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defaultThemeVersion="124226"/>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3657EF6D-6170-45F8-85B2-18AEB20FD449}" xr6:coauthVersionLast="36" xr6:coauthVersionMax="36" xr10:uidLastSave="{00000000-0000-0000-0000-000000000000}"/>
  <bookViews>
    <workbookView xWindow="0" yWindow="0" windowWidth="28800" windowHeight="12225" tabRatio="724" xr2:uid="{00000000-000D-0000-FFFF-FFFF00000000}"/>
  </bookViews>
  <sheets>
    <sheet name="MR_Gestion_2023" sheetId="29" r:id="rId1"/>
    <sheet name="MR_Corrup_2023" sheetId="45" r:id="rId2"/>
    <sheet name="MR_Seguridad_Info_2023" sheetId="46" r:id="rId3"/>
    <sheet name="MR_Corrup_Trámites" sheetId="4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1" hidden="1">MR_Corrup_2023!$A$11:$AE$11</definedName>
    <definedName name="_xlnm._FilterDatabase" localSheetId="0" hidden="1">MR_Gestion_2023!$A$10:$BL$385</definedName>
    <definedName name="_xlnm._FilterDatabase" localSheetId="2" hidden="1">MR_Seguridad_Info_2023!$A$10:$BL$898</definedName>
    <definedName name="Activos" localSheetId="0">#REF!</definedName>
    <definedName name="Activos" localSheetId="2">#REF!</definedName>
    <definedName name="Activos">#REF!</definedName>
    <definedName name="Amenazas" localSheetId="0">#REF!</definedName>
    <definedName name="Amenazas" localSheetId="2">#REF!</definedName>
    <definedName name="Amenazas">#REF!</definedName>
    <definedName name="_xlnm.Print_Area" localSheetId="0">MR_Gestion_2023!$A$1:$BL$386</definedName>
    <definedName name="_xlnm.Print_Area" localSheetId="2">MR_Seguridad_Info_2023!$A$1:$BL$900</definedName>
    <definedName name="Atributos" localSheetId="2">[1]CriteriosEvaluacion!$E$25:$E$26</definedName>
    <definedName name="Atributos">[1]CriteriosEvaluacion!$E$25:$E$26</definedName>
    <definedName name="CR" localSheetId="0">#REF!</definedName>
    <definedName name="CR" localSheetId="2">#REF!</definedName>
    <definedName name="CR">#REF!</definedName>
    <definedName name="CRITICIDAD" localSheetId="0">#REF!</definedName>
    <definedName name="CRITICIDAD" localSheetId="2">#REF!</definedName>
    <definedName name="CRITICIDAD">#REF!</definedName>
    <definedName name="CriticidadResidual" localSheetId="0">'[2]Matriz de Riesgos'!#REF!</definedName>
    <definedName name="CriticidadResidual" localSheetId="2">'[2]Matriz de Riesgos'!#REF!</definedName>
    <definedName name="CriticidadResidual">'[2]Matriz de Riesgos'!#REF!</definedName>
    <definedName name="CriticidadRiesgo" localSheetId="0">#REF!</definedName>
    <definedName name="CriticidadRiesgo" localSheetId="2">#REF!</definedName>
    <definedName name="CriticidadRiesgo">#REF!</definedName>
    <definedName name="Impactos" localSheetId="2">'[1]Consecuencias(Impacto)'!$B$1:$F$1</definedName>
    <definedName name="Impactos">'[1]Consecuencias(Impacto)'!$B$1:$F$1</definedName>
    <definedName name="Matriz" localSheetId="0">#REF!</definedName>
    <definedName name="Matriz" localSheetId="2">#REF!</definedName>
    <definedName name="Matriz">#REF!</definedName>
    <definedName name="NAR" localSheetId="0">#REF!</definedName>
    <definedName name="NAR" localSheetId="2">#REF!</definedName>
    <definedName name="NAR">#REF!</definedName>
    <definedName name="Privilegios" localSheetId="2">[1]CriteriosEvaluacion!$A$45:$A$49</definedName>
    <definedName name="Privilegios">[1]CriteriosEvaluacion!$A$45:$A$49</definedName>
    <definedName name="RiesgosBrutos" localSheetId="0">'[2]Matriz de Riesgos'!#REF!</definedName>
    <definedName name="RiesgosBrutos" localSheetId="2">'[2]Matriz de Riesgos'!#REF!</definedName>
    <definedName name="RiesgosBrutos">'[2]Matriz de Riesgos'!#REF!</definedName>
    <definedName name="RIESGOTODOS" localSheetId="0">#REF!</definedName>
    <definedName name="RIESGOTODOS" localSheetId="2">#REF!</definedName>
    <definedName name="RIESGOTODOS">#REF!</definedName>
    <definedName name="TipoActivo" localSheetId="2">[1]TipologiaActivos!$A$4:$A$9</definedName>
    <definedName name="TipoActivo">[1]TipologiaActivos!$A$4:$A$9</definedName>
    <definedName name="_xlnm.Print_Titles" localSheetId="1">MR_Corrup_2023!$9:$11</definedName>
    <definedName name="_xlnm.Print_Titles" localSheetId="0">MR_Gestion_2023!$A:$O,MR_Gestion_2023!$8:$10</definedName>
    <definedName name="_xlnm.Print_Titles" localSheetId="2">MR_Seguridad_Info_2023!$A:$O</definedName>
    <definedName name="TOTACTIVOS" localSheetId="0">#REF!</definedName>
    <definedName name="TOTACTIVOS" localSheetId="2">#REF!</definedName>
    <definedName name="TOTACTIVOS">#REF!</definedName>
    <definedName name="TotalActivos" localSheetId="0">#REF!</definedName>
    <definedName name="TotalActivos" localSheetId="2">#REF!</definedName>
    <definedName name="TotalActivos">#REF!</definedName>
    <definedName name="ValCorp" localSheetId="2">[1]CriteriosEvaluacion!$A$14:$E$14</definedName>
    <definedName name="ValCorp">[1]CriteriosEvaluacion!$A$14:$E$14</definedName>
    <definedName name="ValoracionAct." localSheetId="0">#REF!</definedName>
    <definedName name="ValoracionAct." localSheetId="2">#REF!</definedName>
    <definedName name="ValoracionAct.">#REF!</definedName>
    <definedName name="ValoresActivos" localSheetId="0">#REF!</definedName>
    <definedName name="ValoresActivos" localSheetId="2">#REF!</definedName>
    <definedName name="ValoresActivos">#REF!</definedName>
    <definedName name="Vulnerabilidades" localSheetId="0">#REF!</definedName>
    <definedName name="Vulnerabilidades" localSheetId="2">#REF!</definedName>
    <definedName name="Vulnerabilidade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385" i="29" l="1"/>
  <c r="AF385" i="29"/>
  <c r="AD385" i="29"/>
  <c r="AH384" i="29"/>
  <c r="AF384" i="29"/>
  <c r="AI384" i="29" s="1"/>
  <c r="AD384" i="29"/>
  <c r="AH383" i="29"/>
  <c r="AF383" i="29"/>
  <c r="AI383" i="29" s="1"/>
  <c r="AD383" i="29"/>
  <c r="AH382" i="29"/>
  <c r="AF382" i="29"/>
  <c r="AD382" i="29"/>
  <c r="AK382" i="29" s="1"/>
  <c r="AI382" i="29" l="1"/>
  <c r="AI385" i="29"/>
  <c r="AJ384" i="29"/>
  <c r="AK385" i="29"/>
  <c r="AK383" i="29"/>
  <c r="AJ382" i="29"/>
  <c r="AK384" i="29"/>
  <c r="AJ383" i="29"/>
  <c r="AJ385" i="29"/>
  <c r="AU38" i="29" l="1"/>
  <c r="AR38" i="29"/>
  <c r="AO38" i="29"/>
  <c r="AU23" i="29" l="1"/>
  <c r="AR23" i="29"/>
  <c r="AO23" i="29"/>
  <c r="AH24" i="29"/>
  <c r="AF24" i="29"/>
  <c r="AD24" i="29"/>
  <c r="AH23" i="29"/>
  <c r="AF23" i="29"/>
  <c r="AD23" i="29"/>
  <c r="AI24" i="29" l="1"/>
  <c r="AI23" i="29"/>
  <c r="AJ23" i="29" s="1"/>
  <c r="AK23" i="29"/>
  <c r="AJ24" i="29" l="1"/>
  <c r="AP23" i="29" s="1"/>
  <c r="AQ23" i="29" s="1"/>
  <c r="AK24" i="29"/>
  <c r="AS23" i="29" s="1"/>
  <c r="AT23" i="29" s="1"/>
  <c r="AH22" i="29"/>
  <c r="AF22" i="29"/>
  <c r="AD22" i="29"/>
  <c r="AK22" i="29" s="1"/>
  <c r="AD15" i="29"/>
  <c r="AF15" i="29"/>
  <c r="AH15" i="29"/>
  <c r="AD16" i="29"/>
  <c r="AF16" i="29"/>
  <c r="AH16" i="29"/>
  <c r="AU11" i="29"/>
  <c r="AR11" i="29"/>
  <c r="AO11" i="29"/>
  <c r="AH14" i="29"/>
  <c r="AF14" i="29"/>
  <c r="AD14" i="29"/>
  <c r="AH13" i="29"/>
  <c r="AF13" i="29"/>
  <c r="AD13" i="29"/>
  <c r="AH12" i="29"/>
  <c r="AF12" i="29"/>
  <c r="AD12" i="29"/>
  <c r="AH11" i="29"/>
  <c r="AF11" i="29"/>
  <c r="AD11" i="29"/>
  <c r="AV23" i="29" l="1"/>
  <c r="AI15" i="29"/>
  <c r="AJ16" i="29"/>
  <c r="AI22" i="29"/>
  <c r="AI16" i="29"/>
  <c r="AJ15" i="29"/>
  <c r="AI14" i="29"/>
  <c r="AJ22" i="29"/>
  <c r="AK15" i="29"/>
  <c r="AK16" i="29"/>
  <c r="AI11" i="29"/>
  <c r="AJ11" i="29" s="1"/>
  <c r="AI12" i="29"/>
  <c r="AI13" i="29"/>
  <c r="AK11" i="29"/>
  <c r="AJ12" i="29" l="1"/>
  <c r="AJ13" i="29" s="1"/>
  <c r="AJ14" i="29" s="1"/>
  <c r="AK12" i="29"/>
  <c r="AK14" i="29" s="1"/>
  <c r="AK13" i="29" l="1"/>
  <c r="AS11" i="29" s="1"/>
  <c r="AT11" i="29" s="1"/>
  <c r="AP11" i="29"/>
  <c r="AQ11" i="29" s="1"/>
  <c r="AV11" i="29" l="1"/>
  <c r="AH898" i="46"/>
  <c r="AF898" i="46"/>
  <c r="AD898" i="46"/>
  <c r="AH897" i="46"/>
  <c r="AF897" i="46"/>
  <c r="AD897" i="46"/>
  <c r="AH896" i="46"/>
  <c r="AF896" i="46"/>
  <c r="AD896" i="46"/>
  <c r="AH895" i="46"/>
  <c r="AF895" i="46"/>
  <c r="AD895" i="46"/>
  <c r="AJ896" i="46" s="1"/>
  <c r="AH894" i="46"/>
  <c r="AF894" i="46"/>
  <c r="AD894" i="46"/>
  <c r="AH893" i="46"/>
  <c r="AF893" i="46"/>
  <c r="AD893" i="46"/>
  <c r="U893" i="46"/>
  <c r="S893" i="46"/>
  <c r="Q893" i="46"/>
  <c r="AO893" i="46" s="1"/>
  <c r="K893" i="46"/>
  <c r="AH892" i="46"/>
  <c r="AF892" i="46"/>
  <c r="AD892" i="46"/>
  <c r="AH891" i="46"/>
  <c r="AF891" i="46"/>
  <c r="AD891" i="46"/>
  <c r="AH890" i="46"/>
  <c r="AF890" i="46"/>
  <c r="AD890" i="46"/>
  <c r="AH889" i="46"/>
  <c r="AF889" i="46"/>
  <c r="AD889" i="46"/>
  <c r="AH888" i="46"/>
  <c r="AF888" i="46"/>
  <c r="AD888" i="46"/>
  <c r="AH887" i="46"/>
  <c r="AF887" i="46"/>
  <c r="AD887" i="46"/>
  <c r="U887" i="46"/>
  <c r="S887" i="46"/>
  <c r="Q887" i="46"/>
  <c r="AO887" i="46" s="1"/>
  <c r="K887" i="46"/>
  <c r="AH886" i="46"/>
  <c r="AF886" i="46"/>
  <c r="AD886" i="46"/>
  <c r="AH885" i="46"/>
  <c r="AF885" i="46"/>
  <c r="AD885" i="46"/>
  <c r="AH884" i="46"/>
  <c r="AF884" i="46"/>
  <c r="AD884" i="46"/>
  <c r="AH883" i="46"/>
  <c r="AF883" i="46"/>
  <c r="AD883" i="46"/>
  <c r="AH882" i="46"/>
  <c r="AF882" i="46"/>
  <c r="AD882" i="46"/>
  <c r="AK883" i="46" s="1"/>
  <c r="AH881" i="46"/>
  <c r="AF881" i="46"/>
  <c r="AD881" i="46"/>
  <c r="U881" i="46"/>
  <c r="S881" i="46"/>
  <c r="Q881" i="46"/>
  <c r="AO881" i="46" s="1"/>
  <c r="K881" i="46"/>
  <c r="AH880" i="46"/>
  <c r="AF880" i="46"/>
  <c r="AD880" i="46"/>
  <c r="AH879" i="46"/>
  <c r="AF879" i="46"/>
  <c r="AD879" i="46"/>
  <c r="AH878" i="46"/>
  <c r="AF878" i="46"/>
  <c r="AD878" i="46"/>
  <c r="AH877" i="46"/>
  <c r="AF877" i="46"/>
  <c r="AD877" i="46"/>
  <c r="AH876" i="46"/>
  <c r="AF876" i="46"/>
  <c r="AD876" i="46"/>
  <c r="AH875" i="46"/>
  <c r="AF875" i="46"/>
  <c r="AD875" i="46"/>
  <c r="U875" i="46"/>
  <c r="S875" i="46"/>
  <c r="Q875" i="46"/>
  <c r="AO875" i="46" s="1"/>
  <c r="K875" i="46"/>
  <c r="AH874" i="46"/>
  <c r="AF874" i="46"/>
  <c r="AD874" i="46"/>
  <c r="AH873" i="46"/>
  <c r="AF873" i="46"/>
  <c r="AD873" i="46"/>
  <c r="AH872" i="46"/>
  <c r="AF872" i="46"/>
  <c r="AD872" i="46"/>
  <c r="AH871" i="46"/>
  <c r="AF871" i="46"/>
  <c r="AI871" i="46" s="1"/>
  <c r="AD871" i="46"/>
  <c r="AH870" i="46"/>
  <c r="AI870" i="46" s="1"/>
  <c r="AF870" i="46"/>
  <c r="AD870" i="46"/>
  <c r="AH869" i="46"/>
  <c r="AF869" i="46"/>
  <c r="AD869" i="46"/>
  <c r="U869" i="46"/>
  <c r="S869" i="46"/>
  <c r="Q869" i="46"/>
  <c r="AO869" i="46" s="1"/>
  <c r="K869" i="46"/>
  <c r="AH868" i="46"/>
  <c r="AF868" i="46"/>
  <c r="AD868" i="46"/>
  <c r="AH867" i="46"/>
  <c r="AF867" i="46"/>
  <c r="AI867" i="46" s="1"/>
  <c r="AD867" i="46"/>
  <c r="AI866" i="46"/>
  <c r="AH866" i="46"/>
  <c r="AF866" i="46"/>
  <c r="AD866" i="46"/>
  <c r="AH865" i="46"/>
  <c r="AF865" i="46"/>
  <c r="AD865" i="46"/>
  <c r="AH864" i="46"/>
  <c r="AF864" i="46"/>
  <c r="AD864" i="46"/>
  <c r="AH863" i="46"/>
  <c r="AF863" i="46"/>
  <c r="AD863" i="46"/>
  <c r="U863" i="46"/>
  <c r="S863" i="46"/>
  <c r="W863" i="46" s="1"/>
  <c r="AR863" i="46" s="1"/>
  <c r="Q863" i="46"/>
  <c r="AO863" i="46" s="1"/>
  <c r="K863" i="46"/>
  <c r="AH862" i="46"/>
  <c r="AF862" i="46"/>
  <c r="AD862" i="46"/>
  <c r="AH861" i="46"/>
  <c r="AF861" i="46"/>
  <c r="AD861" i="46"/>
  <c r="AK862" i="46" s="1"/>
  <c r="AH860" i="46"/>
  <c r="AF860" i="46"/>
  <c r="AD860" i="46"/>
  <c r="AH859" i="46"/>
  <c r="AF859" i="46"/>
  <c r="AD859" i="46"/>
  <c r="AH858" i="46"/>
  <c r="AF858" i="46"/>
  <c r="AD858" i="46"/>
  <c r="AH857" i="46"/>
  <c r="AF857" i="46"/>
  <c r="AD857" i="46"/>
  <c r="U857" i="46"/>
  <c r="S857" i="46"/>
  <c r="Q857" i="46"/>
  <c r="AO857" i="46" s="1"/>
  <c r="K857" i="46"/>
  <c r="AH856" i="46"/>
  <c r="AF856" i="46"/>
  <c r="AD856" i="46"/>
  <c r="AH855" i="46"/>
  <c r="AF855" i="46"/>
  <c r="AD855" i="46"/>
  <c r="AH854" i="46"/>
  <c r="AF854" i="46"/>
  <c r="AD854" i="46"/>
  <c r="AH853" i="46"/>
  <c r="AF853" i="46"/>
  <c r="AD853" i="46"/>
  <c r="AH852" i="46"/>
  <c r="AF852" i="46"/>
  <c r="AD852" i="46"/>
  <c r="AH851" i="46"/>
  <c r="AF851" i="46"/>
  <c r="AD851" i="46"/>
  <c r="U851" i="46"/>
  <c r="S851" i="46"/>
  <c r="Q851" i="46"/>
  <c r="AO851" i="46" s="1"/>
  <c r="K851" i="46"/>
  <c r="AH850" i="46"/>
  <c r="AF850" i="46"/>
  <c r="AD850" i="46"/>
  <c r="AH849" i="46"/>
  <c r="AF849" i="46"/>
  <c r="AD849" i="46"/>
  <c r="AH848" i="46"/>
  <c r="AF848" i="46"/>
  <c r="AD848" i="46"/>
  <c r="AH847" i="46"/>
  <c r="AF847" i="46"/>
  <c r="AD847" i="46"/>
  <c r="AH846" i="46"/>
  <c r="AF846" i="46"/>
  <c r="AD846" i="46"/>
  <c r="AH845" i="46"/>
  <c r="AF845" i="46"/>
  <c r="AD845" i="46"/>
  <c r="U845" i="46"/>
  <c r="S845" i="46"/>
  <c r="Q845" i="46"/>
  <c r="AO845" i="46" s="1"/>
  <c r="K845" i="46"/>
  <c r="AH844" i="46"/>
  <c r="AF844" i="46"/>
  <c r="AD844" i="46"/>
  <c r="AH843" i="46"/>
  <c r="AF843" i="46"/>
  <c r="AD843" i="46"/>
  <c r="AH842" i="46"/>
  <c r="AF842" i="46"/>
  <c r="AD842" i="46"/>
  <c r="AH841" i="46"/>
  <c r="AF841" i="46"/>
  <c r="AD841" i="46"/>
  <c r="AH840" i="46"/>
  <c r="AF840" i="46"/>
  <c r="AD840" i="46"/>
  <c r="AH839" i="46"/>
  <c r="AF839" i="46"/>
  <c r="AD839" i="46"/>
  <c r="U839" i="46"/>
  <c r="S839" i="46"/>
  <c r="Q839" i="46"/>
  <c r="AO839" i="46" s="1"/>
  <c r="K839" i="46"/>
  <c r="AH838" i="46"/>
  <c r="AF838" i="46"/>
  <c r="AD838" i="46"/>
  <c r="AH837" i="46"/>
  <c r="AF837" i="46"/>
  <c r="AD837" i="46"/>
  <c r="AH836" i="46"/>
  <c r="AF836" i="46"/>
  <c r="AD836" i="46"/>
  <c r="AH835" i="46"/>
  <c r="AF835" i="46"/>
  <c r="AD835" i="46"/>
  <c r="AH834" i="46"/>
  <c r="AF834" i="46"/>
  <c r="AD834" i="46"/>
  <c r="AH833" i="46"/>
  <c r="AF833" i="46"/>
  <c r="AD833" i="46"/>
  <c r="U833" i="46"/>
  <c r="S833" i="46"/>
  <c r="Q833" i="46"/>
  <c r="AO833" i="46" s="1"/>
  <c r="K833" i="46"/>
  <c r="AH832" i="46"/>
  <c r="AF832" i="46"/>
  <c r="AD832" i="46"/>
  <c r="AH831" i="46"/>
  <c r="AF831" i="46"/>
  <c r="AD831" i="46"/>
  <c r="AH830" i="46"/>
  <c r="AF830" i="46"/>
  <c r="AD830" i="46"/>
  <c r="AH829" i="46"/>
  <c r="AF829" i="46"/>
  <c r="AD829" i="46"/>
  <c r="AH828" i="46"/>
  <c r="AF828" i="46"/>
  <c r="AD828" i="46"/>
  <c r="AH827" i="46"/>
  <c r="AF827" i="46"/>
  <c r="AD827" i="46"/>
  <c r="U827" i="46"/>
  <c r="S827" i="46"/>
  <c r="Q827" i="46"/>
  <c r="AO827" i="46" s="1"/>
  <c r="K827" i="46"/>
  <c r="AH826" i="46"/>
  <c r="AF826" i="46"/>
  <c r="AD826" i="46"/>
  <c r="AH825" i="46"/>
  <c r="AF825" i="46"/>
  <c r="AD825" i="46"/>
  <c r="AH824" i="46"/>
  <c r="AF824" i="46"/>
  <c r="AD824" i="46"/>
  <c r="AH823" i="46"/>
  <c r="AF823" i="46"/>
  <c r="AD823" i="46"/>
  <c r="AH822" i="46"/>
  <c r="AF822" i="46"/>
  <c r="AD822" i="46"/>
  <c r="AH821" i="46"/>
  <c r="AF821" i="46"/>
  <c r="AD821" i="46"/>
  <c r="U821" i="46"/>
  <c r="S821" i="46"/>
  <c r="Q821" i="46"/>
  <c r="K821" i="46"/>
  <c r="AH820" i="46"/>
  <c r="AF820" i="46"/>
  <c r="AD820" i="46"/>
  <c r="AH819" i="46"/>
  <c r="AF819" i="46"/>
  <c r="AD819" i="46"/>
  <c r="AH818" i="46"/>
  <c r="AF818" i="46"/>
  <c r="AD818" i="46"/>
  <c r="AH817" i="46"/>
  <c r="AF817" i="46"/>
  <c r="AD817" i="46"/>
  <c r="AH816" i="46"/>
  <c r="AF816" i="46"/>
  <c r="AD816" i="46"/>
  <c r="AH815" i="46"/>
  <c r="AF815" i="46"/>
  <c r="AD815" i="46"/>
  <c r="U815" i="46"/>
  <c r="S815" i="46"/>
  <c r="W815" i="46" s="1"/>
  <c r="Q815" i="46"/>
  <c r="AO815" i="46" s="1"/>
  <c r="K815" i="46"/>
  <c r="AH814" i="46"/>
  <c r="AF814" i="46"/>
  <c r="AD814" i="46"/>
  <c r="AH813" i="46"/>
  <c r="AF813" i="46"/>
  <c r="AD813" i="46"/>
  <c r="AH812" i="46"/>
  <c r="AF812" i="46"/>
  <c r="AD812" i="46"/>
  <c r="AH811" i="46"/>
  <c r="AF811" i="46"/>
  <c r="AD811" i="46"/>
  <c r="AH810" i="46"/>
  <c r="AF810" i="46"/>
  <c r="AD810" i="46"/>
  <c r="AH809" i="46"/>
  <c r="AF809" i="46"/>
  <c r="AD809" i="46"/>
  <c r="U809" i="46"/>
  <c r="S809" i="46"/>
  <c r="Q809" i="46"/>
  <c r="AO809" i="46" s="1"/>
  <c r="K809" i="46"/>
  <c r="AH808" i="46"/>
  <c r="AF808" i="46"/>
  <c r="AD808" i="46"/>
  <c r="AH807" i="46"/>
  <c r="AF807" i="46"/>
  <c r="AD807" i="46"/>
  <c r="AH806" i="46"/>
  <c r="AF806" i="46"/>
  <c r="AD806" i="46"/>
  <c r="AH805" i="46"/>
  <c r="AF805" i="46"/>
  <c r="AD805" i="46"/>
  <c r="AH804" i="46"/>
  <c r="AF804" i="46"/>
  <c r="AD804" i="46"/>
  <c r="AH803" i="46"/>
  <c r="AF803" i="46"/>
  <c r="AD803" i="46"/>
  <c r="U803" i="46"/>
  <c r="S803" i="46"/>
  <c r="Q803" i="46"/>
  <c r="AO803" i="46" s="1"/>
  <c r="K803" i="46"/>
  <c r="AH802" i="46"/>
  <c r="AF802" i="46"/>
  <c r="AD802" i="46"/>
  <c r="AH801" i="46"/>
  <c r="AF801" i="46"/>
  <c r="AD801" i="46"/>
  <c r="AH800" i="46"/>
  <c r="AF800" i="46"/>
  <c r="AD800" i="46"/>
  <c r="AH799" i="46"/>
  <c r="AF799" i="46"/>
  <c r="AD799" i="46"/>
  <c r="AH798" i="46"/>
  <c r="AF798" i="46"/>
  <c r="AD798" i="46"/>
  <c r="AH797" i="46"/>
  <c r="AF797" i="46"/>
  <c r="AD797" i="46"/>
  <c r="U797" i="46"/>
  <c r="S797" i="46"/>
  <c r="Q797" i="46"/>
  <c r="AO797" i="46" s="1"/>
  <c r="K797" i="46"/>
  <c r="AH796" i="46"/>
  <c r="AF796" i="46"/>
  <c r="AD796" i="46"/>
  <c r="AH795" i="46"/>
  <c r="AF795" i="46"/>
  <c r="AD795" i="46"/>
  <c r="AH794" i="46"/>
  <c r="AF794" i="46"/>
  <c r="AD794" i="46"/>
  <c r="AH793" i="46"/>
  <c r="AF793" i="46"/>
  <c r="AD793" i="46"/>
  <c r="AH792" i="46"/>
  <c r="AF792" i="46"/>
  <c r="AD792" i="46"/>
  <c r="AH791" i="46"/>
  <c r="AF791" i="46"/>
  <c r="AD791" i="46"/>
  <c r="U791" i="46"/>
  <c r="S791" i="46"/>
  <c r="Q791" i="46"/>
  <c r="AO791" i="46" s="1"/>
  <c r="K791" i="46"/>
  <c r="AH790" i="46"/>
  <c r="AF790" i="46"/>
  <c r="AD790" i="46"/>
  <c r="AH789" i="46"/>
  <c r="AF789" i="46"/>
  <c r="AD789" i="46"/>
  <c r="AH788" i="46"/>
  <c r="AF788" i="46"/>
  <c r="AD788" i="46"/>
  <c r="AH787" i="46"/>
  <c r="AF787" i="46"/>
  <c r="AD787" i="46"/>
  <c r="AH786" i="46"/>
  <c r="AF786" i="46"/>
  <c r="AD786" i="46"/>
  <c r="AH785" i="46"/>
  <c r="AF785" i="46"/>
  <c r="AD785" i="46"/>
  <c r="U785" i="46"/>
  <c r="S785" i="46"/>
  <c r="Q785" i="46"/>
  <c r="AO785" i="46" s="1"/>
  <c r="K785" i="46"/>
  <c r="AS779" i="46"/>
  <c r="AT779" i="46" s="1"/>
  <c r="AP779" i="46"/>
  <c r="AQ779" i="46" s="1"/>
  <c r="U779" i="46"/>
  <c r="S779" i="46"/>
  <c r="Q779" i="46"/>
  <c r="AO779" i="46" s="1"/>
  <c r="K779" i="46"/>
  <c r="AH778" i="46"/>
  <c r="AF778" i="46"/>
  <c r="AD778" i="46"/>
  <c r="AH777" i="46"/>
  <c r="AF777" i="46"/>
  <c r="AD777" i="46"/>
  <c r="AH776" i="46"/>
  <c r="AF776" i="46"/>
  <c r="AD776" i="46"/>
  <c r="AH775" i="46"/>
  <c r="AF775" i="46"/>
  <c r="AD775" i="46"/>
  <c r="AH774" i="46"/>
  <c r="AF774" i="46"/>
  <c r="AD774" i="46"/>
  <c r="AH773" i="46"/>
  <c r="AF773" i="46"/>
  <c r="AI773" i="46" s="1"/>
  <c r="AD773" i="46"/>
  <c r="U773" i="46"/>
  <c r="S773" i="46"/>
  <c r="Q773" i="46"/>
  <c r="AO773" i="46" s="1"/>
  <c r="K773" i="46"/>
  <c r="AH772" i="46"/>
  <c r="AI772" i="46" s="1"/>
  <c r="AF772" i="46"/>
  <c r="AD772" i="46"/>
  <c r="AH771" i="46"/>
  <c r="AF771" i="46"/>
  <c r="AD771" i="46"/>
  <c r="AH770" i="46"/>
  <c r="AF770" i="46"/>
  <c r="AI770" i="46" s="1"/>
  <c r="AD770" i="46"/>
  <c r="AH769" i="46"/>
  <c r="AF769" i="46"/>
  <c r="AI769" i="46" s="1"/>
  <c r="AD769" i="46"/>
  <c r="AH768" i="46"/>
  <c r="AF768" i="46"/>
  <c r="AD768" i="46"/>
  <c r="AH767" i="46"/>
  <c r="AF767" i="46"/>
  <c r="AD767" i="46"/>
  <c r="U767" i="46"/>
  <c r="S767" i="46"/>
  <c r="Q767" i="46"/>
  <c r="AO767" i="46" s="1"/>
  <c r="K767" i="46"/>
  <c r="AH766" i="46"/>
  <c r="AF766" i="46"/>
  <c r="AD766" i="46"/>
  <c r="AH765" i="46"/>
  <c r="AF765" i="46"/>
  <c r="AI765" i="46" s="1"/>
  <c r="AD765" i="46"/>
  <c r="AH764" i="46"/>
  <c r="AF764" i="46"/>
  <c r="AD764" i="46"/>
  <c r="AH763" i="46"/>
  <c r="AF763" i="46"/>
  <c r="AD763" i="46"/>
  <c r="AH762" i="46"/>
  <c r="AF762" i="46"/>
  <c r="AD762" i="46"/>
  <c r="AH761" i="46"/>
  <c r="AF761" i="46"/>
  <c r="AD761" i="46"/>
  <c r="U761" i="46"/>
  <c r="S761" i="46"/>
  <c r="Q761" i="46"/>
  <c r="AO761" i="46" s="1"/>
  <c r="K761" i="46"/>
  <c r="AH760" i="46"/>
  <c r="AF760" i="46"/>
  <c r="AD760" i="46"/>
  <c r="AJ760" i="46" s="1"/>
  <c r="AH759" i="46"/>
  <c r="AF759" i="46"/>
  <c r="AD759" i="46"/>
  <c r="AH758" i="46"/>
  <c r="AF758" i="46"/>
  <c r="AD758" i="46"/>
  <c r="AH757" i="46"/>
  <c r="AF757" i="46"/>
  <c r="AD757" i="46"/>
  <c r="AH756" i="46"/>
  <c r="AF756" i="46"/>
  <c r="AD756" i="46"/>
  <c r="AH755" i="46"/>
  <c r="AF755" i="46"/>
  <c r="AD755" i="46"/>
  <c r="U755" i="46"/>
  <c r="S755" i="46"/>
  <c r="Q755" i="46"/>
  <c r="AO755" i="46" s="1"/>
  <c r="K755" i="46"/>
  <c r="AH754" i="46"/>
  <c r="AF754" i="46"/>
  <c r="AD754" i="46"/>
  <c r="AH753" i="46"/>
  <c r="AF753" i="46"/>
  <c r="AD753" i="46"/>
  <c r="AH752" i="46"/>
  <c r="AF752" i="46"/>
  <c r="AD752" i="46"/>
  <c r="AH751" i="46"/>
  <c r="AF751" i="46"/>
  <c r="AD751" i="46"/>
  <c r="AH750" i="46"/>
  <c r="AF750" i="46"/>
  <c r="AD750" i="46"/>
  <c r="AH749" i="46"/>
  <c r="AF749" i="46"/>
  <c r="AD749" i="46"/>
  <c r="U749" i="46"/>
  <c r="S749" i="46"/>
  <c r="Q749" i="46"/>
  <c r="AO749" i="46" s="1"/>
  <c r="K749" i="46"/>
  <c r="AH748" i="46"/>
  <c r="AF748" i="46"/>
  <c r="AD748" i="46"/>
  <c r="AH747" i="46"/>
  <c r="AF747" i="46"/>
  <c r="AD747" i="46"/>
  <c r="AH746" i="46"/>
  <c r="AF746" i="46"/>
  <c r="AD746" i="46"/>
  <c r="AH745" i="46"/>
  <c r="AF745" i="46"/>
  <c r="AD745" i="46"/>
  <c r="AH744" i="46"/>
  <c r="AF744" i="46"/>
  <c r="AD744" i="46"/>
  <c r="AH743" i="46"/>
  <c r="AF743" i="46"/>
  <c r="AD743" i="46"/>
  <c r="U743" i="46"/>
  <c r="S743" i="46"/>
  <c r="Q743" i="46"/>
  <c r="AO743" i="46" s="1"/>
  <c r="K743" i="46"/>
  <c r="AH742" i="46"/>
  <c r="AF742" i="46"/>
  <c r="AD742" i="46"/>
  <c r="AH741" i="46"/>
  <c r="AF741" i="46"/>
  <c r="AI741" i="46" s="1"/>
  <c r="AD741" i="46"/>
  <c r="AJ742" i="46" s="1"/>
  <c r="AH740" i="46"/>
  <c r="AF740" i="46"/>
  <c r="AD740" i="46"/>
  <c r="AH739" i="46"/>
  <c r="AF739" i="46"/>
  <c r="AD739" i="46"/>
  <c r="AH738" i="46"/>
  <c r="AF738" i="46"/>
  <c r="AD738" i="46"/>
  <c r="AH737" i="46"/>
  <c r="AF737" i="46"/>
  <c r="AD737" i="46"/>
  <c r="U737" i="46"/>
  <c r="S737" i="46"/>
  <c r="Q737" i="46"/>
  <c r="AO737" i="46" s="1"/>
  <c r="K737" i="46"/>
  <c r="AH736" i="46"/>
  <c r="AF736" i="46"/>
  <c r="AD736" i="46"/>
  <c r="AH735" i="46"/>
  <c r="AF735" i="46"/>
  <c r="AD735" i="46"/>
  <c r="AH734" i="46"/>
  <c r="AF734" i="46"/>
  <c r="AD734" i="46"/>
  <c r="AH733" i="46"/>
  <c r="AF733" i="46"/>
  <c r="AD733" i="46"/>
  <c r="AH732" i="46"/>
  <c r="AF732" i="46"/>
  <c r="AD732" i="46"/>
  <c r="AH731" i="46"/>
  <c r="AF731" i="46"/>
  <c r="AD731" i="46"/>
  <c r="U731" i="46"/>
  <c r="S731" i="46"/>
  <c r="Q731" i="46"/>
  <c r="K731" i="46"/>
  <c r="AH730" i="46"/>
  <c r="AF730" i="46"/>
  <c r="AD730" i="46"/>
  <c r="AH729" i="46"/>
  <c r="AF729" i="46"/>
  <c r="AD729" i="46"/>
  <c r="AK730" i="46" s="1"/>
  <c r="AH728" i="46"/>
  <c r="AF728" i="46"/>
  <c r="AD728" i="46"/>
  <c r="AH727" i="46"/>
  <c r="AF727" i="46"/>
  <c r="AD727" i="46"/>
  <c r="AH726" i="46"/>
  <c r="AF726" i="46"/>
  <c r="AD726" i="46"/>
  <c r="AH725" i="46"/>
  <c r="AF725" i="46"/>
  <c r="AD725" i="46"/>
  <c r="U725" i="46"/>
  <c r="S725" i="46"/>
  <c r="Q725" i="46"/>
  <c r="AO725" i="46" s="1"/>
  <c r="K725" i="46"/>
  <c r="AH724" i="46"/>
  <c r="AF724" i="46"/>
  <c r="AD724" i="46"/>
  <c r="AH723" i="46"/>
  <c r="AF723" i="46"/>
  <c r="AD723" i="46"/>
  <c r="AH722" i="46"/>
  <c r="AF722" i="46"/>
  <c r="AD722" i="46"/>
  <c r="AH721" i="46"/>
  <c r="AF721" i="46"/>
  <c r="AD721" i="46"/>
  <c r="AH720" i="46"/>
  <c r="AF720" i="46"/>
  <c r="AD720" i="46"/>
  <c r="AH719" i="46"/>
  <c r="AF719" i="46"/>
  <c r="AD719" i="46"/>
  <c r="U719" i="46"/>
  <c r="S719" i="46"/>
  <c r="Q719" i="46"/>
  <c r="K719" i="46"/>
  <c r="AH718" i="46"/>
  <c r="AF718" i="46"/>
  <c r="AD718" i="46"/>
  <c r="AH717" i="46"/>
  <c r="AF717" i="46"/>
  <c r="AD717" i="46"/>
  <c r="AH716" i="46"/>
  <c r="AF716" i="46"/>
  <c r="AD716" i="46"/>
  <c r="AH715" i="46"/>
  <c r="AF715" i="46"/>
  <c r="AD715" i="46"/>
  <c r="AH714" i="46"/>
  <c r="AF714" i="46"/>
  <c r="AD714" i="46"/>
  <c r="AH713" i="46"/>
  <c r="AF713" i="46"/>
  <c r="AD713" i="46"/>
  <c r="U713" i="46"/>
  <c r="S713" i="46"/>
  <c r="Q713" i="46"/>
  <c r="AO713" i="46" s="1"/>
  <c r="K713" i="46"/>
  <c r="AH712" i="46"/>
  <c r="AF712" i="46"/>
  <c r="AI712" i="46" s="1"/>
  <c r="AD712" i="46"/>
  <c r="AH711" i="46"/>
  <c r="AF711" i="46"/>
  <c r="AD711" i="46"/>
  <c r="AH710" i="46"/>
  <c r="AI710" i="46" s="1"/>
  <c r="AF710" i="46"/>
  <c r="AD710" i="46"/>
  <c r="AJ711" i="46" s="1"/>
  <c r="AH709" i="46"/>
  <c r="AF709" i="46"/>
  <c r="AD709" i="46"/>
  <c r="AH708" i="46"/>
  <c r="AF708" i="46"/>
  <c r="AD708" i="46"/>
  <c r="AH707" i="46"/>
  <c r="AF707" i="46"/>
  <c r="AD707" i="46"/>
  <c r="U707" i="46"/>
  <c r="S707" i="46"/>
  <c r="Q707" i="46"/>
  <c r="AO707" i="46" s="1"/>
  <c r="K707" i="46"/>
  <c r="AH706" i="46"/>
  <c r="AF706" i="46"/>
  <c r="AD706" i="46"/>
  <c r="AH705" i="46"/>
  <c r="AF705" i="46"/>
  <c r="AD705" i="46"/>
  <c r="AH704" i="46"/>
  <c r="AF704" i="46"/>
  <c r="AD704" i="46"/>
  <c r="AH703" i="46"/>
  <c r="AF703" i="46"/>
  <c r="AD703" i="46"/>
  <c r="AH702" i="46"/>
  <c r="AF702" i="46"/>
  <c r="AD702" i="46"/>
  <c r="AH701" i="46"/>
  <c r="AF701" i="46"/>
  <c r="AD701" i="46"/>
  <c r="U701" i="46"/>
  <c r="S701" i="46"/>
  <c r="Q701" i="46"/>
  <c r="AO701" i="46" s="1"/>
  <c r="K701" i="46"/>
  <c r="AH700" i="46"/>
  <c r="AF700" i="46"/>
  <c r="AI700" i="46" s="1"/>
  <c r="AD700" i="46"/>
  <c r="AH699" i="46"/>
  <c r="AF699" i="46"/>
  <c r="AD699" i="46"/>
  <c r="AH698" i="46"/>
  <c r="AF698" i="46"/>
  <c r="AD698" i="46"/>
  <c r="AH697" i="46"/>
  <c r="AF697" i="46"/>
  <c r="AD697" i="46"/>
  <c r="AH696" i="46"/>
  <c r="AI696" i="46" s="1"/>
  <c r="AF696" i="46"/>
  <c r="AD696" i="46"/>
  <c r="AH695" i="46"/>
  <c r="AF695" i="46"/>
  <c r="AD695" i="46"/>
  <c r="U695" i="46"/>
  <c r="S695" i="46"/>
  <c r="Q695" i="46"/>
  <c r="AO695" i="46" s="1"/>
  <c r="K695" i="46"/>
  <c r="AH694" i="46"/>
  <c r="AF694" i="46"/>
  <c r="AD694" i="46"/>
  <c r="AH693" i="46"/>
  <c r="AF693" i="46"/>
  <c r="AD693" i="46"/>
  <c r="AH692" i="46"/>
  <c r="AI692" i="46" s="1"/>
  <c r="AF692" i="46"/>
  <c r="AD692" i="46"/>
  <c r="AH691" i="46"/>
  <c r="AF691" i="46"/>
  <c r="AD691" i="46"/>
  <c r="AH690" i="46"/>
  <c r="AF690" i="46"/>
  <c r="AD690" i="46"/>
  <c r="AH689" i="46"/>
  <c r="AF689" i="46"/>
  <c r="AD689" i="46"/>
  <c r="U689" i="46"/>
  <c r="S689" i="46"/>
  <c r="Q689" i="46"/>
  <c r="AO689" i="46" s="1"/>
  <c r="K689" i="46"/>
  <c r="AH688" i="46"/>
  <c r="AF688" i="46"/>
  <c r="AD688" i="46"/>
  <c r="AH687" i="46"/>
  <c r="AI687" i="46" s="1"/>
  <c r="AF687" i="46"/>
  <c r="AD687" i="46"/>
  <c r="AH686" i="46"/>
  <c r="AF686" i="46"/>
  <c r="AD686" i="46"/>
  <c r="AH685" i="46"/>
  <c r="AF685" i="46"/>
  <c r="AD685" i="46"/>
  <c r="AH684" i="46"/>
  <c r="AF684" i="46"/>
  <c r="AI684" i="46" s="1"/>
  <c r="AD684" i="46"/>
  <c r="AH683" i="46"/>
  <c r="AF683" i="46"/>
  <c r="AD683" i="46"/>
  <c r="U683" i="46"/>
  <c r="S683" i="46"/>
  <c r="Q683" i="46"/>
  <c r="AO683" i="46" s="1"/>
  <c r="K683" i="46"/>
  <c r="AH682" i="46"/>
  <c r="AF682" i="46"/>
  <c r="AD682" i="46"/>
  <c r="AH681" i="46"/>
  <c r="AF681" i="46"/>
  <c r="AD681" i="46"/>
  <c r="AH680" i="46"/>
  <c r="AF680" i="46"/>
  <c r="AD680" i="46"/>
  <c r="AH679" i="46"/>
  <c r="AF679" i="46"/>
  <c r="AD679" i="46"/>
  <c r="AH678" i="46"/>
  <c r="AF678" i="46"/>
  <c r="AD678" i="46"/>
  <c r="AH677" i="46"/>
  <c r="AF677" i="46"/>
  <c r="AD677" i="46"/>
  <c r="U677" i="46"/>
  <c r="S677" i="46"/>
  <c r="Q677" i="46"/>
  <c r="AO677" i="46" s="1"/>
  <c r="K677" i="46"/>
  <c r="AH676" i="46"/>
  <c r="AF676" i="46"/>
  <c r="AD676" i="46"/>
  <c r="AH675" i="46"/>
  <c r="AF675" i="46"/>
  <c r="AD675" i="46"/>
  <c r="AH674" i="46"/>
  <c r="AF674" i="46"/>
  <c r="AD674" i="46"/>
  <c r="AH673" i="46"/>
  <c r="AF673" i="46"/>
  <c r="AD673" i="46"/>
  <c r="AH672" i="46"/>
  <c r="AF672" i="46"/>
  <c r="AD672" i="46"/>
  <c r="AH671" i="46"/>
  <c r="AF671" i="46"/>
  <c r="AD671" i="46"/>
  <c r="U671" i="46"/>
  <c r="S671" i="46"/>
  <c r="Q671" i="46"/>
  <c r="AO671" i="46" s="1"/>
  <c r="K671" i="46"/>
  <c r="AH670" i="46"/>
  <c r="AF670" i="46"/>
  <c r="AD670" i="46"/>
  <c r="AH669" i="46"/>
  <c r="AF669" i="46"/>
  <c r="AD669" i="46"/>
  <c r="AH668" i="46"/>
  <c r="AF668" i="46"/>
  <c r="AD668" i="46"/>
  <c r="AH667" i="46"/>
  <c r="AF667" i="46"/>
  <c r="AD667" i="46"/>
  <c r="AH666" i="46"/>
  <c r="AF666" i="46"/>
  <c r="AD666" i="46"/>
  <c r="AH665" i="46"/>
  <c r="AF665" i="46"/>
  <c r="AD665" i="46"/>
  <c r="U665" i="46"/>
  <c r="S665" i="46"/>
  <c r="Q665" i="46"/>
  <c r="AO665" i="46" s="1"/>
  <c r="K665" i="46"/>
  <c r="AH664" i="46"/>
  <c r="AF664" i="46"/>
  <c r="AD664" i="46"/>
  <c r="AH663" i="46"/>
  <c r="AF663" i="46"/>
  <c r="AD663" i="46"/>
  <c r="AH662" i="46"/>
  <c r="AF662" i="46"/>
  <c r="AD662" i="46"/>
  <c r="AH661" i="46"/>
  <c r="AF661" i="46"/>
  <c r="AD661" i="46"/>
  <c r="AH660" i="46"/>
  <c r="AF660" i="46"/>
  <c r="AD660" i="46"/>
  <c r="AH659" i="46"/>
  <c r="AF659" i="46"/>
  <c r="AD659" i="46"/>
  <c r="U659" i="46"/>
  <c r="S659" i="46"/>
  <c r="Q659" i="46"/>
  <c r="AO659" i="46" s="1"/>
  <c r="K659" i="46"/>
  <c r="AH658" i="46"/>
  <c r="AF658" i="46"/>
  <c r="AD658" i="46"/>
  <c r="AH657" i="46"/>
  <c r="AF657" i="46"/>
  <c r="AD657" i="46"/>
  <c r="AH656" i="46"/>
  <c r="AF656" i="46"/>
  <c r="AD656" i="46"/>
  <c r="AH655" i="46"/>
  <c r="AF655" i="46"/>
  <c r="AD655" i="46"/>
  <c r="AH654" i="46"/>
  <c r="AF654" i="46"/>
  <c r="AD654" i="46"/>
  <c r="AH653" i="46"/>
  <c r="AF653" i="46"/>
  <c r="AD653" i="46"/>
  <c r="U653" i="46"/>
  <c r="S653" i="46"/>
  <c r="Q653" i="46"/>
  <c r="AO653" i="46" s="1"/>
  <c r="K653" i="46"/>
  <c r="AH652" i="46"/>
  <c r="AF652" i="46"/>
  <c r="AD652" i="46"/>
  <c r="AH651" i="46"/>
  <c r="AF651" i="46"/>
  <c r="AD651" i="46"/>
  <c r="AH650" i="46"/>
  <c r="AF650" i="46"/>
  <c r="AD650" i="46"/>
  <c r="AH649" i="46"/>
  <c r="AF649" i="46"/>
  <c r="AD649" i="46"/>
  <c r="AH648" i="46"/>
  <c r="AF648" i="46"/>
  <c r="AD648" i="46"/>
  <c r="AH647" i="46"/>
  <c r="AF647" i="46"/>
  <c r="AD647" i="46"/>
  <c r="U647" i="46"/>
  <c r="S647" i="46"/>
  <c r="Q647" i="46"/>
  <c r="AO647" i="46" s="1"/>
  <c r="K647" i="46"/>
  <c r="AH646" i="46"/>
  <c r="AF646" i="46"/>
  <c r="AD646" i="46"/>
  <c r="AH645" i="46"/>
  <c r="AF645" i="46"/>
  <c r="AD645" i="46"/>
  <c r="AH644" i="46"/>
  <c r="AF644" i="46"/>
  <c r="AD644" i="46"/>
  <c r="AH643" i="46"/>
  <c r="AF643" i="46"/>
  <c r="AD643" i="46"/>
  <c r="AH642" i="46"/>
  <c r="AF642" i="46"/>
  <c r="AD642" i="46"/>
  <c r="AH641" i="46"/>
  <c r="AF641" i="46"/>
  <c r="AD641" i="46"/>
  <c r="U641" i="46"/>
  <c r="S641" i="46"/>
  <c r="Q641" i="46"/>
  <c r="K641" i="46"/>
  <c r="AH640" i="46"/>
  <c r="AF640" i="46"/>
  <c r="AD640" i="46"/>
  <c r="AH639" i="46"/>
  <c r="AF639" i="46"/>
  <c r="AD639" i="46"/>
  <c r="AH638" i="46"/>
  <c r="AF638" i="46"/>
  <c r="AD638" i="46"/>
  <c r="AH637" i="46"/>
  <c r="AF637" i="46"/>
  <c r="AD637" i="46"/>
  <c r="AH636" i="46"/>
  <c r="AF636" i="46"/>
  <c r="AD636" i="46"/>
  <c r="AH635" i="46"/>
  <c r="AF635" i="46"/>
  <c r="AD635" i="46"/>
  <c r="U635" i="46"/>
  <c r="S635" i="46"/>
  <c r="Q635" i="46"/>
  <c r="AO635" i="46" s="1"/>
  <c r="K635" i="46"/>
  <c r="AH634" i="46"/>
  <c r="AF634" i="46"/>
  <c r="AD634" i="46"/>
  <c r="AH633" i="46"/>
  <c r="AF633" i="46"/>
  <c r="AD633" i="46"/>
  <c r="AH632" i="46"/>
  <c r="AF632" i="46"/>
  <c r="AD632" i="46"/>
  <c r="AH631" i="46"/>
  <c r="AF631" i="46"/>
  <c r="AD631" i="46"/>
  <c r="AH630" i="46"/>
  <c r="AF630" i="46"/>
  <c r="AD630" i="46"/>
  <c r="AH629" i="46"/>
  <c r="AF629" i="46"/>
  <c r="AD629" i="46"/>
  <c r="U629" i="46"/>
  <c r="S629" i="46"/>
  <c r="Q629" i="46"/>
  <c r="AO629" i="46" s="1"/>
  <c r="K629" i="46"/>
  <c r="AH628" i="46"/>
  <c r="AF628" i="46"/>
  <c r="AD628" i="46"/>
  <c r="AH627" i="46"/>
  <c r="AF627" i="46"/>
  <c r="AD627" i="46"/>
  <c r="AH626" i="46"/>
  <c r="AF626" i="46"/>
  <c r="AD626" i="46"/>
  <c r="AH625" i="46"/>
  <c r="AF625" i="46"/>
  <c r="AD625" i="46"/>
  <c r="AH624" i="46"/>
  <c r="AF624" i="46"/>
  <c r="AD624" i="46"/>
  <c r="AH623" i="46"/>
  <c r="AF623" i="46"/>
  <c r="AD623" i="46"/>
  <c r="U623" i="46"/>
  <c r="S623" i="46"/>
  <c r="Q623" i="46"/>
  <c r="AO623" i="46" s="1"/>
  <c r="K623" i="46"/>
  <c r="AH622" i="46"/>
  <c r="AF622" i="46"/>
  <c r="AD622" i="46"/>
  <c r="AH621" i="46"/>
  <c r="AF621" i="46"/>
  <c r="AD621" i="46"/>
  <c r="AH620" i="46"/>
  <c r="AF620" i="46"/>
  <c r="AD620" i="46"/>
  <c r="AH619" i="46"/>
  <c r="AF619" i="46"/>
  <c r="AD619" i="46"/>
  <c r="AH618" i="46"/>
  <c r="AF618" i="46"/>
  <c r="AD618" i="46"/>
  <c r="AH617" i="46"/>
  <c r="AF617" i="46"/>
  <c r="AD617" i="46"/>
  <c r="U617" i="46"/>
  <c r="S617" i="46"/>
  <c r="Q617" i="46"/>
  <c r="K617" i="46"/>
  <c r="AH616" i="46"/>
  <c r="AF616" i="46"/>
  <c r="AD616" i="46"/>
  <c r="AH615" i="46"/>
  <c r="AF615" i="46"/>
  <c r="AD615" i="46"/>
  <c r="AH614" i="46"/>
  <c r="AF614" i="46"/>
  <c r="AD614" i="46"/>
  <c r="AH613" i="46"/>
  <c r="AF613" i="46"/>
  <c r="AD613" i="46"/>
  <c r="AH612" i="46"/>
  <c r="AF612" i="46"/>
  <c r="AD612" i="46"/>
  <c r="AH611" i="46"/>
  <c r="AF611" i="46"/>
  <c r="AD611" i="46"/>
  <c r="U611" i="46"/>
  <c r="S611" i="46"/>
  <c r="Q611" i="46"/>
  <c r="AO611" i="46" s="1"/>
  <c r="K611" i="46"/>
  <c r="AH610" i="46"/>
  <c r="AF610" i="46"/>
  <c r="AD610" i="46"/>
  <c r="AH609" i="46"/>
  <c r="AF609" i="46"/>
  <c r="AD609" i="46"/>
  <c r="AH608" i="46"/>
  <c r="AF608" i="46"/>
  <c r="AD608" i="46"/>
  <c r="AH607" i="46"/>
  <c r="AF607" i="46"/>
  <c r="AD607" i="46"/>
  <c r="AH606" i="46"/>
  <c r="AF606" i="46"/>
  <c r="AD606" i="46"/>
  <c r="AH605" i="46"/>
  <c r="AF605" i="46"/>
  <c r="AD605" i="46"/>
  <c r="U605" i="46"/>
  <c r="S605" i="46"/>
  <c r="Q605" i="46"/>
  <c r="AO605" i="46" s="1"/>
  <c r="K605" i="46"/>
  <c r="AH604" i="46"/>
  <c r="AF604" i="46"/>
  <c r="AD604" i="46"/>
  <c r="AH603" i="46"/>
  <c r="AF603" i="46"/>
  <c r="AD603" i="46"/>
  <c r="AH602" i="46"/>
  <c r="AF602" i="46"/>
  <c r="AD602" i="46"/>
  <c r="AH601" i="46"/>
  <c r="AF601" i="46"/>
  <c r="AD601" i="46"/>
  <c r="AH600" i="46"/>
  <c r="AF600" i="46"/>
  <c r="AD600" i="46"/>
  <c r="AH599" i="46"/>
  <c r="AF599" i="46"/>
  <c r="AD599" i="46"/>
  <c r="U599" i="46"/>
  <c r="S599" i="46"/>
  <c r="Q599" i="46"/>
  <c r="AO599" i="46" s="1"/>
  <c r="K599" i="46"/>
  <c r="AH598" i="46"/>
  <c r="AF598" i="46"/>
  <c r="AD598" i="46"/>
  <c r="AH597" i="46"/>
  <c r="AF597" i="46"/>
  <c r="AD597" i="46"/>
  <c r="AJ598" i="46" s="1"/>
  <c r="AH596" i="46"/>
  <c r="AF596" i="46"/>
  <c r="AD596" i="46"/>
  <c r="AH595" i="46"/>
  <c r="AF595" i="46"/>
  <c r="AD595" i="46"/>
  <c r="AH594" i="46"/>
  <c r="AF594" i="46"/>
  <c r="AD594" i="46"/>
  <c r="AH593" i="46"/>
  <c r="AF593" i="46"/>
  <c r="AD593" i="46"/>
  <c r="U593" i="46"/>
  <c r="S593" i="46"/>
  <c r="Q593" i="46"/>
  <c r="AO593" i="46" s="1"/>
  <c r="K593" i="46"/>
  <c r="AH592" i="46"/>
  <c r="AF592" i="46"/>
  <c r="AD592" i="46"/>
  <c r="AH591" i="46"/>
  <c r="AF591" i="46"/>
  <c r="AD591" i="46"/>
  <c r="AH590" i="46"/>
  <c r="AF590" i="46"/>
  <c r="AD590" i="46"/>
  <c r="AH589" i="46"/>
  <c r="AF589" i="46"/>
  <c r="AD589" i="46"/>
  <c r="AH588" i="46"/>
  <c r="AF588" i="46"/>
  <c r="AD588" i="46"/>
  <c r="AH587" i="46"/>
  <c r="AF587" i="46"/>
  <c r="AD587" i="46"/>
  <c r="U587" i="46"/>
  <c r="S587" i="46"/>
  <c r="Q587" i="46"/>
  <c r="AO587" i="46" s="1"/>
  <c r="K587" i="46"/>
  <c r="AH586" i="46"/>
  <c r="AF586" i="46"/>
  <c r="AI586" i="46" s="1"/>
  <c r="AD586" i="46"/>
  <c r="AH585" i="46"/>
  <c r="AF585" i="46"/>
  <c r="AD585" i="46"/>
  <c r="AH584" i="46"/>
  <c r="AF584" i="46"/>
  <c r="AD584" i="46"/>
  <c r="AH583" i="46"/>
  <c r="AF583" i="46"/>
  <c r="AD583" i="46"/>
  <c r="AH582" i="46"/>
  <c r="AF582" i="46"/>
  <c r="AD582" i="46"/>
  <c r="AH581" i="46"/>
  <c r="AF581" i="46"/>
  <c r="AD581" i="46"/>
  <c r="U581" i="46"/>
  <c r="S581" i="46"/>
  <c r="Q581" i="46"/>
  <c r="AO581" i="46" s="1"/>
  <c r="K581" i="46"/>
  <c r="AH580" i="46"/>
  <c r="AF580" i="46"/>
  <c r="AD580" i="46"/>
  <c r="AH579" i="46"/>
  <c r="AF579" i="46"/>
  <c r="AD579" i="46"/>
  <c r="AH578" i="46"/>
  <c r="AF578" i="46"/>
  <c r="AD578" i="46"/>
  <c r="AH577" i="46"/>
  <c r="AF577" i="46"/>
  <c r="AD577" i="46"/>
  <c r="AJ578" i="46" s="1"/>
  <c r="AH576" i="46"/>
  <c r="AF576" i="46"/>
  <c r="AD576" i="46"/>
  <c r="AH575" i="46"/>
  <c r="AF575" i="46"/>
  <c r="AD575" i="46"/>
  <c r="U575" i="46"/>
  <c r="S575" i="46"/>
  <c r="Q575" i="46"/>
  <c r="AO575" i="46" s="1"/>
  <c r="K575" i="46"/>
  <c r="AH574" i="46"/>
  <c r="AF574" i="46"/>
  <c r="AD574" i="46"/>
  <c r="AH573" i="46"/>
  <c r="AF573" i="46"/>
  <c r="AD573" i="46"/>
  <c r="AH572" i="46"/>
  <c r="AF572" i="46"/>
  <c r="AD572" i="46"/>
  <c r="AH571" i="46"/>
  <c r="AF571" i="46"/>
  <c r="AD571" i="46"/>
  <c r="AH570" i="46"/>
  <c r="AF570" i="46"/>
  <c r="AD570" i="46"/>
  <c r="AH569" i="46"/>
  <c r="AF569" i="46"/>
  <c r="AD569" i="46"/>
  <c r="U569" i="46"/>
  <c r="S569" i="46"/>
  <c r="Q569" i="46"/>
  <c r="AO569" i="46" s="1"/>
  <c r="K569" i="46"/>
  <c r="AH568" i="46"/>
  <c r="AF568" i="46"/>
  <c r="AD568" i="46"/>
  <c r="AH567" i="46"/>
  <c r="AF567" i="46"/>
  <c r="AD567" i="46"/>
  <c r="AH566" i="46"/>
  <c r="AF566" i="46"/>
  <c r="AD566" i="46"/>
  <c r="AH565" i="46"/>
  <c r="AF565" i="46"/>
  <c r="AD565" i="46"/>
  <c r="AH564" i="46"/>
  <c r="AF564" i="46"/>
  <c r="AI564" i="46" s="1"/>
  <c r="AD564" i="46"/>
  <c r="AH563" i="46"/>
  <c r="AF563" i="46"/>
  <c r="AD563" i="46"/>
  <c r="U563" i="46"/>
  <c r="S563" i="46"/>
  <c r="Q563" i="46"/>
  <c r="AO563" i="46" s="1"/>
  <c r="K563" i="46"/>
  <c r="AH562" i="46"/>
  <c r="AF562" i="46"/>
  <c r="AD562" i="46"/>
  <c r="AH561" i="46"/>
  <c r="AF561" i="46"/>
  <c r="AD561" i="46"/>
  <c r="AH560" i="46"/>
  <c r="AF560" i="46"/>
  <c r="AD560" i="46"/>
  <c r="AH559" i="46"/>
  <c r="AF559" i="46"/>
  <c r="AD559" i="46"/>
  <c r="AH558" i="46"/>
  <c r="AF558" i="46"/>
  <c r="AD558" i="46"/>
  <c r="AH557" i="46"/>
  <c r="AF557" i="46"/>
  <c r="AD557" i="46"/>
  <c r="U557" i="46"/>
  <c r="S557" i="46"/>
  <c r="Q557" i="46"/>
  <c r="AO557" i="46" s="1"/>
  <c r="K557" i="46"/>
  <c r="AH556" i="46"/>
  <c r="AF556" i="46"/>
  <c r="AI556" i="46" s="1"/>
  <c r="AD556" i="46"/>
  <c r="AH555" i="46"/>
  <c r="AF555" i="46"/>
  <c r="AD555" i="46"/>
  <c r="AH554" i="46"/>
  <c r="AF554" i="46"/>
  <c r="AD554" i="46"/>
  <c r="AH553" i="46"/>
  <c r="AF553" i="46"/>
  <c r="AD553" i="46"/>
  <c r="AK554" i="46" s="1"/>
  <c r="AH552" i="46"/>
  <c r="AF552" i="46"/>
  <c r="AD552" i="46"/>
  <c r="AH551" i="46"/>
  <c r="AF551" i="46"/>
  <c r="AD551" i="46"/>
  <c r="U551" i="46"/>
  <c r="S551" i="46"/>
  <c r="W551" i="46" s="1"/>
  <c r="AR551" i="46" s="1"/>
  <c r="Q551" i="46"/>
  <c r="AO551" i="46" s="1"/>
  <c r="K551" i="46"/>
  <c r="AH550" i="46"/>
  <c r="AF550" i="46"/>
  <c r="AD550" i="46"/>
  <c r="AH549" i="46"/>
  <c r="AF549" i="46"/>
  <c r="AD549" i="46"/>
  <c r="AK550" i="46" s="1"/>
  <c r="AH548" i="46"/>
  <c r="AF548" i="46"/>
  <c r="AD548" i="46"/>
  <c r="AH547" i="46"/>
  <c r="AF547" i="46"/>
  <c r="AD547" i="46"/>
  <c r="AH546" i="46"/>
  <c r="AF546" i="46"/>
  <c r="AD546" i="46"/>
  <c r="AH545" i="46"/>
  <c r="AF545" i="46"/>
  <c r="AD545" i="46"/>
  <c r="U545" i="46"/>
  <c r="S545" i="46"/>
  <c r="Q545" i="46"/>
  <c r="AO545" i="46" s="1"/>
  <c r="K545" i="46"/>
  <c r="AH544" i="46"/>
  <c r="AF544" i="46"/>
  <c r="AD544" i="46"/>
  <c r="AH543" i="46"/>
  <c r="AF543" i="46"/>
  <c r="AD543" i="46"/>
  <c r="AH542" i="46"/>
  <c r="AF542" i="46"/>
  <c r="AD542" i="46"/>
  <c r="AH541" i="46"/>
  <c r="AF541" i="46"/>
  <c r="AD541" i="46"/>
  <c r="AH540" i="46"/>
  <c r="AF540" i="46"/>
  <c r="AD540" i="46"/>
  <c r="AH539" i="46"/>
  <c r="AF539" i="46"/>
  <c r="AD539" i="46"/>
  <c r="U539" i="46"/>
  <c r="S539" i="46"/>
  <c r="Q539" i="46"/>
  <c r="AO539" i="46" s="1"/>
  <c r="K539" i="46"/>
  <c r="AH538" i="46"/>
  <c r="AF538" i="46"/>
  <c r="AD538" i="46"/>
  <c r="AH537" i="46"/>
  <c r="AF537" i="46"/>
  <c r="AD537" i="46"/>
  <c r="AH536" i="46"/>
  <c r="AF536" i="46"/>
  <c r="AD536" i="46"/>
  <c r="AH535" i="46"/>
  <c r="AF535" i="46"/>
  <c r="AD535" i="46"/>
  <c r="AH534" i="46"/>
  <c r="AF534" i="46"/>
  <c r="AD534" i="46"/>
  <c r="AH533" i="46"/>
  <c r="AF533" i="46"/>
  <c r="AD533" i="46"/>
  <c r="U533" i="46"/>
  <c r="S533" i="46"/>
  <c r="Q533" i="46"/>
  <c r="AO533" i="46" s="1"/>
  <c r="K533" i="46"/>
  <c r="AH532" i="46"/>
  <c r="AF532" i="46"/>
  <c r="AD532" i="46"/>
  <c r="AH531" i="46"/>
  <c r="AI531" i="46" s="1"/>
  <c r="AF531" i="46"/>
  <c r="AD531" i="46"/>
  <c r="AH530" i="46"/>
  <c r="AF530" i="46"/>
  <c r="AD530" i="46"/>
  <c r="AH529" i="46"/>
  <c r="AF529" i="46"/>
  <c r="AD529" i="46"/>
  <c r="AH528" i="46"/>
  <c r="AF528" i="46"/>
  <c r="AD528" i="46"/>
  <c r="AH527" i="46"/>
  <c r="AF527" i="46"/>
  <c r="AD527" i="46"/>
  <c r="U527" i="46"/>
  <c r="S527" i="46"/>
  <c r="W527" i="46" s="1"/>
  <c r="AR527" i="46" s="1"/>
  <c r="Q527" i="46"/>
  <c r="AO527" i="46" s="1"/>
  <c r="K527" i="46"/>
  <c r="AH526" i="46"/>
  <c r="AF526" i="46"/>
  <c r="AD526" i="46"/>
  <c r="AH525" i="46"/>
  <c r="AF525" i="46"/>
  <c r="AD525" i="46"/>
  <c r="AH524" i="46"/>
  <c r="AF524" i="46"/>
  <c r="AD524" i="46"/>
  <c r="AH523" i="46"/>
  <c r="AF523" i="46"/>
  <c r="AD523" i="46"/>
  <c r="AH522" i="46"/>
  <c r="AF522" i="46"/>
  <c r="AD522" i="46"/>
  <c r="AH521" i="46"/>
  <c r="AF521" i="46"/>
  <c r="AD521" i="46"/>
  <c r="U521" i="46"/>
  <c r="S521" i="46"/>
  <c r="Q521" i="46"/>
  <c r="AO521" i="46" s="1"/>
  <c r="K521" i="46"/>
  <c r="AH520" i="46"/>
  <c r="AF520" i="46"/>
  <c r="AD520" i="46"/>
  <c r="AH519" i="46"/>
  <c r="AF519" i="46"/>
  <c r="AD519" i="46"/>
  <c r="AH518" i="46"/>
  <c r="AF518" i="46"/>
  <c r="AD518" i="46"/>
  <c r="AH517" i="46"/>
  <c r="AF517" i="46"/>
  <c r="AD517" i="46"/>
  <c r="AH516" i="46"/>
  <c r="AF516" i="46"/>
  <c r="AD516" i="46"/>
  <c r="AH515" i="46"/>
  <c r="AF515" i="46"/>
  <c r="AD515" i="46"/>
  <c r="U515" i="46"/>
  <c r="S515" i="46"/>
  <c r="Q515" i="46"/>
  <c r="AO515" i="46" s="1"/>
  <c r="K515" i="46"/>
  <c r="AH514" i="46"/>
  <c r="AF514" i="46"/>
  <c r="AD514" i="46"/>
  <c r="AH513" i="46"/>
  <c r="AF513" i="46"/>
  <c r="AD513" i="46"/>
  <c r="AH512" i="46"/>
  <c r="AF512" i="46"/>
  <c r="AD512" i="46"/>
  <c r="AH511" i="46"/>
  <c r="AF511" i="46"/>
  <c r="AD511" i="46"/>
  <c r="AH510" i="46"/>
  <c r="AF510" i="46"/>
  <c r="AD510" i="46"/>
  <c r="AH509" i="46"/>
  <c r="AF509" i="46"/>
  <c r="AD509" i="46"/>
  <c r="U509" i="46"/>
  <c r="S509" i="46"/>
  <c r="Q509" i="46"/>
  <c r="AO509" i="46" s="1"/>
  <c r="K509" i="46"/>
  <c r="AH508" i="46"/>
  <c r="AF508" i="46"/>
  <c r="AD508" i="46"/>
  <c r="AH507" i="46"/>
  <c r="AF507" i="46"/>
  <c r="AD507" i="46"/>
  <c r="AH506" i="46"/>
  <c r="AF506" i="46"/>
  <c r="AD506" i="46"/>
  <c r="AH505" i="46"/>
  <c r="AF505" i="46"/>
  <c r="AD505" i="46"/>
  <c r="AH504" i="46"/>
  <c r="AF504" i="46"/>
  <c r="AD504" i="46"/>
  <c r="AH503" i="46"/>
  <c r="AF503" i="46"/>
  <c r="AD503" i="46"/>
  <c r="U503" i="46"/>
  <c r="S503" i="46"/>
  <c r="Q503" i="46"/>
  <c r="AO503" i="46" s="1"/>
  <c r="K503" i="46"/>
  <c r="AH502" i="46"/>
  <c r="AF502" i="46"/>
  <c r="AD502" i="46"/>
  <c r="AH501" i="46"/>
  <c r="AF501" i="46"/>
  <c r="AD501" i="46"/>
  <c r="AH500" i="46"/>
  <c r="AF500" i="46"/>
  <c r="AD500" i="46"/>
  <c r="AH499" i="46"/>
  <c r="AF499" i="46"/>
  <c r="AD499" i="46"/>
  <c r="AH498" i="46"/>
  <c r="AF498" i="46"/>
  <c r="AD498" i="46"/>
  <c r="AH497" i="46"/>
  <c r="AF497" i="46"/>
  <c r="AD497" i="46"/>
  <c r="U497" i="46"/>
  <c r="S497" i="46"/>
  <c r="Q497" i="46"/>
  <c r="AO497" i="46" s="1"/>
  <c r="K497" i="46"/>
  <c r="AH496" i="46"/>
  <c r="AF496" i="46"/>
  <c r="AD496" i="46"/>
  <c r="AH495" i="46"/>
  <c r="AF495" i="46"/>
  <c r="AD495" i="46"/>
  <c r="AH494" i="46"/>
  <c r="AF494" i="46"/>
  <c r="AD494" i="46"/>
  <c r="AH493" i="46"/>
  <c r="AF493" i="46"/>
  <c r="AD493" i="46"/>
  <c r="AH492" i="46"/>
  <c r="AF492" i="46"/>
  <c r="AI492" i="46" s="1"/>
  <c r="AD492" i="46"/>
  <c r="AH491" i="46"/>
  <c r="AF491" i="46"/>
  <c r="AD491" i="46"/>
  <c r="U491" i="46"/>
  <c r="W491" i="46" s="1"/>
  <c r="S491" i="46"/>
  <c r="Q491" i="46"/>
  <c r="AO491" i="46" s="1"/>
  <c r="K491" i="46"/>
  <c r="AH490" i="46"/>
  <c r="AF490" i="46"/>
  <c r="AD490" i="46"/>
  <c r="AH489" i="46"/>
  <c r="AF489" i="46"/>
  <c r="AD489" i="46"/>
  <c r="AH488" i="46"/>
  <c r="AF488" i="46"/>
  <c r="AD488" i="46"/>
  <c r="AH487" i="46"/>
  <c r="AF487" i="46"/>
  <c r="AD487" i="46"/>
  <c r="AH486" i="46"/>
  <c r="AF486" i="46"/>
  <c r="AD486" i="46"/>
  <c r="AH485" i="46"/>
  <c r="AI485" i="46" s="1"/>
  <c r="AF485" i="46"/>
  <c r="AD485" i="46"/>
  <c r="U485" i="46"/>
  <c r="S485" i="46"/>
  <c r="Q485" i="46"/>
  <c r="AO485" i="46" s="1"/>
  <c r="K485" i="46"/>
  <c r="AH484" i="46"/>
  <c r="AF484" i="46"/>
  <c r="AD484" i="46"/>
  <c r="AH483" i="46"/>
  <c r="AF483" i="46"/>
  <c r="AD483" i="46"/>
  <c r="AH482" i="46"/>
  <c r="AF482" i="46"/>
  <c r="AD482" i="46"/>
  <c r="AH481" i="46"/>
  <c r="AF481" i="46"/>
  <c r="AD481" i="46"/>
  <c r="AH480" i="46"/>
  <c r="AF480" i="46"/>
  <c r="AD480" i="46"/>
  <c r="AH479" i="46"/>
  <c r="AF479" i="46"/>
  <c r="AD479" i="46"/>
  <c r="U479" i="46"/>
  <c r="S479" i="46"/>
  <c r="Q479" i="46"/>
  <c r="AO479" i="46" s="1"/>
  <c r="K479" i="46"/>
  <c r="AH478" i="46"/>
  <c r="AF478" i="46"/>
  <c r="AD478" i="46"/>
  <c r="AH477" i="46"/>
  <c r="AF477" i="46"/>
  <c r="AD477" i="46"/>
  <c r="AH476" i="46"/>
  <c r="AF476" i="46"/>
  <c r="AD476" i="46"/>
  <c r="AH475" i="46"/>
  <c r="AF475" i="46"/>
  <c r="AD475" i="46"/>
  <c r="AH474" i="46"/>
  <c r="AF474" i="46"/>
  <c r="AD474" i="46"/>
  <c r="AH473" i="46"/>
  <c r="AF473" i="46"/>
  <c r="AD473" i="46"/>
  <c r="U473" i="46"/>
  <c r="S473" i="46"/>
  <c r="Q473" i="46"/>
  <c r="AO473" i="46" s="1"/>
  <c r="K473" i="46"/>
  <c r="AH472" i="46"/>
  <c r="AF472" i="46"/>
  <c r="AD472" i="46"/>
  <c r="AH471" i="46"/>
  <c r="AF471" i="46"/>
  <c r="AI471" i="46" s="1"/>
  <c r="AD471" i="46"/>
  <c r="AH470" i="46"/>
  <c r="AF470" i="46"/>
  <c r="AD470" i="46"/>
  <c r="AH469" i="46"/>
  <c r="AF469" i="46"/>
  <c r="AD469" i="46"/>
  <c r="AH468" i="46"/>
  <c r="AF468" i="46"/>
  <c r="AD468" i="46"/>
  <c r="AH467" i="46"/>
  <c r="AI467" i="46" s="1"/>
  <c r="AF467" i="46"/>
  <c r="AD467" i="46"/>
  <c r="U467" i="46"/>
  <c r="S467" i="46"/>
  <c r="Q467" i="46"/>
  <c r="AO467" i="46" s="1"/>
  <c r="K467" i="46"/>
  <c r="AH466" i="46"/>
  <c r="AF466" i="46"/>
  <c r="AD466" i="46"/>
  <c r="AH465" i="46"/>
  <c r="AF465" i="46"/>
  <c r="AD465" i="46"/>
  <c r="AH464" i="46"/>
  <c r="AF464" i="46"/>
  <c r="AD464" i="46"/>
  <c r="AH463" i="46"/>
  <c r="AF463" i="46"/>
  <c r="AD463" i="46"/>
  <c r="AH462" i="46"/>
  <c r="AF462" i="46"/>
  <c r="AD462" i="46"/>
  <c r="AH461" i="46"/>
  <c r="AF461" i="46"/>
  <c r="AD461" i="46"/>
  <c r="U461" i="46"/>
  <c r="S461" i="46"/>
  <c r="Q461" i="46"/>
  <c r="AO461" i="46" s="1"/>
  <c r="K461" i="46"/>
  <c r="AH460" i="46"/>
  <c r="AF460" i="46"/>
  <c r="AD460" i="46"/>
  <c r="AH459" i="46"/>
  <c r="AF459" i="46"/>
  <c r="AD459" i="46"/>
  <c r="AH458" i="46"/>
  <c r="AF458" i="46"/>
  <c r="AD458" i="46"/>
  <c r="AH457" i="46"/>
  <c r="AF457" i="46"/>
  <c r="AD457" i="46"/>
  <c r="AH456" i="46"/>
  <c r="AF456" i="46"/>
  <c r="AD456" i="46"/>
  <c r="AH455" i="46"/>
  <c r="AF455" i="46"/>
  <c r="AI455" i="46" s="1"/>
  <c r="AD455" i="46"/>
  <c r="U455" i="46"/>
  <c r="S455" i="46"/>
  <c r="Q455" i="46"/>
  <c r="AO455" i="46" s="1"/>
  <c r="K455" i="46"/>
  <c r="AH454" i="46"/>
  <c r="AF454" i="46"/>
  <c r="AD454" i="46"/>
  <c r="AH453" i="46"/>
  <c r="AF453" i="46"/>
  <c r="AD453" i="46"/>
  <c r="AH452" i="46"/>
  <c r="AF452" i="46"/>
  <c r="AD452" i="46"/>
  <c r="AH451" i="46"/>
  <c r="AF451" i="46"/>
  <c r="AI451" i="46" s="1"/>
  <c r="AD451" i="46"/>
  <c r="AH450" i="46"/>
  <c r="AF450" i="46"/>
  <c r="AD450" i="46"/>
  <c r="AH449" i="46"/>
  <c r="AF449" i="46"/>
  <c r="AD449" i="46"/>
  <c r="U449" i="46"/>
  <c r="S449" i="46"/>
  <c r="Q449" i="46"/>
  <c r="AO449" i="46" s="1"/>
  <c r="K449" i="46"/>
  <c r="AH448" i="46"/>
  <c r="AF448" i="46"/>
  <c r="AI448" i="46" s="1"/>
  <c r="AD448" i="46"/>
  <c r="AH447" i="46"/>
  <c r="AF447" i="46"/>
  <c r="AD447" i="46"/>
  <c r="AH446" i="46"/>
  <c r="AF446" i="46"/>
  <c r="AD446" i="46"/>
  <c r="AH445" i="46"/>
  <c r="AF445" i="46"/>
  <c r="AD445" i="46"/>
  <c r="AH444" i="46"/>
  <c r="AF444" i="46"/>
  <c r="AD444" i="46"/>
  <c r="AH443" i="46"/>
  <c r="AF443" i="46"/>
  <c r="AD443" i="46"/>
  <c r="U443" i="46"/>
  <c r="W443" i="46" s="1"/>
  <c r="S443" i="46"/>
  <c r="Q443" i="46"/>
  <c r="AO443" i="46" s="1"/>
  <c r="K443" i="46"/>
  <c r="AH442" i="46"/>
  <c r="AF442" i="46"/>
  <c r="AD442" i="46"/>
  <c r="AH441" i="46"/>
  <c r="AI441" i="46" s="1"/>
  <c r="AF441" i="46"/>
  <c r="AD441" i="46"/>
  <c r="AH440" i="46"/>
  <c r="AF440" i="46"/>
  <c r="AD440" i="46"/>
  <c r="AH439" i="46"/>
  <c r="AF439" i="46"/>
  <c r="AD439" i="46"/>
  <c r="AH438" i="46"/>
  <c r="AF438" i="46"/>
  <c r="AD438" i="46"/>
  <c r="AH437" i="46"/>
  <c r="AF437" i="46"/>
  <c r="AD437" i="46"/>
  <c r="U437" i="46"/>
  <c r="S437" i="46"/>
  <c r="Q437" i="46"/>
  <c r="AO437" i="46" s="1"/>
  <c r="K437" i="46"/>
  <c r="AH436" i="46"/>
  <c r="AF436" i="46"/>
  <c r="AD436" i="46"/>
  <c r="AH435" i="46"/>
  <c r="AF435" i="46"/>
  <c r="AD435" i="46"/>
  <c r="AH434" i="46"/>
  <c r="AF434" i="46"/>
  <c r="AD434" i="46"/>
  <c r="AH433" i="46"/>
  <c r="AF433" i="46"/>
  <c r="AD433" i="46"/>
  <c r="AH432" i="46"/>
  <c r="AF432" i="46"/>
  <c r="AD432" i="46"/>
  <c r="AH431" i="46"/>
  <c r="AF431" i="46"/>
  <c r="AI431" i="46" s="1"/>
  <c r="AD431" i="46"/>
  <c r="U431" i="46"/>
  <c r="S431" i="46"/>
  <c r="Q431" i="46"/>
  <c r="K431" i="46"/>
  <c r="AH430" i="46"/>
  <c r="AF430" i="46"/>
  <c r="AD430" i="46"/>
  <c r="AH429" i="46"/>
  <c r="AF429" i="46"/>
  <c r="AD429" i="46"/>
  <c r="AH428" i="46"/>
  <c r="AF428" i="46"/>
  <c r="AD428" i="46"/>
  <c r="AH427" i="46"/>
  <c r="AF427" i="46"/>
  <c r="AD427" i="46"/>
  <c r="AH426" i="46"/>
  <c r="AF426" i="46"/>
  <c r="AD426" i="46"/>
  <c r="AH425" i="46"/>
  <c r="AF425" i="46"/>
  <c r="AD425" i="46"/>
  <c r="U425" i="46"/>
  <c r="S425" i="46"/>
  <c r="Q425" i="46"/>
  <c r="AO425" i="46" s="1"/>
  <c r="K425" i="46"/>
  <c r="AH424" i="46"/>
  <c r="AF424" i="46"/>
  <c r="AD424" i="46"/>
  <c r="AH423" i="46"/>
  <c r="AF423" i="46"/>
  <c r="AD423" i="46"/>
  <c r="AH422" i="46"/>
  <c r="AF422" i="46"/>
  <c r="AD422" i="46"/>
  <c r="AH421" i="46"/>
  <c r="AF421" i="46"/>
  <c r="AD421" i="46"/>
  <c r="AH420" i="46"/>
  <c r="AF420" i="46"/>
  <c r="AD420" i="46"/>
  <c r="AH419" i="46"/>
  <c r="AF419" i="46"/>
  <c r="AD419" i="46"/>
  <c r="U419" i="46"/>
  <c r="S419" i="46"/>
  <c r="Q419" i="46"/>
  <c r="AO419" i="46" s="1"/>
  <c r="K419" i="46"/>
  <c r="AH418" i="46"/>
  <c r="AF418" i="46"/>
  <c r="AD418" i="46"/>
  <c r="AH417" i="46"/>
  <c r="AF417" i="46"/>
  <c r="AD417" i="46"/>
  <c r="AH416" i="46"/>
  <c r="AF416" i="46"/>
  <c r="AD416" i="46"/>
  <c r="AH415" i="46"/>
  <c r="AF415" i="46"/>
  <c r="AD415" i="46"/>
  <c r="AH414" i="46"/>
  <c r="AF414" i="46"/>
  <c r="AD414" i="46"/>
  <c r="AH413" i="46"/>
  <c r="AI413" i="46" s="1"/>
  <c r="AF413" i="46"/>
  <c r="AD413" i="46"/>
  <c r="U413" i="46"/>
  <c r="S413" i="46"/>
  <c r="Q413" i="46"/>
  <c r="AO413" i="46" s="1"/>
  <c r="K413" i="46"/>
  <c r="AH412" i="46"/>
  <c r="AF412" i="46"/>
  <c r="AD412" i="46"/>
  <c r="AH411" i="46"/>
  <c r="AF411" i="46"/>
  <c r="AD411" i="46"/>
  <c r="AH410" i="46"/>
  <c r="AF410" i="46"/>
  <c r="AD410" i="46"/>
  <c r="AH409" i="46"/>
  <c r="AF409" i="46"/>
  <c r="AD409" i="46"/>
  <c r="AH408" i="46"/>
  <c r="AF408" i="46"/>
  <c r="AD408" i="46"/>
  <c r="AH407" i="46"/>
  <c r="AF407" i="46"/>
  <c r="AD407" i="46"/>
  <c r="U407" i="46"/>
  <c r="S407" i="46"/>
  <c r="Q407" i="46"/>
  <c r="AO407" i="46" s="1"/>
  <c r="K407" i="46"/>
  <c r="AH406" i="46"/>
  <c r="AF406" i="46"/>
  <c r="AD406" i="46"/>
  <c r="AH405" i="46"/>
  <c r="AF405" i="46"/>
  <c r="AD405" i="46"/>
  <c r="AH404" i="46"/>
  <c r="AF404" i="46"/>
  <c r="AD404" i="46"/>
  <c r="AH403" i="46"/>
  <c r="AF403" i="46"/>
  <c r="AD403" i="46"/>
  <c r="AH402" i="46"/>
  <c r="AF402" i="46"/>
  <c r="AD402" i="46"/>
  <c r="AH401" i="46"/>
  <c r="AF401" i="46"/>
  <c r="AD401" i="46"/>
  <c r="U401" i="46"/>
  <c r="S401" i="46"/>
  <c r="Q401" i="46"/>
  <c r="AO401" i="46" s="1"/>
  <c r="K401" i="46"/>
  <c r="AH400" i="46"/>
  <c r="AF400" i="46"/>
  <c r="AD400" i="46"/>
  <c r="AH399" i="46"/>
  <c r="AF399" i="46"/>
  <c r="AD399" i="46"/>
  <c r="AH398" i="46"/>
  <c r="AF398" i="46"/>
  <c r="AD398" i="46"/>
  <c r="AH397" i="46"/>
  <c r="AF397" i="46"/>
  <c r="AD397" i="46"/>
  <c r="AH396" i="46"/>
  <c r="AF396" i="46"/>
  <c r="AD396" i="46"/>
  <c r="AH395" i="46"/>
  <c r="AF395" i="46"/>
  <c r="AD395" i="46"/>
  <c r="U395" i="46"/>
  <c r="S395" i="46"/>
  <c r="Q395" i="46"/>
  <c r="AO395" i="46" s="1"/>
  <c r="K395" i="46"/>
  <c r="AH394" i="46"/>
  <c r="AF394" i="46"/>
  <c r="AD394" i="46"/>
  <c r="AH393" i="46"/>
  <c r="AF393" i="46"/>
  <c r="AD393" i="46"/>
  <c r="AH392" i="46"/>
  <c r="AF392" i="46"/>
  <c r="AD392" i="46"/>
  <c r="AH391" i="46"/>
  <c r="AF391" i="46"/>
  <c r="AD391" i="46"/>
  <c r="AH390" i="46"/>
  <c r="AF390" i="46"/>
  <c r="AI390" i="46" s="1"/>
  <c r="AD390" i="46"/>
  <c r="AH389" i="46"/>
  <c r="AF389" i="46"/>
  <c r="AD389" i="46"/>
  <c r="U389" i="46"/>
  <c r="S389" i="46"/>
  <c r="Q389" i="46"/>
  <c r="AO389" i="46" s="1"/>
  <c r="K389" i="46"/>
  <c r="AH388" i="46"/>
  <c r="AF388" i="46"/>
  <c r="AD388" i="46"/>
  <c r="AH387" i="46"/>
  <c r="AF387" i="46"/>
  <c r="AD387" i="46"/>
  <c r="AH386" i="46"/>
  <c r="AF386" i="46"/>
  <c r="AD386" i="46"/>
  <c r="AH385" i="46"/>
  <c r="AF385" i="46"/>
  <c r="AD385" i="46"/>
  <c r="AJ386" i="46" s="1"/>
  <c r="AH384" i="46"/>
  <c r="AF384" i="46"/>
  <c r="AD384" i="46"/>
  <c r="AH383" i="46"/>
  <c r="AF383" i="46"/>
  <c r="AD383" i="46"/>
  <c r="U383" i="46"/>
  <c r="S383" i="46"/>
  <c r="Q383" i="46"/>
  <c r="AO383" i="46" s="1"/>
  <c r="K383" i="46"/>
  <c r="AH382" i="46"/>
  <c r="AF382" i="46"/>
  <c r="AD382" i="46"/>
  <c r="AH381" i="46"/>
  <c r="AF381" i="46"/>
  <c r="AD381" i="46"/>
  <c r="AH380" i="46"/>
  <c r="AF380" i="46"/>
  <c r="AD380" i="46"/>
  <c r="AH379" i="46"/>
  <c r="AF379" i="46"/>
  <c r="AD379" i="46"/>
  <c r="AH378" i="46"/>
  <c r="AF378" i="46"/>
  <c r="AD378" i="46"/>
  <c r="AH377" i="46"/>
  <c r="AF377" i="46"/>
  <c r="AD377" i="46"/>
  <c r="U377" i="46"/>
  <c r="S377" i="46"/>
  <c r="Q377" i="46"/>
  <c r="AO377" i="46" s="1"/>
  <c r="K377" i="46"/>
  <c r="AH376" i="46"/>
  <c r="AF376" i="46"/>
  <c r="AD376" i="46"/>
  <c r="AH375" i="46"/>
  <c r="AF375" i="46"/>
  <c r="AI375" i="46" s="1"/>
  <c r="AD375" i="46"/>
  <c r="AH374" i="46"/>
  <c r="AF374" i="46"/>
  <c r="AD374" i="46"/>
  <c r="AH373" i="46"/>
  <c r="AF373" i="46"/>
  <c r="AD373" i="46"/>
  <c r="AH372" i="46"/>
  <c r="AF372" i="46"/>
  <c r="AD372" i="46"/>
  <c r="AH371" i="46"/>
  <c r="AF371" i="46"/>
  <c r="AD371" i="46"/>
  <c r="U371" i="46"/>
  <c r="S371" i="46"/>
  <c r="Q371" i="46"/>
  <c r="AO371" i="46" s="1"/>
  <c r="K371" i="46"/>
  <c r="AH370" i="46"/>
  <c r="AF370" i="46"/>
  <c r="AD370" i="46"/>
  <c r="AH369" i="46"/>
  <c r="AF369" i="46"/>
  <c r="AD369" i="46"/>
  <c r="AH368" i="46"/>
  <c r="AF368" i="46"/>
  <c r="AD368" i="46"/>
  <c r="AH367" i="46"/>
  <c r="AF367" i="46"/>
  <c r="AD367" i="46"/>
  <c r="AH366" i="46"/>
  <c r="AF366" i="46"/>
  <c r="AD366" i="46"/>
  <c r="AH365" i="46"/>
  <c r="AF365" i="46"/>
  <c r="AD365" i="46"/>
  <c r="U365" i="46"/>
  <c r="S365" i="46"/>
  <c r="Q365" i="46"/>
  <c r="AO365" i="46" s="1"/>
  <c r="K365" i="46"/>
  <c r="AH364" i="46"/>
  <c r="AF364" i="46"/>
  <c r="AD364" i="46"/>
  <c r="AH363" i="46"/>
  <c r="AF363" i="46"/>
  <c r="AD363" i="46"/>
  <c r="AH362" i="46"/>
  <c r="AF362" i="46"/>
  <c r="AD362" i="46"/>
  <c r="AH361" i="46"/>
  <c r="AF361" i="46"/>
  <c r="AD361" i="46"/>
  <c r="AH360" i="46"/>
  <c r="AF360" i="46"/>
  <c r="AD360" i="46"/>
  <c r="AH359" i="46"/>
  <c r="AF359" i="46"/>
  <c r="AD359" i="46"/>
  <c r="U359" i="46"/>
  <c r="S359" i="46"/>
  <c r="Q359" i="46"/>
  <c r="AO359" i="46" s="1"/>
  <c r="K359" i="46"/>
  <c r="AH358" i="46"/>
  <c r="AF358" i="46"/>
  <c r="AD358" i="46"/>
  <c r="AH357" i="46"/>
  <c r="AF357" i="46"/>
  <c r="AD357" i="46"/>
  <c r="AK358" i="46" s="1"/>
  <c r="AH356" i="46"/>
  <c r="AF356" i="46"/>
  <c r="AD356" i="46"/>
  <c r="AH355" i="46"/>
  <c r="AF355" i="46"/>
  <c r="AD355" i="46"/>
  <c r="AH354" i="46"/>
  <c r="AF354" i="46"/>
  <c r="AD354" i="46"/>
  <c r="AH353" i="46"/>
  <c r="AF353" i="46"/>
  <c r="AD353" i="46"/>
  <c r="U353" i="46"/>
  <c r="S353" i="46"/>
  <c r="Q353" i="46"/>
  <c r="AO353" i="46" s="1"/>
  <c r="K353" i="46"/>
  <c r="AH352" i="46"/>
  <c r="AF352" i="46"/>
  <c r="AD352" i="46"/>
  <c r="AH351" i="46"/>
  <c r="AF351" i="46"/>
  <c r="AD351" i="46"/>
  <c r="AH350" i="46"/>
  <c r="AF350" i="46"/>
  <c r="AD350" i="46"/>
  <c r="AH349" i="46"/>
  <c r="AI349" i="46" s="1"/>
  <c r="AF349" i="46"/>
  <c r="AD349" i="46"/>
  <c r="AJ350" i="46" s="1"/>
  <c r="AH348" i="46"/>
  <c r="AF348" i="46"/>
  <c r="AD348" i="46"/>
  <c r="AH347" i="46"/>
  <c r="AF347" i="46"/>
  <c r="AD347" i="46"/>
  <c r="U347" i="46"/>
  <c r="S347" i="46"/>
  <c r="Q347" i="46"/>
  <c r="AO347" i="46" s="1"/>
  <c r="K347" i="46"/>
  <c r="AH346" i="46"/>
  <c r="AF346" i="46"/>
  <c r="AD346" i="46"/>
  <c r="AH345" i="46"/>
  <c r="AF345" i="46"/>
  <c r="AD345" i="46"/>
  <c r="AH344" i="46"/>
  <c r="AF344" i="46"/>
  <c r="AD344" i="46"/>
  <c r="AH343" i="46"/>
  <c r="AF343" i="46"/>
  <c r="AD343" i="46"/>
  <c r="AJ344" i="46" s="1"/>
  <c r="AH342" i="46"/>
  <c r="AF342" i="46"/>
  <c r="AD342" i="46"/>
  <c r="AH341" i="46"/>
  <c r="AF341" i="46"/>
  <c r="AD341" i="46"/>
  <c r="U341" i="46"/>
  <c r="S341" i="46"/>
  <c r="Q341" i="46"/>
  <c r="AO341" i="46" s="1"/>
  <c r="K341" i="46"/>
  <c r="AH340" i="46"/>
  <c r="AF340" i="46"/>
  <c r="AD340" i="46"/>
  <c r="AH339" i="46"/>
  <c r="AF339" i="46"/>
  <c r="AD339" i="46"/>
  <c r="AJ340" i="46" s="1"/>
  <c r="AH338" i="46"/>
  <c r="AF338" i="46"/>
  <c r="AD338" i="46"/>
  <c r="AH337" i="46"/>
  <c r="AF337" i="46"/>
  <c r="AD337" i="46"/>
  <c r="AH336" i="46"/>
  <c r="AF336" i="46"/>
  <c r="AD336" i="46"/>
  <c r="AH335" i="46"/>
  <c r="AF335" i="46"/>
  <c r="AD335" i="46"/>
  <c r="U335" i="46"/>
  <c r="S335" i="46"/>
  <c r="Q335" i="46"/>
  <c r="AO335" i="46" s="1"/>
  <c r="K335" i="46"/>
  <c r="AH334" i="46"/>
  <c r="AF334" i="46"/>
  <c r="AD334" i="46"/>
  <c r="AH333" i="46"/>
  <c r="AF333" i="46"/>
  <c r="AD333" i="46"/>
  <c r="AH332" i="46"/>
  <c r="AF332" i="46"/>
  <c r="AD332" i="46"/>
  <c r="AH331" i="46"/>
  <c r="AF331" i="46"/>
  <c r="AD331" i="46"/>
  <c r="AH330" i="46"/>
  <c r="AF330" i="46"/>
  <c r="AD330" i="46"/>
  <c r="AH329" i="46"/>
  <c r="AF329" i="46"/>
  <c r="AD329" i="46"/>
  <c r="U329" i="46"/>
  <c r="S329" i="46"/>
  <c r="Q329" i="46"/>
  <c r="AO329" i="46" s="1"/>
  <c r="K329" i="46"/>
  <c r="AH328" i="46"/>
  <c r="AF328" i="46"/>
  <c r="AI328" i="46" s="1"/>
  <c r="AD328" i="46"/>
  <c r="AH327" i="46"/>
  <c r="AF327" i="46"/>
  <c r="AD327" i="46"/>
  <c r="AH326" i="46"/>
  <c r="AF326" i="46"/>
  <c r="AD326" i="46"/>
  <c r="AH325" i="46"/>
  <c r="AF325" i="46"/>
  <c r="AD325" i="46"/>
  <c r="AH324" i="46"/>
  <c r="AF324" i="46"/>
  <c r="AD324" i="46"/>
  <c r="AH323" i="46"/>
  <c r="AF323" i="46"/>
  <c r="AD323" i="46"/>
  <c r="U323" i="46"/>
  <c r="S323" i="46"/>
  <c r="Q323" i="46"/>
  <c r="AO323" i="46" s="1"/>
  <c r="K323" i="46"/>
  <c r="AH322" i="46"/>
  <c r="AF322" i="46"/>
  <c r="AD322" i="46"/>
  <c r="AH321" i="46"/>
  <c r="AF321" i="46"/>
  <c r="AD321" i="46"/>
  <c r="AK322" i="46" s="1"/>
  <c r="AH320" i="46"/>
  <c r="AF320" i="46"/>
  <c r="AD320" i="46"/>
  <c r="AH319" i="46"/>
  <c r="AF319" i="46"/>
  <c r="AD319" i="46"/>
  <c r="AH318" i="46"/>
  <c r="AF318" i="46"/>
  <c r="AD318" i="46"/>
  <c r="AH317" i="46"/>
  <c r="AF317" i="46"/>
  <c r="AD317" i="46"/>
  <c r="U317" i="46"/>
  <c r="S317" i="46"/>
  <c r="W317" i="46" s="1"/>
  <c r="Q317" i="46"/>
  <c r="AO317" i="46" s="1"/>
  <c r="K317" i="46"/>
  <c r="AH316" i="46"/>
  <c r="AF316" i="46"/>
  <c r="AD316" i="46"/>
  <c r="AH315" i="46"/>
  <c r="AI315" i="46" s="1"/>
  <c r="AF315" i="46"/>
  <c r="AD315" i="46"/>
  <c r="AH314" i="46"/>
  <c r="AF314" i="46"/>
  <c r="AD314" i="46"/>
  <c r="AH313" i="46"/>
  <c r="AF313" i="46"/>
  <c r="AD313" i="46"/>
  <c r="AH312" i="46"/>
  <c r="AF312" i="46"/>
  <c r="AD312" i="46"/>
  <c r="AH311" i="46"/>
  <c r="AF311" i="46"/>
  <c r="AD311" i="46"/>
  <c r="U311" i="46"/>
  <c r="S311" i="46"/>
  <c r="Q311" i="46"/>
  <c r="AO311" i="46" s="1"/>
  <c r="K311" i="46"/>
  <c r="AH310" i="46"/>
  <c r="AF310" i="46"/>
  <c r="AD310" i="46"/>
  <c r="AH309" i="46"/>
  <c r="AF309" i="46"/>
  <c r="AD309" i="46"/>
  <c r="AH308" i="46"/>
  <c r="AF308" i="46"/>
  <c r="AD308" i="46"/>
  <c r="AH307" i="46"/>
  <c r="AF307" i="46"/>
  <c r="AD307" i="46"/>
  <c r="AH306" i="46"/>
  <c r="AF306" i="46"/>
  <c r="AD306" i="46"/>
  <c r="AH305" i="46"/>
  <c r="AF305" i="46"/>
  <c r="AD305" i="46"/>
  <c r="U305" i="46"/>
  <c r="S305" i="46"/>
  <c r="Q305" i="46"/>
  <c r="AO305" i="46" s="1"/>
  <c r="K305" i="46"/>
  <c r="AH304" i="46"/>
  <c r="AF304" i="46"/>
  <c r="AD304" i="46"/>
  <c r="AH303" i="46"/>
  <c r="AF303" i="46"/>
  <c r="AD303" i="46"/>
  <c r="AH302" i="46"/>
  <c r="AF302" i="46"/>
  <c r="AD302" i="46"/>
  <c r="AH301" i="46"/>
  <c r="AF301" i="46"/>
  <c r="AD301" i="46"/>
  <c r="AH300" i="46"/>
  <c r="AF300" i="46"/>
  <c r="AD300" i="46"/>
  <c r="AH299" i="46"/>
  <c r="AF299" i="46"/>
  <c r="AD299" i="46"/>
  <c r="U299" i="46"/>
  <c r="S299" i="46"/>
  <c r="Q299" i="46"/>
  <c r="AO299" i="46" s="1"/>
  <c r="K299" i="46"/>
  <c r="AH298" i="46"/>
  <c r="AF298" i="46"/>
  <c r="AD298" i="46"/>
  <c r="AH297" i="46"/>
  <c r="AF297" i="46"/>
  <c r="AD297" i="46"/>
  <c r="AH296" i="46"/>
  <c r="AF296" i="46"/>
  <c r="AD296" i="46"/>
  <c r="AH295" i="46"/>
  <c r="AF295" i="46"/>
  <c r="AD295" i="46"/>
  <c r="AH294" i="46"/>
  <c r="AF294" i="46"/>
  <c r="AD294" i="46"/>
  <c r="AH293" i="46"/>
  <c r="AF293" i="46"/>
  <c r="AD293" i="46"/>
  <c r="U293" i="46"/>
  <c r="S293" i="46"/>
  <c r="Q293" i="46"/>
  <c r="K293" i="46"/>
  <c r="AH292" i="46"/>
  <c r="AF292" i="46"/>
  <c r="AD292" i="46"/>
  <c r="AH291" i="46"/>
  <c r="AF291" i="46"/>
  <c r="AD291" i="46"/>
  <c r="AH290" i="46"/>
  <c r="AF290" i="46"/>
  <c r="AD290" i="46"/>
  <c r="AH289" i="46"/>
  <c r="AF289" i="46"/>
  <c r="AD289" i="46"/>
  <c r="AH288" i="46"/>
  <c r="AF288" i="46"/>
  <c r="AD288" i="46"/>
  <c r="AH287" i="46"/>
  <c r="AF287" i="46"/>
  <c r="AD287" i="46"/>
  <c r="U287" i="46"/>
  <c r="S287" i="46"/>
  <c r="Q287" i="46"/>
  <c r="AO287" i="46" s="1"/>
  <c r="K287" i="46"/>
  <c r="AH286" i="46"/>
  <c r="AF286" i="46"/>
  <c r="AD286" i="46"/>
  <c r="AH285" i="46"/>
  <c r="AF285" i="46"/>
  <c r="AD285" i="46"/>
  <c r="AH284" i="46"/>
  <c r="AF284" i="46"/>
  <c r="AD284" i="46"/>
  <c r="AH283" i="46"/>
  <c r="AF283" i="46"/>
  <c r="AD283" i="46"/>
  <c r="AH282" i="46"/>
  <c r="AF282" i="46"/>
  <c r="AD282" i="46"/>
  <c r="AH281" i="46"/>
  <c r="AF281" i="46"/>
  <c r="AD281" i="46"/>
  <c r="U281" i="46"/>
  <c r="S281" i="46"/>
  <c r="Q281" i="46"/>
  <c r="K281" i="46"/>
  <c r="AH280" i="46"/>
  <c r="AF280" i="46"/>
  <c r="AD280" i="46"/>
  <c r="AH279" i="46"/>
  <c r="AF279" i="46"/>
  <c r="AD279" i="46"/>
  <c r="AH278" i="46"/>
  <c r="AF278" i="46"/>
  <c r="AD278" i="46"/>
  <c r="AH277" i="46"/>
  <c r="AF277" i="46"/>
  <c r="AD277" i="46"/>
  <c r="AH276" i="46"/>
  <c r="AF276" i="46"/>
  <c r="AD276" i="46"/>
  <c r="AH275" i="46"/>
  <c r="AF275" i="46"/>
  <c r="AD275" i="46"/>
  <c r="U275" i="46"/>
  <c r="S275" i="46"/>
  <c r="Q275" i="46"/>
  <c r="AO275" i="46" s="1"/>
  <c r="K275" i="46"/>
  <c r="AH274" i="46"/>
  <c r="AF274" i="46"/>
  <c r="AD274" i="46"/>
  <c r="AH273" i="46"/>
  <c r="AF273" i="46"/>
  <c r="AD273" i="46"/>
  <c r="AH272" i="46"/>
  <c r="AF272" i="46"/>
  <c r="AD272" i="46"/>
  <c r="AH271" i="46"/>
  <c r="AF271" i="46"/>
  <c r="AD271" i="46"/>
  <c r="AH270" i="46"/>
  <c r="AF270" i="46"/>
  <c r="AD270" i="46"/>
  <c r="AH269" i="46"/>
  <c r="AF269" i="46"/>
  <c r="AD269" i="46"/>
  <c r="U269" i="46"/>
  <c r="S269" i="46"/>
  <c r="Q269" i="46"/>
  <c r="K269" i="46"/>
  <c r="AH268" i="46"/>
  <c r="AF268" i="46"/>
  <c r="AD268" i="46"/>
  <c r="AH267" i="46"/>
  <c r="AF267" i="46"/>
  <c r="AD267" i="46"/>
  <c r="AJ267" i="46" s="1"/>
  <c r="AH266" i="46"/>
  <c r="AF266" i="46"/>
  <c r="AD266" i="46"/>
  <c r="AH265" i="46"/>
  <c r="AF265" i="46"/>
  <c r="AD265" i="46"/>
  <c r="AH264" i="46"/>
  <c r="AF264" i="46"/>
  <c r="AI264" i="46" s="1"/>
  <c r="AD264" i="46"/>
  <c r="AH263" i="46"/>
  <c r="AF263" i="46"/>
  <c r="AD263" i="46"/>
  <c r="U263" i="46"/>
  <c r="S263" i="46"/>
  <c r="Q263" i="46"/>
  <c r="AO263" i="46" s="1"/>
  <c r="K263" i="46"/>
  <c r="AH262" i="46"/>
  <c r="AF262" i="46"/>
  <c r="AD262" i="46"/>
  <c r="AH261" i="46"/>
  <c r="AF261" i="46"/>
  <c r="AD261" i="46"/>
  <c r="AH260" i="46"/>
  <c r="AF260" i="46"/>
  <c r="AI260" i="46" s="1"/>
  <c r="AD260" i="46"/>
  <c r="AH259" i="46"/>
  <c r="AF259" i="46"/>
  <c r="AD259" i="46"/>
  <c r="AH258" i="46"/>
  <c r="AF258" i="46"/>
  <c r="AD258" i="46"/>
  <c r="AH257" i="46"/>
  <c r="AF257" i="46"/>
  <c r="AD257" i="46"/>
  <c r="U257" i="46"/>
  <c r="S257" i="46"/>
  <c r="Q257" i="46"/>
  <c r="K257" i="46"/>
  <c r="AH256" i="46"/>
  <c r="AF256" i="46"/>
  <c r="AI256" i="46" s="1"/>
  <c r="AD256" i="46"/>
  <c r="AH255" i="46"/>
  <c r="AF255" i="46"/>
  <c r="AD255" i="46"/>
  <c r="AH254" i="46"/>
  <c r="AF254" i="46"/>
  <c r="AD254" i="46"/>
  <c r="AH253" i="46"/>
  <c r="AF253" i="46"/>
  <c r="AD253" i="46"/>
  <c r="AH252" i="46"/>
  <c r="AF252" i="46"/>
  <c r="AD252" i="46"/>
  <c r="AH251" i="46"/>
  <c r="AF251" i="46"/>
  <c r="AD251" i="46"/>
  <c r="U251" i="46"/>
  <c r="S251" i="46"/>
  <c r="Q251" i="46"/>
  <c r="AO251" i="46" s="1"/>
  <c r="K251" i="46"/>
  <c r="AH250" i="46"/>
  <c r="AF250" i="46"/>
  <c r="AD250" i="46"/>
  <c r="AH249" i="46"/>
  <c r="AF249" i="46"/>
  <c r="AD249" i="46"/>
  <c r="AH248" i="46"/>
  <c r="AF248" i="46"/>
  <c r="AD248" i="46"/>
  <c r="AH247" i="46"/>
  <c r="AF247" i="46"/>
  <c r="AD247" i="46"/>
  <c r="AH246" i="46"/>
  <c r="AF246" i="46"/>
  <c r="AD246" i="46"/>
  <c r="AH245" i="46"/>
  <c r="AF245" i="46"/>
  <c r="AD245" i="46"/>
  <c r="U245" i="46"/>
  <c r="S245" i="46"/>
  <c r="Q245" i="46"/>
  <c r="K245" i="46"/>
  <c r="AH244" i="46"/>
  <c r="AF244" i="46"/>
  <c r="AD244" i="46"/>
  <c r="AH243" i="46"/>
  <c r="AF243" i="46"/>
  <c r="AD243" i="46"/>
  <c r="AH242" i="46"/>
  <c r="AF242" i="46"/>
  <c r="AD242" i="46"/>
  <c r="AH241" i="46"/>
  <c r="AF241" i="46"/>
  <c r="AD241" i="46"/>
  <c r="AH240" i="46"/>
  <c r="AF240" i="46"/>
  <c r="AD240" i="46"/>
  <c r="AH239" i="46"/>
  <c r="AF239" i="46"/>
  <c r="AD239" i="46"/>
  <c r="U239" i="46"/>
  <c r="S239" i="46"/>
  <c r="Q239" i="46"/>
  <c r="AO239" i="46" s="1"/>
  <c r="K239" i="46"/>
  <c r="AH238" i="46"/>
  <c r="AF238" i="46"/>
  <c r="AD238" i="46"/>
  <c r="AH237" i="46"/>
  <c r="AF237" i="46"/>
  <c r="AD237" i="46"/>
  <c r="AH236" i="46"/>
  <c r="AF236" i="46"/>
  <c r="AI236" i="46" s="1"/>
  <c r="AD236" i="46"/>
  <c r="AH235" i="46"/>
  <c r="AF235" i="46"/>
  <c r="AD235" i="46"/>
  <c r="AH234" i="46"/>
  <c r="AF234" i="46"/>
  <c r="AD234" i="46"/>
  <c r="AH233" i="46"/>
  <c r="AF233" i="46"/>
  <c r="AD233" i="46"/>
  <c r="U233" i="46"/>
  <c r="S233" i="46"/>
  <c r="Q233" i="46"/>
  <c r="AO233" i="46" s="1"/>
  <c r="K233" i="46"/>
  <c r="AH232" i="46"/>
  <c r="AF232" i="46"/>
  <c r="AD232" i="46"/>
  <c r="AH231" i="46"/>
  <c r="AF231" i="46"/>
  <c r="AD231" i="46"/>
  <c r="AH230" i="46"/>
  <c r="AF230" i="46"/>
  <c r="AD230" i="46"/>
  <c r="AH229" i="46"/>
  <c r="AF229" i="46"/>
  <c r="AD229" i="46"/>
  <c r="AH228" i="46"/>
  <c r="AF228" i="46"/>
  <c r="AD228" i="46"/>
  <c r="AO227" i="46"/>
  <c r="AH227" i="46"/>
  <c r="AF227" i="46"/>
  <c r="AI227" i="46" s="1"/>
  <c r="AD227" i="46"/>
  <c r="U227" i="46"/>
  <c r="S227" i="46"/>
  <c r="Q227" i="46"/>
  <c r="K227" i="46"/>
  <c r="AH226" i="46"/>
  <c r="AF226" i="46"/>
  <c r="AD226" i="46"/>
  <c r="AH225" i="46"/>
  <c r="AF225" i="46"/>
  <c r="AD225" i="46"/>
  <c r="AH224" i="46"/>
  <c r="AF224" i="46"/>
  <c r="AD224" i="46"/>
  <c r="AH223" i="46"/>
  <c r="AF223" i="46"/>
  <c r="AD223" i="46"/>
  <c r="AH222" i="46"/>
  <c r="AF222" i="46"/>
  <c r="AD222" i="46"/>
  <c r="AH221" i="46"/>
  <c r="AF221" i="46"/>
  <c r="AD221" i="46"/>
  <c r="U221" i="46"/>
  <c r="S221" i="46"/>
  <c r="Q221" i="46"/>
  <c r="AO221" i="46" s="1"/>
  <c r="K221" i="46"/>
  <c r="AH220" i="46"/>
  <c r="AF220" i="46"/>
  <c r="AD220" i="46"/>
  <c r="AH219" i="46"/>
  <c r="AF219" i="46"/>
  <c r="AD219" i="46"/>
  <c r="AH218" i="46"/>
  <c r="AF218" i="46"/>
  <c r="AD218" i="46"/>
  <c r="AH217" i="46"/>
  <c r="AF217" i="46"/>
  <c r="AD217" i="46"/>
  <c r="AH216" i="46"/>
  <c r="AF216" i="46"/>
  <c r="AD216" i="46"/>
  <c r="AJ217" i="46" s="1"/>
  <c r="AH215" i="46"/>
  <c r="AF215" i="46"/>
  <c r="AD215" i="46"/>
  <c r="U215" i="46"/>
  <c r="S215" i="46"/>
  <c r="Q215" i="46"/>
  <c r="AO215" i="46" s="1"/>
  <c r="K215" i="46"/>
  <c r="AH214" i="46"/>
  <c r="AF214" i="46"/>
  <c r="AD214" i="46"/>
  <c r="AH213" i="46"/>
  <c r="AF213" i="46"/>
  <c r="AD213" i="46"/>
  <c r="AH212" i="46"/>
  <c r="AF212" i="46"/>
  <c r="AD212" i="46"/>
  <c r="AK213" i="46" s="1"/>
  <c r="AH211" i="46"/>
  <c r="AF211" i="46"/>
  <c r="AD211" i="46"/>
  <c r="AH210" i="46"/>
  <c r="AF210" i="46"/>
  <c r="AD210" i="46"/>
  <c r="AH209" i="46"/>
  <c r="AF209" i="46"/>
  <c r="AD209" i="46"/>
  <c r="U209" i="46"/>
  <c r="S209" i="46"/>
  <c r="Q209" i="46"/>
  <c r="AO209" i="46" s="1"/>
  <c r="K209" i="46"/>
  <c r="AH208" i="46"/>
  <c r="AF208" i="46"/>
  <c r="AD208" i="46"/>
  <c r="AH207" i="46"/>
  <c r="AF207" i="46"/>
  <c r="AD207" i="46"/>
  <c r="AH206" i="46"/>
  <c r="AF206" i="46"/>
  <c r="AD206" i="46"/>
  <c r="AH205" i="46"/>
  <c r="AF205" i="46"/>
  <c r="AD205" i="46"/>
  <c r="AH204" i="46"/>
  <c r="AF204" i="46"/>
  <c r="AD204" i="46"/>
  <c r="AJ205" i="46" s="1"/>
  <c r="AH203" i="46"/>
  <c r="AF203" i="46"/>
  <c r="AI203" i="46" s="1"/>
  <c r="AD203" i="46"/>
  <c r="U203" i="46"/>
  <c r="S203" i="46"/>
  <c r="Q203" i="46"/>
  <c r="AO203" i="46" s="1"/>
  <c r="K203" i="46"/>
  <c r="AH202" i="46"/>
  <c r="AF202" i="46"/>
  <c r="AD202" i="46"/>
  <c r="AH201" i="46"/>
  <c r="AF201" i="46"/>
  <c r="AD201" i="46"/>
  <c r="AH200" i="46"/>
  <c r="AF200" i="46"/>
  <c r="AD200" i="46"/>
  <c r="AH199" i="46"/>
  <c r="AF199" i="46"/>
  <c r="AD199" i="46"/>
  <c r="AH198" i="46"/>
  <c r="AF198" i="46"/>
  <c r="AD198" i="46"/>
  <c r="AH197" i="46"/>
  <c r="AF197" i="46"/>
  <c r="AD197" i="46"/>
  <c r="U197" i="46"/>
  <c r="S197" i="46"/>
  <c r="Q197" i="46"/>
  <c r="AO197" i="46" s="1"/>
  <c r="K197" i="46"/>
  <c r="AH196" i="46"/>
  <c r="AF196" i="46"/>
  <c r="AD196" i="46"/>
  <c r="AH195" i="46"/>
  <c r="AF195" i="46"/>
  <c r="AD195" i="46"/>
  <c r="AH194" i="46"/>
  <c r="AF194" i="46"/>
  <c r="AD194" i="46"/>
  <c r="AH193" i="46"/>
  <c r="AF193" i="46"/>
  <c r="AD193" i="46"/>
  <c r="AH192" i="46"/>
  <c r="AF192" i="46"/>
  <c r="AD192" i="46"/>
  <c r="AK193" i="46" s="1"/>
  <c r="AH191" i="46"/>
  <c r="AF191" i="46"/>
  <c r="AD191" i="46"/>
  <c r="U191" i="46"/>
  <c r="S191" i="46"/>
  <c r="Q191" i="46"/>
  <c r="AO191" i="46" s="1"/>
  <c r="K191" i="46"/>
  <c r="AH190" i="46"/>
  <c r="AF190" i="46"/>
  <c r="AD190" i="46"/>
  <c r="AH189" i="46"/>
  <c r="AF189" i="46"/>
  <c r="AD189" i="46"/>
  <c r="AH188" i="46"/>
  <c r="AF188" i="46"/>
  <c r="AD188" i="46"/>
  <c r="AH187" i="46"/>
  <c r="AF187" i="46"/>
  <c r="AD187" i="46"/>
  <c r="AH186" i="46"/>
  <c r="AF186" i="46"/>
  <c r="AD186" i="46"/>
  <c r="AH185" i="46"/>
  <c r="AF185" i="46"/>
  <c r="AD185" i="46"/>
  <c r="U185" i="46"/>
  <c r="S185" i="46"/>
  <c r="Q185" i="46"/>
  <c r="AO185" i="46" s="1"/>
  <c r="K185" i="46"/>
  <c r="AH184" i="46"/>
  <c r="AF184" i="46"/>
  <c r="AD184" i="46"/>
  <c r="AH183" i="46"/>
  <c r="AF183" i="46"/>
  <c r="AD183" i="46"/>
  <c r="AH182" i="46"/>
  <c r="AF182" i="46"/>
  <c r="AD182" i="46"/>
  <c r="AH181" i="46"/>
  <c r="AF181" i="46"/>
  <c r="AD181" i="46"/>
  <c r="AH180" i="46"/>
  <c r="AF180" i="46"/>
  <c r="AD180" i="46"/>
  <c r="AH179" i="46"/>
  <c r="AF179" i="46"/>
  <c r="AI179" i="46" s="1"/>
  <c r="AD179" i="46"/>
  <c r="U179" i="46"/>
  <c r="S179" i="46"/>
  <c r="Q179" i="46"/>
  <c r="AO179" i="46" s="1"/>
  <c r="K179" i="46"/>
  <c r="AH178" i="46"/>
  <c r="AF178" i="46"/>
  <c r="AD178" i="46"/>
  <c r="AH177" i="46"/>
  <c r="AF177" i="46"/>
  <c r="AD177" i="46"/>
  <c r="AH176" i="46"/>
  <c r="AF176" i="46"/>
  <c r="AD176" i="46"/>
  <c r="AH175" i="46"/>
  <c r="AF175" i="46"/>
  <c r="AI175" i="46" s="1"/>
  <c r="AD175" i="46"/>
  <c r="AH174" i="46"/>
  <c r="AF174" i="46"/>
  <c r="AD174" i="46"/>
  <c r="AH173" i="46"/>
  <c r="AF173" i="46"/>
  <c r="AD173" i="46"/>
  <c r="W173" i="46"/>
  <c r="AK173" i="46" s="1"/>
  <c r="U173" i="46"/>
  <c r="S173" i="46"/>
  <c r="Q173" i="46"/>
  <c r="AO173" i="46" s="1"/>
  <c r="K173" i="46"/>
  <c r="AH172" i="46"/>
  <c r="AF172" i="46"/>
  <c r="AD172" i="46"/>
  <c r="AH171" i="46"/>
  <c r="AF171" i="46"/>
  <c r="AD171" i="46"/>
  <c r="AH170" i="46"/>
  <c r="AF170" i="46"/>
  <c r="AD170" i="46"/>
  <c r="AH169" i="46"/>
  <c r="AF169" i="46"/>
  <c r="AD169" i="46"/>
  <c r="AH168" i="46"/>
  <c r="AF168" i="46"/>
  <c r="AD168" i="46"/>
  <c r="AH167" i="46"/>
  <c r="AF167" i="46"/>
  <c r="AD167" i="46"/>
  <c r="U167" i="46"/>
  <c r="S167" i="46"/>
  <c r="W167" i="46" s="1"/>
  <c r="V167" i="46" s="1"/>
  <c r="X167" i="46" s="1"/>
  <c r="Y167" i="46" s="1"/>
  <c r="AU167" i="46" s="1"/>
  <c r="Q167" i="46"/>
  <c r="AO167" i="46" s="1"/>
  <c r="K167" i="46"/>
  <c r="AH166" i="46"/>
  <c r="AF166" i="46"/>
  <c r="AD166" i="46"/>
  <c r="AH165" i="46"/>
  <c r="AF165" i="46"/>
  <c r="AD165" i="46"/>
  <c r="AK166" i="46" s="1"/>
  <c r="AH164" i="46"/>
  <c r="AF164" i="46"/>
  <c r="AD164" i="46"/>
  <c r="AH163" i="46"/>
  <c r="AF163" i="46"/>
  <c r="AD163" i="46"/>
  <c r="AH162" i="46"/>
  <c r="AF162" i="46"/>
  <c r="AI162" i="46" s="1"/>
  <c r="AD162" i="46"/>
  <c r="AH161" i="46"/>
  <c r="AF161" i="46"/>
  <c r="AD161" i="46"/>
  <c r="U161" i="46"/>
  <c r="S161" i="46"/>
  <c r="Q161" i="46"/>
  <c r="AO161" i="46" s="1"/>
  <c r="K161" i="46"/>
  <c r="AH160" i="46"/>
  <c r="AF160" i="46"/>
  <c r="AD160" i="46"/>
  <c r="AH159" i="46"/>
  <c r="AF159" i="46"/>
  <c r="AD159" i="46"/>
  <c r="AH158" i="46"/>
  <c r="AF158" i="46"/>
  <c r="AD158" i="46"/>
  <c r="AH157" i="46"/>
  <c r="AF157" i="46"/>
  <c r="AD157" i="46"/>
  <c r="AH156" i="46"/>
  <c r="AF156" i="46"/>
  <c r="AD156" i="46"/>
  <c r="AH155" i="46"/>
  <c r="AF155" i="46"/>
  <c r="AD155" i="46"/>
  <c r="U155" i="46"/>
  <c r="S155" i="46"/>
  <c r="Q155" i="46"/>
  <c r="AO155" i="46" s="1"/>
  <c r="K155" i="46"/>
  <c r="AH154" i="46"/>
  <c r="AF154" i="46"/>
  <c r="AI154" i="46" s="1"/>
  <c r="AD154" i="46"/>
  <c r="AH153" i="46"/>
  <c r="AF153" i="46"/>
  <c r="AD153" i="46"/>
  <c r="AH152" i="46"/>
  <c r="AF152" i="46"/>
  <c r="AD152" i="46"/>
  <c r="AH151" i="46"/>
  <c r="AF151" i="46"/>
  <c r="AD151" i="46"/>
  <c r="AH150" i="46"/>
  <c r="AF150" i="46"/>
  <c r="AD150" i="46"/>
  <c r="AH149" i="46"/>
  <c r="AF149" i="46"/>
  <c r="AD149" i="46"/>
  <c r="U149" i="46"/>
  <c r="S149" i="46"/>
  <c r="Q149" i="46"/>
  <c r="AO149" i="46" s="1"/>
  <c r="K149" i="46"/>
  <c r="AH148" i="46"/>
  <c r="AF148" i="46"/>
  <c r="AD148" i="46"/>
  <c r="AH147" i="46"/>
  <c r="AF147" i="46"/>
  <c r="AD147" i="46"/>
  <c r="AH146" i="46"/>
  <c r="AF146" i="46"/>
  <c r="AD146" i="46"/>
  <c r="AH145" i="46"/>
  <c r="AF145" i="46"/>
  <c r="AD145" i="46"/>
  <c r="AH144" i="46"/>
  <c r="AF144" i="46"/>
  <c r="AD144" i="46"/>
  <c r="AH143" i="46"/>
  <c r="AF143" i="46"/>
  <c r="AD143" i="46"/>
  <c r="U143" i="46"/>
  <c r="S143" i="46"/>
  <c r="W143" i="46" s="1"/>
  <c r="V143" i="46" s="1"/>
  <c r="X143" i="46" s="1"/>
  <c r="Y143" i="46" s="1"/>
  <c r="AU143" i="46" s="1"/>
  <c r="Q143" i="46"/>
  <c r="AO143" i="46" s="1"/>
  <c r="K143" i="46"/>
  <c r="AH142" i="46"/>
  <c r="AF142" i="46"/>
  <c r="AD142" i="46"/>
  <c r="AH141" i="46"/>
  <c r="AF141" i="46"/>
  <c r="AD141" i="46"/>
  <c r="AK142" i="46" s="1"/>
  <c r="AH140" i="46"/>
  <c r="AF140" i="46"/>
  <c r="AD140" i="46"/>
  <c r="AH139" i="46"/>
  <c r="AF139" i="46"/>
  <c r="AD139" i="46"/>
  <c r="AH138" i="46"/>
  <c r="AF138" i="46"/>
  <c r="AI138" i="46" s="1"/>
  <c r="AD138" i="46"/>
  <c r="AH137" i="46"/>
  <c r="AF137" i="46"/>
  <c r="AD137" i="46"/>
  <c r="U137" i="46"/>
  <c r="S137" i="46"/>
  <c r="Q137" i="46"/>
  <c r="AO137" i="46" s="1"/>
  <c r="K137" i="46"/>
  <c r="AH136" i="46"/>
  <c r="AF136" i="46"/>
  <c r="AD136" i="46"/>
  <c r="AH135" i="46"/>
  <c r="AF135" i="46"/>
  <c r="AD135" i="46"/>
  <c r="AH134" i="46"/>
  <c r="AF134" i="46"/>
  <c r="AD134" i="46"/>
  <c r="AH133" i="46"/>
  <c r="AF133" i="46"/>
  <c r="AD133" i="46"/>
  <c r="AH132" i="46"/>
  <c r="AF132" i="46"/>
  <c r="AD132" i="46"/>
  <c r="AH131" i="46"/>
  <c r="AF131" i="46"/>
  <c r="AD131" i="46"/>
  <c r="U131" i="46"/>
  <c r="S131" i="46"/>
  <c r="Q131" i="46"/>
  <c r="AO131" i="46" s="1"/>
  <c r="K131" i="46"/>
  <c r="AH130" i="46"/>
  <c r="AF130" i="46"/>
  <c r="AD130" i="46"/>
  <c r="AH129" i="46"/>
  <c r="AF129" i="46"/>
  <c r="AD129" i="46"/>
  <c r="AH128" i="46"/>
  <c r="AF128" i="46"/>
  <c r="AD128" i="46"/>
  <c r="AH127" i="46"/>
  <c r="AF127" i="46"/>
  <c r="AD127" i="46"/>
  <c r="AH126" i="46"/>
  <c r="AF126" i="46"/>
  <c r="AD126" i="46"/>
  <c r="AH125" i="46"/>
  <c r="AF125" i="46"/>
  <c r="AD125" i="46"/>
  <c r="U125" i="46"/>
  <c r="S125" i="46"/>
  <c r="Q125" i="46"/>
  <c r="AO125" i="46" s="1"/>
  <c r="K125" i="46"/>
  <c r="AH124" i="46"/>
  <c r="AF124" i="46"/>
  <c r="AD124" i="46"/>
  <c r="AH123" i="46"/>
  <c r="AF123" i="46"/>
  <c r="AD123" i="46"/>
  <c r="AH122" i="46"/>
  <c r="AF122" i="46"/>
  <c r="AD122" i="46"/>
  <c r="AH121" i="46"/>
  <c r="AF121" i="46"/>
  <c r="AD121" i="46"/>
  <c r="AJ121" i="46" s="1"/>
  <c r="AH120" i="46"/>
  <c r="AF120" i="46"/>
  <c r="AD120" i="46"/>
  <c r="AH119" i="46"/>
  <c r="AF119" i="46"/>
  <c r="AD119" i="46"/>
  <c r="U119" i="46"/>
  <c r="S119" i="46"/>
  <c r="Q119" i="46"/>
  <c r="AO119" i="46" s="1"/>
  <c r="K119" i="46"/>
  <c r="AH118" i="46"/>
  <c r="AF118" i="46"/>
  <c r="AD118" i="46"/>
  <c r="AH117" i="46"/>
  <c r="AF117" i="46"/>
  <c r="AD117" i="46"/>
  <c r="AH116" i="46"/>
  <c r="AF116" i="46"/>
  <c r="AD116" i="46"/>
  <c r="AH115" i="46"/>
  <c r="AF115" i="46"/>
  <c r="AD115" i="46"/>
  <c r="AH114" i="46"/>
  <c r="AF114" i="46"/>
  <c r="AD114" i="46"/>
  <c r="AH113" i="46"/>
  <c r="AF113" i="46"/>
  <c r="AD113" i="46"/>
  <c r="U113" i="46"/>
  <c r="S113" i="46"/>
  <c r="Q113" i="46"/>
  <c r="AO113" i="46" s="1"/>
  <c r="K113" i="46"/>
  <c r="AH112" i="46"/>
  <c r="AF112" i="46"/>
  <c r="AD112" i="46"/>
  <c r="AH111" i="46"/>
  <c r="AF111" i="46"/>
  <c r="AD111" i="46"/>
  <c r="AH110" i="46"/>
  <c r="AF110" i="46"/>
  <c r="AD110" i="46"/>
  <c r="AH109" i="46"/>
  <c r="AF109" i="46"/>
  <c r="AD109" i="46"/>
  <c r="AH108" i="46"/>
  <c r="AF108" i="46"/>
  <c r="AD108" i="46"/>
  <c r="AH107" i="46"/>
  <c r="AF107" i="46"/>
  <c r="AD107" i="46"/>
  <c r="U107" i="46"/>
  <c r="S107" i="46"/>
  <c r="Q107" i="46"/>
  <c r="AO107" i="46" s="1"/>
  <c r="K107" i="46"/>
  <c r="AH106" i="46"/>
  <c r="AF106" i="46"/>
  <c r="AD106" i="46"/>
  <c r="AH105" i="46"/>
  <c r="AF105" i="46"/>
  <c r="AD105" i="46"/>
  <c r="AH104" i="46"/>
  <c r="AF104" i="46"/>
  <c r="AI104" i="46" s="1"/>
  <c r="AD104" i="46"/>
  <c r="AH103" i="46"/>
  <c r="AF103" i="46"/>
  <c r="AD103" i="46"/>
  <c r="AH102" i="46"/>
  <c r="AF102" i="46"/>
  <c r="AD102" i="46"/>
  <c r="AH101" i="46"/>
  <c r="AF101" i="46"/>
  <c r="AD101" i="46"/>
  <c r="U101" i="46"/>
  <c r="S101" i="46"/>
  <c r="Q101" i="46"/>
  <c r="AO101" i="46" s="1"/>
  <c r="K101" i="46"/>
  <c r="AH100" i="46"/>
  <c r="AF100" i="46"/>
  <c r="AI100" i="46" s="1"/>
  <c r="AD100" i="46"/>
  <c r="AH99" i="46"/>
  <c r="AF99" i="46"/>
  <c r="AD99" i="46"/>
  <c r="AH98" i="46"/>
  <c r="AF98" i="46"/>
  <c r="AD98" i="46"/>
  <c r="AH97" i="46"/>
  <c r="AF97" i="46"/>
  <c r="AD97" i="46"/>
  <c r="AH96" i="46"/>
  <c r="AF96" i="46"/>
  <c r="AD96" i="46"/>
  <c r="AH95" i="46"/>
  <c r="AF95" i="46"/>
  <c r="AD95" i="46"/>
  <c r="U95" i="46"/>
  <c r="S95" i="46"/>
  <c r="Q95" i="46"/>
  <c r="K95" i="46"/>
  <c r="AH94" i="46"/>
  <c r="AF94" i="46"/>
  <c r="AD94" i="46"/>
  <c r="AH93" i="46"/>
  <c r="AF93" i="46"/>
  <c r="AD93" i="46"/>
  <c r="AH92" i="46"/>
  <c r="AF92" i="46"/>
  <c r="AD92" i="46"/>
  <c r="AH91" i="46"/>
  <c r="AF91" i="46"/>
  <c r="AD91" i="46"/>
  <c r="AK92" i="46" s="1"/>
  <c r="AH90" i="46"/>
  <c r="AF90" i="46"/>
  <c r="AD90" i="46"/>
  <c r="AH89" i="46"/>
  <c r="AF89" i="46"/>
  <c r="AD89" i="46"/>
  <c r="U89" i="46"/>
  <c r="S89" i="46"/>
  <c r="W89" i="46" s="1"/>
  <c r="AR89" i="46" s="1"/>
  <c r="Q89" i="46"/>
  <c r="AO89" i="46" s="1"/>
  <c r="K89" i="46"/>
  <c r="AH88" i="46"/>
  <c r="AF88" i="46"/>
  <c r="AD88" i="46"/>
  <c r="AH87" i="46"/>
  <c r="AF87" i="46"/>
  <c r="AD87" i="46"/>
  <c r="AH86" i="46"/>
  <c r="AF86" i="46"/>
  <c r="AD86" i="46"/>
  <c r="AH85" i="46"/>
  <c r="AF85" i="46"/>
  <c r="AD85" i="46"/>
  <c r="AH84" i="46"/>
  <c r="AF84" i="46"/>
  <c r="AD84" i="46"/>
  <c r="AH83" i="46"/>
  <c r="AF83" i="46"/>
  <c r="AD83" i="46"/>
  <c r="U83" i="46"/>
  <c r="S83" i="46"/>
  <c r="Q83" i="46"/>
  <c r="K83" i="46"/>
  <c r="AH82" i="46"/>
  <c r="AF82" i="46"/>
  <c r="AD82" i="46"/>
  <c r="AH81" i="46"/>
  <c r="AF81" i="46"/>
  <c r="AD81" i="46"/>
  <c r="AH80" i="46"/>
  <c r="AF80" i="46"/>
  <c r="AD80" i="46"/>
  <c r="AH79" i="46"/>
  <c r="AF79" i="46"/>
  <c r="AD79" i="46"/>
  <c r="AH78" i="46"/>
  <c r="AF78" i="46"/>
  <c r="AD78" i="46"/>
  <c r="AH77" i="46"/>
  <c r="AF77" i="46"/>
  <c r="AD77" i="46"/>
  <c r="U77" i="46"/>
  <c r="S77" i="46"/>
  <c r="Q77" i="46"/>
  <c r="AO77" i="46" s="1"/>
  <c r="K77" i="46"/>
  <c r="AH76" i="46"/>
  <c r="AF76" i="46"/>
  <c r="AD76" i="46"/>
  <c r="AH75" i="46"/>
  <c r="AF75" i="46"/>
  <c r="AD75" i="46"/>
  <c r="AH74" i="46"/>
  <c r="AF74" i="46"/>
  <c r="AD74" i="46"/>
  <c r="AH73" i="46"/>
  <c r="AF73" i="46"/>
  <c r="AD73" i="46"/>
  <c r="AH72" i="46"/>
  <c r="AF72" i="46"/>
  <c r="AD72" i="46"/>
  <c r="AH71" i="46"/>
  <c r="AF71" i="46"/>
  <c r="AD71" i="46"/>
  <c r="U71" i="46"/>
  <c r="S71" i="46"/>
  <c r="Q71" i="46"/>
  <c r="K71" i="46"/>
  <c r="AH70" i="46"/>
  <c r="AF70" i="46"/>
  <c r="AD70" i="46"/>
  <c r="AH69" i="46"/>
  <c r="AF69" i="46"/>
  <c r="AD69" i="46"/>
  <c r="AH68" i="46"/>
  <c r="AF68" i="46"/>
  <c r="AD68" i="46"/>
  <c r="AH67" i="46"/>
  <c r="AF67" i="46"/>
  <c r="AD67" i="46"/>
  <c r="AH66" i="46"/>
  <c r="AF66" i="46"/>
  <c r="AD66" i="46"/>
  <c r="AH65" i="46"/>
  <c r="AF65" i="46"/>
  <c r="AD65" i="46"/>
  <c r="U65" i="46"/>
  <c r="S65" i="46"/>
  <c r="W65" i="46" s="1"/>
  <c r="AR65" i="46" s="1"/>
  <c r="Q65" i="46"/>
  <c r="AO65" i="46" s="1"/>
  <c r="K65" i="46"/>
  <c r="AH64" i="46"/>
  <c r="AF64" i="46"/>
  <c r="AD64" i="46"/>
  <c r="AH63" i="46"/>
  <c r="AF63" i="46"/>
  <c r="AD63" i="46"/>
  <c r="AH62" i="46"/>
  <c r="AF62" i="46"/>
  <c r="AD62" i="46"/>
  <c r="AH61" i="46"/>
  <c r="AF61" i="46"/>
  <c r="AD61" i="46"/>
  <c r="AH60" i="46"/>
  <c r="AF60" i="46"/>
  <c r="AI60" i="46" s="1"/>
  <c r="AD60" i="46"/>
  <c r="AH59" i="46"/>
  <c r="AF59" i="46"/>
  <c r="AD59" i="46"/>
  <c r="U59" i="46"/>
  <c r="S59" i="46"/>
  <c r="Q59" i="46"/>
  <c r="K59" i="46"/>
  <c r="AH58" i="46"/>
  <c r="AF58" i="46"/>
  <c r="AD58" i="46"/>
  <c r="AH57" i="46"/>
  <c r="AF57" i="46"/>
  <c r="AD57" i="46"/>
  <c r="AH56" i="46"/>
  <c r="AF56" i="46"/>
  <c r="AI56" i="46" s="1"/>
  <c r="AD56" i="46"/>
  <c r="AH55" i="46"/>
  <c r="AF55" i="46"/>
  <c r="AD55" i="46"/>
  <c r="AH54" i="46"/>
  <c r="AF54" i="46"/>
  <c r="AD54" i="46"/>
  <c r="AH53" i="46"/>
  <c r="AF53" i="46"/>
  <c r="AD53" i="46"/>
  <c r="U53" i="46"/>
  <c r="S53" i="46"/>
  <c r="Q53" i="46"/>
  <c r="AO53" i="46" s="1"/>
  <c r="K53" i="46"/>
  <c r="AH52" i="46"/>
  <c r="AF52" i="46"/>
  <c r="AI52" i="46" s="1"/>
  <c r="AD52" i="46"/>
  <c r="AH51" i="46"/>
  <c r="AF51" i="46"/>
  <c r="AD51" i="46"/>
  <c r="AK52" i="46" s="1"/>
  <c r="AH50" i="46"/>
  <c r="AF50" i="46"/>
  <c r="AD50" i="46"/>
  <c r="AH49" i="46"/>
  <c r="AF49" i="46"/>
  <c r="AD49" i="46"/>
  <c r="AH48" i="46"/>
  <c r="AF48" i="46"/>
  <c r="AD48" i="46"/>
  <c r="AH47" i="46"/>
  <c r="AF47" i="46"/>
  <c r="AD47" i="46"/>
  <c r="U47" i="46"/>
  <c r="S47" i="46"/>
  <c r="Q47" i="46"/>
  <c r="K47" i="46"/>
  <c r="AH46" i="46"/>
  <c r="AF46" i="46"/>
  <c r="AD46" i="46"/>
  <c r="AH45" i="46"/>
  <c r="AF45" i="46"/>
  <c r="AD45" i="46"/>
  <c r="AH44" i="46"/>
  <c r="AF44" i="46"/>
  <c r="AD44" i="46"/>
  <c r="AH43" i="46"/>
  <c r="AF43" i="46"/>
  <c r="AD43" i="46"/>
  <c r="AH42" i="46"/>
  <c r="AF42" i="46"/>
  <c r="AI42" i="46" s="1"/>
  <c r="AD42" i="46"/>
  <c r="AH41" i="46"/>
  <c r="AF41" i="46"/>
  <c r="AD41" i="46"/>
  <c r="U41" i="46"/>
  <c r="S41" i="46"/>
  <c r="Q41" i="46"/>
  <c r="AO41" i="46" s="1"/>
  <c r="K41" i="46"/>
  <c r="AH40" i="46"/>
  <c r="AF40" i="46"/>
  <c r="AD40" i="46"/>
  <c r="AH39" i="46"/>
  <c r="AF39" i="46"/>
  <c r="AD39" i="46"/>
  <c r="AH38" i="46"/>
  <c r="AF38" i="46"/>
  <c r="AD38" i="46"/>
  <c r="AH37" i="46"/>
  <c r="AF37" i="46"/>
  <c r="AD37" i="46"/>
  <c r="AH36" i="46"/>
  <c r="AF36" i="46"/>
  <c r="AD36" i="46"/>
  <c r="AH35" i="46"/>
  <c r="AF35" i="46"/>
  <c r="AD35" i="46"/>
  <c r="U35" i="46"/>
  <c r="S35" i="46"/>
  <c r="Q35" i="46"/>
  <c r="AO35" i="46" s="1"/>
  <c r="K35" i="46"/>
  <c r="AH34" i="46"/>
  <c r="AF34" i="46"/>
  <c r="AD34" i="46"/>
  <c r="AH33" i="46"/>
  <c r="AF33" i="46"/>
  <c r="AD33" i="46"/>
  <c r="AH32" i="46"/>
  <c r="AF32" i="46"/>
  <c r="AD32" i="46"/>
  <c r="AH31" i="46"/>
  <c r="AF31" i="46"/>
  <c r="AD31" i="46"/>
  <c r="AH30" i="46"/>
  <c r="AF30" i="46"/>
  <c r="AD30" i="46"/>
  <c r="AH29" i="46"/>
  <c r="AF29" i="46"/>
  <c r="AD29" i="46"/>
  <c r="U29" i="46"/>
  <c r="S29" i="46"/>
  <c r="Q29" i="46"/>
  <c r="AO29" i="46" s="1"/>
  <c r="K29" i="46"/>
  <c r="AH28" i="46"/>
  <c r="AF28" i="46"/>
  <c r="AD28" i="46"/>
  <c r="AH27" i="46"/>
  <c r="AF27" i="46"/>
  <c r="AD27" i="46"/>
  <c r="AH26" i="46"/>
  <c r="AF26" i="46"/>
  <c r="AD26" i="46"/>
  <c r="AH25" i="46"/>
  <c r="AF25" i="46"/>
  <c r="AD25" i="46"/>
  <c r="AH24" i="46"/>
  <c r="AF24" i="46"/>
  <c r="AD24" i="46"/>
  <c r="AH23" i="46"/>
  <c r="AF23" i="46"/>
  <c r="AD23" i="46"/>
  <c r="U23" i="46"/>
  <c r="S23" i="46"/>
  <c r="Q23" i="46"/>
  <c r="AO23" i="46" s="1"/>
  <c r="K23" i="46"/>
  <c r="AH22" i="46"/>
  <c r="AF22" i="46"/>
  <c r="AD22" i="46"/>
  <c r="AH21" i="46"/>
  <c r="AF21" i="46"/>
  <c r="AD21" i="46"/>
  <c r="AH20" i="46"/>
  <c r="AF20" i="46"/>
  <c r="AD20" i="46"/>
  <c r="AH19" i="46"/>
  <c r="AF19" i="46"/>
  <c r="AD19" i="46"/>
  <c r="AH18" i="46"/>
  <c r="AF18" i="46"/>
  <c r="AD18" i="46"/>
  <c r="AH17" i="46"/>
  <c r="AF17" i="46"/>
  <c r="AD17" i="46"/>
  <c r="U17" i="46"/>
  <c r="S17" i="46"/>
  <c r="Q17" i="46"/>
  <c r="AO17" i="46" s="1"/>
  <c r="K17" i="46"/>
  <c r="AH16" i="46"/>
  <c r="AF16" i="46"/>
  <c r="AD16" i="46"/>
  <c r="AH15" i="46"/>
  <c r="AF15" i="46"/>
  <c r="AD15" i="46"/>
  <c r="AH14" i="46"/>
  <c r="AF14" i="46"/>
  <c r="AD14" i="46"/>
  <c r="AH13" i="46"/>
  <c r="AF13" i="46"/>
  <c r="AD13" i="46"/>
  <c r="AH12" i="46"/>
  <c r="AF12" i="46"/>
  <c r="AD12" i="46"/>
  <c r="AH11" i="46"/>
  <c r="AF11" i="46"/>
  <c r="AD11" i="46"/>
  <c r="U11" i="46"/>
  <c r="S11" i="46"/>
  <c r="Q11" i="46"/>
  <c r="AO11" i="46" s="1"/>
  <c r="K11" i="46"/>
  <c r="AK218" i="46" l="1"/>
  <c r="AK590" i="46"/>
  <c r="AI774" i="46"/>
  <c r="W803" i="46"/>
  <c r="AI862" i="46"/>
  <c r="AI890" i="46"/>
  <c r="AI47" i="46"/>
  <c r="AI152" i="46"/>
  <c r="AI159" i="46"/>
  <c r="W209" i="46"/>
  <c r="V209" i="46" s="1"/>
  <c r="X209" i="46" s="1"/>
  <c r="Y209" i="46" s="1"/>
  <c r="AU209" i="46" s="1"/>
  <c r="AI282" i="46"/>
  <c r="AI361" i="46"/>
  <c r="AI461" i="46"/>
  <c r="AK512" i="46"/>
  <c r="AI607" i="46"/>
  <c r="W725" i="46"/>
  <c r="AR725" i="46" s="1"/>
  <c r="AI736" i="46"/>
  <c r="AI744" i="46"/>
  <c r="AK535" i="46"/>
  <c r="AJ671" i="46"/>
  <c r="AJ773" i="46"/>
  <c r="W59" i="46"/>
  <c r="AI20" i="46"/>
  <c r="W29" i="46"/>
  <c r="V29" i="46" s="1"/>
  <c r="X29" i="46" s="1"/>
  <c r="Y29" i="46" s="1"/>
  <c r="AU29" i="46" s="1"/>
  <c r="AI48" i="46"/>
  <c r="AI64" i="46"/>
  <c r="W77" i="46"/>
  <c r="AR77" i="46" s="1"/>
  <c r="AI88" i="46"/>
  <c r="AI92" i="46"/>
  <c r="AI96" i="46"/>
  <c r="W101" i="46"/>
  <c r="AR101" i="46" s="1"/>
  <c r="AI286" i="46"/>
  <c r="AI294" i="46"/>
  <c r="W299" i="46"/>
  <c r="AI406" i="46"/>
  <c r="AI499" i="46"/>
  <c r="AI578" i="46"/>
  <c r="AI595" i="46"/>
  <c r="AJ241" i="46"/>
  <c r="AK256" i="46"/>
  <c r="AI513" i="46"/>
  <c r="AI537" i="46"/>
  <c r="AI545" i="46"/>
  <c r="AI602" i="46"/>
  <c r="AJ633" i="46"/>
  <c r="AI698" i="46"/>
  <c r="AJ819" i="46"/>
  <c r="AI859" i="46"/>
  <c r="AI876" i="46"/>
  <c r="AI27" i="46"/>
  <c r="AI51" i="46"/>
  <c r="AI55" i="46"/>
  <c r="AI75" i="46"/>
  <c r="AI79" i="46"/>
  <c r="AI83" i="46"/>
  <c r="W149" i="46"/>
  <c r="AK149" i="46" s="1"/>
  <c r="W251" i="46"/>
  <c r="V251" i="46" s="1"/>
  <c r="X251" i="46" s="1"/>
  <c r="Y251" i="46" s="1"/>
  <c r="AU251" i="46" s="1"/>
  <c r="AI257" i="46"/>
  <c r="AI436" i="46"/>
  <c r="AI444" i="46"/>
  <c r="AI464" i="46"/>
  <c r="AI468" i="46"/>
  <c r="AI494" i="46"/>
  <c r="AI566" i="46"/>
  <c r="AI570" i="46"/>
  <c r="AI592" i="46"/>
  <c r="AI609" i="46"/>
  <c r="AI617" i="46"/>
  <c r="AI637" i="46"/>
  <c r="AI641" i="46"/>
  <c r="W659" i="46"/>
  <c r="AI723" i="46"/>
  <c r="W743" i="46"/>
  <c r="V743" i="46" s="1"/>
  <c r="X743" i="46" s="1"/>
  <c r="Y743" i="46" s="1"/>
  <c r="AU743" i="46" s="1"/>
  <c r="AI775" i="46"/>
  <c r="AI803" i="46"/>
  <c r="AJ803" i="46" s="1"/>
  <c r="AI847" i="46"/>
  <c r="AJ56" i="46"/>
  <c r="AI114" i="46"/>
  <c r="AI117" i="46"/>
  <c r="AI219" i="46"/>
  <c r="AI226" i="46"/>
  <c r="AI251" i="46"/>
  <c r="W293" i="46"/>
  <c r="AR293" i="46" s="1"/>
  <c r="AK298" i="46"/>
  <c r="AJ302" i="46"/>
  <c r="AI363" i="46"/>
  <c r="AI369" i="46"/>
  <c r="AI380" i="46"/>
  <c r="AJ478" i="46"/>
  <c r="AI519" i="46"/>
  <c r="AI523" i="46"/>
  <c r="AI527" i="46"/>
  <c r="AJ527" i="46" s="1"/>
  <c r="AI567" i="46"/>
  <c r="AI575" i="46"/>
  <c r="AJ579" i="46"/>
  <c r="AI678" i="46"/>
  <c r="AK688" i="46"/>
  <c r="W707" i="46"/>
  <c r="AR707" i="46" s="1"/>
  <c r="AI709" i="46"/>
  <c r="AI724" i="46"/>
  <c r="AI728" i="46"/>
  <c r="AI732" i="46"/>
  <c r="AI752" i="46"/>
  <c r="W791" i="46"/>
  <c r="AR791" i="46" s="1"/>
  <c r="AI874" i="46"/>
  <c r="AI878" i="46"/>
  <c r="AJ63" i="46"/>
  <c r="W287" i="46"/>
  <c r="AI298" i="46"/>
  <c r="AI302" i="46"/>
  <c r="AI354" i="46"/>
  <c r="AJ365" i="46"/>
  <c r="AI371" i="46"/>
  <c r="AJ371" i="46" s="1"/>
  <c r="AI465" i="46"/>
  <c r="AK494" i="46"/>
  <c r="AJ518" i="46"/>
  <c r="AI526" i="46"/>
  <c r="AI550" i="46"/>
  <c r="AI668" i="46"/>
  <c r="AK680" i="46"/>
  <c r="AJ699" i="46"/>
  <c r="AI715" i="46"/>
  <c r="AJ807" i="46"/>
  <c r="W809" i="46"/>
  <c r="AR809" i="46" s="1"/>
  <c r="AJ812" i="46"/>
  <c r="AJ836" i="46"/>
  <c r="AI848" i="46"/>
  <c r="W857" i="46"/>
  <c r="AR857" i="46" s="1"/>
  <c r="AK127" i="46"/>
  <c r="AJ273" i="46"/>
  <c r="AK386" i="46"/>
  <c r="AK595" i="46"/>
  <c r="AJ652" i="46"/>
  <c r="AK27" i="46"/>
  <c r="AI15" i="46"/>
  <c r="W107" i="46"/>
  <c r="AR107" i="46" s="1"/>
  <c r="AI122" i="46"/>
  <c r="AI126" i="46"/>
  <c r="AI142" i="46"/>
  <c r="AI146" i="46"/>
  <c r="AI150" i="46"/>
  <c r="W155" i="46"/>
  <c r="V155" i="46" s="1"/>
  <c r="X155" i="46" s="1"/>
  <c r="Y155" i="46" s="1"/>
  <c r="AU155" i="46" s="1"/>
  <c r="AI183" i="46"/>
  <c r="AI187" i="46"/>
  <c r="AI207" i="46"/>
  <c r="AK231" i="46"/>
  <c r="W305" i="46"/>
  <c r="AR305" i="46" s="1"/>
  <c r="AI348" i="46"/>
  <c r="AK406" i="46"/>
  <c r="AI415" i="46"/>
  <c r="AI480" i="46"/>
  <c r="AI496" i="46"/>
  <c r="AJ507" i="46"/>
  <c r="AJ559" i="46"/>
  <c r="AI565" i="46"/>
  <c r="AK586" i="46"/>
  <c r="AI601" i="46"/>
  <c r="AK640" i="46"/>
  <c r="AI682" i="46"/>
  <c r="AI718" i="46"/>
  <c r="AI737" i="46"/>
  <c r="AJ737" i="46" s="1"/>
  <c r="AI750" i="46"/>
  <c r="AI753" i="46"/>
  <c r="AK806" i="46"/>
  <c r="AI807" i="46"/>
  <c r="AI842" i="46"/>
  <c r="AI89" i="46"/>
  <c r="AK97" i="46"/>
  <c r="AI105" i="46"/>
  <c r="AI153" i="46"/>
  <c r="AI174" i="46"/>
  <c r="AI198" i="46"/>
  <c r="AK226" i="46"/>
  <c r="W227" i="46"/>
  <c r="AK227" i="46" s="1"/>
  <c r="AI255" i="46"/>
  <c r="AI283" i="46"/>
  <c r="AK291" i="46"/>
  <c r="AI327" i="46"/>
  <c r="AI331" i="46"/>
  <c r="AI335" i="46"/>
  <c r="AI351" i="46"/>
  <c r="AK388" i="46"/>
  <c r="AI409" i="46"/>
  <c r="AK412" i="46"/>
  <c r="AK434" i="46"/>
  <c r="AI466" i="46"/>
  <c r="AI470" i="46"/>
  <c r="AI483" i="46"/>
  <c r="AI487" i="46"/>
  <c r="AI491" i="46"/>
  <c r="AI507" i="46"/>
  <c r="AI511" i="46"/>
  <c r="AK523" i="46"/>
  <c r="AI563" i="46"/>
  <c r="AI585" i="46"/>
  <c r="AI599" i="46"/>
  <c r="AJ599" i="46" s="1"/>
  <c r="AK603" i="46"/>
  <c r="AJ627" i="46"/>
  <c r="AI677" i="46"/>
  <c r="AI697" i="46"/>
  <c r="AI716" i="46"/>
  <c r="AI720" i="46"/>
  <c r="AK724" i="46"/>
  <c r="AK789" i="46"/>
  <c r="AK16" i="46"/>
  <c r="AI22" i="46"/>
  <c r="AK55" i="46"/>
  <c r="AI63" i="46"/>
  <c r="AI87" i="46"/>
  <c r="W113" i="46"/>
  <c r="AK129" i="46"/>
  <c r="AI134" i="46"/>
  <c r="AI141" i="46"/>
  <c r="AI165" i="46"/>
  <c r="AI178" i="46"/>
  <c r="AI182" i="46"/>
  <c r="W191" i="46"/>
  <c r="AR191" i="46" s="1"/>
  <c r="AR209" i="46"/>
  <c r="AJ229" i="46"/>
  <c r="AI289" i="46"/>
  <c r="AK400" i="46"/>
  <c r="W401" i="46"/>
  <c r="AI419" i="46"/>
  <c r="AI443" i="46"/>
  <c r="AJ443" i="46" s="1"/>
  <c r="AJ444" i="46" s="1"/>
  <c r="AI463" i="46"/>
  <c r="AI503" i="46"/>
  <c r="AI516" i="46"/>
  <c r="AK518" i="46"/>
  <c r="AI529" i="46"/>
  <c r="AI538" i="46"/>
  <c r="AI542" i="46"/>
  <c r="AI546" i="46"/>
  <c r="AI553" i="46"/>
  <c r="W575" i="46"/>
  <c r="W587" i="46"/>
  <c r="V587" i="46" s="1"/>
  <c r="X587" i="46" s="1"/>
  <c r="Y587" i="46" s="1"/>
  <c r="AU587" i="46" s="1"/>
  <c r="AJ590" i="46"/>
  <c r="AI591" i="46"/>
  <c r="AJ613" i="46"/>
  <c r="AI621" i="46"/>
  <c r="AI625" i="46"/>
  <c r="AI629" i="46"/>
  <c r="AJ629" i="46" s="1"/>
  <c r="AJ663" i="46"/>
  <c r="AJ667" i="46"/>
  <c r="AI694" i="46"/>
  <c r="AJ703" i="46"/>
  <c r="AI704" i="46"/>
  <c r="AJ748" i="46"/>
  <c r="AK765" i="46"/>
  <c r="AK769" i="46"/>
  <c r="W779" i="46"/>
  <c r="AI834" i="46"/>
  <c r="W839" i="46"/>
  <c r="V839" i="46" s="1"/>
  <c r="X839" i="46" s="1"/>
  <c r="Y839" i="46" s="1"/>
  <c r="AU839" i="46" s="1"/>
  <c r="AI860" i="46"/>
  <c r="W869" i="46"/>
  <c r="V869" i="46" s="1"/>
  <c r="X869" i="46" s="1"/>
  <c r="Y869" i="46" s="1"/>
  <c r="AU869" i="46" s="1"/>
  <c r="AK872" i="46"/>
  <c r="AI16" i="46"/>
  <c r="AI33" i="46"/>
  <c r="AJ44" i="46"/>
  <c r="AI54" i="46"/>
  <c r="AI70" i="46"/>
  <c r="AI74" i="46"/>
  <c r="AI102" i="46"/>
  <c r="AI128" i="46"/>
  <c r="AK135" i="46"/>
  <c r="W137" i="46"/>
  <c r="AR137" i="46" s="1"/>
  <c r="AI279" i="46"/>
  <c r="AI326" i="46"/>
  <c r="AI373" i="46"/>
  <c r="AI399" i="46"/>
  <c r="AI403" i="46"/>
  <c r="AI407" i="46"/>
  <c r="AI418" i="46"/>
  <c r="AI422" i="46"/>
  <c r="AI426" i="46"/>
  <c r="W431" i="46"/>
  <c r="AR431" i="46" s="1"/>
  <c r="AJ547" i="46"/>
  <c r="AI579" i="46"/>
  <c r="AI583" i="46"/>
  <c r="AI612" i="46"/>
  <c r="W641" i="46"/>
  <c r="AR641" i="46" s="1"/>
  <c r="W671" i="46"/>
  <c r="AR671" i="46" s="1"/>
  <c r="AI702" i="46"/>
  <c r="AI711" i="46"/>
  <c r="W713" i="46"/>
  <c r="AR713" i="46" s="1"/>
  <c r="W719" i="46"/>
  <c r="AI727" i="46"/>
  <c r="AI751" i="46"/>
  <c r="AI777" i="46"/>
  <c r="AK844" i="46"/>
  <c r="AJ243" i="46"/>
  <c r="AK567" i="46"/>
  <c r="AJ808" i="46"/>
  <c r="AK811" i="46"/>
  <c r="AI875" i="46"/>
  <c r="AK100" i="46"/>
  <c r="AK117" i="46"/>
  <c r="AI118" i="46"/>
  <c r="AK121" i="46"/>
  <c r="AK154" i="46"/>
  <c r="AI176" i="46"/>
  <c r="AI180" i="46"/>
  <c r="AK195" i="46"/>
  <c r="W275" i="46"/>
  <c r="AI287" i="46"/>
  <c r="AJ287" i="46" s="1"/>
  <c r="AJ288" i="46" s="1"/>
  <c r="AJ289" i="46" s="1"/>
  <c r="AK328" i="46"/>
  <c r="AK352" i="46"/>
  <c r="AJ424" i="46"/>
  <c r="AK591" i="46"/>
  <c r="AI593" i="46"/>
  <c r="AK804" i="46"/>
  <c r="AJ834" i="46"/>
  <c r="AI839" i="46"/>
  <c r="AJ839" i="46" s="1"/>
  <c r="AK847" i="46"/>
  <c r="AI882" i="46"/>
  <c r="AI891" i="46"/>
  <c r="AI11" i="46"/>
  <c r="AJ11" i="46" s="1"/>
  <c r="AK39" i="46"/>
  <c r="AI44" i="46"/>
  <c r="AK80" i="46"/>
  <c r="AI35" i="46"/>
  <c r="AJ35" i="46" s="1"/>
  <c r="AJ36" i="46" s="1"/>
  <c r="AJ37" i="46" s="1"/>
  <c r="AP35" i="46" s="1"/>
  <c r="AQ35" i="46" s="1"/>
  <c r="AK87" i="46"/>
  <c r="W131" i="46"/>
  <c r="AJ145" i="46"/>
  <c r="AK165" i="46"/>
  <c r="AJ181" i="46"/>
  <c r="AK242" i="46"/>
  <c r="AI243" i="46"/>
  <c r="AJ338" i="46"/>
  <c r="AI393" i="46"/>
  <c r="AI554" i="46"/>
  <c r="AK566" i="46"/>
  <c r="AI606" i="46"/>
  <c r="AK625" i="46"/>
  <c r="AK675" i="46"/>
  <c r="AK687" i="46"/>
  <c r="AK787" i="46"/>
  <c r="AJ821" i="46"/>
  <c r="AI822" i="46"/>
  <c r="AK837" i="46"/>
  <c r="AJ88" i="46"/>
  <c r="AK43" i="46"/>
  <c r="AI72" i="46"/>
  <c r="AI29" i="46"/>
  <c r="AJ52" i="46"/>
  <c r="AI66" i="46"/>
  <c r="AK66" i="46" s="1"/>
  <c r="AK67" i="46" s="1"/>
  <c r="AK68" i="46" s="1"/>
  <c r="AI86" i="46"/>
  <c r="W125" i="46"/>
  <c r="V125" i="46" s="1"/>
  <c r="X125" i="46" s="1"/>
  <c r="Y125" i="46" s="1"/>
  <c r="AU125" i="46" s="1"/>
  <c r="AK131" i="46"/>
  <c r="AK132" i="46" s="1"/>
  <c r="AK133" i="46" s="1"/>
  <c r="W179" i="46"/>
  <c r="AI201" i="46"/>
  <c r="AI211" i="46"/>
  <c r="AI237" i="46"/>
  <c r="AI241" i="46"/>
  <c r="AK244" i="46"/>
  <c r="W263" i="46"/>
  <c r="AK263" i="46" s="1"/>
  <c r="AI275" i="46"/>
  <c r="AJ275" i="46" s="1"/>
  <c r="AI318" i="46"/>
  <c r="W323" i="46"/>
  <c r="AI334" i="46"/>
  <c r="W347" i="46"/>
  <c r="AR347" i="46" s="1"/>
  <c r="AI387" i="46"/>
  <c r="AI395" i="46"/>
  <c r="AI411" i="46"/>
  <c r="AI414" i="46"/>
  <c r="AI434" i="46"/>
  <c r="AI438" i="46"/>
  <c r="AK531" i="46"/>
  <c r="AI561" i="46"/>
  <c r="AI594" i="46"/>
  <c r="AK598" i="46"/>
  <c r="W605" i="46"/>
  <c r="AI616" i="46"/>
  <c r="AI671" i="46"/>
  <c r="W689" i="46"/>
  <c r="AR689" i="46" s="1"/>
  <c r="AI719" i="46"/>
  <c r="AI735" i="46"/>
  <c r="AJ747" i="46"/>
  <c r="AI756" i="46"/>
  <c r="W761" i="46"/>
  <c r="AK777" i="46"/>
  <c r="AI778" i="46"/>
  <c r="W821" i="46"/>
  <c r="V821" i="46" s="1"/>
  <c r="X821" i="46" s="1"/>
  <c r="Y821" i="46" s="1"/>
  <c r="AU821" i="46" s="1"/>
  <c r="W851" i="46"/>
  <c r="AI19" i="46"/>
  <c r="AI28" i="46"/>
  <c r="AI69" i="46"/>
  <c r="AI73" i="46"/>
  <c r="AK105" i="46"/>
  <c r="AI106" i="46"/>
  <c r="W119" i="46"/>
  <c r="V119" i="46" s="1"/>
  <c r="X119" i="46" s="1"/>
  <c r="Y119" i="46" s="1"/>
  <c r="AU119" i="46" s="1"/>
  <c r="AI127" i="46"/>
  <c r="AI192" i="46"/>
  <c r="W197" i="46"/>
  <c r="AR197" i="46" s="1"/>
  <c r="AI218" i="46"/>
  <c r="AI291" i="46"/>
  <c r="AI295" i="46"/>
  <c r="AI299" i="46"/>
  <c r="AI353" i="46"/>
  <c r="AI368" i="46"/>
  <c r="AI385" i="46"/>
  <c r="AI394" i="46"/>
  <c r="AI402" i="46"/>
  <c r="AI421" i="46"/>
  <c r="AI445" i="46"/>
  <c r="AI449" i="46"/>
  <c r="AI509" i="46"/>
  <c r="W599" i="46"/>
  <c r="V599" i="46" s="1"/>
  <c r="X599" i="46" s="1"/>
  <c r="Y599" i="46" s="1"/>
  <c r="AU599" i="46" s="1"/>
  <c r="AI603" i="46"/>
  <c r="AI691" i="46"/>
  <c r="AI742" i="46"/>
  <c r="AI793" i="46"/>
  <c r="AI819" i="46"/>
  <c r="AI856" i="46"/>
  <c r="AR443" i="46"/>
  <c r="V443" i="46"/>
  <c r="X443" i="46" s="1"/>
  <c r="Y443" i="46" s="1"/>
  <c r="AU443" i="46" s="1"/>
  <c r="AK855" i="46"/>
  <c r="AJ855" i="46"/>
  <c r="AI12" i="46"/>
  <c r="AK32" i="46"/>
  <c r="AI37" i="46"/>
  <c r="AI41" i="46"/>
  <c r="AJ41" i="46" s="1"/>
  <c r="AJ42" i="46" s="1"/>
  <c r="AK51" i="46"/>
  <c r="AI59" i="46"/>
  <c r="AK63" i="46"/>
  <c r="AK69" i="46"/>
  <c r="AI91" i="46"/>
  <c r="AI95" i="46"/>
  <c r="AK99" i="46"/>
  <c r="AK111" i="46"/>
  <c r="AI116" i="46"/>
  <c r="AI125" i="46"/>
  <c r="AI131" i="46"/>
  <c r="AJ131" i="46" s="1"/>
  <c r="AJ132" i="46" s="1"/>
  <c r="AJ133" i="46" s="1"/>
  <c r="AI136" i="46"/>
  <c r="AK141" i="46"/>
  <c r="AK153" i="46"/>
  <c r="AI191" i="46"/>
  <c r="AJ191" i="46" s="1"/>
  <c r="AI194" i="46"/>
  <c r="AI200" i="46"/>
  <c r="AI212" i="46"/>
  <c r="AI222" i="46"/>
  <c r="W233" i="46"/>
  <c r="V233" i="46" s="1"/>
  <c r="X233" i="46" s="1"/>
  <c r="Y233" i="46" s="1"/>
  <c r="AU233" i="46" s="1"/>
  <c r="AI247" i="46"/>
  <c r="AI281" i="46"/>
  <c r="AI450" i="46"/>
  <c r="AJ490" i="46"/>
  <c r="AK490" i="46"/>
  <c r="AO617" i="46"/>
  <c r="AJ617" i="46"/>
  <c r="AK500" i="46"/>
  <c r="AK499" i="46"/>
  <c r="W17" i="46"/>
  <c r="V17" i="46" s="1"/>
  <c r="X17" i="46" s="1"/>
  <c r="Y17" i="46" s="1"/>
  <c r="AU17" i="46" s="1"/>
  <c r="AI21" i="46"/>
  <c r="AJ27" i="46"/>
  <c r="AI31" i="46"/>
  <c r="AI40" i="46"/>
  <c r="AI50" i="46"/>
  <c r="AI53" i="46"/>
  <c r="AJ53" i="46" s="1"/>
  <c r="AJ54" i="46" s="1"/>
  <c r="AI58" i="46"/>
  <c r="AK64" i="46"/>
  <c r="AI68" i="46"/>
  <c r="AI81" i="46"/>
  <c r="AI85" i="46"/>
  <c r="AI98" i="46"/>
  <c r="AJ103" i="46"/>
  <c r="AI110" i="46"/>
  <c r="AI130" i="46"/>
  <c r="AI140" i="46"/>
  <c r="AI158" i="46"/>
  <c r="AI181" i="46"/>
  <c r="AI204" i="46"/>
  <c r="AI210" i="46"/>
  <c r="AI231" i="46"/>
  <c r="AI235" i="46"/>
  <c r="AI271" i="46"/>
  <c r="AI379" i="46"/>
  <c r="AI383" i="46"/>
  <c r="AJ383" i="46" s="1"/>
  <c r="AI510" i="46"/>
  <c r="AJ616" i="46"/>
  <c r="AK616" i="46"/>
  <c r="V725" i="46"/>
  <c r="X725" i="46" s="1"/>
  <c r="Y725" i="46" s="1"/>
  <c r="AU725" i="46" s="1"/>
  <c r="AJ201" i="46"/>
  <c r="AK448" i="46"/>
  <c r="AJ448" i="46"/>
  <c r="AI184" i="46"/>
  <c r="W203" i="46"/>
  <c r="AR203" i="46" s="1"/>
  <c r="AK123" i="46"/>
  <c r="AI144" i="46"/>
  <c r="AI156" i="46"/>
  <c r="AJ156" i="46" s="1"/>
  <c r="W161" i="46"/>
  <c r="AK189" i="46"/>
  <c r="AJ200" i="46"/>
  <c r="AI242" i="46"/>
  <c r="AI305" i="46"/>
  <c r="AK418" i="46"/>
  <c r="AK423" i="46"/>
  <c r="AJ423" i="46"/>
  <c r="AJ431" i="46"/>
  <c r="AI23" i="46"/>
  <c r="AJ23" i="46" s="1"/>
  <c r="AJ15" i="46"/>
  <c r="AI32" i="46"/>
  <c r="AI36" i="46"/>
  <c r="AK40" i="46"/>
  <c r="W41" i="46"/>
  <c r="V41" i="46" s="1"/>
  <c r="X41" i="46" s="1"/>
  <c r="Y41" i="46" s="1"/>
  <c r="AU41" i="46" s="1"/>
  <c r="AK44" i="46"/>
  <c r="W47" i="46"/>
  <c r="AK50" i="46"/>
  <c r="AK58" i="46"/>
  <c r="AI77" i="46"/>
  <c r="AI99" i="46"/>
  <c r="AI115" i="46"/>
  <c r="AI121" i="46"/>
  <c r="AK134" i="46"/>
  <c r="AK146" i="46"/>
  <c r="AI163" i="46"/>
  <c r="AI172" i="46"/>
  <c r="AK181" i="46"/>
  <c r="AI189" i="46"/>
  <c r="AI199" i="46"/>
  <c r="AI209" i="46"/>
  <c r="AJ209" i="46" s="1"/>
  <c r="AI215" i="46"/>
  <c r="AI221" i="46"/>
  <c r="AJ221" i="46" s="1"/>
  <c r="AI285" i="46"/>
  <c r="AI321" i="46"/>
  <c r="AJ413" i="46"/>
  <c r="AI435" i="46"/>
  <c r="AJ502" i="46"/>
  <c r="AK502" i="46"/>
  <c r="AI14" i="46"/>
  <c r="AI24" i="46"/>
  <c r="AI30" i="46"/>
  <c r="AK33" i="46"/>
  <c r="AI39" i="46"/>
  <c r="AI43" i="46"/>
  <c r="AJ51" i="46"/>
  <c r="W53" i="46"/>
  <c r="AR53" i="46" s="1"/>
  <c r="AK56" i="46"/>
  <c r="AI61" i="46"/>
  <c r="AI67" i="46"/>
  <c r="AI71" i="46"/>
  <c r="AI76" i="46"/>
  <c r="AI80" i="46"/>
  <c r="AI84" i="46"/>
  <c r="AK88" i="46"/>
  <c r="AI93" i="46"/>
  <c r="AI97" i="46"/>
  <c r="AJ100" i="46"/>
  <c r="AI109" i="46"/>
  <c r="AI113" i="46"/>
  <c r="AI129" i="46"/>
  <c r="AI133" i="46"/>
  <c r="AI139" i="46"/>
  <c r="AI161" i="46"/>
  <c r="AJ161" i="46" s="1"/>
  <c r="AJ162" i="46" s="1"/>
  <c r="AI166" i="46"/>
  <c r="AI170" i="46"/>
  <c r="AJ184" i="46"/>
  <c r="W185" i="46"/>
  <c r="AR185" i="46" s="1"/>
  <c r="AJ188" i="46"/>
  <c r="AI196" i="46"/>
  <c r="AI197" i="46"/>
  <c r="AJ197" i="46" s="1"/>
  <c r="AJ198" i="46" s="1"/>
  <c r="AI208" i="46"/>
  <c r="AI214" i="46"/>
  <c r="AI262" i="46"/>
  <c r="AI270" i="46"/>
  <c r="AI404" i="46"/>
  <c r="AJ417" i="46"/>
  <c r="AJ681" i="46"/>
  <c r="AJ682" i="46"/>
  <c r="AK260" i="46"/>
  <c r="AI290" i="46"/>
  <c r="AK299" i="46"/>
  <c r="AI317" i="46"/>
  <c r="AJ334" i="46"/>
  <c r="AI339" i="46"/>
  <c r="AI343" i="46"/>
  <c r="AK402" i="46"/>
  <c r="AK403" i="46" s="1"/>
  <c r="AI427" i="46"/>
  <c r="AI474" i="46"/>
  <c r="AK482" i="46"/>
  <c r="AK507" i="46"/>
  <c r="AJ508" i="46"/>
  <c r="AJ523" i="46"/>
  <c r="AK555" i="46"/>
  <c r="AI557" i="46"/>
  <c r="AJ557" i="46" s="1"/>
  <c r="AJ567" i="46"/>
  <c r="AI597" i="46"/>
  <c r="AK652" i="46"/>
  <c r="AK699" i="46"/>
  <c r="AK751" i="46"/>
  <c r="AJ237" i="46"/>
  <c r="W245" i="46"/>
  <c r="AK245" i="46" s="1"/>
  <c r="AK246" i="46" s="1"/>
  <c r="AK247" i="46" s="1"/>
  <c r="AK248" i="46" s="1"/>
  <c r="W257" i="46"/>
  <c r="V257" i="46" s="1"/>
  <c r="X257" i="46" s="1"/>
  <c r="Y257" i="46" s="1"/>
  <c r="AU257" i="46" s="1"/>
  <c r="AI263" i="46"/>
  <c r="AJ263" i="46" s="1"/>
  <c r="AJ264" i="46" s="1"/>
  <c r="AJ265" i="46" s="1"/>
  <c r="AI274" i="46"/>
  <c r="AI278" i="46"/>
  <c r="AI288" i="46"/>
  <c r="AI301" i="46"/>
  <c r="AI303" i="46"/>
  <c r="AI311" i="46"/>
  <c r="AJ311" i="46" s="1"/>
  <c r="AI333" i="46"/>
  <c r="W335" i="46"/>
  <c r="AR335" i="46" s="1"/>
  <c r="AI337" i="46"/>
  <c r="AI350" i="46"/>
  <c r="AJ370" i="46"/>
  <c r="AI381" i="46"/>
  <c r="AK405" i="46"/>
  <c r="AJ447" i="46"/>
  <c r="AJ460" i="46"/>
  <c r="W461" i="46"/>
  <c r="V461" i="46" s="1"/>
  <c r="X461" i="46" s="1"/>
  <c r="Y461" i="46" s="1"/>
  <c r="AU461" i="46" s="1"/>
  <c r="AI481" i="46"/>
  <c r="AJ495" i="46"/>
  <c r="AJ499" i="46"/>
  <c r="AI502" i="46"/>
  <c r="AI514" i="46"/>
  <c r="AI520" i="46"/>
  <c r="AJ531" i="46"/>
  <c r="AJ532" i="46"/>
  <c r="AJ535" i="46"/>
  <c r="AI539" i="46"/>
  <c r="AK543" i="46"/>
  <c r="AK547" i="46"/>
  <c r="AI548" i="46"/>
  <c r="AK559" i="46"/>
  <c r="AI560" i="46"/>
  <c r="AI572" i="46"/>
  <c r="AK579" i="46"/>
  <c r="AI589" i="46"/>
  <c r="AI611" i="46"/>
  <c r="AI623" i="46"/>
  <c r="AJ625" i="46"/>
  <c r="AI634" i="46"/>
  <c r="AI635" i="46"/>
  <c r="AJ635" i="46" s="1"/>
  <c r="W653" i="46"/>
  <c r="AR653" i="46" s="1"/>
  <c r="AI667" i="46"/>
  <c r="AI676" i="46"/>
  <c r="AJ687" i="46"/>
  <c r="AI707" i="46"/>
  <c r="AI713" i="46"/>
  <c r="AJ713" i="46" s="1"/>
  <c r="AJ718" i="46"/>
  <c r="AJ723" i="46"/>
  <c r="AI731" i="46"/>
  <c r="AK745" i="46"/>
  <c r="AI746" i="46"/>
  <c r="AJ765" i="46"/>
  <c r="AI794" i="46"/>
  <c r="AK818" i="46"/>
  <c r="AI823" i="46"/>
  <c r="AK835" i="46"/>
  <c r="AI836" i="46"/>
  <c r="AI865" i="46"/>
  <c r="AI884" i="46"/>
  <c r="AJ889" i="46"/>
  <c r="AI446" i="46"/>
  <c r="AI459" i="46"/>
  <c r="AI475" i="46"/>
  <c r="AI479" i="46"/>
  <c r="AJ479" i="46" s="1"/>
  <c r="AJ480" i="46" s="1"/>
  <c r="AJ481" i="46" s="1"/>
  <c r="AI488" i="46"/>
  <c r="AJ491" i="46"/>
  <c r="AK511" i="46"/>
  <c r="AI512" i="46"/>
  <c r="AI530" i="46"/>
  <c r="AI581" i="46"/>
  <c r="AJ581" i="46" s="1"/>
  <c r="AI587" i="46"/>
  <c r="AJ587" i="46" s="1"/>
  <c r="AJ591" i="46"/>
  <c r="AI598" i="46"/>
  <c r="AI610" i="46"/>
  <c r="AI661" i="46"/>
  <c r="AI665" i="46"/>
  <c r="AI686" i="46"/>
  <c r="AI688" i="46"/>
  <c r="AK704" i="46"/>
  <c r="AI730" i="46"/>
  <c r="AK771" i="46"/>
  <c r="AI801" i="46"/>
  <c r="AI811" i="46"/>
  <c r="AI830" i="46"/>
  <c r="W845" i="46"/>
  <c r="AR845" i="46" s="1"/>
  <c r="AK848" i="46"/>
  <c r="AK871" i="46"/>
  <c r="AI897" i="46"/>
  <c r="AI469" i="46"/>
  <c r="AI478" i="46"/>
  <c r="AI522" i="46"/>
  <c r="AI528" i="46"/>
  <c r="AI536" i="46"/>
  <c r="AI552" i="46"/>
  <c r="AI590" i="46"/>
  <c r="AI664" i="46"/>
  <c r="AI734" i="46"/>
  <c r="AI738" i="46"/>
  <c r="AI761" i="46"/>
  <c r="AI824" i="46"/>
  <c r="AI863" i="46"/>
  <c r="AJ863" i="46" s="1"/>
  <c r="AJ867" i="46"/>
  <c r="AI895" i="46"/>
  <c r="AK211" i="46"/>
  <c r="AI213" i="46"/>
  <c r="AI223" i="46"/>
  <c r="AI233" i="46"/>
  <c r="AI238" i="46"/>
  <c r="AK243" i="46"/>
  <c r="AI250" i="46"/>
  <c r="AI267" i="46"/>
  <c r="W269" i="46"/>
  <c r="AK269" i="46" s="1"/>
  <c r="AI292" i="46"/>
  <c r="AJ310" i="46"/>
  <c r="W311" i="46"/>
  <c r="AR311" i="46" s="1"/>
  <c r="AI342" i="46"/>
  <c r="AI345" i="46"/>
  <c r="AI355" i="46"/>
  <c r="AI359" i="46"/>
  <c r="AJ359" i="46" s="1"/>
  <c r="AI365" i="46"/>
  <c r="AI367" i="46"/>
  <c r="AI388" i="46"/>
  <c r="AI389" i="46"/>
  <c r="AJ389" i="46" s="1"/>
  <c r="AI405" i="46"/>
  <c r="AK410" i="46"/>
  <c r="AJ436" i="46"/>
  <c r="AI437" i="46"/>
  <c r="AJ437" i="46" s="1"/>
  <c r="AJ438" i="46" s="1"/>
  <c r="AJ439" i="46" s="1"/>
  <c r="AK440" i="46"/>
  <c r="AK443" i="46"/>
  <c r="AJ455" i="46"/>
  <c r="AI472" i="46"/>
  <c r="AI495" i="46"/>
  <c r="W503" i="46"/>
  <c r="AR503" i="46" s="1"/>
  <c r="W509" i="46"/>
  <c r="V509" i="46" s="1"/>
  <c r="X509" i="46" s="1"/>
  <c r="Y509" i="46" s="1"/>
  <c r="AU509" i="46" s="1"/>
  <c r="W515" i="46"/>
  <c r="AR515" i="46" s="1"/>
  <c r="AK520" i="46"/>
  <c r="AK538" i="46"/>
  <c r="W539" i="46"/>
  <c r="AI543" i="46"/>
  <c r="AI547" i="46"/>
  <c r="AJ554" i="46"/>
  <c r="AI555" i="46"/>
  <c r="AI559" i="46"/>
  <c r="W563" i="46"/>
  <c r="AR563" i="46" s="1"/>
  <c r="W569" i="46"/>
  <c r="AK578" i="46"/>
  <c r="AI582" i="46"/>
  <c r="AJ586" i="46"/>
  <c r="AJ595" i="46"/>
  <c r="AI615" i="46"/>
  <c r="W617" i="46"/>
  <c r="AR617" i="46" s="1"/>
  <c r="W629" i="46"/>
  <c r="AR629" i="46" s="1"/>
  <c r="AJ637" i="46"/>
  <c r="AJ656" i="46"/>
  <c r="AI666" i="46"/>
  <c r="AK676" i="46"/>
  <c r="W677" i="46"/>
  <c r="V677" i="46" s="1"/>
  <c r="X677" i="46" s="1"/>
  <c r="Y677" i="46" s="1"/>
  <c r="AU677" i="46" s="1"/>
  <c r="AJ680" i="46"/>
  <c r="W683" i="46"/>
  <c r="AK683" i="46" s="1"/>
  <c r="AI690" i="46"/>
  <c r="AK694" i="46"/>
  <c r="W701" i="46"/>
  <c r="AK701" i="46" s="1"/>
  <c r="AI708" i="46"/>
  <c r="AI714" i="46"/>
  <c r="AI745" i="46"/>
  <c r="AI768" i="46"/>
  <c r="W785" i="46"/>
  <c r="V785" i="46" s="1"/>
  <c r="X785" i="46" s="1"/>
  <c r="Y785" i="46" s="1"/>
  <c r="AU785" i="46" s="1"/>
  <c r="AI795" i="46"/>
  <c r="AI799" i="46"/>
  <c r="AK807" i="46"/>
  <c r="AI814" i="46"/>
  <c r="AI815" i="46"/>
  <c r="AI851" i="46"/>
  <c r="AJ851" i="46" s="1"/>
  <c r="AI854" i="46"/>
  <c r="AI872" i="46"/>
  <c r="AJ575" i="46"/>
  <c r="AJ576" i="46" s="1"/>
  <c r="AJ631" i="46"/>
  <c r="AJ639" i="46"/>
  <c r="AK742" i="46"/>
  <c r="AJ752" i="46"/>
  <c r="AI806" i="46"/>
  <c r="AI838" i="46"/>
  <c r="AI858" i="46"/>
  <c r="AI896" i="46"/>
  <c r="AK422" i="46"/>
  <c r="AJ563" i="46"/>
  <c r="AI571" i="46"/>
  <c r="AI627" i="46"/>
  <c r="AK668" i="46"/>
  <c r="AI675" i="46"/>
  <c r="AI679" i="46"/>
  <c r="AI754" i="46"/>
  <c r="AI758" i="46"/>
  <c r="AI762" i="46"/>
  <c r="AI812" i="46"/>
  <c r="AK856" i="46"/>
  <c r="AI883" i="46"/>
  <c r="AK895" i="46"/>
  <c r="V131" i="46"/>
  <c r="X131" i="46" s="1"/>
  <c r="Y131" i="46" s="1"/>
  <c r="AU131" i="46" s="1"/>
  <c r="AR131" i="46"/>
  <c r="V113" i="46"/>
  <c r="X113" i="46" s="1"/>
  <c r="Y113" i="46" s="1"/>
  <c r="AU113" i="46" s="1"/>
  <c r="AR113" i="46"/>
  <c r="AK161" i="46"/>
  <c r="AK162" i="46" s="1"/>
  <c r="V161" i="46"/>
  <c r="X161" i="46" s="1"/>
  <c r="Y161" i="46" s="1"/>
  <c r="AU161" i="46" s="1"/>
  <c r="AK15" i="46"/>
  <c r="AJ28" i="46"/>
  <c r="AJ47" i="46"/>
  <c r="AK28" i="46"/>
  <c r="AJ32" i="46"/>
  <c r="AJ43" i="46"/>
  <c r="AI45" i="46"/>
  <c r="W83" i="46"/>
  <c r="V83" i="46" s="1"/>
  <c r="X83" i="46" s="1"/>
  <c r="Y83" i="46" s="1"/>
  <c r="AU83" i="46" s="1"/>
  <c r="W95" i="46"/>
  <c r="AI108" i="46"/>
  <c r="AJ117" i="46"/>
  <c r="AI120" i="46"/>
  <c r="AI124" i="46"/>
  <c r="AI137" i="46"/>
  <c r="AJ141" i="46"/>
  <c r="AI148" i="46"/>
  <c r="AI149" i="46"/>
  <c r="AJ149" i="46" s="1"/>
  <c r="AI151" i="46"/>
  <c r="AJ153" i="46"/>
  <c r="AK170" i="46"/>
  <c r="AI171" i="46"/>
  <c r="AI185" i="46"/>
  <c r="AJ185" i="46" s="1"/>
  <c r="AI190" i="46"/>
  <c r="AJ196" i="46"/>
  <c r="AK196" i="46"/>
  <c r="AK217" i="46"/>
  <c r="AI229" i="46"/>
  <c r="W239" i="46"/>
  <c r="AK239" i="46" s="1"/>
  <c r="AI246" i="46"/>
  <c r="AI261" i="46"/>
  <c r="AK267" i="46"/>
  <c r="W281" i="46"/>
  <c r="AI338" i="46"/>
  <c r="AK49" i="46"/>
  <c r="AK46" i="46"/>
  <c r="AJ16" i="46"/>
  <c r="W11" i="46"/>
  <c r="AK11" i="46" s="1"/>
  <c r="AI17" i="46"/>
  <c r="AI25" i="46"/>
  <c r="AI34" i="46"/>
  <c r="AJ39" i="46"/>
  <c r="AI62" i="46"/>
  <c r="AJ64" i="46"/>
  <c r="AK70" i="46"/>
  <c r="AJ71" i="46"/>
  <c r="AJ72" i="46" s="1"/>
  <c r="AJ80" i="46"/>
  <c r="AK81" i="46"/>
  <c r="AK86" i="46"/>
  <c r="AJ92" i="46"/>
  <c r="AK93" i="46"/>
  <c r="AK98" i="46"/>
  <c r="AI111" i="46"/>
  <c r="AK122" i="46"/>
  <c r="AR125" i="46"/>
  <c r="AJ129" i="46"/>
  <c r="AI169" i="46"/>
  <c r="V173" i="46"/>
  <c r="X173" i="46" s="1"/>
  <c r="Y173" i="46" s="1"/>
  <c r="AU173" i="46" s="1"/>
  <c r="AI193" i="46"/>
  <c r="AI195" i="46"/>
  <c r="AK214" i="46"/>
  <c r="AI216" i="46"/>
  <c r="AI224" i="46"/>
  <c r="AI277" i="46"/>
  <c r="AI320" i="46"/>
  <c r="AI324" i="46"/>
  <c r="AJ328" i="46"/>
  <c r="AI391" i="46"/>
  <c r="AJ410" i="46"/>
  <c r="AO431" i="46"/>
  <c r="AI239" i="46"/>
  <c r="AJ239" i="46" s="1"/>
  <c r="AI253" i="46"/>
  <c r="AI259" i="46"/>
  <c r="AI269" i="46"/>
  <c r="AI293" i="46"/>
  <c r="AJ293" i="46" s="1"/>
  <c r="AJ294" i="46" s="1"/>
  <c r="AJ466" i="46"/>
  <c r="AJ59" i="46"/>
  <c r="AJ60" i="46" s="1"/>
  <c r="AI13" i="46"/>
  <c r="AI38" i="46"/>
  <c r="AJ40" i="46"/>
  <c r="AI49" i="46"/>
  <c r="AJ55" i="46"/>
  <c r="AI57" i="46"/>
  <c r="W71" i="46"/>
  <c r="AK71" i="46" s="1"/>
  <c r="AI78" i="46"/>
  <c r="AK78" i="46" s="1"/>
  <c r="AK79" i="46" s="1"/>
  <c r="AI82" i="46"/>
  <c r="AJ87" i="46"/>
  <c r="AI90" i="46"/>
  <c r="AK90" i="46" s="1"/>
  <c r="AK91" i="46" s="1"/>
  <c r="AI94" i="46"/>
  <c r="AJ111" i="46"/>
  <c r="AK119" i="46"/>
  <c r="AI123" i="46"/>
  <c r="AI132" i="46"/>
  <c r="AI145" i="46"/>
  <c r="AI157" i="46"/>
  <c r="AI164" i="46"/>
  <c r="AI167" i="46"/>
  <c r="AI177" i="46"/>
  <c r="AI188" i="46"/>
  <c r="AJ193" i="46"/>
  <c r="W215" i="46"/>
  <c r="AI18" i="46"/>
  <c r="AI26" i="46"/>
  <c r="AI46" i="46"/>
  <c r="AI65" i="46"/>
  <c r="AJ65" i="46" s="1"/>
  <c r="AJ67" i="46" s="1"/>
  <c r="AJ99" i="46"/>
  <c r="AI107" i="46"/>
  <c r="AJ107" i="46" s="1"/>
  <c r="AJ108" i="46" s="1"/>
  <c r="AJ109" i="46" s="1"/>
  <c r="AJ110" i="46" s="1"/>
  <c r="AI119" i="46"/>
  <c r="AJ119" i="46" s="1"/>
  <c r="AI135" i="46"/>
  <c r="AI143" i="46"/>
  <c r="AJ143" i="46" s="1"/>
  <c r="AI147" i="46"/>
  <c r="AI155" i="46"/>
  <c r="AI173" i="46"/>
  <c r="AJ173" i="46" s="1"/>
  <c r="AI186" i="46"/>
  <c r="AK205" i="46"/>
  <c r="AI206" i="46"/>
  <c r="AJ213" i="46"/>
  <c r="AI217" i="46"/>
  <c r="W221" i="46"/>
  <c r="V221" i="46" s="1"/>
  <c r="X221" i="46" s="1"/>
  <c r="Y221" i="46" s="1"/>
  <c r="AU221" i="46" s="1"/>
  <c r="AI230" i="46"/>
  <c r="AK241" i="46"/>
  <c r="AI244" i="46"/>
  <c r="AI245" i="46"/>
  <c r="AJ245" i="46" s="1"/>
  <c r="AJ246" i="46" s="1"/>
  <c r="AJ247" i="46" s="1"/>
  <c r="AK268" i="46"/>
  <c r="AR317" i="46"/>
  <c r="V317" i="46"/>
  <c r="X317" i="46" s="1"/>
  <c r="Y317" i="46" s="1"/>
  <c r="AU317" i="46" s="1"/>
  <c r="AI352" i="46"/>
  <c r="AR401" i="46"/>
  <c r="V401" i="46"/>
  <c r="X401" i="46" s="1"/>
  <c r="Y401" i="46" s="1"/>
  <c r="AU401" i="46" s="1"/>
  <c r="AK404" i="46"/>
  <c r="AK483" i="46"/>
  <c r="AK45" i="46"/>
  <c r="AK118" i="46"/>
  <c r="V311" i="46"/>
  <c r="X311" i="46" s="1"/>
  <c r="Y311" i="46" s="1"/>
  <c r="AU311" i="46" s="1"/>
  <c r="AI384" i="46"/>
  <c r="AK57" i="46"/>
  <c r="AK82" i="46"/>
  <c r="AJ83" i="46"/>
  <c r="AJ84" i="46" s="1"/>
  <c r="AK94" i="46"/>
  <c r="AJ95" i="46"/>
  <c r="AJ105" i="46"/>
  <c r="AK130" i="46"/>
  <c r="AR143" i="46"/>
  <c r="AK145" i="46"/>
  <c r="AR155" i="46"/>
  <c r="AI160" i="46"/>
  <c r="AJ179" i="46"/>
  <c r="AJ180" i="46" s="1"/>
  <c r="AK238" i="46"/>
  <c r="AK398" i="46"/>
  <c r="AJ398" i="46"/>
  <c r="AJ506" i="46"/>
  <c r="AK506" i="46"/>
  <c r="V563" i="46"/>
  <c r="X563" i="46" s="1"/>
  <c r="Y563" i="46" s="1"/>
  <c r="AU563" i="46" s="1"/>
  <c r="AJ96" i="46"/>
  <c r="W35" i="46"/>
  <c r="W23" i="46"/>
  <c r="AK23" i="46" s="1"/>
  <c r="AK25" i="46" s="1"/>
  <c r="AK26" i="46" s="1"/>
  <c r="AJ77" i="46"/>
  <c r="AJ78" i="46" s="1"/>
  <c r="AJ89" i="46"/>
  <c r="AJ90" i="46" s="1"/>
  <c r="AK104" i="46"/>
  <c r="AI112" i="46"/>
  <c r="AJ165" i="46"/>
  <c r="AI168" i="46"/>
  <c r="AK168" i="46" s="1"/>
  <c r="AK169" i="46" s="1"/>
  <c r="AK206" i="46"/>
  <c r="AK219" i="46"/>
  <c r="AK230" i="46"/>
  <c r="AK261" i="46"/>
  <c r="AJ261" i="46"/>
  <c r="AJ483" i="46"/>
  <c r="AK484" i="46"/>
  <c r="AR575" i="46"/>
  <c r="V575" i="46"/>
  <c r="X575" i="46" s="1"/>
  <c r="Y575" i="46" s="1"/>
  <c r="AU575" i="46" s="1"/>
  <c r="AK621" i="46"/>
  <c r="AJ621" i="46"/>
  <c r="AK814" i="46"/>
  <c r="AJ814" i="46"/>
  <c r="AI423" i="46"/>
  <c r="AI439" i="46"/>
  <c r="AK444" i="46"/>
  <c r="AK445" i="46" s="1"/>
  <c r="AJ542" i="46"/>
  <c r="AK542" i="46"/>
  <c r="AI562" i="46"/>
  <c r="AJ754" i="46"/>
  <c r="AK754" i="46"/>
  <c r="AK860" i="46"/>
  <c r="AJ860" i="46"/>
  <c r="AJ352" i="46"/>
  <c r="W359" i="46"/>
  <c r="AI397" i="46"/>
  <c r="AJ467" i="46"/>
  <c r="AJ469" i="46" s="1"/>
  <c r="AJ470" i="46" s="1"/>
  <c r="AO641" i="46"/>
  <c r="AJ641" i="46"/>
  <c r="AJ729" i="46"/>
  <c r="AK728" i="46"/>
  <c r="AK729" i="46"/>
  <c r="AJ291" i="46"/>
  <c r="AK292" i="46"/>
  <c r="AJ299" i="46"/>
  <c r="AI329" i="46"/>
  <c r="AJ362" i="46"/>
  <c r="AI366" i="46"/>
  <c r="W371" i="46"/>
  <c r="AK371" i="46" s="1"/>
  <c r="AI377" i="46"/>
  <c r="AJ377" i="46" s="1"/>
  <c r="AJ406" i="46"/>
  <c r="AI429" i="46"/>
  <c r="AJ434" i="46"/>
  <c r="AI440" i="46"/>
  <c r="AI442" i="46"/>
  <c r="AI457" i="46"/>
  <c r="AK460" i="46"/>
  <c r="AI462" i="46"/>
  <c r="AI489" i="46"/>
  <c r="AJ543" i="46"/>
  <c r="AI558" i="46"/>
  <c r="AK562" i="46"/>
  <c r="AJ562" i="46"/>
  <c r="AI639" i="46"/>
  <c r="AJ659" i="46"/>
  <c r="AJ796" i="46"/>
  <c r="AK796" i="46"/>
  <c r="AJ892" i="46"/>
  <c r="AK892" i="46"/>
  <c r="AI225" i="46"/>
  <c r="AK229" i="46"/>
  <c r="AI232" i="46"/>
  <c r="AK237" i="46"/>
  <c r="AI248" i="46"/>
  <c r="AI254" i="46"/>
  <c r="AI265" i="46"/>
  <c r="AK265" i="46" s="1"/>
  <c r="AK266" i="46" s="1"/>
  <c r="AI272" i="46"/>
  <c r="AI280" i="46"/>
  <c r="AI296" i="46"/>
  <c r="AI309" i="46"/>
  <c r="AK320" i="46"/>
  <c r="AK346" i="46"/>
  <c r="AI358" i="46"/>
  <c r="AI398" i="46"/>
  <c r="AK401" i="46"/>
  <c r="AK424" i="46"/>
  <c r="AI452" i="46"/>
  <c r="AI460" i="46"/>
  <c r="AK466" i="46"/>
  <c r="AJ503" i="46"/>
  <c r="AJ511" i="46"/>
  <c r="AK526" i="46"/>
  <c r="AJ526" i="46"/>
  <c r="AK532" i="46"/>
  <c r="AJ316" i="46"/>
  <c r="AK397" i="46"/>
  <c r="AK411" i="46"/>
  <c r="AJ538" i="46"/>
  <c r="AJ539" i="46"/>
  <c r="AI659" i="46"/>
  <c r="AJ759" i="46"/>
  <c r="AK759" i="46"/>
  <c r="AJ778" i="46"/>
  <c r="AK778" i="46"/>
  <c r="AI202" i="46"/>
  <c r="AI205" i="46"/>
  <c r="AI234" i="46"/>
  <c r="AI252" i="46"/>
  <c r="AI258" i="46"/>
  <c r="AK273" i="46"/>
  <c r="AI276" i="46"/>
  <c r="AI307" i="46"/>
  <c r="AI313" i="46"/>
  <c r="AI319" i="46"/>
  <c r="AI322" i="46"/>
  <c r="AI323" i="46"/>
  <c r="AJ323" i="46" s="1"/>
  <c r="AJ327" i="46"/>
  <c r="AK327" i="46"/>
  <c r="W329" i="46"/>
  <c r="AK329" i="46" s="1"/>
  <c r="AI332" i="46"/>
  <c r="AI346" i="46"/>
  <c r="AI347" i="46"/>
  <c r="AJ347" i="46" s="1"/>
  <c r="AJ351" i="46"/>
  <c r="AK351" i="46"/>
  <c r="W353" i="46"/>
  <c r="AR353" i="46" s="1"/>
  <c r="AI356" i="46"/>
  <c r="AK364" i="46"/>
  <c r="W377" i="46"/>
  <c r="AK377" i="46" s="1"/>
  <c r="AI378" i="46"/>
  <c r="AK387" i="46"/>
  <c r="W395" i="46"/>
  <c r="AK395" i="46" s="1"/>
  <c r="AK396" i="46" s="1"/>
  <c r="AI401" i="46"/>
  <c r="AJ401" i="46" s="1"/>
  <c r="AJ402" i="46" s="1"/>
  <c r="AK409" i="46"/>
  <c r="AI410" i="46"/>
  <c r="AI417" i="46"/>
  <c r="W419" i="46"/>
  <c r="AK419" i="46" s="1"/>
  <c r="AK421" i="46" s="1"/>
  <c r="AI420" i="46"/>
  <c r="AI425" i="46"/>
  <c r="AI447" i="46"/>
  <c r="W449" i="46"/>
  <c r="W455" i="46"/>
  <c r="AK478" i="46"/>
  <c r="AI482" i="46"/>
  <c r="AJ484" i="46"/>
  <c r="AI515" i="46"/>
  <c r="AJ515" i="46" s="1"/>
  <c r="AJ516" i="46" s="1"/>
  <c r="AK519" i="46"/>
  <c r="AI551" i="46"/>
  <c r="AJ551" i="46" s="1"/>
  <c r="AJ555" i="46"/>
  <c r="AI576" i="46"/>
  <c r="AJ611" i="46"/>
  <c r="AJ612" i="46" s="1"/>
  <c r="AJ645" i="46"/>
  <c r="AJ704" i="46"/>
  <c r="AI249" i="46"/>
  <c r="AI266" i="46"/>
  <c r="AI268" i="46"/>
  <c r="AI273" i="46"/>
  <c r="AI284" i="46"/>
  <c r="AI297" i="46"/>
  <c r="AK309" i="46"/>
  <c r="AJ321" i="46"/>
  <c r="AI330" i="46"/>
  <c r="AK363" i="46"/>
  <c r="AI370" i="46"/>
  <c r="AI386" i="46"/>
  <c r="AI408" i="46"/>
  <c r="AI412" i="46"/>
  <c r="AI453" i="46"/>
  <c r="AI456" i="46"/>
  <c r="AJ456" i="46" s="1"/>
  <c r="AJ457" i="46" s="1"/>
  <c r="AI477" i="46"/>
  <c r="AK495" i="46"/>
  <c r="AI497" i="46"/>
  <c r="AJ497" i="46" s="1"/>
  <c r="AJ519" i="46"/>
  <c r="AI521" i="46"/>
  <c r="AJ521" i="46" s="1"/>
  <c r="AI535" i="46"/>
  <c r="AJ603" i="46"/>
  <c r="AI622" i="46"/>
  <c r="AJ728" i="46"/>
  <c r="AI705" i="46"/>
  <c r="AI729" i="46"/>
  <c r="W731" i="46"/>
  <c r="AR731" i="46" s="1"/>
  <c r="AI740" i="46"/>
  <c r="AJ745" i="46"/>
  <c r="AI755" i="46"/>
  <c r="AI757" i="46"/>
  <c r="W767" i="46"/>
  <c r="AI776" i="46"/>
  <c r="AI798" i="46"/>
  <c r="AK805" i="46"/>
  <c r="AI818" i="46"/>
  <c r="AI829" i="46"/>
  <c r="AI831" i="46"/>
  <c r="AK843" i="46"/>
  <c r="AI855" i="46"/>
  <c r="AK874" i="46"/>
  <c r="W875" i="46"/>
  <c r="AK876" i="46" s="1"/>
  <c r="W881" i="46"/>
  <c r="AK882" i="46" s="1"/>
  <c r="AI894" i="46"/>
  <c r="AI506" i="46"/>
  <c r="AI532" i="46"/>
  <c r="W557" i="46"/>
  <c r="V557" i="46" s="1"/>
  <c r="X557" i="46" s="1"/>
  <c r="Y557" i="46" s="1"/>
  <c r="AU557" i="46" s="1"/>
  <c r="AJ566" i="46"/>
  <c r="AI568" i="46"/>
  <c r="AI569" i="46"/>
  <c r="AI574" i="46"/>
  <c r="AI580" i="46"/>
  <c r="AK605" i="46"/>
  <c r="AK606" i="46" s="1"/>
  <c r="AK607" i="46" s="1"/>
  <c r="AK609" i="46" s="1"/>
  <c r="AJ614" i="46"/>
  <c r="AI620" i="46"/>
  <c r="AI626" i="46"/>
  <c r="AI628" i="46"/>
  <c r="AI631" i="46"/>
  <c r="AI645" i="46"/>
  <c r="W647" i="46"/>
  <c r="AK647" i="46" s="1"/>
  <c r="AK669" i="46"/>
  <c r="AI670" i="46"/>
  <c r="AI673" i="46"/>
  <c r="AI681" i="46"/>
  <c r="W695" i="46"/>
  <c r="AR695" i="46" s="1"/>
  <c r="AI699" i="46"/>
  <c r="AI721" i="46"/>
  <c r="AK723" i="46"/>
  <c r="W737" i="46"/>
  <c r="V737" i="46" s="1"/>
  <c r="X737" i="46" s="1"/>
  <c r="Y737" i="46" s="1"/>
  <c r="AU737" i="46" s="1"/>
  <c r="W749" i="46"/>
  <c r="AK757" i="46"/>
  <c r="AI760" i="46"/>
  <c r="AJ771" i="46"/>
  <c r="W773" i="46"/>
  <c r="AI787" i="46"/>
  <c r="W797" i="46"/>
  <c r="AR797" i="46" s="1"/>
  <c r="AI808" i="46"/>
  <c r="AI826" i="46"/>
  <c r="AI827" i="46"/>
  <c r="AJ827" i="46" s="1"/>
  <c r="AK831" i="46"/>
  <c r="AI846" i="46"/>
  <c r="AI850" i="46"/>
  <c r="AK867" i="46"/>
  <c r="AI877" i="46"/>
  <c r="AI879" i="46"/>
  <c r="AJ883" i="46"/>
  <c r="W887" i="46"/>
  <c r="W893" i="46"/>
  <c r="AR893" i="46" s="1"/>
  <c r="AK896" i="46"/>
  <c r="AK633" i="46"/>
  <c r="AK644" i="46"/>
  <c r="AK667" i="46"/>
  <c r="AJ724" i="46"/>
  <c r="AI726" i="46"/>
  <c r="AJ730" i="46"/>
  <c r="AI733" i="46"/>
  <c r="AI785" i="46"/>
  <c r="AR821" i="46"/>
  <c r="AI833" i="46"/>
  <c r="AJ835" i="46"/>
  <c r="AJ848" i="46"/>
  <c r="AJ856" i="46"/>
  <c r="AK866" i="46"/>
  <c r="AI881" i="46"/>
  <c r="AJ881" i="46" s="1"/>
  <c r="AI889" i="46"/>
  <c r="AJ472" i="46"/>
  <c r="AI473" i="46"/>
  <c r="AJ473" i="46" s="1"/>
  <c r="W479" i="46"/>
  <c r="AR479" i="46" s="1"/>
  <c r="AI484" i="46"/>
  <c r="AI490" i="46"/>
  <c r="AI493" i="46"/>
  <c r="AI498" i="46"/>
  <c r="AI504" i="46"/>
  <c r="AI508" i="46"/>
  <c r="AK514" i="46"/>
  <c r="AI517" i="46"/>
  <c r="AI524" i="46"/>
  <c r="AI540" i="46"/>
  <c r="AI544" i="46"/>
  <c r="AI549" i="46"/>
  <c r="AI577" i="46"/>
  <c r="AI600" i="46"/>
  <c r="AK600" i="46" s="1"/>
  <c r="AK602" i="46" s="1"/>
  <c r="AI604" i="46"/>
  <c r="AI605" i="46"/>
  <c r="AK628" i="46"/>
  <c r="AI651" i="46"/>
  <c r="AK689" i="46"/>
  <c r="AK695" i="46"/>
  <c r="AK696" i="46" s="1"/>
  <c r="AI706" i="46"/>
  <c r="AK808" i="46"/>
  <c r="AK829" i="46"/>
  <c r="AR869" i="46"/>
  <c r="AI500" i="46"/>
  <c r="W521" i="46"/>
  <c r="V521" i="46" s="1"/>
  <c r="X521" i="46" s="1"/>
  <c r="Y521" i="46" s="1"/>
  <c r="AU521" i="46" s="1"/>
  <c r="AI534" i="46"/>
  <c r="AJ574" i="46"/>
  <c r="AI584" i="46"/>
  <c r="W593" i="46"/>
  <c r="AK593" i="46" s="1"/>
  <c r="AI596" i="46"/>
  <c r="AI608" i="46"/>
  <c r="AK637" i="46"/>
  <c r="AI638" i="46"/>
  <c r="AI640" i="46"/>
  <c r="AI643" i="46"/>
  <c r="AI649" i="46"/>
  <c r="AK656" i="46"/>
  <c r="AI657" i="46"/>
  <c r="W665" i="46"/>
  <c r="AJ668" i="46"/>
  <c r="AJ676" i="46"/>
  <c r="AK681" i="46"/>
  <c r="AJ688" i="46"/>
  <c r="AI689" i="46"/>
  <c r="AJ689" i="46" s="1"/>
  <c r="AI695" i="46"/>
  <c r="AJ695" i="46" s="1"/>
  <c r="AI722" i="46"/>
  <c r="AI739" i="46"/>
  <c r="AI748" i="46"/>
  <c r="AJ753" i="46"/>
  <c r="W755" i="46"/>
  <c r="V755" i="46" s="1"/>
  <c r="X755" i="46" s="1"/>
  <c r="Y755" i="46" s="1"/>
  <c r="AU755" i="46" s="1"/>
  <c r="AI764" i="46"/>
  <c r="AI766" i="46"/>
  <c r="AJ777" i="46"/>
  <c r="AI788" i="46"/>
  <c r="AI791" i="46"/>
  <c r="AJ791" i="46" s="1"/>
  <c r="AJ793" i="46" s="1"/>
  <c r="AI802" i="46"/>
  <c r="AJ811" i="46"/>
  <c r="AI817" i="46"/>
  <c r="AI828" i="46"/>
  <c r="AI835" i="46"/>
  <c r="AI843" i="46"/>
  <c r="AJ871" i="46"/>
  <c r="AI886" i="46"/>
  <c r="AI887" i="46"/>
  <c r="AJ887" i="46" s="1"/>
  <c r="AK615" i="46"/>
  <c r="AK645" i="46"/>
  <c r="AK673" i="46"/>
  <c r="AJ693" i="46"/>
  <c r="AJ719" i="46"/>
  <c r="AJ720" i="46" s="1"/>
  <c r="AK753" i="46"/>
  <c r="AI810" i="46"/>
  <c r="W827" i="46"/>
  <c r="V827" i="46" s="1"/>
  <c r="X827" i="46" s="1"/>
  <c r="Y827" i="46" s="1"/>
  <c r="AU827" i="46" s="1"/>
  <c r="W833" i="46"/>
  <c r="AI841" i="46"/>
  <c r="AI849" i="46"/>
  <c r="AK877" i="46"/>
  <c r="AK885" i="46"/>
  <c r="AK891" i="46"/>
  <c r="AI898" i="46"/>
  <c r="AI476" i="46"/>
  <c r="AI486" i="46"/>
  <c r="AI505" i="46"/>
  <c r="AJ520" i="46"/>
  <c r="AI525" i="46"/>
  <c r="AI541" i="46"/>
  <c r="AI573" i="46"/>
  <c r="AI588" i="46"/>
  <c r="AI619" i="46"/>
  <c r="AI633" i="46"/>
  <c r="AI647" i="46"/>
  <c r="AJ647" i="46" s="1"/>
  <c r="AI653" i="46"/>
  <c r="AI655" i="46"/>
  <c r="AI663" i="46"/>
  <c r="AI669" i="46"/>
  <c r="AI672" i="46"/>
  <c r="AJ672" i="46" s="1"/>
  <c r="AI680" i="46"/>
  <c r="AI701" i="46"/>
  <c r="AJ701" i="46" s="1"/>
  <c r="AJ702" i="46" s="1"/>
  <c r="AI703" i="46"/>
  <c r="AK772" i="46"/>
  <c r="AI786" i="46"/>
  <c r="AJ788" i="46"/>
  <c r="AI800" i="46"/>
  <c r="AJ805" i="46"/>
  <c r="AJ79" i="46"/>
  <c r="AK83" i="46"/>
  <c r="AR83" i="46"/>
  <c r="AK95" i="46"/>
  <c r="V95" i="46"/>
  <c r="X95" i="46" s="1"/>
  <c r="Y95" i="46" s="1"/>
  <c r="AU95" i="46" s="1"/>
  <c r="AR95" i="46"/>
  <c r="AK47" i="46"/>
  <c r="V47" i="46"/>
  <c r="X47" i="46" s="1"/>
  <c r="Y47" i="46" s="1"/>
  <c r="AU47" i="46" s="1"/>
  <c r="AR47" i="46"/>
  <c r="V11" i="46"/>
  <c r="X11" i="46" s="1"/>
  <c r="Y11" i="46" s="1"/>
  <c r="AU11" i="46" s="1"/>
  <c r="AR11" i="46"/>
  <c r="AK12" i="46"/>
  <c r="AK13" i="46" s="1"/>
  <c r="AK59" i="46"/>
  <c r="V59" i="46"/>
  <c r="X59" i="46" s="1"/>
  <c r="Y59" i="46" s="1"/>
  <c r="AU59" i="46" s="1"/>
  <c r="AR59" i="46"/>
  <c r="V35" i="46"/>
  <c r="X35" i="46" s="1"/>
  <c r="Y35" i="46" s="1"/>
  <c r="AU35" i="46" s="1"/>
  <c r="AR35" i="46"/>
  <c r="AK35" i="46"/>
  <c r="AJ48" i="46"/>
  <c r="AR17" i="46"/>
  <c r="AJ14" i="46"/>
  <c r="AJ22" i="46"/>
  <c r="AJ34" i="46"/>
  <c r="AJ38" i="46"/>
  <c r="AJ46" i="46"/>
  <c r="AO47" i="46"/>
  <c r="AJ50" i="46"/>
  <c r="AJ58" i="46"/>
  <c r="AO59" i="46"/>
  <c r="AJ70" i="46"/>
  <c r="AO71" i="46"/>
  <c r="AJ82" i="46"/>
  <c r="AO83" i="46"/>
  <c r="AJ86" i="46"/>
  <c r="AJ94" i="46"/>
  <c r="AO95" i="46"/>
  <c r="AJ98" i="46"/>
  <c r="AK137" i="46"/>
  <c r="AK138" i="46" s="1"/>
  <c r="AK139" i="46" s="1"/>
  <c r="AK18" i="46"/>
  <c r="AK34" i="46"/>
  <c r="AK38" i="46"/>
  <c r="AK101" i="46"/>
  <c r="AK102" i="46" s="1"/>
  <c r="AK103" i="46"/>
  <c r="AK14" i="46"/>
  <c r="AK22" i="46"/>
  <c r="AJ17" i="46"/>
  <c r="AJ18" i="46" s="1"/>
  <c r="AJ19" i="46" s="1"/>
  <c r="AJ29" i="46"/>
  <c r="AJ33" i="46"/>
  <c r="AJ45" i="46"/>
  <c r="AJ49" i="46"/>
  <c r="AJ57" i="46"/>
  <c r="V65" i="46"/>
  <c r="X65" i="46" s="1"/>
  <c r="Y65" i="46" s="1"/>
  <c r="AU65" i="46" s="1"/>
  <c r="AJ69" i="46"/>
  <c r="V77" i="46"/>
  <c r="X77" i="46" s="1"/>
  <c r="Y77" i="46" s="1"/>
  <c r="AU77" i="46" s="1"/>
  <c r="AJ81" i="46"/>
  <c r="V89" i="46"/>
  <c r="X89" i="46" s="1"/>
  <c r="Y89" i="46" s="1"/>
  <c r="AU89" i="46" s="1"/>
  <c r="AJ93" i="46"/>
  <c r="AJ97" i="46"/>
  <c r="V101" i="46"/>
  <c r="X101" i="46" s="1"/>
  <c r="Y101" i="46" s="1"/>
  <c r="AU101" i="46" s="1"/>
  <c r="AJ123" i="46"/>
  <c r="AK124" i="46"/>
  <c r="AJ124" i="46"/>
  <c r="AK152" i="46"/>
  <c r="AJ152" i="46"/>
  <c r="AK178" i="46"/>
  <c r="AJ178" i="46"/>
  <c r="AK177" i="46"/>
  <c r="AJ177" i="46"/>
  <c r="AK65" i="46"/>
  <c r="AK77" i="46"/>
  <c r="AK89" i="46"/>
  <c r="AR119" i="46"/>
  <c r="AJ125" i="46"/>
  <c r="AJ126" i="46" s="1"/>
  <c r="V275" i="46"/>
  <c r="X275" i="46" s="1"/>
  <c r="Y275" i="46" s="1"/>
  <c r="AU275" i="46" s="1"/>
  <c r="AR275" i="46"/>
  <c r="AK275" i="46"/>
  <c r="AK112" i="46"/>
  <c r="AJ112" i="46"/>
  <c r="AK125" i="46"/>
  <c r="AK126" i="46" s="1"/>
  <c r="AJ127" i="46"/>
  <c r="AK128" i="46"/>
  <c r="AJ128" i="46"/>
  <c r="AK143" i="46"/>
  <c r="AK144" i="46" s="1"/>
  <c r="AK179" i="46"/>
  <c r="AR179" i="46"/>
  <c r="V179" i="46"/>
  <c r="X179" i="46" s="1"/>
  <c r="Y179" i="46" s="1"/>
  <c r="AU179" i="46" s="1"/>
  <c r="V215" i="46"/>
  <c r="X215" i="46" s="1"/>
  <c r="Y215" i="46" s="1"/>
  <c r="AU215" i="46" s="1"/>
  <c r="AR215" i="46"/>
  <c r="AJ147" i="46"/>
  <c r="AK148" i="46"/>
  <c r="AJ148" i="46"/>
  <c r="AK147" i="46"/>
  <c r="AI101" i="46"/>
  <c r="AJ101" i="46" s="1"/>
  <c r="AI103" i="46"/>
  <c r="AJ104" i="46"/>
  <c r="AJ113" i="46"/>
  <c r="AJ114" i="46" s="1"/>
  <c r="AJ115" i="46" s="1"/>
  <c r="AJ116" i="46" s="1"/>
  <c r="AK120" i="46"/>
  <c r="AS119" i="46" s="1"/>
  <c r="AT119" i="46" s="1"/>
  <c r="AJ135" i="46"/>
  <c r="AK136" i="46"/>
  <c r="AJ136" i="46"/>
  <c r="AJ155" i="46"/>
  <c r="AK155" i="46"/>
  <c r="AJ171" i="46"/>
  <c r="AK172" i="46"/>
  <c r="AJ172" i="46"/>
  <c r="AK171" i="46"/>
  <c r="AK264" i="46"/>
  <c r="AK106" i="46"/>
  <c r="AJ106" i="46"/>
  <c r="AK113" i="46"/>
  <c r="AK114" i="46" s="1"/>
  <c r="AK115" i="46" s="1"/>
  <c r="AJ137" i="46"/>
  <c r="AJ138" i="46" s="1"/>
  <c r="AK140" i="46"/>
  <c r="AJ140" i="46"/>
  <c r="AJ167" i="46"/>
  <c r="AK167" i="46"/>
  <c r="AR161" i="46"/>
  <c r="AR173" i="46"/>
  <c r="AK183" i="46"/>
  <c r="AJ199" i="46"/>
  <c r="AJ203" i="46"/>
  <c r="AJ204" i="46" s="1"/>
  <c r="AJ219" i="46"/>
  <c r="AJ220" i="46"/>
  <c r="AK220" i="46"/>
  <c r="AJ227" i="46"/>
  <c r="AO269" i="46"/>
  <c r="AJ269" i="46"/>
  <c r="AJ271" i="46" s="1"/>
  <c r="AJ272" i="46" s="1"/>
  <c r="V287" i="46"/>
  <c r="X287" i="46" s="1"/>
  <c r="Y287" i="46" s="1"/>
  <c r="AU287" i="46" s="1"/>
  <c r="AR287" i="46"/>
  <c r="AJ118" i="46"/>
  <c r="AJ122" i="46"/>
  <c r="AJ130" i="46"/>
  <c r="AJ134" i="46"/>
  <c r="AJ142" i="46"/>
  <c r="AJ146" i="46"/>
  <c r="AJ150" i="46"/>
  <c r="AJ154" i="46"/>
  <c r="AJ166" i="46"/>
  <c r="AJ170" i="46"/>
  <c r="AK185" i="46"/>
  <c r="AK186" i="46" s="1"/>
  <c r="AJ189" i="46"/>
  <c r="AK199" i="46"/>
  <c r="AK203" i="46"/>
  <c r="AO257" i="46"/>
  <c r="AJ257" i="46"/>
  <c r="AJ258" i="46" s="1"/>
  <c r="AK182" i="46"/>
  <c r="AJ182" i="46"/>
  <c r="V185" i="46"/>
  <c r="X185" i="46" s="1"/>
  <c r="Y185" i="46" s="1"/>
  <c r="AU185" i="46" s="1"/>
  <c r="AJ195" i="46"/>
  <c r="AK201" i="46"/>
  <c r="V203" i="46"/>
  <c r="X203" i="46" s="1"/>
  <c r="Y203" i="46" s="1"/>
  <c r="AU203" i="46" s="1"/>
  <c r="AK209" i="46"/>
  <c r="AI228" i="46"/>
  <c r="AR299" i="46"/>
  <c r="V299" i="46"/>
  <c r="X299" i="46" s="1"/>
  <c r="Y299" i="46" s="1"/>
  <c r="AU299" i="46" s="1"/>
  <c r="AJ207" i="46"/>
  <c r="AJ208" i="46"/>
  <c r="AK208" i="46"/>
  <c r="AJ215" i="46"/>
  <c r="AJ216" i="46" s="1"/>
  <c r="AO245" i="46"/>
  <c r="V263" i="46"/>
  <c r="X263" i="46" s="1"/>
  <c r="Y263" i="46" s="1"/>
  <c r="AU263" i="46" s="1"/>
  <c r="AR263" i="46"/>
  <c r="AO293" i="46"/>
  <c r="AK304" i="46"/>
  <c r="AJ304" i="46"/>
  <c r="AJ303" i="46"/>
  <c r="AR323" i="46"/>
  <c r="V323" i="46"/>
  <c r="X323" i="46" s="1"/>
  <c r="Y323" i="46" s="1"/>
  <c r="AU323" i="46" s="1"/>
  <c r="AR167" i="46"/>
  <c r="AR221" i="46"/>
  <c r="AK228" i="46"/>
  <c r="AK184" i="46"/>
  <c r="AK188" i="46"/>
  <c r="AK194" i="46"/>
  <c r="AJ194" i="46"/>
  <c r="AK200" i="46"/>
  <c r="AJ211" i="46"/>
  <c r="AJ212" i="46"/>
  <c r="AK212" i="46"/>
  <c r="AJ231" i="46"/>
  <c r="AJ232" i="46"/>
  <c r="AK232" i="46"/>
  <c r="AS227" i="46" s="1"/>
  <c r="AT227" i="46" s="1"/>
  <c r="AJ251" i="46"/>
  <c r="AK287" i="46"/>
  <c r="V293" i="46"/>
  <c r="X293" i="46" s="1"/>
  <c r="Y293" i="46" s="1"/>
  <c r="AU293" i="46" s="1"/>
  <c r="AK294" i="46"/>
  <c r="AK295" i="46" s="1"/>
  <c r="AK296" i="46" s="1"/>
  <c r="AK311" i="46"/>
  <c r="AK190" i="46"/>
  <c r="AJ190" i="46"/>
  <c r="AK202" i="46"/>
  <c r="AJ202" i="46"/>
  <c r="AI220" i="46"/>
  <c r="AI240" i="46"/>
  <c r="AK293" i="46"/>
  <c r="AK174" i="46"/>
  <c r="AJ183" i="46"/>
  <c r="AK207" i="46"/>
  <c r="AK215" i="46"/>
  <c r="AK216" i="46" s="1"/>
  <c r="AK221" i="46"/>
  <c r="AK222" i="46" s="1"/>
  <c r="AK223" i="46" s="1"/>
  <c r="AK225" i="46" s="1"/>
  <c r="V227" i="46"/>
  <c r="X227" i="46" s="1"/>
  <c r="Y227" i="46" s="1"/>
  <c r="AU227" i="46" s="1"/>
  <c r="AR227" i="46"/>
  <c r="AJ233" i="46"/>
  <c r="AO281" i="46"/>
  <c r="AJ281" i="46"/>
  <c r="AK315" i="46"/>
  <c r="AJ315" i="46"/>
  <c r="AJ324" i="46"/>
  <c r="AJ358" i="46"/>
  <c r="AJ206" i="46"/>
  <c r="AJ210" i="46"/>
  <c r="AJ214" i="46"/>
  <c r="AJ218" i="46"/>
  <c r="AJ226" i="46"/>
  <c r="AJ230" i="46"/>
  <c r="AJ238" i="46"/>
  <c r="AJ242" i="46"/>
  <c r="AJ250" i="46"/>
  <c r="AJ262" i="46"/>
  <c r="AJ274" i="46"/>
  <c r="AJ282" i="46"/>
  <c r="AJ283" i="46" s="1"/>
  <c r="AJ286" i="46"/>
  <c r="AJ290" i="46"/>
  <c r="AJ298" i="46"/>
  <c r="AI300" i="46"/>
  <c r="AJ305" i="46"/>
  <c r="AI312" i="46"/>
  <c r="AI314" i="46"/>
  <c r="AI316" i="46"/>
  <c r="AI325" i="46"/>
  <c r="AJ329" i="46"/>
  <c r="AJ330" i="46" s="1"/>
  <c r="AI341" i="46"/>
  <c r="AJ341" i="46" s="1"/>
  <c r="AJ342" i="46" s="1"/>
  <c r="AJ343" i="46" s="1"/>
  <c r="AI357" i="46"/>
  <c r="AK210" i="46"/>
  <c r="AK234" i="46"/>
  <c r="AK235" i="46" s="1"/>
  <c r="AK250" i="46"/>
  <c r="AK262" i="46"/>
  <c r="AK270" i="46"/>
  <c r="AK271" i="46" s="1"/>
  <c r="AK272" i="46" s="1"/>
  <c r="AK274" i="46"/>
  <c r="AK286" i="46"/>
  <c r="AK290" i="46"/>
  <c r="AK303" i="46"/>
  <c r="AK310" i="46"/>
  <c r="AK317" i="46"/>
  <c r="AK318" i="46" s="1"/>
  <c r="AK319" i="46" s="1"/>
  <c r="AK321" i="46"/>
  <c r="AK340" i="46"/>
  <c r="AK344" i="46"/>
  <c r="AJ346" i="46"/>
  <c r="V353" i="46"/>
  <c r="X353" i="46" s="1"/>
  <c r="Y353" i="46" s="1"/>
  <c r="AU353" i="46" s="1"/>
  <c r="AR359" i="46"/>
  <c r="V359" i="46"/>
  <c r="X359" i="46" s="1"/>
  <c r="Y359" i="46" s="1"/>
  <c r="AU359" i="46" s="1"/>
  <c r="AK350" i="46"/>
  <c r="AK300" i="46"/>
  <c r="AK301" i="46" s="1"/>
  <c r="V305" i="46"/>
  <c r="X305" i="46" s="1"/>
  <c r="Y305" i="46" s="1"/>
  <c r="AU305" i="46" s="1"/>
  <c r="AK316" i="46"/>
  <c r="AK323" i="46"/>
  <c r="AJ244" i="46"/>
  <c r="AJ252" i="46"/>
  <c r="AJ253" i="46" s="1"/>
  <c r="AJ254" i="46" s="1"/>
  <c r="AJ255" i="46" s="1"/>
  <c r="AJ256" i="46"/>
  <c r="AJ260" i="46"/>
  <c r="AJ268" i="46"/>
  <c r="AJ292" i="46"/>
  <c r="AI304" i="46"/>
  <c r="AJ309" i="46"/>
  <c r="AJ317" i="46"/>
  <c r="AJ318" i="46" s="1"/>
  <c r="AJ319" i="46" s="1"/>
  <c r="AJ320" i="46"/>
  <c r="AJ322" i="46"/>
  <c r="AJ364" i="46"/>
  <c r="AJ390" i="46"/>
  <c r="AJ391" i="46" s="1"/>
  <c r="AJ392" i="46" s="1"/>
  <c r="AK305" i="46"/>
  <c r="AK306" i="46" s="1"/>
  <c r="AJ339" i="46"/>
  <c r="AK302" i="46"/>
  <c r="AI306" i="46"/>
  <c r="AI308" i="46"/>
  <c r="AI310" i="46"/>
  <c r="AK334" i="46"/>
  <c r="AK339" i="46"/>
  <c r="AK338" i="46"/>
  <c r="AK345" i="46"/>
  <c r="AJ345" i="46"/>
  <c r="AJ335" i="46"/>
  <c r="AJ336" i="46" s="1"/>
  <c r="AI340" i="46"/>
  <c r="AI362" i="46"/>
  <c r="AJ363" i="46"/>
  <c r="W365" i="46"/>
  <c r="AK370" i="46"/>
  <c r="AI376" i="46"/>
  <c r="AI382" i="46"/>
  <c r="AJ387" i="46"/>
  <c r="AJ388" i="46"/>
  <c r="AI400" i="46"/>
  <c r="AJ404" i="46"/>
  <c r="AJ407" i="46"/>
  <c r="AJ408" i="46" s="1"/>
  <c r="AJ409" i="46"/>
  <c r="W413" i="46"/>
  <c r="AK413" i="46" s="1"/>
  <c r="AI416" i="46"/>
  <c r="AJ419" i="46"/>
  <c r="W425" i="46"/>
  <c r="AK436" i="46"/>
  <c r="AK449" i="46"/>
  <c r="AK450" i="46" s="1"/>
  <c r="AJ449" i="46"/>
  <c r="AI458" i="46"/>
  <c r="AJ509" i="46"/>
  <c r="AK510" i="46"/>
  <c r="AJ510" i="46"/>
  <c r="AI518" i="46"/>
  <c r="AI533" i="46"/>
  <c r="AJ533" i="46" s="1"/>
  <c r="AJ442" i="46"/>
  <c r="AK442" i="46"/>
  <c r="AJ461" i="46"/>
  <c r="AK477" i="46"/>
  <c r="AJ477" i="46"/>
  <c r="AI336" i="46"/>
  <c r="AK353" i="46"/>
  <c r="AK359" i="46"/>
  <c r="AK361" i="46" s="1"/>
  <c r="AI364" i="46"/>
  <c r="AJ376" i="46"/>
  <c r="AK376" i="46"/>
  <c r="W389" i="46"/>
  <c r="AK389" i="46" s="1"/>
  <c r="AI392" i="46"/>
  <c r="AK416" i="46"/>
  <c r="AJ416" i="46"/>
  <c r="AJ418" i="46"/>
  <c r="AI433" i="46"/>
  <c r="AR491" i="46"/>
  <c r="AK491" i="46"/>
  <c r="V491" i="46"/>
  <c r="X491" i="46" s="1"/>
  <c r="Y491" i="46" s="1"/>
  <c r="AU491" i="46" s="1"/>
  <c r="AJ492" i="46"/>
  <c r="AK493" i="46"/>
  <c r="AJ493" i="46"/>
  <c r="AJ348" i="46"/>
  <c r="AJ349" i="46" s="1"/>
  <c r="AK362" i="46"/>
  <c r="AJ366" i="46"/>
  <c r="AJ367" i="46" s="1"/>
  <c r="AJ368" i="46" s="1"/>
  <c r="AJ369" i="46" s="1"/>
  <c r="AJ399" i="46"/>
  <c r="AJ400" i="46"/>
  <c r="V431" i="46"/>
  <c r="X431" i="46" s="1"/>
  <c r="Y431" i="46" s="1"/>
  <c r="AU431" i="46" s="1"/>
  <c r="AK446" i="46"/>
  <c r="AR455" i="46"/>
  <c r="AK455" i="46"/>
  <c r="AK457" i="46" s="1"/>
  <c r="AK458" i="46" s="1"/>
  <c r="AK459" i="46" s="1"/>
  <c r="AJ496" i="46"/>
  <c r="AK496" i="46"/>
  <c r="AI344" i="46"/>
  <c r="AI372" i="46"/>
  <c r="AJ405" i="46"/>
  <c r="W407" i="46"/>
  <c r="AK407" i="46" s="1"/>
  <c r="AJ422" i="46"/>
  <c r="AI430" i="46"/>
  <c r="AK435" i="46"/>
  <c r="AJ435" i="46"/>
  <c r="W467" i="46"/>
  <c r="AJ494" i="46"/>
  <c r="AJ395" i="46"/>
  <c r="AJ397" i="46"/>
  <c r="AR419" i="46"/>
  <c r="V419" i="46"/>
  <c r="X419" i="46" s="1"/>
  <c r="Y419" i="46" s="1"/>
  <c r="AU419" i="46" s="1"/>
  <c r="AK431" i="46"/>
  <c r="AK432" i="46" s="1"/>
  <c r="AK441" i="46"/>
  <c r="AJ440" i="46"/>
  <c r="AJ441" i="46"/>
  <c r="V455" i="46"/>
  <c r="X455" i="46" s="1"/>
  <c r="Y455" i="46" s="1"/>
  <c r="AU455" i="46" s="1"/>
  <c r="W341" i="46"/>
  <c r="AK341" i="46" s="1"/>
  <c r="AJ353" i="46"/>
  <c r="AI360" i="46"/>
  <c r="AI374" i="46"/>
  <c r="W383" i="46"/>
  <c r="AK383" i="46" s="1"/>
  <c r="AI396" i="46"/>
  <c r="AK399" i="46"/>
  <c r="AJ411" i="46"/>
  <c r="AJ412" i="46"/>
  <c r="AK447" i="46"/>
  <c r="V449" i="46"/>
  <c r="X449" i="46" s="1"/>
  <c r="Y449" i="46" s="1"/>
  <c r="AU449" i="46" s="1"/>
  <c r="AR449" i="46"/>
  <c r="AI454" i="46"/>
  <c r="AI501" i="46"/>
  <c r="AJ425" i="46"/>
  <c r="AJ524" i="46"/>
  <c r="AK525" i="46"/>
  <c r="AJ525" i="46"/>
  <c r="AK524" i="46"/>
  <c r="AI432" i="46"/>
  <c r="AJ432" i="46" s="1"/>
  <c r="AK472" i="46"/>
  <c r="W485" i="46"/>
  <c r="AK485" i="46" s="1"/>
  <c r="AJ488" i="46"/>
  <c r="AK489" i="46"/>
  <c r="AJ489" i="46"/>
  <c r="AK574" i="46"/>
  <c r="W581" i="46"/>
  <c r="AK581" i="46" s="1"/>
  <c r="AK592" i="46"/>
  <c r="AJ592" i="46"/>
  <c r="AK596" i="46"/>
  <c r="AJ596" i="46"/>
  <c r="AK597" i="46"/>
  <c r="AJ597" i="46"/>
  <c r="AK425" i="46"/>
  <c r="AK426" i="46" s="1"/>
  <c r="AK427" i="46" s="1"/>
  <c r="AK428" i="46" s="1"/>
  <c r="AJ426" i="46"/>
  <c r="AJ427" i="46" s="1"/>
  <c r="AJ446" i="46"/>
  <c r="AJ482" i="46"/>
  <c r="AJ514" i="46"/>
  <c r="AJ528" i="46"/>
  <c r="AK548" i="46"/>
  <c r="AJ548" i="46"/>
  <c r="AK549" i="46"/>
  <c r="AJ549" i="46"/>
  <c r="V569" i="46"/>
  <c r="X569" i="46" s="1"/>
  <c r="Y569" i="46" s="1"/>
  <c r="AU569" i="46" s="1"/>
  <c r="AR569" i="46"/>
  <c r="AK585" i="46"/>
  <c r="AJ585" i="46"/>
  <c r="V605" i="46"/>
  <c r="X605" i="46" s="1"/>
  <c r="Y605" i="46" s="1"/>
  <c r="AU605" i="46" s="1"/>
  <c r="AR605" i="46"/>
  <c r="AJ414" i="46"/>
  <c r="AJ415" i="46" s="1"/>
  <c r="AK417" i="46"/>
  <c r="AI428" i="46"/>
  <c r="W473" i="46"/>
  <c r="AJ485" i="46"/>
  <c r="AK488" i="46"/>
  <c r="W497" i="46"/>
  <c r="AK497" i="46" s="1"/>
  <c r="AJ500" i="46"/>
  <c r="AK501" i="46"/>
  <c r="AJ501" i="46"/>
  <c r="AK508" i="46"/>
  <c r="V527" i="46"/>
  <c r="X527" i="46" s="1"/>
  <c r="Y527" i="46" s="1"/>
  <c r="AU527" i="46" s="1"/>
  <c r="V551" i="46"/>
  <c r="X551" i="46" s="1"/>
  <c r="Y551" i="46" s="1"/>
  <c r="AU551" i="46" s="1"/>
  <c r="AJ564" i="46"/>
  <c r="AJ565" i="46" s="1"/>
  <c r="AK580" i="46"/>
  <c r="AJ580" i="46"/>
  <c r="W611" i="46"/>
  <c r="AK613" i="46"/>
  <c r="W437" i="46"/>
  <c r="AK465" i="46"/>
  <c r="AJ465" i="46"/>
  <c r="AJ504" i="46"/>
  <c r="AK505" i="46"/>
  <c r="AJ505" i="46"/>
  <c r="AK527" i="46"/>
  <c r="W533" i="46"/>
  <c r="AK533" i="46" s="1"/>
  <c r="AJ536" i="46"/>
  <c r="AK537" i="46"/>
  <c r="AJ537" i="46"/>
  <c r="AK541" i="46"/>
  <c r="AJ541" i="46"/>
  <c r="W545" i="46"/>
  <c r="AK545" i="46" s="1"/>
  <c r="AK551" i="46"/>
  <c r="AK556" i="46"/>
  <c r="AJ556" i="46"/>
  <c r="AK569" i="46"/>
  <c r="AK570" i="46" s="1"/>
  <c r="AK571" i="46" s="1"/>
  <c r="AJ569" i="46"/>
  <c r="AJ600" i="46"/>
  <c r="AJ601" i="46"/>
  <c r="AJ602" i="46" s="1"/>
  <c r="AK664" i="46"/>
  <c r="AJ664" i="46"/>
  <c r="V713" i="46"/>
  <c r="X713" i="46" s="1"/>
  <c r="Y713" i="46" s="1"/>
  <c r="AU713" i="46" s="1"/>
  <c r="AK713" i="46"/>
  <c r="AK714" i="46" s="1"/>
  <c r="AK715" i="46" s="1"/>
  <c r="AJ550" i="46"/>
  <c r="AK568" i="46"/>
  <c r="AJ568" i="46"/>
  <c r="AK573" i="46"/>
  <c r="AJ573" i="46"/>
  <c r="AK589" i="46"/>
  <c r="AJ589" i="46"/>
  <c r="AK604" i="46"/>
  <c r="AJ604" i="46"/>
  <c r="AJ512" i="46"/>
  <c r="AK513" i="46"/>
  <c r="AJ513" i="46"/>
  <c r="AJ545" i="46"/>
  <c r="AI424" i="46"/>
  <c r="AK473" i="46"/>
  <c r="AK504" i="46"/>
  <c r="AK517" i="46"/>
  <c r="AJ517" i="46"/>
  <c r="AK536" i="46"/>
  <c r="AK539" i="46"/>
  <c r="AK544" i="46"/>
  <c r="AJ544" i="46"/>
  <c r="AK560" i="46"/>
  <c r="AJ560" i="46"/>
  <c r="AK561" i="46"/>
  <c r="AJ561" i="46"/>
  <c r="AK706" i="46"/>
  <c r="AK705" i="46"/>
  <c r="AJ706" i="46"/>
  <c r="V719" i="46"/>
  <c r="X719" i="46" s="1"/>
  <c r="Y719" i="46" s="1"/>
  <c r="AU719" i="46" s="1"/>
  <c r="AK719" i="46"/>
  <c r="AR719" i="46"/>
  <c r="AK575" i="46"/>
  <c r="AK577" i="46" s="1"/>
  <c r="AK587" i="46"/>
  <c r="AK588" i="46" s="1"/>
  <c r="AK599" i="46"/>
  <c r="AI618" i="46"/>
  <c r="AI630" i="46"/>
  <c r="AI632" i="46"/>
  <c r="AI642" i="46"/>
  <c r="AJ642" i="46" s="1"/>
  <c r="AI644" i="46"/>
  <c r="AI646" i="46"/>
  <c r="AI648" i="46"/>
  <c r="AI650" i="46"/>
  <c r="AK653" i="46"/>
  <c r="AI654" i="46"/>
  <c r="AK654" i="46" s="1"/>
  <c r="AK655" i="46" s="1"/>
  <c r="AI674" i="46"/>
  <c r="AK693" i="46"/>
  <c r="AK720" i="46"/>
  <c r="AK721" i="46" s="1"/>
  <c r="AK722" i="46" s="1"/>
  <c r="AR767" i="46"/>
  <c r="V767" i="46"/>
  <c r="X767" i="46" s="1"/>
  <c r="Y767" i="46" s="1"/>
  <c r="AU767" i="46" s="1"/>
  <c r="AJ615" i="46"/>
  <c r="AJ632" i="46"/>
  <c r="AJ644" i="46"/>
  <c r="AK658" i="46"/>
  <c r="AJ658" i="46"/>
  <c r="AK662" i="46"/>
  <c r="AJ662" i="46"/>
  <c r="AJ593" i="46"/>
  <c r="AJ605" i="46"/>
  <c r="AI614" i="46"/>
  <c r="AI624" i="46"/>
  <c r="AJ624" i="46" s="1"/>
  <c r="AK627" i="46"/>
  <c r="AK632" i="46"/>
  <c r="AI636" i="46"/>
  <c r="AK639" i="46"/>
  <c r="AK646" i="46"/>
  <c r="AJ646" i="46"/>
  <c r="AJ653" i="46"/>
  <c r="AJ654" i="46" s="1"/>
  <c r="V665" i="46"/>
  <c r="X665" i="46" s="1"/>
  <c r="Y665" i="46" s="1"/>
  <c r="AU665" i="46" s="1"/>
  <c r="AR665" i="46"/>
  <c r="AK698" i="46"/>
  <c r="AK697" i="46"/>
  <c r="AJ697" i="46"/>
  <c r="AJ698" i="46"/>
  <c r="AR587" i="46"/>
  <c r="AR599" i="46"/>
  <c r="AK622" i="46"/>
  <c r="AJ622" i="46"/>
  <c r="AJ623" i="46"/>
  <c r="AK634" i="46"/>
  <c r="AJ634" i="46"/>
  <c r="AJ673" i="46"/>
  <c r="AK674" i="46"/>
  <c r="AJ674" i="46"/>
  <c r="V707" i="46"/>
  <c r="X707" i="46" s="1"/>
  <c r="Y707" i="46" s="1"/>
  <c r="AU707" i="46" s="1"/>
  <c r="AK707" i="46"/>
  <c r="AK712" i="46"/>
  <c r="AJ712" i="46"/>
  <c r="AJ717" i="46"/>
  <c r="AK717" i="46"/>
  <c r="AK610" i="46"/>
  <c r="AJ610" i="46"/>
  <c r="W623" i="46"/>
  <c r="AK623" i="46" s="1"/>
  <c r="W635" i="46"/>
  <c r="AK635" i="46" s="1"/>
  <c r="AJ657" i="46"/>
  <c r="AJ661" i="46"/>
  <c r="AJ675" i="46"/>
  <c r="V701" i="46"/>
  <c r="X701" i="46" s="1"/>
  <c r="Y701" i="46" s="1"/>
  <c r="AU701" i="46" s="1"/>
  <c r="AR701" i="46"/>
  <c r="AK731" i="46"/>
  <c r="AK614" i="46"/>
  <c r="AJ628" i="46"/>
  <c r="AJ640" i="46"/>
  <c r="AJ643" i="46"/>
  <c r="AK657" i="46"/>
  <c r="AK659" i="46"/>
  <c r="AK661" i="46"/>
  <c r="AK663" i="46"/>
  <c r="AK665" i="46"/>
  <c r="AK666" i="46" s="1"/>
  <c r="AJ665" i="46"/>
  <c r="AJ666" i="46" s="1"/>
  <c r="AJ669" i="46"/>
  <c r="AK670" i="46"/>
  <c r="AJ670" i="46"/>
  <c r="AJ755" i="46"/>
  <c r="AJ756" i="46" s="1"/>
  <c r="AI613" i="46"/>
  <c r="AK626" i="46"/>
  <c r="AJ626" i="46"/>
  <c r="AK631" i="46"/>
  <c r="AK638" i="46"/>
  <c r="AJ638" i="46"/>
  <c r="AK641" i="46"/>
  <c r="AK642" i="46" s="1"/>
  <c r="AK643" i="46"/>
  <c r="AI652" i="46"/>
  <c r="AI656" i="46"/>
  <c r="AI658" i="46"/>
  <c r="AI660" i="46"/>
  <c r="AI662" i="46"/>
  <c r="AJ677" i="46"/>
  <c r="AI683" i="46"/>
  <c r="AJ683" i="46" s="1"/>
  <c r="AK692" i="46"/>
  <c r="AJ692" i="46"/>
  <c r="AK700" i="46"/>
  <c r="AJ700" i="46"/>
  <c r="AO719" i="46"/>
  <c r="AK686" i="46"/>
  <c r="AK703" i="46"/>
  <c r="AK725" i="46"/>
  <c r="AK726" i="46" s="1"/>
  <c r="AJ746" i="46"/>
  <c r="AK747" i="46"/>
  <c r="AK749" i="46"/>
  <c r="AR815" i="46"/>
  <c r="V815" i="46"/>
  <c r="X815" i="46" s="1"/>
  <c r="Y815" i="46" s="1"/>
  <c r="AU815" i="46" s="1"/>
  <c r="AI685" i="46"/>
  <c r="AJ686" i="46"/>
  <c r="AJ705" i="46"/>
  <c r="AJ707" i="46"/>
  <c r="AI749" i="46"/>
  <c r="AJ749" i="46" s="1"/>
  <c r="AK758" i="46"/>
  <c r="AJ758" i="46"/>
  <c r="AR761" i="46"/>
  <c r="AK761" i="46"/>
  <c r="V761" i="46"/>
  <c r="X761" i="46" s="1"/>
  <c r="Y761" i="46" s="1"/>
  <c r="AU761" i="46" s="1"/>
  <c r="AK767" i="46"/>
  <c r="AK768" i="46" s="1"/>
  <c r="AK770" i="46"/>
  <c r="AJ770" i="46"/>
  <c r="AJ795" i="46"/>
  <c r="V689" i="46"/>
  <c r="X689" i="46" s="1"/>
  <c r="Y689" i="46" s="1"/>
  <c r="AU689" i="46" s="1"/>
  <c r="AI767" i="46"/>
  <c r="AJ767" i="46" s="1"/>
  <c r="AK826" i="46"/>
  <c r="AJ826" i="46"/>
  <c r="AK718" i="46"/>
  <c r="AJ761" i="46"/>
  <c r="AR773" i="46"/>
  <c r="AK773" i="46"/>
  <c r="V773" i="46"/>
  <c r="X773" i="46" s="1"/>
  <c r="Y773" i="46" s="1"/>
  <c r="AU773" i="46" s="1"/>
  <c r="AK802" i="46"/>
  <c r="AJ802" i="46"/>
  <c r="AK682" i="46"/>
  <c r="AI693" i="46"/>
  <c r="AJ694" i="46"/>
  <c r="AK702" i="46"/>
  <c r="AK711" i="46"/>
  <c r="AI717" i="46"/>
  <c r="AV779" i="46"/>
  <c r="AR803" i="46"/>
  <c r="V803" i="46"/>
  <c r="X803" i="46" s="1"/>
  <c r="Y803" i="46" s="1"/>
  <c r="AU803" i="46" s="1"/>
  <c r="AI747" i="46"/>
  <c r="AK766" i="46"/>
  <c r="AJ785" i="46"/>
  <c r="AR851" i="46"/>
  <c r="V851" i="46"/>
  <c r="X851" i="46" s="1"/>
  <c r="Y851" i="46" s="1"/>
  <c r="AU851" i="46" s="1"/>
  <c r="AK690" i="46"/>
  <c r="AI725" i="46"/>
  <c r="AJ725" i="46" s="1"/>
  <c r="AJ727" i="46"/>
  <c r="AK727" i="46"/>
  <c r="AO731" i="46"/>
  <c r="AJ731" i="46"/>
  <c r="AK737" i="46"/>
  <c r="AR749" i="46"/>
  <c r="V749" i="46"/>
  <c r="X749" i="46" s="1"/>
  <c r="Y749" i="46" s="1"/>
  <c r="AU749" i="46" s="1"/>
  <c r="AI790" i="46"/>
  <c r="AI792" i="46"/>
  <c r="AK792" i="46" s="1"/>
  <c r="AK793" i="46" s="1"/>
  <c r="AI797" i="46"/>
  <c r="AJ797" i="46" s="1"/>
  <c r="AR887" i="46"/>
  <c r="AK887" i="46"/>
  <c r="AK888" i="46" s="1"/>
  <c r="V887" i="46"/>
  <c r="X887" i="46" s="1"/>
  <c r="Y887" i="46" s="1"/>
  <c r="AU887" i="46" s="1"/>
  <c r="AI743" i="46"/>
  <c r="AJ743" i="46" s="1"/>
  <c r="AK752" i="46"/>
  <c r="AI763" i="46"/>
  <c r="AK815" i="46"/>
  <c r="AJ815" i="46"/>
  <c r="AR827" i="46"/>
  <c r="AR875" i="46"/>
  <c r="V875" i="46"/>
  <c r="X875" i="46" s="1"/>
  <c r="Y875" i="46" s="1"/>
  <c r="AU875" i="46" s="1"/>
  <c r="AK819" i="46"/>
  <c r="AK820" i="46"/>
  <c r="AJ820" i="46"/>
  <c r="AK880" i="46"/>
  <c r="AJ880" i="46"/>
  <c r="AJ769" i="46"/>
  <c r="V779" i="46"/>
  <c r="X779" i="46" s="1"/>
  <c r="Y779" i="46" s="1"/>
  <c r="AU779" i="46" s="1"/>
  <c r="AR779" i="46"/>
  <c r="AJ787" i="46"/>
  <c r="AK788" i="46"/>
  <c r="AO821" i="46"/>
  <c r="AK827" i="46"/>
  <c r="AR839" i="46"/>
  <c r="AK839" i="46"/>
  <c r="AK840" i="46" s="1"/>
  <c r="AK863" i="46"/>
  <c r="AK746" i="46"/>
  <c r="AJ751" i="46"/>
  <c r="AJ757" i="46"/>
  <c r="AK760" i="46"/>
  <c r="AJ766" i="46"/>
  <c r="AI771" i="46"/>
  <c r="AJ772" i="46"/>
  <c r="AJ774" i="46"/>
  <c r="AK776" i="46"/>
  <c r="AJ776" i="46"/>
  <c r="AK803" i="46"/>
  <c r="AJ804" i="46"/>
  <c r="AK809" i="46"/>
  <c r="AK810" i="46" s="1"/>
  <c r="AK832" i="46"/>
  <c r="AJ832" i="46"/>
  <c r="AJ844" i="46"/>
  <c r="AJ843" i="46"/>
  <c r="AK748" i="46"/>
  <c r="AI759" i="46"/>
  <c r="AR785" i="46"/>
  <c r="AK795" i="46"/>
  <c r="AJ822" i="46"/>
  <c r="AK851" i="46"/>
  <c r="AK852" i="46" s="1"/>
  <c r="AJ862" i="46"/>
  <c r="AK889" i="46"/>
  <c r="AJ792" i="46"/>
  <c r="AK797" i="46"/>
  <c r="AK879" i="46"/>
  <c r="AI813" i="46"/>
  <c r="AJ818" i="46"/>
  <c r="AI820" i="46"/>
  <c r="AK825" i="46"/>
  <c r="AJ825" i="46"/>
  <c r="AI840" i="46"/>
  <c r="AI845" i="46"/>
  <c r="AJ845" i="46" s="1"/>
  <c r="AI861" i="46"/>
  <c r="AJ866" i="46"/>
  <c r="AI868" i="46"/>
  <c r="AK873" i="46"/>
  <c r="AJ873" i="46"/>
  <c r="AI888" i="46"/>
  <c r="AJ888" i="46" s="1"/>
  <c r="AI893" i="46"/>
  <c r="AJ893" i="46" s="1"/>
  <c r="AJ829" i="46"/>
  <c r="AK834" i="46"/>
  <c r="AK850" i="46"/>
  <c r="AJ850" i="46"/>
  <c r="AJ875" i="46"/>
  <c r="AJ877" i="46"/>
  <c r="AJ884" i="46"/>
  <c r="AJ891" i="46"/>
  <c r="AK898" i="46"/>
  <c r="AJ898" i="46"/>
  <c r="AJ806" i="46"/>
  <c r="V809" i="46"/>
  <c r="X809" i="46" s="1"/>
  <c r="Y809" i="46" s="1"/>
  <c r="AU809" i="46" s="1"/>
  <c r="AK813" i="46"/>
  <c r="AJ813" i="46"/>
  <c r="AK836" i="46"/>
  <c r="AJ847" i="46"/>
  <c r="AK861" i="46"/>
  <c r="AJ861" i="46"/>
  <c r="AJ868" i="46"/>
  <c r="AK875" i="46"/>
  <c r="AK884" i="46"/>
  <c r="AJ895" i="46"/>
  <c r="AK790" i="46"/>
  <c r="AJ790" i="46"/>
  <c r="AI805" i="46"/>
  <c r="AK817" i="46"/>
  <c r="AJ817" i="46"/>
  <c r="AJ831" i="46"/>
  <c r="AK838" i="46"/>
  <c r="AJ838" i="46"/>
  <c r="AI853" i="46"/>
  <c r="AK868" i="46"/>
  <c r="AK869" i="46"/>
  <c r="AK870" i="46" s="1"/>
  <c r="AJ872" i="46"/>
  <c r="AJ879" i="46"/>
  <c r="AK886" i="46"/>
  <c r="AJ886" i="46"/>
  <c r="AI789" i="46"/>
  <c r="AK794" i="46"/>
  <c r="AJ794" i="46"/>
  <c r="AI796" i="46"/>
  <c r="V797" i="46"/>
  <c r="X797" i="46" s="1"/>
  <c r="Y797" i="46" s="1"/>
  <c r="AU797" i="46" s="1"/>
  <c r="AI816" i="46"/>
  <c r="AI821" i="46"/>
  <c r="AK821" i="46" s="1"/>
  <c r="AJ833" i="46"/>
  <c r="AI837" i="46"/>
  <c r="AI844" i="46"/>
  <c r="AK849" i="46"/>
  <c r="AJ849" i="46"/>
  <c r="V863" i="46"/>
  <c r="X863" i="46" s="1"/>
  <c r="Y863" i="46" s="1"/>
  <c r="AU863" i="46" s="1"/>
  <c r="AI864" i="46"/>
  <c r="AK864" i="46" s="1"/>
  <c r="AK865" i="46" s="1"/>
  <c r="AI869" i="46"/>
  <c r="AJ869" i="46" s="1"/>
  <c r="AJ876" i="46"/>
  <c r="AI885" i="46"/>
  <c r="AK890" i="46"/>
  <c r="AJ890" i="46"/>
  <c r="AI892" i="46"/>
  <c r="AK897" i="46"/>
  <c r="AJ897" i="46"/>
  <c r="AK857" i="46"/>
  <c r="AJ874" i="46"/>
  <c r="AJ789" i="46"/>
  <c r="AI804" i="46"/>
  <c r="AI809" i="46"/>
  <c r="AJ809" i="46" s="1"/>
  <c r="AK812" i="46"/>
  <c r="AI825" i="46"/>
  <c r="AK830" i="46"/>
  <c r="AJ830" i="46"/>
  <c r="AI832" i="46"/>
  <c r="AJ837" i="46"/>
  <c r="AI852" i="46"/>
  <c r="AI857" i="46"/>
  <c r="AJ857" i="46" s="1"/>
  <c r="AI873" i="46"/>
  <c r="AK878" i="46"/>
  <c r="AJ878" i="46"/>
  <c r="AI880" i="46"/>
  <c r="AJ885" i="46"/>
  <c r="AK629" i="46" l="1"/>
  <c r="AK630" i="46" s="1"/>
  <c r="V629" i="46"/>
  <c r="X629" i="46" s="1"/>
  <c r="Y629" i="46" s="1"/>
  <c r="AU629" i="46" s="1"/>
  <c r="AK563" i="46"/>
  <c r="AK565" i="46" s="1"/>
  <c r="AK557" i="46"/>
  <c r="AR557" i="46"/>
  <c r="AR239" i="46"/>
  <c r="AK19" i="46"/>
  <c r="AK20" i="46" s="1"/>
  <c r="AK21" i="46" s="1"/>
  <c r="AK29" i="46"/>
  <c r="AK30" i="46" s="1"/>
  <c r="AK31" i="46" s="1"/>
  <c r="V347" i="46"/>
  <c r="X347" i="46" s="1"/>
  <c r="Y347" i="46" s="1"/>
  <c r="AU347" i="46" s="1"/>
  <c r="AK84" i="46"/>
  <c r="AK85" i="46" s="1"/>
  <c r="V857" i="46"/>
  <c r="X857" i="46" s="1"/>
  <c r="Y857" i="46" s="1"/>
  <c r="AU857" i="46" s="1"/>
  <c r="AK347" i="46"/>
  <c r="AK349" i="46" s="1"/>
  <c r="V107" i="46"/>
  <c r="X107" i="46" s="1"/>
  <c r="Y107" i="46" s="1"/>
  <c r="AU107" i="46" s="1"/>
  <c r="V791" i="46"/>
  <c r="X791" i="46" s="1"/>
  <c r="Y791" i="46" s="1"/>
  <c r="AU791" i="46" s="1"/>
  <c r="AK833" i="46"/>
  <c r="AR29" i="46"/>
  <c r="AJ144" i="46"/>
  <c r="AK853" i="46"/>
  <c r="AK854" i="46" s="1"/>
  <c r="AK791" i="46"/>
  <c r="AJ678" i="46"/>
  <c r="AK365" i="46"/>
  <c r="AK366" i="46" s="1"/>
  <c r="AK367" i="46" s="1"/>
  <c r="AK368" i="46" s="1"/>
  <c r="AK369" i="46" s="1"/>
  <c r="AJ139" i="46"/>
  <c r="V23" i="46"/>
  <c r="X23" i="46" s="1"/>
  <c r="Y23" i="46" s="1"/>
  <c r="AU23" i="46" s="1"/>
  <c r="AJ24" i="46"/>
  <c r="AJ25" i="46" s="1"/>
  <c r="AJ378" i="46"/>
  <c r="AJ248" i="46"/>
  <c r="AJ249" i="46" s="1"/>
  <c r="AJ157" i="46"/>
  <c r="AJ159" i="46" s="1"/>
  <c r="AJ160" i="46" s="1"/>
  <c r="AJ372" i="46"/>
  <c r="AK150" i="46"/>
  <c r="AK151" i="46"/>
  <c r="AK378" i="46"/>
  <c r="AK379" i="46"/>
  <c r="AK380" i="46" s="1"/>
  <c r="AK382" i="46" s="1"/>
  <c r="AK233" i="46"/>
  <c r="AK385" i="46"/>
  <c r="AJ403" i="46"/>
  <c r="AJ228" i="46"/>
  <c r="AR71" i="46"/>
  <c r="V653" i="46"/>
  <c r="X653" i="46" s="1"/>
  <c r="Y653" i="46" s="1"/>
  <c r="AU653" i="46" s="1"/>
  <c r="AJ186" i="46"/>
  <c r="AK17" i="46"/>
  <c r="AS17" i="46" s="1"/>
  <c r="AT17" i="46" s="1"/>
  <c r="AR659" i="46"/>
  <c r="V659" i="46"/>
  <c r="X659" i="46" s="1"/>
  <c r="Y659" i="46" s="1"/>
  <c r="AU659" i="46" s="1"/>
  <c r="AR737" i="46"/>
  <c r="V197" i="46"/>
  <c r="X197" i="46" s="1"/>
  <c r="Y197" i="46" s="1"/>
  <c r="AU197" i="46" s="1"/>
  <c r="V845" i="46"/>
  <c r="X845" i="46" s="1"/>
  <c r="Y845" i="46" s="1"/>
  <c r="AU845" i="46" s="1"/>
  <c r="AK521" i="46"/>
  <c r="AK522" i="46" s="1"/>
  <c r="AR521" i="46"/>
  <c r="AJ235" i="46"/>
  <c r="AJ236" i="46" s="1"/>
  <c r="AK297" i="46"/>
  <c r="AS191" i="46"/>
  <c r="AT191" i="46" s="1"/>
  <c r="AR149" i="46"/>
  <c r="AR41" i="46"/>
  <c r="V71" i="46"/>
  <c r="X71" i="46" s="1"/>
  <c r="Y71" i="46" s="1"/>
  <c r="AU71" i="46" s="1"/>
  <c r="AK107" i="46"/>
  <c r="AK108" i="46" s="1"/>
  <c r="AK109" i="46" s="1"/>
  <c r="AK110" i="46" s="1"/>
  <c r="AK845" i="46"/>
  <c r="AK846" i="46" s="1"/>
  <c r="AJ420" i="46"/>
  <c r="AJ421" i="46" s="1"/>
  <c r="AK191" i="46"/>
  <c r="AK192" i="46" s="1"/>
  <c r="V149" i="46"/>
  <c r="X149" i="46" s="1"/>
  <c r="Y149" i="46" s="1"/>
  <c r="AU149" i="46" s="1"/>
  <c r="V671" i="46"/>
  <c r="X671" i="46" s="1"/>
  <c r="Y671" i="46" s="1"/>
  <c r="AU671" i="46" s="1"/>
  <c r="AR509" i="46"/>
  <c r="AK479" i="46"/>
  <c r="AJ331" i="46"/>
  <c r="AJ332" i="46" s="1"/>
  <c r="AR233" i="46"/>
  <c r="AK251" i="46"/>
  <c r="V53" i="46"/>
  <c r="X53" i="46" s="1"/>
  <c r="Y53" i="46" s="1"/>
  <c r="AU53" i="46" s="1"/>
  <c r="AJ384" i="46"/>
  <c r="AJ385" i="46" s="1"/>
  <c r="AJ192" i="46"/>
  <c r="AJ295" i="46"/>
  <c r="AJ296" i="46" s="1"/>
  <c r="AJ297" i="46" s="1"/>
  <c r="AJ276" i="46"/>
  <c r="AJ277" i="46" s="1"/>
  <c r="AJ279" i="46" s="1"/>
  <c r="AJ280" i="46" s="1"/>
  <c r="AR743" i="46"/>
  <c r="AK671" i="46"/>
  <c r="AK672" i="46" s="1"/>
  <c r="AR251" i="46"/>
  <c r="AK53" i="46"/>
  <c r="AK54" i="46" s="1"/>
  <c r="V137" i="46"/>
  <c r="X137" i="46" s="1"/>
  <c r="Y137" i="46" s="1"/>
  <c r="AU137" i="46" s="1"/>
  <c r="V191" i="46"/>
  <c r="X191" i="46" s="1"/>
  <c r="Y191" i="46" s="1"/>
  <c r="AU191" i="46" s="1"/>
  <c r="AJ222" i="46"/>
  <c r="AJ840" i="46"/>
  <c r="AJ841" i="46" s="1"/>
  <c r="AJ630" i="46"/>
  <c r="V479" i="46"/>
  <c r="X479" i="46" s="1"/>
  <c r="Y479" i="46" s="1"/>
  <c r="AU479" i="46" s="1"/>
  <c r="AJ462" i="46"/>
  <c r="AJ463" i="46" s="1"/>
  <c r="AP461" i="46" s="1"/>
  <c r="AQ461" i="46" s="1"/>
  <c r="AK509" i="46"/>
  <c r="AK798" i="46"/>
  <c r="AK799" i="46" s="1"/>
  <c r="AK800" i="46" s="1"/>
  <c r="AK801" i="46" s="1"/>
  <c r="AK743" i="46"/>
  <c r="V641" i="46"/>
  <c r="X641" i="46" s="1"/>
  <c r="Y641" i="46" s="1"/>
  <c r="AU641" i="46" s="1"/>
  <c r="AJ618" i="46"/>
  <c r="AK197" i="46"/>
  <c r="AK198" i="46" s="1"/>
  <c r="AJ85" i="46"/>
  <c r="AR23" i="46"/>
  <c r="AK41" i="46"/>
  <c r="AK42" i="46" s="1"/>
  <c r="AS41" i="46" s="1"/>
  <c r="AT41" i="46" s="1"/>
  <c r="AP437" i="46"/>
  <c r="AQ437" i="46" s="1"/>
  <c r="AJ588" i="46"/>
  <c r="AJ163" i="46"/>
  <c r="AJ164" i="46" s="1"/>
  <c r="AJ13" i="46"/>
  <c r="AJ12" i="46"/>
  <c r="AJ816" i="46"/>
  <c r="AK617" i="46"/>
  <c r="AK618" i="46" s="1"/>
  <c r="AK619" i="46" s="1"/>
  <c r="AK620" i="46" s="1"/>
  <c r="AJ259" i="46"/>
  <c r="V239" i="46"/>
  <c r="X239" i="46" s="1"/>
  <c r="Y239" i="46" s="1"/>
  <c r="AU239" i="46" s="1"/>
  <c r="AJ552" i="46"/>
  <c r="AJ553" i="46" s="1"/>
  <c r="AJ223" i="46"/>
  <c r="AJ224" i="46" s="1"/>
  <c r="AJ225" i="46" s="1"/>
  <c r="AK785" i="46"/>
  <c r="AK786" i="46" s="1"/>
  <c r="AJ679" i="46"/>
  <c r="AJ373" i="46"/>
  <c r="AJ270" i="46"/>
  <c r="AP269" i="46" s="1"/>
  <c r="AQ269" i="46" s="1"/>
  <c r="AK684" i="46"/>
  <c r="AK685" i="46" s="1"/>
  <c r="AJ68" i="46"/>
  <c r="AJ240" i="46"/>
  <c r="V893" i="46"/>
  <c r="X893" i="46" s="1"/>
  <c r="Y893" i="46" s="1"/>
  <c r="AU893" i="46" s="1"/>
  <c r="AR755" i="46"/>
  <c r="AK336" i="46"/>
  <c r="AK337" i="46" s="1"/>
  <c r="AK330" i="46"/>
  <c r="AK331" i="46" s="1"/>
  <c r="AJ660" i="46"/>
  <c r="AP659" i="46" s="1"/>
  <c r="AQ659" i="46" s="1"/>
  <c r="AJ648" i="46"/>
  <c r="AK515" i="46"/>
  <c r="V515" i="46"/>
  <c r="X515" i="46" s="1"/>
  <c r="Y515" i="46" s="1"/>
  <c r="AU515" i="46" s="1"/>
  <c r="AK289" i="46"/>
  <c r="AJ540" i="46"/>
  <c r="AK335" i="46"/>
  <c r="AP515" i="46"/>
  <c r="AQ515" i="46" s="1"/>
  <c r="V695" i="46"/>
  <c r="X695" i="46" s="1"/>
  <c r="Y695" i="46" s="1"/>
  <c r="AU695" i="46" s="1"/>
  <c r="AK894" i="46"/>
  <c r="V335" i="46"/>
  <c r="X335" i="46" s="1"/>
  <c r="Y335" i="46" s="1"/>
  <c r="AU335" i="46" s="1"/>
  <c r="AJ721" i="46"/>
  <c r="AJ722" i="46" s="1"/>
  <c r="AK893" i="46"/>
  <c r="AK755" i="46"/>
  <c r="AK756" i="46" s="1"/>
  <c r="V617" i="46"/>
  <c r="X617" i="46" s="1"/>
  <c r="Y617" i="46" s="1"/>
  <c r="AU617" i="46" s="1"/>
  <c r="AP641" i="46"/>
  <c r="AQ641" i="46" s="1"/>
  <c r="AJ428" i="46"/>
  <c r="AJ429" i="46" s="1"/>
  <c r="AJ430" i="46" s="1"/>
  <c r="AK433" i="46"/>
  <c r="AK461" i="46"/>
  <c r="AK462" i="46" s="1"/>
  <c r="AR461" i="46"/>
  <c r="AK164" i="46"/>
  <c r="AK163" i="46"/>
  <c r="AJ865" i="46"/>
  <c r="AJ864" i="46"/>
  <c r="AJ73" i="46"/>
  <c r="AJ74" i="46"/>
  <c r="AJ75" i="46" s="1"/>
  <c r="AJ76" i="46" s="1"/>
  <c r="AJ691" i="46"/>
  <c r="AJ690" i="46"/>
  <c r="AK881" i="46"/>
  <c r="AS881" i="46" s="1"/>
  <c r="AT881" i="46" s="1"/>
  <c r="V731" i="46"/>
  <c r="X731" i="46" s="1"/>
  <c r="Y731" i="46" s="1"/>
  <c r="AU731" i="46" s="1"/>
  <c r="AJ558" i="46"/>
  <c r="AP413" i="46"/>
  <c r="AQ413" i="46" s="1"/>
  <c r="AP11" i="46"/>
  <c r="AQ11" i="46" s="1"/>
  <c r="V245" i="46"/>
  <c r="X245" i="46" s="1"/>
  <c r="Y245" i="46" s="1"/>
  <c r="AU245" i="46" s="1"/>
  <c r="AR245" i="46"/>
  <c r="AJ374" i="46"/>
  <c r="AJ375" i="46" s="1"/>
  <c r="AK257" i="46"/>
  <c r="AK258" i="46" s="1"/>
  <c r="AK259" i="46" s="1"/>
  <c r="V503" i="46"/>
  <c r="X503" i="46" s="1"/>
  <c r="Y503" i="46" s="1"/>
  <c r="AU503" i="46" s="1"/>
  <c r="AK236" i="46"/>
  <c r="AR593" i="46"/>
  <c r="AJ852" i="46"/>
  <c r="AJ854" i="46" s="1"/>
  <c r="V593" i="46"/>
  <c r="X593" i="46" s="1"/>
  <c r="Y593" i="46" s="1"/>
  <c r="AU593" i="46" s="1"/>
  <c r="AP611" i="46"/>
  <c r="AQ611" i="46" s="1"/>
  <c r="V395" i="46"/>
  <c r="X395" i="46" s="1"/>
  <c r="Y395" i="46" s="1"/>
  <c r="AU395" i="46" s="1"/>
  <c r="AK332" i="46"/>
  <c r="AK333" i="46" s="1"/>
  <c r="AJ306" i="46"/>
  <c r="AJ307" i="46" s="1"/>
  <c r="AJ308" i="46" s="1"/>
  <c r="AJ91" i="46"/>
  <c r="AR539" i="46"/>
  <c r="V539" i="46"/>
  <c r="X539" i="46" s="1"/>
  <c r="Y539" i="46" s="1"/>
  <c r="AU539" i="46" s="1"/>
  <c r="AP887" i="46"/>
  <c r="AQ887" i="46" s="1"/>
  <c r="AK677" i="46"/>
  <c r="AK678" i="46" s="1"/>
  <c r="AR677" i="46"/>
  <c r="AK503" i="46"/>
  <c r="AS503" i="46" s="1"/>
  <c r="AT503" i="46" s="1"/>
  <c r="AS401" i="46"/>
  <c r="AT401" i="46" s="1"/>
  <c r="AR395" i="46"/>
  <c r="AJ300" i="46"/>
  <c r="AR257" i="46"/>
  <c r="AJ66" i="46"/>
  <c r="AJ458" i="46"/>
  <c r="AJ459" i="46" s="1"/>
  <c r="AJ468" i="46"/>
  <c r="V269" i="46"/>
  <c r="X269" i="46" s="1"/>
  <c r="Y269" i="46" s="1"/>
  <c r="AU269" i="46" s="1"/>
  <c r="AR269" i="46"/>
  <c r="AS803" i="46"/>
  <c r="AT803" i="46" s="1"/>
  <c r="AS443" i="46"/>
  <c r="AT443" i="46" s="1"/>
  <c r="AS89" i="46"/>
  <c r="AT89" i="46" s="1"/>
  <c r="V683" i="46"/>
  <c r="X683" i="46" s="1"/>
  <c r="Y683" i="46" s="1"/>
  <c r="AU683" i="46" s="1"/>
  <c r="AR683" i="46"/>
  <c r="AJ786" i="46"/>
  <c r="AP785" i="46" s="1"/>
  <c r="AQ785" i="46" s="1"/>
  <c r="AJ360" i="46"/>
  <c r="AJ361" i="46" s="1"/>
  <c r="AS77" i="46"/>
  <c r="AT77" i="46" s="1"/>
  <c r="AK451" i="46"/>
  <c r="AK452" i="46"/>
  <c r="AK454" i="46" s="1"/>
  <c r="AJ61" i="46"/>
  <c r="AJ62" i="46"/>
  <c r="AJ175" i="46"/>
  <c r="AJ176" i="46" s="1"/>
  <c r="AJ174" i="46"/>
  <c r="AJ380" i="46"/>
  <c r="AJ381" i="46" s="1"/>
  <c r="AJ382" i="46" s="1"/>
  <c r="AJ379" i="46"/>
  <c r="AK240" i="46"/>
  <c r="AS239" i="46" s="1"/>
  <c r="AT239" i="46" s="1"/>
  <c r="AR647" i="46"/>
  <c r="V647" i="46"/>
  <c r="X647" i="46" s="1"/>
  <c r="Y647" i="46" s="1"/>
  <c r="AU647" i="46" s="1"/>
  <c r="AR371" i="46"/>
  <c r="V371" i="46"/>
  <c r="X371" i="46" s="1"/>
  <c r="Y371" i="46" s="1"/>
  <c r="AU371" i="46" s="1"/>
  <c r="AP803" i="46"/>
  <c r="AQ803" i="46" s="1"/>
  <c r="AV803" i="46" s="1"/>
  <c r="AS683" i="46"/>
  <c r="AT683" i="46" s="1"/>
  <c r="AS719" i="46"/>
  <c r="AT719" i="46" s="1"/>
  <c r="AK564" i="46"/>
  <c r="AP401" i="46"/>
  <c r="AQ401" i="46" s="1"/>
  <c r="AV401" i="46" s="1"/>
  <c r="AP179" i="46"/>
  <c r="AQ179" i="46" s="1"/>
  <c r="AS65" i="46"/>
  <c r="AT65" i="46" s="1"/>
  <c r="AP95" i="46"/>
  <c r="AQ95" i="46" s="1"/>
  <c r="AS83" i="46"/>
  <c r="AT83" i="46" s="1"/>
  <c r="V881" i="46"/>
  <c r="X881" i="46" s="1"/>
  <c r="Y881" i="46" s="1"/>
  <c r="AU881" i="46" s="1"/>
  <c r="AR881" i="46"/>
  <c r="AP629" i="46"/>
  <c r="AQ629" i="46" s="1"/>
  <c r="AP197" i="46"/>
  <c r="AQ197" i="46" s="1"/>
  <c r="V281" i="46"/>
  <c r="X281" i="46" s="1"/>
  <c r="Y281" i="46" s="1"/>
  <c r="AU281" i="46" s="1"/>
  <c r="AR281" i="46"/>
  <c r="AS875" i="46"/>
  <c r="AT875" i="46" s="1"/>
  <c r="AS701" i="46"/>
  <c r="AT701" i="46" s="1"/>
  <c r="AP671" i="46"/>
  <c r="AQ671" i="46" s="1"/>
  <c r="AP77" i="46"/>
  <c r="AQ77" i="46" s="1"/>
  <c r="AP53" i="46"/>
  <c r="AQ53" i="46" s="1"/>
  <c r="AK281" i="46"/>
  <c r="AP83" i="46"/>
  <c r="AQ83" i="46" s="1"/>
  <c r="AP47" i="46"/>
  <c r="AQ47" i="46" s="1"/>
  <c r="AR833" i="46"/>
  <c r="V833" i="46"/>
  <c r="X833" i="46" s="1"/>
  <c r="Y833" i="46" s="1"/>
  <c r="AU833" i="46" s="1"/>
  <c r="AP479" i="46"/>
  <c r="AQ479" i="46" s="1"/>
  <c r="AJ842" i="46"/>
  <c r="AS293" i="46"/>
  <c r="AT293" i="46" s="1"/>
  <c r="AR377" i="46"/>
  <c r="V377" i="46"/>
  <c r="X377" i="46" s="1"/>
  <c r="Y377" i="46" s="1"/>
  <c r="AU377" i="46" s="1"/>
  <c r="AS695" i="46"/>
  <c r="AT695" i="46" s="1"/>
  <c r="AP503" i="46"/>
  <c r="AQ503" i="46" s="1"/>
  <c r="AJ333" i="46"/>
  <c r="AP329" i="46" s="1"/>
  <c r="AQ329" i="46" s="1"/>
  <c r="AS263" i="46"/>
  <c r="AT263" i="46" s="1"/>
  <c r="AS149" i="46"/>
  <c r="AT149" i="46" s="1"/>
  <c r="AR329" i="46"/>
  <c r="V329" i="46"/>
  <c r="X329" i="46" s="1"/>
  <c r="Y329" i="46" s="1"/>
  <c r="AU329" i="46" s="1"/>
  <c r="AP791" i="46"/>
  <c r="AQ791" i="46" s="1"/>
  <c r="AS893" i="46"/>
  <c r="AT893" i="46" s="1"/>
  <c r="AK572" i="46"/>
  <c r="AJ396" i="46"/>
  <c r="AP395" i="46" s="1"/>
  <c r="AQ395" i="46" s="1"/>
  <c r="AJ284" i="46"/>
  <c r="AJ285" i="46" s="1"/>
  <c r="AJ187" i="46"/>
  <c r="AP185" i="46" s="1"/>
  <c r="AQ185" i="46" s="1"/>
  <c r="AS107" i="46"/>
  <c r="AT107" i="46" s="1"/>
  <c r="AP89" i="46"/>
  <c r="AQ89" i="46" s="1"/>
  <c r="AP65" i="46"/>
  <c r="AQ65" i="46" s="1"/>
  <c r="AV65" i="46" s="1"/>
  <c r="AP41" i="46"/>
  <c r="AQ41" i="46" s="1"/>
  <c r="AV41" i="46" s="1"/>
  <c r="AJ619" i="46"/>
  <c r="AJ620" i="46" s="1"/>
  <c r="AJ870" i="46"/>
  <c r="AP869" i="46" s="1"/>
  <c r="AQ869" i="46" s="1"/>
  <c r="AK381" i="46"/>
  <c r="AJ858" i="46"/>
  <c r="AJ859" i="46" s="1"/>
  <c r="AK624" i="46"/>
  <c r="AS623" i="46" s="1"/>
  <c r="AT623" i="46" s="1"/>
  <c r="AK534" i="46"/>
  <c r="AS533" i="46" s="1"/>
  <c r="AT533" i="46" s="1"/>
  <c r="AK430" i="46"/>
  <c r="AK429" i="46"/>
  <c r="AK822" i="46"/>
  <c r="AK823" i="46" s="1"/>
  <c r="AK824" i="46" s="1"/>
  <c r="AJ744" i="46"/>
  <c r="AP743" i="46" s="1"/>
  <c r="AQ743" i="46" s="1"/>
  <c r="AJ768" i="46"/>
  <c r="AP767" i="46" s="1"/>
  <c r="AQ767" i="46" s="1"/>
  <c r="AK546" i="46"/>
  <c r="AS545" i="46" s="1"/>
  <c r="AT545" i="46" s="1"/>
  <c r="AK307" i="46"/>
  <c r="AK308" i="46"/>
  <c r="AS305" i="46" s="1"/>
  <c r="AT305" i="46" s="1"/>
  <c r="AJ810" i="46"/>
  <c r="AP809" i="46" s="1"/>
  <c r="AQ809" i="46" s="1"/>
  <c r="AJ726" i="46"/>
  <c r="AP725" i="46" s="1"/>
  <c r="AQ725" i="46" s="1"/>
  <c r="AK343" i="46"/>
  <c r="AK342" i="46"/>
  <c r="AJ464" i="46"/>
  <c r="AJ102" i="46"/>
  <c r="AP101" i="46" s="1"/>
  <c r="AQ101" i="46" s="1"/>
  <c r="AJ394" i="46"/>
  <c r="AJ393" i="46"/>
  <c r="AJ894" i="46"/>
  <c r="AP893" i="46" s="1"/>
  <c r="AQ893" i="46" s="1"/>
  <c r="AJ846" i="46"/>
  <c r="AP845" i="46" s="1"/>
  <c r="AQ845" i="46" s="1"/>
  <c r="AJ649" i="46"/>
  <c r="AK487" i="46"/>
  <c r="AK486" i="46"/>
  <c r="AJ882" i="46"/>
  <c r="AP881" i="46" s="1"/>
  <c r="AQ881" i="46" s="1"/>
  <c r="AS845" i="46"/>
  <c r="AT845" i="46" s="1"/>
  <c r="AJ714" i="46"/>
  <c r="AJ715" i="46" s="1"/>
  <c r="AJ716" i="46" s="1"/>
  <c r="AS767" i="46"/>
  <c r="AT767" i="46" s="1"/>
  <c r="AS725" i="46"/>
  <c r="AT725" i="46" s="1"/>
  <c r="AP677" i="46"/>
  <c r="AQ677" i="46" s="1"/>
  <c r="AS641" i="46"/>
  <c r="AT641" i="46" s="1"/>
  <c r="AV641" i="46" s="1"/>
  <c r="AJ738" i="46"/>
  <c r="AK608" i="46"/>
  <c r="AS605" i="46" s="1"/>
  <c r="AT605" i="46" s="1"/>
  <c r="AJ606" i="46"/>
  <c r="AJ607" i="46" s="1"/>
  <c r="AJ608" i="46" s="1"/>
  <c r="AJ609" i="46" s="1"/>
  <c r="AJ475" i="46"/>
  <c r="AJ476" i="46" s="1"/>
  <c r="AJ474" i="46"/>
  <c r="AP587" i="46"/>
  <c r="AQ587" i="46" s="1"/>
  <c r="AJ471" i="46"/>
  <c r="AP467" i="46" s="1"/>
  <c r="AQ467" i="46" s="1"/>
  <c r="AJ445" i="46"/>
  <c r="AP443" i="46" s="1"/>
  <c r="AQ443" i="46" s="1"/>
  <c r="AV443" i="46" s="1"/>
  <c r="AK384" i="46"/>
  <c r="AS383" i="46" s="1"/>
  <c r="AT383" i="46" s="1"/>
  <c r="AK354" i="46"/>
  <c r="AR365" i="46"/>
  <c r="V365" i="46"/>
  <c r="X365" i="46" s="1"/>
  <c r="Y365" i="46" s="1"/>
  <c r="AU365" i="46" s="1"/>
  <c r="AP317" i="46"/>
  <c r="AQ317" i="46" s="1"/>
  <c r="AP347" i="46"/>
  <c r="AQ347" i="46" s="1"/>
  <c r="AK249" i="46"/>
  <c r="AS245" i="46" s="1"/>
  <c r="AT245" i="46" s="1"/>
  <c r="AJ169" i="46"/>
  <c r="AJ151" i="46"/>
  <c r="AP149" i="46" s="1"/>
  <c r="AQ149" i="46" s="1"/>
  <c r="AV149" i="46" s="1"/>
  <c r="AS11" i="46"/>
  <c r="AT11" i="46" s="1"/>
  <c r="AK739" i="46"/>
  <c r="AJ594" i="46"/>
  <c r="AP593" i="46" s="1"/>
  <c r="AQ593" i="46" s="1"/>
  <c r="AJ534" i="46"/>
  <c r="AP533" i="46" s="1"/>
  <c r="AQ533" i="46" s="1"/>
  <c r="AJ486" i="46"/>
  <c r="AJ487" i="46" s="1"/>
  <c r="AS365" i="46"/>
  <c r="AT365" i="46" s="1"/>
  <c r="AP371" i="46"/>
  <c r="AQ371" i="46" s="1"/>
  <c r="AS215" i="46"/>
  <c r="AT215" i="46" s="1"/>
  <c r="AP251" i="46"/>
  <c r="AQ251" i="46" s="1"/>
  <c r="AS269" i="46"/>
  <c r="AT269" i="46" s="1"/>
  <c r="AP215" i="46"/>
  <c r="AQ215" i="46" s="1"/>
  <c r="AV215" i="46" s="1"/>
  <c r="AP875" i="46"/>
  <c r="AQ875" i="46" s="1"/>
  <c r="AP755" i="46"/>
  <c r="AQ755" i="46" s="1"/>
  <c r="AS869" i="46"/>
  <c r="AT869" i="46" s="1"/>
  <c r="AJ798" i="46"/>
  <c r="AJ732" i="46"/>
  <c r="AP701" i="46"/>
  <c r="AQ701" i="46" s="1"/>
  <c r="AV701" i="46" s="1"/>
  <c r="AK744" i="46"/>
  <c r="AS743" i="46" s="1"/>
  <c r="AT743" i="46" s="1"/>
  <c r="AS755" i="46"/>
  <c r="AT755" i="46" s="1"/>
  <c r="AK660" i="46"/>
  <c r="AS659" i="46" s="1"/>
  <c r="AT659" i="46" s="1"/>
  <c r="AJ636" i="46"/>
  <c r="AP635" i="46" s="1"/>
  <c r="AQ635" i="46" s="1"/>
  <c r="AK716" i="46"/>
  <c r="AS713" i="46" s="1"/>
  <c r="AT713" i="46" s="1"/>
  <c r="AJ582" i="46"/>
  <c r="AJ583" i="46" s="1"/>
  <c r="AJ584" i="46" s="1"/>
  <c r="AJ546" i="46"/>
  <c r="AP545" i="46" s="1"/>
  <c r="AQ545" i="46" s="1"/>
  <c r="AP425" i="46"/>
  <c r="AQ425" i="46" s="1"/>
  <c r="AP551" i="46"/>
  <c r="AQ551" i="46" s="1"/>
  <c r="AS395" i="46"/>
  <c r="AT395" i="46" s="1"/>
  <c r="AP407" i="46"/>
  <c r="AQ407" i="46" s="1"/>
  <c r="AP365" i="46"/>
  <c r="AQ365" i="46" s="1"/>
  <c r="AS299" i="46"/>
  <c r="AT299" i="46" s="1"/>
  <c r="AS335" i="46"/>
  <c r="AT335" i="46" s="1"/>
  <c r="AP209" i="46"/>
  <c r="AQ209" i="46" s="1"/>
  <c r="AJ158" i="46"/>
  <c r="AP155" i="46" s="1"/>
  <c r="AQ155" i="46" s="1"/>
  <c r="AP203" i="46"/>
  <c r="AQ203" i="46" s="1"/>
  <c r="AK156" i="46"/>
  <c r="AP113" i="46"/>
  <c r="AQ113" i="46" s="1"/>
  <c r="AP143" i="46"/>
  <c r="AQ143" i="46" s="1"/>
  <c r="AP107" i="46"/>
  <c r="AQ107" i="46" s="1"/>
  <c r="AK60" i="46"/>
  <c r="AK61" i="46"/>
  <c r="AK62" i="46" s="1"/>
  <c r="AK48" i="46"/>
  <c r="AS47" i="46" s="1"/>
  <c r="AT47" i="46" s="1"/>
  <c r="AV47" i="46" s="1"/>
  <c r="AJ750" i="46"/>
  <c r="AP749" i="46" s="1"/>
  <c r="AQ749" i="46" s="1"/>
  <c r="AP815" i="46"/>
  <c r="AQ815" i="46" s="1"/>
  <c r="AS887" i="46"/>
  <c r="AT887" i="46" s="1"/>
  <c r="AV887" i="46" s="1"/>
  <c r="AK762" i="46"/>
  <c r="AK763" i="46" s="1"/>
  <c r="AK764" i="46" s="1"/>
  <c r="AJ696" i="46"/>
  <c r="AP695" i="46" s="1"/>
  <c r="AQ695" i="46" s="1"/>
  <c r="AK733" i="46"/>
  <c r="AK734" i="46" s="1"/>
  <c r="AK735" i="46" s="1"/>
  <c r="AK736" i="46" s="1"/>
  <c r="AK732" i="46"/>
  <c r="AR635" i="46"/>
  <c r="V635" i="46"/>
  <c r="X635" i="46" s="1"/>
  <c r="Y635" i="46" s="1"/>
  <c r="AU635" i="46" s="1"/>
  <c r="AJ530" i="46"/>
  <c r="AK601" i="46"/>
  <c r="AS599" i="46" s="1"/>
  <c r="AT599" i="46" s="1"/>
  <c r="V545" i="46"/>
  <c r="X545" i="46" s="1"/>
  <c r="Y545" i="46" s="1"/>
  <c r="AU545" i="46" s="1"/>
  <c r="AR545" i="46"/>
  <c r="V533" i="46"/>
  <c r="X533" i="46" s="1"/>
  <c r="Y533" i="46" s="1"/>
  <c r="AU533" i="46" s="1"/>
  <c r="AR533" i="46"/>
  <c r="V473" i="46"/>
  <c r="X473" i="46" s="1"/>
  <c r="Y473" i="46" s="1"/>
  <c r="AU473" i="46" s="1"/>
  <c r="AK474" i="46"/>
  <c r="AR473" i="46"/>
  <c r="AK582" i="46"/>
  <c r="AJ529" i="46"/>
  <c r="V581" i="46"/>
  <c r="X581" i="46" s="1"/>
  <c r="Y581" i="46" s="1"/>
  <c r="AU581" i="46" s="1"/>
  <c r="AR581" i="46"/>
  <c r="AK390" i="46"/>
  <c r="AK552" i="46"/>
  <c r="AK553" i="46" s="1"/>
  <c r="AS431" i="46"/>
  <c r="AT431" i="46" s="1"/>
  <c r="AK414" i="46"/>
  <c r="AK415" i="46" s="1"/>
  <c r="AR389" i="46"/>
  <c r="V389" i="46"/>
  <c r="X389" i="46" s="1"/>
  <c r="Y389" i="46" s="1"/>
  <c r="AU389" i="46" s="1"/>
  <c r="AK408" i="46"/>
  <c r="AS407" i="46" s="1"/>
  <c r="AT407" i="46" s="1"/>
  <c r="AP281" i="46"/>
  <c r="AQ281" i="46" s="1"/>
  <c r="AP239" i="46"/>
  <c r="AQ239" i="46" s="1"/>
  <c r="AS233" i="46"/>
  <c r="AT233" i="46" s="1"/>
  <c r="AK224" i="46"/>
  <c r="AS137" i="46"/>
  <c r="AT137" i="46" s="1"/>
  <c r="AJ20" i="46"/>
  <c r="AJ21" i="46" s="1"/>
  <c r="AS809" i="46"/>
  <c r="AT809" i="46" s="1"/>
  <c r="AS797" i="46"/>
  <c r="AT797" i="46" s="1"/>
  <c r="AP833" i="46"/>
  <c r="AQ833" i="46" s="1"/>
  <c r="AS851" i="46"/>
  <c r="AT851" i="46" s="1"/>
  <c r="AP863" i="46"/>
  <c r="AQ863" i="46" s="1"/>
  <c r="AJ828" i="46"/>
  <c r="AP827" i="46" s="1"/>
  <c r="AQ827" i="46" s="1"/>
  <c r="AK816" i="46"/>
  <c r="AS815" i="46" s="1"/>
  <c r="AT815" i="46" s="1"/>
  <c r="AJ762" i="46"/>
  <c r="AJ763" i="46" s="1"/>
  <c r="AJ764" i="46" s="1"/>
  <c r="AK774" i="46"/>
  <c r="AK775" i="46" s="1"/>
  <c r="AK648" i="46"/>
  <c r="AP623" i="46"/>
  <c r="AQ623" i="46" s="1"/>
  <c r="AP599" i="46"/>
  <c r="AQ599" i="46" s="1"/>
  <c r="AK528" i="46"/>
  <c r="V437" i="46"/>
  <c r="X437" i="46" s="1"/>
  <c r="Y437" i="46" s="1"/>
  <c r="AU437" i="46" s="1"/>
  <c r="AR437" i="46"/>
  <c r="AP563" i="46"/>
  <c r="AQ563" i="46" s="1"/>
  <c r="AK529" i="46"/>
  <c r="AK530" i="46" s="1"/>
  <c r="AJ577" i="46"/>
  <c r="AP575" i="46" s="1"/>
  <c r="AQ575" i="46" s="1"/>
  <c r="AK456" i="46"/>
  <c r="AS455" i="46" s="1"/>
  <c r="AT455" i="46" s="1"/>
  <c r="AK516" i="46"/>
  <c r="AS515" i="46" s="1"/>
  <c r="AT515" i="46" s="1"/>
  <c r="AV515" i="46" s="1"/>
  <c r="AK437" i="46"/>
  <c r="AR383" i="46"/>
  <c r="V383" i="46"/>
  <c r="X383" i="46" s="1"/>
  <c r="Y383" i="46" s="1"/>
  <c r="AU383" i="46" s="1"/>
  <c r="AP359" i="46"/>
  <c r="AQ359" i="46" s="1"/>
  <c r="AK420" i="46"/>
  <c r="AS419" i="46" s="1"/>
  <c r="AT419" i="46" s="1"/>
  <c r="AR407" i="46"/>
  <c r="V407" i="46"/>
  <c r="X407" i="46" s="1"/>
  <c r="Y407" i="46" s="1"/>
  <c r="AU407" i="46" s="1"/>
  <c r="AK492" i="46"/>
  <c r="AS491" i="46" s="1"/>
  <c r="AT491" i="46" s="1"/>
  <c r="AP509" i="46"/>
  <c r="AQ509" i="46" s="1"/>
  <c r="V425" i="46"/>
  <c r="X425" i="46" s="1"/>
  <c r="Y425" i="46" s="1"/>
  <c r="AU425" i="46" s="1"/>
  <c r="AR425" i="46"/>
  <c r="AK324" i="46"/>
  <c r="AJ278" i="46"/>
  <c r="AP275" i="46" s="1"/>
  <c r="AQ275" i="46" s="1"/>
  <c r="AK288" i="46"/>
  <c r="AK175" i="46"/>
  <c r="AK176" i="46" s="1"/>
  <c r="AP287" i="46"/>
  <c r="AQ287" i="46" s="1"/>
  <c r="AP191" i="46"/>
  <c r="AQ191" i="46" s="1"/>
  <c r="AV191" i="46" s="1"/>
  <c r="AK276" i="46"/>
  <c r="AP131" i="46"/>
  <c r="AQ131" i="46" s="1"/>
  <c r="AS101" i="46"/>
  <c r="AT101" i="46" s="1"/>
  <c r="AP839" i="46"/>
  <c r="AQ839" i="46" s="1"/>
  <c r="AJ775" i="46"/>
  <c r="AP773" i="46" s="1"/>
  <c r="AQ773" i="46" s="1"/>
  <c r="AJ708" i="46"/>
  <c r="AJ709" i="46" s="1"/>
  <c r="AJ710" i="46" s="1"/>
  <c r="AJ685" i="46"/>
  <c r="AR623" i="46"/>
  <c r="V623" i="46"/>
  <c r="X623" i="46" s="1"/>
  <c r="Y623" i="46" s="1"/>
  <c r="AU623" i="46" s="1"/>
  <c r="AS587" i="46"/>
  <c r="AT587" i="46" s="1"/>
  <c r="AJ522" i="46"/>
  <c r="AP521" i="46" s="1"/>
  <c r="AQ521" i="46" s="1"/>
  <c r="V485" i="46"/>
  <c r="X485" i="46" s="1"/>
  <c r="Y485" i="46" s="1"/>
  <c r="AU485" i="46" s="1"/>
  <c r="AR485" i="46"/>
  <c r="AS359" i="46"/>
  <c r="AT359" i="46" s="1"/>
  <c r="AK360" i="46"/>
  <c r="AS509" i="46"/>
  <c r="AT509" i="46" s="1"/>
  <c r="AP419" i="46"/>
  <c r="AQ419" i="46" s="1"/>
  <c r="AK372" i="46"/>
  <c r="AK373" i="46" s="1"/>
  <c r="AK348" i="46"/>
  <c r="AS347" i="46" s="1"/>
  <c r="AT347" i="46" s="1"/>
  <c r="AP305" i="46"/>
  <c r="AQ305" i="46" s="1"/>
  <c r="AJ325" i="46"/>
  <c r="AJ326" i="46" s="1"/>
  <c r="AJ301" i="46"/>
  <c r="AP299" i="46" s="1"/>
  <c r="AQ299" i="46" s="1"/>
  <c r="AV299" i="46" s="1"/>
  <c r="AS167" i="46"/>
  <c r="AT167" i="46" s="1"/>
  <c r="AP137" i="46"/>
  <c r="AQ137" i="46" s="1"/>
  <c r="AV137" i="46" s="1"/>
  <c r="AS863" i="46"/>
  <c r="AT863" i="46" s="1"/>
  <c r="AK750" i="46"/>
  <c r="AS749" i="46" s="1"/>
  <c r="AT749" i="46" s="1"/>
  <c r="AS671" i="46"/>
  <c r="AT671" i="46" s="1"/>
  <c r="AV671" i="46" s="1"/>
  <c r="AP665" i="46"/>
  <c r="AQ665" i="46" s="1"/>
  <c r="AK858" i="46"/>
  <c r="AK859" i="46" s="1"/>
  <c r="AS833" i="46"/>
  <c r="AT833" i="46" s="1"/>
  <c r="AJ823" i="46"/>
  <c r="AJ824" i="46" s="1"/>
  <c r="AK828" i="46"/>
  <c r="AS827" i="46" s="1"/>
  <c r="AT827" i="46" s="1"/>
  <c r="AK841" i="46"/>
  <c r="AK842" i="46" s="1"/>
  <c r="AS785" i="46"/>
  <c r="AT785" i="46" s="1"/>
  <c r="AS629" i="46"/>
  <c r="AT629" i="46" s="1"/>
  <c r="AS665" i="46"/>
  <c r="AT665" i="46" s="1"/>
  <c r="AK636" i="46"/>
  <c r="AS635" i="46" s="1"/>
  <c r="AT635" i="46" s="1"/>
  <c r="AK594" i="46"/>
  <c r="AS593" i="46" s="1"/>
  <c r="AT593" i="46" s="1"/>
  <c r="AJ570" i="46"/>
  <c r="AJ571" i="46" s="1"/>
  <c r="AJ572" i="46" s="1"/>
  <c r="AP539" i="46"/>
  <c r="AQ539" i="46" s="1"/>
  <c r="AS521" i="46"/>
  <c r="AT521" i="46" s="1"/>
  <c r="AP557" i="46"/>
  <c r="AQ557" i="46" s="1"/>
  <c r="AJ498" i="46"/>
  <c r="AP497" i="46" s="1"/>
  <c r="AQ497" i="46" s="1"/>
  <c r="V341" i="46"/>
  <c r="X341" i="46" s="1"/>
  <c r="Y341" i="46" s="1"/>
  <c r="AU341" i="46" s="1"/>
  <c r="AR341" i="46"/>
  <c r="AP377" i="46"/>
  <c r="AQ377" i="46" s="1"/>
  <c r="AR467" i="46"/>
  <c r="V467" i="46"/>
  <c r="X467" i="46" s="1"/>
  <c r="Y467" i="46" s="1"/>
  <c r="AU467" i="46" s="1"/>
  <c r="AK468" i="46"/>
  <c r="AK467" i="46"/>
  <c r="AS317" i="46"/>
  <c r="AT317" i="46" s="1"/>
  <c r="AP341" i="46"/>
  <c r="AQ341" i="46" s="1"/>
  <c r="AJ312" i="46"/>
  <c r="AJ313" i="46" s="1"/>
  <c r="AJ314" i="46" s="1"/>
  <c r="AP245" i="46"/>
  <c r="AQ245" i="46" s="1"/>
  <c r="AP257" i="46"/>
  <c r="AQ257" i="46" s="1"/>
  <c r="AP227" i="46"/>
  <c r="AQ227" i="46" s="1"/>
  <c r="AV227" i="46" s="1"/>
  <c r="AS197" i="46"/>
  <c r="AT197" i="46" s="1"/>
  <c r="AJ168" i="46"/>
  <c r="AP167" i="46" s="1"/>
  <c r="AQ167" i="46" s="1"/>
  <c r="AK180" i="46"/>
  <c r="AS179" i="46" s="1"/>
  <c r="AT179" i="46" s="1"/>
  <c r="AP125" i="46"/>
  <c r="AQ125" i="46" s="1"/>
  <c r="AK116" i="46"/>
  <c r="AS113" i="46" s="1"/>
  <c r="AT113" i="46" s="1"/>
  <c r="AJ30" i="46"/>
  <c r="AJ31" i="46" s="1"/>
  <c r="AS131" i="46"/>
  <c r="AT131" i="46" s="1"/>
  <c r="AK36" i="46"/>
  <c r="AK37" i="46" s="1"/>
  <c r="AS791" i="46"/>
  <c r="AT791" i="46" s="1"/>
  <c r="AV791" i="46" s="1"/>
  <c r="AK738" i="46"/>
  <c r="AP689" i="46"/>
  <c r="AQ689" i="46" s="1"/>
  <c r="AJ684" i="46"/>
  <c r="AK708" i="46"/>
  <c r="AK709" i="46" s="1"/>
  <c r="AK710" i="46" s="1"/>
  <c r="AK691" i="46"/>
  <c r="AS689" i="46" s="1"/>
  <c r="AT689" i="46" s="1"/>
  <c r="AS653" i="46"/>
  <c r="AT653" i="46" s="1"/>
  <c r="AS563" i="46"/>
  <c r="AT563" i="46" s="1"/>
  <c r="AS569" i="46"/>
  <c r="AT569" i="46" s="1"/>
  <c r="AK540" i="46"/>
  <c r="AS539" i="46" s="1"/>
  <c r="AT539" i="46" s="1"/>
  <c r="AR611" i="46"/>
  <c r="AK611" i="46"/>
  <c r="V611" i="46"/>
  <c r="X611" i="46" s="1"/>
  <c r="Y611" i="46" s="1"/>
  <c r="AU611" i="46" s="1"/>
  <c r="AK558" i="46"/>
  <c r="AS557" i="46" s="1"/>
  <c r="AT557" i="46" s="1"/>
  <c r="V497" i="46"/>
  <c r="X497" i="46" s="1"/>
  <c r="Y497" i="46" s="1"/>
  <c r="AU497" i="46" s="1"/>
  <c r="AR497" i="46"/>
  <c r="AJ655" i="46"/>
  <c r="AP653" i="46" s="1"/>
  <c r="AQ653" i="46" s="1"/>
  <c r="AK576" i="46"/>
  <c r="AS575" i="46" s="1"/>
  <c r="AT575" i="46" s="1"/>
  <c r="AK480" i="46"/>
  <c r="AK481" i="46" s="1"/>
  <c r="AK498" i="46"/>
  <c r="AS497" i="46" s="1"/>
  <c r="AT497" i="46" s="1"/>
  <c r="AP491" i="46"/>
  <c r="AQ491" i="46" s="1"/>
  <c r="AP383" i="46"/>
  <c r="AQ383" i="46" s="1"/>
  <c r="AJ354" i="46"/>
  <c r="AJ355" i="46" s="1"/>
  <c r="AJ356" i="46" s="1"/>
  <c r="AJ357" i="46" s="1"/>
  <c r="AJ433" i="46"/>
  <c r="AP431" i="46" s="1"/>
  <c r="AQ431" i="46" s="1"/>
  <c r="AJ450" i="46"/>
  <c r="AJ451" i="46" s="1"/>
  <c r="AR413" i="46"/>
  <c r="V413" i="46"/>
  <c r="X413" i="46" s="1"/>
  <c r="Y413" i="46" s="1"/>
  <c r="AU413" i="46" s="1"/>
  <c r="AJ337" i="46"/>
  <c r="AP335" i="46" s="1"/>
  <c r="AQ335" i="46" s="1"/>
  <c r="AJ266" i="46"/>
  <c r="AP263" i="46" s="1"/>
  <c r="AQ263" i="46" s="1"/>
  <c r="AV263" i="46" s="1"/>
  <c r="AJ234" i="46"/>
  <c r="AP233" i="46" s="1"/>
  <c r="AQ233" i="46" s="1"/>
  <c r="AS221" i="46"/>
  <c r="AT221" i="46" s="1"/>
  <c r="AK312" i="46"/>
  <c r="AS209" i="46"/>
  <c r="AT209" i="46" s="1"/>
  <c r="AK187" i="46"/>
  <c r="AS185" i="46" s="1"/>
  <c r="AT185" i="46" s="1"/>
  <c r="AJ120" i="46"/>
  <c r="AP119" i="46" s="1"/>
  <c r="AQ119" i="46" s="1"/>
  <c r="AV119" i="46" s="1"/>
  <c r="AS143" i="46"/>
  <c r="AT143" i="46" s="1"/>
  <c r="AS125" i="46"/>
  <c r="AT125" i="46" s="1"/>
  <c r="AK252" i="46"/>
  <c r="AK253" i="46" s="1"/>
  <c r="AK254" i="46" s="1"/>
  <c r="AK255" i="46" s="1"/>
  <c r="AS53" i="46"/>
  <c r="AT53" i="46" s="1"/>
  <c r="AV53" i="46" s="1"/>
  <c r="AK204" i="46"/>
  <c r="AS203" i="46" s="1"/>
  <c r="AT203" i="46" s="1"/>
  <c r="AK24" i="46"/>
  <c r="AS23" i="46" s="1"/>
  <c r="AT23" i="46" s="1"/>
  <c r="AK73" i="46"/>
  <c r="AK74" i="46" s="1"/>
  <c r="AK75" i="46" s="1"/>
  <c r="AK76" i="46" s="1"/>
  <c r="AK72" i="46"/>
  <c r="AK96" i="46"/>
  <c r="AS95" i="46" s="1"/>
  <c r="AT95" i="46" s="1"/>
  <c r="AS617" i="46" l="1"/>
  <c r="AT617" i="46" s="1"/>
  <c r="AS341" i="46"/>
  <c r="AT341" i="46" s="1"/>
  <c r="AP719" i="46"/>
  <c r="AQ719" i="46" s="1"/>
  <c r="AK453" i="46"/>
  <c r="AS449" i="46" s="1"/>
  <c r="AT449" i="46" s="1"/>
  <c r="AS425" i="46"/>
  <c r="AT425" i="46" s="1"/>
  <c r="AV11" i="46"/>
  <c r="AP173" i="46"/>
  <c r="AQ173" i="46" s="1"/>
  <c r="AV503" i="46"/>
  <c r="AV659" i="46"/>
  <c r="AS29" i="46"/>
  <c r="AT29" i="46" s="1"/>
  <c r="AJ853" i="46"/>
  <c r="AP851" i="46" s="1"/>
  <c r="AQ851" i="46" s="1"/>
  <c r="AJ26" i="46"/>
  <c r="AP23" i="46" s="1"/>
  <c r="AQ23" i="46" s="1"/>
  <c r="AV431" i="46"/>
  <c r="AV233" i="46"/>
  <c r="AP161" i="46"/>
  <c r="AQ161" i="46" s="1"/>
  <c r="AP293" i="46"/>
  <c r="AQ293" i="46" s="1"/>
  <c r="AV293" i="46" s="1"/>
  <c r="AV107" i="46"/>
  <c r="AK463" i="46"/>
  <c r="AV77" i="46"/>
  <c r="AS527" i="46"/>
  <c r="AT527" i="46" s="1"/>
  <c r="AV695" i="46"/>
  <c r="AS257" i="46"/>
  <c r="AT257" i="46" s="1"/>
  <c r="AV257" i="46" s="1"/>
  <c r="AV365" i="46"/>
  <c r="AP221" i="46"/>
  <c r="AQ221" i="46" s="1"/>
  <c r="AS329" i="46"/>
  <c r="AT329" i="46" s="1"/>
  <c r="AV827" i="46"/>
  <c r="AP473" i="46"/>
  <c r="AQ473" i="46" s="1"/>
  <c r="AV95" i="46"/>
  <c r="AV893" i="46"/>
  <c r="AS857" i="46"/>
  <c r="AT857" i="46" s="1"/>
  <c r="AS287" i="46"/>
  <c r="AT287" i="46" s="1"/>
  <c r="AP389" i="46"/>
  <c r="AQ389" i="46" s="1"/>
  <c r="AK679" i="46"/>
  <c r="AS677" i="46" s="1"/>
  <c r="AT677" i="46" s="1"/>
  <c r="AV677" i="46" s="1"/>
  <c r="AV197" i="46"/>
  <c r="AS821" i="46"/>
  <c r="AT821" i="46" s="1"/>
  <c r="AP455" i="46"/>
  <c r="AQ455" i="46" s="1"/>
  <c r="AV455" i="46" s="1"/>
  <c r="AV623" i="46"/>
  <c r="AV629" i="46"/>
  <c r="AV875" i="46"/>
  <c r="AP71" i="46"/>
  <c r="AQ71" i="46" s="1"/>
  <c r="AV335" i="46"/>
  <c r="AS707" i="46"/>
  <c r="AT707" i="46" s="1"/>
  <c r="AS731" i="46"/>
  <c r="AT731" i="46" s="1"/>
  <c r="AS485" i="46"/>
  <c r="AT485" i="46" s="1"/>
  <c r="AP581" i="46"/>
  <c r="AQ581" i="46" s="1"/>
  <c r="AV767" i="46"/>
  <c r="AV89" i="46"/>
  <c r="AV23" i="46"/>
  <c r="AP683" i="46"/>
  <c r="AQ683" i="46" s="1"/>
  <c r="AV683" i="46" s="1"/>
  <c r="AV653" i="46"/>
  <c r="AV179" i="46"/>
  <c r="AV845" i="46"/>
  <c r="AV83" i="46"/>
  <c r="AS161" i="46"/>
  <c r="AT161" i="46" s="1"/>
  <c r="AV161" i="46" s="1"/>
  <c r="AS71" i="46"/>
  <c r="AT71" i="46" s="1"/>
  <c r="AV71" i="46" s="1"/>
  <c r="AP527" i="46"/>
  <c r="AQ527" i="46" s="1"/>
  <c r="AS551" i="46"/>
  <c r="AT551" i="46" s="1"/>
  <c r="AV551" i="46" s="1"/>
  <c r="AV725" i="46"/>
  <c r="AS377" i="46"/>
  <c r="AT377" i="46" s="1"/>
  <c r="AV377" i="46" s="1"/>
  <c r="AV665" i="46"/>
  <c r="AV809" i="46"/>
  <c r="AV101" i="46"/>
  <c r="AK283" i="46"/>
  <c r="AK284" i="46" s="1"/>
  <c r="AK285" i="46" s="1"/>
  <c r="AK282" i="46"/>
  <c r="AV383" i="46"/>
  <c r="AS35" i="46"/>
  <c r="AT35" i="46" s="1"/>
  <c r="AV35" i="46" s="1"/>
  <c r="AV167" i="46"/>
  <c r="AP569" i="46"/>
  <c r="AQ569" i="46" s="1"/>
  <c r="AV569" i="46" s="1"/>
  <c r="AV785" i="46"/>
  <c r="AV239" i="46"/>
  <c r="AV719" i="46"/>
  <c r="AP617" i="46"/>
  <c r="AQ617" i="46" s="1"/>
  <c r="AV617" i="46" s="1"/>
  <c r="AP59" i="46"/>
  <c r="AQ59" i="46" s="1"/>
  <c r="AV593" i="46"/>
  <c r="AV185" i="46"/>
  <c r="AV497" i="46"/>
  <c r="AV521" i="46"/>
  <c r="AS59" i="46"/>
  <c r="AT59" i="46" s="1"/>
  <c r="AV743" i="46"/>
  <c r="AV575" i="46"/>
  <c r="AV749" i="46"/>
  <c r="AV635" i="46"/>
  <c r="AK470" i="46"/>
  <c r="AK471" i="46" s="1"/>
  <c r="AK469" i="46"/>
  <c r="AV245" i="46"/>
  <c r="AV131" i="46"/>
  <c r="AV833" i="46"/>
  <c r="AV113" i="46"/>
  <c r="AV269" i="46"/>
  <c r="AK740" i="46"/>
  <c r="AK741" i="46"/>
  <c r="AV347" i="46"/>
  <c r="AV851" i="46"/>
  <c r="AK278" i="46"/>
  <c r="AK279" i="46" s="1"/>
  <c r="AK280" i="46" s="1"/>
  <c r="AK277" i="46"/>
  <c r="AK391" i="46"/>
  <c r="AK392" i="46"/>
  <c r="AK393" i="46" s="1"/>
  <c r="AK394" i="46" s="1"/>
  <c r="AK475" i="46"/>
  <c r="AK476" i="46"/>
  <c r="AK157" i="46"/>
  <c r="AK158" i="46"/>
  <c r="AK159" i="46" s="1"/>
  <c r="AK160" i="46" s="1"/>
  <c r="AV533" i="46"/>
  <c r="AK355" i="46"/>
  <c r="AK356" i="46"/>
  <c r="AK357" i="46" s="1"/>
  <c r="AS839" i="46"/>
  <c r="AT839" i="46" s="1"/>
  <c r="AV539" i="46"/>
  <c r="AK374" i="46"/>
  <c r="AS371" i="46" s="1"/>
  <c r="AT371" i="46" s="1"/>
  <c r="AV371" i="46" s="1"/>
  <c r="AK375" i="46"/>
  <c r="AK326" i="46"/>
  <c r="AK325" i="46"/>
  <c r="AS479" i="46"/>
  <c r="AT479" i="46" s="1"/>
  <c r="AV479" i="46" s="1"/>
  <c r="AK612" i="46"/>
  <c r="AS611" i="46" s="1"/>
  <c r="AT611" i="46" s="1"/>
  <c r="AV611" i="46" s="1"/>
  <c r="AV341" i="46"/>
  <c r="AV419" i="46"/>
  <c r="AV599" i="46"/>
  <c r="AP761" i="46"/>
  <c r="AQ761" i="46" s="1"/>
  <c r="AS761" i="46"/>
  <c r="AT761" i="46" s="1"/>
  <c r="AV203" i="46"/>
  <c r="AS773" i="46"/>
  <c r="AT773" i="46" s="1"/>
  <c r="AV773" i="46" s="1"/>
  <c r="AV755" i="46"/>
  <c r="AV395" i="46"/>
  <c r="AP857" i="46"/>
  <c r="AQ857" i="46" s="1"/>
  <c r="AK314" i="46"/>
  <c r="AK313" i="46"/>
  <c r="AV407" i="46"/>
  <c r="AV881" i="46"/>
  <c r="AV869" i="46"/>
  <c r="AP707" i="46"/>
  <c r="AQ707" i="46" s="1"/>
  <c r="AV287" i="46"/>
  <c r="AV359" i="46"/>
  <c r="AV815" i="46"/>
  <c r="AJ733" i="46"/>
  <c r="AJ734" i="46"/>
  <c r="AJ735" i="46" s="1"/>
  <c r="AJ736" i="46" s="1"/>
  <c r="AP485" i="46"/>
  <c r="AQ485" i="46" s="1"/>
  <c r="AS155" i="46"/>
  <c r="AT155" i="46" s="1"/>
  <c r="AV155" i="46" s="1"/>
  <c r="AV329" i="46"/>
  <c r="AP605" i="46"/>
  <c r="AQ605" i="46" s="1"/>
  <c r="AV605" i="46" s="1"/>
  <c r="AP713" i="46"/>
  <c r="AQ713" i="46" s="1"/>
  <c r="AV713" i="46" s="1"/>
  <c r="AS173" i="46"/>
  <c r="AT173" i="46" s="1"/>
  <c r="AV173" i="46" s="1"/>
  <c r="AP821" i="46"/>
  <c r="AQ821" i="46" s="1"/>
  <c r="AV821" i="46" s="1"/>
  <c r="AJ452" i="46"/>
  <c r="AJ453" i="46"/>
  <c r="AJ454" i="46" s="1"/>
  <c r="AS251" i="46"/>
  <c r="AT251" i="46" s="1"/>
  <c r="AV251" i="46" s="1"/>
  <c r="AP311" i="46"/>
  <c r="AQ311" i="46" s="1"/>
  <c r="AV509" i="46"/>
  <c r="AV563" i="46"/>
  <c r="AV317" i="46"/>
  <c r="AJ651" i="46"/>
  <c r="AJ650" i="46"/>
  <c r="AP647" i="46" s="1"/>
  <c r="AQ647" i="46" s="1"/>
  <c r="AV689" i="46"/>
  <c r="AV125" i="46"/>
  <c r="AV305" i="46"/>
  <c r="AV839" i="46"/>
  <c r="AV863" i="46"/>
  <c r="AS413" i="46"/>
  <c r="AT413" i="46" s="1"/>
  <c r="AV413" i="46" s="1"/>
  <c r="AK583" i="46"/>
  <c r="AK584" i="46"/>
  <c r="AP17" i="46"/>
  <c r="AQ17" i="46" s="1"/>
  <c r="AV17" i="46" s="1"/>
  <c r="AV209" i="46"/>
  <c r="AP29" i="46"/>
  <c r="AQ29" i="46" s="1"/>
  <c r="AV29" i="46" s="1"/>
  <c r="AV587" i="46"/>
  <c r="AP323" i="46"/>
  <c r="AQ323" i="46" s="1"/>
  <c r="AV491" i="46"/>
  <c r="AV221" i="46"/>
  <c r="AV557" i="46"/>
  <c r="AP353" i="46"/>
  <c r="AQ353" i="46" s="1"/>
  <c r="AK438" i="46"/>
  <c r="AK439" i="46"/>
  <c r="AK650" i="46"/>
  <c r="AK651" i="46" s="1"/>
  <c r="AK649" i="46"/>
  <c r="AV143" i="46"/>
  <c r="AV425" i="46"/>
  <c r="AJ800" i="46"/>
  <c r="AJ801" i="46" s="1"/>
  <c r="AJ799" i="46"/>
  <c r="AV545" i="46"/>
  <c r="AJ740" i="46"/>
  <c r="AJ741" i="46" s="1"/>
  <c r="AJ739" i="46"/>
  <c r="AV857" i="46" l="1"/>
  <c r="AP449" i="46"/>
  <c r="AQ449" i="46" s="1"/>
  <c r="AV449" i="46" s="1"/>
  <c r="AK464" i="46"/>
  <c r="AS461" i="46" s="1"/>
  <c r="AT461" i="46" s="1"/>
  <c r="AV461" i="46" s="1"/>
  <c r="AS389" i="46"/>
  <c r="AT389" i="46" s="1"/>
  <c r="AV389" i="46" s="1"/>
  <c r="AV527" i="46"/>
  <c r="AV485" i="46"/>
  <c r="AS581" i="46"/>
  <c r="AT581" i="46" s="1"/>
  <c r="AV581" i="46" s="1"/>
  <c r="AS323" i="46"/>
  <c r="AT323" i="46" s="1"/>
  <c r="AV323" i="46" s="1"/>
  <c r="AS353" i="46"/>
  <c r="AT353" i="46" s="1"/>
  <c r="AS275" i="46"/>
  <c r="AT275" i="46" s="1"/>
  <c r="AV275" i="46" s="1"/>
  <c r="AS281" i="46"/>
  <c r="AT281" i="46" s="1"/>
  <c r="AV281" i="46" s="1"/>
  <c r="AV707" i="46"/>
  <c r="AV59" i="46"/>
  <c r="AP797" i="46"/>
  <c r="AQ797" i="46" s="1"/>
  <c r="AV797" i="46" s="1"/>
  <c r="AS467" i="46"/>
  <c r="AT467" i="46" s="1"/>
  <c r="AV467" i="46" s="1"/>
  <c r="AP737" i="46"/>
  <c r="AQ737" i="46" s="1"/>
  <c r="AS647" i="46"/>
  <c r="AT647" i="46" s="1"/>
  <c r="AV647" i="46" s="1"/>
  <c r="AP731" i="46"/>
  <c r="AQ731" i="46" s="1"/>
  <c r="AV731" i="46" s="1"/>
  <c r="AS473" i="46"/>
  <c r="AT473" i="46" s="1"/>
  <c r="AV473" i="46" s="1"/>
  <c r="AS737" i="46"/>
  <c r="AT737" i="46" s="1"/>
  <c r="AS437" i="46"/>
  <c r="AT437" i="46" s="1"/>
  <c r="AV437" i="46" s="1"/>
  <c r="AS311" i="46"/>
  <c r="AT311" i="46" s="1"/>
  <c r="AV311" i="46" s="1"/>
  <c r="AV761" i="46"/>
  <c r="AV353" i="46"/>
  <c r="AV737" i="46" l="1"/>
  <c r="AH355" i="29"/>
  <c r="AF355" i="29"/>
  <c r="AD355" i="29"/>
  <c r="AH354" i="29"/>
  <c r="AF354" i="29"/>
  <c r="AD354" i="29"/>
  <c r="AH353" i="29"/>
  <c r="AF353" i="29"/>
  <c r="AD353" i="29"/>
  <c r="AH352" i="29"/>
  <c r="AF352" i="29"/>
  <c r="AD352" i="29"/>
  <c r="AH351" i="29"/>
  <c r="AF351" i="29"/>
  <c r="AD351" i="29"/>
  <c r="AI354" i="29" l="1"/>
  <c r="AJ355" i="29"/>
  <c r="AI352" i="29"/>
  <c r="AJ354" i="29"/>
  <c r="AI353" i="29"/>
  <c r="AK351" i="29"/>
  <c r="AI355" i="29"/>
  <c r="AK354" i="29"/>
  <c r="AI351" i="29"/>
  <c r="AK355" i="29"/>
  <c r="AJ351" i="29"/>
  <c r="AK352" i="29"/>
  <c r="AJ353" i="29"/>
  <c r="AK353" i="29"/>
  <c r="AJ352" i="29"/>
  <c r="AH337" i="29" l="1"/>
  <c r="AF337" i="29"/>
  <c r="AD337" i="29"/>
  <c r="AH336" i="29"/>
  <c r="AF336" i="29"/>
  <c r="AD336" i="29"/>
  <c r="AH335" i="29"/>
  <c r="AF335" i="29"/>
  <c r="AD335" i="29"/>
  <c r="AH334" i="29"/>
  <c r="AF334" i="29"/>
  <c r="AD334" i="29"/>
  <c r="AI335" i="29" l="1"/>
  <c r="AJ334" i="29"/>
  <c r="AK337" i="29"/>
  <c r="AK335" i="29"/>
  <c r="AI337" i="29"/>
  <c r="AI334" i="29"/>
  <c r="AI336" i="29"/>
  <c r="AK334" i="29"/>
  <c r="AK336" i="29"/>
  <c r="AJ336" i="29"/>
  <c r="AJ335" i="29"/>
  <c r="AJ337" i="29"/>
  <c r="AH253" i="29" l="1"/>
  <c r="AF253" i="29"/>
  <c r="AD253" i="29"/>
  <c r="AH252" i="29"/>
  <c r="AF252" i="29"/>
  <c r="AD252" i="29"/>
  <c r="AH251" i="29"/>
  <c r="AF251" i="29"/>
  <c r="AD251" i="29"/>
  <c r="AH250" i="29"/>
  <c r="AF250" i="29"/>
  <c r="AD250" i="29"/>
  <c r="AI250" i="29" l="1"/>
  <c r="AJ252" i="29"/>
  <c r="AI251" i="29"/>
  <c r="AJ251" i="29"/>
  <c r="AI253" i="29"/>
  <c r="AK251" i="29"/>
  <c r="AK252" i="29"/>
  <c r="AI252" i="29"/>
  <c r="AJ253" i="29"/>
  <c r="AK253" i="29"/>
  <c r="AK250" i="29" l="1"/>
  <c r="AJ250" i="29"/>
  <c r="AH133" i="29" l="1"/>
  <c r="AF133" i="29"/>
  <c r="AD133" i="29"/>
  <c r="AH132" i="29"/>
  <c r="AF132" i="29"/>
  <c r="AD132" i="29"/>
  <c r="AH131" i="29"/>
  <c r="AF131" i="29"/>
  <c r="AD131" i="29"/>
  <c r="AK133" i="29" l="1"/>
  <c r="AK132" i="29"/>
  <c r="AI133" i="29"/>
  <c r="AI132" i="29"/>
  <c r="AI131" i="29"/>
  <c r="AJ132" i="29"/>
  <c r="AK131" i="29"/>
  <c r="AJ133" i="29"/>
  <c r="AJ131" i="29"/>
  <c r="AH55" i="29" l="1"/>
  <c r="AF55" i="29"/>
  <c r="AD55" i="29"/>
  <c r="AH54" i="29"/>
  <c r="AF54" i="29"/>
  <c r="AD54" i="29"/>
  <c r="AH53" i="29"/>
  <c r="AF53" i="29"/>
  <c r="AD53" i="29"/>
  <c r="AH52" i="29"/>
  <c r="AF52" i="29"/>
  <c r="AD52" i="29"/>
  <c r="AH49" i="29"/>
  <c r="AF49" i="29"/>
  <c r="AD49" i="29"/>
  <c r="AH48" i="29"/>
  <c r="AF48" i="29"/>
  <c r="AD48" i="29"/>
  <c r="AK54" i="29" l="1"/>
  <c r="AI55" i="29"/>
  <c r="AI53" i="29"/>
  <c r="AI49" i="29"/>
  <c r="AI54" i="29"/>
  <c r="AI48" i="29"/>
  <c r="AK48" i="29"/>
  <c r="AI52" i="29"/>
  <c r="AK55" i="29"/>
  <c r="AJ48" i="29"/>
  <c r="AK52" i="29"/>
  <c r="AJ54" i="29"/>
  <c r="AJ49" i="29"/>
  <c r="AK49" i="29"/>
  <c r="AJ53" i="29"/>
  <c r="AK53" i="29"/>
  <c r="AJ52" i="29"/>
  <c r="AJ55" i="29"/>
  <c r="AH43" i="29" l="1"/>
  <c r="AF43" i="29"/>
  <c r="AD43" i="29"/>
  <c r="AH42" i="29"/>
  <c r="AF42" i="29"/>
  <c r="AD42" i="29"/>
  <c r="AH41" i="29"/>
  <c r="AF41" i="29"/>
  <c r="AD41" i="29"/>
  <c r="AH37" i="29"/>
  <c r="AF37" i="29"/>
  <c r="AD37" i="29"/>
  <c r="AH36" i="29"/>
  <c r="AF36" i="29"/>
  <c r="AD36" i="29"/>
  <c r="AH35" i="29"/>
  <c r="AF35" i="29"/>
  <c r="AD35" i="29"/>
  <c r="AH31" i="29"/>
  <c r="AF31" i="29"/>
  <c r="AD31" i="29"/>
  <c r="AI31" i="29" l="1"/>
  <c r="AK43" i="29"/>
  <c r="AI37" i="29"/>
  <c r="AK37" i="29"/>
  <c r="AK35" i="29"/>
  <c r="AJ42" i="29"/>
  <c r="AI36" i="29"/>
  <c r="AI43" i="29"/>
  <c r="AJ36" i="29"/>
  <c r="AJ43" i="29"/>
  <c r="AI42" i="29"/>
  <c r="AK36" i="29"/>
  <c r="AK42" i="29"/>
  <c r="AK31" i="29"/>
  <c r="AI35" i="29"/>
  <c r="AI41" i="29"/>
  <c r="AJ37" i="29"/>
  <c r="AJ41" i="29"/>
  <c r="AK41" i="29"/>
  <c r="AS38" i="29" s="1"/>
  <c r="AT38" i="29" s="1"/>
  <c r="AJ35" i="29"/>
  <c r="AJ31" i="29"/>
  <c r="AP38" i="29" l="1"/>
  <c r="AQ38" i="29" s="1"/>
  <c r="AV3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Andrea Nayeth  Vela Molina</author>
  </authors>
  <commentList>
    <comment ref="A4" authorId="0" shapeId="0" xr:uid="{00000000-0006-0000-0100-000001000000}">
      <text>
        <r>
          <rPr>
            <b/>
            <sz val="9"/>
            <color indexed="81"/>
            <rFont val="Tahoma"/>
            <family val="2"/>
          </rPr>
          <t>(En caso de nuevas versiones por favor diligencie la justificación y los cambios frente a la versión anterior)</t>
        </r>
      </text>
    </comment>
    <comment ref="A8" authorId="0" shapeId="0" xr:uid="{00000000-0006-0000-0100-000002000000}">
      <text>
        <r>
          <rPr>
            <b/>
            <sz val="9"/>
            <color indexed="81"/>
            <rFont val="Tahoma"/>
            <family val="2"/>
          </rPr>
          <t>Escriba el nombre del proceso sobre el cual se realizará la gestión del riesgo.</t>
        </r>
      </text>
    </comment>
    <comment ref="B8" authorId="0" shapeId="0" xr:uid="{00000000-0006-0000-0100-000003000000}">
      <text>
        <r>
          <rPr>
            <b/>
            <sz val="9"/>
            <color indexed="81"/>
            <rFont val="Tahoma"/>
            <family val="2"/>
          </rPr>
          <t>Indique el objetivo estratégico al cual se va a identificar el riesgo y/o al que se asocian los riesgos del proceso.</t>
        </r>
      </text>
    </comment>
    <comment ref="C8" authorId="0" shapeId="0" xr:uid="{D1FE5D83-0B46-426C-B95D-A05D44234CB0}">
      <text>
        <r>
          <rPr>
            <b/>
            <sz val="9"/>
            <color indexed="81"/>
            <rFont val="Tahoma"/>
            <family val="2"/>
          </rPr>
          <t>Escriba el objetivo del proceso</t>
        </r>
      </text>
    </comment>
    <comment ref="G10" authorId="0" shapeId="0" xr:uid="{18DAF6C0-853D-4BB2-B635-D8D32BA8A4DF}">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10" authorId="0" shapeId="0" xr:uid="{2972BF48-028A-4354-A488-CA078D380AD0}">
      <text>
        <r>
          <rPr>
            <b/>
            <sz val="9"/>
            <color indexed="81"/>
            <rFont val="Tahoma"/>
            <family val="2"/>
          </rPr>
          <t>Ir a hoja Árbol_G para generar la descripción</t>
        </r>
        <r>
          <rPr>
            <sz val="9"/>
            <color indexed="81"/>
            <rFont val="Tahoma"/>
            <family val="2"/>
          </rPr>
          <t xml:space="preserve">
</t>
        </r>
      </text>
    </comment>
    <comment ref="L10" authorId="0" shapeId="0" xr:uid="{CE4BAA68-8229-463A-AF26-D7DBC1A8018E}">
      <text>
        <r>
          <rPr>
            <b/>
            <sz val="9"/>
            <color indexed="81"/>
            <rFont val="Tahoma"/>
            <family val="2"/>
          </rPr>
          <t>Máximo 3</t>
        </r>
      </text>
    </comment>
    <comment ref="M10" authorId="0" shapeId="0" xr:uid="{8CAE7621-0387-4193-AB17-CABC5CA534B0}">
      <text>
        <r>
          <rPr>
            <b/>
            <sz val="9"/>
            <color indexed="81"/>
            <rFont val="Tahoma"/>
            <family val="2"/>
          </rPr>
          <t>Máximo 3</t>
        </r>
        <r>
          <rPr>
            <sz val="9"/>
            <color indexed="81"/>
            <rFont val="Tahoma"/>
            <family val="2"/>
          </rPr>
          <t xml:space="preserve">
</t>
        </r>
      </text>
    </comment>
    <comment ref="P10" authorId="1" shapeId="0" xr:uid="{00000000-0006-0000-0100-00000700000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10" authorId="0" shapeId="0" xr:uid="{3F571684-86C1-47FB-801D-5FA5099D3D19}">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10" authorId="1" shapeId="0" xr:uid="{00000000-0006-0000-0100-00000800000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10" authorId="0" shapeId="0" xr:uid="{00000000-0006-0000-0100-00000900000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10" authorId="0" shapeId="0" xr:uid="{DCAF8805-2654-4858-9932-CFADA3A4C933}">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10" authorId="0" shapeId="0" xr:uid="{DF3F1333-F98C-4122-BDE7-33A4A646E00D}">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10" authorId="0" shapeId="0" xr:uid="{00000000-0006-0000-0100-00000C00000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10" authorId="0" shapeId="0" xr:uid="{00000000-0006-0000-0100-00000D00000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10" authorId="0" shapeId="0" xr:uid="{00000000-0006-0000-0100-00000E00000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10" authorId="0" shapeId="0" xr:uid="{00000000-0006-0000-0100-00001B00000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10" authorId="0" shapeId="0" xr:uid="{00000000-0006-0000-0100-00001C000000}">
      <text>
        <r>
          <rPr>
            <sz val="9"/>
            <color indexed="81"/>
            <rFont val="Tahoma"/>
            <family val="2"/>
          </rPr>
          <t>Se generan para fortalecer los controles, implementar nuevos controles.</t>
        </r>
      </text>
    </comment>
    <comment ref="BA10" authorId="0" shapeId="0" xr:uid="{C91B320B-F4C5-4D7A-954C-C7BCEF8B2AA3}">
      <text>
        <r>
          <rPr>
            <b/>
            <sz val="9"/>
            <color indexed="81"/>
            <rFont val="Tahoma"/>
            <family val="2"/>
          </rPr>
          <t>Cargos</t>
        </r>
      </text>
    </comment>
    <comment ref="BB10" authorId="2" shapeId="0" xr:uid="{00000000-0006-0000-0100-00001D000000}">
      <text>
        <r>
          <rPr>
            <b/>
            <sz val="9"/>
            <color indexed="81"/>
            <rFont val="Tahoma"/>
            <family val="2"/>
          </rPr>
          <t>Durante vigencia.</t>
        </r>
      </text>
    </comment>
    <comment ref="BC10" authorId="0" shapeId="0" xr:uid="{00000000-0006-0000-0100-00001E000000}">
      <text>
        <r>
          <rPr>
            <b/>
            <sz val="9"/>
            <color indexed="81"/>
            <rFont val="Tahoma"/>
            <family val="2"/>
          </rPr>
          <t>Deben ir numeradas y representar el avance según cada actividad programada.</t>
        </r>
      </text>
    </comment>
    <comment ref="BD10" authorId="0" shapeId="0" xr:uid="{00000000-0006-0000-0100-00001F000000}">
      <text>
        <r>
          <rPr>
            <b/>
            <sz val="9"/>
            <color indexed="81"/>
            <rFont val="Tahoma"/>
            <family val="2"/>
          </rPr>
          <t>Según la numeración de cada actividad.</t>
        </r>
      </text>
    </comment>
    <comment ref="AA11" authorId="0" shapeId="0" xr:uid="{212230CD-401E-47DC-9D17-F0A7B57D1F80}">
      <text>
        <r>
          <rPr>
            <b/>
            <sz val="9"/>
            <color indexed="81"/>
            <rFont val="Tahoma"/>
            <family val="2"/>
          </rPr>
          <t>1</t>
        </r>
      </text>
    </comment>
    <comment ref="AA12" authorId="0" shapeId="0" xr:uid="{A58E39FF-6BC4-466A-9566-DFBDF3D755D1}">
      <text>
        <r>
          <rPr>
            <b/>
            <sz val="9"/>
            <color indexed="81"/>
            <rFont val="Tahoma"/>
            <family val="2"/>
          </rPr>
          <t>2 Y 3</t>
        </r>
      </text>
    </comment>
    <comment ref="AA13" authorId="0" shapeId="0" xr:uid="{309A3E0A-BC90-494A-8B53-845617F94130}">
      <text>
        <r>
          <rPr>
            <b/>
            <sz val="9"/>
            <color indexed="81"/>
            <rFont val="Tahoma"/>
            <family val="2"/>
          </rPr>
          <t>1,2,3</t>
        </r>
      </text>
    </comment>
    <comment ref="AA14" authorId="0" shapeId="0" xr:uid="{56341536-7018-4F13-BB0C-B37AD7F11283}">
      <text>
        <r>
          <rPr>
            <b/>
            <sz val="9"/>
            <color indexed="81"/>
            <rFont val="Tahoma"/>
            <family val="2"/>
          </rPr>
          <t>2 Y 3</t>
        </r>
      </text>
    </comment>
    <comment ref="AA80" authorId="3" shapeId="0" xr:uid="{C3522F6A-5258-4873-980B-73BA2E62A594}">
      <text>
        <r>
          <rPr>
            <b/>
            <sz val="9"/>
            <color indexed="81"/>
            <rFont val="Tahoma"/>
            <family val="2"/>
          </rPr>
          <t>Andrea Nayeth  Vela Molina:</t>
        </r>
        <r>
          <rPr>
            <sz val="9"/>
            <color indexed="81"/>
            <rFont val="Tahoma"/>
            <family val="2"/>
          </rPr>
          <t xml:space="preserve">
cual actividad del procedimiento es esta
</t>
        </r>
        <r>
          <rPr>
            <b/>
            <sz val="9"/>
            <color indexed="81"/>
            <rFont val="Tahoma"/>
            <family val="2"/>
          </rPr>
          <t>Respuesta:</t>
        </r>
        <r>
          <rPr>
            <sz val="9"/>
            <color indexed="81"/>
            <rFont val="Tahoma"/>
            <family val="2"/>
          </rPr>
          <t xml:space="preserve">
Se revisan las actividades y seajustan de conformidad con el procedimiento</t>
        </r>
      </text>
    </comment>
    <comment ref="AA272" authorId="0" shapeId="0" xr:uid="{8534F64D-C463-4190-A121-0638FE0B9BC4}">
      <text>
        <r>
          <rPr>
            <b/>
            <sz val="9"/>
            <color indexed="81"/>
            <rFont val="Tahoma"/>
            <family val="2"/>
          </rPr>
          <t>Procedimiento</t>
        </r>
      </text>
    </comment>
    <comment ref="N278" authorId="0" shapeId="0" xr:uid="{D2B4E5D1-6DCC-4398-ACC1-7C5A00C1252A}">
      <text>
        <r>
          <rPr>
            <b/>
            <sz val="9"/>
            <color indexed="81"/>
            <rFont val="Tahoma"/>
            <family val="2"/>
          </rPr>
          <t>11</t>
        </r>
      </text>
    </comment>
    <comment ref="AC284" authorId="0" shapeId="0" xr:uid="{3AC5D710-3FEB-4A3D-8FB4-7AE3D8901ED5}">
      <text>
        <r>
          <rPr>
            <b/>
            <sz val="9"/>
            <color indexed="81"/>
            <rFont val="Tahoma"/>
            <family val="2"/>
          </rPr>
          <t>Instructivo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Q11" authorId="0" shapeId="0" xr:uid="{5B46F033-DD3E-4819-8E67-F384244529C7}">
      <text>
        <r>
          <rPr>
            <b/>
            <sz val="9"/>
            <color indexed="81"/>
            <rFont val="Tahoma"/>
            <family val="2"/>
          </rPr>
          <t>En los riesgos de corrupción no se acepta la opción de asumir.</t>
        </r>
      </text>
    </comment>
    <comment ref="R11" authorId="1" shapeId="0" xr:uid="{5892D479-CF7A-48AC-B71E-A0D73A6BB859}">
      <text>
        <r>
          <rPr>
            <b/>
            <sz val="9"/>
            <color indexed="81"/>
            <rFont val="Tahoma"/>
            <family val="2"/>
          </rPr>
          <t>Deben ir numeradas.
Es importante definir actividades para fortalecer los controles; así como, actividades o controles para cada una de las causas.</t>
        </r>
      </text>
    </comment>
    <comment ref="V11" authorId="1" shapeId="0" xr:uid="{08AE2317-FDF8-4F0F-9C68-D5E7BC2BAFFE}">
      <text>
        <r>
          <rPr>
            <b/>
            <sz val="9"/>
            <color indexed="81"/>
            <rFont val="Tahoma"/>
            <family val="2"/>
          </rPr>
          <t>Durante vigencia.</t>
        </r>
      </text>
    </comment>
    <comment ref="W11" authorId="0" shapeId="0" xr:uid="{F2923D9B-4649-41A9-8008-5501A5237FAE}">
      <text>
        <r>
          <rPr>
            <b/>
            <sz val="9"/>
            <color indexed="81"/>
            <rFont val="Tahoma"/>
            <family val="2"/>
          </rPr>
          <t>Deben ir numeradas y representar el avance según cada actividad programada.</t>
        </r>
      </text>
    </comment>
    <comment ref="X11" authorId="0" shapeId="0" xr:uid="{383F4054-9549-49DD-B3C3-7111874BF950}">
      <text>
        <r>
          <rPr>
            <b/>
            <sz val="9"/>
            <color indexed="81"/>
            <rFont val="Tahoma"/>
            <family val="2"/>
          </rPr>
          <t>Según la numeración de cada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LUZMA</author>
    <author>Portatil</author>
    <author>tc={D8950092-3C67-4A80-9082-4AEFAB693CA6}</author>
  </authors>
  <commentList>
    <comment ref="A4" authorId="0" shapeId="0" xr:uid="{67EDE4F2-8406-40E2-AA6C-7E83D4E104F4}">
      <text>
        <r>
          <rPr>
            <b/>
            <sz val="9"/>
            <color indexed="81"/>
            <rFont val="Tahoma"/>
            <family val="2"/>
          </rPr>
          <t>(En caso de nuevas versiones por favor diligencie la justificación y los cambios frente a la versión anterior)</t>
        </r>
      </text>
    </comment>
    <comment ref="A8" authorId="0" shapeId="0" xr:uid="{721FE245-1D34-4D2B-8FE4-1B2BCB4615A6}">
      <text>
        <r>
          <rPr>
            <b/>
            <sz val="9"/>
            <color indexed="81"/>
            <rFont val="Tahoma"/>
            <family val="2"/>
          </rPr>
          <t>Escriba el nombre del proceso sobre el cual se realizará la gestión del riesgo.</t>
        </r>
      </text>
    </comment>
    <comment ref="B8" authorId="0" shapeId="0" xr:uid="{5DA747DB-6C22-4280-B969-F508E50ABAB3}">
      <text>
        <r>
          <rPr>
            <b/>
            <sz val="9"/>
            <color indexed="81"/>
            <rFont val="Tahoma"/>
            <family val="2"/>
          </rPr>
          <t>Indique el objetivo estratégico al cual se va a identificar el riesgo y/o al que se asocian los riesgos del proceso.</t>
        </r>
      </text>
    </comment>
    <comment ref="C8" authorId="0" shapeId="0" xr:uid="{AE006E66-E86C-4152-98FD-34624D150094}">
      <text>
        <r>
          <rPr>
            <b/>
            <sz val="9"/>
            <color indexed="81"/>
            <rFont val="Tahoma"/>
            <family val="2"/>
          </rPr>
          <t>Escriba el objetivo del proceso</t>
        </r>
      </text>
    </comment>
    <comment ref="G10" authorId="0" shapeId="0" xr:uid="{48AAE20D-2794-4434-9240-ED8F266DD506}">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10" authorId="0" shapeId="0" xr:uid="{695CA57F-7D6A-4CE7-9AF5-062A775A639F}">
      <text>
        <r>
          <rPr>
            <b/>
            <sz val="9"/>
            <color indexed="81"/>
            <rFont val="Tahoma"/>
            <family val="2"/>
          </rPr>
          <t>Ir a hoja Árbol_G para generar la descripción</t>
        </r>
        <r>
          <rPr>
            <sz val="9"/>
            <color indexed="81"/>
            <rFont val="Tahoma"/>
            <family val="2"/>
          </rPr>
          <t xml:space="preserve">
</t>
        </r>
      </text>
    </comment>
    <comment ref="L10" authorId="0" shapeId="0" xr:uid="{B61F38F3-D9E2-47B7-AB40-A7022114F5E1}">
      <text>
        <r>
          <rPr>
            <b/>
            <sz val="9"/>
            <color indexed="81"/>
            <rFont val="Tahoma"/>
            <family val="2"/>
          </rPr>
          <t>Máximo 3</t>
        </r>
      </text>
    </comment>
    <comment ref="M10" authorId="0" shapeId="0" xr:uid="{B8E921C8-9651-4BBD-BD16-9DFC7B74DA96}">
      <text>
        <r>
          <rPr>
            <b/>
            <sz val="9"/>
            <color indexed="81"/>
            <rFont val="Tahoma"/>
            <family val="2"/>
          </rPr>
          <t>Máximo 3</t>
        </r>
        <r>
          <rPr>
            <sz val="9"/>
            <color indexed="81"/>
            <rFont val="Tahoma"/>
            <family val="2"/>
          </rPr>
          <t xml:space="preserve">
</t>
        </r>
      </text>
    </comment>
    <comment ref="P10" authorId="1" shapeId="0" xr:uid="{9BDC6C04-C881-4F43-A300-9FFCD682B971}">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10" authorId="0" shapeId="0" xr:uid="{68DFFD5F-3147-4306-B006-172EA3919305}">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10" authorId="1" shapeId="0" xr:uid="{853F8A6F-56C1-4D98-8E71-643508715A04}">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10" authorId="0" shapeId="0" xr:uid="{9B25E9F3-59A5-49CE-BEA7-2DE523772079}">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10" authorId="0" shapeId="0" xr:uid="{2B410D51-838E-4A21-AA06-D86C80FA4352}">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10" authorId="0" shapeId="0" xr:uid="{5205CB80-BB97-4A3B-87B5-D9E420A4D8ED}">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10" authorId="0" shapeId="0" xr:uid="{FC1399D3-4CDF-4894-9CDC-A44F62E1C096}">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10" authorId="0" shapeId="0" xr:uid="{5DF41E1A-0C56-4C0D-9913-1B6459A5D9CE}">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10" authorId="0" shapeId="0" xr:uid="{AD130904-0565-40C2-96E7-AA07A88A93DA}">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10" authorId="0" shapeId="0" xr:uid="{355F9E20-C0B6-42B5-8496-AC6A4B4F92EC}">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10" authorId="0" shapeId="0" xr:uid="{ABD2DBC6-756A-43CB-9692-129DCA3FF159}">
      <text>
        <r>
          <rPr>
            <sz val="9"/>
            <color indexed="81"/>
            <rFont val="Tahoma"/>
            <family val="2"/>
          </rPr>
          <t>Se generan para fortalecer los controles, implementar nuevos controles.</t>
        </r>
      </text>
    </comment>
    <comment ref="BA10" authorId="0" shapeId="0" xr:uid="{CF0664EB-A658-44F6-B72E-9DFF63CF52FE}">
      <text>
        <r>
          <rPr>
            <b/>
            <sz val="9"/>
            <color indexed="81"/>
            <rFont val="Tahoma"/>
            <family val="2"/>
          </rPr>
          <t>Cargos</t>
        </r>
      </text>
    </comment>
    <comment ref="BB10" authorId="2" shapeId="0" xr:uid="{BDF7E019-CA9C-4A45-A68D-B5042024BF87}">
      <text>
        <r>
          <rPr>
            <b/>
            <sz val="9"/>
            <color indexed="81"/>
            <rFont val="Tahoma"/>
            <family val="2"/>
          </rPr>
          <t>Durante vigencia.</t>
        </r>
      </text>
    </comment>
    <comment ref="BC10" authorId="0" shapeId="0" xr:uid="{4E9B0585-B279-4ABC-BE76-CED0A21270DA}">
      <text>
        <r>
          <rPr>
            <b/>
            <sz val="9"/>
            <color indexed="81"/>
            <rFont val="Tahoma"/>
            <family val="2"/>
          </rPr>
          <t>Deben ir numeradas y representar el avance según cada actividad programada.</t>
        </r>
      </text>
    </comment>
    <comment ref="BD10" authorId="0" shapeId="0" xr:uid="{3DA2FE4E-E6DD-4473-A3BE-C5B25099C0A3}">
      <text>
        <r>
          <rPr>
            <b/>
            <sz val="9"/>
            <color indexed="81"/>
            <rFont val="Tahoma"/>
            <family val="2"/>
          </rPr>
          <t>Según la numeración de cada actividad.</t>
        </r>
      </text>
    </comment>
    <comment ref="I227" authorId="3" shapeId="0" xr:uid="{2C752C14-816F-4B76-8C73-776CF628FC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Revisar el tema del control de acceso a la aplicación móvil (caso Mapas Bogotá Bici)</t>
        </r>
      </text>
    </comment>
  </commentList>
</comments>
</file>

<file path=xl/sharedStrings.xml><?xml version="1.0" encoding="utf-8"?>
<sst xmlns="http://schemas.openxmlformats.org/spreadsheetml/2006/main" count="10465" uniqueCount="2121">
  <si>
    <t>OBJETIVO DEL PROCESO</t>
  </si>
  <si>
    <t>IDENTIFICACIÓN DEL RIESGO</t>
  </si>
  <si>
    <t>No</t>
  </si>
  <si>
    <t>RIESGO</t>
  </si>
  <si>
    <t>Frecuencia</t>
  </si>
  <si>
    <t>MAYOR</t>
  </si>
  <si>
    <t>MODERADO</t>
  </si>
  <si>
    <t>PROBABILIDAD</t>
  </si>
  <si>
    <t>IMPACTO</t>
  </si>
  <si>
    <t>Menor</t>
  </si>
  <si>
    <t>Moderado</t>
  </si>
  <si>
    <t>Mayor</t>
  </si>
  <si>
    <t>RARO</t>
  </si>
  <si>
    <t>ALTO</t>
  </si>
  <si>
    <t>IMPROBABLE</t>
  </si>
  <si>
    <t>FUERTE</t>
  </si>
  <si>
    <t>NO</t>
  </si>
  <si>
    <t>SI</t>
  </si>
  <si>
    <t xml:space="preserve">IDENTIFICACIÓN DEL RIESGO </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</si>
  <si>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</si>
  <si>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</si>
  <si>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</si>
  <si>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</si>
  <si>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</si>
  <si>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</si>
  <si>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</si>
  <si>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</si>
  <si>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</si>
  <si>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</si>
  <si>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</si>
  <si>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</si>
  <si>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</si>
  <si>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CÓDIGO</t>
  </si>
  <si>
    <t>SEGUIMIENTO PMR</t>
  </si>
  <si>
    <t>Vigencia</t>
  </si>
  <si>
    <t>Versión</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</si>
  <si>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</si>
  <si>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</si>
  <si>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</si>
  <si>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</si>
  <si>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</si>
  <si>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</si>
  <si>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</si>
  <si>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</si>
  <si>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</si>
  <si>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</si>
  <si>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</si>
  <si>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</si>
  <si>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</si>
  <si>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</si>
  <si>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</si>
  <si>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</si>
  <si>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</si>
  <si>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</si>
  <si>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</si>
  <si>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</si>
  <si>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</si>
  <si>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</si>
  <si>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</si>
  <si>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</si>
  <si>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</si>
  <si>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</si>
  <si>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Media</t>
  </si>
  <si>
    <t>Catastrófico</t>
  </si>
  <si>
    <t>Preventivo</t>
  </si>
  <si>
    <t>Automático</t>
  </si>
  <si>
    <t>Documentado</t>
  </si>
  <si>
    <t>Continua</t>
  </si>
  <si>
    <t>Económico</t>
  </si>
  <si>
    <t>Reputacional</t>
  </si>
  <si>
    <t>Muy Baja</t>
  </si>
  <si>
    <t>Baja</t>
  </si>
  <si>
    <t>Alta</t>
  </si>
  <si>
    <t>Muy Alta</t>
  </si>
  <si>
    <t>Leve</t>
  </si>
  <si>
    <t>Detectivo</t>
  </si>
  <si>
    <t>Correctivo</t>
  </si>
  <si>
    <t>Manual</t>
  </si>
  <si>
    <t>Sin Documentar</t>
  </si>
  <si>
    <t>Aleatoria</t>
  </si>
  <si>
    <t>Con Registro</t>
  </si>
  <si>
    <t>Sin Registro</t>
  </si>
  <si>
    <t>Aceptar</t>
  </si>
  <si>
    <t>TIPO DE CONTROLES</t>
  </si>
  <si>
    <t>ZONA RIESGO INHERENTE</t>
  </si>
  <si>
    <t xml:space="preserve"> META E INDICADOR</t>
  </si>
  <si>
    <t>Indicador clave asociado al riesgo</t>
  </si>
  <si>
    <t>PROBABILIDAD INHERENTE</t>
  </si>
  <si>
    <t>Eventos o situaciones que evidencian la  materialización del riesgo</t>
  </si>
  <si>
    <t>1.       Empoderar nuestro talento humano con competencias desde el ser, el saber y el hacer y fortalecer la participación activa de la ciudadanía en la gestión catastral con enfoque multipropósito.</t>
  </si>
  <si>
    <t>2.       Garantizar la integralidad, interoperabilidad y difusión de la información catastral y geográfica con enfoque multipropósito en el marco de una ciudad-región inteligente como gestor y operador catastral en el territorio nacional.</t>
  </si>
  <si>
    <t>3.       Liderar la Infraestructura de Datos Espaciales y robustecer los modelos, metodologías y tecnologías con innovación y calidad en la gestión y operación catastral.</t>
  </si>
  <si>
    <t>4.       Garantizar la sostenibilidad financiera y administrativa de la entidad para prestar el servicio público catastral, incorporando la gestión comercial territorial.</t>
  </si>
  <si>
    <t>IMPACTO INHERENTE
El mayor dato entre Económico y Reputacional</t>
  </si>
  <si>
    <t>N/A</t>
  </si>
  <si>
    <t>Probabilidad Inherente</t>
  </si>
  <si>
    <t>Impacto Inherente</t>
  </si>
  <si>
    <t>debido a</t>
  </si>
  <si>
    <t>Pérdida de confidencialidad e integridad</t>
  </si>
  <si>
    <t>Pérdida de Disponibilidad</t>
  </si>
  <si>
    <t>Pérdida de Confidencialidad</t>
  </si>
  <si>
    <t>Gestión de Comunicaciones</t>
  </si>
  <si>
    <t>Gestión del Conocimiento, Innovación e investigación.</t>
  </si>
  <si>
    <t>Gestión Catastral</t>
  </si>
  <si>
    <t>Gestión de Información Geográfica</t>
  </si>
  <si>
    <t>Participación Ciudadana y experiencia del Servicio</t>
  </si>
  <si>
    <t xml:space="preserve">Gestión de Productos y Servicios </t>
  </si>
  <si>
    <t>Gestión y Desarrollo de las TIC.</t>
  </si>
  <si>
    <t>Gestión de Talento Humano</t>
  </si>
  <si>
    <t>Gestión Contractual</t>
  </si>
  <si>
    <t>Gestión Financiera</t>
  </si>
  <si>
    <t>Gestión Jurídica</t>
  </si>
  <si>
    <t>Gestión de Seguimiento, Evaluación y Control</t>
  </si>
  <si>
    <t>Zona de Riesgo Inherente</t>
  </si>
  <si>
    <t>TRATAMIENTO</t>
  </si>
  <si>
    <t>IMPACTO INHERENTE</t>
  </si>
  <si>
    <t xml:space="preserve">PROBABILIDAD RESIDUAL </t>
  </si>
  <si>
    <t>Afectación</t>
  </si>
  <si>
    <t>Probabilidad Residual</t>
  </si>
  <si>
    <t>Impacto Residual</t>
  </si>
  <si>
    <t>Seleccione si el control
Preventivo, Detectivo o Correctivo</t>
  </si>
  <si>
    <t>DIE</t>
  </si>
  <si>
    <t>COM</t>
  </si>
  <si>
    <t>GCI</t>
  </si>
  <si>
    <t>GIG</t>
  </si>
  <si>
    <t>GCA</t>
  </si>
  <si>
    <t>PCE</t>
  </si>
  <si>
    <t>GPS</t>
  </si>
  <si>
    <t>GDT</t>
  </si>
  <si>
    <t>GTH</t>
  </si>
  <si>
    <t>GCO</t>
  </si>
  <si>
    <t>GSA</t>
  </si>
  <si>
    <t>GFI</t>
  </si>
  <si>
    <t>GJU</t>
  </si>
  <si>
    <t>GSC</t>
  </si>
  <si>
    <t>Asociado directamente al Objetivo Estratégico</t>
  </si>
  <si>
    <t>Producto asociado  / Activo de información</t>
  </si>
  <si>
    <t>REPORTE TRIMESTRE:</t>
  </si>
  <si>
    <t>SOLIDEZ DEL 
CONJUNTO DE CONTROLES</t>
  </si>
  <si>
    <t>IMPACTO 
RESIDUAL</t>
  </si>
  <si>
    <t>ZONA RIESGO 
RESIDUAL</t>
  </si>
  <si>
    <t>TRATAMIENTO - OPCIONES DE 
MANEJO</t>
  </si>
  <si>
    <r>
      <t xml:space="preserve">Control de línea de defensa
</t>
    </r>
    <r>
      <rPr>
        <sz val="10"/>
        <color theme="0"/>
        <rFont val="Calibri"/>
        <family val="2"/>
        <scheme val="minor"/>
      </rPr>
      <t>-Responsable</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</si>
  <si>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</si>
  <si>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</si>
  <si>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</si>
  <si>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</si>
  <si>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</si>
  <si>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</si>
  <si>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</si>
  <si>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</si>
  <si>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</si>
  <si>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</si>
  <si>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</si>
  <si>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</si>
  <si>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r>
      <t>Documento asociado - actividad
/ Numeral ISO ANEXO A 27001 -</t>
    </r>
    <r>
      <rPr>
        <sz val="11"/>
        <color theme="0"/>
        <rFont val="Calibri"/>
        <family val="2"/>
        <scheme val="minor"/>
      </rPr>
      <t>(Seguridad de la información)</t>
    </r>
  </si>
  <si>
    <t>de</t>
  </si>
  <si>
    <t>SOLIDEZ INDIVIDUAL 
Diseño/Ejecución</t>
  </si>
  <si>
    <t>Gestión de Servicios Administrativos</t>
  </si>
  <si>
    <t>Gestión Documental</t>
  </si>
  <si>
    <t>GDO</t>
  </si>
  <si>
    <t>Establecer los lineamientos estratégicos y operativos en la formulación, seguimiento, evaluación y mejora continua de los procesos y la plataforma y planeación estratégica de la UAECD, en el marco del Modelo integrado de Planeación y Gestión, para dar cumplimiento al Plan de Desarrollo Distrital y a la misionalidad de la Entidad.</t>
  </si>
  <si>
    <t>RG</t>
  </si>
  <si>
    <t>Proyectos de inversión</t>
  </si>
  <si>
    <t>El jefe y profesional de OAP revisan que el proyecto tenga coherencia con el PDD, que los objetivos y metas sean verificables, medibles y alcanzables, que el presupuesto sea coherente con la cuota asignada, acorde con la proyección de recursos, que la información sea consistente que se cumpla con la normatividad asociada y con los criterios para su inscripción en el BDPP. Si no cumple, remite correo con observaciones para ajuste a los Gerentes de proyecto.</t>
  </si>
  <si>
    <t>Segunda línea</t>
  </si>
  <si>
    <t>Procedimiento Formulación, Ejecución, Seguimiento y Evaluación de Proyectos de Inversión 
Actividad: Validar el proyecto de inversión</t>
  </si>
  <si>
    <t>Reducir</t>
  </si>
  <si>
    <t>1 y 2. Talento humano y recursos físicos</t>
  </si>
  <si>
    <t>El Gerente de proyecto de inversión y el equipo directivo de trabajo realizan mensual y trimestralmente seguimiento al proyecto a través del Formato “Programación y seguimiento a la  inversión”, y se envía  por correo electrónico a la OAPAP dentro del plazo que para tal fin establezca la entidad.  
Si producto del seguimiento se identifica que se requiere actualizar el proyecto realiza actualización del mismo radicando en OAPAP los Formatos Formulación de Proyectos de Inversión y Anexos a la formulación de proyectos de inversión.</t>
  </si>
  <si>
    <t>Primera línea</t>
  </si>
  <si>
    <t>Procedimiento Formulación, Ejecución, Seguimiento y Evaluación de Proyectos de Inversión 
Actividad: Realizar seguimiento al proyecto de inversión</t>
  </si>
  <si>
    <t>El profesional de OAPAP revisa la información entregada por parte del Gerente del proyecto y del equipo directivo de trabajo teniendo en cuenta los criterios definidos en el procedimiento, entre los que se encuentra que se estén desarrollando las actividades de acuerdo con lo programado. Si el seguimiento del proyecto y/o la actualización de este requiere ajustes envía correo con las observaciones para ajuste.</t>
  </si>
  <si>
    <t>Procedimiento Formulación, Ejecución, Seguimiento y Evaluación de Proyectos de Inversión 
Actividad: Revisar y consolidar seguimiento</t>
  </si>
  <si>
    <t xml:space="preserve">El Comité de Coordinación de Control Interno en los meses de abril, julio, octubre y enero, revisa los resultados de los proyectos con el propósito de establecer si se requiere de la implementación de acciones de mejora que permitan el cumplimiento de las metas propuestas, con lo que emite recomendaciones para implementación por parte de los procesos, dejando registro de lo tratado en el acta de la reunión. </t>
  </si>
  <si>
    <t>Tercera línea</t>
  </si>
  <si>
    <t>Plan Estratégico y Planes de acción</t>
  </si>
  <si>
    <t>Sumatoria % de avance del cumplimiento de objetivos estratégicos</t>
  </si>
  <si>
    <t>El jefe y profesionales de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la planeación estratégica y diligenciamiento adecuado de todos los campos del plan, nombres de los indicadores, fórmulas, metas y programación. Si no se cumple con los criteros se solicitan por correo los ajustes.</t>
  </si>
  <si>
    <t>Procedimiento Formulación, Seguimiento y Evaluación de la Estrategia. 
Actividad: Revisar y retroalimentar el Plan Estratégico, el Plan de Acción Institucional y los planes del Decreto 612</t>
  </si>
  <si>
    <t>El Comité Institucional de Gestión y Desempeño revisa y aprueba los indicadores, metas y planes para la vigencia o las modificaciones que fueren solicitadas. Si no se aprueban se devuelven para ajuste dejando registro en el acta de reunión.</t>
  </si>
  <si>
    <t>Procedimiento Formulación, Seguimiento y Evaluación de la Estrategia. 
Actividad: Revisar y aprobar el Plan Estratégico, el Plan de Acción Institucional y los planes del Decreto 612</t>
  </si>
  <si>
    <t>Procedimiento Formulación, Seguimiento y Evaluación de la Estrategia. 
Actividad: Revisar los avances en la ejecución de los planes</t>
  </si>
  <si>
    <t>Los profesionales OAPAP revisan mensualmente, y con base en el reporte de seguimiento que las dependencias estén cumpliendo con lo planeado respecto al tiempo transcurrido, y que el seguimiento sea coherente con los resultados reportados. Si el seguimiento no es correcto, se devuelve por correo para correcciones.</t>
  </si>
  <si>
    <t xml:space="preserve">Procedimiento Formulación, Seguimiento y Evaluación de la Estrategia. 
Actividad Revisar el seguimiento mensual </t>
  </si>
  <si>
    <t>El Comité Institucional de Gestión y Desempeño mensualmente recibe la información de avance de las metas del Plan de Acción y demás visores del Tablero de Control y emite las observaciones y comentarios al incumplimiento de los indicadores que no esten ejecutados de acuerdo con lo planeado, la cuales se dejan consignadas en el acta de comité.</t>
  </si>
  <si>
    <t>Procedimiento Formulación, Seguimiento y Evaluación de la Estrategia. 
Actividad Realizar seguimiento de la ejecución del plan estratégico y el plan de acción</t>
  </si>
  <si>
    <t>Procedimiento Fortalecimiento del Modelo Integrado de Planeación y Gestión
Actividad Adelantar Comité Interno de Calidad</t>
  </si>
  <si>
    <t>Modelo Integrado de Planeación y Gestión - SGI</t>
  </si>
  <si>
    <t>(No conformidades - No conformidades mayores / No conformidades de auditoría)* 100</t>
  </si>
  <si>
    <t>El asesor de la OAPAP, el responsable del proceso y el líder MIPG  adelantan comité interno de calidad, en el que exponen los resultados del seguimiento y se validan los temas concernientes al proceso. Se establecen compromisos si se generan alertas de posibles vencimientos o incumplimientos. Si se requiere desarrollar acciones de mejora se deja consignado en el acta de la reunión del comité.</t>
  </si>
  <si>
    <t>De acuerdo a la agenda establecida, cada responsable presenta los resultados de la gestión en los temas establecidos con el propósito de tomar las decisiones y acciones frente a dichos resultados, en relación con la implentación de MIPG y los criterios de la ISO 9001:2015, si se determinan acciones correctivas u oportunidades de mejora estas deben ser implementadas por los responsables. Se deja registro de lo tratado en el acta de reunión.</t>
  </si>
  <si>
    <t>Procedimiento Fortalecimiento del Modelo Integrado de Planeación y Gestión
Actividad Realizar CIGD</t>
  </si>
  <si>
    <t xml:space="preserve">Gestionar el capital intelectual de la UAECD a través de herramientas, instrumentos y metodologías que permitan la identificación, generación, producción, documentación, uso, disposición, transferencia y difusión del conocimiento estratégico con el propósito de fomentar procesos de aprendizaje organizacional que preserven la memoria institucional, apoyen la toma de decisiones y contribuya en la mejora continua de los productos y servicios. </t>
  </si>
  <si>
    <t xml:space="preserve">  Estudios, investigaciones realizadas.</t>
  </si>
  <si>
    <t>Número de estudios o investigaciones
realizados oportunamente / Número de estudios o investigaciones
programados
La programacion se da en el tirmestre</t>
  </si>
  <si>
    <t>Gestión de proyectos I+D+i</t>
  </si>
  <si>
    <t xml:space="preserve">Porcentaje ejecutado de las actividades
de gestión de proyectos de I+D+i /  Porcentaje total anual programado  de las
actividades de los proyectos de I+D+
Nota: El riesgo se materializa si al final del año no cumplen las actividades completas </t>
  </si>
  <si>
    <t>Procedimiento de proyectos de Innovación, Desarrollo e Investigación (I+D+i) GCI-PR-04   - Revisar y aprobar la formulación del proyecto</t>
  </si>
  <si>
    <t>Procedimiento de proyectos de Innovación, Desarrollo e Investigación (I+D+i) GCI-PR-04   - Realizar seguimiento a la implmentacion de los proyectos I+D+i</t>
  </si>
  <si>
    <t>Procedimiento de proyectos de Innovación, Desarrollo e Investigación (I+D+i) GCI-PR-04   - Revisar y Aprobar informe de resultados.</t>
  </si>
  <si>
    <t>Posibilidad de afectación Reputacional por *No ejecución de compromisos PDD y *Hallazgos de entes de control, debido a Incumplimiento de metas físicas de los proyectos de inversión al finalizar la vigencia</t>
  </si>
  <si>
    <t>Posibilidad de afectación Reputacional por *Pérdida de credibilidad en los resultados de la Unidad y *Hallazgos administrativos, debido a Incumplimiento de metas y objetivos del Plan Estratégico al finalizar su ejecución anual</t>
  </si>
  <si>
    <t>Posibilidad de afectación Reputacional por *Afectación a la imagen institucional internamente * , debido a Presentar no conformidades mayores en auditoría externa de certificación y/o seguimiento</t>
  </si>
  <si>
    <t xml:space="preserve">Posibilidad de afectación Reputacional por *Pérdida de credibilidad de la Entidad *Incumplimiento en los indicadores, debido a Generación de estudios e investigaciones no oportunos </t>
  </si>
  <si>
    <t>Posibilidad de afectación Reputacional por *Pérdida de credibilidad y confianza *Reprocesos  y desgaste administrativo, debido a Inadecuada gestión de Proyecto de I+D+i en todas sus etapas en la vigencia</t>
  </si>
  <si>
    <t xml:space="preserve"> *Demoras y reprocesos en el trámite administrativo pára al formalización la alianza. *Indisponibilidad de recursos para gestión del proyecto *Acceso limitado a los insumos de información</t>
  </si>
  <si>
    <t xml:space="preserve">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 </t>
  </si>
  <si>
    <t>Campañas y productos comunicativos</t>
  </si>
  <si>
    <t>Campañas y productos comunicativos
Mesas de servicios atendidas
Información actualizada de la sección de Transparencia de la pagina web</t>
  </si>
  <si>
    <t xml:space="preserve">Posibilidad de afectación Reputacional por *Demandas a la entidad *Afectación a la imagen institucional - Inconformidad de los ciudadanos sobre la información entregada o no entregada., debido a Divulgación de información inoportuna, incorrecta, incompleta o inadecuada </t>
  </si>
  <si>
    <t>REDUCIR</t>
  </si>
  <si>
    <t>1.Meta: 100% (1 campaña trimestral)
Indicador: número de campañas  realizadas  / número de campañas programadas.
2 Meta: 100% (1 documento)
Indicador: Numero de documentos ajsutados o creados / Total de documentos planeados.</t>
  </si>
  <si>
    <t>1. Asesoría y acompañamiento de entidades externas experta en el tema
2. Asesoria de la OAPAP</t>
  </si>
  <si>
    <t>1. Asesor de Comunicaciones
2. Asesor de Comunicaciones</t>
  </si>
  <si>
    <t>Realizar la gestión catastral con enfoque multipropósito en la ciudad capital y en las entidades territoriales en donde se ejerza el rol como gestor y/o operador catastral a través de la formación, actualización, conservación y difusión catastral.</t>
  </si>
  <si>
    <t>Base de datos de información catastral</t>
  </si>
  <si>
    <t>Avalúo Catastral</t>
  </si>
  <si>
    <t>Técnicos, tecnológicos, logísticos, humanos</t>
  </si>
  <si>
    <t>Respuesta a trámites catastrales</t>
  </si>
  <si>
    <t>Tecnológicos
Humanos
Logísticos 
Financieros</t>
  </si>
  <si>
    <t>RC-GCA-1</t>
  </si>
  <si>
    <t>Posibilidad de recibir dádivas o beneficios a nombre propio o de particulares para incidir en la gestión de los trámites y su respuesta.</t>
  </si>
  <si>
    <t>1.Posible falta de transparencia e integridad del funcionario. 
2. No identificar, ni declarar un conflicto de interés oportunamente
3. No tomar medidas en caso de una  manifestación de conflicto de interés.</t>
  </si>
  <si>
    <t>1. Pérdida de credibilidad en la entidad. 
2. Insatisfacción del usuario. 
3. Hallazgos administrativos, disciplinarios y fiscales.</t>
  </si>
  <si>
    <t xml:space="preserve"> *PREVENTIVO *DETECTIVO *DETECTIVO * * *</t>
  </si>
  <si>
    <t xml:space="preserve"> *FUERTEFUERTE *FUERTEFUERTE *FUERTEFUERTE * * *</t>
  </si>
  <si>
    <t>RC-GCA-2</t>
  </si>
  <si>
    <t>Posibilidad de recibir dádivas o beneficios a nombre propio o de particulares para cambiar la información de los predios de los territorios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</si>
  <si>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
4. No identificar, ni declarar un conflicto de interés oportunamente</t>
  </si>
  <si>
    <t>1. Disminución de los ingresos para la entidad territorial.
2. Pérdida de credibilidad e imagen institucional
3. Investigaciones disciplinarias, fiscales y penales.
4. Insatisfacción del usuario y las entidades territoriales.</t>
  </si>
  <si>
    <t xml:space="preserve"> *PREVENTIVO *PREVENTIVO * * * *</t>
  </si>
  <si>
    <t xml:space="preserve"> *FUERTEFUERTE *FUERTEFUERTE * * * *</t>
  </si>
  <si>
    <t>Gestionar la estandarización, consolidación, integración y disposición de los recursos de información geográfica de la
Comunidad IDECA, para permitir y facilitar el descubrimiento, acceso, aprovechamiento, uso y apropiación de los datos
geográficos de Bogotá.</t>
  </si>
  <si>
    <t>Plan Anual de trabajo</t>
  </si>
  <si>
    <t>(% de ejecución de las actividades del Plan Anual de Trabajo  Ideca / % de programación de las actividades del Plan Anual de Trabajo Ideca) * 100</t>
  </si>
  <si>
    <t>Procedimiento Fortalecimiento de la Gobernanza de IDECA. Revisar y aprobar propuesta de plan estratégico o plan anual de trabajo</t>
  </si>
  <si>
    <t>Procedimiento Fortalecimiento de la Gobernanza de IDECA. Realizar seguimiento, monitoreo y control al  plan anual de trabajo</t>
  </si>
  <si>
    <t>Instrumentos técnicos o jurídicos actualizados
o elaborados</t>
  </si>
  <si>
    <t>(% de ejecución de  actividades para la elaboración de propuestas de instrumentos / % de programación de  actividades para la elaboración de propuestas de instrumentos) * 100</t>
  </si>
  <si>
    <t>Humanos
Normativos
Tecnológicos</t>
  </si>
  <si>
    <t xml:space="preserve">1. Lider del procedimiento - Profesional Especializado
</t>
  </si>
  <si>
    <t>Procedimiento elaboración y mantenimiento de instrumentos técnicos y jurídicos para la gestión de información geográfica -  Revisar y arobar documento preliminar</t>
  </si>
  <si>
    <t>Procedimiento elaboración y mantenimiento de instrumentos técnicos y jurídicos para la gestión de información geográfica. Revisar yaprobar el instrumento</t>
  </si>
  <si>
    <t>Requerimientos atendidos de información
geográfica</t>
  </si>
  <si>
    <t>(Número  de requerimientos de recursos geográficos atendidos con oportunidad y calidad / Total de requerimientos de recursos geográficos recibidos para atención en el periodo) *100</t>
  </si>
  <si>
    <t>Procedimiento Atención de Requerimientos de Recursos Geográficos - Aprobar respuesta</t>
  </si>
  <si>
    <t>1, Lider del procedimiento - Profesional Especializado
Profesional Universitario</t>
  </si>
  <si>
    <t xml:space="preserve">Datos Temáticos </t>
  </si>
  <si>
    <t>(Número  de datos temáticos actualizados y generados / Total de datos  temáticos programados para actualización  y generación en la vigencia) *100</t>
  </si>
  <si>
    <t>Procedimeinto de Gestión de Datos Temáticos - Verificar y aprobar resultados</t>
  </si>
  <si>
    <t>Datos de Referencia</t>
  </si>
  <si>
    <t>(Número  de datos de referencia actualizados por versión / Total de datos de referencia suministrados por versión) *100</t>
  </si>
  <si>
    <t>Procedimeinto de Gestión de Datos de Referencia - Validar el cargue y actualización de los datos de referencia en la base de datos geográfica</t>
  </si>
  <si>
    <t>(Número de servicios web geográficos actualizados y generados / Total de servicios web geográficos programados)  * 100</t>
  </si>
  <si>
    <t>Procedimiento gestión de servicios web geográficos, Verificar servicio web geográfico en ambiente de pruebas</t>
  </si>
  <si>
    <t>Procedimiento gestión de servicios web geográficos, Verificar servicio web geográfico en ambiente de producción</t>
  </si>
  <si>
    <t xml:space="preserve">Catálogo de Recursos Geográficos </t>
  </si>
  <si>
    <t>Número de recursos geográficos actualizados en el catálogo / Total de recursos geográficos a actualizar en el catálogo en el periodoo</t>
  </si>
  <si>
    <t>Procedimiento de Gobierno de Recursos Geográficos. Verificar la actualización del catálogo de recursos geográficos a la vigencia</t>
  </si>
  <si>
    <t xml:space="preserve">Posibilidad de afectación Reputacional por *Incumplimiento de los objetivos estratégicos y de las lineas de acción del Plan Estratégico *y por la afectación de la credibilidad de la IDE de Bogotá y de la UAECD, desde el punto de vista de la coordinación y del manejo operacional., debido a Incumplimiento del plan anual de trabajo </t>
  </si>
  <si>
    <t>Posibilidad de afectación Reputacional por *la desactualización, ausencia o baja calidad de instrumentos para la eficiente gestión de la información geográfica *y la perdida de confianza de los miembros o usuarios de la IDE de Bogotá, debido a la gestión inoportuna de las actividades o incumplimiento de los requisitos  para la elaboración de propuestas de instrumentos técnicos y/o jurídicos</t>
  </si>
  <si>
    <t>Posibilidad de afectación Reputacional por *Insatisfacción de los usuarios de la Infraestructura de Datos Espaciales de Bogotá *y por Dificultades para la implementación de la estrategía de uso y apropiación de recursos geográficos, debido a Incumplimientos de los requisitos normativos y del cliente o de los grupos de valor en la atención de los requerimientos de informacion geografica</t>
  </si>
  <si>
    <t>Posibilidad de afectación Reputacional por *Incorformidad y perdida de crebilidad en el producto Mapa de Referencia por parte de los usuarios * Poca o nulo uso, consumo y/o reutilización del producto Mapa de Referencia por parte de los usuarios, debido a Inadecuada modelación, documentación, migración o poblamiento de las bases de datos geográficas de disposición respecto a los datos de referencia suministrados por las entidades productoras de información</t>
  </si>
  <si>
    <t>Posibilidad de afectación Reputacional por *Disminución en el número de usuarios que consumen los servicios web *y servicios web no interoperables y sin capacidad de reutilización, debido a la inapropiada generación y/o actualización de los servicios web geograficos</t>
  </si>
  <si>
    <t>Posibilidad de afectación Reputacional por *Dificultades para la implementación de la estrategía de uso y apropiación de recursos geográficos *y el desconocimiento de la información que impide la reutilización y uso de los recursos geográficos en el desarrollo de proyectos de ciudad y en la toma de decisiones de la administración distrital , debido a la desactualización, impresición o inadecuada estructuración del catalogo de recursos geográficos</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</si>
  <si>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</si>
  <si>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</si>
  <si>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</si>
  <si>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 xml:space="preserve">1. Gerente Ideca
2. Gerente Ideca
</t>
  </si>
  <si>
    <t>RC-GIG-1</t>
  </si>
  <si>
    <t>Posibilidad de recibir dádivas o beneficios en beneficio propio y/o de particulares para un uso inadecuado de la información geográfica</t>
  </si>
  <si>
    <t>1. Desconocimiento de las directrices y procedimientos de Ideca.
2. Desconocimiento de las condiciones y licencias de uso de la información geográfica.
3. No identificar, ni declarar un conflicto de interés oportunamente</t>
  </si>
  <si>
    <t>1. Incumplimiento de acuerdos formales con entidades distritales.
2. Afectación de la imagen y credibilidad de la entidad.</t>
  </si>
  <si>
    <t xml:space="preserve"> *PREVENTIVO * * * * *</t>
  </si>
  <si>
    <t xml:space="preserve"> *Se revisa que la información sea coherente, que se encuentre en un lenguaje claro, que sea fácil de entender y que cumpla con los requisitos técnicos de formato y tamaño para su publicación. * * * * * *</t>
  </si>
  <si>
    <t xml:space="preserve"> *FUERTEMODERADO * * * * *</t>
  </si>
  <si>
    <t>Gestionar los productos y servicios del portafolio para cumplir la meta de ingresos de la Unidad y satisfacer las necesidades y requerimientos de nuestros clientes.</t>
  </si>
  <si>
    <t>Cartografía, Registros de información predial, apoyo técnico, asesorías, analítica, avalúos, contratos interadministrativos</t>
  </si>
  <si>
    <t>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calidad para su entrega; de no cumplir las condiciones, solicita mediante mesa de servicio o correo electrónico a la dependencia correspondiente su corrección.</t>
  </si>
  <si>
    <t>Procedimiento Ventas directas de productos y servicios
Recibir y/o revisar que el producto cumpla con las especificaciones</t>
  </si>
  <si>
    <t>Procedimiento Gestión de avalúos comerciales
Verificar y realizar control de calidad al avalúo comercial</t>
  </si>
  <si>
    <t>El profesional especializado de cartografía realiza control de calidad al requerimiento, verficando la respuesta proyectada y los anexos a entregar, contra la solicitud del cliente. De no estar conforme, se devuelve al profesional que elaboró. Se deja como registro del control de calidad un visto bueno en el oficio.</t>
  </si>
  <si>
    <t>Instructivo Atención de requerimientos de cartografía temática
Realizar control de calidad al proyecto de respuesta</t>
  </si>
  <si>
    <t>Avalúos</t>
  </si>
  <si>
    <t>Procedimiento Gestión de avalúos comerciales
Realizar visita técnica al predio</t>
  </si>
  <si>
    <t>1. Meta: 100%
(Reuniones realizadas / Reuniones programadas)*100
2. Meta: 100%
(Seguimientos realizados / Seguimientos programados)*100</t>
  </si>
  <si>
    <t>Humanos, técnicos, tecnológicos</t>
  </si>
  <si>
    <t>1. Líder avalúos comerciales, Subgerente SIE
2. Líder avalúos</t>
  </si>
  <si>
    <t xml:space="preserve">Procedimiento Gestión de avalúos comerciales
Revisar y Validar propuesta de avalúo en comité </t>
  </si>
  <si>
    <t>Procedimiento Gestión de avalúos comerciales
Revisar y realizar control de calidad avalúo de indemnización</t>
  </si>
  <si>
    <t>Procedimiento Gestión de avalúos comerciales
Revisar y realizar control de calidad a la respuesta de revisión y/o complementación</t>
  </si>
  <si>
    <t>Procedimiento Gestión de avalúos comerciales
Seguimiento periódico - Condición de operación</t>
  </si>
  <si>
    <t>Cartografía, Registros de información predial, apoyo técnico, asesorías</t>
  </si>
  <si>
    <t>(Otros Productos y/o servicios entregados de manera oportuna y con calidad / Total de otros productos y/o servicios entregados)*100</t>
  </si>
  <si>
    <t xml:space="preserve"> *Controles de calidad no efectivos, *Demora en el área técnica para la entrega del producto *</t>
  </si>
  <si>
    <t>1. Líder avalúos comerciales, Subgerente SIE
2. Líder avalúos comerciales</t>
  </si>
  <si>
    <t>RC-GPS-1</t>
  </si>
  <si>
    <t>Posibilidad de recibir dádivas o beneficios a nombre propio o de terceros para generar información errada u omitir los lineamientos metodológicos establecidos en la gestión del avalúo comercial</t>
  </si>
  <si>
    <t>1. Falta de transparencia e integridad del servidor público y/o contratista. 
2. Debilidades en los controles que posibiliten la realización del hecho.
3. No identificar, ni declarar un conflicto de interés oportunamente</t>
  </si>
  <si>
    <t>1. Afectación a la imagen institucional.
2. Hallazgos administrativos, disciplinarios y fiscales.</t>
  </si>
  <si>
    <t xml:space="preserve"> *PREVENTIVO *PREVENTIVO *PREVENTIVO *PREVENTIVO *CORRECTIVO *PREVENTIVO</t>
  </si>
  <si>
    <t xml:space="preserve"> *El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*El Comité de avalúos realiza revisión y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t>
  </si>
  <si>
    <t xml:space="preserve"> *FUERTEFUERTE *FUERTEFUERTE *FUERTEFUERTE *FUERTEFUERTE *FUERTEFUERTE *FUERTEFUERTE</t>
  </si>
  <si>
    <t>Generar, desarrollar e implementar proyectos estratégicos de Tecnologías de la Información y las Comunicaciones, así como gestionar eficientemente el portafolio de servicios de TI y los recursos tecnológicos, fomentando su uso y apropiación, dinamizando la transformación digital de la UAECD, bajo los estándares de seguridad y privacidad de la información y continuidad del negocio.</t>
  </si>
  <si>
    <t>Plan Estratégico de Tecnologías de la Información– PETI</t>
  </si>
  <si>
    <t xml:space="preserve">Equipo Gerencia de Tecnología realiza el seguimiento mensual a los avances de los proyectos y cierre de brechas del PETI, a través del cronograma y tablero de control publicado en el sitio de la Gerencia de Tecnología, usando Sharepoint. </t>
  </si>
  <si>
    <t>Procedimiento planeación estratégica de TI. Actividad:Revisar el seguimiento a la estrategia de TI</t>
  </si>
  <si>
    <t xml:space="preserve">Comité Institucional de   Gestión y Desempeño revisa y aprueba anualmente, el plan estratégico de TI. </t>
  </si>
  <si>
    <t>Procedimiento planeación estratégica de TI. Actvidad: Revisar y aprobar el plan estrategico de TI</t>
  </si>
  <si>
    <t>Aplicaciones  y  sistemas de información disponibles y actualizados</t>
  </si>
  <si>
    <t>Las historias de usuario son gestionadas por el líder funcional del aplicativo, garantizando la completitud y procedencia de los requerimientos.</t>
  </si>
  <si>
    <t xml:space="preserve">Procedimiento Desarrollo de sistemas de información. Actividad: Realizar ajuste y desarrollo. </t>
  </si>
  <si>
    <t xml:space="preserve">Realizar validaciones por parte de Infraestructura Tecnológica, que los servicios tecnológicos se encuentren disponibles y en correcto funcionamiento, a diario. </t>
  </si>
  <si>
    <t>Indicador: Validación de disponibilidad infraestructura 
a. Meta: 98% 
b. Fórmula:(Validaciones realizadas  / Validaciones planeadas) * 100</t>
  </si>
  <si>
    <t xml:space="preserve">a. Grupo de  Infraestructura- recurso humano. </t>
  </si>
  <si>
    <t xml:space="preserve">a. Subgerente Infraestructura Tecnológica
b. Administradores de recursos tecnológicos
</t>
  </si>
  <si>
    <t>Líder técnico y analista de desarrollo, revisan el documento de análisis de requerimientos para verificar que los aspectos técnicos y el análisis del negocio relacionados con la solución de software objeto de mantenimiento, son acordes a la solicitud o especificación del cambio a realizar.</t>
  </si>
  <si>
    <t xml:space="preserve">Procedimiento Desarrollo de sistemas de información. Actividad: Revisar documento de análisis de requerimientos. </t>
  </si>
  <si>
    <t xml:space="preserve">Líder funcional y  Usuario funcional, ejecutan las pruebas funcionales con acompañamiento del analista de desarrollo y/o analista de QA en el ambiente de pruebas de acuerdo con el guion de pruebas y completa la tarea correspondiente en el flujo de tareas de la orden de cambio. </t>
  </si>
  <si>
    <t>Procedimiento Desarrollo de sistemas de información. Actividad: Ejecutar guion de pruebas.</t>
  </si>
  <si>
    <t>Infraestructura  de TI y conectividad disponibles</t>
  </si>
  <si>
    <t>Nivel de Disponibilidad de la Infraestructura Tecnológica de la Unidad: (Número de horas con disponibilidad de la infraestructura tecnológica / Número de horas de disponibilidad ofrecidas de la infraestructura tecnológica) * 100</t>
  </si>
  <si>
    <t>Procedimiento Gestión de la Infraestructura Tecnológica. Actividad: Validar disponibilidad de la plataforma tecnológica.</t>
  </si>
  <si>
    <t>Procedimiento Gestión de la Infraestructura Tecnológica. Actividad: Realizar despliegues o ventanas de mantenimiento.</t>
  </si>
  <si>
    <t>El ingeniero asignado gestiona la solicitud basada en su experiencia técnica o de acuerdo con un documento de la Base de Conocimiento que se encuentra en la mesa de servicio, realiza las pruebas correspondientes, dando solución a lo solicitado, recategoriza la solicitud si se requiere y documenta las actividades realizadas dando solución a la solicitud en la herramienta Tecnológica de mesa de servicio de TI</t>
  </si>
  <si>
    <t>Procedimiento Gestión de la Infraestructura Tecnológica. Actividad: Gestionar, documentar y solucionar la mesa de servicio</t>
  </si>
  <si>
    <t>Sistema  de continuidad de negocio implementado</t>
  </si>
  <si>
    <t xml:space="preserve">Comité Institucional de Gestión y Desempeño anualmente avala el documento de planificación, el plan de trabajo y el mapa de ruta propuesto para su aprobación o sugerencias de mejora. </t>
  </si>
  <si>
    <t>Procedimiento Gestión de Continuidad del Negocio. Actividad: Avalar Planificación y Control</t>
  </si>
  <si>
    <t xml:space="preserve">Ejecutar la Estrategia de Comunicaciones para dar a conocer el plan de continuidad y los ejecicios de pruebas </t>
  </si>
  <si>
    <t>Indicador: Seguimiento a la estrategia de cominucaciones 
a. Meta: 100% 
b. Fórmula:(No.  de actividades de la estrategia de comunicaciones ejecutadas en el periodo /No.  de actividades e la estrategia de comunicaciones programadas en el periodo )*100</t>
  </si>
  <si>
    <t>a. Medios de comunicación 
b. Recurso humano</t>
  </si>
  <si>
    <t xml:space="preserve">a. Oficial de Continuidad
</t>
  </si>
  <si>
    <t xml:space="preserve">Comité Institucional de Gestión y Desempeño anualmente valida los documentos de estrategias de Continuidad del Negocio (BCP), de Recuperación ante Desastres (DRP) y Gobierno de Continuidad (BCM) </t>
  </si>
  <si>
    <t>Procedimiento Gestión de Continuidad del Negocio. Actividad: Avalar Estrategia de Continuidad del Negocio</t>
  </si>
  <si>
    <t>Comité Institucional de Gestión y Desempeño verifica semestralmente que la propuesta de los ejercicios y pruebas estén acorde con las necesidades de la UAECD, la estrategia de continuidad y los planes de continuidad propuestos, validando los periodos de ejecución y aprueba</t>
  </si>
  <si>
    <t>Procedimiento Gestión de Continuidad del Negocio. Actividad: Avalar Plan de ejercicios y Pruebas</t>
  </si>
  <si>
    <t>Oficial de continuidad y Líderes de continuidad ejecutan el plan de ejercicios y pruebas de acuerdo a las fechas establecidas, consignando los resultados correspondientes.</t>
  </si>
  <si>
    <t>Procedimiento Gestión de Continuidad del Negocio. Actividad: Ejecutar el Plan de Ejercicios y Pruebas</t>
  </si>
  <si>
    <t>Sistema Gestión de Seguridad de la Información implementado</t>
  </si>
  <si>
    <t>Oficial y/o equipo de Seguridad de la Información, anualmente define y presenta el plan de seguridad y privacidad de la información y la aprobación se encuentra a cargo del Comité Institucional de Gestión y Desempeño</t>
  </si>
  <si>
    <t xml:space="preserve">Procedimiento Gestión de Seguridad y Privacidad de la Información. Actividad: Presentar Plan de seguridad y privacidad de la información  </t>
  </si>
  <si>
    <t xml:space="preserve">Fortalecer la Estrategia de comunicaciones para dar a conocer tips y las políticas de seguridad y privacidad de la información </t>
  </si>
  <si>
    <t>Indicador: Seguimiento a la estrategia de comunicaciones 
a. Meta: 100% 
b. Fórmula:(No.  de actividades de la estrategia de comunicaciones ejecutadas en el periodo /No.  de actividades e la estrategia de comunicaciones programadas en el periodo )*100</t>
  </si>
  <si>
    <t>a. Medios de comunicación
b. Recurso humano</t>
  </si>
  <si>
    <t xml:space="preserve">a. Oficial de Seguridad
</t>
  </si>
  <si>
    <t xml:space="preserve">
Comité Institucional de Gestión y Desempeño elabora el Plan de Tratamiento de riesgos de seguridad de la información, basado en un análisis de riesgos para identificar las amenazas, vulnerabilidades y riesgos asociados a cada activo critico de acuerdo con el apetito de riesgo de la Unidad, y definiendo controles para minimizar los niveles de riesgo. </t>
  </si>
  <si>
    <t>Procedimiento Gestión de Seguridad y Privacidad de la Información. Actividad:  Realizar la gestión de riesgos de seguridad de la información</t>
  </si>
  <si>
    <t>Jefe de Dependencia y/o el designado mediante memorando, solicitan la inactivación de las cuentas de usuario expiradas</t>
  </si>
  <si>
    <t>Instructivo gestión de accesos. Actividad: Revisar y solicitar depuración mensuales cuentas de usuario de red</t>
  </si>
  <si>
    <t>Atención a requerimientos</t>
  </si>
  <si>
    <t>El Analista de primer nivel recibe y revisa la solicitud a través de la herramienta de mesa de servicio, determinando si la información es clara o se requiere ampliar dicha información por parte del usuario.</t>
  </si>
  <si>
    <t>Procedimiento Gestión Mesa de Servicios. Actividad: Recibir y revisar la solicitud</t>
  </si>
  <si>
    <t>Equipo de seguimiento gestión de solicitudes realiza seguimiento, análisis y generación de reportes, a la gestión de solicitudes (Incidentes y Requerimientos) de mesa de servicio de TI.
Además de Identificar las posibles causas que están afectando la prestación del servicio de TI, a través de la generación de los reportes configurados en la herramienta tecnológica de mesa de servicios de TI o del seguimiento puntual de las solicitudes en dicha herramienta.</t>
  </si>
  <si>
    <t>Procedimiento Gestión Mesa de Servicios. Actividad: Realizar estadísticas y analizar la gestión de solicitudes</t>
  </si>
  <si>
    <t>Posibilidad de afectación Reputacional por *Afectación en la prestación de los servicios tecnológicos *., debido a Indisponibilidad de las aplicaciones o sistemas de información</t>
  </si>
  <si>
    <t xml:space="preserve">Posibilidad de afectación Reputacional por *Afectación en la prestación de los servicios tecnológicos *., debido a Indisponibilidad de la infraestructura tecnológica menor a la meta establecida </t>
  </si>
  <si>
    <t>Posibilidad de afectación Reputacional por *Afectación en la prestación de los servicios tecnológicos *Pérdida de información, debido a Incumplimiento de los tiempos óptimos de recuperación (frente a un evento o incidente real)</t>
  </si>
  <si>
    <t xml:space="preserve"> *Obsolescencia tecnológica y vulnerabilidades no solucionadas, accesos no autorizados *Falta de adopción de las políticas de Seguridad y Privacidad de la Información en sensibilización en temas de seguridad y privacidad de la información a los usuarios             
 * Inadecuada gestión de copias de seguridad y deficiencias en almacenamiento de información </t>
  </si>
  <si>
    <t>a. Infraestructura de hardware, software y conectividad.
b. Recurso humano</t>
  </si>
  <si>
    <t>RC-GDT-1</t>
  </si>
  <si>
    <t>Posibilidad de acceso a información, por parte de personal no autorizado, en beneficio propio y particular.</t>
  </si>
  <si>
    <t>1. Ausencia de revisiones/depuraciones periódicas.
2. Desconocimiento de los lineamientos establecidos para la asignación de accesos y/o permisos.
3. No declarar o identificar el conflicto de interes oportunamente</t>
  </si>
  <si>
    <t>Potenciales responsabilidades disciplinarias, fiscales o penales.</t>
  </si>
  <si>
    <t xml:space="preserve">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Jefe de Dependencia,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 * * * * *</t>
  </si>
  <si>
    <t xml:space="preserve"> *FUERTEFUERTE * * * * *</t>
  </si>
  <si>
    <t xml:space="preserve">Prestar una experiencia de servicio de calidad a nuestros Grupos de Valor a través de un modelo de atención y la implementación de estrategias de participación y rendición de cuentas que permitan construir relaciones de confianza, satisfacción y mutuo beneficio. </t>
  </si>
  <si>
    <t>Solicitudes de atención al ciudadano por los diversos canales</t>
  </si>
  <si>
    <t>(No. Solicitudes de usuarios atendidas por los diferentes canales  / No. Total de solicitudes recibidas de usuarios -según capacidad operativa) * 100</t>
  </si>
  <si>
    <t>Procedimiento Atención, radicación y respuesta a trámites inmediatos
Procedimiento Atención y radicación de trámites no inmediatos
Verificar en el SIIC la información jurídica del predio</t>
  </si>
  <si>
    <t>Procedimiento Atención y radicación de trámites no inmediatos
Consultar CTL en los aplicativos respectivos</t>
  </si>
  <si>
    <t>Procedimiento Atención y radicación de trámites no inmediatos
Ubicar el predio en el SIIC y en el visor</t>
  </si>
  <si>
    <t>Procedimiento Atención y radicación de trámites no inmediatos
Revisar documentos aportados</t>
  </si>
  <si>
    <t>Procedimiento Atención y radicación de trámites no inmediatos
Generar radicación en el SIIC</t>
  </si>
  <si>
    <t>Procedimiento Atención y radicación de trámites no inmediatos
Revisar y analizar radicaciones</t>
  </si>
  <si>
    <t>Radicación y notificación de trámites</t>
  </si>
  <si>
    <t>Procedimiento Entrega de notificaciones
Verificar y hacer seguimiento a las notificaciones</t>
  </si>
  <si>
    <t>1. Meta 100% 
(Reuniones realizadas / Reuniones programadas)*100</t>
  </si>
  <si>
    <t>1. Profesional del equipo de notificaciones</t>
  </si>
  <si>
    <t>Plan de Socialización y Participación en Territorio</t>
  </si>
  <si>
    <t>Prc cedimiento  de socialización y participación Ciudadana con enfoque multipropósito
Revisar Plan de socialización y participación del territorio</t>
  </si>
  <si>
    <t xml:space="preserve">(Reuniones realizadas/reuniones programadas)*100 
</t>
  </si>
  <si>
    <t>Profesionales del equipo de socialización</t>
  </si>
  <si>
    <t>Prccedimiento  de socialización y participación Ciudadana con enfoque multipropósito
Aprobar Plan de socialización</t>
  </si>
  <si>
    <t>Prccedimiento  de socialización y participación Ciudadana con enfoque multipropósito
Seguimiento a las actividades de socialización</t>
  </si>
  <si>
    <t>Humanos, tecnológicos.</t>
  </si>
  <si>
    <t>1. GCAC y comunicaciones
2. GCAC</t>
  </si>
  <si>
    <t>RC-PCE-1</t>
  </si>
  <si>
    <t>Posibilidad de recibir dádivas o beneficios a nombre propio o de particulares en la radicación de los trámites</t>
  </si>
  <si>
    <t>1. Posible falta de transparencia e integridad del funcionario. 
2. Presiones por parte de actores externos en la gestión del trámite a través de sobornos.
3. Desconocimiento de la normatividad aplicable por parte del funcionario.
4. Desconocimiento de los ciudadanos sobre la facilidad del uso de herramientas para la radicación de los trámites.
5. No identificar, ni declarar un conflicto de interés oportunamente</t>
  </si>
  <si>
    <t>1. Pérdida de credibilidad en la entidad y sus aplicativos. 
2. Insatisfacción del usuario. 
3. Hallazgos administrativos, disciplinarios y fiscales.</t>
  </si>
  <si>
    <t xml:space="preserve"> *PREVENTIVO *PREVENTIVO *PREVENTIVO *PREVENTIVO *PREVENTIVO *CORRECTIVO</t>
  </si>
  <si>
    <t xml:space="preserve"> *El auxiliar, técnico, profesional, radicador SPAC consulta la información de matrícula del predio objeto de la solicitud, en el Certificado de Tradición y Libertad en el aplicativo VUR o VUC, busca identificar el tipo de requerimiento, la completitud de los documentos y atender las solicitudes oportunamente.
El radicador: técnico y/o profesional SPAC verifica si se cuenta con matrícula inmobiliaria y corresponde al predio indicado por el solicitante con el fin de verificar que el predio y los datos jurídicos de los mismos coincidan con los registrados en el SIIC y en la Oficina de Registro de Instrumentos públicos. *El radicador: técnico y/o profesional SPAC consulta el Certificado de tradición y libertad en los aplicativos respectivos para constatar la información de la tradición del predio, dejando evidencia de la consulta que permitió validar la calidad (VUR, VUC o RUES, otros). *El radicador: técnico y/o profesional SPAC ubica el predio en el SIIC y visor cartográfico y verifica si existen otras radicaciones sobre el predio que esté vigente, si esas radicaciones tienen respuesta, si se encuentran pendiente por documentos, o para identificar un recurso o si es una radicación nueva. *El radicador: técnico y/o profesional SPAC revisa los documentos exigidos en la Resolución de requisitos vigente para la UAECD de acuerdo con la tipología indicada, busca establecer que las radicaciones contengan los documentos requisitos. *El radicador: técnico y/o profesional SPAC genera la radicación en el SIIC y relaciona los documentos aportados por el Usuario o solicitante de acuerdo con el trámite requerido cumpliendo las disposiciones del procedimiento, si la radicación no tiene los documentos completos informa al usuario que recibirá una comunicación de la entidad solicitándole completar los documentos requisito y plazo para realizarlo. *El auxiliar, técnico, profesional SPAC recibe de las dependencias de estudio la relación de las radicaciones con inconsistencias, realiza análisis de la causa de la devolución y por funcionario, asigna al funcionario que radicó para que corrija la inconsistencia de la radicación, la cual se debe corregir en el menor tiempo posible para transferir al área de estudio inmediatamente. Genera un informe periódico de las devoluciones el cual incluye la causal de la devolución, el nombre del funcionario radicador y el tiempo utilizado en la atención de la devolución. Este informe lo envía al Subgerente SPAC quien recibe el informe e identifica las causales más recurrentes de devolución e identifica si se requiere acciones de mejora. *</t>
  </si>
  <si>
    <t>Administrar los recursos financieros y proveer información presupuestal, contable y de tesorería para apoyar el cumplimiento de la misión de la UAECD.</t>
  </si>
  <si>
    <t xml:space="preserve"> Órdenes de pago</t>
  </si>
  <si>
    <t>(Solicitudes tramitadas sin cumplimiento de requisitos legales / Total de solicitudes de pago a tramitar) * 100</t>
  </si>
  <si>
    <t>El profesional SAF Central de cuentas recibe las solicitudes de pago provenientes de los supervisores de los contratos a través de Pandora y verifica la documentación asociada, si la información no se encuentra diligenciada y completa devuelve a través del aplicativo al contratista para su ajuste.</t>
  </si>
  <si>
    <t>Instructivo Solicitud, elaboración y pago de cuentas
Recibir y revisar solicitudes de pago</t>
  </si>
  <si>
    <t>El profesonal o técnico de presupuesto verifica la documentación remitida según el caso con el fin de garantizar que la información del pago es coherente, verificando su pertinencia y la infomación aplicable al periodo de revisión, si la documentación no es consistente devuelve por correo a la central y esta a través de Pandora a los contratistas para su complementación y/o ajustes.</t>
  </si>
  <si>
    <t>Instructivo Solicitud, elaboración y pago de cuentas
Validar documentos de pago</t>
  </si>
  <si>
    <t>El profesional especializado de presupuesto revisa la orden de pago frente a los soportes, garantizando que el pago y los descuentos respectivos se realizaron correctamente, si no lo están devuelve para ajuste.</t>
  </si>
  <si>
    <t>Instructivo Solicitud, elaboración y pago de cuentas
Revisar orden de pago</t>
  </si>
  <si>
    <t xml:space="preserve"> Certificados de Registros presupuestales</t>
  </si>
  <si>
    <t>(Número de RP anulados correctamente/ Número de anulaciones de RP solicitadas)*100</t>
  </si>
  <si>
    <t>El profesional de presupuesto verifica la solicitud frente al acta de liquidación del contrato o informe final de supervision, garantizando que los saldos a anular correspondan a contratos ya finalizados o liquidados. Si la documentación no está completa devuelve al área solicitante para su corrección.</t>
  </si>
  <si>
    <t>Procedimiento Administración Presupuestal
Verificar soportes de la solicitud de anulación de saldos</t>
  </si>
  <si>
    <t>El profesional especializado de presupuesto revisa el acta de anulación de saldos frente a los soportes respectivos, verificando que la información esté completa y correcta, si no lo está devuelve a elaborar acta de anulación.</t>
  </si>
  <si>
    <t>Procedimiento Administración Presupuestal
Revisar acta de anulación de saldos</t>
  </si>
  <si>
    <t>El profesional de presupuesto genera reporte en los aplicativos correspondientes para verificar que se anularon todos los saldos, garantizando que se registraron correctamente, si los saldos incluidos en el acta no están anulados devuelve a registrar las anulaciones en los aplicativos correspondientes.</t>
  </si>
  <si>
    <t>Procedimiento Administración Presupuestal
Validar anulaciones en reporte de los aplicativos correspondientes</t>
  </si>
  <si>
    <t>El profesional de presupuesto verifica la solicitud frente al acta de liquidación del contrato o informe final de supervision, validando la consistencia de la solicitud remitida por las áreas frente a los soportes. Si la información no es correcta devuelve al área solicitante.</t>
  </si>
  <si>
    <t>Procedimiento Administración Presupuestal
Verificar soportes de la solicitud de anulación de saldos de reserva presupuestal y cotejarla con los aplicativos</t>
  </si>
  <si>
    <t>El profesional de presupuesto genera reporte de reservas presupuestales en los aplicativos dispuestos para verificar que las anulaciones quedaron registradas correctamente, si los saldos incluidos en el acta no están anulados devuelve a registrar las anulaciones en los aplicativos dispuestos.</t>
  </si>
  <si>
    <t>Procedimiento Administración Presupuestal
Validar anulaciones en reporte de los aplicativos dispuestos</t>
  </si>
  <si>
    <t>Certificados de disponibilidad  Registros presupuestales</t>
  </si>
  <si>
    <t>(Número de RP Y CDP expedidos  correctamente/ Número de solicitudes de CDP Y RP)*100</t>
  </si>
  <si>
    <t>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t>
  </si>
  <si>
    <t>Procedimiento Administración Presupuestal
Validar las solicitudes de CDP</t>
  </si>
  <si>
    <t>El profesional especializado de presupuesto revisa el CDP frente a la solicitud con el fin de validar la correcta elaboración, si no es consistente devuelve para ajuste o reelaboración.</t>
  </si>
  <si>
    <t>Procedimiento Administración Presupuestal
Revisar CDP</t>
  </si>
  <si>
    <t>El profesional de presupuesto recibe la solicitud remitida por la Subgerencia de contratación y la valida frente a los documentos aportados para el registro, verificando el cumplimiento de los requisitos legales, si no es consistente devuelve la solicitud al técnico o auxiliar administrativo de presupuesto indicando las inconsistencias presentadas para corrección con copia al profesional especializado, el técnico o auxiliar remite por correo a la Subgerencia de contratación para la respectiva gestión.</t>
  </si>
  <si>
    <t>Procedimiento Administración Presupuestal
Validar las solicitudes de CRP</t>
  </si>
  <si>
    <t>El profesional especializado de presupuesto revisa el CRP frente a los soportes respectivos para garantizar su correcta elaboración, si no lo es, devuelve para ajuste.</t>
  </si>
  <si>
    <t>Procedimiento Administración Presupuestal
Revisar CRP</t>
  </si>
  <si>
    <t>Estados financieros e informes contables</t>
  </si>
  <si>
    <t>(Número de hallazgos de auditoría relacionados con información financiera no precisa ni acorde con el marco normativo contable*1)</t>
  </si>
  <si>
    <t>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t>
  </si>
  <si>
    <t>Procedimiento Administración contable
Analizar transacciones soportadas</t>
  </si>
  <si>
    <t>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tranacciones para efectos de dar cumplimiento a la normatividad contable, evitando el riesgo de incumplimiento del principio contable de la importancia relativa.</t>
  </si>
  <si>
    <t>Procedimiento Administración contable
Validar la procedencia de la contabilización de la transacción</t>
  </si>
  <si>
    <t>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t>
  </si>
  <si>
    <t>Procedimiento Administración contable
Validar y revisar movimientos contables</t>
  </si>
  <si>
    <t>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t>
  </si>
  <si>
    <t>Procedimiento Administración contable
Determinar y registrar los saldos de las cuentas contables propias de conciliación</t>
  </si>
  <si>
    <t>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t>
  </si>
  <si>
    <t>Procedimiento Administración contable
Generar revisar y validar reportes</t>
  </si>
  <si>
    <t>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t>
  </si>
  <si>
    <t>Procedimiento Administración contable
Revisar estados financieros</t>
  </si>
  <si>
    <t>Asignación de costos y gastos a los productos finales y determinación del costo de venta mensual</t>
  </si>
  <si>
    <t>(Valor costos/vr. Ventas netas)*100  
Se debe obtener un porcentaje del &lt; 40%</t>
  </si>
  <si>
    <t>El profesional especializado de contabilidad revisa que el soporte físico sea igual al magnético, con el fin de verificar la uniformidad de la información, si la información no corresponde solicita aclaración y/o corrección de las diferencias encontradas.</t>
  </si>
  <si>
    <t>Procedimiento costos de los productos comercializados
Revisar la información</t>
  </si>
  <si>
    <t>El profesional especializado revisa la causación de las órdenes de pago con el fin de establecer que se cumpla con el principio contable de uniformidad y se cumplan los criterios contables, si la información presenta inconsistencias se ajustan las cuentas mediante la actualización de la planilla de órdenes de pago o la elaboración de un comprobante contable de ajuste de acuerdo con el caso y envía correo informativo a los responsables de la elaboración de la orden de pago.</t>
  </si>
  <si>
    <t>Procedimiento costos de los productos comercializados
Revisar planilla de órdenes de pago</t>
  </si>
  <si>
    <t>El profesional especializado revisa el balance de prueba si la infomación no corresponde devuelve para revisión de la planilla de órdenes de pago.</t>
  </si>
  <si>
    <t>Procedimiento costos de los productos comercializados
Revisar la información contabilizada</t>
  </si>
  <si>
    <t xml:space="preserve">El profesional, auxiliar, técnico de contabilidad revisa el reporte de facturación detallada generado desde el aplicativo verificando la información junto con el libro de bancos, los extractos y las conciliaciones </t>
  </si>
  <si>
    <t>El contador analiza el costo de cada producto frente a las ventas de este verificando que guarden relación entre ambos, si no guarda relación devuelve a la actividad de trasladar costo de producción de bienes o servicios al costo de ventas.</t>
  </si>
  <si>
    <t>Procedimiento costos de los productos comercializados
Analizar el resultado de los costos de ventas frente a las ventas mensuales</t>
  </si>
  <si>
    <t xml:space="preserve">Declaraciones tributarias presentadas </t>
  </si>
  <si>
    <t>(Número de declaraciones tributarias presentadas de forma exacta y oportuna/ Número de declaraciones tributarias a presentar)*100</t>
  </si>
  <si>
    <t>El contador profesional especializado revisa la consistencia de los reportes frente a los saldos de las cuentas, a fin de presentar información en declaraciones tributarias exactas, si se encuentran inconsistencias se efectúan los ajustes del caso.</t>
  </si>
  <si>
    <t>Instructivo Elaboración de declaraciones tributarias
Revisar la consistencia de los reportes de los aplicativos y los saldos de las cuentas de impuestos</t>
  </si>
  <si>
    <t>El contador, auxiliar administrativo de contabilidad revisa la información de los formularios diligenciados preliminares a fin de presentar información en declaraciones tributarias exacta, si contiene errores devuelve para diligenciar formularios.</t>
  </si>
  <si>
    <t>Instructivo Elaboración de declaraciones tributarias
Revisar información de los formularios preliminares</t>
  </si>
  <si>
    <t>El profesional universitario, tesorero, revisan los valores a pagar por concepto de impuestos, a fin de presentar y pagar información en declaraciones tributarias exacta, si contiene errores devuelve a diligenciar los formularios.</t>
  </si>
  <si>
    <t>Instructivo Elaboración de declaraciones tributarias
Revisar los valores a pagar</t>
  </si>
  <si>
    <t>El profesional especializado contador revisa el calendario tributario con el propósito de presentar declaraciones tributarias en forma oportuna y generar alertas periódicas.</t>
  </si>
  <si>
    <t>No documentado</t>
  </si>
  <si>
    <t>Órdenes de pago</t>
  </si>
  <si>
    <t>(Pagos administrativos presentados a tiempo/Pagos programados) *100</t>
  </si>
  <si>
    <t>El técnico y/o auxiliar de tesorería recibe del área de presupuesto la relación de documentos conforme a lo establecido en la circular interna de pagos, si las órdenes no pueden continuar el proceso de pago devuelve a presupuesto mediante correo electrónico detallando el motivo.</t>
  </si>
  <si>
    <t>Instructivo Solicitud, elaboración y pago de cuentas
Recibir y radicar los envíos de pagos</t>
  </si>
  <si>
    <t>El técnico y/o auxiliar de tesorería lee el código de barras del envío y de las OP en OPGET tesorería y genera el registro Listado de envío para revisión en pantalla. Si las OP no son recibidas por el sistema devuelve a presupuesto.</t>
  </si>
  <si>
    <t>Instructivo Solicitud, elaboración y pago de cuentas
Radicar OP en OPGET - Tesorería</t>
  </si>
  <si>
    <t>El tesorero y/o profesional de tesorería diariamente verifica en el portal bancario si hay rechazos de pagos, si los hay registra el rechazo en el libro de bancos de tesorería, luego elabora acta de rechazo y solicita reproceso del pago.</t>
  </si>
  <si>
    <t>Instructivo Solicitud, elaboración y pago de cuentas
Consultar rechazos en portal bancario</t>
  </si>
  <si>
    <t>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t>
  </si>
  <si>
    <t>Instructivo Solicitud, elaboración y pago de cuentas
Realizar el control del pago efectivo de las cuentas</t>
  </si>
  <si>
    <t>Informe de ingresos y conciliaciones bancarias</t>
  </si>
  <si>
    <t>(Permisos, privilegios, claves y roles como administradores actualizadas / Permisos, privilegios, claves y roles por actualizar)*100
Nota: Depende de los cambios de funcionarios y sus roles</t>
  </si>
  <si>
    <t>El tesorero y/o profesional de tesorería verifica que las firmas autorizadas se encuentren actualizadas con el fin de efectuar oportunamente las actividades del proceso, si se modifican los funcionarios encargados y se presenten solicitudes de actualización o adiciones de firmas se procede a realizar la actualización.</t>
  </si>
  <si>
    <t>Procedimiento Administración de tesorería
Controlar vigencia de firmas</t>
  </si>
  <si>
    <t>Posibilidad de afectación Económica y Reputacional por *Sanciones administrativas, disciplinarias y fiscales y *Reprocesos, debido a Trámites de pago sin el lleno de los requisitos legales</t>
  </si>
  <si>
    <t xml:space="preserve"> *Soportes y/o documentos desactualizados, *Personal sin experiencia, *Solicitudes de pago con errores o sin la documentación adecuada</t>
  </si>
  <si>
    <t>Posibilidad de afectación Reputacional por *Reprocesos, desgaste administrativo e *Incumplimiento en los pagos, debido a Anulación errónea de saldos de registros presupuestales de compromisos vigentes</t>
  </si>
  <si>
    <t>Posibilidad de afectación Reputacional por *Reprocesos, desgaste administrativo y *Retraso en el trámite contractual, debido a Expedición errónea de certificados de disponibilidad presupuestal y registro presupuestal</t>
  </si>
  <si>
    <t>Posibilidad de afectación Económica y Reputacional por *Sanciones administrativas, disciplinarias y/o fiscales * , debido a Registro y generación de información financiera no precisa ni acorde al marco normativo contable</t>
  </si>
  <si>
    <t xml:space="preserve"> *Cambios en las normas tributarias, financieras y contables, impactando el proceso financiero, *Personal sin experiencia *Personal con conocimientos desactualizados</t>
  </si>
  <si>
    <t xml:space="preserve"> *Personal sin experiencia o con conocimientos desactualizados *Carencia de herramienta tecnológica que permita el cálculo de los costos *</t>
  </si>
  <si>
    <t>Posibilidad de afectación Económica y Reputacional por *Sanciones y multas para la entidad * , debido a Presentación de declaraciones tributarias inexactas y/o en forma extemporánea</t>
  </si>
  <si>
    <t xml:space="preserve"> *Cambios en las normas tributarias, financieras y contables, impactando el proceso financiero. *Personal sin experiencia o con conocimientos desactualizados *Reporte de información extemporánea por parte de las áreas de la entidad.</t>
  </si>
  <si>
    <t xml:space="preserve">Posibilidad de afectación Económica y Reputacional por *Sanciones administrativas, disciplinarias y fiscales e *Intereses de mora, debido a Giro de pagos asociados a la nómina, servicios públicos, órdenes judiciales e impuestos de forma extemporánea. </t>
  </si>
  <si>
    <t xml:space="preserve"> *Inconsistencia en la entrega de información *Demoras en la presentación y entrega a Tesorería de la información para el pago *</t>
  </si>
  <si>
    <t>Posibilidad de afectación Reputacional por *Acciones disciplinarias *y administrativas , debido a Desactualización ante entidades externas como bancos y SDH, de funcionarios con permisos, privilegios, claves y roles como administradores de portales bancarios o aplicativos como OPGET SDH y SAP</t>
  </si>
  <si>
    <t>Administrar los recursos financieros y proveer información presupuestal, contable y de tesorería para apoyar el cumplimiento de la misión de la UAECD</t>
  </si>
  <si>
    <t xml:space="preserve">
1. Elaborar los CDPs requeridos de acuerdo a lo aprobado por el Comité de Contratación para el Plan de Adquisiciones.
2. Realizar seguimiento a los pagos a través de la actualización permanente del libro de bancos.</t>
  </si>
  <si>
    <t>1. Meta: 100%
(Solicitudes de CDP tramitadas /Solicitudes de CDP radicadas para trámite)*100
2. Meta: 100%
(Cierre mensual del libro de bancos realizado / Cierre mensual del libro de bancos programado)*100</t>
  </si>
  <si>
    <t>Recursos Humanos
Recursos Tecnológicos
Soportes Documentales físicos
Soportes Documentales electrónicos</t>
  </si>
  <si>
    <t xml:space="preserve">
1. Funcionarios de presupuesto
2. Funcionarios de tesorería</t>
  </si>
  <si>
    <t>1. Efectuar conciliaciones contables según programación.</t>
  </si>
  <si>
    <t>1. Meta: 100%
(Conciliaciones realizadas / Conciliaciones programadas)*100</t>
  </si>
  <si>
    <t>Humanos, técnicos, tecnológicos.</t>
  </si>
  <si>
    <t>1. Contador y funcionarios del componente contable.</t>
  </si>
  <si>
    <t>RC-GFI-1</t>
  </si>
  <si>
    <t>Posiblidad de recibir una dádiva o beneficio propio y/o de particulares para incluir y/o realizar pagos no autorizados en el presupuesto.</t>
  </si>
  <si>
    <t>1. Falta de transparencia e integridad del funcionario
2. Intereses particulares
3.  No identificar, ni declarar un conflicto de interés oportunamente</t>
  </si>
  <si>
    <t>Detrimento patrimonial.
Investigaciones, sanciones fiscales y penales.</t>
  </si>
  <si>
    <t xml:space="preserve"> *PREVENTIVO *PREVENTIVO *PREVENTIVO *PREVENTIVO *PREVENTIVO *</t>
  </si>
  <si>
    <t xml:space="preserve"> *El profesional de presupuesto recibe la solicitud de CDP remitida por las diferentes áreas ejecutoras del presupuesto y valida que la información sea consistente, si no lo es devuelve la solicitud al área solicitando indicando las inconsistencias presentadas para su corrección. *El profesional especializado de presupuesto revisa el CDP frente a la solicitud con el fin de validar la correcta elaboración, si no es consistente devuelve para ajuste o reelaboración. *El profesonal o técnico de presupuesto verifica la documentación remitida según el caso con el fin de garantizar que la información del pago es coherente, verificando su pertinencia y la infomación aplicable al periodo de revisión, si la documentación no es consistente devuelve por correo a la central y esta a través de Pandora a los contratistas para su complementación y/o ajustes. *El profesional especializado de presupuesto revisa la orden de pago frente a los soportes, garantizando que el pago y los descuentos respectivos se realizaron correctamente, si no lo están devuelve para ajuste. *El profesional de tesorería la última semana de cada mes realiza el control del efectivo pago de las cuentas radicadas, si el pago no fue realizado solicita informe del estado de las cuentas a las áreas de presupuesto y tesorería, es posible que la SHD no realice el trámite de pagos por inconvenientes internos en el sistema o inconsistencias con los reportes radicados. * *</t>
  </si>
  <si>
    <t xml:space="preserve"> *FUERTEFUERTE *FUERTEFUERTE *FUERTEFUERTE *FUERTEFUERTE *FUERTEFUERTE *</t>
  </si>
  <si>
    <t>RC-GFI-2</t>
  </si>
  <si>
    <t>Posiblidad de recibir una dádiva o beneficio propio y/o de particulares para manipular los archivos contables.</t>
  </si>
  <si>
    <t xml:space="preserve"> *PREVENTIVO *PREVENTIVO *PREVENTIVO *PREVENTIVO *PREVENTIVO *PREVENTIVO</t>
  </si>
  <si>
    <t xml:space="preserve"> *El profesional especializado, universitario, técnico operativo, auxiliar administrativo, contratistas validan los datos y las transacciones a reconocer para efectos de dar cumplimiento a la normatividad contable evitando el riesgo de incumplimiento del principio contable de la importancia relativa, si la transacción no cumple las condiciones para ser reconocida informan al contador. *El contador de la entidad verifica la justificación y/o soportes que anteceden al registro contable, si la transacción no cumple las condiciones para ser reconocida o revelada informa al área de gestión la no procedencia de la contabilización de la transacción. El contador valida los datos y las tranacciones para efectos de dar cumplimiento a la normatividad contable, evitando el riesgo de incumplimiento del principio contable de la importancia relativa. *El contador, profesional especializado, universitario, técnico operativo, auxiliar administrativo, contratistas efectúa conciliación de saldos contables mediante verificación de lo establecido en el procedimiento, lo cual permite validar que las transacciones hayan sido contabilizadas de forma completa, neutral y libre de error, mitigando el riesgo de aplicación incorrecta de los principios de contabilidad pública. Si las transacciones no están completas y debidamente registradas de acuerdo con la naturaleza de la cuenta se genera reportes e identifica las partidas contables propias de conciliación. *El contador, profesional especializado, universitario, técnico operativo, auxiliar administrativo, contratistas determina según el área de gestión los saldos a conciliar según lo establecido en el procedimiento, diligencia con el saldo contable el formato o registro de conciliación por áreas y períodos posteriormente envía para su diligenciamiento y conciliación a cada área de gestión, recibe el formato o registro de conciliación de saldos contables de cada una de las áreas reportando las diferencias y observaciones correspondientes. Si existen diferencias en la conciliación y son partidas objeto de ajuste registran las transacciones correspondientes a ajustes, actualizaciones de saldos contables y cierres de periodo. *El contador, profesional especializado, universitario, técnico operativo, auxiliar administrativo, contratistas revisa que los registros de ajuste hechos cumplan con las políticas internas y de los requerimientos de la CGN y la DDC. Si se presentan errores, inconsistencias o diferencias en el reporte devuelve para corrección. *El Subgerente Administrativo y Financiero y Director revisan y aprueban los estados financieros e informes contables, si las cifras contenidas en los estados financieros son razonables, se aplica correctamente la normatividad vigente en materia contable y reflejan los principales hechos económicos de la entidad si no devuelven al contador para verificación y ajuste. *</t>
  </si>
  <si>
    <t>Atender las actuaciones administrativas, el ejercicio de la defensa judicial y la asesoría en asuntos normativos, con el fin de proveer los instrumentos legales necesarios para prevenir el daño antijurídico en la Unidad en los términos y condiciones legales aplicables.</t>
  </si>
  <si>
    <t xml:space="preserve">El Gerente Jurídico, o quien se designe, cada vez que se tramita un recurso o cualquier otra solicitud revisa que el proyecto de acto administrativo se ajuste a la normatividad vigente y responda a todas las pretensiones del peticionario. 
</t>
  </si>
  <si>
    <t xml:space="preserve"> Procedimiento trámite en segunda instancia, Recurso de apelación, Recurso de queja y otras solicitudes (Revocatoria directa, impedimento y desistimiento) Actvidad: Revisar la proyección del acto administrativo </t>
  </si>
  <si>
    <t>Aspectos jurídicos de los proyectos normativos revisados.</t>
  </si>
  <si>
    <t xml:space="preserve">
El Gerente Jurídico verifica que la respuesta de la revisión del proyecto normativo o el proyecto elaborado esté acorde con los lineamientos que imparta el Gerente Jurídico, se realiza cada vez que se tramita un proyecto normativo, y cuando se encuentran desviaciones se requiere ajustar el proyecto normativo</t>
  </si>
  <si>
    <t xml:space="preserve"> Procedimiento para la revisión o elaboración de proyectos normativos Actvidad: Revisar el proyecto normativo con su remisión </t>
  </si>
  <si>
    <t>El abogado encargado Revisa la consistencia del informe técnico del trámite de segunda instancia, es decir, que se esté respondiendo de fondo la solicitud del recurrente, que la respuesta sea coincidente con lo solicitado en el auto de pruebas y con las normas vigentes para resolver el trámite que originó la actuación administrativa.</t>
  </si>
  <si>
    <t xml:space="preserve"> Procedimiento trámite en segunda instancia, Recurso de apelación, Recurso de queja y otras solicitudes (Revocatoria directa, impedimento y desistimiento) Actvidad: Revisar expediente y pruebas practicadas  </t>
  </si>
  <si>
    <t>Respuesta a solicitudes de conceptos</t>
  </si>
  <si>
    <t>Realizar seguimiento y control de los trámites recibidos en el proceso de Gestion Jurídica</t>
  </si>
  <si>
    <t>Realizar mensualmente un reporte de seguimiento, estableciendo el estado de cada una de las solicitudes recibidas</t>
  </si>
  <si>
    <t>Base de datos compartida</t>
  </si>
  <si>
    <t xml:space="preserve"> *Inconsistencias en el informe técnico *Falta de conocimiento técnico o normativo para ejercer la defensa. *Fallas en el seguimiento de los tramites administrativos asignados</t>
  </si>
  <si>
    <t xml:space="preserve"> *Falta recursos para la atención a las solicitudes  *Rezago en la atención de tramites de periodos anteriores *.</t>
  </si>
  <si>
    <t xml:space="preserve">
1. Seguimiento a los procesos judiciales que tiene a cargo la Unidad</t>
  </si>
  <si>
    <t>Reporte mensual de seguimiento a los procesos judiciales</t>
  </si>
  <si>
    <t xml:space="preserve">Subgerencia de Gestión Jurídica
Dirección
</t>
  </si>
  <si>
    <t>1. Ejecutar el control de recursos que requieren informe técnico y aquellos que requieren revisión del técnico de la Gerencia de Información Catastral.</t>
  </si>
  <si>
    <t>Meta = 1 00%
100% de los recursos con revisión de la necesidad de pruebas</t>
  </si>
  <si>
    <t>Gerencia Jurídica
Dirección
Gerencias</t>
  </si>
  <si>
    <t>1. Ejecutar el control para verificar que se de respuesta a las solicitudes de concepto</t>
  </si>
  <si>
    <t>Meta = 1 00%
100% de los conceptos revisados por el Gerente Jurídico</t>
  </si>
  <si>
    <t>Base de datos de conceptos</t>
  </si>
  <si>
    <t>RC-GJU-1</t>
  </si>
  <si>
    <t>Posibilidad de recibir dádivas o beneficios a nombre propio y/o de terceros para actuar con negligencia o en ausencia en la defensa judicial de la entidad provocando fallos en contra por sentencias judiciales.</t>
  </si>
  <si>
    <t>Perdida de recursos financieros 
Responsabilidades disciplinarias, fiscales y penales</t>
  </si>
  <si>
    <t xml:space="preserve"> *PREVENTIVO *PREVENTIVO *PREVENTIVO *CORRECTIVO *PREVENTIVO *PREVENTIVO</t>
  </si>
  <si>
    <t xml:space="preserve"> *El Subgerente de Gestión Jurídica revisa si el concepto sobre la conciliaciòn es claro y está conforme a la ley, y si procede la demanda y/o solicitud de conciliación extrajudicial.
 *El Subgerente de Gestión Jurídica revisar y firma memorando u oficio informando la Conciliación
que este claramente informando al área competente que se realizó la conciliación y las actividades necesarias a realizar para cumplir con lo acordado. * 
Los abogados de defensa judicial mantienen un registro semanal del avance de los procesos judiciales, de acuerdo con lo evidenciado a través de la página Web de la Rama Judicial o, en su defecto, de las visitas que sobre el particular se realicen a los despachos judiciales.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*El jefe de la dependencia realiza la revisión al proyecto de respuesta verificando que este ajustado a la normatividad, a las políticas de la entidad, que no se esté entregando información reservada y que se esté atendiendo efectivamente al peticionario.
 *El Gerente Jurídico, o quien se designe, cada vez que se tramita un recurso o cualquier otra solicitud revisa que el proyecto de acto administrativo se ajuste a la normatividad vigente y responda a todas las pretensiones del peticionario. 
 *</t>
  </si>
  <si>
    <t>RC-GJU-2</t>
  </si>
  <si>
    <t>Posibilidad de recibir dádivas o beneficios a nombre propio y/o de terceros para generar informes técnicos inexactos insumo para resolver actuaciones administrativas</t>
  </si>
  <si>
    <t>1. Falta de una profesional técnico de apoyo a Dirección, independiente del área misional, que permita dar un segundo concepto sobre la actuación
2. Falta de adecuado seguimiento de las actuaciones administrativas
3. No identificar, ni declarar un conflicto de interés oportunamente, sugeriría dejarla unificada.</t>
  </si>
  <si>
    <t>Asuntos sin resolver en los actos administrativos
Reprocesos
Demandas en contra de la entidad
Prescipción de los proceso
Pérdida de competencia
Fallos en contra de la entidad</t>
  </si>
  <si>
    <t xml:space="preserve"> *DETECTIVO *PREVENTIVO *PREVENTIVO *PREVENTIVO * *</t>
  </si>
  <si>
    <t xml:space="preserve"> *El Gerente Jurídico, o quien se designe, cada vez que se tramita un recurso o cualquier otra solicitud revisa que el proyecto de acto administrativo se ajuste a la normatividad vigente y responda a todas las pretensiones del peticionario. 
 *
El Gerente Jurídico verifica que la respuesta de la revisión del proyecto normativo o el proyecto elaborado esté acorde con los lineamientos que imparta el Gerente Jurídico, se realiza cada vez que se tramita un proyecto normativo, y cuando se encuentran desviaciones se requiere ajustar el proyecto normativo *El abogado encargado Revisa la consistencia del informe técnico del trámite de segunda instancia, es decir, que se esté respondiendo de fondo la solicitud del recurrente, que la respuesta sea coincidente con lo solicitado en el auto de pruebas y con las normas vigentes para resolver el trámite que originó la actuación administrativa. *
El abogado asignado revisa el informe técnico de la tutela y verifica siguiente:Que se esté dando respuesta de fondo a todas las peticiones del accionante., Que se esté cumpliendo con las políticas de prevención del daño antijurídico establecid para las acciones de tutela, Que se tengan todos los soportes de las acciones que se estén informando como cumplidas , Que las explicaciones solicitadas sean claras y no den lugar a confusión. * * *</t>
  </si>
  <si>
    <t xml:space="preserve"> *FUERTEFUERTE *FUERTEFUERTE *FUERTEFUERTE *FUERTEFUERTE * *</t>
  </si>
  <si>
    <t>RC-GJU-3</t>
  </si>
  <si>
    <t>Posibilidad de recibir dádivas o beneficios a nombre propio y/o de terceros para direccionar la conceptualización.</t>
  </si>
  <si>
    <t>1. Falta de un adecuado seguimiento a las consultas realizadas
2. No identificar, ni declarar un conflicto de interés oportunamente, sugeriría dejarla unificada.</t>
  </si>
  <si>
    <t>Perdida de recursos financieros 
Responsabilidades disciplinarias, fiscales y penales, afectación de la imagen de la entidad</t>
  </si>
  <si>
    <t xml:space="preserve"> *El profesional asignado y el responsable de proceso identifica de las novedades o cambios registrados el impacto en los procesos que deban implementarlos. 
Este diagnóstico para facilitar la comprensión del impacto se puede identificar documentando según aplique aspectos como: 
-	Requisitos y fuente de estos.
-	Subsistemas de Gestión Integral que se ven afectados.
-	Procesos, procedimientos, instructivos, formatos, etc, actuales que deberán actualizarse y documentarse ajustando las actividades para cumplir los nuevos requerimientos normativos o legislativos.
-	Apoyo requerido de otros procesos y/o dependencias cuya participación se considere necesaria para atender las novedades presentadas.
© El control consisten en la verificación si se requiere de la incorporación de la novedad normativa en los documentos del proceso, ésta se debe realizar cada vez que se presente una nueva norma que impacta la documentación del proceso, en caso de desviaciones se deben ajustar los documentos y dejar registro del control a través del correo electrónico o acta de reunión *Revisa el proyecto de concepto jurídico, si es del caso realiza observaciones y solicita las correcciones que considere.
(C) La parte relacionada con revisión de conceptos expedidos por la Gerencia Jurídica de esta actividad se considera un control que permite verificar la posición jurídica de la unidad sobre los diferentes temas que se conceptúen, que se realiza para cada uno de los conceptos que se proyecten en caso que se presenten conceptos expedidos anteriormente se debe dejar registro en el proyecto de concepto * * * * *</t>
  </si>
  <si>
    <t>Gestionar el talento humano de la Unidad en el ciclo de vida del servidor público (ingreso, permanencia y retiro), con el propósito de contribuir a su desarrollo integral; así como, propiciar un clima y cultura organizacional que apoyen en el cumplimiento de la misión de la Entidad.</t>
  </si>
  <si>
    <t>Vinculación de servidores</t>
  </si>
  <si>
    <t>(No de Servidores seleccionados y vinculados con el cumplimiento de requisitos en el período / Número total de servidores seleccionados y vinculados en el periodo)*100</t>
  </si>
  <si>
    <t>Instructivo selección de servidores de libre nombramiento y remoción
Verificar requisitos mínimos del (los) aspirante(s)
Instructivo Selección de servidores en provisionalidad
Verificar requisitos mínimos del (los) aspirante(s)</t>
  </si>
  <si>
    <t>Humanos, técnicos</t>
  </si>
  <si>
    <t xml:space="preserve">1. Profesional especializado
2. Profesional especializado y profesional universitario </t>
  </si>
  <si>
    <t>La Comisión de Personal  realiza la verificación de los requisitos de los elegibles exigidos en el Manual Específico de Funciones y Competencias Laborales, si no se cumplen, se solicita  a la Comisión Nacional del Servicio Civil la exclusión del elegible.</t>
  </si>
  <si>
    <t>Instructivo Selección Selección de Servidores en Período de Prueba
Realizar verificación de requisitos de los elegibles</t>
  </si>
  <si>
    <t>Instructivo Encargos para servidores de carrera administrativa 
Realizar y validar estudio cumplimiento de requisitos</t>
  </si>
  <si>
    <t>Procedimiento Selección y Vinculación de Servidores
Recibir correo, verificar análisis de requisitos y solicitar documentos faltantes</t>
  </si>
  <si>
    <t>Desvinculación de los servidores</t>
  </si>
  <si>
    <t>(Servidores desvinculados con el cumplimiento de requisitos en el período / Total de servidores desvinculados en el período)*100</t>
  </si>
  <si>
    <t>Procedimiento Gestionar Retiro
Analizar y verificar solicitud de retiro</t>
  </si>
  <si>
    <t>El jefe inmediato del servidor que se retira una vez recibe el formato de entrega de cargo o acta de informe de gestión, revisa y realiza -si es el caso- observaciones y solicita por correo electrónico al servidor que se retira, efectuar los ajustes correspondientes.</t>
  </si>
  <si>
    <t>Procedimiento Gestionar Retiro
Recibir, revisar y firmar los documentos de retiro</t>
  </si>
  <si>
    <t>Procedimiento Gestionar Retiro
Recibir formato o acta y validar</t>
  </si>
  <si>
    <t>(Servidores retirados con acta de entrega o informe de gestión / total de servidores retirados)*100
Nota: Teniendo en cuenta las situaciones administrativas a que haya lugar (ej. Pérdida de la libertad o fallecimiento)</t>
  </si>
  <si>
    <t>Procedimiento de Capacitación
Verificar Informe de Ejecución PAE</t>
  </si>
  <si>
    <t>El profesional especializado recibe informe de inasistencias y envía correo electrónico al nuevo servidor citado con copia al jefe de la dependencia a la cual fue vinculado y a la Subgerencia de Talento Humano, recordando que la inducción es obligatoria y citando para la próxima jornada de inducción que sea programada.</t>
  </si>
  <si>
    <t>Instructivo Inducción y entrenamiento en puesto de trabajo
Recibir informe, verificar y realizar seguimiento</t>
  </si>
  <si>
    <t>El profesional especializado recibe y verifica que el formato de entrenamiento en puesto de trabajo se encuentre totalmente diligenciado y que la información corresponda a las actividades y funciones del cargo, así como las fechas, aspectos a mejorar y observaciones del servidor entrenado. Si no está bien, devuelve al jefe inmediato o servidor- a través de correo electrónico.</t>
  </si>
  <si>
    <t>Instructivo Inducción y entrenamiento en puesto de trabajo
Recibir y verificar información</t>
  </si>
  <si>
    <t>Sistema de Gestión de Seguridad y Salud en el Trabajo implementado</t>
  </si>
  <si>
    <t>(Accidentes laborales no cubiertos o cubiertos bajo un tipo de riesgo no adecuado / Total de accidentes presentados)*100</t>
  </si>
  <si>
    <t>Instructivo Afiliaciones a la ARL
Realizar seguimiento de solicitudes afiliaciones</t>
  </si>
  <si>
    <t>Humanos, técnicos, apoyo de comunicaciones</t>
  </si>
  <si>
    <t>1. Profesional STH</t>
  </si>
  <si>
    <t xml:space="preserve">Plan de Gestión del Rendimiento implementado 
Compromisos concertados - Evaluaciones y calificaciones realizadas - Plan de trabajo y valoración de la gestión </t>
  </si>
  <si>
    <t>(Compromisos concertados y evaluaciones realizadas oportunamente en el periodo / Total de concertaciones y evaluaciones a realizar en el período) * 100 
Nota 1: Teniendo en cuenta las justificaciones y/o situaciones administrativas que se puedan presentar
Nota 2: Teniendo en cuenta los tiempos del proceso</t>
  </si>
  <si>
    <t>Procedimiento Gestión del rendimiento
Verificar el envío de la copia de la concertación de compromisos</t>
  </si>
  <si>
    <t>El profesional universitario de la STH verifica que las dependencias hayan remitido la copia de la evaluación parcial semestral/eventuales acorde con el memorando lineamientos EDL, si la dependencia no lo hizo, solicita al jefe de la dependencia la justificación/argumentación de las razones de la no realización.</t>
  </si>
  <si>
    <t>Procedimiento Gestión del rendimiento
Verificar la realización de la evaluación parcial semestral/eventual</t>
  </si>
  <si>
    <t>El profesional universitario de la STH verifica que las dependencias hayan remitido la copia de la calificación definitiva acorde con el memorando lineamientos EDL, si la dependencia no lo hizo, solicita al jefe de la dependencia la justificación/argumentación de las razones de la no realización.</t>
  </si>
  <si>
    <t>Procedimiento Gestión del rendimiento
Verificar la realización de la calificación definitiva</t>
  </si>
  <si>
    <t>El profesional universitario revisa y verifica que se hayan ejecutado las actividades definidas en el plan anual de trabajo, si no, se generan las acciones de mejora a que haya a lugar.</t>
  </si>
  <si>
    <t>Procedimiento Gestión del rendimiento
Revisar cumplimiento del plan de trabajo anual</t>
  </si>
  <si>
    <t>Nómina y situaciones administrativas gestionadas</t>
  </si>
  <si>
    <t>(Nómina(s) y pagos de seguridad social generados con cumplimiento de requisitos legales / Nómina(s) y pagos de seguridad social generados) * 100</t>
  </si>
  <si>
    <t>Procedimiento Nómina y situaciones administrativas
Validar y revisar novedades y situaciones administrativas</t>
  </si>
  <si>
    <t>1. Una actualización gestionada y/o con participación
2. Cronograma de trabajo generado</t>
  </si>
  <si>
    <t>1,2. Humanos, técnicos</t>
  </si>
  <si>
    <t>El profesional especializado revisa la nómina, validando que las novedades y situaciones administrativas se encuentren liquidadas en forma correcta, si la liquidación no es correcta, devuelve al profesional universitario para que revise las novedades en el sistema.</t>
  </si>
  <si>
    <t>Procedimiento Nómina y situaciones administrativas
Revisar nómina</t>
  </si>
  <si>
    <t>Procedimiento Nómina y situaciones administrativas
Revisar y firmar reportes, Relación de Autorización – RA -, certificación de nómina y nómina por tipo de régimen</t>
  </si>
  <si>
    <t>Procedimiento Nómina y situaciones administrativas
Revisar nómina y aprobar memorando electrónico</t>
  </si>
  <si>
    <t>(Reclamaciones justificadas por errores no subsanados sobre la expedición de los CETIL y/o certificados expedidos inoportunamente  / total de certificaciones expedidas en el período)*100</t>
  </si>
  <si>
    <t>El profesional universitario solicita mediante correo electrónico a la Subgerencia Administrativa y Financiera - Gestión Documental, el préstamo de la historia laboral del ciudadano sujeto de la solicitud. 
Si no se encontró documentación que sustente la vinculación laboral del servidor o ex servidor con la entidad, elabora certificación por negación.</t>
  </si>
  <si>
    <t>Instructivo CETIL
Validar información</t>
  </si>
  <si>
    <t>Instructivo CETIL
Revisar certificación y oficio – cuando aplique -</t>
  </si>
  <si>
    <t>El Subgerente de Talento Humano revisa en el aplicativo la certificación y oficio remisorio - cuando aplique. – si la información de la certificación no está correcta, devuelve a través del aplicativo para que el profesional universitario ajuste lo correspondiente.</t>
  </si>
  <si>
    <t>(Incapacidades gestionadas con cobro persuasivo del periodo / Total de incapacidades del periodo que generan cobro)*100</t>
  </si>
  <si>
    <t xml:space="preserve">El técnico operativo de nómina revisa si el formato se encuentra debidamente diligenciado y si la incapacidad está en papelería de la EPS y digitalizada,  permitiendo revisar si la incapacidad ha sido expedida por la EPS o ARL y contiene todos los soportes, si no cumple con los requisitos devuelve al servidor </t>
  </si>
  <si>
    <t>Instructivo Cobro de incapacidades
Revisar formato e incapacidad</t>
  </si>
  <si>
    <t>El profesional especializado de nómina valida la liquidación que emite el sistema y realiza la liquidación de la incapacidad o licencia en excel, confrontando las dos liquidaciones, con el fin de asegurar que los valores estén correctos, el control permite validar  que la liquidación de la incapacidad o licencia esté correcta, si no, devuelve informando la inconsistencia.</t>
  </si>
  <si>
    <t>Instructivo Cobro de incapacidades
Validar liquidación</t>
  </si>
  <si>
    <t>Instructivo Cobro de incapacidades
Revisar solicitud 
Revisar y firmar solicitud de transcripción</t>
  </si>
  <si>
    <t>Instructivo Cobro de incapacidades
Verificar pagos</t>
  </si>
  <si>
    <t xml:space="preserve">Instructivo Cobro de incapacidades
Realizar seguimiento </t>
  </si>
  <si>
    <t>Instructivo Cobro de incapacidades
Realizar seguimiento</t>
  </si>
  <si>
    <t>Posibilidad de afectación Económica y Reputacional por *Investigación disciplinaria, fiscal y *posibles demandas, debido a Selección y vinculación de servidores sin el cumplimiento de los requisitos legales</t>
  </si>
  <si>
    <t>Posibilidad de afectación Reputacional por *Investigación disciplinaria e *Incumplimiento legal, debido a Retiro de servidores sin el cumplimiento de requisitos legales</t>
  </si>
  <si>
    <t>Posibilidad de afectación Reputacional por *Fuga de capital intelectual y *Afectación a la operación de los procesos, debido a Pérdida del conocimiento explícito y tácito de los servidores que se retiran y/o cambian de empleo de manera temporal</t>
  </si>
  <si>
    <t>Posibilidad de afectación Económica y Reputacional por *Incumplimiento legal e *Investigación disciplinaria y/o Demandas, debido a Accidentes laborales no cubiertos por la ARL o cubiertos bajo un tipo de riesgo no adecuado</t>
  </si>
  <si>
    <t>Posibilidad de afectación Reputacional por *Incumplimiento legal e *Investigación disciplinaria, debido a Concertación de compromisos o realización de la evaluación de desempeño semestral/anual fuera de los tiempos establecidos por la normatividad</t>
  </si>
  <si>
    <t>Posibilidad de afectación Económica y Reputacional por *Investigación disciplinaria y fiscal y *pago de intereses de mora, debido a Nómina y pagos de seguridad social realizados sin el cumplimiento de los requisitos legales</t>
  </si>
  <si>
    <t>Posibilidad de afectación Económica y Reputacional por *Investigación disciplinaria y fiscal y *Posibles demandas, debido a Reclamaciones justificadas por errores no subsanados en la certificación electrónica de tiempos laborados y/o certificados expedidos inoportunamente</t>
  </si>
  <si>
    <t>Posibilidad de afectación Económica y Reputacional por *Incumplimiento en el pago de las incapacidades por las EPS e *Investigación disciplinaria y fiscal , debido a Incumplimiento del cobro persuasivo de incapacidades</t>
  </si>
  <si>
    <t>Gestionar el talento humano de la Unidad en el ciclo de vida del servidor público (ingreso, permanencia y retiro), con el propósito de contribuir a su desarrollo integral; así como, propiciar un clima y cultura organizacional que apoyen en el cumplimiento de la misión</t>
  </si>
  <si>
    <t>1. Revisión mensual de la nómina Meta: 100% (Nómina mensual revisada / Total de meses del período)*100
2. Una actualización gestionada y/o con participación</t>
  </si>
  <si>
    <t>Recursos humanos, técnicos, tecnológicos</t>
  </si>
  <si>
    <t>Líder Nómina y Situaciones Admistrativas</t>
  </si>
  <si>
    <t>1. Revisar y visar la carta de compromiso contra el achivo actualizado del reservorio planta. 
Nota: Esta es una actividad por demanda, es decir, la verificación opera toda vez que se generen capacitaciones con costo, por lo que si no se presentan, se cuenta la gestión que se haya desarrollado.</t>
  </si>
  <si>
    <t>Meta: 100%
(Total de las cartas compromiso firmadas por los servidores, revisadas y visadas contra el archivo "reservorio planta" / Total de cartas de compromiso)*100</t>
  </si>
  <si>
    <t>Recursos Humanos
Recursos Tecnológicos</t>
  </si>
  <si>
    <t>Líder Gestión del Conocimiento</t>
  </si>
  <si>
    <t xml:space="preserve">1. Profesional especializado
2. Profesional especializado y universitario </t>
  </si>
  <si>
    <t>RC-GTH-1</t>
  </si>
  <si>
    <t>Posibilidad de recibir una dádiva o beneficio en favorecimiento propio o de terceros en el pago de la nómina.</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</si>
  <si>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</si>
  <si>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</si>
  <si>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*PREVENTIVO *PREVENTIVO *PREVENTIVO *PREVENTIVO * *</t>
  </si>
  <si>
    <t xml:space="preserve"> *El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*El profesional especializado revisa la nómina, validando que las novedades y situaciones administrativas se encuentren liquidadas en forma correcta, si la liquidación no es correcta, devuelve al profesional universitario para que revise las novedades en el sistema. *El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  *El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 * *</t>
  </si>
  <si>
    <t>RC-GTH-2</t>
  </si>
  <si>
    <t>Posibilidad de favorecer con capacitaciones con costo a servidores que no cumplan con los requisitos establecidos por la ley, a cambio de beneficios propios o a terceros.</t>
  </si>
  <si>
    <t>1. Falta de integridad del servidor público
2. Falta verificación de requisitos de los servidores para asistir a las capacitaciones 
3. No identificar, ni declarar un conflicto de interés oportunamente</t>
  </si>
  <si>
    <t xml:space="preserve"> *El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 * * * *</t>
  </si>
  <si>
    <t>RC-GTH-3</t>
  </si>
  <si>
    <t>Posibilidad de recibir una dádiva o beneficio para favorecer a un tercero o particular en la selección y vinculación de servidores que no cumplan con los requisitos legales.</t>
  </si>
  <si>
    <t>1. Falta de integridad del servidor público
2. Falta de verificación, análisis y control de los requisitos frente a los soportes 
3. No identificar, ni declarar un conflicto de interés oportunamente</t>
  </si>
  <si>
    <t>1. Investigaciones / sanciones disciplinarias, administrativas, fiscales y/o penales.
2. Reclamaciones</t>
  </si>
  <si>
    <t>Gestionar la adquisición de bienes, obras y/o servicios en sus diferentes etapas con el propósito de suplir las necesidades para el desarrollo de las funciones propias de la UAECD, conforme con el marco normativo vigente y a los lineamientos de la Entidad.</t>
  </si>
  <si>
    <t>Documentos y registros de los procesos de selección</t>
  </si>
  <si>
    <t>(Total de procesos tramitados con oportunidad en el periodo / solicitudes radicadas con cumplimiento de requisitos que se deben atender en el periodo)*100</t>
  </si>
  <si>
    <t>El Abogado encargado de la Subgerencia de Contratación realiza una revisión integral del proyecto de Plan Anual de Adquisiciones, verificando que cada uno de los ítems se encuentren diligenciados correctamente, con el propósito de realizar una revisión integral de las necesidades de contratación de la Entidad, garantizando el cumplimiento del principio de planeación por parte de la Unidad.</t>
  </si>
  <si>
    <t>Procedimiento Elaboración, formulación, articulación y modificación del plan anual de adquisiciones
Revisión del proyecto de Plan Anual de Adquisiciones</t>
  </si>
  <si>
    <t>El Comité de Contratación revisa y aprueba el Plan Anual de Adquisiciones, si requiere ajustes devuelve para ajuste por parte de las dependencias y el abogado de la Subgerencia de Contratación.</t>
  </si>
  <si>
    <t>Procedimiento Elaboración, formulación, articulación y modificación del plan anual de adquisiciones
Revisión y aprobación del Comité de Contratación del Plan Anual de Adquisiciones</t>
  </si>
  <si>
    <t>El abogado designado por la Subgerencia de Contratación recibe las solicitudes de modificación, las revisa, solicita ajustes, clasifica la información de acuerdo con los parámetros establecidos, verificando si la misma requiere aprobación del Comité de Contratación; a través de este control se verifica la procedencia de las modificaciones.</t>
  </si>
  <si>
    <t xml:space="preserve">Procedimiento Elaboración, formulación, articulación y modificación del plan anual de adquisiciones
Recibir, revisar y consolidar las solicitudes de Modificación al Plan Anual de Adquisiciones. </t>
  </si>
  <si>
    <t>La Subgerencia de contratación y el Comité de contratación revisa y aprueba las modificaciones del Plan Anual de Adquisiciones,  si no se aprueban se devuelve a las dependencias para realizar nuevamente la solicitud.</t>
  </si>
  <si>
    <t>Procedimiento Elaboración, formulación, articulación y modificación del plan anual de adquisiciones
Aprobar las modificaciones del Plan Anual de Adquisiciones</t>
  </si>
  <si>
    <t>Acta de liquidación de los contratos</t>
  </si>
  <si>
    <t>(Número de contratos liquidados oportunamente en el período / Número solicitudes de liquidación recibidas en el período)*100</t>
  </si>
  <si>
    <t xml:space="preserve">El Abogado designado Subgerencia de Contratación realiza la verificación de la documentación que soporta la solicitud de liquidación, identificando que se encuentren dentro del expediente contractual los documentos especificados en el procedimiento. Una vez verificados los documentos, el abogado designado revisada el acta de liquidación del contrato, teniendo en cuenta las condiciones generales establecidas la ley, el Manual de Contratación y en el formato respectivo. Así mismo, verifica que todos los documentos del expediente 
contractual se encuentren como el acta de liquidación, que esté correctamente diligenciada y que esté acorde con los soportes documentales y la normatividad vigente para la materia. </t>
  </si>
  <si>
    <t>Procedimiento Liquidación de contratos
Revisión de los documentos de la solicitud de liquidación 
bilateral del contrato</t>
  </si>
  <si>
    <t xml:space="preserve">El contratista, estando de acuerdo con el contenido del acta de liquidación bilateral, procede con la suscripción del contrato. Una vez suscrita el acta de liquidación la misma se remite para firma del supervisor y/o interventor del contrato. </t>
  </si>
  <si>
    <t>Procedimiento Liquidación de contratos
Suscribir el acta de liquidación bilateral del contrato por 
parte del contratista</t>
  </si>
  <si>
    <t>El supervisor y/o interventor del contrato, estando de acuerdo con el contenido del acta de liquidación  
bilateral,  procede a la suscripción de la misma, una vez suscrita la misma se remite para la aprobación de la Subgerencia de Contratación</t>
  </si>
  <si>
    <t>Procedimiento Liquidación de contratos
Suscribir el acta de liquidación bilateral del contrato por parte del Supervisor y/o interventor del contrato</t>
  </si>
  <si>
    <t>El Abogado designado Subgerencia de Contratación revisa los documentos radicados los cuales deben contener los  documentos establecidos en el procedimiento, este control permite realizar la revisión integral de los documentos de la solicitud de liquidación del contrato.</t>
  </si>
  <si>
    <t>Procedimiento Liquidación de contratos
Revisión de documentos de la solicitud de liquidación unilateral.</t>
  </si>
  <si>
    <t>El Subgerente de Contratación verifica que el proyecto de resolución de liquidación unilateral, esté debidamente elaborado y que cumpla los requisitos legales requeridos, este control permite evidenciar y corregir previo a la suscripción errores o inconsistencias que pudieran presentarse en el proyecto de liquidación unilateral del contrato, si se identifica alguna inconsistencia se devuelve al abogado designado.</t>
  </si>
  <si>
    <t>Procedimiento Liquidación de contratos
Revisar proyecto de resolución de liquidación unilateral del 
contrato</t>
  </si>
  <si>
    <t>El Abogado designado Subgerencia de Contratación firmada la resolución de liquidación unilateral por el Ordenador del Gasto, notifica al contratista por escrito y en los términos legales, sobre la expedición del acto administrativo, este control permite que se surtan todas las actuaciones para dar a conocer el acto administrativo a las partes interesadas y a ejercer su derecho a la defensa y contradicción</t>
  </si>
  <si>
    <t>Procedimiento Liquidación de contratos
Notificar al contratista de la resolución de liquidación 
unilateral del contrato</t>
  </si>
  <si>
    <t>Posibilidad de afectación Económica y Reputacional por *No ejecución de las metas de planes y proyectos de la UAECD y  *Hallazgos administrativos, debido a Contratación inoportuna de los bienes y servicios requeridos por la UAECD</t>
  </si>
  <si>
    <t>Posibilidad de afectación Económica y Reputacional por *Investigaciones disciplinarias  *y hallazgos fiscales, debido a Inoportunidad en la liquidación de los contratos</t>
  </si>
  <si>
    <t xml:space="preserve"> *Demora o incumplimiento en la solicitud de liquidación por parte del supervisor *Desconocimiento de la norma *Pérdida de competencia para liquidar</t>
  </si>
  <si>
    <t>Recursos Humanos, Tecnológicos</t>
  </si>
  <si>
    <t>Profesional de contratación</t>
  </si>
  <si>
    <t>RC-GCO-1</t>
  </si>
  <si>
    <t xml:space="preserve">Posibilidad de recibir dádivas o beneficio propio o de un particular para elaborar estudios previos y pliegos de condiciones sin la aplicación de los principios de la contratación pública, impidiendo la selección objetiva de proponentes. </t>
  </si>
  <si>
    <t>1. Interés en favorecer a un particular.
2. Interés en generar criterios subjetivos de selección en un proceso de contratación para obtener un beneficio particular 
3. No identificar, ni declarar un conflicto de interés oportunamente</t>
  </si>
  <si>
    <t>1. Generación de contratos que no satisfacen las necesidades de la  UAECD,
2. Demandas judiciales en contra de la entidad
3. Responsabilidades disciplinarias, penales y fiscales por Cohecho impropio</t>
  </si>
  <si>
    <t xml:space="preserve"> *PREVENTIVO *PREVENTIVO *PREVENTIVO * * *</t>
  </si>
  <si>
    <t xml:space="preserve"> *El Enlace de contratación, en reunión con el abogado asignado de la Subgerencia de Contratación, revisan los documentos elaborados con el fin de verificar la consistencia de la estructuración del proceso y de esta manera tener claras las condiciones para la verificación del presupuesto oficial del proceso de selección. Este control permite verificar que los documentos elaborados se encuentran conforme con los criterios establecidos en la normatividad vigente y las necesidades de la contratación.  *El enlace de contratación una vez elaborado el Estudio de mercado verifica el presupuesto oficial obtenido en contraste con el presupuesto programado en el Plan Anual de Adquisiciones, y publicado en el SECOP II, si se supera el presupuesto del proceso se analiza la posibilidad de obtener mayores recursos para lo cual se presenta la propuesta ante el Comité de Contratación de la Unidad y se realizan las gestiones necesarias para conseguirlos.  *El enlace de contratación una vez elaborados los documentos, revisa y firma, los documentos previos del proceso de selección, con el fin de verificar el ajuste, consistencia, pertinencia, y demás criterios que considere necesarios. Si se requieren ajustes se realizan los ajustes al documento que hayan sido requeridos por el profesional de contratación y los expertos y se devuelve al abogado designado. * * * *</t>
  </si>
  <si>
    <t>RC-GCO-2</t>
  </si>
  <si>
    <t>Posibilidad de recibir dádivas o beneficio propio o de un particular en ilegalidad del acto de adjudicación o celebración indebida de contratos.</t>
  </si>
  <si>
    <t>1. Interés en favorecer a un particular.
2. Insuficiencia de requisitos legales para la firmeza del acto administrativo
3. No identificar, ni declarar un conflicto de interés oportunamente</t>
  </si>
  <si>
    <t>1. Sanciones disciplinarias, penales y fiscales
2. Procesos Judiciales en contra de la entidad
3. Pérdida de credibilidad por falta de transparencia.</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</si>
  <si>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 * *</t>
  </si>
  <si>
    <t>RC-GCO-3</t>
  </si>
  <si>
    <t>Posibilidad de recibir dádivas o beneficio propio o de un particular para recibir bienes o servicios que no cumplen con los requisitos, productos o actividades contractuales requeridos por la UAECD</t>
  </si>
  <si>
    <t>1. Interés en favorecer a un particular.
2. Insuficiencia de requisitos técnicos y/o legales para la adquisición de un bien o servicio
3. No identificar, ni declarar un conflicto de interés oportunamente</t>
  </si>
  <si>
    <t xml:space="preserve">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se estén cumpliendo todos los requisitos establecidos para este tipo de contratos.
El Abogado encargado del Proceso de Contratación revisa la documentación aportada, identificando que cumpla con los requisitos de la modalidad de contratación establecidos en la ley, el manual de contratación y con las observaciones que se hayan realizado durante el procedimiento de estudios previos, este control permite verificar que la documentación esté ajustada a los formatos, así como que se estén teniendo en cuenta las directrices al mismo.
El Abogado encargado del Proceso de Contratación  revisa la documentación aportada, identificando que cumpla con los requisitos de la modalidad de contratación establecidos en la ley, el manual de contratación, este control permite verificar que se estén cumpliendo todos los requisitos establecidos para este tipo de procesos.  *El Abogado encargado del Proceso de Contratación verifica que se estén cumpliendo todos los requisitos establecidos para este tipo de contratos, si requiere observaciones devuelve al abogado encargado. *El Subgerente de Contratación y/o Abogado designado por la Subgerencia de Contratación verifica los documentos del proceso con el fin de realizar los aportes que considere del caso, y sugerir las correcciones correspondientes,  permite verificar que los documentos del proceso se encuentren concordantes con el Manual de Contratación, la normatividad vigente y que los mismos satisfagan las necesidades de la Entidad. *Los integrantes del comité evaluador realizan la revisión de la propuesta en todos sus aspectos con el fin de verificar que cumpla con todos los aspectos establecidos en la invitación pública, en el caso que se requieran aclaraciones sobre alguno de los aspectos de la propuesta que sean objeto de aclaración, se deben remitir al abogado encargado del proceso. *El Subgerente de Contratación revisa el informe de evaluación definitivo, previa publicación en SECOP, para  garantizar la correcta evaluación de las ofertas. *El Subgerente de Contratación revisa los documentos y da vo.bo para continuar con el trámite, este control permite verificar que se estén cumpliendo todos los requisitos establecidos para este tipo de procesos, si presenta observaciones devuelve al abogado encargado.
El/la Subgerente de contratación, revisa la orden de compra y da su aprobación, este control permite verificar que se estén cumpliendo todos los requisitos establecidos para este tipo de procesos,  si presenta observaciones devuelve al abogado encargado. *</t>
  </si>
  <si>
    <t>Gestionar el suministro de los recursos físicos, la infraestructura y los servicios administrativos, así como prevenir los impactos ambientales que generen las actividades que se desarrollan, con el fin de apoyar el cumplimiento de la misión de la Unidad.</t>
  </si>
  <si>
    <t>Caja Menor Administrada</t>
  </si>
  <si>
    <t>(Solicitudes no atendidas por falta de recursos/solicitudes recibidas)*100 
Nota: El indicador está sujeto a la falta de recursos en un determinado rubro</t>
  </si>
  <si>
    <t>El profesional universitario recibe y revisa el certificado de disponibilidad presupuestal y verifica que la expedición del certificado de disponibilidad sea correcta y continua con la
apertura de la caja menor para la vigencia.</t>
  </si>
  <si>
    <t>Procedimiento administración de caja menor
Recibir  y revisar certificado de disponibilidad presupuestal</t>
  </si>
  <si>
    <t xml:space="preserve">El profesional universitario revisa los rubros presupuestales asignados y que exista disponibilidad presupuestal para el mes de la compra, con el fin de tramitar el requerimiento. </t>
  </si>
  <si>
    <t>Procedimiento administración de caja menor
Revisar rubros presupuestales asignados</t>
  </si>
  <si>
    <t>Inventario actualizado física y contablemente</t>
  </si>
  <si>
    <t>(Número de elementos devolutivos por pérdida o destrucción no reclamados a la aseguradora/Número de elementos por pérdida o destrucción)*100</t>
  </si>
  <si>
    <t>El Subgerente Administrativo y Financiero, profesional de inventarios entrega el denuncio y demás soportes al encargado de inventarios para verificar las características del bien perdido, verifica la placa de inventario, serial y demás características del elemento perdido, de acuerdo con el reporte presentado por el responsable del mismo, y elabora acta de pérdida donde se resua la información completa respecto al bien.</t>
  </si>
  <si>
    <t>Procedimiento Administración de bienes inmuebles
Verificar en SAI el elemento perdido y elaborar el acta de pérdida</t>
  </si>
  <si>
    <t>El profesional de inventarios verifica y remite la documentación relacionada con la pérdida del elemento a la OCD para que adelante el proceso correspondiente a la investigación disciplinaria.</t>
  </si>
  <si>
    <t>Procedimiento Administración de bienes inmuebles
Remitir documentación relacionada con la pérdida del eleemnto a la OCD</t>
  </si>
  <si>
    <t>El profesional de inventarios realiza el ingreso del elemento al almacén con la respectiva factura de compra por medio del aplicativo SAI, verifica que el valor y características sean iguales o similares al elemento a reponer, si no corresponde se procede a devolver a la aseguradora para ajuste.</t>
  </si>
  <si>
    <t>Procedimiento Administración de bienes inmuebles
Ingresar al almacén y verificar la reposición del elemento perdido con sus características</t>
  </si>
  <si>
    <t>Servicio de Transporte Suministrado</t>
  </si>
  <si>
    <t>(Número de servicios de transporte  atendidos /Número de transportes programados)*100</t>
  </si>
  <si>
    <t xml:space="preserve">El profesional verifica la prestación del servicio y que se  haya realizado de manera oportuna, de acuerdo con la programación y con los estándares de prestación del servicio por parte del conductor, con el propósito de monitorear el servicio. </t>
  </si>
  <si>
    <t>Procedimiento Administración de transporte
Verificar la prestación del servicio</t>
  </si>
  <si>
    <t>El profesional debe realizar análisis de la solicitud de mantenimiento, establece los parámetros para realizar el mantenimiento solicitado y verifica si existe o no la disponibilidad presupuestal para realizar el mantenimiento, si no es procedente la solicitud la mantiene en espera hasta subsanar las razones por las cuales no fue aprobada.</t>
  </si>
  <si>
    <t>Procedimiento Administración de transporte
Realizar análisis de la solicitud de mantenimiento</t>
  </si>
  <si>
    <t>El conductor verifica que el vehículo esté funcionando adecuadamente, haciendo una prueba de recorrido, verifica que el mantenimiento sea efectivo, si no lo es, se debe reprogramar el mantenimiento.</t>
  </si>
  <si>
    <t>Procedimiento Administración de transporte
Recibir vehículo y verificar su estado</t>
  </si>
  <si>
    <t>Programas de gestión ambiental</t>
  </si>
  <si>
    <t>(Condiciones locativas y operativas identificadas como cumplidas en el seguimiento de la gestión de residuos peligrosos / Condiciones locativas y operativas verificadas) *100</t>
  </si>
  <si>
    <t>El Profesional PIGA verifica que la licencia ambiental del gestor autorizado este vigente y contemple los residuos peligrosos a entregar. La actividad se realizará cada vez que se requiera entregar residuos peligrosos.</t>
  </si>
  <si>
    <t>Instructivo Gestión de residuos peligrosos
Revisar que el gestor cuente con licencia ambiental</t>
  </si>
  <si>
    <t>El profesional PIGA verifica a través de lista de verificación el cumplimiento de condiciones de almacenamiento y se informan las debilidades detectadas al gestor ambiental y al Comité Institucional de Gestión y Desempeño.</t>
  </si>
  <si>
    <t>Posibilidad de afectación Reputacional por *Sevicio inoportuno  *Insatisfacción del cliente interno , debido a   Falta de control a los recursos asignados para atender las necesidades de caja menor</t>
  </si>
  <si>
    <t xml:space="preserve"> *No se presenta seguimiento al presupuesto asignado, *Supera el 70% de ejecución del rubro sin observar acciones inmediatas, *Falta de conocimiento de la normatividad asociada a la administración de la caja menor</t>
  </si>
  <si>
    <t>Posibilidad de afectación Reputacional por *Reposición con recursos propios * , debido a Elementos devolutivos por pérdida o destrucción no reclamados a la aseguradora</t>
  </si>
  <si>
    <t xml:space="preserve"> *No se remite la información al Inventario por parte de la áreas compradoras y pagadoras, *Limitaciones del sistema de información en la gestión y control de inventarios. *</t>
  </si>
  <si>
    <t>Posibilidad de afectación Reputacional por *No cumplir con las metas y compromisos de los procesos * , debido a Indisponibilidad del servicio de transporte para la operación de los procesos</t>
  </si>
  <si>
    <t xml:space="preserve"> *Uso continuo de los vehículos que afecta la calidad en la prestación del servicio y puede generar daños mecánicos que impidan la prestación del mismo, *Falta de combustible, *Falta de personal </t>
  </si>
  <si>
    <t>Posibilidad de afectación Reputacional por *Posible afectación al medio ambiente y a la salud humana * , debido a Gestión locativa y operativa inadecuada de los residuos peligrosos</t>
  </si>
  <si>
    <t>1. Realizar arqueos de cajas periódicos y aleatorios de los recursos asignados según programación.                                                                                                        
2. Realizar mensualmente las conciliaciones bancarias (luego de la apertura de caja).</t>
  </si>
  <si>
    <t>Responsable de caja menor</t>
  </si>
  <si>
    <t>Responsable administrador del transporte</t>
  </si>
  <si>
    <t>1. Meta: 100%
(Verificaciones de los inventarios físicos con el sistema de inventarios realizadas / Verificaciones solicitadas) *100</t>
  </si>
  <si>
    <t>Responsable de inventarios</t>
  </si>
  <si>
    <t>RC-GSA-1</t>
  </si>
  <si>
    <t>Posiblidad de obtener un beneficio propio y/o para un particular por hurto de recursos de caja menor.</t>
  </si>
  <si>
    <t>1. Desconocimiento en todas las normas relacionadas con el manejo de los recursos públicos.
2.  No identificar, ni declarar un conflicto de interés oportunamente
3. Falta de integridad del funcionario</t>
  </si>
  <si>
    <t>Hallazgos e investigaciones disciplinarias y fiscales.</t>
  </si>
  <si>
    <t xml:space="preserve"> *El Profesional Universitario verifica que los registros queden consignados en los libros auxiliares a través del aplicativo de la caja menor, si no se encuentran bien revisa registro o solicita mesa de servicios a la Gerencia de Tecnología para corrección. *El Profesional Universitario realiza conteo físico del dinero en efectivo y verifica cada uno de los movimientos efectuados entre cada arqueo, con el fin de constatar que todo este correcto, si hay alguna inconsistencia se devuelve a verificar los registros en los libros auxiliares. * El Profesional Universitario realiza conciliación bancaria de las partidas registradas en el libro auxiliar de bancos asegura y garantiza que los movimientos financieros correspondan a lo registrado. * * * *</t>
  </si>
  <si>
    <t>RC-GSA-2</t>
  </si>
  <si>
    <t>Posiblidad de recibir una dádiva o beneficio a nombre propio y/o de un particular en un uso inadecuado de los vehículos de la entidad en funciones diferentes a las asignadas.</t>
  </si>
  <si>
    <t>1. Falta de concientización de los funcionarios de la Entidad en la aplicación de las políticas de administración de transporte
2.  No identificar, ni declarar un conflicto de interés oportunamente
3. Falta de integridad del funcionario</t>
  </si>
  <si>
    <t>Hallazgos e investigaciones disciplinarias.</t>
  </si>
  <si>
    <t xml:space="preserve"> *El responsable de transporte revisa el diligenciamiento del formato de control del servicio de transporte y verifica el correcto diligenciamiento del formato si no está bien lo devuelve con la observación. *El responsable de transporte verifica la prestación del servicio y que se  haya realizado de manera oportuna, de acuerdo con la programación y con los estándares de prestación del servicio por parte del conductor, con el propósito de monitorear el servicio.  *El responsable de transporte consolida cada mes el consumo de combustible por vehículo, compara el consumo vs kilometraje, si existe inconsistencia verifica recorrido en sistema satelital. *El responsable de transporte verifica el recorrido de un vehículo escogido aleatoriamente en el sistema satelital contratado, para revisar los recorridos y registrar las inconsistencias en el cuadro "Rendimiento GPS vs KM" ajustando las inconsistencias. * * *</t>
  </si>
  <si>
    <t>RC-GSA-3</t>
  </si>
  <si>
    <t>Posibilidad de recibir un beneficio propio y/o para un particular por hurto de bienes devolutivos.</t>
  </si>
  <si>
    <t>1. Ausencia de un buen sistema de información en la gestión y control de inventarios, lo cual conlleva a errores en la ejecución del proceso.
2. Desconocimiento de las políticas del manejo de inventario por parte de los funcionarios de las diferentes áreas.
3. No identificar, ni declarar un conflicto de interés oportunamente
4. Falta de integridad del funcionario</t>
  </si>
  <si>
    <t xml:space="preserve"> *El profesional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 * * * * *</t>
  </si>
  <si>
    <t>Administrar la gestión documental de la Unidad mediante la creación y actualización de políticas, planes, programas e instrumentos archivísticos que permitan la custodia y conservación de la documentación facilitando su acceso y uso a los grupos de interés, contribuyendo a la toma de decisiones para el desarrollo de la gestión, asegurando la información como un activo institucional.</t>
  </si>
  <si>
    <t>Gestión de Correspondencia</t>
  </si>
  <si>
    <t>(No de documentos entregados sin devolución / Total de documentos de correspondencia
entregados)*100</t>
  </si>
  <si>
    <t>El Director, Gerentes, Subgerentes, Jefes de Oficina validan el oficio de respuesta y se realiza la radicación del oficio mediante el aplicativo CORDIS ingresando los datos del destinatario.</t>
  </si>
  <si>
    <t>Procedimiento administración de correspondencia
Revisar, validar, aprobar y firmar comunicación externa</t>
  </si>
  <si>
    <t>1. Generar reporte trimestral de devoluciones por dependencias.</t>
  </si>
  <si>
    <t>1. Meta: 100% 
(Reportes generados / Reportes programados)*100</t>
  </si>
  <si>
    <t>1. Humanos, técnicos, tecnológicos</t>
  </si>
  <si>
    <t>1. Operador de correspondencia</t>
  </si>
  <si>
    <t>El auxiliar administrativo, funcionario encargado, secretaria, auxiliar de correspondencia revisa y valida la recepción de la comunicación mediante certificado de entrega al correo enunciado y este solo se confirma y se expide por solicitud del funcionario que requiera dicho certificado.
Semanalmente el funcionario responsable revisa la bandeja de entrada de los correos enviados, la cual se encuentra configurada para recibir las comunicaciones no exitosas donde la persona encargada consulta las causales de rechazo y direcciona a quien corresponda para que subsane el error y se realice nuevamente el envío de la comunicación. Si la causal es ajena al desarrollo del envío electrónico se procederá a pasarlo para publicación por medio de correo electrónico adjuntando el documento a publicar.</t>
  </si>
  <si>
    <t>Procedimiento administración de correspondencia
Entregar comunicación oficial mediante comunicación electrónica</t>
  </si>
  <si>
    <t>El operador nacional contratado, motorizado, hará entrega de la correspondencia a los ciudadanos haciendo entrega de las tirillas de prueba, si la entrega no es efectiva se genera reporte de comunicaciones externas enviadas.
Si tiene una prueba de entrega en medio físico, ésta debe ser digitalizada y adjuntada como anexo de la comunicación externa enviada.
Cuando una comunicación externa enviada sea devuelta por motivos como "cerrado" o "dirección no existe" el área de correspondencia deberá continuar con su gestión y enviar hasta dos veces más, al motorizado para conseguir la entrega. Una vez se cumpla este requisito el flujo será finalizado.
Se debe realizar un reporte con las comunicaciones externas enviadas que definitivamente no pudieron ser entregadas satisfactoriamente.</t>
  </si>
  <si>
    <t>Procedimiento administración de correspondencia
Entregar correspondencia a destinatario</t>
  </si>
  <si>
    <t>Registro y archivo</t>
  </si>
  <si>
    <t>(Declaraciones de pérdida definitiva de información física archivos de las dependencias custodiada por Centro Documental/ Número total de dependencias)*100</t>
  </si>
  <si>
    <t>El Subgerente Administrativo y Financiero revisa los tiempos y actividades propuestas para la vigencia, si se encuentran errores se devuelve para ajuste.</t>
  </si>
  <si>
    <t>Procedimiento conservación preventiva
Revisar y aprobar plan de trabajo de conservación preventiva</t>
  </si>
  <si>
    <t>El funcionario especializado SAF gestión documental, contratista restaurador realiza capacitaciones y sensibilizaciones sobre temáticas en conservación documental, verifica la realización de las jornadas de conformidad con el cronograma establecido.</t>
  </si>
  <si>
    <t xml:space="preserve">Procedimiento conservación preventiva
Realizar jornadas de capacitación y sensibilizaciones en conservación documental </t>
  </si>
  <si>
    <t>El funcionario especializado SAF gestión documental, contratista restaurador realiza inspecciones en los espacios cada 6 meses de archivo de gestión centro documental y planoteca y archivo central para verificar las condiciones y estado de la infraestructura y el mobiliario de archivo con el propósito de identificar tareas de mantenimiento correctivo y/o preventivo.
Realiza semesntralmente el informe en el que se compile lo observado y los requerimientos de mantenimientos, a fin de dejar un registro escrito de las mejoras o persistencia de lo observado.</t>
  </si>
  <si>
    <t>Procedimiento conservación preventiva
Realizar inspecciones de la infraestructura y mobiliario en espacios de archivo</t>
  </si>
  <si>
    <t>El funcionario especializado SAF gestión documental, contratista restaurador realiza el seguimiento a las acciones que corresponden al saneamiento ambiental, todos los registros y soportes se adjuntan al informe anual de la actividad de seguimiento.</t>
  </si>
  <si>
    <t>Procedimiento conservación preventiva
Realizar seguimiento actividades de saneamiento ambiental</t>
  </si>
  <si>
    <t>El funcionario especializado SAF gestión documental, contratista restaurador realiza el monitoreo de factores medioambientales en los espacios de archivos de gestión, centro documental, planoteca ubicados en el edificio, debe analizar de los registros los resultados y se elaboran de manera trimestral los informes de resultados.</t>
  </si>
  <si>
    <t>Procedimiento conservación preventiva
Realizar monitoreo de condiciones ambientales de espacios de archivo</t>
  </si>
  <si>
    <t>El profesional especializado SAF gestión documental restaurador realiza y/o actualiza la matriz de evaluación de riesgos en los espacios de archivo de gestión, centro documental y planoteca ubicados en el edificio del supercade y del archivo central (proveedor de servicio), realiza visitas de inspección semestrales, conforma anualmente el informe en que se adjunten los formatos de inspección así como la matriz de riesgos.</t>
  </si>
  <si>
    <t>Procedimiento conservación preventiva
Realizar evaluación de riesgos</t>
  </si>
  <si>
    <t>(Datos-producción documental electrónica y digital de las dependencias que no puede ser accesada de forma permanente por obsolescencia tecnológica / Número total de dependencias)*100</t>
  </si>
  <si>
    <t>Los funcionarios asignados del grupo de gestión documental verifican la aplicación de los procesos técnicos establecidos para la reconstrucción e incorporación al archivo según CCD y TRD de la unidad, solicitan apoyo en la búsqueda de información o soportes en repositorios y/o archivos físicos que forman parte del archivo central de la unidad, da continuidad de reconstrucción.</t>
  </si>
  <si>
    <t>Instructivo Reconstrucción de expedientes
Reconstruir expedientes</t>
  </si>
  <si>
    <t>1. Desarrollar mesa de trabajo/revisión anual con la Gerencia de Tecnología para articular la gestión para mitigar el riesgo (último trimestre)</t>
  </si>
  <si>
    <t>1. Meta: Una sesión de trabajo
Sesión realizada</t>
  </si>
  <si>
    <t>1. Profesional Gestión documental</t>
  </si>
  <si>
    <t xml:space="preserve">Posibilidad de afectación Económica y Reputacional por * Respuesta inoportuna de trámites y *Afectación de la confidencialidad de la información , debido a Alto porcentaje de devolución de documentos que deben ser distribuidos a través del servicio de correspondencia </t>
  </si>
  <si>
    <t xml:space="preserve"> *Información insuficiente o errada * Volumen alto de documentación *Competencias insuficientes para realizar las actividades</t>
  </si>
  <si>
    <t>Posibilidad de afectación Reputacional por *Hallazgos de entes reguladores y *Afectación de la gestión, debido a Pérdida de información física por deterioro custodiada por Centro Documental</t>
  </si>
  <si>
    <t xml:space="preserve"> *Incumplimiento de las normas sobre espacios de almacenamiento de archivo *Falta de recursos para ejecutar las actividades *Falta de seguimiento a las condiciones de almacenamiento de archivo</t>
  </si>
  <si>
    <t>Posibilidad de afectación Reputacional por *Afectación sobre la operación de los procesos y *Hallazgos, debido a Imposibilidad de acceso a datos y producción documental electrónica y digital</t>
  </si>
  <si>
    <t>1. Adelantar sensibilizaciones articuladas con la Gerencia de Tecnología sobre la gestión documental.</t>
  </si>
  <si>
    <t>1. Meta: 100%
(Sensibilizaciones realizadas / Sensibilizaciones programadas)*100</t>
  </si>
  <si>
    <t>1. Profesionales Gestión documental</t>
  </si>
  <si>
    <t>1. Adelantar seguimientos trimestrales a las solicitudes y consultas de información.</t>
  </si>
  <si>
    <t>1. Meta: 100%
(Seguimientos realizados /Seguimientos programados)*100</t>
  </si>
  <si>
    <t>RC-GDO-1</t>
  </si>
  <si>
    <t xml:space="preserve">Posibilidad de recibir una dádiva o beneficio propio y/o de un particular para eliminar, deteriorar, perder y/o alterar información física o electrónica de la entidad. </t>
  </si>
  <si>
    <t>1. Falta de integridad del funcionario
2. No identificar, ni declarar un conflicto de interés oportunamente</t>
  </si>
  <si>
    <t xml:space="preserve">Hallazgos e investigaciones disciplinarias
Pérdida de la información y afectación a la gestión </t>
  </si>
  <si>
    <t xml:space="preserve"> *Los funcionarios asignados / administradores archivos de gestión verifican la preparación física y electrónica del archivo y su correspondencia con lo registrado en el inventario documental e índice electrónico elaborado por el área productora, en caso de encontrar incosistencias, devuelve el inventario junto con la totalidad del archivo entregado para su corrección y ajuste. *Los funcionarios asignados / administradores archivos de gestión verifican la preparación física y electrónica del archivo y su correspondencia con lo registrado en el inventario documental elaborado por el área productora, en caso de encontrar inconsistencias devuelve el inventario junto con la totalidad del archivo para su corrección y ajuste.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Diligencia formato control estadístico de consultas o préstamo de documentos para conformar la información consolidada de estadísticas de consulta y préstamo de documentos. * * *</t>
  </si>
  <si>
    <t>RC-GDO-2</t>
  </si>
  <si>
    <t>Posibilidad de recibir una dádiva o beneficio propio y/o de un particular para entregar información sin autorización.</t>
  </si>
  <si>
    <t xml:space="preserve"> *El funcionario de gestión documental  / funcionario del área respectiva si la información es competencia de la unidad y/o del centro de documentación, verifica la ubicación de la información y su nivel de confidencialidad, si se autoriza seguir con el trámite procede a buscar la información o expediente solicitado, si no, devuelve a realizar la solicitud. *El Funcionario de gestión documental / funcionario del área respectiva consulta la información solicitada de conformidad con los accesos y permisos establecidos, se debe realizar la devolución de los documentos prestados mediante memorando en un término no mayor a cinco (5) días hábiles, si no han sido devueltos solicita por escrito la devolución una vez cumplido el tiempo establecido.
Diligencia formato control estadístico de consultas o préstamo de documentos para conformar la información consolidada de estadísticas de consulta y préstamo de documentos. * * * * *</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</si>
  <si>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normatividad vigente, analizando sus resultados de acuerdo a lo observado, generando recomendaciones, para la toma de decisiones, las cuales en su conjunto contribuyen al fortalecimiento del Sistema Integrado de Gestión – SIG de la Unidad. De igual forma, desarrollar la gestión disciplinaria,promover y fomentar la cultura de la autoevaluación y autocontrol e interactuar en materia de control interno y control disciplinario con los entes externos que se requieran.</t>
  </si>
  <si>
    <t>Plan Anual de auditorias</t>
  </si>
  <si>
    <t>N. de actividades del plan anual de auditorias aprobadas por el Comité Institucional Coordinación CI/ Total de actividades formuladas en el plan anual de auditorias*100</t>
  </si>
  <si>
    <t xml:space="preserve">PROCEDIMIENTO FORMULACIÓN, EJECUCIÓN Y SEGUIMIENTO AL PLAN ANUAL DE AUDITORIAS - Revisar y aprobar el plan anual de auditorias </t>
  </si>
  <si>
    <t>Equipo OCI</t>
  </si>
  <si>
    <t>Informes de auditoría, de evaluación, seguimiento y control
Acciones y oportunidades de mejora</t>
  </si>
  <si>
    <t>N. de actividades del plan de auditorias  ejecutadas/total de actividades del plan  anual de auditorias programadas para el periodo*100</t>
  </si>
  <si>
    <t xml:space="preserve">PROCEDIMIENTO FORMULACIÓN, EJECUCIÓN Y SEGUIMIENTO AL PLAN ANUAL DE AUDITORIAS - Verificar el contenido del nforme preliminar de evaluación, seguimiento y/o Auditoría  </t>
  </si>
  <si>
    <t>Meta: 1 solicitud. Formula: Solicitud realizada al CICCI / solicitud programada CICCI * 100</t>
  </si>
  <si>
    <t>Plan de personal</t>
  </si>
  <si>
    <t>Jefe OCI</t>
  </si>
  <si>
    <t xml:space="preserve">(No. de procesos disciplinarios gestionados / No. de procesos activos) * 100 </t>
  </si>
  <si>
    <t>PROCEDIMIENTO GESTIÓN DISCIPLINARIA - Verificar el cumplimiento de la gestión disciplinaria</t>
  </si>
  <si>
    <t>Actividades de fomento de la  cultura disciplinaria  y enfoque a la prevención desarrolladas</t>
  </si>
  <si>
    <t>(No de actividades para fortalecer la conducta ética, fomentar la cultura disciplinaria y el enfoque a la pevención realizadas /No de actividades programadas) * 100</t>
  </si>
  <si>
    <t>PROCEDIMIENTO GESTIÓN PREVENTIVA - Realizar seguimiento a la ejecución del cronograma</t>
  </si>
  <si>
    <t xml:space="preserve">Posibilidad de afectación Reputacional por *sanciones disciplinarias *., debido a Incumplimiento a las actividades del Plan Anual de Auditorías </t>
  </si>
  <si>
    <t xml:space="preserve"> *Recurso humano insuficiente  *Inoportunidad en los reportes y entregas de información de las dependencias. *</t>
  </si>
  <si>
    <t>Posibilidad de afectación Reputacional por *prescripción de acción disciplinaria * y cuestionamiento sobre la validez de la actuación, debido a Inoportunidad en la gestión de los procesos disciplinarios</t>
  </si>
  <si>
    <t>Posibilidad de afectación Reputacional por *incursión de los servidores de la Unidad en conductas constitutivas de faltas disciplinarias, * carencia de herramientas y conocimientos por parte de los servidores, para prevenir conductas que puedan constituir faltas disciplinarias, debido a Incumplimiento del cronograma de actividades para fortalecer la conducta ética, fomentar la cultura disciplinaria y el enfoque de prevención</t>
  </si>
  <si>
    <t>1.Mantener la revisión por pares, en cuanto a que las personas que realizan los informes son diferentes a las personas que revisan y aprueban.
2. Realizar jornadas de sensibilización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t>
  </si>
  <si>
    <t>1. Meta: 100%
Indicador: N. de informes revisados por pares/ Total de informes realizados.
2. Meta: 1 jornada de sensibilización en tecnicas de auditoría y socialización de los procedimientos.
Indicador: Jornada realizada/jornada programada *100.
3. Meta: 100%
Indicador: N. de informes publicados/ total de informes realizados en la vigencia</t>
  </si>
  <si>
    <t xml:space="preserve">1. Gestionar capacitación de los servidores de la Oficina de Control Disciplinaro Interno en temas disciplinarios o afines y/o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</si>
  <si>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</si>
  <si>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</si>
  <si>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Jefe OCD, Profesionales y Asistenciales de la Oficina.</t>
  </si>
  <si>
    <t>RC-GSC-1</t>
  </si>
  <si>
    <t>Posibilidad de recibir una dádiva o beneficio a nombre propio o de un particular para alterar los resultados de los resultados de informes de seguimiento, evaluación y/o auditoría, con el fin de evitar la detección de malas prácticas o indebidos manejos en la gestión institucional.</t>
  </si>
  <si>
    <t>1. Falta de transparencia e integridad del servidor público
2. Falta de apropiación de los valores éticos institucionales por parte del servidor público.
3. Interés de ocultar información
4. No identificar, ni declarar un conflicto de interés oportunamente</t>
  </si>
  <si>
    <t>1. Pérdida de confianza en la entidad.
2. Pérdida de recursos económicos. 
3. Intervención de órganos de control.
4. Procesos sancionatorios, disciplinarios, fiscales y penales.</t>
  </si>
  <si>
    <t xml:space="preserve"> *Revisa el programa  general propuesto o plan de auditoría, los objetivos, metodología, actividades a ejecutar y determina su aprobación, e identifica las posibles fallas en la proramación de las actividades a desarrollar durante la auditoría. *El Jefe OCI verifica y aprueba el contenidado del informe preliminar de evaluación, seguimientoyauditoria de gestión, determina si el informe presentó inconsistencias o no estuvo lo sufientemente sustentado. * * * * *</t>
  </si>
  <si>
    <t>RC-GSC-2</t>
  </si>
  <si>
    <t>Posibilidad de recibir una dádiva o beneficio a nombre propio y/o de terceros para manipular la actuación disciplinaria.</t>
  </si>
  <si>
    <t>1. No aplicar o aplicar indebidamente la normatividad vigente.
2. Acción judicial en contra de la entidad.
3. Demoras en los trámites.
4. Viola el principio de imparcialidad.
5. Cuestiona la validez de la actuación.
6. Coloca en riesgo la independencia de la autoridad disciplinaria.</t>
  </si>
  <si>
    <t>ASOCIACIÓN RIESGOS DE CORRUPCIÓN A TRÁMITES UAECD</t>
  </si>
  <si>
    <t>TRÁMITE</t>
  </si>
  <si>
    <t>RIESGO DE CORRUPCIÓN ASOCIADO</t>
  </si>
  <si>
    <t>Rectificación de áreas y linderos</t>
  </si>
  <si>
    <t>Cambios producidos por la inscripción de predios o mejoras por edificaciones no declaradas u omitidas durante el proceso de formación o actualización del catastro</t>
  </si>
  <si>
    <t>Certificado catastral</t>
  </si>
  <si>
    <t>Autoestimación del avalúo catastral</t>
  </si>
  <si>
    <t>Cambio de propietario o poseedor de un bien inmueble</t>
  </si>
  <si>
    <t>Revisión de avalúo catastral de un predio</t>
  </si>
  <si>
    <t>Certificado de inscripción en el censo catastral Bogotá D.C.</t>
  </si>
  <si>
    <t>Rectificaciones de la información catastral</t>
  </si>
  <si>
    <t>Incorporación de obras físicas en los predios sometidos o no sometidos al régimen de propiedad horizontal</t>
  </si>
  <si>
    <t>Asignación de nomenclatura</t>
  </si>
  <si>
    <t>Englobe o desenglobe de dos o más predios</t>
  </si>
  <si>
    <t>Certificado de cabida y linderos Bogotá D.C.</t>
  </si>
  <si>
    <t>Incorporación, actualización, corrección y modificación cartográfica de levantamientos topográficos</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</si>
  <si>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
Posibilidad de recibir dádivas o beneficios a nombre propio o de particulares para incidir en la </t>
    </r>
    <r>
      <rPr>
        <b/>
        <sz val="11"/>
        <color theme="1"/>
        <rFont val="Calibri"/>
        <family val="2"/>
        <scheme val="minor"/>
      </rPr>
      <t xml:space="preserve">gestión </t>
    </r>
    <r>
      <rPr>
        <sz val="11"/>
        <color theme="1"/>
        <rFont val="Calibri"/>
        <family val="2"/>
        <scheme val="minor"/>
      </rPr>
      <t>de los trámites y su respuesta.</t>
    </r>
  </si>
  <si>
    <t>Participación ciudadana y experiencia del servicio
Gestión catastral</t>
  </si>
  <si>
    <t>Participación ciudadana y experiencia del servicio</t>
  </si>
  <si>
    <t>Formular y desarrollar estrategias comunicacionales dirigidas a los grupos de valor de la UAECD, para fortalecer la comunicación interna, externa, y lograr el posicionamiento de la Unidad a nivel Distrital y Territorial. memoria institucional, apoyen la toma de decisiones y contribuya en la mejora continua de los productos y servicios.</t>
  </si>
  <si>
    <t>RS</t>
  </si>
  <si>
    <t>Portal Web 
(Servicio)</t>
  </si>
  <si>
    <t>1. Ausencia de parametros de seguridad
1a. Ausencia de copias de respaldo 
2. Ausencia de control de acceso al administrador de contenidos
2a. Asignación errada de los derechos de acceso a nivel de admnistración de la base de datos.</t>
  </si>
  <si>
    <t>1. Ataques cibernéticos
1a. Pérdida o modificación de la información
2. Falsificación de derechos</t>
  </si>
  <si>
    <t>El jefe de dependencia valida cada vez que se requiera que el manejo de la gestión de accesos al portal web sea realizado por las personas designadas por este. En caso de que el perfil de gestion de permisos cambie es el jefe de dependencia quien realizara la designación. Esta designación generalmente se realiza por correo electronico o se podria realizar por acta de reunión.</t>
  </si>
  <si>
    <t>Asesor de Comunicaciones</t>
  </si>
  <si>
    <t xml:space="preserve">El equipo de admnistradores de servidores realiza respaldo del servidor donde se encuentra el portal web. </t>
  </si>
  <si>
    <t>Instructivo de Copias de Respaldo y Recuperación</t>
  </si>
  <si>
    <t>El jefe de dependencia cuando se requiere solicita a la webmaster que se revoquen los accesos otorgados a las personas que realizan el manejo de la gestión de accesos al portal web. La evidencia se puede dejar por correo electronico o mesa de servicios de TI.</t>
  </si>
  <si>
    <t>Documento técnico Manual de Políticas de Seguridad y Privacidad de la Información / Instructivo de Gestión de Accesos</t>
  </si>
  <si>
    <t>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t>
  </si>
  <si>
    <t>Documento Técnico Manual de Políticas Detalladas de Seguridad de la Información
Declaración de aplicabilidad</t>
  </si>
  <si>
    <t>1. Ausencia de parametros de seguridad
1a. Ausencia de copias de respaldo
2. Ausencia de control técnico sobre el software</t>
  </si>
  <si>
    <t>1. Falsificación de derechos
2. Fallas Humanas</t>
  </si>
  <si>
    <t>El equipo de admnistradores de servidores realiza respaldo del servidor donde se encuentra el portal web</t>
  </si>
  <si>
    <t>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</si>
  <si>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Procedimiento de Gestión de Infraestructura Tecnológica</t>
  </si>
  <si>
    <t>El grupo de operadores realiza diariamente actividades de monitoreo sobre las plataformas , inluido el portal web. En caso de presentarse indisponibilidad del servicio se reporta al administrador del portal web para que se tomen las medidas respectivas para restaurar el servicio.</t>
  </si>
  <si>
    <t>Credenciales de acceso a las Redes Sociales
(Servicio)</t>
  </si>
  <si>
    <t>1. Ausencia de mecanismos de identificación y autentificación, como la autentificación de usuario
2. Desconocimiento de las politicas de seguridad de la informacion</t>
  </si>
  <si>
    <t xml:space="preserve">El jefe de la dependencia cada vez que el gestor encargado de credenciales le remite elcorreo electrónico relacionado con las modificaciones de accesos y credenciales de redes sociales, revisa y verifica con el fin de confirmar que las modificaciones solicitadas se hallan realizado. La evidencia queda registrada en el correo electrónico.  </t>
  </si>
  <si>
    <t xml:space="preserve">Documento técnico manual de políticas detalladas de seguridad de la información </t>
  </si>
  <si>
    <t>1. Ausencia de parametros de seguridad
1a. Ausencia de copias de respaldo</t>
  </si>
  <si>
    <t>1. Ataques cibernéticos
1a. Perdida o borrado de la información. 
Mal funcionamiento del software</t>
  </si>
  <si>
    <t xml:space="preserve">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</si>
  <si>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Comunicadores Sociales
(Recurso Humano)</t>
  </si>
  <si>
    <t>1. Desconocimiento de politicas de seguridad de la información</t>
  </si>
  <si>
    <t xml:space="preserve">1. Ingenieria Social </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</si>
  <si>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</si>
  <si>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Documento Técnico Manual de Políticas Detalladas de Seguridad de la Información / Declaración de Aplicabilidad</t>
  </si>
  <si>
    <t>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t>
  </si>
  <si>
    <t>1. Alta rotación del personal</t>
  </si>
  <si>
    <t>1. Fuga de conocimiento</t>
  </si>
  <si>
    <t>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t>
  </si>
  <si>
    <t>Documento Técnico Manual de Políticas Detalladas de Seguridad de la Información</t>
  </si>
  <si>
    <t xml:space="preserve">Establecer los lineamientos estratégicos y operativos en la formulación, seguimiento, evaluación y mejora continua de los procesos, la plataforma y planeación estratégica de la UAECD, en el marco del Modelo Integrado de Planeación y Gestión, para dar cumplimiento al Plan de Desarrollo Distrital y a la misionalidad de la Entidad.				
</t>
  </si>
  <si>
    <t>Fileserver OAPAP - \\fileserver.catastrobogota.gov.co\OAP</t>
  </si>
  <si>
    <t>Uso no autorizado de la información
Fallas Humanas</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</si>
  <si>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</si>
  <si>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Lineamientos Fileserver / Procedimiento de Gestión de Accesos</t>
  </si>
  <si>
    <t>Recursos Humanos , Tecnológicos</t>
  </si>
  <si>
    <t xml:space="preserve">1. Jefe de la OAPAP 
2. Jefe de la OAPAP </t>
  </si>
  <si>
    <t>El propietario del activo cada vez que se presente un incidente de seguridad debera reportar la vulnerabilidad en la Mesa de Servicios de TI con el fin que se verifique el mismo. La evidencia del control queda registrada en la Mesa de Servicios de TI.</t>
  </si>
  <si>
    <t>Instructivo  Gestión de Incidentes de seguridad de la informacion</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</si>
  <si>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t>
  </si>
  <si>
    <t>Ausencia de copias de respaldo 
Desconocimiento de politicas de seguridad de la información
Ausencia de mantenimiento al fileserver</t>
  </si>
  <si>
    <t>Perdida o acceso no autorizado a la información 
Fallas Humanas
Incumplimiento en el mantenimiento del fileserver</t>
  </si>
  <si>
    <t>El Propietario de información / Administrador de Carpetas realiza la solicitud de los accesos definidos para los  funcionarios / contratistas de su dependencia cada vez que se requiera, registrando una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</si>
  <si>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Instructivo Gestión de Incidentes de seguridad de la información</t>
  </si>
  <si>
    <t>El jefe de dependencia revisa cada semestre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</si>
  <si>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</si>
  <si>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Documento Técnico de Políticas Detalladas de Seguridad de la Información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</si>
  <si>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</si>
  <si>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de Fileserver OAPAP - \\fileserver.catastrobogota.gov.co\OAP por Perdida o acceso no autorizado a la información 
Fallas Humanas
Incumplimiento en el mantenimiento del fileserver debido a Ausencia de copias de respaldo 
Desconocimiento de politicas de seguridad de la información
Ausencia de mantenimiento al fileserver</t>
  </si>
  <si>
    <t xml:space="preserve"> Realizar la gestión catastral con enfoque multipropósito en la ciudad capital y en las entidades territoriales en
donde se ejerza el rol como gestor y/o operador catastral a través de la formación, actualización, conservación y
difusión catastral.</t>
  </si>
  <si>
    <t>1. Tramites no inmediatos
(Información Digital/Electrónica- SIFJ)</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</si>
  <si>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</si>
  <si>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1. Hurto de Información.
2. Pérdida, corrupción, o modificación no autorizada de la información.
Fallas Humanas, Error en el uso</t>
  </si>
  <si>
    <t>alta</t>
  </si>
  <si>
    <t>moderado</t>
  </si>
  <si>
    <t>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</si>
  <si>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Instructivo de Gestión de Accesos / Lineamientos de Fileserver</t>
  </si>
  <si>
    <t>preventivo</t>
  </si>
  <si>
    <t>manual</t>
  </si>
  <si>
    <t>1. Humanos
2. Tecnoloógicos
3. Logísticos.</t>
  </si>
  <si>
    <t>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t>
  </si>
  <si>
    <t>Instructivo de Gestión de Accesos</t>
  </si>
  <si>
    <t>detectivo</t>
  </si>
  <si>
    <t>correctivo</t>
  </si>
  <si>
    <t>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</si>
  <si>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</si>
  <si>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
1. Falla en los sistemas.
2. Pérdida o corrupción de la información.
3. Fallas Humanas</t>
  </si>
  <si>
    <t>leve</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</si>
  <si>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</si>
  <si>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Instructivo de Copias de Respado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</si>
  <si>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</si>
  <si>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t>
  </si>
  <si>
    <t>Instructivo Copias de Respaldo y Recuperación / Política de Copias de Respaldo y Recuperación</t>
  </si>
  <si>
    <t>1. Aplicativo Captura en Terreno - CT (SIFJ)
2. SIIC (GIC)
(Software)</t>
  </si>
  <si>
    <t>menor</t>
  </si>
  <si>
    <t>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</si>
  <si>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Documento Técnico Manual de Politicas Detalladas de Seguridad de la Información</t>
  </si>
  <si>
    <t>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t>
  </si>
  <si>
    <t>Procedimiento Desarrollo de Sistemas de Información</t>
  </si>
  <si>
    <t>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t>
  </si>
  <si>
    <t xml:space="preserve">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</si>
  <si>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Documento Técnico Mutaciones
Instructivo Certificación Cabida y Linderos
Instructivo Actualización Certificación Cabida y Linderos Ley 1682</t>
  </si>
  <si>
    <t>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t>
  </si>
  <si>
    <t>Instructivo DE COPIAS DE RESPALDO</t>
  </si>
  <si>
    <t>1. Fileserver de la SIE
(Servicio)</t>
  </si>
  <si>
    <t xml:space="preserve">1. Ausencia de Control de acceso 
2. Asignación errada de derechos 
3. Deficiencia en los controles de seguridad del software
4. Desconocimiento o no aplicación de las políticas de seguridad y privacidad de la información </t>
  </si>
  <si>
    <t>1. Perdida, borrado, modificación o uso no autorizado de información
1a Borrado, modificación intencional de la informacion
2. Abuso de derechos
3. Acceso no autorizado por parte de terceros
4. Fallas Humanas</t>
  </si>
  <si>
    <t>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</si>
  <si>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Recurso Humano  y
Tecnológicos</t>
  </si>
  <si>
    <t xml:space="preserve">El propietario del activo debera reportar la vulberabilidad el incidente presentado, una vez se presente </t>
  </si>
  <si>
    <t>Instructivo  Gestión de Incidentes de seguridad de la Información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</si>
  <si>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</si>
  <si>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</si>
  <si>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1. Borrado, modificación intencional o no de la informacion
2. Fallas Humanas
3. Fallas en el aplicativo </t>
  </si>
  <si>
    <t>Instructivo de Copias de Respaldo</t>
  </si>
  <si>
    <t>Recurso Humano de la GIC</t>
  </si>
  <si>
    <t xml:space="preserve">
1,2,3 Ausencia de control de acceso a la información  digital
2. Deficiencia en la asignación de permisos.
3. Desconocimiento de Políticas de seguridad de la información</t>
  </si>
  <si>
    <t>1. Pérdida, borrado, modificación de información o Acceso no autorizado a los expedientes digitales con Datos Personales
2. Ataque intencionado de acceso a la información digital
3. Fallas Humanas</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</si>
  <si>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</si>
  <si>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t>Documento Técnico Manual de Políticas Detalladas de Seguridad de la Información.</t>
  </si>
  <si>
    <t xml:space="preserve">
1. Ausencia de respaldo de la información  digital
2. Desconocimiento de Políticas de Seguridad de la Información
3. Ausencia de Planes de continuidad</t>
  </si>
  <si>
    <t>1 y 3. Pérdida, borrado, modificación de información o Acceso no autorizado a los expedientes digitales con Datos Personales
2. Fallas Humanas</t>
  </si>
  <si>
    <t>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debe estar diligenciado y firmado por el profesional de retiro y el jefe de la dependencia. La secretaría debe radicar este en SRH. 
En caso del contratistaxxxxx</t>
  </si>
  <si>
    <t xml:space="preserve">Procedimiento Gestionar Retiro de Personal
FORMATO DE ENTREGA DE CARGO
</t>
  </si>
  <si>
    <t>Equipos de cómputo de funcionarios / contratistas de la SIE</t>
  </si>
  <si>
    <t>1. Entrenamiento insuficiente en seguridad
2. Uso incorrecto de software y hardware
3. Falta de conciencia acerca de la seguridad</t>
  </si>
  <si>
    <t>1,2,3 . Error en el Uso</t>
  </si>
  <si>
    <t>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t>
  </si>
  <si>
    <t>Documento Técnico de Políticas Detalladas de Seguridad y Privacidad de la Información</t>
  </si>
  <si>
    <t>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t>
  </si>
  <si>
    <t xml:space="preserve">El sistema cuando un usuario no ha cambiado la contraseña durante el tiempo establecido en el sistema, verifica la información y envia un mensaje al usuario para que se realice el cambio de la misma. En caso que no se realice el cambio no se puede acceder al equipo. </t>
  </si>
  <si>
    <t>1. Ausencia del personal
2. Desconicimiento de politicas</t>
  </si>
  <si>
    <t xml:space="preserve">1. Incumplimiento en la disponibilidad del personal
2. Abuso de derechos </t>
  </si>
  <si>
    <t>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t>
  </si>
  <si>
    <t>Documento Tecnico Manual de Políticas Detalladas de Seguridad de la Información / Declaración de aplicabilidad</t>
  </si>
  <si>
    <t>Archivo de Gestión de la SIE</t>
  </si>
  <si>
    <t>1. Almacenamiento sin ptocección
Ausencia de protección física de la edificación, puertas y ventanas</t>
  </si>
  <si>
    <t>1. Hurto de medios y documentos</t>
  </si>
  <si>
    <t>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t>
  </si>
  <si>
    <t xml:space="preserve">Declaración de aplicabilidad
PROCEDIMIENTO CONTROL INGRESO Y SALIDA DE PERSONAL A LAS INSTALACIONES Y A LAS ÁREAS SEGURAS DE LA UNIDAD </t>
  </si>
  <si>
    <t>1. Red energética inestable
2. Ausencia de protección física de la edificación, puertas y ventanas
3. Falta de planes de continuidad de negocio</t>
  </si>
  <si>
    <t>Pérdida del suministro de energía
2. Perdida, destrucción de información</t>
  </si>
  <si>
    <t xml:space="preserve">Pérdida de confidencialidad e integridad de 1. Tramites no inmediatos
(Información Digital/Electrónica- SIFJ)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</si>
  <si>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Disponibilidad de 1. Tramites no inmediatos
(Información Digital/Electrónica- SIFJ)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</si>
  <si>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Pérdida de confidencialidad e integridad de 1. Aplicativo Captura en Terreno - CT (SIFJ)
2. SIIC (GIC)
(Software) por 1. Hurto de Información.
2. Pérdida, corrupción, o modificación no autorizada de la información.
Fallas Humanas, Error en el uso debido a 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</si>
  <si>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Disponibilidad de 1. Aplicativo Captura en Terreno - CT (SIFJ)
2. SIIC (GIC)
(Software) por 
1. Falla en los sistemas.
2. Pérdida o corrupción de la información.
3. Fallas Humanas debido a 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</si>
  <si>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Pérdida de confidencialidad e integridad de 1. Fileserver de la SIE
(Servicio) por 1. Perdida, borrado, modificación o uso no autorizado de información
1a Borrado, modificación intencional de la informacion
2. Abuso de derechos
3. Acceso no autorizado por parte de terceros
4. Fallas Humanas debido a 1. Ausencia de Control de acceso 
2. Asignación errada de derechos 
3. Deficiencia en los controles de seguridad del software
4. Desconocimiento o no aplicación de las políticas de seguridad y privacidad de la información </t>
  </si>
  <si>
    <t>Pérdida de Confidencialidad de Recurso Humano de la GIC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</si>
  <si>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Pérdida de Disponibilidad de Recurso Humano de la GIC por 1 y 3. Pérdida, borrado, modificación de información o Acceso no autorizado a los expedientes digitales con Datos Personales
2. Fallas Humanas debido a 
1. Ausencia de respaldo de la información  digital
2. Desconocimiento de Políticas de Seguridad de la Información
3. Ausencia de Planes de continuidad</t>
  </si>
  <si>
    <t>Pérdida de confidencialidad e integridad de Equipos de cómputo de funcionarios / contratistas de la SIE por 1,2,3 . Error en el Uso debido a 1. Entrenamiento insuficiente en seguridad
2. Uso incorrecto de software y hardware
3. Falta de conciencia acerca de la seguridad</t>
  </si>
  <si>
    <t>Pérdida de Disponibilidad de Equipos de cómputo de funcionarios / contratistas de la SIE por 1. Incumplimiento en la disponibilidad del personal
2. Abuso de derechos  debido a 1. Ausencia del personal
2. Desconicimiento de politicas</t>
  </si>
  <si>
    <t>Pérdida de confidencialidad e integridad de Archivo de Gestión de la SIE por 1. Hurto de medios y documentos debido a 1. Almacenamiento sin ptocección
Ausencia de protección física de la edificación, puertas y ventanas</t>
  </si>
  <si>
    <t>Pérdida de Disponibilidad de Archivo de Gestión de la SIE por Pérdida del suministro de energía
2. Perdida, destrucción de información debido a 1. Red energética inestable
2. Ausencia de protección física de la edificación, puertas y ventanas
3. Falta de planes de continuidad de negocio</t>
  </si>
  <si>
    <t>1. Profesional delegado por Subgerente SIFJ, referente contratación.
2. Subgerente SIFJ , Profesional líder Conservación, profesionales líderes grupos de trabajo, profesional líder MIPG -Subgerencia de Información Física y Jurídica</t>
  </si>
  <si>
    <t xml:space="preserve">1. Tramites Inmediatos
2. Tramites no inmediatos 
3. Resoluciones
4. PQRS
5. OFICIOS Entidades territoriales -  UAECD
6. Memorias de la Actualización Catastral
7. Memorias de la Conservación Catastral
(Información Análoga)
</t>
  </si>
  <si>
    <t>1. Desconocimiento de las políticas de seguridad de la información                                                                                                  4. Insuficiencia en la gesti{on de accesos
Ausencia de protección física de la edificación, puertas y ventanas</t>
  </si>
  <si>
    <t xml:space="preserve">1. Perdida o hurto  de información                                                                             </t>
  </si>
  <si>
    <t>Recursos Humanos</t>
  </si>
  <si>
    <t xml:space="preserve">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t>
  </si>
  <si>
    <t>Documento técnico Manual de Políticas Detalladas de Seguridad y Provacidad de la Información (Política de Escritorio y Pantalla Limpios)</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</si>
  <si>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t>
  </si>
  <si>
    <t>1. Tramites Inmediatos
2. Tramites no inmediatos 
3. Resoluciones
4. PQRS
5. OFICIOS Entidades territoriales -  UAECD
6. Memorias de la Actualización Catastral
7. Memorias de la Conservación Catastral
(Información Análoga)</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</si>
  <si>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</si>
  <si>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</si>
  <si>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El encargado de gestión documental cada vez que se requiere realiza la digitalización de documentos del territorio. Esta información es almacenada en Cordis. Semanalmente se remite consolidado de la información recibida al lider del subproceso de gestión documental.</t>
  </si>
  <si>
    <t>1. Tramites Inmediatos
2. Tramites no inmediatos 
3. Resoluciones
4. PQRS
5. OFICIOS Entidades territoriales -  UAECD
6. Memorias de la Actualización Catastral
7. Memorias de la Conservación Catastral
(Información Digital y/o Electrónica)</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</si>
  <si>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</si>
  <si>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La persona encargada de asignar permisos en la plataforma de sharepoint en cada territorio, realiza el proceso de asignación cada vez que se requiera dando los permisos al usuario de acuerdo al rol correspondiente. La evidencia de la asignación queda registrada en la plataforma.</t>
  </si>
  <si>
    <t xml:space="preserve">Documento Técnico Manual de Políticas Detalladas de Seguridad de la Información </t>
  </si>
  <si>
    <t>La información es respaldada  en la plataforma de Sharepoint</t>
  </si>
  <si>
    <t>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t>
  </si>
  <si>
    <t>Go Catastral
(Software)</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</si>
  <si>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t>
  </si>
  <si>
    <t>Procedimiento Mantenimiento de Aplicaciones</t>
  </si>
  <si>
    <t>Procedimiento de Desarrollo de Sistemas de Informaciòn</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</si>
  <si>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t>
  </si>
  <si>
    <t>Procedimiento Gestión de Infraestructura Tecnológica</t>
  </si>
  <si>
    <t xml:space="preserve">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magneticas.
</t>
  </si>
  <si>
    <t>Procedimiento de Copias de respaldo</t>
  </si>
  <si>
    <r>
      <t xml:space="preserve">El administrador de la plataforma cada vez que se requiera realiza el proceso de restauración de la aplicación y/o bases de datos. En caso de no poder restaurar la versión más reciente, se debe restaurar la última versión óptima.
</t>
    </r>
    <r>
      <rPr>
        <b/>
        <sz val="11"/>
        <rFont val="Calibri"/>
        <family val="2"/>
        <scheme val="minor"/>
      </rPr>
      <t xml:space="preserve">
</t>
    </r>
    <r>
      <rPr>
        <sz val="11"/>
        <rFont val="Calibri"/>
        <family val="2"/>
        <scheme val="minor"/>
      </rPr>
      <t xml:space="preserve">
</t>
    </r>
  </si>
  <si>
    <t>Sharepoint
(Servicio)</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</si>
  <si>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t>
  </si>
  <si>
    <t>Instructivo de incidentes de seguridad de la información</t>
  </si>
  <si>
    <t>El proveedor de servicios de nube realiza el respaldo de las herramientas colaborativas de acuerdo con lo descrito en el contrato firmado con la Unidad</t>
  </si>
  <si>
    <t>Documento Tecnico Manual de Políticas detalladas de seguridad de la información</t>
  </si>
  <si>
    <t>La información es respaldada automaticamente en la plataforma de Sharepoint</t>
  </si>
  <si>
    <t>En cada territorio existe un area donde se maneja la información fisica, el lugar es accedido unicamente por el personal de apoyo de gestión documental. En algunos casos el área cuenta con cerradura.</t>
  </si>
  <si>
    <t>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t>
  </si>
  <si>
    <t xml:space="preserve">Documento Técnico Manual de Políticas Detalladas de Seguridad de la Información / </t>
  </si>
  <si>
    <t>Pérdida de confidencialidad e integridad de 1. Tramites Inmediatos
2. Tramites no inmediatos 
3. Resoluciones
4. PQRS
5. OFICIOS Entidades territoriales -  UAECD
6. Memorias de la Actualización Catastral
7. Memorias de la Conservación Catastral
(Información Análoga)
 por 1. Perdida o hurto  de información                                                                              debido a 1. Desconocimiento de las políticas de seguridad de la información                                                                                                  4. Insuficiencia en la gesti{on de accesos
Ausencia de protección física de la edificación, puertas y ventanas</t>
  </si>
  <si>
    <t>Pérdida de Disponibilidad de 1. Tramites Inmediatos
2. Tramites no inmediatos 
3. Resoluciones
4. PQRS
5. OFICIOS Entidades territoriales -  UAECD
6. Memorias de la Actualización Catastral
7. Memorias de la Conservación Catastral
(Información Análoga)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</si>
  <si>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</si>
  <si>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1. Tramites Inmediatos
2. Tramites no inmediatos 
3. Resoluciones
4. PQRS
5. OFICIOS Entidades territoriales -  UAECD
6. Memorias de la Actualización Catastral
7. Memorias de la Conservación Catastral
(Información Digital y/o Electrónica)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</si>
  <si>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</si>
  <si>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Go Catastral
(Software)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</si>
  <si>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e integridad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</si>
  <si>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Sharepoint
(Servicio)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</si>
  <si>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Gestionar la estandarización, consolidación, integración y disposición de los recursos de información geográfica de la Comunidad IDECA, para permitir y facilitar el descubrimiento, acceso, aprovechamiento, uso y apropiación de los datos geográficos de Bogotá.</t>
  </si>
  <si>
    <t>Aplicaciones móviles y web IDECA
(Software)</t>
  </si>
  <si>
    <t>1. Ausencia de control de acceso en las aplicaciones 
2. Deficiencia en la configuración de seguridad de las aplicaciones
3. Asignación errada de derechos de acceso
4. Desconocimiento de las políticas de seguridad de la información</t>
  </si>
  <si>
    <t>1. Pérdida, modificación o uso no autorizado de la información
2. Ataques externos cibernéticos.
3. Abuso de derechos
4. Fallas Humanas</t>
  </si>
  <si>
    <t>Para el acceso a las aplicaciones moviles y web de Ideca se maneja el control de acceso mediante la gestiòn de permisos.</t>
  </si>
  <si>
    <t>Procedimiento de Gestión de Infraestrcutura Tecnológica</t>
  </si>
  <si>
    <t>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t>
  </si>
  <si>
    <t>Bases de Datos Automatizadas 
1. Bases de datos geográfica
2. Bases de datos geográfica de servicios públicos
(Bases de Datos)</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</si>
  <si>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</si>
  <si>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1. Abuso de derechos
1a. Perdida, Hurto o modificación de la información
3. Falsificación de derechos.
4. Fallas Humanas</t>
  </si>
  <si>
    <t>El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t>
  </si>
  <si>
    <t>1. Ausencia de copias de respaldo 
1a. Ausencia de mecanismos de monitoreo
2. Ausencia de documentación
2a.Configuración incorrecta de parámetros 
3. Desconocimiento de políticas de seguridad de la información</t>
  </si>
  <si>
    <t>1. Mal funcionamiento del equipo y/o software
2. Perdida de información
3. Error en el uso</t>
  </si>
  <si>
    <t>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</si>
  <si>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</si>
  <si>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1. Bases de Datos con Información Personal entregada por Entidades públicas y privadas
(Bases de Datos)</t>
  </si>
  <si>
    <t>1. Ausencia de control de acceso
2. Desconocimiento de políticas de seguridad de la información</t>
  </si>
  <si>
    <t>1. Pérdida, borrado o uso no autorizado de la información
2. Fallas Humanas / error en el Uso</t>
  </si>
  <si>
    <t>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t>
  </si>
  <si>
    <t>a. Ausencia de copias de respaldo en equipos de cómputo</t>
  </si>
  <si>
    <t>a. Pérdida, borrado o uso no autorizado de la información}</t>
  </si>
  <si>
    <t>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t>
  </si>
  <si>
    <t>Pérdida de confidencialidad e integridad de Aplicaciones móviles y web IDECA
(Software) por 1. Pérdida, modificación o uso no autorizado de la información
2. Ataques externos cibernéticos.
3. Abuso de derechos
4. Fallas Humanas debido a 1. Ausencia de control de acceso en las aplicaciones 
2. Deficiencia en la configuración de seguridad de las aplicaciones
3. Asignación errada de derechos de acceso
4. Desconocimiento de las políticas de seguridad de la información</t>
  </si>
  <si>
    <t>Pérdida de confidencialidad e integridad de Bases de Datos Automatizadas 
1. Bases de datos geográfica
2. Bases de datos geográfica de servicios públicos
(Bases de Datos) por 1. Abuso de derechos
1a. Perdida, Hurto o modificación de la información
3. Falsificación de derechos.
4. Fallas Humanas debido a 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</si>
  <si>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Pérdida de Disponibilidad de Bases de Datos Automatizadas 
1. Bases de datos geográfica
2. Bases de datos geográfica de servicios públicos
(Bases de Datos) por 1. Mal funcionamiento del equipo y/o software
2. Perdida de información
3. Error en el uso debido a 1. Ausencia de copias de respaldo 
1a. Ausencia de mecanismos de monitoreo
2. Ausencia de documentación
2a.Configuración incorrecta de parámetros 
3. Desconocimiento de políticas de seguridad de la información</t>
  </si>
  <si>
    <t>Pérdida de confidencialidad e integridad de 1. Bases de Datos con Información Personal entregada por Entidades públicas y privadas
(Bases de Datos) por 1. Pérdida, borrado o uso no autorizado de la información
2. Fallas Humanas / error en el Uso debido a 1. Ausencia de control de acceso
2. Desconocimiento de políticas de seguridad de la información</t>
  </si>
  <si>
    <t>Pérdida de Disponibilidad de 1. Bases de Datos con Información Personal entregada por Entidades públicas y privadas
(Bases de Datos) por a. Pérdida, borrado o uso no autorizado de la información} debido a a. Ausencia de copias de respaldo en equipos de cómputo</t>
  </si>
  <si>
    <t xml:space="preserve">
Sicapital - Módulo de Facturación  (GCAU)
(Software)</t>
  </si>
  <si>
    <t>1. Debilidad en  parametros de seguridad
2 Fallas  en la asignación y control de privilegios y permisos en la plataforma
3. Desconocimiento de políticas de seguridad de la información}</t>
  </si>
  <si>
    <t>1. Ataques cibernéticos
2. Pérdida o modificación de la información.
2a Suplantación de usuarios autorizados
3 . Error en el uso</t>
  </si>
  <si>
    <t>El  administrador del módulo de facturación asigna los accesos y los roles de acuerdo al perfil y a las actividades que va a realizar. Una vez el funcionario es trasladado o cambia de funciones el usuario es desactivado y la trazabilidad queda dentro del sistema.facturacion</t>
  </si>
  <si>
    <t>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t>
  </si>
  <si>
    <t>El administrador de la plataforma a solicitud del jefe de dependencia o administrador operativo, restaura la base de datos de Sicapital-fatcuracion,  para recuperar la información que ha sido afectada, para lo cual presenta a traves dese presenta a traves de la mesa de servicios. En caso de no poder restaurar se deja la base de datos actual  y la evidencia del proceso de restauración queda en la mesa de servicios TI.</t>
  </si>
  <si>
    <t>Instructivo de copias de Respaldo y recuperación</t>
  </si>
  <si>
    <t>El jefe de dependencia o a quien este designe revisa el reporte de acceso remitido por el gestor de accesos con el fin de validar que usuarios tienen acceso al modulo de facturaci{on. En caso de requerir modificación coloca una mesa de servicios de TI o remite la información por correo.</t>
  </si>
  <si>
    <t xml:space="preserve">1. Debilidad en  parametros de seguridad
2. Falta  de mantenimienos preventivos y  correctivos.
3. Falta de cumplimiento del monitoreo permanente de la plataforma
3.Falta realización   Copias de respaldo  </t>
  </si>
  <si>
    <t xml:space="preserve">1. Ataques cibernéticos
3. Fallas en la plataforma tecnológica
</t>
  </si>
  <si>
    <t>el administrador de bases de datos realiza la copia de seguridad de la base de datos del sistema de información Sicapital diariamente.</t>
  </si>
  <si>
    <t>Los administradores de bases de datos revisan la matriz de programación de copias de respaldo con el fin de validar si a la base de datos de Sicapital (modulo de facturacion) se le esta realizando el respaldo correspondiente. En caso que el registro de la base de datos no este incluido en la matriz solicita al equipo de operadores de la SIT su inclusión en la matriz.</t>
  </si>
  <si>
    <t>Pérdida de confidencialidad e integridad de 
Sicapital - Módulo de Facturación  (GCAU)
(Software) por 1. Ataques cibernéticos
2. Pérdida o modificación de la información.
2a Suplantación de usuarios autorizados
3 . Error en el uso debido a 1. Debilidad en  parametros de seguridad
2 Fallas  en la asignación y control de privilegios y permisos en la plataforma
3. Desconocimiento de políticas de seguridad de la información}</t>
  </si>
  <si>
    <t xml:space="preserve">Pérdida de Disponibilidad de 
Sicapital - Módulo de Facturación  (GCAU)
(Software) por 1. Ataques cibernéticos
3. Fallas en la plataforma tecnológica
 debido a 1. Debilidad en  parametros de seguridad
2. Falta  de mantenimienos preventivos y  correctivos.
3. Falta de cumplimiento del monitoreo permanente de la plataforma
3.Falta realización   Copias de respaldo  </t>
  </si>
  <si>
    <t>Base de datos del Sistema Infodoc
Integrada con software de CA
Base de datos SIIC, LPC, FOCA
Base de datos ERP (SICAPITAL)
Repositorios de información misional historica
Repositorios de información índice del archivo digital
Base de datos de Desarrollo - SIIC
Base de datos de PreProducción - SIIC
Base de datos de Pruebas SIIC
Base de datos de DRP del SIIC
Base de datos en DRP - Sicapital
Bases de datos de los territorios
(Bases de Datos</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</si>
  <si>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</si>
  <si>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1. Abuso de derechos
1a. Perdida, Hurto o modificación de la información
3. Falsificación de derechos.
4 y 5. Fallas Humanas</t>
  </si>
  <si>
    <t>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t>
  </si>
  <si>
    <t>Documento Tecnico Manual de Politicas Detalladas de Seguridad de la Información</t>
  </si>
  <si>
    <t>Recursos Humanos y Tecnológicos</t>
  </si>
  <si>
    <t>Gerente de Tecnologia / Subgerente de Infraestructura Tecnológica</t>
  </si>
  <si>
    <t>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t>
  </si>
  <si>
    <t>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t>
  </si>
  <si>
    <t>Los administradores de bases de datos mensualmente  realizan revisión de los logs de auditoria de las bases de datos con el fin de verificar el registro de los eventos en estos logs de auditoría . En caso que se presente alguna alguna anomalia,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servciios de TI.</t>
  </si>
  <si>
    <t>1. Ausencia de copias de respaldo 
1a. Ausencia de mecanismos de monitoreo
2. Ausencia de documentación
2a.Configuración incorrecta de parámetros 
3. Ausencia de planes de continuidad
4. Desconocimiento de politicas de seguridad de la Información</t>
  </si>
  <si>
    <t>1. Mal funcionamiento del equipo y/o software
1. Perdida de información
2. Error en el uso</t>
  </si>
  <si>
    <t>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t>
  </si>
  <si>
    <t>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t>
  </si>
  <si>
    <t>Documento Tecnico de Politicas Detalladas de Seguridad de la Información</t>
  </si>
  <si>
    <t>1. Desconocimiento de politicas de seguridad relacionadas con el cambio de contraseñas.
2. Desconocimiento del funcionamiento de las herramientas colaborativas</t>
  </si>
  <si>
    <t>1. Pérdida, borrado, modificación o acceso no autorizado a la información.
2. Error en el uso</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</si>
  <si>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t>
  </si>
  <si>
    <t>Instructivo de gestión de incidentes de seguridad de la información</t>
  </si>
  <si>
    <t>1. Ausencia de planes de continuidad 
2. Desconocimiento de politicas de seguridad de la Información</t>
  </si>
  <si>
    <t>1. Pérdida, borrado, modificación o acceso no autorizado a la información.</t>
  </si>
  <si>
    <t xml:space="preserve">El proveedor de servicios de nube realiza el respaldo de las herramientas colaborativas de acuerdo con lo descrito en el contrato firmado con la Unidad. </t>
  </si>
  <si>
    <t xml:space="preserve">El proveedor de servicios de nube realiza la restauración de la información de las herramientas colaborativas de acuerdo con lo descrito en el contrato firmado con la Unidad. </t>
  </si>
  <si>
    <t>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t>
  </si>
  <si>
    <t xml:space="preserve">En el evento en que un canal dedicado se caia se habilita automatica el canal de backup </t>
  </si>
  <si>
    <t>MESA DE SERVICIOS - CA
(Software)</t>
  </si>
  <si>
    <t>1. Defectos bien conocidos en el software
2. Desconocimiento de políticas de seguridad relacionadas con el control de acceso a información clasificada o reservada.
3. Asignación errada de derechos</t>
  </si>
  <si>
    <t xml:space="preserve">1 y 3. Abuso de los derechos
2. Modificación, Borrado o Acceso no autorizado a la información. </t>
  </si>
  <si>
    <t>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</si>
  <si>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Realizar charlas de seguridad para los funcionarios y contratistas de la Unidad  con el fin que conozcan los controles de seguridad y evitar la materializacion de riesgos</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</si>
  <si>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</si>
  <si>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 xml:space="preserve">1,2,3,4 Modificación, Borrado o Acceso no autorizado a la información. 
1. Abuso de derechos
2 y 3 Error en el uso </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</si>
  <si>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</si>
  <si>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</si>
  <si>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t>
  </si>
  <si>
    <t>ANTIVIRUS 
(Software)</t>
  </si>
  <si>
    <t>1. Configuración incorrecta de parametros 
2. Desconocimiento en el funcionamiento de la herramienta</t>
  </si>
  <si>
    <t>1. Ataques externos 
2. Error en el uso</t>
  </si>
  <si>
    <t>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t>
  </si>
  <si>
    <t>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t>
  </si>
  <si>
    <t>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t>
  </si>
  <si>
    <t>1. Ausencia de copias de respaldo
2. Ubicación de los archivos de configuración.
3. Ausencia de planes de continuidad</t>
  </si>
  <si>
    <t>1 y 3. Pérdida de la información de configuración
2. Mal funcionamiento de equipo donde se almacena los archivos de configuración</t>
  </si>
  <si>
    <t>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t>
  </si>
  <si>
    <t>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t>
  </si>
  <si>
    <t>FIREWALL AZURE 
FIREWALL DE APLICACIÓN AZURE
FIREWALLS DE APLICACIÓN
FIREWALL DE NUBE ORACLE
FIREWALL DE APLICACIÓN ORACLE
(Software)</t>
  </si>
  <si>
    <t>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t>
  </si>
  <si>
    <t>1 y 3. Pérdida de la información de configuración
2. Mal funcionamiento de equipo donde se almacena los archivos de configuración</t>
  </si>
  <si>
    <t xml:space="preserve">El administrador de los firewalls mensualmente realiza las copias de respaldo de los archivos de configuración. La evidencia queda en el fielserver de la Gerencia de TI. </t>
  </si>
  <si>
    <t>Instructivo de Copias de respaldo</t>
  </si>
  <si>
    <t xml:space="preserve"> Subgerente de Infraestructura Tecnológica (Equipo de seguridad perimetral)</t>
  </si>
  <si>
    <t xml:space="preserve">El administrador de los firewalls / proveedor cada vez que se requiera realiza el proceso de restauración de los arcivos de configuración de los firewalls. En caso de no poder restaurarlos toca reinstalar versiones anteriores hasta que se pueda restaurar el servicio. </t>
  </si>
  <si>
    <t>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t>
  </si>
  <si>
    <t>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t>
  </si>
  <si>
    <t xml:space="preserve">
Soluciones de Copias de respaldo (Incluye Cintas Magnéticas)
(Software)</t>
  </si>
  <si>
    <t xml:space="preserve">1. Falta de conocimiento en el manejo de la herramienta
2. Ausencia de control de acceso al lugar donde se almacenan las cintas magnéticas.
3. Ausencia de control de accesos al servidor </t>
  </si>
  <si>
    <t>1. Error en el uso
2,3. Pérdida, modificación, borrado y acceso no autorizado a la información respaldada en las cintas magneticas</t>
  </si>
  <si>
    <t>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t>
  </si>
  <si>
    <t>Procedimiento de Infraestructura Tecnológica</t>
  </si>
  <si>
    <t>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t>
  </si>
  <si>
    <t>1. Ausencia de copias de respaldo de la base de datos de la solución.
2. Ausencia de planes de continuidad</t>
  </si>
  <si>
    <t>1,2. Pérdida de información</t>
  </si>
  <si>
    <t>La herramienta de copias de respaldo diariamente genera las copias de respaldo de la base de datos. La evidencia queda en la solución de copias de respaldo</t>
  </si>
  <si>
    <t>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t>
  </si>
  <si>
    <t>FILESERVER
(Hardware)</t>
  </si>
  <si>
    <t>Ausencia de control de acceso 
Desconocimiento en el uso o configuración de los dispositivos</t>
  </si>
  <si>
    <t>Perdida, modoficación de la informacion
2. Error en el uso - Fallas Humanas</t>
  </si>
  <si>
    <t>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</si>
  <si>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 xml:space="preserve">1 . Mantenimiento insuficiente
2. Ausencia de monitoreo a los mantenimientos
3. Ausencia de planes de continuidad
4. Falta de respaldo  de imágenes actualizadas de los servidores 
5. Falta de pruebas periódicas a las imágenes de los servidores 
6.Obsolescencia de los equipos </t>
  </si>
  <si>
    <t>1 y 2. Mal funcionamiento del equipo y/o software
3. Perdida de información</t>
  </si>
  <si>
    <t>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t>
  </si>
  <si>
    <t>Servidores Virtualizados en produccion
(Hardware)</t>
  </si>
  <si>
    <t xml:space="preserve">
1. Falta de respaldo  de imágenes actualizadas de los servidores 
2. Falta de pruebas periódicas a las imágenes de los servidores 
3. Daño en el hipervisor que gestiona los servidores virtuales</t>
  </si>
  <si>
    <t>1 y 2. Mal funcionamiento del equipo y/o software</t>
  </si>
  <si>
    <t>Cada vez que se presenta una indisponibilidad que no puede ser corregida sobre un servidor virtualizado, el grupo de administradores de plataforma, realizan el proceso de restauración del último respaldo que se tenga del mismo. En caso que no se cuente con el respaldo, se debe realiza la reinstalación desde cero. La evidencia queda en la mesa de servicios de TI.</t>
  </si>
  <si>
    <t>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t>
  </si>
  <si>
    <t>Se inicio migración de la infraestructura de servidores virtualizadosa la nube con el fin de mitigar los riesgos relacionados con la pérdida de disponibilidad de los mismos.</t>
  </si>
  <si>
    <t>FIREWALLS
SWITCH DE CORE
SWITCH WAN
(Hardware)</t>
  </si>
  <si>
    <t>1. Configuración incorrecta de parametros 
2. Desconocimiento en el funcionamiento de la herramienta
3. Deficiencia en el control de acceso</t>
  </si>
  <si>
    <t>1. Ataques externos 
2. Error en el uso
3. Modificacioón de configuracion de los equipos</t>
  </si>
  <si>
    <t>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t>
  </si>
  <si>
    <t>Los administradores de plataforma cada vez que se requiere realizan revisión de los logs de auditoria de la plataforma administradacon el fin de detectar irregularidades o eventos sospechosos de las plataformas que puedan afectar la seguridad de la información. En caso que se presente alguna alguna anomalia, se escala a proveedor. La evidencia del escalamiento es reportada al proveedor.</t>
  </si>
  <si>
    <t>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t>
  </si>
  <si>
    <t>ORACLE FLASH STORAGE SYSTEM FS1
ORACLE STORAGETEK SL150
(Hardware)</t>
  </si>
  <si>
    <t xml:space="preserve">Cuando se presenta un incidente (relacionados con la configuración de la plataforma o errores de la misma) en una plataforma, el storage FS1  identica la falla y emite una alerta generando la apertura automática de un ticket al fabricante, con el fin de corregir o solucionar el incidente presentado. El fabricante indica lo que se debe realizar para que el afministrador al interior de la Unidad, realice las actividades para la respectiva solución del problema. . La evidencia del control queda en la mesa de servicios del fabricante. </t>
  </si>
  <si>
    <t>SISTEMA DE GRABACIÓN (EQUIPOS DE GRABACIÓN EN SALA Y PCS)
(Hardware)</t>
  </si>
  <si>
    <t>1,2,3. Ausencia de control de acceso a las salas.
4. Configuración incorrecta de parametros</t>
  </si>
  <si>
    <t>1. Modificación de parámetros de configuración de los equipos.
2. Hurto de elementos.
3. Acceso no autorizado a información clasificada o reservada.
4. Error en el uso</t>
  </si>
  <si>
    <t>Las grabaciones realizadas en el sistema son entregadas unicamente a las personas que solicitaron las grabaciones</t>
  </si>
  <si>
    <t>Documento Tecnico Manual de Políticas Detalladas de Seguridad y Privacidad de la Información</t>
  </si>
  <si>
    <t>Una vez entregadas las grabaciones, estas son eliminadas del dispositivo con el fin que no sean accedidas por personal no autorizado.</t>
  </si>
  <si>
    <t>1. Falta de conocimiento en el uso de las herramientas.</t>
  </si>
  <si>
    <t>1. Error en el uso, fallas humanas</t>
  </si>
  <si>
    <t>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t>
  </si>
  <si>
    <t>El proveedor cada vez que se informa sobre una falla en el sistema de grabación, atiende la solicitud de acuerdo con lo establecido enlo sprocedimientos de la Unidad</t>
  </si>
  <si>
    <t>Administradores de Seguridad Informática
Gerentes / Subgerentes
Administradores de Bases de Datos
Administradores de Sistemas Operativos/Servidores/Plataformas
(Recurso Humano)</t>
  </si>
  <si>
    <t>Desconocimiento de políticas de seguridad de la información</t>
  </si>
  <si>
    <t xml:space="preserve">Ataques de ingeniería social </t>
  </si>
  <si>
    <t>Recursos Humanos. Recursos Tecnológicos</t>
  </si>
  <si>
    <t>Gerente de Tecnologia / Subgerente de Infraestructura Tecnológica / Subgerente de Ingenierìa de Software</t>
  </si>
  <si>
    <t>1. Ausencia del personal
2. Desconicimiento de politicas de seguridad de la información</t>
  </si>
  <si>
    <t>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t>
  </si>
  <si>
    <t>Existencia de personal de respaldo para el desarrollo de las actividades</t>
  </si>
  <si>
    <t>El ingeniero asignado restaura el servicio acorde a la falla, realiza prueba en la plataforma, confirma la solución de la falla verificando aleatoriamente con los usuarios afectados si la solución fue efectiva.</t>
  </si>
  <si>
    <t>Procedimiento Gestión de la Infraestructura Tecnológica. Actividad: Restaurar el servicio, realizar pruebas, verificar la solución.</t>
  </si>
  <si>
    <t>1. Revisión mensual  de TI (gestor de acceso o quien se designe) verficar que los Jefes de Dependencia realicen la solicitud de inactivación conforme el  reporte  remitido respecto de las cuentas de usuario de red que expiraron hasta el corte mensual y por inactividad mayor a 60 días.
2.Socializar trimestralmente los lineamientos establecidos para la entrega de información en el marco de las políticas de seguridad y privacidad de la información.</t>
  </si>
  <si>
    <t>Indicador: Revisiones realizadas de inactivación
a. Meta: 100% 
b. Fórmula: ( Revisiones realizadas /Revisiones programadas)*100
Indicador: Socializaciones realizadas
a. Meta: 100%
b. Fórmula: (Socializaciones realizadas / Socializaciones programadas)*100</t>
  </si>
  <si>
    <t>a. Subgerente Infraestructura Tecnológica
b. Administradores de recursos tecnológicos
c. Operador gestión cuentas de usuario
d. Jefes de Dependencia
e. Oficial de Seguridad</t>
  </si>
  <si>
    <t xml:space="preserve">Administrar los recursos financieros y proveer información presupuestal, contable y de tesorería para apoyar el cumplimiento de la misión de la UAECD
</t>
  </si>
  <si>
    <t>Expediente de Contratos (Información Digital)</t>
  </si>
  <si>
    <t>1. Ausencia en el control de acceso al fileserver.
2. Asignación erronea de permisos de acceso.
3. Desconocimiento de politicas de seguridad de la información.</t>
  </si>
  <si>
    <t>1. Hurto, perdida o modificación de documentos.
2. Abuso de derechos.
3. Fallas Humanas.</t>
  </si>
  <si>
    <t>Instructivo de Gestión de Accesos / Lineamientos de Fileserver.</t>
  </si>
  <si>
    <t>Recursos Humanos, Técnicos y Tecnológicos</t>
  </si>
  <si>
    <t>Subgerente Administrativo y Financiero</t>
  </si>
  <si>
    <t>Instructivo de Gestión de Accesos.</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</si>
  <si>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t>
  </si>
  <si>
    <t>Documento Técnico Manual de Políticas Detalladas de Seguridad de la Información.
Declaración de aplicabilidad.</t>
  </si>
  <si>
    <t>1. Borrado de información (incluye  datos personales ) por error humano.
2. Borrado intencional de información.
3. Ausencia de copias de respaldo o backups de la información.
4. Desconocimiento de politicas de seguridad de la información</t>
  </si>
  <si>
    <t xml:space="preserve">
1. Fallas Humanas.
2. Conflicto de Intereses.
3. Pérdida de información.
4. Fallas Humanas.</t>
  </si>
  <si>
    <t>documentado</t>
  </si>
  <si>
    <t>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t>
  </si>
  <si>
    <t xml:space="preserve">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</si>
  <si>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1. SICAPITAL: LIMAY: LIBRO MAYOR (Software)
2. SICAPITAL-OPGET: SISTEMA OPERACIÓN Y GESTIÓN DE TESORERÍA (Software)
</t>
  </si>
  <si>
    <t>1. Debilidad en  parámetros de seguridad.
2. Fallas  en la asignación de privilegios y permisos en la plataforma.
3. Defectos conocidos en el software.
4. Desconocimiento de políticas de seguridad de la información.
5. Falta de mantenimientos preventivos y correctivos.</t>
  </si>
  <si>
    <t>1. Ataques cibernéticos.  
2. Pérdida o modificación de la información.
3. Suplantación de usuarios autorizados.
4. Error en el uso / Fallas Humanas.</t>
  </si>
  <si>
    <t>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</si>
  <si>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Instructivo Gestión de Accesos</t>
  </si>
  <si>
    <t xml:space="preserve">Continuar con la revisiòn del reporte de accesos remitido por el gestor de accesos y solicitar las modificaciones (cuando se requieran) </t>
  </si>
  <si>
    <t>Recursos Humanos, Tecnologicos</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</si>
  <si>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</si>
  <si>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</si>
  <si>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
1. Error en el uso / Fallas Humanas.
2. Fallas en la plataforma tecnológica.
3. Perdida de información.</t>
  </si>
  <si>
    <t>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t>
  </si>
  <si>
    <t>Fileserver de SAF - Financiera</t>
  </si>
  <si>
    <t xml:space="preserve">
1. Ausencia de control de acceso a la información  digital.
2. Deficiencia en la asignación de permisos.
3. Desconocimiento de políticas de seguridad de la información.</t>
  </si>
  <si>
    <t>1. Pérdida, borrado, modificación de información o acceso no autorizado a los expedientes digitales con Datos Personales. 
2. Ataque intencionado de acceso a la información digital - Abuso de derechos.
3. Fallas humanas.</t>
  </si>
  <si>
    <t>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t>
  </si>
  <si>
    <t>1. Ausencia de copias de respaldo.
2. Desconocimiento de políticas de seguridad de la información.
3. Ausencia de planes de continuidad.</t>
  </si>
  <si>
    <t>1. Perdida o borrado de la información.
2. Fallas Humanas.</t>
  </si>
  <si>
    <t>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t>
  </si>
  <si>
    <t>Equipos de Financiera</t>
  </si>
  <si>
    <t>1. Ausencia de control de acceso.
2. Desconocimiento de políticas de seguridad de la información.</t>
  </si>
  <si>
    <t>1. Perdida o modificación de información. 
2. Fallas Humanas.</t>
  </si>
  <si>
    <t>1. Ausencia de copias de respaldo.
2. Desconocimiento u omisión de políticas de seguridad de la información.
3. Ausencia de planes de continuidad.
4. Mantenimiento insuficiente / Instalación fallida de los medios de almacenamiento.</t>
  </si>
  <si>
    <t>1. Perdida o borrado de información. 
2. Fallas Humanas.
3. Incumplimiento en el mantenimiento de los equipos de cómputo.</t>
  </si>
  <si>
    <t>Funcionarios de Financiera</t>
  </si>
  <si>
    <t>Ausencia del personal.
Entrenamiento insuficiente en seguridad.
Falta de conciencia acerca de la seguridad.</t>
  </si>
  <si>
    <t>1. Incumplimiento en la disciplina del personal.
2. Error en uso.</t>
  </si>
  <si>
    <t>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t>
  </si>
  <si>
    <t>Alta Rotación de personal especializado.
Falta de conciencia acerca de la seguridad.</t>
  </si>
  <si>
    <t>1. Perdida, fuga de información.
2. Entrega de información a terceros.</t>
  </si>
  <si>
    <t>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son los formatos de acta de entrega (plica para vacaciones, licencias, retiros, incapacidades, traslados). En e caso de subproceso de presupuesto, se deja evidencias de las grabaciones de como se realizan las actividades en el subproceso.</t>
  </si>
  <si>
    <t>BOGDATA</t>
  </si>
  <si>
    <t>El sistema de BOGDATA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(COntrol realizado por un tercero)</t>
  </si>
  <si>
    <t>Documentación SHD</t>
  </si>
  <si>
    <t xml:space="preserve">1. Ausencia de copias de respaldo por parte de SHD.
2. Desconocimiento u omisión de políticas de seguridad de la información.
3. Ausencia de planes de continuidad.
</t>
  </si>
  <si>
    <t xml:space="preserve">1. Perdida o borrado de información. 
2. Fallas Humanas.
</t>
  </si>
  <si>
    <t>La SHD realiza respaldo de la información del sistema de información BOGDATA (Control realizado por un tercero)</t>
  </si>
  <si>
    <t>Pérdida de confidencialidad e integridad de Expediente de Contratos (Información Digital) por 1. Hurto, perdida o modificación de documentos.
2. Abuso de derechos.
3. Fallas Humanas. debido a 1. Ausencia en el control de acceso al fileserver.
2. Asignación erronea de permisos de acceso.
3. Desconocimiento de politicas de seguridad de la información.</t>
  </si>
  <si>
    <t>Pérdida de Disponibilidad de Expediente de Contratos (Información Digital) por 
1. Fallas Humanas.
2. Conflicto de Intereses.
3. Pérdida de información.
4. Fallas Humanas. debido a 1. Borrado de información (incluye  datos personales ) por error humano.
2. Borrado intencional de información.
3. Ausencia de copias de respaldo o backups de la información.
4. Desconocimiento de politicas de seguridad de la información</t>
  </si>
  <si>
    <t>Pérdida de confidencialidad e integridad de 1. SICAPITAL: LIMAY: LIBRO MAYOR (Software)
2. SICAPITAL-OPGET: SISTEMA OPERACIÓN Y GESTIÓN DE TESORERÍA (Software)
 por 1. Ataques cibernéticos.  
2. Pérdida o modificación de la información.
3. Suplantación de usuarios autorizados.
4. Error en el uso / Fallas Humanas. debido a 1. Debilidad en  parámetros de seguridad.
2. Fallas  en la asignación de privilegios y permisos en la plataforma.
3. Defectos conocidos en el software.
4. Desconocimiento de políticas de seguridad de la información.
5. Falta de mantenimientos preventivos y correctivos.</t>
  </si>
  <si>
    <t>Pérdida de Disponibilidad de 1. SICAPITAL: LIMAY: LIBRO MAYOR (Software)
2. SICAPITAL-OPGET: SISTEMA OPERACIÓN Y GESTIÓN DE TESORERÍA (Software)
 por 
1. Error en el uso / Fallas Humanas.
2. Fallas en la plataforma tecnológica.
3. Perdida de información. debido a 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</si>
  <si>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Pérdida de confidencialidad e integridad de Fileserver de SAF - Financiera por 1. Pérdida, borrado, modificación de información o acceso no autorizado a los expedientes digitales con Datos Personales. 
2. Ataque intencionado de acceso a la información digital - Abuso de derechos.
3. Fallas humanas. debido a 
1. Ausencia de control de acceso a la información  digital.
2. Deficiencia en la asignación de permisos.
3. Desconocimiento de políticas de seguridad de la información.</t>
  </si>
  <si>
    <t>Pérdida de Disponibilidad de Fileserver de SAF - Financiera por 1. Perdida o borrado de la información.
2. Fallas Humanas. debido a 1. Ausencia de copias de respaldo.
2. Desconocimiento de políticas de seguridad de la información.
3. Ausencia de planes de continuidad.</t>
  </si>
  <si>
    <t>Pérdida de confidencialidad e integridad de Equipos de Financiera por 1. Perdida o modificación de información. 
2. Fallas Humanas. debido a 1. Ausencia de control de acceso.
2. Desconocimiento de políticas de seguridad de la información.</t>
  </si>
  <si>
    <t>Pérdida de Disponibilidad de Equipos de Financiera por 1. Perdida o borrado de información. 
2. Fallas Humanas.
3. Incumplimiento en el mantenimiento de los equipos de cómputo. debido a 1. Ausencia de copias de respaldo.
2. Desconocimiento u omisión de políticas de seguridad de la información.
3. Ausencia de planes de continuidad.
4. Mantenimiento insuficiente / Instalación fallida de los medios de almacenamiento.</t>
  </si>
  <si>
    <t>Pérdida de Confidencialidad de Funcionarios de Financiera por 1. Incumplimiento en la disciplina del personal.
2. Error en uso. debido a Ausencia del personal.
Entrenamiento insuficiente en seguridad.
Falta de conciencia acerca de la seguridad.</t>
  </si>
  <si>
    <t>Pérdida de Disponibilidad de Funcionarios de Financiera por 1. Perdida, fuga de información.
2. Entrega de información a terceros. debido a Alta Rotación de personal especializado.
Falta de conciencia acerca de la seguridad.</t>
  </si>
  <si>
    <t>Pérdida de confidencialidad e integridad de BOGDATA por 1. Perdida o modificación de información. 
2. Fallas Humanas. debido a 1. Ausencia de control de acceso.
2. Desconocimiento de políticas de seguridad de la información.</t>
  </si>
  <si>
    <t xml:space="preserve">Pérdida de Disponibilidad de BOGDATA por 1. Perdida o borrado de información. 
2. Fallas Humanas.
 debido a 1. Ausencia de copias de respaldo por parte de SHD.
2. Desconocimiento u omisión de políticas de seguridad de la información.
3. Ausencia de planes de continuidad.
</t>
  </si>
  <si>
    <t>Expediente de Procesos Judiciales
(Información Análoga)</t>
  </si>
  <si>
    <t>1. Ausencia de control de acceso a los expedientes</t>
  </si>
  <si>
    <t>1. Acceso no autorizado a los expedientes con Datos Personales
1, 2 Pérdida, modificación y hurto de informacion</t>
  </si>
  <si>
    <t>Continuar con las sensibilizaciones en temas de seguridad de la información (acceso a la información Física) para los abogados</t>
  </si>
  <si>
    <t>Meta=50% de abogados sensibilizados
# Personas sensibilizadas / # Personas convocadas*100</t>
  </si>
  <si>
    <t>Gerente Juridico</t>
  </si>
  <si>
    <t>1. Ausencia de control de acceso a los expedientes
2. Desconocimiento de Políticas de seguridad de la información
3. Ausencia de planes de continuidad</t>
  </si>
  <si>
    <t>1 y 3. Pérdida o destrucción  de la informacion (datos personales)
2. Fallas Humanas</t>
  </si>
  <si>
    <t>Expediente de Procesos Judiciales
(Información Electrónica)</t>
  </si>
  <si>
    <t>Meta1=50% de abogados sensibilizados
# Personas sensibilizadas / # Personas convocadas*100
Meta2. 2 revisiones del reporte de cuentas de usuario
#reportes revisados/reportes programados para revision</t>
  </si>
  <si>
    <t>Lineamientos Fileserver / Instructivo de Gestión de Accesos</t>
  </si>
  <si>
    <t xml:space="preserve">El propietario del activo cada vez que se presente un incidente de seguridad debera reportar la vulberabilidad en la Mesa de Servicios de TI con el fin que se verifique el mismo. La evidencia del control queda registrada en la Mesa de Servicios de TI </t>
  </si>
  <si>
    <t>Instructivo Gestión de Incidentes de Seguridad de la Información</t>
  </si>
  <si>
    <t xml:space="preserve">
1. Ausencia de control de acceso a la información  digital
2. Desconocimiento de Políticas de Seguridad de la Información
3. Ausencia de Planes de continuidad</t>
  </si>
  <si>
    <t>Continuar con las sensibilizaciones en temas de seguridad de la información (acceso a la información digital/electrónica) para los abogados</t>
  </si>
  <si>
    <t>Archivo de Gestión GERENCIA JURIDICA</t>
  </si>
  <si>
    <t>Continuar con las sensibilizaciones en temas de seguridad de la información (acceso a areas seguras) para los abogados</t>
  </si>
  <si>
    <t>Pérdida de confidencialidad e integridad de Expediente de Procesos Judiciales
(Información Análoga) por 1. Acceso no autorizado a los expedientes con Datos Personales
1, 2 Pérdida, modificación y hurto de informacion debido a 1. Ausencia de control de acceso a los expedientes</t>
  </si>
  <si>
    <t>Pérdida de Disponibilidad de Expediente de Procesos Judiciales
(Información Análoga) por 1 y 3. Pérdida o destrucción  de la informacion (datos personales)
2. Fallas Humanas debido a 1. Ausencia de control de acceso a los expedientes
2. Desconocimiento de Políticas de seguridad de la información
3. Ausencia de planes de continuidad</t>
  </si>
  <si>
    <t>Pérdida de Disponibilidad de Expediente de Procesos Judiciales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</si>
  <si>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Pérdida de confidencialidad e integridad de Archivo de Gestión GERENCIA JURIDICA por 1. Acceso no autorizado a los expedientes con Datos Personales
1, 2 Pérdida, modificación y hurto de informacion debido a 1. Ausencia de control de acceso a los expedientes</t>
  </si>
  <si>
    <t>Pérdida de Disponibilidad de Archivo de Gestión GERENCIA JURIDICA por 1 y 3. Pérdida o destrucción  de la informacion (datos personales)
2. Fallas Humanas debido a 1. Ausencia de control de acceso a los expedientes
2. Desconocimiento de Políticas de seguridad de la información
3. Ausencia de planes de continuidad</t>
  </si>
  <si>
    <t>Gestionar el talento humano de la Unidad en el ciclo de vida del servidor público (ingreso, permanencia y retiro), con el propósito de contribuir a su desarrollo integral; así como, propiciar un clima y cultura organizacional que apoyen el cumplimiento de la misión de la Entidad.</t>
  </si>
  <si>
    <t>1. Historias Laborales 
2. Nómina - Novedades de Nómina - electronico para el 2022
3. Expedientes de Provisión de personal - electronico para el 2022
- (Información Análoga)</t>
  </si>
  <si>
    <t xml:space="preserve">1. Ausencia de control de acceso
2. Desconocimiento o no aplicación de las políticas de seguridad y privacidad de la
información </t>
  </si>
  <si>
    <t>1. Hurto, Pérdida, destrucción, acceso o uso no autorizado de la información 
2. Fallas Humanas
3. Modificación o corrupción de documentos</t>
  </si>
  <si>
    <t>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t>
  </si>
  <si>
    <t xml:space="preserve">
Documento Técnico Manual de Políticas Detalladas de Seguridad de la Informacion</t>
  </si>
  <si>
    <t>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t>
  </si>
  <si>
    <t>Declaración de Aplicabilidad / Documento Técnico Manual de Politicas Detaladas de Seguridad de la Información</t>
  </si>
  <si>
    <t>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t>
  </si>
  <si>
    <t>1. Entrenamiento insuficiente en seguridad
2. Falta de conciencia acerca de la seguridad
3. Uso inadecuado o descuidado del control de acceso físico a las edificaciones y los recintos
3. No tener las historias laborales escaneadas en su totalidad</t>
  </si>
  <si>
    <t>1. Daño físico por daños con agua o fuego
2. Fenómenos sísmicos
3. Acceso no autorizado de los datos personales
4. Robo de medios o documentos</t>
  </si>
  <si>
    <t>Documento Técnico manual de Politicas Detalladas de Seguridad de la Información</t>
  </si>
  <si>
    <t>1. Historias Laborales 
2. Nómina - Novedades de Nómina - electronico para el 2022
3. Expedientes de Provisión de personal - electronico para el 2022
- (Información Digital / Electronica)</t>
  </si>
  <si>
    <t>1. Entrenamiento insuficiente en seguridad
2. Falta de conciencia acerca de la seguridad
3. Acceso intencionado por parte de personal no autorizado
4. Deficiencia en la asignación de permisos</t>
  </si>
  <si>
    <t>1. Acceso no autorizado de los datos personales
2. Robo de medios o documentos
3. Perdida o modificación de información
4. Abuso de derechos</t>
  </si>
  <si>
    <t>Subgerente de Talento Humano</t>
  </si>
  <si>
    <t>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t>
  </si>
  <si>
    <t>1. Uso inadecuado o descuidado del control de acceso físico a las edificaciones y los recintos
2. Entrenamiento insuficiente en seguridad
3. Falta de conciencia acerca de la seguridad
5. No tener el back de las historias laborales escaneadas y archivadas en el WCC</t>
  </si>
  <si>
    <t>1. Acceso no autorizado de los datos personales
2. Robo de medios y documentos
3. Daño físico por agua o fuego
4. Daño por un evento sísmico</t>
  </si>
  <si>
    <r>
      <t xml:space="preserve">El operador del datacenter diariamente verifica la ejecución de los </t>
    </r>
    <r>
      <rPr>
        <sz val="11"/>
        <color rgb="FF000000"/>
        <rFont val="Calibri"/>
        <family val="2"/>
        <scheme val="minor"/>
      </rPr>
      <t xml:space="preserve">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r>
  </si>
  <si>
    <t>Bases de Datos con información sensible de los servidores públicos de la UAECD</t>
  </si>
  <si>
    <t>1. Gestión deficiente de las contraseñas 
2. No existencia de una copia de seguridad
3. Ubicación no adecuada de la información (equipos de los funcionarios)</t>
  </si>
  <si>
    <t>1. Pérdida, modificación o borrado de datos personales
2. Acceso no autorizado a los datos personales</t>
  </si>
  <si>
    <t>1. No existencia de una copia de seguridad
2.Ausencia de responsabilidades en la seguridad de la información en la descripción de los cargos
3. Ubicación no adecuada de la información (equipos de los funcionarios)</t>
  </si>
  <si>
    <t>1. Pérdida o borrado de datos personales
2. Acceso no autorizado a los datos personales
3. Pérdida, destrucción, acceso o uso no autorizado</t>
  </si>
  <si>
    <t>Archivo de Gestión de la SRH
(Instalaciones)</t>
  </si>
  <si>
    <t>1. Ausencia de control de accesos
2. Uso inadecuado o descuidado del control de acceso físico a las edificaciones y los recintos
3. Desconocimiento de políticas de seguridad</t>
  </si>
  <si>
    <t>1. Daños físicos daños por agua, fuego 
2. Eventos naturales: inundación o fenómenos sísmicos</t>
  </si>
  <si>
    <t>1. Daño físico por daños por agua o fuego
2. Fenómenos sísmicos
3. Acceso no autorizado de los datos personales
4. Robo de medios o documentos</t>
  </si>
  <si>
    <t>Sicapital -Perno
(Software)</t>
  </si>
  <si>
    <t>1.Ausencia de mecanismos de identificación y autentificación, como la autentificación de usuario
2.Ausencia de responsabilidades en la seguridad de la información en la descripción de los cargos
3. Desconocimiento de políticas de seguridad de la información</t>
  </si>
  <si>
    <t>1. Uso no autorizado del equipo
2. Corrupción de los datos
3. Pérdida o borrado de información</t>
  </si>
  <si>
    <t>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</si>
  <si>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Instructivo GESTION DE ACCESOS</t>
  </si>
  <si>
    <t>1. Ausencia de planes de continuidad
2. Arquitectura insegura de la red
3. Ausencia de copias de respaldo</t>
  </si>
  <si>
    <t>1. Procesamiento ilegal de los datos
2. Robo de medios o documentos</t>
  </si>
  <si>
    <t>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</si>
  <si>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Los administradores de plataforma / bases de datos  revisan cada año la matriz de programación de copias de respaldo y recuperación, remitida por el gestor de accesos, con el fin de verificar que se realice el respaldo correspondiente de los sistemas de la entidad. Los administradores de plataforma / bases de datos  revisan la matriz y en caso de ser necesario solicitan realizar las modificaciones pertinentes. La evidencia queda registrada en una mesa de servicios de TI o por correo electrònico.</t>
  </si>
  <si>
    <t xml:space="preserve">Correos Electrónicos de  SRH </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</si>
  <si>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</si>
  <si>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</si>
  <si>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El jefe de dependencia realiza la asignación de accesos de los servidores y contratistas de la dependencia del correo electronico de la dependencia.  La evidencia de la asignación queda registrada en la herramienta de teams, correo electronico o mesa de servicios de ser el caso.</t>
  </si>
  <si>
    <t xml:space="preserve">Instructivo de Gestión de Accesos
Documento Técnico Manual de Políticas Detalladas de Seguridad de la Información </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</si>
  <si>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</si>
  <si>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</si>
  <si>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La Mesa de Servicios de TI cada vez que se presenta una falla en el servicio de correo se contacta inicialmente con los administradores de la plataforma (profesionales de la SIT) y estos a su vez con el proveedor del servicio con el fin que se atienda la falla correspondiente. En caso que el inconveniente no sea resuelto por el proveedor, el administrador de la plataforma (profesionalde la SIT)  informa al proveedor para que se reprograme y atienda el requerimiento.  La evidencia del control queda registrada en el reporte realizado por el profesional de la Mesa de Servicios de TI</t>
  </si>
  <si>
    <t>Personal del Componente de Nómina</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</si>
  <si>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</si>
  <si>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Perdida o hurto  de información 
2. Espionaje remoto 
3. Incumplimiento en el mantenimiento del sistema de información 
4. Copia fraudulenta del software 
5. Corrupción de los datos      </t>
  </si>
  <si>
    <t>Cada vez que se va a vincular un funcionario o  contratista de la dependencia desde la Subgerencia de Talento Humano / Gerencia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t>
  </si>
  <si>
    <t xml:space="preserve">1. Perdida o hurto  de información 
2. Espionaje remoto 
3. Incumplimiento en el mantenimiento del sistema de información 
4. Copia fraudulenta del software 
5. Corrupción de los datos           </t>
  </si>
  <si>
    <t xml:space="preserve">Pérdida de confidencialidad e integridad de 1. Historias Laborales 
2. Nómina - Novedades de Nómina - electronico para el 2022
3. Expedientes de Provisión de personal - electronico para el 2022
- (Información Análoga) por 1. Hurto, Pérdida, destrucción, acceso o uso no autorizado de la información 
2. Fallas Humanas
3. Modificación o corrupción de documentos debido a 1. Ausencia de control de acceso
2. Desconocimiento o no aplicación de las políticas de seguridad y privacidad de la
información </t>
  </si>
  <si>
    <t>Pérdida de Disponibilidad de 1. Historias Laborales 
2. Nómina - Novedades de Nómina - electronico para el 2022
3. Expedientes de Provisión de personal - electronico para el 2022
- (Información Análoga) por 1. Daño físico por daños con agua o fuego
2. Fenómenos sísmicos
3. Acceso no autorizado de los datos personales
4. Robo de medios o documentos debido a 1. Entrenamiento insuficiente en seguridad
2. Falta de conciencia acerca de la seguridad
3. Uso inadecuado o descuidado del control de acceso físico a las edificaciones y los recintos
3. No tener las historias laborales escaneadas en su totalidad</t>
  </si>
  <si>
    <t>Pérdida de confidencialidad e integridad de 1. Historias Laborales 
2. Nómina - Novedades de Nómina - electronico para el 2022
3. Expedientes de Provisión de personal - electronico para el 2022
- (Información Digital / Electronica) por 1. Acceso no autorizado de los datos personales
2. Robo de medios o documentos
3. Perdida o modificación de información
4. Abuso de derechos debido a 1. Entrenamiento insuficiente en seguridad
2. Falta de conciencia acerca de la seguridad
3. Acceso intencionado por parte de personal no autorizado
4. Deficiencia en la asignación de permisos</t>
  </si>
  <si>
    <t>Pérdida de Disponibilidad de 1. Historias Laborales 
2. Nómina - Novedades de Nómina - electronico para el 2022
3. Expedientes de Provisión de personal - electronico para el 2022
- (Información Digital / Electronica) por 1. Acceso no autorizado de los datos personales
2. Robo de medios y documentos
3. Daño físico por agua o fuego
4. Daño por un evento sísmico debido a 1. Uso inadecuado o descuidado del control de acceso físico a las edificaciones y los recintos
2. Entrenamiento insuficiente en seguridad
3. Falta de conciencia acerca de la seguridad
5. No tener el back de las historias laborales escaneadas y archivadas en el WCC</t>
  </si>
  <si>
    <t>Pérdida de confidencialidad e integridad de Bases de Datos con información sensible de los servidores públicos de la UAECD por 1. Pérdida, modificación o borrado de datos personales
2. Acceso no autorizado a los datos personales debido a 1. Gestión deficiente de las contraseñas 
2. No existencia de una copia de seguridad
3. Ubicación no adecuada de la información (equipos de los funcionarios)</t>
  </si>
  <si>
    <t>Pérdida de Disponibilidad de Bases de Datos con información sensible de los servidores públicos de la UAECD por 1. Pérdida o borrado de datos personales
2. Acceso no autorizado a los datos personales
3. Pérdida, destrucción, acceso o uso no autorizado debido a 1. No existencia de una copia de seguridad
2.Ausencia de responsabilidades en la seguridad de la información en la descripción de los cargos
3. Ubicación no adecuada de la información (equipos de los funcionarios)</t>
  </si>
  <si>
    <t>Pérdida de confidencialidad e integridad de Archivo de Gestión de la SRH
(Instalaciones) por 1. Daños físicos daños por agua, fuego 
2. Eventos naturales: inundación o fenómenos sísmicos debido a 1. Ausencia de control de accesos
2. Uso inadecuado o descuidado del control de acceso físico a las edificaciones y los recintos
3. Desconocimiento de políticas de seguridad</t>
  </si>
  <si>
    <t xml:space="preserve">Pérdida de Disponibilidad de Archivo de Gestión de la SRH
(Instalaciones) por 1. Daño físico por daños por agua o fuego
2. Fenómenos sísmicos
3. Acceso no autorizado de los datos personales
4. Robo de medios o documentos debido a 1. Ausencia de control de acceso
2. Desconocimiento o no aplicación de las políticas de seguridad y privacidad de la
información </t>
  </si>
  <si>
    <t>Pérdida de confidencialidad e integridad de Sicapital -Perno
(Software) por 1. Uso no autorizado del equipo
2. Corrupción de los datos
3. Pérdida o borrado de información debido a 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</si>
  <si>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Disponibilidad de Sicapital -Perno
(Software) por 1. Procesamiento ilegal de los datos
2. Robo de medios o documentos debido a 1. Ausencia de planes de continuidad
2. Arquitectura insegura de la red
3. Ausencia de copias de respaldo</t>
  </si>
  <si>
    <t>Pérdida de confidencialidad e integridad de Correos Electrónicos de  SRH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</si>
  <si>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Correos Electrónicos de  SRH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</si>
  <si>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Confidencialidad de Personal del Componente de Nómina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</si>
  <si>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Pérdida de Disponibilidad de Personal del Componente de Nómina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</si>
  <si>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Gestionar la adquisición de bienes, obras y/o servicios en sus diferentes etapas, con el propósito de suplir las necesidades para el desarrollo de las funciones propias de la UAECD, conforme el marco normativo vigente y a los lineamientos de la Entidad.</t>
  </si>
  <si>
    <t>1. Expediente Contractual 
(Información Análoga)</t>
  </si>
  <si>
    <t>1. Ausencia de control de acceso a la información 
2. Ataque intencionado que provoca la destrucción de la información
3. Desastres naturales o accidentes que afecten el archivo</t>
  </si>
  <si>
    <t>1. Hurto de Información
2. Pérdida, destrucción, modificación de la información</t>
  </si>
  <si>
    <t>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t>
  </si>
  <si>
    <t xml:space="preserve">Documento Técnico de Políticas Detalladas de seguridad de la Información 
Formato de registro de documentos que ingresan o salen del archivo contractual
</t>
  </si>
  <si>
    <t>Ausencia de copias de respaldo o backups de la información</t>
  </si>
  <si>
    <t>Pérdida de Informaciòn</t>
  </si>
  <si>
    <t>1. Expediente Contractual 
(Información Digital/Electrónica)</t>
  </si>
  <si>
    <t>1. Ausencia de control de acceso a la información  digital
2. Ataque intencionado que provoca borrado o pérdida de la información</t>
  </si>
  <si>
    <t>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t>
  </si>
  <si>
    <t>Manual de contratación y supervisión</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</si>
  <si>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</si>
  <si>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Instructivo de Control de Accesos</t>
  </si>
  <si>
    <t>Solicitar restauracion de la información</t>
  </si>
  <si>
    <t>1. Sensibilizar al equipo de la subgerencia de contrataciòn respecto a los controles y manejo de la informaciòn digital para evitar la perdida de confidencialidad, integirdad y disponibilidad de la informaciòn</t>
  </si>
  <si>
    <t>Recursos Humanos, Tecnològicos</t>
  </si>
  <si>
    <t>Subgerente de Contrataciòn</t>
  </si>
  <si>
    <t>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t>
  </si>
  <si>
    <t>Archivo de gestión -  Subgerencia de Contratación (Instalaciones)</t>
  </si>
  <si>
    <t>1. Ausencia de control de acceso al archivo de contratación
2. Ataque intencionado que provoca la destrucción de la información
3. Desastres naturales o accidentes que afecten el archivo</t>
  </si>
  <si>
    <t>1. Mesa de Servicios de la Subgerencia de Contratación
(servicio)</t>
  </si>
  <si>
    <t>Ausencia de control de accesos 
Desconocimiento de políticas de seguridad</t>
  </si>
  <si>
    <t>Perdida , destruccion o modificacion de información</t>
  </si>
  <si>
    <t>El sistema de CA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t>
  </si>
  <si>
    <t>Ausencia de copias de respaldo o backups de la información
Desconocimiento de políticas de seguridad
Ausencia de planes de continuidad</t>
  </si>
  <si>
    <t>El sistema de información CA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t>
  </si>
  <si>
    <t>Carpeta Digital de contratación
(Servicio)</t>
  </si>
  <si>
    <t>Personal de contratación (Recurso Humano)</t>
  </si>
  <si>
    <t>Ataque de ingenieria social</t>
  </si>
  <si>
    <t>1. Sensibilizar al equipo de la subgerencia de contrataciòn respecto a las responsabilidades de seguridad de la informaciòn  para evitar la perdida de confidencialidad</t>
  </si>
  <si>
    <t>Alta rotación del personal</t>
  </si>
  <si>
    <t>Fuga de conocimiento</t>
  </si>
  <si>
    <t>Equipos de cómputo (Hardware)</t>
  </si>
  <si>
    <t>1. Mantenimiento insuficiente
2. Falta de conciencia acerca de la seguridad</t>
  </si>
  <si>
    <t>Ataque por virus 
Perdida de información</t>
  </si>
  <si>
    <t xml:space="preserve">Desconocimiento de políticas de seguridad de la información
Ausencia de planes de continuidad </t>
  </si>
  <si>
    <t>Perdida , destruccion de la información</t>
  </si>
  <si>
    <t>Pérdida de confidencialidad e integridad de 1. Expediente Contractual 
(Información Análoga) por 1. Hurto de Información
2. Pérdida, destrucción, modificación de la información debido a 1. Ausencia de control de acceso a la información 
2. Ataque intencionado que provoca la destrucción de la información
3. Desastres naturales o accidentes que afecten el archivo</t>
  </si>
  <si>
    <t>Pérdida de Disponibilidad de 1. Expediente Contractual 
(Información Análoga) por Pérdida de Informaciòn debido a Ausencia de copias de respaldo o backups de la información</t>
  </si>
  <si>
    <t>Pérdida de confidencialidad e integridad de 1. Expediente Contractual 
(Información Digital/Electrónica) por 1. Hurto de Información
2. Pérdida, destrucción, modificación de la información debido a 1. Ausencia de control de acceso a la información  digital
2. Ataque intencionado que provoca borrado o pérdida de la información</t>
  </si>
  <si>
    <t>Pérdida de Disponibilidad de 1. Expediente Contractual 
(Información Digital/Electrónica) por Pérdida de Informaciòn debido a Ausencia de copias de respaldo o backups de la información</t>
  </si>
  <si>
    <t>Pérdida de confidencialidad e integridad de Archivo de gestión -  Subgerencia de Contratación (Instalaciones) por 1. Hurto de Información
2. Pérdida, destrucción, modificación de la información debido a 1. Ausencia de control de acceso al archivo de contratación
2. Ataque intencionado que provoca la destrucción de la información
3. Desastres naturales o accidentes que afecten el archivo</t>
  </si>
  <si>
    <t>Pérdida de Disponibilidad de Archivo de gestión -  Subgerencia de Contratación (Instalaciones) por Pérdida de Informaciòn debido a Ausencia de copias de respaldo o backups de la información</t>
  </si>
  <si>
    <t>Pérdida de confidencialidad e integridad de 1. Mesa de Servicios de la Subgerencia de Contratación
(servicio) por Perdida , destruccion o modificacion de información debido a Ausencia de control de accesos 
Desconocimiento de políticas de seguridad</t>
  </si>
  <si>
    <t>Pérdida de Disponibilidad de 1. Mesa de Servicios de la Subgerencia de Contratación
(servicio) por Pérdida de Informaciòn debido a Ausencia de copias de respaldo o backups de la información
Desconocimiento de políticas de seguridad
Ausencia de planes de continuidad</t>
  </si>
  <si>
    <t>Pérdida de confidencialidad e integridad de Carpeta Digital de contratación
(Servicio) por Perdida , destruccion o modificacion de información debido a Ausencia de control de accesos 
Desconocimiento de políticas de seguridad</t>
  </si>
  <si>
    <t>Pérdida de Disponibilidad de Carpeta Digital de contratación
(Servicio) por Pérdida de Informaciòn debido a Ausencia de copias de respaldo o backups de la información
Desconocimiento de políticas de seguridad
Ausencia de planes de continuidad</t>
  </si>
  <si>
    <t>Pérdida de Confidencialidad de Personal de contratación (Recurso Humano) por Ataque de ingenieria social debido a Desconocimiento de políticas de seguridad de la información</t>
  </si>
  <si>
    <t>Pérdida de Disponibilidad de Personal de contratación (Recurso Humano) por Fuga de conocimiento debido a Alta rotación del personal</t>
  </si>
  <si>
    <t>Pérdida de confidencialidad e integridad de Equipos de cómputo (Hardware) por Ataque por virus 
Perdida de información debido a 1. Mantenimiento insuficiente
2. Falta de conciencia acerca de la seguridad</t>
  </si>
  <si>
    <t xml:space="preserve">Pérdida de Disponibilidad de Equipos de cómputo (Hardware) por Perdida , destruccion de la información debido a Desconocimiento de políticas de seguridad de la información
Ausencia de planes de continuidad </t>
  </si>
  <si>
    <t>1. COMUNICACIONES OFICIALES ENVIADAS
2. INVENTARIOS DOCUMENTALES CENTRO DOCUMENTAL
(Información Análoga)</t>
  </si>
  <si>
    <t>Trabajo no supervisado del personal externo o de limpieza
Controles de acceso físicos inadecuados
Desconocimiento de Políticas de Seguridad de la Información</t>
  </si>
  <si>
    <t>Hurto de documentos
Divulgacion no autorizada
Fallas Humanas</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</si>
  <si>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t>
  </si>
  <si>
    <t>PROCEDIMIENTO GESTIÓN Y TRAMITE DE INFORMACIÓN</t>
  </si>
  <si>
    <t>Meta. 100% funcionarios/contratistas de Gestión documental sensibilizados
Indicador
Funcionarios/contratistas sensibilizados/funcionarios y contratista de GD</t>
  </si>
  <si>
    <t>Lider de proceso Gestión Documental</t>
  </si>
  <si>
    <t>En caso de que no firme, el técnico de archivo realiza una revisión del formato y se recoge la firma correspondiente, con el fin de tener un soporte de la persona que queda responsable del documento.</t>
  </si>
  <si>
    <t>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t>
  </si>
  <si>
    <t>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Como control por parte de gestión documental, se hace la solicitud al funcionario designado de RRHH y/o OAJ  el formato Compromiso de Confidencialidad para el Manejo y
Buen Uso de la Información y la Tecnología de a
Unidad Administrativa Especial De Catastro Distrital, para verificar que se encuentre debidamente firmado.</t>
  </si>
  <si>
    <t>Controles de acceso fisico inadecuados
Desconocimiento de Politicas de Seguridad</t>
  </si>
  <si>
    <t>Hurto de Documentos, divulgación no autorizada
Fallas Humanas</t>
  </si>
  <si>
    <t>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t>
  </si>
  <si>
    <t>1. Cordis
2. Gestor de Contenidos (WCC)
3. Infodoc
(Software)</t>
  </si>
  <si>
    <t>1. Ausencia de Controles de Acceso
2. Desconocimiento de Politicas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</si>
  <si>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1. Borrado, pérdida o modificación de la información
2. Fallas Humanas
3 y 4. Abuso de Derechos</t>
  </si>
  <si>
    <t>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t>
  </si>
  <si>
    <t>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t>
  </si>
  <si>
    <t>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</si>
  <si>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1. Perdida o destrucción de Información con / sin intencion por parte de usuario</t>
  </si>
  <si>
    <t>Los admnistradores de bases de datos revisan cada año la matriz de programación de copias de respaldo y recuperación, remitida por el gestor de accesos, con el fin de verificar que se realicen los respaldos correspondientes de las bases de datos de la entidad. Los administradores de bases de datos  revisan la matriz y en caso de ser necesario solicitan realizar las modificaciones pertinentes. La evidencia queda registrada en una mesa de servicios de TI. - DETECTIVO</t>
  </si>
  <si>
    <t>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t>
  </si>
  <si>
    <t>1. Archivo Central 
2. Centro Documental (Archivo Intermedio) 
(Instalaciones)</t>
  </si>
  <si>
    <t xml:space="preserve">1. Uso inadecuado o descuidado del control de acceso físico a las edificaciones y los recintos
2. Desconocimiento de Políticas de Seguridad </t>
  </si>
  <si>
    <t>1. Pérdida, destrucción de documentos
2. Fallas Humanas</t>
  </si>
  <si>
    <t>Ubicación en un área susceptible de inundación
Ausencia de protección física de la edificación, puertas y ventanas
Ausencia de Controles de Acceso asociado al instrumento archivistico Tablas de Control de Acceso -TCA-
No aplicanión de las Tablas de Retención Documental -TRD-</t>
  </si>
  <si>
    <t>1. Inundación
2. Pérdida, hurto o destrucción de documento
3.Perdida o destrucción de Información con / sin intencion por parte de usuario
4. Saturación del sistema de información accidental.
5. Fallas Humanas</t>
  </si>
  <si>
    <t>Pérdida de confidencialidad e integridad de 1. COMUNICACIONES OFICIALES ENVIADAS
2. INVENTARIOS DOCUMENTALES CENTRO DOCUMENTAL
(Información Análoga) por Hurto de documentos
Divulgacion no autorizada
Fallas Humanas debido a Trabajo no supervisado del personal externo o de limpieza
Controles de acceso físicos inadecuados
Desconocimiento de Políticas de Seguridad de la Información</t>
  </si>
  <si>
    <t>Pérdida de Disponibilidad de 1. COMUNICACIONES OFICIALES ENVIADAS
2. INVENTARIOS DOCUMENTALES CENTRO DOCUMENTAL
(Información Análoga) por Hurto de Documentos, divulgación no autorizada
Fallas Humanas debido a Controles de acceso fisico inadecuados
Desconocimiento de Politicas de Seguridad</t>
  </si>
  <si>
    <t>Pérdida de confidencialidad e integridad de 1. Cordis
2. Gestor de Contenidos (WCC)
3. Infodoc
(Software) por 1. Borrado, pérdida o modificación de la información
2. Fallas Humanas
3 y 4. Abuso de Derechos debido a 1. Ausencia de Controles de Acceso
2. Desconocimiento de Politicas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t>
  </si>
  <si>
    <t>Pérdida de Disponibilidad de 1. Cordis
2. Gestor de Contenidos (WCC)
3. Infodoc
(Software) por 1. Perdida o destrucción de Información con / sin intencion por parte de usuario debido a 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</si>
  <si>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 xml:space="preserve">Pérdida de confidencialidad e integridad de 1. Archivo Central 
2. Centro Documental (Archivo Intermedio) 
(Instalaciones) por 1. Pérdida, destrucción de documentos
2. Fallas Humanas debido a 1. Uso inadecuado o descuidado del control de acceso físico a las edificaciones y los recintos
2. Desconocimiento de Políticas de Seguridad </t>
  </si>
  <si>
    <t>Pérdida de Disponibilidad de 1. Archivo Central 
2. Centro Documental (Archivo Intermedio) 
(Instalaciones) por 1. Inundación
2. Pérdida, hurto o destrucción de documento
3.Perdida o destrucción de Información con / sin intencion por parte de usuario
4. Saturación del sistema de información accidental.
5. Fallas Humanas debido a Ubicación en un área susceptible de inundación
Ausencia de protección física de la edificación, puertas y ventanas
Ausencia de Controles de Acceso asociado al instrumento archivistico Tablas de Control de Acceso -TCA-
No aplicanión de las Tablas de Retención Documental -TRD-</t>
  </si>
  <si>
    <t xml:space="preserve">1. Actas de reparto
2. Proceso disciplinario ordinario
3. Proceso disciplinario verbal
4. Actas reunion (seguimiento)
(Informaciòn Electrónica)
</t>
  </si>
  <si>
    <t>Deficiencia en la autorización de permisos de la información
Acceso intencionado por parte de personal no autorizado
Ausencia de control de acceso
Desconocimiento de politicas de seguridad de la información</t>
  </si>
  <si>
    <t>1. Hurto de Información
2. Pérdida, Corrupción, modificación no  autorizada de la información
3. Fallas Humanas</t>
  </si>
  <si>
    <t>Recurso Humano</t>
  </si>
  <si>
    <t>Jefe de Dependencia de la Oficina de Control Disciplinario Interno</t>
  </si>
  <si>
    <t>Ausencia de control de acceso 
Desconocimiento de politicas de seguridad de la información
 Errores en los procesos de recopilación y captura de información.</t>
  </si>
  <si>
    <t>Pérdida , modificacion, borrado o uso o autorizado de la información.
Fallas Humanas</t>
  </si>
  <si>
    <t>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t>
  </si>
  <si>
    <t>El jefe de dependencia cada  dos meses realiza seguimiento de los permisos de los usuarios que acceden a las carpetas de la OCDI,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</si>
  <si>
    <t>1. Archivo de gestion de la OCD
(Instalaciones)</t>
  </si>
  <si>
    <t>Ausencia de control de acceso
Desconocimiento de politicas de seguridad de la información</t>
  </si>
  <si>
    <t>Documento Técnico Manual de Politicas detalladas de Seguridad y Privacidad de la Información.</t>
  </si>
  <si>
    <t xml:space="preserve">Recurso humano
recurso fisio (llave) </t>
  </si>
  <si>
    <t xml:space="preserve">
Desconocimiento de politicas de seguridad de la información
Uso inadecuado o descuidado del control de acceso físico a las edificaciones y
los recintos 
Ubicación en un área susceptible de inundación</t>
  </si>
  <si>
    <t xml:space="preserve">
Fallas Humanas
Destrucción de documentos
Inundación</t>
  </si>
  <si>
    <t>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t>
  </si>
  <si>
    <t>1. Sistema de grabación
2.Correo electronico OCD
3.Sistema de Informacion Disciplinario Distrital 
(Servicio)</t>
  </si>
  <si>
    <t xml:space="preserve">Ausencia de control de acceso 
Desconocimiento de politicas de control de acceso </t>
  </si>
  <si>
    <t>Perdida o acceso no autorizado 
Fallas Humanas</t>
  </si>
  <si>
    <t xml:space="preserve">Descnocimiento en el uso de los dispositivos
Mantenimiento insuficiente/instalación fallida de los dispositivos
s mismos.
Ausencia de copias de respaldo ( grabaciones)
Desconcimiento de politicas de seguridad de la información
</t>
  </si>
  <si>
    <t xml:space="preserve">
Incumplimiento en el mantenimiento de los dispositivos
Perdida o acceso no autorizado a las grabaciones y correo electronico
Fallas Humanas 
Fallas de los dispositivos</t>
  </si>
  <si>
    <t>1. Fileserver de OCD
(Servicio)</t>
  </si>
  <si>
    <t>Ausencia de revisiones regulares por parte de la gerencia
Desconocimiento de politicas de seguridad de la información</t>
  </si>
  <si>
    <t>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t>
  </si>
  <si>
    <t>Recurso humano</t>
  </si>
  <si>
    <t>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t>
  </si>
  <si>
    <t>Instructivo Gestión de Incidentes de seguridad de la Información</t>
  </si>
  <si>
    <r>
      <rPr>
        <sz val="11"/>
        <rFont val="Calibri"/>
        <family val="2"/>
        <scheme val="minor"/>
      </rPr>
      <t>EL oficial de seguridad de la información trimestralmente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 la Subgerencia de Talento Humano - STH  para que se programen a los funcionarios y contratistas. De igual manera programa a los funcionarios y contratistas a la siguiente sensibilización de seguridad de la información. La evidencia del control queda registrada en el correo remitido a la STH de cada dependencia y a los funcionarios o contratistas convocados.. – DETECTIVO</t>
    </r>
    <r>
      <rPr>
        <sz val="11"/>
        <color rgb="FFFF0000"/>
        <rFont val="Calibri"/>
        <family val="2"/>
        <scheme val="minor"/>
      </rPr>
      <t xml:space="preserve">
</t>
    </r>
  </si>
  <si>
    <t xml:space="preserve">1. Jefe de Oficina
2. Profesional especializado y universitario 
3. Cargos secretariales
4. Contratista 
(Recurso Humano)
</t>
  </si>
  <si>
    <t>Ausencia del personal
Entrenamiento insuficiente en seguridad
Falla de conciencia acerca de la seguridad</t>
  </si>
  <si>
    <t>Incumplimiento en la disciplina del personal
Error en Uso</t>
  </si>
  <si>
    <t>Alta Rotación de Personal especializado
Desconocimiento de politicas de seguridad de la información</t>
  </si>
  <si>
    <t>Perdida, Fuga de información.
Entrega de información a terceros</t>
  </si>
  <si>
    <t xml:space="preserve">1. Base de datos de los procesos disciplinarios
2. Bases de datos con información relacionada con los procesos judiciales
3. Base de datos cuadro de términos de los procesos disciplinarios
(Bases de datos)
</t>
  </si>
  <si>
    <t>Deficiencia en la autorización de permisos de la información
Acceso intencionado por parte de personal no autorizado
Ausencia de control de acceso
Desconocimiento de politicas de seguridad de la información</t>
  </si>
  <si>
    <t xml:space="preserve">Recurso humano y tecnologico </t>
  </si>
  <si>
    <t>1. Equipos de computo (Hardware)</t>
  </si>
  <si>
    <t xml:space="preserve">Ausencia de un eficiente control de cambios en la configuracion
Almacenamiento sin proteccion 
copia no controlada </t>
  </si>
  <si>
    <t>Error en el uso
Hurto de equipo
Uso no autorizado del equipo</t>
  </si>
  <si>
    <t xml:space="preserve">Mantenimiento insuficiente/instalación fallida de los medios de almacenamiento.
Falta de cuidado en la disposición final
Susceptibilidad a las variaciones de voltaje
</t>
  </si>
  <si>
    <t>Incumplimiento en el mantenimiento del hardware
Hurto de equipo
Pérdida del suministro de energía</t>
  </si>
  <si>
    <t xml:space="preserve">El Jefe de la Dependencia - cada vez que se requiera -  solicita por mesa de servicio TI  el mantenimiento de los equipos de la OCDI .  </t>
  </si>
  <si>
    <t xml:space="preserve">1. Meta = mesa de servicios 
Indicador
Mesa de servicios generada 
</t>
  </si>
  <si>
    <t>Pérdida de confidencialidad e integridad de 1. Actas de reparto
2. Proceso disciplinario ordinario
3. Proceso disciplinario verbal
4. Actas reunion (seguimiento)
(Informaciòn Electrónica)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politicas de seguridad de la información</t>
  </si>
  <si>
    <t>Pérdida de Disponibilidad de 1. Actas de reparto
2. Proceso disciplinario ordinario
3. Proceso disciplinario verbal
4. Actas reunion (seguimiento)
(Informaciòn Electrónica)
 por Pérdida , modificacion, borrado o uso o autorizado de la información.
Fallas Humanas debido a Ausencia de control de acceso 
Desconocimiento de politicas de seguridad de la información
 Errores en los procesos de recopilación y captura de información.</t>
  </si>
  <si>
    <t>Pérdida de confidencialidad e integridad de 1. Archivo de gestion de la OCD
(Instalaciones) por Pérdida , modificacion, borrado o uso o autorizado de la información.
Fallas Humanas debido a Ausencia de control de acceso
Desconocimiento de politicas de seguridad de la información</t>
  </si>
  <si>
    <t>Pérdida de Disponibilidad de 1. Archivo de gestion de la OCD
(Instalaciones) por 
Fallas Humanas
Destrucción de documentos
Inundación debido a 
Desconocimiento de politicas de seguridad de la información
Uso inadecuado o descuidado del control de acceso físico a las edificaciones y
los recintos 
Ubicación en un área susceptible de inundación</t>
  </si>
  <si>
    <t xml:space="preserve">Pérdida de confidencialidad e integridad de 1. Sistema de grabación
2.Correo electronico OCD
3.Sistema de Informacion Disciplinario Distrital 
(Servicio) por Perdida o acceso no autorizado 
Fallas Humanas debido a Ausencia de control de acceso 
Desconocimiento de politicas de control de acceso </t>
  </si>
  <si>
    <t xml:space="preserve">Pérdida de Disponibilidad de 1. Sistema de grabación
2.Correo electronico OCD
3.Sistema de Informacion Disciplinario Distrital 
(Servicio) por 
Incumplimiento en el mantenimiento de los dispositivos
Perdida o acceso no autorizado a las grabaciones y correo electronico
Fallas Humanas 
Fallas de los dispositivos debido a Descnocimiento en el uso de los dispositivos
Mantenimiento insuficiente/instalación fallida de los dispositivos
s mismos.
Ausencia de copias de respaldo ( grabaciones)
Desconcimiento de politicas de seguridad de la información
</t>
  </si>
  <si>
    <t>Pérdida de confidencialidad e integridad de 1. Fileserver de OCD
(Servicio) por Uso no autorizado de la información
Fallas Humanas debido a Ausencia de revisiones regulares por parte de la gerencia
Desconocimiento de politicas de seguridad de la información</t>
  </si>
  <si>
    <t>Pérdida de Disponibilidad de 1. Fileserver de OCD
(Servicio) por Perdida o acceso no autorizado a la información 
Fallas Humanas
Incumplimiento en el mantenimiento del fileserver debido a Ausencia de copias de respaldo 
Desconocimiento de politicas de seguridad de la información
Ausencia de mantenimiento al fileserver</t>
  </si>
  <si>
    <t>Pérdida de Confidencialidad de 1. Jefe de Oficina
2. Profesional especializado y universitario 
3. Cargos secretariales
4. Contratista 
(Recurso Humano)
 por Incumplimiento en la disciplina del personal
Error en Uso debido a Ausencia del personal
Entrenamiento insuficiente en seguridad
Falla de conciencia acerca de la seguridad</t>
  </si>
  <si>
    <t>Pérdida de Disponibilidad de 1. Jefe de Oficina
2. Profesional especializado y universitario 
3. Cargos secretariales
4. Contratista 
(Recurso Humano)
 por Perdida, Fuga de información.
Entrega de información a terceros debido a Alta Rotación de Personal especializado
Desconocimiento de politicas de seguridad de la información</t>
  </si>
  <si>
    <t>Pérdida de confidencialidad e integridad de 1. Base de datos de los procesos disciplinarios
2. Bases de datos con información relacionada con los procesos judiciales
3. Base de datos cuadro de términos de los procesos disciplinarios
(Bases de datos)
 por 1. Hurto de Información
2. Pérdida, Corrupción, modificación no  autorizada de la información
3. Fallas Humanas debido a Deficiencia en la autorización de permisos de la información
Acceso intencionado por parte de personal no autorizado
Ausencia de control de acceso
Desconocimiento de politicas de seguridad de la información</t>
  </si>
  <si>
    <t>Pérdida de Disponibilidad de 1. Base de datos de los procesos disciplinarios
2. Bases de datos con información relacionada con los procesos judiciales
3. Base de datos cuadro de términos de los procesos disciplinarios
(Bases de datos)
 por Pérdida , modificacion, borrado o uso o autorizado de la información.
Fallas Humanas debido a Ausencia de control de acceso 
Desconocimiento de politicas de seguridad de la información
 Errores en los procesos de recopilación y captura de información.</t>
  </si>
  <si>
    <t xml:space="preserve">Pérdida de confidencialidad e integridad de 1. Equipos de computo (Hardware) por Error en el uso
Hurto de equipo
Uso no autorizado del equipo debido a Ausencia de un eficiente control de cambios en la configuracion
Almacenamiento sin proteccion 
copia no controlada </t>
  </si>
  <si>
    <t xml:space="preserve">Pérdida de Disponibilidad de 1. Equipos de computo (Hardware) por Incumplimiento en el mantenimiento del hardware
Hurto de equipo
Pérdida del suministro de energía debido a Mantenimiento insuficiente/instalación fallida de los medios de almacenamiento.
Falta de cuidado en la disposición final
Susceptibilidad a las variaciones de voltaje
</t>
  </si>
  <si>
    <t>Auditorias Externas
(Información Electrónica)</t>
  </si>
  <si>
    <t xml:space="preserve">El jefe de dependencia de la OCI revisa cada año la matriz de programación de copias de respaldo y recuperación, remitida por el gestor de accesos, con el fin de verificar que se realice el respaldo correspondiente de la carpeta del fileserver de la OCI El Jefe de Dependencia de la OCI  revisa la matriz y en caso de ser necesario solicita realizar las modificaciones pertinentes. La evidencia queda registrada en una mesa de servicios de TI. - DETECTIVO </t>
  </si>
  <si>
    <t>El Propietario de información (Jefe de dependebcia OCI)/Admnistrador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t>
  </si>
  <si>
    <t>Auditorias Internas
(Información Electrónica)</t>
  </si>
  <si>
    <t>Solicitar charlas de seguridad para todo el personal de la OCI con el fin de que se conozca sobre los controles y manejo de la información digital para evitar la pérdida de disponibilidad de la misma.</t>
  </si>
  <si>
    <t>Meta. 100% funcionaros y contratista de la OCI sensibilizados
Indicador 
Funcionarios sensibilizados / funcionarios de la OCI</t>
  </si>
  <si>
    <t xml:space="preserve">Recursos Humano / Recursos Tecnológicos </t>
  </si>
  <si>
    <t>Jefe de la Oficina de Control Interno</t>
  </si>
  <si>
    <t>Pérdida de confidencialidad e integridad de Auditorias Externas
(Información Electrónica)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</si>
  <si>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Pérdida de confidencialidad e integridad de Portal Web 
(Servicio) por 1. Ataques cibernéticos
1a. Pérdida o modificación de la información
2. Falsificación de derechos debido a 1. Ausencia de parametros de seguridad
1a. Ausencia de copias de respaldo 
2. Ausencia de control de acceso al administrador de contenidos
2a. Asignación errada de los derechos de acceso a nivel de admnistración de la base de datos.</t>
  </si>
  <si>
    <t>Pérdida de Disponibilidad de Portal Web 
(Servicio) por 1. Falsificación de derechos
2. Fallas Humanas debido a 1. Ausencia de parametros de seguridad
1a. Ausencia de copias de respaldo
2. Ausencia de control técnico sobre el software</t>
  </si>
  <si>
    <t>Pérdida de confidencialidad e integridad de Credenciales de acceso a las Redes Sociales
(Servicio) por 1. Falsificación de derechos
2. Fallas Humanas debido a 1. Ausencia de mecanismos de identificación y autentificación, como la autentificación de usuario
2. Desconocimiento de las politicas de seguridad de la informacion</t>
  </si>
  <si>
    <t>Pérdida de Disponibilidad de Credenciales de acceso a las Redes Sociales
(Servicio) por 1. Ataques cibernéticos
1a. Perdida o borrado de la información. 
Mal funcionamiento del software debido a 1. Ausencia de parametros de seguridad
1a. Ausencia de copias de respaldo</t>
  </si>
  <si>
    <t>Pérdida de Confidencialidad de Comunicadores Sociales
(Recurso Humano) por 1. Ingenieria Social  debido a 1. Desconocimiento de politicas de seguridad de la información</t>
  </si>
  <si>
    <t>Pérdida de Disponibilidad de Comunicadores Sociales
(Recurso Humano) por 1. Fuga de conocimiento debido a 1. Alta rotación del personal</t>
  </si>
  <si>
    <t>MATRIZ DE RIESGOS INSTITUCIONAL</t>
  </si>
  <si>
    <t>GESTIÓN</t>
  </si>
  <si>
    <t xml:space="preserve">MATRIZ DE RIESGOS INSTITUCIONAL </t>
  </si>
  <si>
    <t>CORRUPCIÓN</t>
  </si>
  <si>
    <t>SEGURIDAD DE LA INFORMACIÓN</t>
  </si>
  <si>
    <t>No aplica</t>
  </si>
  <si>
    <t>TRV</t>
  </si>
  <si>
    <t>1. Autos (DIR)
2. Resoluciones Administrativas (GGC)
(Información Digital / Electrónica)</t>
  </si>
  <si>
    <t>a. Asignación errada de derechos de acceso
b. Ausencia de control de acceso
c. Desconocimiento o no aplicación de las políticas de seguridad y privacidad de la
información.</t>
  </si>
  <si>
    <t>a. Abuso de derechos
b. Pérdida, destrucción, modificación,  acceso o uso no autorizado
c. Fallas Humanas</t>
  </si>
  <si>
    <t>a. Ausencia de copias de respaldo o backups de la información
b. Ausencia de planes de continuidad
c. Desconocimiento o no aplicación de las políticas de seguridad y privacidad de la
información.</t>
  </si>
  <si>
    <t>a y bPérdida de información
c. Fallas Humanas</t>
  </si>
  <si>
    <t>Recursos Humanos , Tecnologicos</t>
  </si>
  <si>
    <t>Jefe de GGC
Director</t>
  </si>
  <si>
    <t>1. Fileserver de GGC
2. Fileserver de DIR</t>
  </si>
  <si>
    <t>Ausencia o indebida asignación de derechos de acceso 
Desconocimiento de Politicas de seguridad de la Información</t>
  </si>
  <si>
    <t>Abuso de derechos
Borrado o Corrupción de la Información
Fallas Humanas</t>
  </si>
  <si>
    <t>Instructivo Gestión de Incidentes</t>
  </si>
  <si>
    <t>Desconocimiento de las políticas de seguridad de la información
Ausencia de controles de respaldo de información</t>
  </si>
  <si>
    <t>Borrado de Información</t>
  </si>
  <si>
    <t xml:space="preserve">1. Realizar seguimiento  trimestral mediante mesa de servicios de TI al respaldo que se realiza a la carpeta de GGC y de la Dirección. </t>
  </si>
  <si>
    <t>Una vez el jefe de dependecia remite correo o mesa de servicios solicitando ajustes en la matriz de programación de copias de respaldo, el equipo encargado (operadores en la SIT) realizan los cambios pertinentes los cuales son tenidos en cuenta para los procesos de recuperaciòn de información</t>
  </si>
  <si>
    <t>1. Recurso Humano DIR (Asesores - Personal Asistencial)</t>
  </si>
  <si>
    <t xml:space="preserve">Desconocimiento de las políticas de seguridad de la información
</t>
  </si>
  <si>
    <t>Sensibilizar al personal asesor y asistencial de la direccion en las responsabilidades de seguridad y riesgos asociados con la perdida de confidencialidad de la información manejadas por estos</t>
  </si>
  <si>
    <t>Director de Catastro</t>
  </si>
  <si>
    <t>Alta rotación de personal</t>
  </si>
  <si>
    <t>Verificar las actas de entrega del personal que finalice sus labores en el equipo de la Direccion</t>
  </si>
  <si>
    <t>Meta: 100% de las actas  verificaciones
Indicador
Actas verificadas / Actas presentadas</t>
  </si>
  <si>
    <t xml:space="preserve">Recursos Humanos </t>
  </si>
  <si>
    <t>El  jefe de dependencia o área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t>
  </si>
  <si>
    <t>Transversal</t>
  </si>
  <si>
    <t/>
  </si>
  <si>
    <t>Muy BajaMenor</t>
  </si>
  <si>
    <t>Bajo</t>
  </si>
  <si>
    <t>Probabilidad</t>
  </si>
  <si>
    <t>Posibilidad de afectación Económica y Reputacional por *Afectación en la imagen institucional *y pérdida de recursos económicos, debido a Inconsistencia en el avalúo catastral de los predios producto de la actualización catastral</t>
  </si>
  <si>
    <t>&lt;= 5%</t>
  </si>
  <si>
    <t>MediaModerado</t>
  </si>
  <si>
    <t>Alto</t>
  </si>
  <si>
    <t>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t>
  </si>
  <si>
    <t>1. Meta: 100% . Indicador: No. Mesas realizadas en el periodo/ No. Mesas requeridas en el periodo * 100.
2. Meta: 100% - Indicador: No. Personas entrenadas / No. Personas vinculadas que requieren entrenamiento *100
3. Meta 100%
N. de reuniones  realizadas/ Total de reuniones programadas</t>
  </si>
  <si>
    <t>1. Subgerencia de Información Económica, Subgerencia de Información Física y jurídica, Gerencia de Información Catastral y Territorio
2. Subgerencia de Información Económica, Subgerencia de Información Física y jurídica, Gerencia de Información Catastral y Territorio
3. Subgerencia de Información Económica, Subgerencia de Información Física y jurídica, Gerencia de Información Catastral y Territorio</t>
  </si>
  <si>
    <t>BajaLeve</t>
  </si>
  <si>
    <t>Impacto</t>
  </si>
  <si>
    <t xml:space="preserve">1 . Mantenimiento insuficiente
2. Ausencia de monitoreo a los mantenimientos
3. Ausencia de planes de continuidad
4. Falta de respaldo  de imágenes actualizadas de los servidores 
5. Falta de pruebas periódicas a las imágenes de los servidores 
6.Obsolescencia de los equipos (incluido sistema operativo)
</t>
  </si>
  <si>
    <t>La herramienta SIEM monitorea los servicios de la infraestructura tecnológica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t>
  </si>
  <si>
    <t>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indisponibilidad.Se valida consumo de memoria, procesamiento
y Se deja registro del estado diario del fileserver.</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</si>
  <si>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</si>
  <si>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 xml:space="preserve">1. Incumplimiento en el mantenimiento de las herramientas tecnológicas
1a. Fallas en los equipos dispositivos
2. Polvo, corrosión, congelamiento
3. Error en el uso
4. Espionaje remoto
5. Pérdida del suministro de energía
</t>
  </si>
  <si>
    <t>El administrador de los firewalls mensualmente realiza las copias de respaldo de los archivos de configuración. La evidencia queda en el fileserver de la Gerencia de TI. 
El administrador de los switches cada vez que se realiza mantenimiento a los equipos se realiza una copia (antes-despues). La evidencia queda almacenada en el filerserver de TI, carpeta del contrato.
Para el caso de los switches el respaldo de los archivos de configuración se realiza semestralmente, los cuales quedan almacenados en el fileserver y en repositorio de sharepoint de la SIT.</t>
  </si>
  <si>
    <t xml:space="preserve">El administrador de los firewalls / proveedor cada vez que se requiera realiza el proceso de restauración de los archivos de configuración de los firewalls. En caso de no poder restaurarlos toca reinstalar versiones anteriores hasta que se pueda restaurar el servicio.
El administrador de los switches / proveedor cada vez que se requiera realiza el proceso de restauración de los archivos de configuración. </t>
  </si>
  <si>
    <t>PLATAFORMA: ORACLE PCA (PRIVATE CLOUD APPLIANCE)- ORACLE VM  
(Hardware)</t>
  </si>
  <si>
    <t>GESTION DE LA INFRAESTRUCTURA TECNOLOGICA</t>
  </si>
  <si>
    <t>Mal funcionamiento del equipo y/o software
Perdida de información</t>
  </si>
  <si>
    <t>Proceso de recuperacion de informaciòn - DRP</t>
  </si>
  <si>
    <t>Procedimiento de Infraestrcutura Tecnologica / Instructivo de copias y recuperación</t>
  </si>
  <si>
    <t>Respaldo de información a discos y cintas magneticas</t>
  </si>
  <si>
    <t>Instructivo de Copias de respaldo y recuperacion</t>
  </si>
  <si>
    <t xml:space="preserve">Monitoreo diario por parte de los administradores de plataforma (PCA) </t>
  </si>
  <si>
    <t>Procedimiento de Infraestrcutura Tecnologica / Documento Tecnico Manual de Politicas detalladas de seguridad y privacidad de la Informacion</t>
  </si>
  <si>
    <t>Alertas de la PCA - Call home</t>
  </si>
  <si>
    <t>Infraestructura - Nube de Azure - OCI (IAAS)</t>
  </si>
  <si>
    <t>1. Desconocimiento de politicas de seguridad relacionadas con el cambio de contraseñas.
2. Desconocimiento del funcionamiento de la infraestructura</t>
  </si>
  <si>
    <t>Gestión de acceso a la infraestrcutura de nube</t>
  </si>
  <si>
    <t>Gestión de Infraestrcutura Tecnológica</t>
  </si>
  <si>
    <t>Gestión de logs de auditoria por parte de los administradores de plataforma o cuando se requiera con apoyo del proveedor</t>
  </si>
  <si>
    <t>Restauración  de las configuraciones de la infraestrcutura de nube(matrices de backup)</t>
  </si>
  <si>
    <t>1. Ausencia de planes de continuidad 
2. Desconocimiento de politicas de seguridad de la Información
3. Desconocimiento en la ejecución de procesos</t>
  </si>
  <si>
    <t>1. Pérdida, borrado, modificación o acceso no autorizado a la información.
2. Fallas en la configuración y/o mal funcionamiento</t>
  </si>
  <si>
    <t>Respaldo de la información de configuracion de la infraestructura de nube</t>
  </si>
  <si>
    <t xml:space="preserve">Monitoreo por parte del equipo de capa media  utiliando la herramienta Argis Monitor / Monitoreo diario (incio de la jornada) por parte de profesional de capa media para verificación de disponibilidad de los servicios </t>
  </si>
  <si>
    <t>Restauracion de la informacion de configuracion de la infraestructura de nube</t>
  </si>
  <si>
    <r>
      <t xml:space="preserve">CÓDIGO
</t>
    </r>
    <r>
      <rPr>
        <sz val="10"/>
        <color theme="0"/>
        <rFont val="Calibri"/>
        <family val="2"/>
        <scheme val="minor"/>
      </rPr>
      <t>RG -Gestión o RS - Seguridad
+ Nomenclatura del proceso + consecutivo 
Ej. RG-DIE-1</t>
    </r>
    <r>
      <rPr>
        <b/>
        <sz val="10"/>
        <color theme="0"/>
        <rFont val="Calibri"/>
        <family val="2"/>
        <scheme val="minor"/>
      </rPr>
      <t xml:space="preserve">
</t>
    </r>
    <r>
      <rPr>
        <sz val="10"/>
        <color theme="0"/>
        <rFont val="Calibri"/>
        <family val="2"/>
        <scheme val="minor"/>
      </rPr>
      <t>RS-DIE-2</t>
    </r>
  </si>
  <si>
    <r>
      <t xml:space="preserve">DESCRIPCIÓN DEL RIESGO
-IR A LA HOJA ÁRBOL -
Riesgos de Gestión:
</t>
    </r>
    <r>
      <rPr>
        <sz val="10"/>
        <color theme="0"/>
        <rFont val="Calibri"/>
        <family val="2"/>
        <scheme val="minor"/>
      </rPr>
      <t xml:space="preserve">Posibilidad de afectación (qué)…por… (cómo)...debido a (por qué)"
</t>
    </r>
    <r>
      <rPr>
        <b/>
        <sz val="10"/>
        <color theme="0"/>
        <rFont val="Calibri"/>
        <family val="2"/>
        <scheme val="minor"/>
      </rPr>
      <t xml:space="preserve">
Riesgos de Seguridad de la información:
</t>
    </r>
    <r>
      <rPr>
        <sz val="10"/>
        <color theme="0"/>
        <rFont val="Calibri"/>
        <family val="2"/>
        <scheme val="minor"/>
      </rPr>
      <t>Pérdida de disponibilidad/confidencialidad/integridad por (Amenaza) debido a la (Vulnerabilidad)</t>
    </r>
  </si>
  <si>
    <r>
      <t>Documento asociado - actividad
/ Numeral ISO ANEXO A 27001 -</t>
    </r>
    <r>
      <rPr>
        <sz val="10"/>
        <color theme="0"/>
        <rFont val="Calibri"/>
        <family val="2"/>
        <scheme val="minor"/>
      </rPr>
      <t>(Seguridad de la información)</t>
    </r>
  </si>
  <si>
    <r>
      <t xml:space="preserve">Resultados del monitoreo del indicador clave
</t>
    </r>
    <r>
      <rPr>
        <sz val="10"/>
        <color theme="0"/>
        <rFont val="Calibri"/>
        <family val="2"/>
        <scheme val="minor"/>
      </rPr>
      <t xml:space="preserve">
Indique el resultado del indicador (numerador/denominador)</t>
    </r>
    <r>
      <rPr>
        <b/>
        <sz val="10"/>
        <color theme="0"/>
        <rFont val="Calibri"/>
        <family val="2"/>
        <scheme val="minor"/>
      </rPr>
      <t xml:space="preserve">
(Solo aplica para riesgos de gestión)</t>
    </r>
  </si>
  <si>
    <t>RC-COM-1</t>
  </si>
  <si>
    <t>Posibilidad de recibir una dádiva o beneficio a nombre propio o de un particular por publicar y/u omitir información generando afectación en la imagen, reputación y la prestación de los servicios de la entidad.</t>
  </si>
  <si>
    <t>1. Falta de transparencia e integridad del servidor público.
2. Interés de ocultar o divulgar información  que favorezca a un interés particular.
3. No identificar, ni declarar un conflicto de interés oportunamente</t>
  </si>
  <si>
    <t>1. Afectación de la imagen y reputación de la entidad y/o de los funcionarios.
2. Posibles sanciones o implicaciones disciplinarias.</t>
  </si>
  <si>
    <t xml:space="preserve"> *El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 *El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conbtinua con la actividad de socialziación, en caso de no ser aprobado se devuelve a la actividad de definición del Plan Estrategico de Comunicaciones. * * * * *</t>
  </si>
  <si>
    <t xml:space="preserve">1. Campañas de comunicaciones explicando a los servidores la importancia de proteger los derechos de autor, tener transparencia en las publicaciones que se solicitan y la importancia de reportar conflictos de interes de manera oportuna sobre cualquier situación, especialmente en lo relacionado a las comunicaciones que genera la entidad.
2. Fortalecer la documentacióndel proceso de Gestión de Comunicaciones, incluyendo lineamientos  relacionados a que ningún area podra emitir o generar información o contenidos al prublico externo e interno sin que pase por revisión y validación previa del proceso de comunicaciones. </t>
  </si>
  <si>
    <t>1. 30/12/2023
2. 31/03/2023</t>
  </si>
  <si>
    <t xml:space="preserve"> *PREVENTIVO *DETECTIVO *DETECTIVO *DETECTIVO *PREVENTIVO *PREVENTIVO</t>
  </si>
  <si>
    <t xml:space="preserve"> *Los Profesionales líderes de los equipos de trabajo revisan el estado de las radicaciones, envían correos a quienes tienen asignaciones que presenten retrasos, solitando información correspondiente y estableciendo compromisos, acciones de mejora para cumplir con la meta establecida. *Los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 *El Gerente de Información Catastral, Subgerentes SIE SIFJ y profesionales líderes de los equipos de trabajo en GIC/SIE/SIFJ, verifican la información consolidada del resultado del seguimiento de trámites, quincenalmente con el propósito de revisar el resultado del seguimiento de los trámites y definir estrategias para mejorar en los tiempos de respuesta requeridos. *El profesional de la SIFJ realiza análisis del trámite de acuerdo con la asignación efectuada, la solicitud del usuario y con el tipo de trámite según el Documento técnico de mutaciones - control de calidad. Si no se cumplen los criterios de aceptación, entrega la radicación con las observaciones para ser devuelto por la herramienta definida de acuerdo con la actividad que corresponda. *El Jefe de dependencia (o a quien designe) revisa el reporte de las cuentas de usuario de red que expiraron hasta el corte mensual y por inactividad mayor a 60 días. Si requiere depuración solicita inactivar las cuentas en los sistemas de información mediante solicitud por mesa de servicio de TI. *El Jefe de dependencia (o a quien designe) revisa el reporte de cuentas de usuario activas con sus respectivos permisos o privilegios que estén acordes a las funciones y/o actividades actuales de los funcionarios y contratistas de su dependencia y solicita en caso de ser necesario las modificaciones. *</t>
  </si>
  <si>
    <t>1. Realizar los procesos de inducción y entrenamiento al puesto de trabajo al personal que ingrese producto de concursos y encargos. (Actividad sujeta al ingreso de personal).
2. Sensibilizar a los funcionarios y/o contratistas en temas e integridad. Ej Conflictos de interés, Ética, Valores y Lineamientos Anti-soborno.</t>
  </si>
  <si>
    <t>1. Meta: 100% - Indicador: No. Personas entrenadas / No. Personas vinculadas que requieren entrenamiento *100  
2. Meta: 2 100% . Indicador: No. sensibilizaciones realizadas / No. sensibilizaciones programadas  * 100.</t>
  </si>
  <si>
    <t>1. Subgerencia de Información Económica, Subgerencia de Información Física y jurídica, Gerencia de Información Catastral
2. Subgerencia de Información Económica, Subgerencia de Información Física y jurídica, Gerencia de Información Catastral y Territorio</t>
  </si>
  <si>
    <t>1. 31/12/2023
2. 31/12/2023</t>
  </si>
  <si>
    <t xml:space="preserve"> *El Profesional Control Calidad verifica la consistencia de la información recolectada en campo a través del reconocimiento, si existen inconsistencias, se analizan y corrigen por parte del servidor encargado. *El Comite de avaluos analiza y discute la propuesta económica y la documentación soporte, para determinar si la propuesta de valor está suficientemente soportada, si no lo está devuelve a la investigación económica. *Los Profesionales líderes de los equipos de trabajo revisan el estado de las radicaciones, envían correos a quienes tienen asignaciones que presenten retrasos, solitando información correspondiente y estableciendo compromisos, acciones de mejora para cumplir con la meta establecida. * * * *</t>
  </si>
  <si>
    <t>1. Realizar orientaciones al personal que ingrese en temas de integridad (Actividad sujeta al ingreso de personal).
2. Sensibilizar a los funcionarios y/o contratistas en temas e integridad. Ej Conflictos de interés, Ética, Valores y Lineamientos Anti-soborno.</t>
  </si>
  <si>
    <t>1. Meta: 100% - Indicador: No. Personas que recibieron orientación / No. Personas programadas*100  
2. Meta: 2 100% . Indicador: No. sensibilizaciones realizadas / No. sensibilizaciones programadas  * 100.</t>
  </si>
  <si>
    <t xml:space="preserve">1 y 2. Líderes de territorios </t>
  </si>
  <si>
    <t xml:space="preserve">1. 31-12-2023
2. 31-12-2023
</t>
  </si>
  <si>
    <t>1. Realizar reuniones mensuales de seguimiento para generar alertas y/o recomendaciones sobre la gestión de los avalúos comerciales.
2. Reaizar seguimiento trimestral a la contratación del personal avaluador.</t>
  </si>
  <si>
    <t>1. Gestionar trimestralmente con comunicaciones la publicación de piezas de información sobre los trámites
2. Realizar jornadas de retroalimentación sobre la gestión de trámites.</t>
  </si>
  <si>
    <t>1. Meta: 100% (4) Solicitud gestionada en el periodo/Solicitud programada
2. Meta: 100% (Una) Jornada de retroalimentación sobre la gestión realizada/ Jornada programada.</t>
  </si>
  <si>
    <t>1. 31/12/2023
2. 30/09/2023</t>
  </si>
  <si>
    <t>1 y 2. 31/12/2023</t>
  </si>
  <si>
    <t>1. Indebida interpretación y/o aplicación de las normas por parte de los funcionarios de la UAECD.
2. Falta de adecuado seguimiento de los procesos judiciales
3. No identificar, ni declarar un conflicto de interés oportunamente</t>
  </si>
  <si>
    <t>SIPROJ</t>
  </si>
  <si>
    <t>SIIC
Base de datos de seguimiento a apelaciones</t>
  </si>
  <si>
    <t>1. Realizar revisión mensual de la pre-nómina, teniendo en cuenta las situaciones administrativas, de acuerdo con lo establecido en el procedimiento y en aplicación de la norma.
2. Gestionar y/o participar de una jornada de actualización normativa en temas de nómina y situaciones administrativas</t>
  </si>
  <si>
    <t>1 . 31/12/2023
2. 31/12/2023</t>
  </si>
  <si>
    <t>1. 31/12/2023</t>
  </si>
  <si>
    <t xml:space="preserve"> *El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*La Comisión de Personal  realiza la verificación de los requisitos de los elegibles exigidos en el Manual Específico de Funciones y Competencias Laborales, si no se cumplen, se solicita  a la Comisión Nacional del Servicio Civil la exclusión del elegible. *El Profesional Especializado de selección realiza estudio de verificación de cumplimiento de requisitos de los servidores de carrrera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Interno.
El Profesional Universitario de vinculación verifica los antecedentes para verificar que el aspirante no posea inhabilidades para acceder al encargo, diligenciando el formato Requisitos para vinculación y posesión, si presenta sanciones informa a la Oficina de Control Disciplinario Interno.  *El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 *</t>
  </si>
  <si>
    <t xml:space="preserve">1. Realizar revisión semestral del normograma en relación con las normas de selección y vinculación y actualizar de ser necesario.
2. Realizar revisión aleatoria trimestral de las vinculaciones </t>
  </si>
  <si>
    <t>1. Un normograma revisado y/o actualizado semestral.
(Normograma revisado y/o actualizado / Normograma programado para revisar)*100
2. 100% 4 revisiones (Revisiones realizadas / revisiones programadas)*100</t>
  </si>
  <si>
    <t>1. Coordinar una capacitación acerca de las implicaciones disciplinarias, fiscales y penales respecto de la responsabilidad que tienen quienes ejercen como funcionarios públicos y contratistas cuando realizan la evaluación de los procesos contractuales.
2. Socializar los documentos del proceso de Gestión Contractual, en su etapa precontractual, que permitan mejorar la elaboración de documentos previos con los estándares requeridos, para la evaluación objetiva de las ofertas y la participación pública de los oferentes.</t>
  </si>
  <si>
    <t>Meta = 1
Capacitación ejecutada/ Capacitación programada
Meta = 2
Documentos socializados /Documentos programados para socializar</t>
  </si>
  <si>
    <t xml:space="preserve">1. Coordinar una capacitación acerca de las implicaciones disciplinarias, fiscales y penales respecto de la responsabilidad que tienen quienes ejercen como funcionarios públicos y contratistas cuando realizan la evaluación de los procesos contractuales.
2.Socializar los documentos del proceso de Gestión Contractual, en su etapa de adjudicación mediante acto administrativio, que permita la elaboración de documentos con los estándares requeridos, para la debida adjudicación de procesos contractuales </t>
  </si>
  <si>
    <t>1.	Coordinar una capacitación respecto del Manual de Supervisión a los funcionarios que estén ejerciendo el rol de supervisor y a quienes realizan la labor de apoyar a la supervisión.
2.	Coordinar una capacitación acerca de las implicaciones disciplinarias, fiscales y penales respecto de la responsabilidad que tienen quienes ejercen como supervisores.</t>
  </si>
  <si>
    <t>Meta 1 = Capacitación realizada /Capacitación programada
Meta 2 = Capacitación realizada /Capacitación programada</t>
  </si>
  <si>
    <t>1. Realizar revisión y control de consumo de combustible y servicio prestado.
2. Realizar seguimiento trimestral satelital.</t>
  </si>
  <si>
    <t xml:space="preserve">1. Verificar los Inventarios físicos con el sistema de inventarios de forma trimestral. </t>
  </si>
  <si>
    <t>1. 31/12/2023
2. 31/12/2023
3. 31/12/2023</t>
  </si>
  <si>
    <t>1. Falta de capacitación de los funcionarios de la OCDI
2. Aceptar por parte de los disciplinados ofrecimientos.
3. No identificar, ni declarar un conflicto de interés oportunamente</t>
  </si>
  <si>
    <t xml:space="preserve"> *El jefe de OCDI realiza verificación mensual (etapa de instruccion) o trimestral (etapa de juzgamiento) del cumplimiento de los compromisos,y socializar los cambios o ajustes que generen en el Manual Único de Procesos de Procedimientos de la Alcaldía Mayor de Bogotá, y recuerda la obligatoria observancia de los mismos. Si no se cumple con lo dispuesto, se devuelve al profesional de instruccion y se deja la observación en el informe presentado, o se devuelve al profesional de juzgamiento con memorando indicando los reporcesos detectados. Se deja registro en el acta de la reunión - informe de porfesionales y/o memorando  *El jefe de OCDI, cuando se requiera,  revisa si se efectuaron las correspondientes notificaciones y comunicaciones para materializar  el traslado de alegatos , herramienta que concreta el derecho de defensa del disciplinable, antes de proferir pliego de cargos. De existir observaciones o necesidad de ajuste se devuelve al funcionario para análisis y ajuste. Se dejan como evidencias de la ejecución del control correos electrónicos y una carpeta compartida en el fileserver. *El jefe de OCDI, cuando se requiera, valora las pruebas, los supuestos de hecho y de derecho para aprbar y suscribir el auto de archivo formal o el auto de terminacion del procedimiento  disciplinario que ordena el archivo definitivo de las diligencias, identificando según sea el caso que se encuentre conforme al derecho, de existir observaciones o necesidad de ajuste se devuelve al funcionario para análisis y ajuste. Se dejan como evidencias de la ejecución del control correos electrónicos, las actas de reunion  y una carpeta compartida en el fileserver  *Subgerente de Gestion Juridica, verifica si se efectuaron las correspondientes notificaciones y comunicaciones previas, estudiar el asunto y evaluar los motivos impetrados en los alegatos de conclusion, para posteriormente proyectar fallo de primera instancia. De existir observaciones o necesidad de ajuste se devuelve al funcionario para análisis y ajuste. Se dejan como evidencias de la ejecución del control correo electrónico y la actuacion en la carpeta compartida en el fileserver. *Subgerente de Gestion Juridica, verifica si se presentaron recursos antes de la expedicion de  la constancia de ejecutoria del fallo de primera instancia. De existir observaciones o necesidad de ajuste se devuelve al funcionario para análisis y ajuste. Se dejan como evidencias de la ejecución del control correo electrónico y la actuacion en la carpeta compartida en el fileserver. *El Director  revisa si se efectuaron las correspondientes notificaciones y comunicaciones para materializar  el  derecho de defensa del disciplinable. De existir observaciones o necesidad de ajuste se devuelve al funcionario para análisis y ajuste.Se dejan como evidencia de la ejecución del control correos electronicos y  la actuacion en la carpeta compartida en el fileserver. *</t>
  </si>
  <si>
    <r>
      <t xml:space="preserve">CÓDIGO
</t>
    </r>
    <r>
      <rPr>
        <sz val="11"/>
        <color theme="0"/>
        <rFont val="Calibri"/>
        <family val="2"/>
        <scheme val="minor"/>
      </rPr>
      <t>RG -Gestión o RS - Seguridad
+ Nomenclatura del proceso + consecutivo 
Ej. RG-DIE-1</t>
    </r>
    <r>
      <rPr>
        <b/>
        <sz val="11"/>
        <color theme="0"/>
        <rFont val="Calibri"/>
        <family val="2"/>
        <scheme val="minor"/>
      </rPr>
      <t xml:space="preserve">
</t>
    </r>
    <r>
      <rPr>
        <sz val="11"/>
        <color theme="0"/>
        <rFont val="Calibri"/>
        <family val="2"/>
        <scheme val="minor"/>
      </rPr>
      <t>RS-DIE-2</t>
    </r>
  </si>
  <si>
    <r>
      <t xml:space="preserve">Control de línea de defensa
</t>
    </r>
    <r>
      <rPr>
        <sz val="11"/>
        <color theme="0"/>
        <rFont val="Calibri"/>
        <family val="2"/>
        <scheme val="minor"/>
      </rPr>
      <t>-Responsable</t>
    </r>
  </si>
  <si>
    <t>Pérdida de confidencialidad e integridad de Fileserver OAPAP - \\fileserver.catastrobogota.gov.co\OAP por Uso no autorizado de la información
Fallas Humanas debido a Ausencia de revisiones regulares por parte delmjefe de dependencia
Desconocimiento de politicas de seguridad de la información</t>
  </si>
  <si>
    <t>Ausencia de revisiones regulares por parte delmjefe de dependencia
Desconocimiento de politicas de seguridad de la información</t>
  </si>
  <si>
    <t>1. Implementar la matriz de gestión de permisos en la carpeta de la OAP
2. Realizar una revisión (semestral) del reporte de gestión de accesos remitido por la SIT</t>
  </si>
  <si>
    <t xml:space="preserve">1. Meta: Actividades realizadas para la implementación de la matriz de gestión de permisos.
Indicador:
Actividades realizadas / Actvidades programadas GT
2. Meta: Dos   Revisiónes del reporte de gestión de accesos remitido por la SIT
Indicador:
Reportes revisados / Reportes remitidos por la SIT
</t>
  </si>
  <si>
    <t>1. (31/12/2023)
2. (31/12/2023)</t>
  </si>
  <si>
    <t> </t>
  </si>
  <si>
    <t>1. Solicitar reporte mensual de los respaldos realizados al portal web.
2. Solicitar a la webmaster cada 3 meses la relación de los usuarios con el rol que maneja cada uno en  el portal web con el fin de verificar permisos asignados</t>
  </si>
  <si>
    <t>1. 12 Reportes de respaldo del portal web (Uno mensual)
Indicador: reportes realizados / reportes programados
2. 4 Reporte de Relación de usuarios (Uno trimestral)
Reporte revisado / reporte entregado</t>
  </si>
  <si>
    <t>1. Solicitar reporte mensual de los respaldos realizados al portal web.
2. Solicitar reporte mensual al grupo de operadores respecto a las indisponibilidades generadas en el portal web</t>
  </si>
  <si>
    <t>1. 12 Reporte de respaldo del portal web (Uno mensual)
Indicador: reportes realizados / reportes programados
2. 12 Reportes de indisponibilidad del portal web
Reportes entregados/ reportes programados</t>
  </si>
  <si>
    <t xml:space="preserve">El Asesor de comunicaciones cada 3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t>
  </si>
  <si>
    <t xml:space="preserve">El Asesor de comunicaciones cada 3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</si>
  <si>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1. Realizar la verificación y depuración periódica  de las cuentas de usuario y accesos, de acuerdo con reporte remitido por la GT en las fechas definidas por dicha dependencia e informar los resultados.
2. Mesas de trabajo con SAF (Gestión Documental y Gerencia de Tecnología) para unificar criterios de organización e identificación de los archivos digitales producto de la gestión de los trámites no inmediatos  y su correcta transferencia para el WCC. </t>
  </si>
  <si>
    <r>
      <rPr>
        <b/>
        <sz val="11"/>
        <color rgb="FF000000"/>
        <rFont val="Calibri"/>
        <family val="2"/>
      </rPr>
      <t xml:space="preserve">META: </t>
    </r>
    <r>
      <rPr>
        <sz val="11"/>
        <color rgb="FF000000"/>
        <rFont val="Calibri"/>
        <family val="2"/>
      </rPr>
      <t xml:space="preserve">
1. Revisión del 100% de los reportes remitidos por la Gerencia de Tecnología.
2. 100% de mesas de trabajo gestionadas
</t>
    </r>
    <r>
      <rPr>
        <b/>
        <sz val="11"/>
        <color rgb="FF000000"/>
        <rFont val="Calibri"/>
        <family val="2"/>
      </rPr>
      <t>INDICADORES:</t>
    </r>
    <r>
      <rPr>
        <sz val="11"/>
        <color rgb="FF000000"/>
        <rFont val="Calibri"/>
        <family val="2"/>
      </rPr>
      <t xml:space="preserve">
1. No. de reportes verificados y depurados en el periodo / Total de reportes remitidos por GT para verificar y depurar en el periodo._x000B_
2. Total de mesas de trabajo gestionadas en el periodo con SAF (Gestión Documental) y GT</t>
    </r>
  </si>
  <si>
    <t>1. Realizar la verificación y depuración periódica  de las cuentas de usuario y accesos, de acuerdo con reporte remitido por la GT en las fechas definidas por dicha dependencia e informar los resultados.
2. Generar Mesas de Usuario con las novedades  de accesos y perfiles del personal de la SIE</t>
  </si>
  <si>
    <r>
      <rPr>
        <b/>
        <sz val="11"/>
        <color rgb="FF000000"/>
        <rFont val="Calibri"/>
        <family val="2"/>
      </rPr>
      <t xml:space="preserve">Metas: 
</t>
    </r>
    <r>
      <rPr>
        <sz val="11"/>
        <color rgb="FF000000"/>
        <rFont val="Calibri"/>
        <family val="2"/>
      </rPr>
      <t xml:space="preserve">1. Revisión del 100% de los reportes remitidos por la Gerencia de Tecnología.
2. 100% Mesas gestionadas cada trimestre
</t>
    </r>
    <r>
      <rPr>
        <b/>
        <sz val="11"/>
        <color rgb="FF000000"/>
        <rFont val="Calibri"/>
        <family val="2"/>
      </rPr>
      <t xml:space="preserve">Indicadores:
</t>
    </r>
    <r>
      <rPr>
        <sz val="11"/>
        <color rgb="FF000000"/>
        <rFont val="Calibri"/>
        <family val="2"/>
      </rPr>
      <t>1. No. de reportes verificados y depurados en el periodo / Total de reportes remitidos por GT para verificar y depurar en el periodo.
2. Total de mesas generadas en el trimestre</t>
    </r>
  </si>
  <si>
    <t>1 y 2.  Subgerente SIE, Líder Calidad SIE y Designado para Control de Acceso y Perfiles, Profesional SIE del Fileserver</t>
  </si>
  <si>
    <t>1. Fileserver de la SIE
2. Fileserver de la SIFJ 
3. Fileserver Gestion_GIC
(Servicio)</t>
  </si>
  <si>
    <t>Pérdida de Disponibilidad de 1. Fileserver de la SIE
2. Fileserver de la SIFJ 
3. Fileserver Gestion_GIC
(Servicio) por 1. Borrado, modificación intencional o no de la informacion
2. Fallas Humanas
3. Fallas en el aplicativo  debido a 1. Ausencia de Copias de Respaldo
2. Deficiencia en los planes de continuidad
3. Desconocimiento o no aplicación de las políticas de seguridad y privacidad de la
información 
3. Fallas en los aplicativos por condiciones externas no controlables por la Unidad.</t>
  </si>
  <si>
    <r>
      <rPr>
        <b/>
        <sz val="11"/>
        <color rgb="FF000000"/>
        <rFont val="Calibri"/>
        <family val="2"/>
      </rPr>
      <t>1.</t>
    </r>
    <r>
      <rPr>
        <sz val="11"/>
        <color rgb="FF000000"/>
        <rFont val="Calibri"/>
        <family val="2"/>
      </rPr>
      <t xml:space="preserve"> Implementar la estructura definida en el  fileserver de la SIE-SIFJ-GIC, de acuerdo con los lineamientos establecidos  por GT- SAF y continuar con la depuración.
</t>
    </r>
    <r>
      <rPr>
        <b/>
        <sz val="11"/>
        <color rgb="FF000000"/>
        <rFont val="Calibri"/>
        <family val="2"/>
      </rPr>
      <t>2.</t>
    </r>
    <r>
      <rPr>
        <sz val="11"/>
        <color rgb="FF000000"/>
        <rFont val="Calibri"/>
        <family val="2"/>
      </rPr>
      <t xml:space="preserve"> Reportar a la Gerencia de Tecnología la matriz de gestión de permisos de usuarios del fileserver  y/o las novedades  de accesos y perfiles del personal de la SIE-SIFJ-GIC.  
</t>
    </r>
  </si>
  <si>
    <r>
      <rPr>
        <b/>
        <sz val="11"/>
        <color rgb="FF000000"/>
        <rFont val="Calibri"/>
        <family val="2"/>
      </rPr>
      <t>Metas:</t>
    </r>
    <r>
      <rPr>
        <sz val="11"/>
        <color rgb="FF000000"/>
        <rFont val="Calibri"/>
        <family val="2"/>
      </rPr>
      <t xml:space="preserve">
</t>
    </r>
    <r>
      <rPr>
        <b/>
        <sz val="11"/>
        <color rgb="FF000000"/>
        <rFont val="Calibri"/>
        <family val="2"/>
      </rPr>
      <t>1.</t>
    </r>
    <r>
      <rPr>
        <sz val="11"/>
        <color rgb="FF000000"/>
        <rFont val="Calibri"/>
        <family val="2"/>
      </rPr>
      <t xml:space="preserve"> 30 % de la estructura del fileserver  de la SIE-SIFJ-GIC implementado y depurado.
</t>
    </r>
    <r>
      <rPr>
        <b/>
        <sz val="11"/>
        <color rgb="FF000000"/>
        <rFont val="Calibri"/>
        <family val="2"/>
      </rPr>
      <t>2.</t>
    </r>
    <r>
      <rPr>
        <sz val="11"/>
        <color rgb="FF000000"/>
        <rFont val="Calibri"/>
        <family val="2"/>
      </rPr>
      <t xml:space="preserve"> 100% de reportes gestionados, acorde con archivo remitido por la GT.
</t>
    </r>
    <r>
      <rPr>
        <b/>
        <sz val="11"/>
        <color rgb="FF000000"/>
        <rFont val="Calibri"/>
        <family val="2"/>
      </rPr>
      <t>Indicadores :</t>
    </r>
    <r>
      <rPr>
        <sz val="11"/>
        <color rgb="FF000000"/>
        <rFont val="Calibri"/>
        <family val="2"/>
      </rPr>
      <t xml:space="preserve">
</t>
    </r>
    <r>
      <rPr>
        <b/>
        <sz val="11"/>
        <color rgb="FF000000"/>
        <rFont val="Calibri"/>
        <family val="2"/>
      </rPr>
      <t>1.</t>
    </r>
    <r>
      <rPr>
        <sz val="11"/>
        <color rgb="FF000000"/>
        <rFont val="Calibri"/>
        <family val="2"/>
      </rPr>
      <t xml:space="preserve"> No de actividades ejecutadas del cronograma de Estructura del FileServer / No actividades programadas para la depuración y estructuración del fileserver de la SIE -SIFJ-GIC
</t>
    </r>
    <r>
      <rPr>
        <b/>
        <sz val="11"/>
        <color rgb="FF000000"/>
        <rFont val="Calibri"/>
        <family val="2"/>
      </rPr>
      <t>2</t>
    </r>
    <r>
      <rPr>
        <sz val="11"/>
        <color rgb="FF000000"/>
        <rFont val="Calibri"/>
        <family val="2"/>
      </rPr>
      <t xml:space="preserve">. Total de reportes generados a G.T con la gestión de permisos de usuarios del fileserver y/o novedades de accesos y perfiles del personal de la SIE-SIFJ-GIC 
</t>
    </r>
  </si>
  <si>
    <t xml:space="preserve"> Gerente GIC, Subgerente SIE-SIFJ, Líder Calidad SIE-SIFJ y Profesional SIE-SIFJ-GIC del Fileserver</t>
  </si>
  <si>
    <r>
      <rPr>
        <b/>
        <sz val="11"/>
        <color rgb="FF000000"/>
        <rFont val="Calibri"/>
        <family val="2"/>
      </rPr>
      <t>1.</t>
    </r>
    <r>
      <rPr>
        <sz val="11"/>
        <color rgb="FF000000"/>
        <rFont val="Calibri"/>
        <family val="2"/>
      </rPr>
      <t xml:space="preserve"> Asistir  a capacitaciones y/o sensibilización sobre políticas de seguridad de la información análoga en Cartagena, Palmira y SantaRosa.
</t>
    </r>
    <r>
      <rPr>
        <b/>
        <sz val="11"/>
        <color rgb="FF000000"/>
        <rFont val="Calibri"/>
        <family val="2"/>
      </rPr>
      <t>2.</t>
    </r>
    <r>
      <rPr>
        <sz val="11"/>
        <color rgb="FF000000"/>
        <rFont val="Calibri"/>
        <family val="2"/>
      </rPr>
      <t>Delegar la persona encargada del manejo del ainformación análoga en cada territorio.</t>
    </r>
  </si>
  <si>
    <r>
      <rPr>
        <b/>
        <sz val="11"/>
        <color rgb="FF000000"/>
        <rFont val="Calibri"/>
        <family val="2"/>
      </rPr>
      <t xml:space="preserve">Meta 1:
</t>
    </r>
    <r>
      <rPr>
        <sz val="11"/>
        <color rgb="FF000000"/>
        <rFont val="Calibri"/>
        <family val="2"/>
      </rPr>
      <t xml:space="preserve">50%  de funcionarios y/o contratistas de los territorios  (Cartagena, Palmira y SantaRosa).
</t>
    </r>
    <r>
      <rPr>
        <b/>
        <sz val="11"/>
        <color rgb="FF000000"/>
        <rFont val="Calibri"/>
        <family val="2"/>
      </rPr>
      <t>Indicador 1</t>
    </r>
    <r>
      <rPr>
        <sz val="11"/>
        <color rgb="FF000000"/>
        <rFont val="Calibri"/>
        <family val="2"/>
      </rPr>
      <t xml:space="preserve">: 
No. devfuncionarios y/o contratistas de los territorios  (Cartagena, Palmira y SantaRosa) sensibilizados /  No de funcionarios y/o contratistas de los territorios  (Cartagena, Palmira y SantaRosa).
</t>
    </r>
    <r>
      <rPr>
        <b/>
        <sz val="11"/>
        <color rgb="FF000000"/>
        <rFont val="Calibri"/>
        <family val="2"/>
      </rPr>
      <t xml:space="preserve">Meta 2:
</t>
    </r>
    <r>
      <rPr>
        <sz val="11"/>
        <color rgb="FF000000"/>
        <rFont val="Calibri"/>
        <family val="2"/>
      </rPr>
      <t xml:space="preserve">1 delegación por territorio.
</t>
    </r>
    <r>
      <rPr>
        <b/>
        <sz val="11"/>
        <color rgb="FF000000"/>
        <rFont val="Calibri"/>
        <family val="2"/>
      </rPr>
      <t>Indicador 2:</t>
    </r>
    <r>
      <rPr>
        <sz val="11"/>
        <color rgb="FF000000"/>
        <rFont val="Calibri"/>
        <family val="2"/>
      </rPr>
      <t xml:space="preserve"> 
Delegación realizada / delegación programada.</t>
    </r>
  </si>
  <si>
    <t>Líder del proceso y líderes de territorios</t>
  </si>
  <si>
    <t>1. 31/12/2023
2. 31/03/2023</t>
  </si>
  <si>
    <r>
      <rPr>
        <b/>
        <sz val="11"/>
        <color rgb="FF000000"/>
        <rFont val="Calibri"/>
        <family val="2"/>
      </rPr>
      <t xml:space="preserve">1. </t>
    </r>
    <r>
      <rPr>
        <sz val="11"/>
        <color rgb="FF000000"/>
        <rFont val="Calibri"/>
        <family val="2"/>
      </rPr>
      <t xml:space="preserve">Asistir a capacitaciones y/o sensibilización sobre políticas de seguridad de la información análoga en Cartagena, Palmira y SantaRosa
</t>
    </r>
    <r>
      <rPr>
        <b/>
        <sz val="11"/>
        <color rgb="FF000000"/>
        <rFont val="Calibri"/>
        <family val="2"/>
      </rPr>
      <t xml:space="preserve">2. </t>
    </r>
    <r>
      <rPr>
        <sz val="11"/>
        <color rgb="FF000000"/>
        <rFont val="Calibri"/>
        <family val="2"/>
      </rPr>
      <t>Delegar a la persona encargada del manejo del ainformación análoga en cada territorio.</t>
    </r>
  </si>
  <si>
    <r>
      <rPr>
        <b/>
        <sz val="11"/>
        <color rgb="FF000000"/>
        <rFont val="Calibri"/>
        <family val="2"/>
      </rPr>
      <t xml:space="preserve">Meta 1:
</t>
    </r>
    <r>
      <rPr>
        <sz val="11"/>
        <color rgb="FF000000"/>
        <rFont val="Calibri"/>
        <family val="2"/>
      </rPr>
      <t xml:space="preserve">50%  de funcionarios y/o contratistas de los territorios  (Cartagena, Palmira y SantaRosa).
</t>
    </r>
    <r>
      <rPr>
        <b/>
        <sz val="11"/>
        <color rgb="FF000000"/>
        <rFont val="Calibri"/>
        <family val="2"/>
      </rPr>
      <t>Indicador 1</t>
    </r>
    <r>
      <rPr>
        <sz val="11"/>
        <color rgb="FF000000"/>
        <rFont val="Calibri"/>
        <family val="2"/>
      </rPr>
      <t xml:space="preserve">: 
No. de  funcionarios y/o contratistas de los territorios  (Cartagena, Palmira y SantaRosa) sensibilizados /  No de funcionarios y/o contratistas de los territorios  (Cartagena, Palmira y SantaRosa).
</t>
    </r>
    <r>
      <rPr>
        <b/>
        <sz val="11"/>
        <color rgb="FF000000"/>
        <rFont val="Calibri"/>
        <family val="2"/>
      </rPr>
      <t xml:space="preserve">Meta 2:
</t>
    </r>
    <r>
      <rPr>
        <sz val="11"/>
        <color rgb="FF000000"/>
        <rFont val="Calibri"/>
        <family val="2"/>
      </rPr>
      <t xml:space="preserve">1 delegación por territorio.
</t>
    </r>
    <r>
      <rPr>
        <b/>
        <sz val="11"/>
        <color rgb="FF000000"/>
        <rFont val="Calibri"/>
        <family val="2"/>
      </rPr>
      <t>Indicador 2:</t>
    </r>
    <r>
      <rPr>
        <sz val="11"/>
        <color rgb="FF000000"/>
        <rFont val="Calibri"/>
        <family val="2"/>
      </rPr>
      <t xml:space="preserve"> 
Delegación realizada / delegación programada.</t>
    </r>
  </si>
  <si>
    <r>
      <rPr>
        <b/>
        <sz val="11"/>
        <color rgb="FF000000"/>
        <rFont val="Calibri"/>
        <family val="2"/>
      </rPr>
      <t>1.</t>
    </r>
    <r>
      <rPr>
        <sz val="11"/>
        <color rgb="FF000000"/>
        <rFont val="Calibri"/>
        <family val="2"/>
      </rPr>
      <t xml:space="preserve"> Asistir a capacitaciones y/o sensibilización sobre políticas de seguridad de la información Digital y/o Electrónica.  en Cartagena, Palmira y SantaRosa.
</t>
    </r>
    <r>
      <rPr>
        <b/>
        <sz val="11"/>
        <color rgb="FF000000"/>
        <rFont val="Calibri"/>
        <family val="2"/>
      </rPr>
      <t>2.</t>
    </r>
    <r>
      <rPr>
        <sz val="11"/>
        <color rgb="FF000000"/>
        <rFont val="Calibri"/>
        <family val="2"/>
      </rPr>
      <t xml:space="preserve"> Implementar la matriz de gestión de permisos en los territorios.</t>
    </r>
  </si>
  <si>
    <r>
      <rPr>
        <b/>
        <sz val="11"/>
        <color rgb="FF000000"/>
        <rFont val="Calibri"/>
        <family val="2"/>
      </rPr>
      <t xml:space="preserve">Meta 1:
</t>
    </r>
    <r>
      <rPr>
        <sz val="11"/>
        <color rgb="FF000000"/>
        <rFont val="Calibri"/>
        <family val="2"/>
      </rPr>
      <t xml:space="preserve">50%  de funcionarios y/o contratistas de los territorios  (Cartagena, Palmira y SantaRosa).
</t>
    </r>
    <r>
      <rPr>
        <b/>
        <sz val="11"/>
        <color rgb="FF000000"/>
        <rFont val="Calibri"/>
        <family val="2"/>
      </rPr>
      <t>Indicador 1</t>
    </r>
    <r>
      <rPr>
        <sz val="11"/>
        <color rgb="FF000000"/>
        <rFont val="Calibri"/>
        <family val="2"/>
      </rPr>
      <t xml:space="preserve">: No. de funcionarios y/o contratistas de los territorios  (Cartagena, Palmira y SantaRosa) sensibilizados /  No. de funcionarios y/o contratistas de los territorios  (Cartagena, Palmira y SantaRosa) 
</t>
    </r>
    <r>
      <rPr>
        <b/>
        <sz val="11"/>
        <color rgb="FF000000"/>
        <rFont val="Calibri"/>
        <family val="2"/>
      </rPr>
      <t>Meta 2:</t>
    </r>
    <r>
      <rPr>
        <sz val="11"/>
        <color rgb="FF000000"/>
        <rFont val="Calibri"/>
        <family val="2"/>
      </rPr>
      <t xml:space="preserve"> 
1 matriz de gestión de permisos implementada en cada territorio.
</t>
    </r>
    <r>
      <rPr>
        <b/>
        <sz val="11"/>
        <color rgb="FF000000"/>
        <rFont val="Calibri"/>
        <family val="2"/>
      </rPr>
      <t>Indicador 2</t>
    </r>
    <r>
      <rPr>
        <sz val="11"/>
        <color rgb="FF000000"/>
        <rFont val="Calibri"/>
        <family val="2"/>
      </rPr>
      <t>. 
Entrega de Matriz de permisos implementada / matriz de permisos programada.</t>
    </r>
  </si>
  <si>
    <t>1. 31/12/2023
2. 31/12/2023</t>
  </si>
  <si>
    <t>1. Asistir  a capacitaciones y/o sensibilización sobre políticas de seguridad de la información en el manejo de GoCatastral en Cartagena, Palmira y SantaRosa.</t>
  </si>
  <si>
    <r>
      <rPr>
        <b/>
        <sz val="11"/>
        <color rgb="FF000000"/>
        <rFont val="Calibri"/>
        <family val="2"/>
      </rPr>
      <t xml:space="preserve">Meta 1:
</t>
    </r>
    <r>
      <rPr>
        <sz val="11"/>
        <color rgb="FF000000"/>
        <rFont val="Calibri"/>
        <family val="2"/>
      </rPr>
      <t xml:space="preserve"> 50% de funcionarios y/o contratistas de los territorios  (Cartagena, Palmira y SantaRosa).
</t>
    </r>
    <r>
      <rPr>
        <b/>
        <sz val="11"/>
        <color rgb="FF000000"/>
        <rFont val="Calibri"/>
        <family val="2"/>
      </rPr>
      <t>Indicador 1:</t>
    </r>
    <r>
      <rPr>
        <sz val="11"/>
        <color rgb="FF000000"/>
        <rFont val="Calibri"/>
        <family val="2"/>
      </rPr>
      <t xml:space="preserve">  
No. de funcionarios y/o contratistas de los territorios  (Cartagena, Palmira y SantaRosa) sensibilizados /  No. de funcionarios y/o contratistas de los territorios  (Cartagena, Palmira y SantaRosa) </t>
    </r>
  </si>
  <si>
    <r>
      <rPr>
        <b/>
        <sz val="11"/>
        <color rgb="FF000000"/>
        <rFont val="Calibri"/>
        <family val="2"/>
      </rPr>
      <t xml:space="preserve">1. </t>
    </r>
    <r>
      <rPr>
        <sz val="11"/>
        <color rgb="FF000000"/>
        <rFont val="Calibri"/>
        <family val="2"/>
      </rPr>
      <t>Solicitar por mesa de servicios reporte del respaldo realizado al sistema y/ bases de datos de GoCatastral</t>
    </r>
  </si>
  <si>
    <r>
      <t xml:space="preserve">3 Reportes trimestrales de respaldo realizados al sistema y/o bases de datos de GoCatastral (Cartagena/Palmira, SantaRosa)
(mensual)
</t>
    </r>
    <r>
      <rPr>
        <b/>
        <sz val="11"/>
        <color rgb="FF000000"/>
        <rFont val="Calibri"/>
        <family val="2"/>
      </rPr>
      <t xml:space="preserve">Indicador 1:
</t>
    </r>
    <r>
      <rPr>
        <sz val="11"/>
        <color rgb="FF000000"/>
        <rFont val="Calibri"/>
        <family val="2"/>
      </rPr>
      <t xml:space="preserve"> Reportes remitidos / reportes programados
</t>
    </r>
  </si>
  <si>
    <t xml:space="preserve">
1. Asistencia  a capacitaciones y/o sensibilización sobre Sharepoint
2. Reporte  periódico (trimestral)  de accesos SharePoint territorios </t>
  </si>
  <si>
    <r>
      <rPr>
        <b/>
        <sz val="11"/>
        <color rgb="FF000000"/>
        <rFont val="Calibri"/>
        <family val="2"/>
      </rPr>
      <t xml:space="preserve">Meta1: 
</t>
    </r>
    <r>
      <rPr>
        <sz val="11"/>
        <color rgb="FF000000"/>
        <rFont val="Calibri"/>
        <family val="2"/>
      </rPr>
      <t xml:space="preserve">50% de funcionarios / contratistas de los territorios  (Cartagena, Palmira y SantaRosa)
</t>
    </r>
    <r>
      <rPr>
        <b/>
        <sz val="11"/>
        <color rgb="FF000000"/>
        <rFont val="Calibri"/>
        <family val="2"/>
      </rPr>
      <t>Indicador 1:</t>
    </r>
    <r>
      <rPr>
        <sz val="11"/>
        <color rgb="FF000000"/>
        <rFont val="Calibri"/>
        <family val="2"/>
      </rPr>
      <t xml:space="preserve">  
No. de funcionarios y/o contratistas de los territorios  (Cartagena, Palmira y SantaRosa) sensibilizados / No. de funcionarios y/o contratistas de los territorios  (Cartagena, Palmira y SantaRosa).
</t>
    </r>
    <r>
      <rPr>
        <b/>
        <sz val="11"/>
        <color rgb="FF000000"/>
        <rFont val="Calibri"/>
        <family val="2"/>
      </rPr>
      <t xml:space="preserve">Meta 2:
</t>
    </r>
    <r>
      <rPr>
        <sz val="11"/>
        <color rgb="FF000000"/>
        <rFont val="Calibri"/>
        <family val="2"/>
      </rPr>
      <t xml:space="preserve">3 reportes programados.
</t>
    </r>
    <r>
      <rPr>
        <b/>
        <sz val="11"/>
        <color rgb="FF000000"/>
        <rFont val="Calibri"/>
        <family val="2"/>
      </rPr>
      <t xml:space="preserve">Indicador 2:
</t>
    </r>
    <r>
      <rPr>
        <sz val="11"/>
        <color rgb="FF000000"/>
        <rFont val="Calibri"/>
        <family val="2"/>
      </rPr>
      <t>N° de Reportes entregados/ N° de reportes programados</t>
    </r>
  </si>
  <si>
    <t>1. Base de Datos Santa Rosa,  Palmira,    Cartagena 
(Bases de Datos)</t>
  </si>
  <si>
    <t>Pérdida de confidencialidad e integridad de 1. Base de Datos Santa Rosa,  Palmira,    Cartagena 
(Bases de Datos)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</si>
  <si>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color rgb="FF000000"/>
        <rFont val="Calibri"/>
        <family val="2"/>
      </rPr>
      <t xml:space="preserve">1. </t>
    </r>
    <r>
      <rPr>
        <sz val="11"/>
        <color rgb="FF000000"/>
        <rFont val="Calibri"/>
        <family val="2"/>
      </rPr>
      <t xml:space="preserve">Asistir  a capacitaciones y/o sensibilización sobre políticas de seguridad de la información Digital y/o Electrónica  en Cartagena, Palmira y SantaRosa.
</t>
    </r>
    <r>
      <rPr>
        <b/>
        <sz val="11"/>
        <color rgb="FF000000"/>
        <rFont val="Calibri"/>
        <family val="2"/>
      </rPr>
      <t>2.</t>
    </r>
    <r>
      <rPr>
        <sz val="11"/>
        <color rgb="FF000000"/>
        <rFont val="Calibri"/>
        <family val="2"/>
      </rPr>
      <t xml:space="preserve"> Implementar la matriz de gestión de permisos en los territorios</t>
    </r>
  </si>
  <si>
    <r>
      <rPr>
        <b/>
        <sz val="11"/>
        <color rgb="FF000000"/>
        <rFont val="Calibri"/>
        <family val="2"/>
      </rPr>
      <t xml:space="preserve">Meta1:
</t>
    </r>
    <r>
      <rPr>
        <sz val="11"/>
        <color rgb="FF000000"/>
        <rFont val="Calibri"/>
        <family val="2"/>
      </rPr>
      <t xml:space="preserve">50% de funcionarios y/o contratistas de los territorios  (Cartagena, Palmira y SantaRosa)
</t>
    </r>
    <r>
      <rPr>
        <b/>
        <sz val="11"/>
        <color rgb="FF000000"/>
        <rFont val="Calibri"/>
        <family val="2"/>
      </rPr>
      <t>Indicador 1</t>
    </r>
    <r>
      <rPr>
        <sz val="11"/>
        <color rgb="FF000000"/>
        <rFont val="Calibri"/>
        <family val="2"/>
      </rPr>
      <t xml:space="preserve">:
No. de  funcionarios y/o contratistas de los territorios  (Cartagena, Palmira y SantaRosa) sensibilizados /  No de funcionarios y/o contratistas de los territorios  (Cartagena, Palmira y SantaRosa) 
</t>
    </r>
    <r>
      <rPr>
        <b/>
        <sz val="11"/>
        <color rgb="FF000000"/>
        <rFont val="Calibri"/>
        <family val="2"/>
      </rPr>
      <t>Meta 2</t>
    </r>
    <r>
      <rPr>
        <sz val="11"/>
        <color rgb="FF000000"/>
        <rFont val="Calibri"/>
        <family val="2"/>
      </rPr>
      <t xml:space="preserve">.
1 matriz de gestión de permisos implementada en cada territorio
</t>
    </r>
    <r>
      <rPr>
        <b/>
        <sz val="11"/>
        <color rgb="FF000000"/>
        <rFont val="Calibri"/>
        <family val="2"/>
      </rPr>
      <t xml:space="preserve">Indicador 2:
</t>
    </r>
    <r>
      <rPr>
        <sz val="11"/>
        <color rgb="FF000000"/>
        <rFont val="Calibri"/>
        <family val="2"/>
      </rPr>
      <t>Matriz de permisos implementada / matriz de permisos programada</t>
    </r>
  </si>
  <si>
    <t>Pérdida de Disponibilidad de 1. Base de Datos Santa Rosa,  Palmira,    Cartagena 
(Bases de Datos)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</si>
  <si>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Archivos de Gestión Palmira
(Instalaciones)</t>
  </si>
  <si>
    <t>Pérdida de confidencialidad e integridad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</si>
  <si>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color rgb="FF000000"/>
        <rFont val="Calibri"/>
        <family val="2"/>
      </rPr>
      <t xml:space="preserve">1. </t>
    </r>
    <r>
      <rPr>
        <sz val="11"/>
        <color rgb="FF000000"/>
        <rFont val="Calibri"/>
        <family val="2"/>
      </rPr>
      <t xml:space="preserve">Asistir  a capacitaciones y/o sensibilización sobre políticas de seguridad de la información para el manejo en areas seguras. (Palmira)
</t>
    </r>
    <r>
      <rPr>
        <b/>
        <sz val="11"/>
        <color rgb="FF000000"/>
        <rFont val="Calibri"/>
        <family val="2"/>
      </rPr>
      <t xml:space="preserve">2. </t>
    </r>
    <r>
      <rPr>
        <sz val="11"/>
        <color rgb="FF000000"/>
        <rFont val="Calibri"/>
        <family val="2"/>
      </rPr>
      <t>Delegar de persona encargada del manejo del ainformación / acceso y manejo a archivos de gestiòn análoga en cada territorio</t>
    </r>
  </si>
  <si>
    <r>
      <rPr>
        <b/>
        <sz val="11"/>
        <color rgb="FF000000"/>
        <rFont val="Calibri"/>
        <family val="2"/>
      </rPr>
      <t>Meta1:</t>
    </r>
    <r>
      <rPr>
        <sz val="11"/>
        <color rgb="FF000000"/>
        <rFont val="Calibri"/>
        <family val="2"/>
      </rPr>
      <t xml:space="preserve"> 
50% de funcionarios y/o contratistas de los territorios  (Palmira)
</t>
    </r>
    <r>
      <rPr>
        <b/>
        <sz val="11"/>
        <color rgb="FF000000"/>
        <rFont val="Calibri"/>
        <family val="2"/>
      </rPr>
      <t xml:space="preserve">Indicador1: 
</t>
    </r>
    <r>
      <rPr>
        <sz val="11"/>
        <color rgb="FF000000"/>
        <rFont val="Calibri"/>
        <family val="2"/>
      </rPr>
      <t xml:space="preserve">No. de funcionarios y/o contratistas de los territorios  (Palmira ) sensibilizados /  No. de funcionarios y/o contratistas de los territorios  (Palmira).
</t>
    </r>
    <r>
      <rPr>
        <b/>
        <sz val="11"/>
        <color rgb="FF000000"/>
        <rFont val="Calibri"/>
        <family val="2"/>
      </rPr>
      <t xml:space="preserve">Meta 2:
</t>
    </r>
    <r>
      <rPr>
        <sz val="11"/>
        <color rgb="FF000000"/>
        <rFont val="Calibri"/>
        <family val="2"/>
      </rPr>
      <t xml:space="preserve"> 1 delegación en Palmira
</t>
    </r>
    <r>
      <rPr>
        <b/>
        <sz val="11"/>
        <color rgb="FF000000"/>
        <rFont val="Calibri"/>
        <family val="2"/>
      </rPr>
      <t xml:space="preserve">Indicador 2:
</t>
    </r>
    <r>
      <rPr>
        <sz val="11"/>
        <color rgb="FF000000"/>
        <rFont val="Calibri"/>
        <family val="2"/>
      </rPr>
      <t>Delegación realizada / delegación programada</t>
    </r>
  </si>
  <si>
    <t>Pérdida de Disponibilidad de Archivos de Gestión Palmira
(Instalaciones)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</si>
  <si>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Funcionarios de Palmira 
(Recurso Humano)</t>
  </si>
  <si>
    <t>Pérdida de Confidencialidad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</si>
  <si>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1. Asistir  a capacitaciones y/o sensibilización sobre las responsabilidades en seguridad de la informaciòn (Palmira)</t>
  </si>
  <si>
    <r>
      <rPr>
        <b/>
        <sz val="11"/>
        <color rgb="FF000000"/>
        <rFont val="Calibri"/>
        <family val="2"/>
      </rPr>
      <t xml:space="preserve">Meta1:
</t>
    </r>
    <r>
      <rPr>
        <sz val="11"/>
        <color rgb="FF000000"/>
        <rFont val="Calibri"/>
        <family val="2"/>
      </rPr>
      <t xml:space="preserve"> 50% de funcionarios y/o contratistas de los territorios  (Palmira)
</t>
    </r>
    <r>
      <rPr>
        <b/>
        <sz val="11"/>
        <color rgb="FF000000"/>
        <rFont val="Calibri"/>
        <family val="2"/>
      </rPr>
      <t xml:space="preserve">Indicador 1:  
</t>
    </r>
    <r>
      <rPr>
        <sz val="11"/>
        <color rgb="FF000000"/>
        <rFont val="Calibri"/>
        <family val="2"/>
      </rPr>
      <t xml:space="preserve">No de funcionarios y/o contratistas de los territorios  (Palmira ) sensibilizados / No. de  funcionarios y/o contratistas de los territorios  (Palmira ) </t>
    </r>
  </si>
  <si>
    <t>Pérdida de Disponibilidad de Funcionarios de Palmira 
(Recurso Humano)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</si>
  <si>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color rgb="FF000000"/>
        <rFont val="Calibri"/>
        <family val="2"/>
      </rPr>
      <t>1.</t>
    </r>
    <r>
      <rPr>
        <sz val="11"/>
        <color rgb="FF000000"/>
        <rFont val="Calibri"/>
        <family val="2"/>
      </rPr>
      <t xml:space="preserve"> Realizar reporte para identficaciòn de pares en Palmira
</t>
    </r>
    <r>
      <rPr>
        <b/>
        <sz val="11"/>
        <color rgb="FF000000"/>
        <rFont val="Calibri"/>
        <family val="2"/>
      </rPr>
      <t>2</t>
    </r>
    <r>
      <rPr>
        <sz val="11"/>
        <color rgb="FF000000"/>
        <rFont val="Calibri"/>
        <family val="2"/>
      </rPr>
      <t>. Realizar monitoreo y actualización del reporte de pares (trimestral) - Palmira</t>
    </r>
  </si>
  <si>
    <r>
      <t xml:space="preserve">
</t>
    </r>
    <r>
      <rPr>
        <b/>
        <sz val="11"/>
        <color rgb="FF000000"/>
        <rFont val="Calibri"/>
        <family val="2"/>
      </rPr>
      <t>Meta 1:</t>
    </r>
    <r>
      <rPr>
        <sz val="11"/>
        <color rgb="FF000000"/>
        <rFont val="Calibri"/>
        <family val="2"/>
      </rPr>
      <t xml:space="preserve"> 
3 Reportes de identificación de pares
</t>
    </r>
    <r>
      <rPr>
        <b/>
        <sz val="11"/>
        <color rgb="FF000000"/>
        <rFont val="Calibri"/>
        <family val="2"/>
      </rPr>
      <t xml:space="preserve">Indicador 1:
</t>
    </r>
    <r>
      <rPr>
        <sz val="11"/>
        <color rgb="FF000000"/>
        <rFont val="Calibri"/>
        <family val="2"/>
      </rPr>
      <t xml:space="preserve">Reporte realizado / reporte programada 
</t>
    </r>
    <r>
      <rPr>
        <b/>
        <sz val="11"/>
        <color rgb="FF000000"/>
        <rFont val="Calibri"/>
        <family val="2"/>
      </rPr>
      <t xml:space="preserve">Meta 2
</t>
    </r>
    <r>
      <rPr>
        <sz val="11"/>
        <color rgb="FF000000"/>
        <rFont val="Calibri"/>
        <family val="2"/>
      </rPr>
      <t xml:space="preserve">Reporte de pares actualizado (trimestral).
</t>
    </r>
    <r>
      <rPr>
        <b/>
        <sz val="11"/>
        <color rgb="FF000000"/>
        <rFont val="Calibri"/>
        <family val="2"/>
      </rPr>
      <t>Indicador 2</t>
    </r>
    <r>
      <rPr>
        <sz val="11"/>
        <color rgb="FF000000"/>
        <rFont val="Calibri"/>
        <family val="2"/>
      </rPr>
      <t xml:space="preserve">. 
Reporte actualizado / reporte programado
</t>
    </r>
  </si>
  <si>
    <t>1. 31/03/2023
2. 31/12/2023</t>
  </si>
  <si>
    <t xml:space="preserve">Equpos de cómputo de SantaRosa, Palmira,   Cartagena, </t>
  </si>
  <si>
    <t>Pérdida de confidencialidad e integridad de Equpos de cómputo de SantaRosa, Palmira,   Cartagena,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</si>
  <si>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r>
      <rPr>
        <b/>
        <sz val="11"/>
        <color rgb="FF000000"/>
        <rFont val="Calibri"/>
        <family val="2"/>
      </rPr>
      <t xml:space="preserve">1.	</t>
    </r>
    <r>
      <rPr>
        <sz val="11"/>
        <color rgb="FF000000"/>
        <rFont val="Calibri"/>
        <family val="2"/>
      </rPr>
      <t xml:space="preserve">Mantener actualizado el inventario de equipos existentes en las sedes territoriales
</t>
    </r>
  </si>
  <si>
    <r>
      <t xml:space="preserve">
</t>
    </r>
    <r>
      <rPr>
        <b/>
        <sz val="11"/>
        <color rgb="FF000000"/>
        <rFont val="Calibri"/>
        <family val="2"/>
      </rPr>
      <t xml:space="preserve">Meta: 
</t>
    </r>
    <r>
      <rPr>
        <sz val="11"/>
        <color rgb="FF000000"/>
        <rFont val="Calibri"/>
        <family val="2"/>
      </rPr>
      <t xml:space="preserve">100%  del inventario actualizado en cada territorio .
</t>
    </r>
    <r>
      <rPr>
        <b/>
        <sz val="11"/>
        <color rgb="FF000000"/>
        <rFont val="Calibri"/>
        <family val="2"/>
      </rPr>
      <t>Indicador.</t>
    </r>
    <r>
      <rPr>
        <sz val="11"/>
        <color rgb="FF000000"/>
        <rFont val="Calibri"/>
        <family val="2"/>
      </rPr>
      <t xml:space="preserve"> 
Inventario Actualizado / inventario programado
</t>
    </r>
  </si>
  <si>
    <t>1. 30/06/2023</t>
  </si>
  <si>
    <t>Pérdida de Disponibilidad de Equpos de cómputo de SantaRosa, Palmira,   Cartagena,  por 1. Perdida o hurto  de información                                            2. Espionaje remoto                          3. Incumplimiento en el mantenimiento del sistema de información                                            4. Copia fraudulenta del software                                                    5. Corrupción de los datos           debido a 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</si>
  <si>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1.	Mantener actualizado el inventario de equipos existentes en las sedes territoriales
2. Realizar seguimiento a los mantenimientos realizados a los equipos de computo en los territorios </t>
  </si>
  <si>
    <r>
      <t xml:space="preserve">
</t>
    </r>
    <r>
      <rPr>
        <b/>
        <sz val="11"/>
        <color rgb="FF000000"/>
        <rFont val="Calibri"/>
        <family val="2"/>
      </rPr>
      <t xml:space="preserve">Meta 1: 
</t>
    </r>
    <r>
      <rPr>
        <sz val="11"/>
        <color rgb="FF000000"/>
        <rFont val="Calibri"/>
        <family val="2"/>
      </rPr>
      <t xml:space="preserve">100% del inventario actualizado en cada territorio 
</t>
    </r>
    <r>
      <rPr>
        <b/>
        <sz val="11"/>
        <color rgb="FF000000"/>
        <rFont val="Calibri"/>
        <family val="2"/>
      </rPr>
      <t xml:space="preserve">Indicador 1:
</t>
    </r>
    <r>
      <rPr>
        <sz val="11"/>
        <color rgb="FF000000"/>
        <rFont val="Calibri"/>
        <family val="2"/>
      </rPr>
      <t xml:space="preserve">Inventario Actualizado / inventarioprogramado
</t>
    </r>
    <r>
      <rPr>
        <b/>
        <sz val="11"/>
        <color rgb="FF000000"/>
        <rFont val="Calibri"/>
        <family val="2"/>
      </rPr>
      <t>Meta 2</t>
    </r>
    <r>
      <rPr>
        <sz val="11"/>
        <color rgb="FF000000"/>
        <rFont val="Calibri"/>
        <family val="2"/>
      </rPr>
      <t xml:space="preserve">. 
100% de mesas de las mesas de servicios asociadas al mantenimiento de equipos de computo.
</t>
    </r>
    <r>
      <rPr>
        <b/>
        <sz val="11"/>
        <color rgb="FF000000"/>
        <rFont val="Calibri"/>
        <family val="2"/>
      </rPr>
      <t xml:space="preserve">Indiciador 2:
</t>
    </r>
    <r>
      <rPr>
        <sz val="11"/>
        <color rgb="FF000000"/>
        <rFont val="Calibri"/>
        <family val="2"/>
      </rPr>
      <t>Mesas de servicios realizadas / mesas de servicio generadas</t>
    </r>
  </si>
  <si>
    <t>1. 30/06/2023
2. 31/12/2023</t>
  </si>
  <si>
    <t>Aplicaciones móviles y web IDECA
Servicios Web Geográficos, Mapas base, Mapa de Referencia, etc.
(Servicio)</t>
  </si>
  <si>
    <t>Pérdida de Disponibilidad de Aplicaciones móviles y web IDECA
Servicios Web Geográficos, Mapas base, Mapa de Referencia, etc.
(Servicio) por 1. Mal funcionamiento del equipo y/o software
2. Perdida de información
3. Error en el uso debido a 1. Ausencia de copias de respaldo 
1a. Ausencia de mecanismos de monitoreo
2. Ausencia de documentación
2a.Configuración incorrecta de parámetros 
3. Desconocimiento de políticas de seguridad de la información
4. Ausencia, desconocimiento o mala ejecución del procedimiento para la manipulación de la infraestructura tecnologica.</t>
  </si>
  <si>
    <t>1. Ausencia de copias de respaldo 
1a. Ausencia de mecanismos de monitoreo
2. Ausencia de documentación
2a.Configuración incorrecta de parámetros 
3. Desconocimiento de políticas de seguridad de la información
4. Ausencia, desconocimiento o mala ejecución del procedimiento para la manipulación de la infraestructura tecnologica.</t>
  </si>
  <si>
    <t>Monitoreo diario de la disponibilidad de los servidores donde se encuentran alojados los servicios geograficos, actividad realizada por los administradores de plataforma desde la Subgerencia de Infraestrcutura Tecnológica</t>
  </si>
  <si>
    <t>1) Solicitar a la SIT organizar  todos los recursos disponibles para ideca en la infraestructura de azure en un mismo resource group y brindar accesos a los reportes de billing, específicamente al “billing reader role”.
2) Solicitar  a la SIT el historico mensual para el periodo 2021 - 2022 del consumo de recursos en Azure  por parte de Ideca.
3) Solicitar  a la SIT gestionar capacitacion sobre el reporte generado por  la herramienta ArcGIS Monitor para los servicios web geográficos de Ideca.</t>
  </si>
  <si>
    <t xml:space="preserve">
Meta
Memorando radicado a la SIT don de se incluyan las tres solicitudes (aplica para las tres actividades programadas) 
Indicadores
Memorando Radicado /Memorando Programada (aplica para las tres actividades programadas) 
</t>
  </si>
  <si>
    <t>Recursos Humanos, tecnológicos</t>
  </si>
  <si>
    <t xml:space="preserve">Gerente de Ideca / Subgerente de Operaciones </t>
  </si>
  <si>
    <t>En caso que se llegue a presentar indisponibilidad de los servidores donde se encuentran alojados los servicios geograficos , el equipo de la SIT revisa el caso y lo escala a proveedor. Si existe una falla en estos esta se corrige con el proveedor de acuerdo con las recomendaciones dadas por el mismo</t>
  </si>
  <si>
    <t>Procedimiento de Gestión de Infraestrcutura Tecnológica / Dcumento Tecnico Maual de Politicas detalladas de seguridad y privacidad de la  información</t>
  </si>
  <si>
    <t>Respaldo de información almacenada en servidores (servicios geográficos), actividad realizada por los operadores desde la Subgerencia de Infraestrcutura Tecnológica</t>
  </si>
  <si>
    <t>Instructivo de Copias de Respaldo y Recuperación / Dcumento Tecnico Maual de Politicas detalladas de seguridad y privacidad de la  información (Política de copias de respaldo de información)</t>
  </si>
  <si>
    <t>Restauración de informacion ( (servicios geográficos), actividad realizada por el equipo de la SIT en apoyo con el proveedor correspondiente.</t>
  </si>
  <si>
    <t xml:space="preserve"> </t>
  </si>
  <si>
    <t>Base de datos del Sistema Infodoc
Integrada con software de CA
Base de datos SIIC, LPC, FOCA
Base de datos ERP (SICAPITAL)
Repositorios de información misional historica
Repositorios de información índice del archivo digital
Base de datos de Desarrollo - SIIC
Base de datos de PreProducción - SIIC
Base de datos de Pruebas SIIC
Base de datos de DRP del SIIC
Base de datos en DRP - Sicapital
Bases de datos de los territorios
(Bases de Datos)</t>
  </si>
  <si>
    <t>Pérdida de confidencialidad e integridad de Base de datos del Sistema Infodoc
Integrada con software de CA
Base de datos SIIC, LPC, FOCA
Base de datos ERP (SICAPITAL)
Repositorios de información misional historica
Repositorios de información índice del archivo digital
Base de datos de Desarrollo - SIIC
Base de datos de PreProducción - SIIC
Base de datos de Pruebas SIIC
Base de datos de DRP del SIIC
Base de datos en DRP - Sicapital
Bases de datos de los territorios
(Bases de Datos) por 1. Abuso de derechos
1a. Perdida, Hurto o modificación de la información
3. Falsificación de derechos.
4 y 5. Fallas Humanas debido a 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</si>
  <si>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1. Ejecutar de forma permanente las directrices establecidas en el  instructivo de Gestión de Accesos ejecutando periodicamente las validaciones de las cuentas de usuario y de usuarios privilegiados asignadas a los administradores.</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</si>
  <si>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xml:space="preserve"> # de actividades de validación de usuarios ejecutadas / # de actividades de validación de usuarios programadas</t>
    </r>
  </si>
  <si>
    <t>Gerente de Tecnologia / Subgerente de Infraestructura Tecnológica
(Administradores de Bases de datos)</t>
  </si>
  <si>
    <t>Pérdida de Disponibilidad de Base de datos del Sistema Infodoc
Integrada con software de CA
Base de datos SIIC, LPC, FOCA
Base de datos ERP (SICAPITAL)
Repositorios de información misional historica
Repositorios de información índice del archivo digital
Base de datos de Desarrollo - SIIC
Base de datos de PreProducción - SIIC
Base de datos de Pruebas SIIC
Base de datos de DRP del SIIC
Base de datos en DRP - Sicapital
Bases de datos de los territorios
(Bases de Datos por 1. Mal funcionamiento del equipo y/o software
1. Perdida de información
2. Error en el uso debido a 1. Ausencia de copias de respaldo 
1a. Ausencia de mecanismos de monitoreo
2. Ausencia de documentación
2a.Configuración incorrecta de parámetros 
3. Ausencia de planes de continuidad
4. Desconocimiento de politicas de seguridad de la Información</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</si>
  <si>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periodicas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tecnólogicas a cargo de la Subgerencia de Infraestructura tecnológica</t>
  </si>
  <si>
    <r>
      <t xml:space="preserve">
</t>
    </r>
    <r>
      <rPr>
        <b/>
        <sz val="11"/>
        <rFont val="Calibri"/>
        <family val="2"/>
        <scheme val="minor"/>
      </rPr>
      <t>Meta1</t>
    </r>
    <r>
      <rPr>
        <sz val="11"/>
        <rFont val="Calibri"/>
        <family val="2"/>
        <scheme val="minor"/>
      </rPr>
      <t xml:space="preserve">. 100% del Inventario de activos de TI actualizado a Enero 31 de 2023 
</t>
    </r>
    <r>
      <rPr>
        <b/>
        <sz val="11"/>
        <rFont val="Calibri"/>
        <family val="2"/>
        <scheme val="minor"/>
      </rPr>
      <t>Indicador1</t>
    </r>
    <r>
      <rPr>
        <sz val="11"/>
        <rFont val="Calibri"/>
        <family val="2"/>
        <scheme val="minor"/>
      </rPr>
      <t xml:space="preserve">. #  Activos actualizados en el inventario / # Activos programados
</t>
    </r>
    <r>
      <rPr>
        <b/>
        <sz val="11"/>
        <rFont val="Calibri"/>
        <family val="2"/>
        <scheme val="minor"/>
      </rPr>
      <t>Meta2</t>
    </r>
    <r>
      <rPr>
        <sz val="11"/>
        <rFont val="Calibri"/>
        <family val="2"/>
        <scheme val="minor"/>
      </rPr>
      <t xml:space="preserve">. 100% de las actividades de actualización y/o mantenimiento programadas ejecutadas
</t>
    </r>
    <r>
      <rPr>
        <b/>
        <sz val="11"/>
        <rFont val="Calibri"/>
        <family val="2"/>
        <scheme val="minor"/>
      </rPr>
      <t>Indicador2</t>
    </r>
    <r>
      <rPr>
        <sz val="11"/>
        <rFont val="Calibri"/>
        <family val="2"/>
        <scheme val="minor"/>
      </rPr>
      <t xml:space="preserve">. # de actividades de actualización y/o mantenimiento ejecutadas / # de actividades de actualización y/o mantenieminto programadas
</t>
    </r>
    <r>
      <rPr>
        <b/>
        <sz val="11"/>
        <rFont val="Calibri"/>
        <family val="2"/>
        <scheme val="minor"/>
      </rPr>
      <t>Meta3a</t>
    </r>
    <r>
      <rPr>
        <sz val="11"/>
        <rFont val="Calibri"/>
        <family val="2"/>
        <scheme val="minor"/>
      </rPr>
      <t xml:space="preserve">. 100% de las actividades de monitoreo programadas ejecutadas.
(reporte mensual)
</t>
    </r>
    <r>
      <rPr>
        <b/>
        <sz val="11"/>
        <rFont val="Calibri"/>
        <family val="2"/>
        <scheme val="minor"/>
      </rPr>
      <t>Indicador3a</t>
    </r>
    <r>
      <rPr>
        <sz val="11"/>
        <rFont val="Calibri"/>
        <family val="2"/>
        <scheme val="minor"/>
      </rPr>
      <t xml:space="preserve">. # de actividades de monitoreo ejecutadas / # de actividades de monitoreo programadas
</t>
    </r>
    <r>
      <rPr>
        <b/>
        <sz val="11"/>
        <rFont val="Calibri"/>
        <family val="2"/>
        <scheme val="minor"/>
      </rPr>
      <t>Meta3b</t>
    </r>
    <r>
      <rPr>
        <sz val="11"/>
        <rFont val="Calibri"/>
        <family val="2"/>
        <scheme val="minor"/>
      </rPr>
      <t xml:space="preserve">. 100% de los informes de capacidad definidos elaborados (reporte trimestral)
</t>
    </r>
    <r>
      <rPr>
        <b/>
        <sz val="11"/>
        <rFont val="Calibri"/>
        <family val="2"/>
        <scheme val="minor"/>
      </rPr>
      <t>Indicador3b</t>
    </r>
    <r>
      <rPr>
        <sz val="11"/>
        <rFont val="Calibri"/>
        <family val="2"/>
        <scheme val="minor"/>
      </rPr>
      <t xml:space="preserve">. # de informes de capacidad generados / # de informes de capacidad programados
</t>
    </r>
    <r>
      <rPr>
        <b/>
        <sz val="11"/>
        <rFont val="Calibri"/>
        <family val="2"/>
        <scheme val="minor"/>
      </rPr>
      <t>Meta4</t>
    </r>
    <r>
      <rPr>
        <sz val="11"/>
        <rFont val="Calibri"/>
        <family val="2"/>
        <scheme val="minor"/>
      </rPr>
      <t xml:space="preserve"> . 100% de las copias de respaldo con las politicas de seguridad establecidas ejecutadas
(Mensual)</t>
    </r>
    <r>
      <rPr>
        <b/>
        <sz val="11"/>
        <rFont val="Calibri"/>
        <family val="2"/>
        <scheme val="minor"/>
      </rPr>
      <t>Indicador4</t>
    </r>
    <r>
      <rPr>
        <sz val="11"/>
        <rFont val="Calibri"/>
        <family val="2"/>
        <scheme val="minor"/>
      </rPr>
      <t xml:space="preserve">. # de actividades de copia de seguridad  ejecutadas / # de actividades de copias de respaldo programadas
</t>
    </r>
    <r>
      <rPr>
        <b/>
        <sz val="11"/>
        <rFont val="Calibri"/>
        <family val="2"/>
        <scheme val="minor"/>
      </rPr>
      <t>Meta5</t>
    </r>
    <r>
      <rPr>
        <sz val="11"/>
        <rFont val="Calibri"/>
        <family val="2"/>
        <scheme val="minor"/>
      </rPr>
      <t xml:space="preserve">. 100% de los procedimientos de operación definidos documentados. (Trimestral)
</t>
    </r>
    <r>
      <rPr>
        <b/>
        <sz val="11"/>
        <rFont val="Calibri"/>
        <family val="2"/>
        <scheme val="minor"/>
      </rPr>
      <t>Indicador5</t>
    </r>
    <r>
      <rPr>
        <sz val="11"/>
        <rFont val="Calibri"/>
        <family val="2"/>
        <scheme val="minor"/>
      </rPr>
      <t xml:space="preserve">. # de procedimientos de operación documentados  / # de procedimientos de operación documentados programados
</t>
    </r>
  </si>
  <si>
    <t>Gerente de Tecnologia / Subgerente de Infraestructura Tecnológica
(Administradores de Bases de datos)</t>
  </si>
  <si>
    <t xml:space="preserve">1. 31/01/2023
2. 31/12/2023
3. 31/12/2023
4. 31/12/2023
5. 31/12/2023 </t>
  </si>
  <si>
    <t>CORREO ELECTRÓNICO
HERRAMIENTAS COLABORATIVAS
(Servicio)</t>
  </si>
  <si>
    <t>Pérdida de confidencialidad e integridad de CORREO ELECTRÓNICO
HERRAMIENTAS COLABORATIVAS
(Servicio) por 1. Pérdida, borrado, modificación o acceso no autorizado a la información.
2. Error en el uso debido a 1. Desconocimiento de politicas de seguridad relacionadas con el cambio de contraseñas.
2. Desconocimiento del funcionamiento de las herramientas colaborativas</t>
  </si>
  <si>
    <r>
      <rPr>
        <b/>
        <sz val="11"/>
        <rFont val="Calibri"/>
        <family val="2"/>
        <scheme val="minor"/>
      </rPr>
      <t>Meta1</t>
    </r>
    <r>
      <rPr>
        <sz val="11"/>
        <rFont val="Calibri"/>
        <family val="2"/>
        <scheme val="minor"/>
      </rPr>
      <t xml:space="preserve">. 100% de las actividades de validación programadas ejecutadas
(reporte trimestral o semestral dependiendo de la actividad)
</t>
    </r>
    <r>
      <rPr>
        <b/>
        <sz val="11"/>
        <rFont val="Calibri"/>
        <family val="2"/>
        <scheme val="minor"/>
      </rPr>
      <t>Indicador1</t>
    </r>
    <r>
      <rPr>
        <sz val="11"/>
        <rFont val="Calibri"/>
        <family val="2"/>
        <scheme val="minor"/>
      </rPr>
      <t>. # de actividades de validación de usuarios ejecutadas / # de actividades de validación de usuarios programadas</t>
    </r>
  </si>
  <si>
    <t>Gerente de Tecnologia / Subgerente de Infraestructura Tecnológica
(Administradores de Plataformas de correo y herramientas colaborativas)</t>
  </si>
  <si>
    <t>Pérdida de Disponibilidad de CORREO ELECTRÓNICO
HERRAMIENTAS COLABORATIVAS
(Servicio) por 1. Pérdida, borrado, modificación o acceso no autorizado a la información. debido a 1. Ausencia de planes de continuidad 
2. Desconocimiento de politicas de seguridad de la Información</t>
  </si>
  <si>
    <t>Pérdida de confidencialidad e integridad de MESA DE SERVICIOS - CA
(Software) por 1 y 3. Abuso de los derechos
2. Modificación, Borrado o Acceso no autorizado a la información.  debido a 1. Defectos bien conocidos en el software
2. Desconocimiento de políticas de seguridad relacionadas con el control de acceso a información clasificada o reservada.
3. Asignación errada de derechos</t>
  </si>
  <si>
    <t>Pérdida de Disponibilidad de MESA DE SERVICIOS - CA
(Software) por 1,2,3,4 Modificación, Borrado o Acceso no autorizado a la información. 
1. Abuso de derechos
2 y 3 Error en el uso  debido a 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</si>
  <si>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Pérdida de confidencialidad e integridad de ANTIVIRUS 
(Software) por 1. Ataques externos 
2. Error en el uso debido a 1. Configuración incorrecta de parametros 
2. Desconocimiento en el funcionamiento de la herramienta</t>
  </si>
  <si>
    <t>Pérdida de Disponibilidad de ANTIVIRUS 
(Software) por 1 y 3. Pérdida de la información de configuración
2. Mal funcionamiento de equipo donde se almacena los archivos de configuración debido a 1. Ausencia de copias de respaldo
2. Ubicación de los archivos de configuración.
3. Ausencia de planes de continuidad</t>
  </si>
  <si>
    <t>Pérdida de confidencialidad e integridad de FIREWALL AZURE 
FIREWALL DE APLICACIÓN AZURE
FIREWALLS DE APLICACIÓN
FIREWALL DE NUBE ORACLE
FIREWALL DE APLICACIÓN ORACLE
(Software) por 1. Ataques externos 
2. Error en el uso debido a 1. Configuración incorrecta de parametros 
2. Desconocimiento en el funcionamiento de la herramienta</t>
  </si>
  <si>
    <t>Pérdida de Disponibilidad de FIREWALL AZURE 
FIREWALL DE APLICACIÓN AZURE
FIREWALLS DE APLICACIÓN
FIREWALL DE NUBE ORACLE
FIREWALL DE APLICACIÓN ORACLE
(Software) por 1 y 3. Pérdida de la información de configuración
2. Mal funcionamiento de equipo donde se almacena los archivos de configuración debido a 1. Ausencia de copias de respaldo
2. Ubicación de los archivos de configuración.
3. Ausencia de planes de continuidad</t>
  </si>
  <si>
    <t>1. 31/01/2023
2. 31/12/2023
3. 31/12/2023
4. 31/12/2023
5. 31/12/2023</t>
  </si>
  <si>
    <t xml:space="preserve">Pérdida de confidencialidad e integridad de 
Soluciones de Copias de respaldo (Incluye Cintas Magnéticas)
(Software) por 1. Error en el uso
2,3. Pérdida, modificación, borrado y acceso no autorizado a la información respaldada en las cintas magneticas debido a 1. Falta de conocimiento en el manejo de la herramienta
2. Ausencia de control de acceso al lugar donde se almacenan las cintas magnéticas.
3. Ausencia de control de accesos al servidor </t>
  </si>
  <si>
    <t xml:space="preserve"> Subgerente de Infraestructura Tecnológica
 (Equipo de operadores)</t>
  </si>
  <si>
    <t>Pérdida de Disponibilidad de 
Soluciones de Copias de respaldo (Incluye Cintas Magnéticas)
(Software) por 1,2. Pérdida de información debido a 1. Ausencia de copias de respaldo de la base de datos de la solución.
2. Ausencia de planes de continuidad</t>
  </si>
  <si>
    <t xml:space="preserve">
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periodicas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tecnólogicas a cargo de la Subgerencia de Infraestructura tecnológica</t>
  </si>
  <si>
    <t xml:space="preserve"> Subgerente de Infraestructura Tecnológica (Equipo de operadores)</t>
  </si>
  <si>
    <t>Pérdida de confidencialidad e integridad de FILESERVER
(Hardware) por Perdida, modoficación de la informacion
2. Error en el uso - Fallas Humanas debido a Ausencia de control de acceso 
Desconocimiento en el uso o configuración de los dispositivos</t>
  </si>
  <si>
    <t xml:space="preserve">Pérdida de Disponibilidad de FILESERVER
(Hardware) por 1 y 2. Mal funcionamiento del equipo y/o software
3. Perdida de información debido a 1 . Mantenimiento insuficiente
2. Ausencia de monitoreo a los mantenimientos
3. Ausencia de planes de continuidad
4. Falta de respaldo  de imágenes actualizadas de los servidores 
5. Falta de pruebas periódicas a las imágenes de los servidores 
6.Obsolescencia de los equipos (incluido sistema operativo)
</t>
  </si>
  <si>
    <t>Pérdida de confidencialidad e integridad de Servidores Virtualizados en produccion
(Hardware) por Perdida, modoficación de la informacion
2. Error en el uso - Fallas Humanas debido a Ausencia de control de acceso 
Desconocimiento en el uso o configuración de los dispositivos</t>
  </si>
  <si>
    <t>Gerente de Tecnologia / Subgerente de Infraestructura Tecnológica
(equipo de administración de servidores)</t>
  </si>
  <si>
    <t>Pérdida de Disponibilidad de Servidores Virtualizados en produccion
(Hardware) por 1 y 2. Mal funcionamiento del equipo y/o software debido a 
1. Falta de respaldo  de imágenes actualizadas de los servidores 
2. Falta de pruebas periódicas a las imágenes de los servidores 
3. Daño en el hipervisor que gestiona los servidores virtuales</t>
  </si>
  <si>
    <t>1. Realizar la actualización del inventario de activos asociados a cargo de la Subgerencia de Infraestructura. 
2. Ejecutar de forma permanente las actividades de mantenimiento y actualización  de los recursos tecnológicos bajo responsabilidad de la Subgerencia de Infraestructura
3. Realizar seguimiento y monitoreo al uso de los recursos haciendo  proyecciones periodicas de la capacidad futura requerida.
4. Ejecutar copias de respaldo de la información y la configuración de los sistemas de acuerdo con las políticas de copias de respaldo definidas .
5. Mantener documentados y actualizados los procedimientos de operación  de las plataformas tecnólogicas a cargo de la Subgerencia de Infraestructura tecnológica</t>
  </si>
  <si>
    <t>Gerente de Tecnologia / Subgerente de Infraestructura Tecnológica
( equipo de administración de servidores)</t>
  </si>
  <si>
    <t>Pérdida de confidencialidad e integridad de FIREWALLS
SWITCH DE CORE
SWITCH WAN
(Hardware) por 1. Ataques externos 
2. Error en el uso
3. Modificacioón de configuracion de los equipos debido a 1. Configuración incorrecta de parametros 
2. Desconocimiento en el funcionamiento de la herramienta
3. Deficiencia en el control de acceso</t>
  </si>
  <si>
    <t>Pérdida de Disponibilidad de FIREWALLS
SWITCH DE CORE
SWITCH WAN
(Hardware) por 1. Incumplimiento en el mantenimiento de las herramientas tecnológicas
1a. Fallas en los equipos dispositivos
2. Polvo, corrosión, congelamiento
3. Error en el uso
4. Espionaje remoto
5. Pérdida del suministro de energía
 debido a 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
6. Errores en el sistema operativo (firmware) de las plataformas</t>
  </si>
  <si>
    <t>Pérdida de confidencialidad e integridad de ORACLE FLASH STORAGE SYSTEM FS1
ORACLE STORAGETEK SL150
(Hardware) por Perdida, modoficación de la informacion
2. Error en el uso - Fallas Humanas debido a Ausencia de control de acceso 
Desconocimiento en el uso o configuración de los dispositivos</t>
  </si>
  <si>
    <t xml:space="preserve">Pérdida de Disponibilidad de ORACLE FLASH STORAGE SYSTEM FS1
ORACLE STORAGETEK SL150
(Hardware) por 1 y 2. Mal funcionamiento del equipo y/o software
3. Perdida de información debido a 1 . Mantenimiento insuficiente
2. Ausencia de monitoreo a los mantenimientos
3. Ausencia de planes de continuidad
4. Falta de respaldo  de imágenes actualizadas de los servidores 
5. Falta de pruebas periódicas a las imágenes de los servidores 
6.Obsolescencia de los equipos </t>
  </si>
  <si>
    <t>Pérdida de confidencialidad e integridad de SISTEMA DE GRABACIÓN (EQUIPOS DE GRABACIÓN EN SALA Y PCS)
(Hardware) por 1. Modificación de parámetros de configuración de los equipos.
2. Hurto de elementos.
3. Acceso no autorizado a información clasificada o reservada.
4. Error en el uso debido a 1,2,3. Ausencia de control de acceso a las salas.
4. Configuración incorrecta de parametros</t>
  </si>
  <si>
    <t>Pérdida de Disponibilidad de SISTEMA DE GRABACIÓN (EQUIPOS DE GRABACIÓN EN SALA Y PCS)
(Hardware) por 1. Error en el uso, fallas humanas debido a 1. Falta de conocimiento en el uso de las herramientas.</t>
  </si>
  <si>
    <t>Pérdida de Confidencialidad de Administradores de Seguridad Informática
Gerentes / Subgerentes
Administradores de Bases de Datos
Administradores de Sistemas Operativos/Servidores/Plataformas
(Recurso Humano) por Ataques de ingeniería social  debido a Desconocimiento de políticas de seguridad de la información</t>
  </si>
  <si>
    <t>1. Sensibilizar a los administradores de las plataformas en las responsabilidades relacionadas con seguridad para mitigar los riesgos relacionados con pérdida de disponibilidad, confidencialidad e integridad</t>
  </si>
  <si>
    <r>
      <rPr>
        <b/>
        <sz val="11"/>
        <rFont val="Calibri"/>
        <family val="2"/>
        <scheme val="minor"/>
      </rPr>
      <t>Meta1</t>
    </r>
    <r>
      <rPr>
        <sz val="11"/>
        <rFont val="Calibri"/>
        <family val="2"/>
        <scheme val="minor"/>
      </rPr>
      <t xml:space="preserve">. 80% del recurso humano (adminitradores de plataformas,Gerentes,Subgerentes)
sensibilizado
</t>
    </r>
    <r>
      <rPr>
        <b/>
        <sz val="11"/>
        <rFont val="Calibri"/>
        <family val="2"/>
        <scheme val="minor"/>
      </rPr>
      <t>Indicador1</t>
    </r>
    <r>
      <rPr>
        <sz val="11"/>
        <rFont val="Calibri"/>
        <family val="2"/>
        <scheme val="minor"/>
      </rPr>
      <t>. Recurso humano (adminitradores de plataformas,Gerentes,Subgerentes) sensibilizado  / recurso humano  (adminitradores de plataformas,Gerentes,Subgerentes)</t>
    </r>
  </si>
  <si>
    <t>Pérdida de Disponibilidad de Administradores de Seguridad Informática
Gerentes / Subgerentes
Administradores de Bases de Datos
Administradores de Sistemas Operativos/Servidores/Plataformas
(Recurso Humano) por 1. Incumplimiento en la disponibilidad del personal
2. Abuso de derechos  debido a 1. Ausencia del personal
2. Desconicimiento de politicas de seguridad de la información</t>
  </si>
  <si>
    <t>Pérdida de confidencialidad e integridad de PLATAFORMA: ORACLE PCA (PRIVATE CLOUD APPLIANCE)- ORACLE VM  
(Hardware) por Perdida, modoficación de la informacion
2. Error en el uso - Fallas Humanas debido a Ausencia de control de acceso 
Desconocimiento en el uso o configuración de los dispositivos</t>
  </si>
  <si>
    <t xml:space="preserve">Pérdida de Disponibilidad de PLATAFORMA: ORACLE PCA (PRIVATE CLOUD APPLIANCE)- ORACLE VM  
(Hardware) por Mal funcionamiento del equipo y/o software
Perdida de información debido a 1 . Mantenimiento insuficiente
2. Ausencia de monitoreo a los mantenimientos
3. Ausencia de planes de continuidad
4. Falta de respaldo  de imágenes actualizadas de los servidores 
5. Falta de pruebas periódicas a las imágenes de los servidores 
6.Obsolescencia de los equipos </t>
  </si>
  <si>
    <t>Gerente de Tecnologia / Subgerente de Infraestructura Tecnológica 
(Administradores de servidores)</t>
  </si>
  <si>
    <t>Pérdida de confidencialidad e integridad de Infraestructura - Nube de Azure - OCI (IAAS) por 1. Pérdida, borrado, modificación o acceso no autorizado a la información.
2. Error en el uso debido a 1. Desconocimiento de politicas de seguridad relacionadas con el cambio de contraseñas.
2. Desconocimiento del funcionamiento de la infraestructura</t>
  </si>
  <si>
    <t>Pérdida de Disponibilidad de Infraestructura - Nube de Azure - OCI (IAAS) por 1. Pérdida, borrado, modificación o acceso no autorizado a la información.
2. Fallas en la configuración y/o mal funcionamiento debido a 1. Ausencia de planes de continuidad 
2. Desconocimiento de politicas de seguridad de la Información
3. Desconocimiento en la ejecución de procesos</t>
  </si>
  <si>
    <t>Gerente de Tecnologia / Subgerente de Infraestructura Tecnológica 
(equipo de administración de servidores)</t>
  </si>
  <si>
    <t xml:space="preserve">1. Continuar reforzando los controles existentes y dejar evidencia de la ejecución estos (Revisa reporte cuenta de usuario) y ejecutarlo de acuerdo como esta establecido en el instructivo de gestión de accesos.
2. Solicitar sensibilizaciones en seguridad de la información para los funcionarios de Financiera respecto a la gestión de accesos y controles para el manejo de la información digital ubicada en los medios de almacenamiento."
</t>
  </si>
  <si>
    <t>Meta1 = 4 (1 por trimestre)
# reportes entregados /# reportes programados*100
Meta2 = 100% de las personas de la dependencia sensibilizadas 
#personas sensibilizadas / # personas convocadas * 100</t>
  </si>
  <si>
    <t>Meta. 1 revision en el trimestre
Indicador
Revisión realizada / revisión programada</t>
  </si>
  <si>
    <t>31/12/2023</t>
  </si>
  <si>
    <t>Realizar reporte trimestral sobre usuarios, modificaciones y desativaciones de Usuarios BOGDATA, teniendo en cuenta la informacion suministrada por la SDH sobre soportes a los sistemas de información.</t>
  </si>
  <si>
    <t>Meta. 1: 4 (1 por trimestre)
Reportes recibidos / reportes programados</t>
  </si>
  <si>
    <t>Pérdida de confidencialidad e integridad de Expediente de Procesos Judiciales
(Información Electrónica) por 1. Pérdida, borrado, modificación de información o Acceso no autorizado a los expedientes digitales con Datos Personales
2. Ataque intencionado de acceso a la información digital
3. Fallas Humanas debido a 
1. Ausencia de control de acceso a la información  digital
2. Deficiencia en la asignación de permisos.
3. Desconocimiento de Políticas de seguridad de la información</t>
  </si>
  <si>
    <t xml:space="preserve">
1. Ausencia de control de acceso a la información  digital
2. Deficiencia en la asignación de permisos.
3. Desconocimiento de Políticas de seguridad de la información</t>
  </si>
  <si>
    <t>El Jefe de Dependencia cada vez que el gestor de accesos remite el reporte de cuentas de usuario, realiza la revisiòn respectiva y solicita las modficaciones a que haya lugar- detectivo</t>
  </si>
  <si>
    <t>Instructivo de Gestión de Permisos</t>
  </si>
  <si>
    <t>1. Continuar con las sensibilizaciones en temas de seguridad de la información (acceso a la información digital/electrónica) para los abogados
2. Revisar el reporte de cuentas de usuario remitido por el gestor de accesos de la SIT</t>
  </si>
  <si>
    <t>Revisar trimestralmente la matriz de permisos y actualizarla cuando se requiera.</t>
  </si>
  <si>
    <t>Meta: 4 revisiones
Indicador: revisiones realizadas / revisiones programadas</t>
  </si>
  <si>
    <t>Monitorear trimestralente y dejar evidencia de las personas que acceden a las bases de datos con información sensible</t>
  </si>
  <si>
    <t>Meta. 4 Monitoreos
Indicador: Monitoreos realizados / Monitoreos programados</t>
  </si>
  <si>
    <t xml:space="preserve">Realizar la revisión mensual del reporte de accesos remitido por el gestor de accesos y solicitar las modificaciones (cuando se requieran) </t>
  </si>
  <si>
    <t>Meta. 12 revisiones
Indicador: Revisiones realizadas / revisiones programadas</t>
  </si>
  <si>
    <t xml:space="preserve">Realizar seguimiento trimestral para determinar si se presentó  pérdida de disponibilidad del sistema de información PERNO, y si aplica, que se hayan creado las correspondientes  mesas de servicio a TI </t>
  </si>
  <si>
    <t>Meta. 4 seguimientos 
Indicador: Seguimientos realizados / seguimientos programados</t>
  </si>
  <si>
    <t>Enviar recordatorios semestrales a través de piezas de correo electrónico a los servidores de la STH sobre los lineamientos de las políticas de seguridad y privacidad de la información</t>
  </si>
  <si>
    <t xml:space="preserve">
Meta. 2 piezas de correo electrónico enviadas
Indicador: # de piezas de correo electrónico envidadas</t>
  </si>
  <si>
    <t xml:space="preserve">Meta. 100% funcionarios y contratistas sensibilizados
Cantidad de funcionarios y contratistas sensibilizados / Total funcionarios y contratistas de SC
</t>
  </si>
  <si>
    <t>Realizar sensibilizaciones al personal de Gestión Documental con el fin que se conozcan los controles relacionados con el manejo de información análoga para evitar la perdida de confidencialidad e integridad enlas instalaciones (archivo central y centro de documental)</t>
  </si>
  <si>
    <t>Realizar sensibilizaciones al personal de Gestión Documental con el fin que se conozcan los controles relacionados con el manejo de información análoga para evitar la perdida de disponibilidad de esta información</t>
  </si>
  <si>
    <t>Establecer con la GT cronograma para la generación  de repaldos que se realizan a los sistemas de información (WCC; Infodoc, Cordis)
Respaldo ejecutados</t>
  </si>
  <si>
    <t>Meta: 2 reportes de los respaldos a los sistemas de información establecidos
Indicador 
Reportes respaldos realizados / Reportes programados</t>
  </si>
  <si>
    <t>Realizar sensibilizaciones al personal de los archivos de Gestión con el fin que se conozcan los controles relacionados con el manejo de información análoga para evitar la perdida de confidencialidad e integridad enlas instalaciones (archivo central y centro de documental)</t>
  </si>
  <si>
    <t>Realizar sensibilizaciones al personal de Gestión Documental y responsables de archivos de gestión con el fin que se conozcan los controles relacionados con el manejo de información análoga para evitar la perdida de disponibilidad de esta información</t>
  </si>
  <si>
    <t>E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</si>
  <si>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1.Revisión semestral del reporte de cuentas de usuario
2.Solicitar sensibilizaciones de seguridad de la información para el personal  asistencial  y profesionales de  la OCDI en temas de responsabilidad en seguridad</t>
  </si>
  <si>
    <t>1.Meta = 2
Indicador: Revisiones realizadas / revisiones programadas*100
2.Meta: 100% funcionarios de OCDI sensibilizados
Indicador : # personas sensibilizadas  / # personas convocadas*100</t>
  </si>
  <si>
    <t>EL oficial de seguridad de la información trimestralmente revisa el listado de las personas a convocar a las sensibilizaciones de seguridad de la información, con el fin que el personal asistencial y profesional de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 PREVENTIVO</t>
  </si>
  <si>
    <t>El jefe de dependencia solicita una vez cada semestre al gestor de accesos, la matriz de copias de respaldo y recuperación, para verificar el respaldo de la información vital para el proceso y que la misma esté actualizada. El jefe de dependencia revisada la matriz y la copia de respaldo generada, en caso de ser necesario, solicita realizar las modificaciones pertinentes. La evidencia queda registrada en una mesa de servicios de TI.</t>
  </si>
  <si>
    <t xml:space="preserve">EL oficial de seguridad de la información trimestralmente revisa el listado de las personas a convocar a las sensibilizaciones de seguridad de la información, con el fin que elpersonal sistencia y profesional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 </t>
  </si>
  <si>
    <t>El jefe de dependencia asigna a un funcionario de la OCDI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OCDI puede acceder a los documentos del mismo. La evidencia de la asignación de personal queda registrada en las actas de reunión de seguimiento.</t>
  </si>
  <si>
    <t>1. Designar, cuando se requiera, un servidor de la Dependencia como responsable y custodio del archivo de gestión, con el fin de controlar el acceso al mismo. 
2. Solicitar sensibilizaciones de seguridad de la información para el personal asistencial y profesional de la OCDI, en temas de responsabilidad en seguridad</t>
  </si>
  <si>
    <t xml:space="preserve">
1. Meta 1: 1
Indicador: 1 Servidor designado 
Meta 2 : 100% funcionarios de OCDI sensibilizados
# personas que participan  / # personas convocadas*100</t>
  </si>
  <si>
    <t>EL oficial de seguridad de la información trimestralmente revisa el listado de las personas a convocar a las sensibilizaciones de seguridad de la información, con el fin que el personal asistencia y profesional de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 DETECTIVO</t>
  </si>
  <si>
    <t>El jefe de dependencia asigna a un funcionario de la OCDI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OCDI puede acceder a los documentos del mismo. La evidencias de la asignación de personal quedan registradas en las actas de reunión de seguimiento.</t>
  </si>
  <si>
    <t>EL oficial de seguridad de la información trimestralmente revisa el listado de las personas a convocar a las sensibilizaciones de seguridad de la información, con el fin que elpersonal sistencia y profesional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DETECTIVO</t>
  </si>
  <si>
    <t>El jefe de dependencia realiza la asignación de accesos de los funcionarios de la dependencia cada vez que se requiera, para hacer uso del sistema de grabación entregado por la Subgerencia de Infraestructura Tecnologica (teams). Así como el acceso (usuario y/o contraseñas) al correo de la Dependencia y el Sistema de Información Disciplinaria SID, con el propósito que unicamente accedan a estos servicios (audiencias, diligencias, correo electronico, y SID) el personal autorizado.  La evidencia de la asignación queda registrada en la herramienta de teams, correo electronico o mesa de servicios de ser el caso.</t>
  </si>
  <si>
    <t>1. Cuando se requiera designar al servidor de la dependencia responsable y custodio del correo electronico de la Oficina , de actualizaciones en el Sistema SID Y los profesionales  encargados de realizar  las diligencias  
2. Solicitar sensibilizaciones de seguridad de la información para el personal asistencia y profesional de la OCDI,  en temas de responsablidad en seguridad  
3. Revisión semestral de la matriz de permisos del fileserver por parte de la jefe de dependencia. Esto con el fin de garantizar que el instrumento de la matriz se encuentre siempre actualizado y revisado</t>
  </si>
  <si>
    <t>1. Meta : 1 
Indicador: 1 Servidor designado para cada tarea
2.  Meta : 100%funcionarios OCDI sensibilizados 
Indicador: # personas sensibilizadas / # personas convocadas*100
3. Meta: 2  -revision matriz de permisos filerserver.
Indicador: Revisiones realizadas / revisiones programadas*100</t>
  </si>
  <si>
    <t>EL oficial de seguridad de la información trimestralmente revisa el listado de las personas a convocar a las sensibilizaciones de seguridad de la información, con el fin que el personal sistencial y profesional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 DETECTIVO</t>
  </si>
  <si>
    <t>El jefe de la Dependencia revisa semestralmente la matriz de permisos del fileserver.  Esto con el fin de garantizar que el instrumento de la matriz se encuentre siempre actualizado y revisado</t>
  </si>
  <si>
    <t>Solicitar por mesa de Servicios de TI, cuando se requiera, información relacionada con el mantenimiento de la plataforma de grabación o respaldo de las grabaciones. esto con el fin de evitar fallas en el sistema. La evidencia del control queda registrada en el reporte realizado por el profesional de la Mesa de Servicios de TI</t>
  </si>
  <si>
    <t>1.  Solicitar por mesa de servicios - cuando se requiera -   información relacionada con el mantenimiento de la plataforma de grabación o respaldo de las grabaciones.
2. Solicitar sensibilizaciones de seguridad de la información para el personal asistencial y profesional de la OCDI en temas de responsabilidad en seguridad</t>
  </si>
  <si>
    <t>1.Meta: mesa de servicios  
Indicador: mesa de servicios generada 
2.  Meta: 100%funcionarios de OCDI sensibilizados 
Indicador: # personas sensibilizadas / # personas convocadas*100</t>
  </si>
  <si>
    <t>1.Revision semestral de la matriz de permisos del Fileserver por parte de la jefe de  Dependencia, esto con el fin de garantizar que el instrumento de la matriz se encuentre actualizado y revisado conforme los permisos otorgados
2.Solicitar sensibilizaciones de seguridad de la información para el personal asistencias y profesional de la OCDI  en temas de responsabilidad en seguridad</t>
  </si>
  <si>
    <t xml:space="preserve">
1.Meta: 2-revisiones matriz de permisos fileserver
Indicador: Revisiones realzadas /revisiones programadas *100
2. Meta: 100%funcionarios de OCDI sensibilizados 
Indicador : # personas sensibilizadas / # personas convocadas*100</t>
  </si>
  <si>
    <t>El propietario del activo cada vez que se presente un incidente de seguridad deberá reportar la vulnerabilidad en la Mesa de Servicios de TI con el fin que se verifique el mismo. La evidencia del control queda registrada en la Mesa de Servicios de TI</t>
  </si>
  <si>
    <t>EL oficial de seguridad de la información Trimestralmente revisa el listado de las personas a convocar a las sensibilizaciones de seguridad de la información, con el fin que el personal asistencia y profesional de la dependencia asista al proceso programado. Verifica las personas que asistieron y las que no asistieron. Si existen personas que no asistieron remite correo a la Subgerencia de Talento Humano - STH  para que se programen a los funcionarios . De igual manera programa a los funcionarios a la siguiente sensibilización de seguridad de la información. La evidencia del control queda registrada en el correo remitido a la STH de cada dependencia y a los funcionarios convocados.  – PREVENTIVO</t>
  </si>
  <si>
    <r>
      <t>1.Revision semestral de la matriz de permisos del fileserver por parte de la jefe de  Dependencia, esto con el fin de garantizar que el instrumento de la matriz se encuentre actualizado y revisado conforme los permisos otorgados
2.</t>
    </r>
    <r>
      <rPr>
        <sz val="11"/>
        <color theme="1"/>
        <rFont val="Calibri"/>
        <family val="2"/>
        <scheme val="minor"/>
      </rPr>
      <t xml:space="preserve">Solicitar por mesa de servicios  que se remita el reporte del ultimo respaldo realizado a la  carpeta de OCDI . </t>
    </r>
    <r>
      <rPr>
        <sz val="11"/>
        <rFont val="Calibri"/>
        <family val="2"/>
        <scheme val="minor"/>
      </rPr>
      <t xml:space="preserve">
Control : verificar ultimo respaldo de la matriz
3.Solicitar sensibilizaciones de seguridad de la información para el personal asistencial y profesional de la OCDI  en temas de responsabilidad en seguridad </t>
    </r>
  </si>
  <si>
    <r>
      <t xml:space="preserve">1. 1.Meta: 2-revisiones matriz de permisos fileserver
Indicador: Revisiones realzadas /revisiones programadas *100
2. Meta  2 mesa de servicios
Indicador
mesa de servicios generada
</t>
    </r>
    <r>
      <rPr>
        <sz val="11"/>
        <color rgb="FFFF0000"/>
        <rFont val="Calibri"/>
        <family val="2"/>
        <scheme val="minor"/>
      </rPr>
      <t xml:space="preserve"> </t>
    </r>
    <r>
      <rPr>
        <sz val="11"/>
        <rFont val="Calibri"/>
        <family val="2"/>
        <scheme val="minor"/>
      </rPr>
      <t>3.Meta 2: 100%funcionarios de OCDI sensibilizados 
Indicador 3: # personas sensibilizadas / # personas convocadas*100</t>
    </r>
  </si>
  <si>
    <t>El jefe de dependencia, una vez en el semestre,  solicita por mesa de servicios TI  que  se remita el reporte del último respaldo realizado a la  carpeta de OCDI , con el fin de verificar  que el respaldo correspondiente a la información vital del proceso se encuentre conforme a la realidad. El jefe de dependencia verifica la información remitida por el gestor de accesos y en caso de ser necesario solicita realizar las modificaciones pertinentes. La evidencia queda registrada en una mesa de servicios de TI.</t>
  </si>
  <si>
    <t>El jefe de la Oficina cada vez que se retira un funcionario de la dependencia, solicita a la mesa de servicios de TI que se realice respaldo de la información que maneja el funcionario en el equipo asignado. La evidencia del control queda registrada en la Mesa de Servicios de TI</t>
  </si>
  <si>
    <r>
      <rPr>
        <sz val="11"/>
        <rFont val="Calibri"/>
        <family val="2"/>
        <scheme val="minor"/>
      </rPr>
      <t>EL oficial de seguridad de la información trimestralmente revisa el listado de las personas a convocar a las sensibilizaciones de seguridad de la información, con el fin que el personal asistencia y profesional de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 DETECTIVO</t>
    </r>
    <r>
      <rPr>
        <sz val="11"/>
        <color rgb="FFFF0000"/>
        <rFont val="Calibri"/>
        <family val="2"/>
        <scheme val="minor"/>
      </rPr>
      <t xml:space="preserve">
</t>
    </r>
  </si>
  <si>
    <t xml:space="preserve">
Solicitar sensibilizaciones de seguridad de la información para el personal asistencial y profesional de la OCDI en temas de responsabilidad en seguridad </t>
  </si>
  <si>
    <t xml:space="preserve">1. Meta: 100%funcionarios de OCDI sensibilizados 
Indicador: # personas sensibilizadas / # personas convocadas*100
</t>
  </si>
  <si>
    <t>La jefe de dependencia verifica que exista mínimo dos personas que conozcan una misma actividad que se desarrolla en la dependencia con el fin que en el evento que una persona falte la otra reemplaza las actividades correspondientes. Las evidencias del control quedan registradas en las actas de seguimiento de la dependencia.</t>
  </si>
  <si>
    <t>El jefe de dependencia revisa una vez cada semestre de la vigencia,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t>
  </si>
  <si>
    <t>1. Revisión semestral  del reporte de cuentas de usuario
2.Solicitar sensibilizaciones de seguridad de la información para el personal asistencial y profesional de la OCDI en temas de responsabilidad en seguridad</t>
  </si>
  <si>
    <t>1. meta= 2
Indicador1
Revisiones realizadas / revisiones programadas*100
2.Meta : 100% funcionarios de OCDI sensibilizados
Indicador 2
# personas sensibilizadas  / # personas convocadas*100</t>
  </si>
  <si>
    <t>EL oficial de seguridad de la información trimestralmente revisa el listado de las personas a convocar a las sensibilizaciones de seguridad de la información, con el fin que el personal asistencia y profesional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 PREVENTIVO</t>
  </si>
  <si>
    <t>El jefe de dependencia, (1) una vez cada semestre, verifica los permisos otorgados para el acceso a la información contenida en las bases de datos del filerserver de la Oficina, para mitigar el borrado de información y que solo el personal designado tenga acceso a la misma. El jefe de dependencia revisada los permisos, en caso de ser necesario, solicita realizar las modificaciones pertinentes. La evidencia queda registrada en las actas de reunion o mesa de servicios de TI.</t>
  </si>
  <si>
    <t xml:space="preserve">1. Verificar, (1) una vez cada semestre, los permisos otorgados para el acceso a la información contenida en las bases de datos del fileserver de la Ocdi. 
Control : Revisión permisos de accesos
2. Solicitar sensibilizaciones para el personal asistencial y profesional en temas de seguridad de la información 
</t>
  </si>
  <si>
    <t xml:space="preserve">
1.Meta = 2
Indicador
Revisiones realizadas / revisiones programadas*100
2. Meta= 100%
Funcionarios de OCDI sensibilizados
Indicador
# personas sensibilizadas  / # personas convocadas*100
</t>
  </si>
  <si>
    <t>EL oficial de seguridad de la información trimestralmente revisa el listado de las personas a convocar a las sensibilizaciones de seguridad de la información, con el fin que el personal asistencia y profesional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–PREVENTIVO.</t>
  </si>
  <si>
    <t>El jefe de dependencia semestralmente realiza seguimiento de los permisos de los usuarios que acceden a las carpetas de la OCDI,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</si>
  <si>
    <t>El jefe de dependencia cada dos meses realiza seguimiento de los permisos de los usuarios que acceden a las carpetas de la OCDI,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t>
  </si>
  <si>
    <t>EL oficial de seguridad de la información trimestralmente revisa el listado de las personas a convocar a las sensibilizaciones de seguridad de la información, con el fin que el personal asistencia y profesional de la dependencia asista al proceso programado. Verifica las personas que asistieron y las que no asistieron. Si existen personas que no asistieron remite correo a la Subgerencia de Talento Humano - STH para que se programen a los funcionarios. De igual manera programa a los funcionarios a la siguiente sensibilización de seguridad de la información. La evidencia del control queda registrada en el correo remitido a la STH de cada dependencia y a los funcionarios convocados.  –PREVENTIVO.</t>
  </si>
  <si>
    <t xml:space="preserve">N/A </t>
  </si>
  <si>
    <t xml:space="preserve">1.Solicitar el mantenimiento o cambio de los equipos de la OCDI.
</t>
  </si>
  <si>
    <t>Pérdida de Disponibilidad de Auditorias Externas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</si>
  <si>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1. Ausencia de control de acceso a la información  digital
2. Desconocimiento de Políticas de Seguridad de la Información
3. Ausencia de Planes de continuidad</t>
  </si>
  <si>
    <t>Pérdida de confidencialidad e integridad de Auditorias Internas
(Información Electrónica) por 1. Pérdida, borrado, modificación de información o Acceso no autorizado a los expedientes digitales con Datos Personales
2. Ataque intencionado de acceso a la información digital
3. Fallas Humanas debido a 1,2,3 Ausencia de control de acceso a la información  digital
2. Deficiencia en la asignación de permisos.
3. Desconocimiento de Políticas de seguridad de la información</t>
  </si>
  <si>
    <t>1,2,3 Ausencia de control de acceso a la información  digital
2. Deficiencia en la asignación de permisos.
3. Desconocimiento de Políticas de seguridad de la información</t>
  </si>
  <si>
    <t>Pérdida de Disponibilidad de Auditorias Internas
(Información Electrónica) por 1 y 3. Pérdida, borrado, modificación de información o Acceso no autorizado a los expedientes digitales con Datos Personales
2. Fallas Humanas debido a 1. Ausencia de control de acceso a la información  digital
2. Desconocimiento de Políticas de Seguridad de la Información
3. Ausencia de Planes de continuidad</t>
  </si>
  <si>
    <t>Pérdida de confidencialidad e integridad de 1. Autos (DIR)
2. Resoluciones Administrativas (GGC)
(Información Digital / Electrónica) por a. Abuso de derechos
b. Pérdida, destrucción, modificación,  acceso o uso no autorizado
c. Fallas Humanas debido a a. Asignación errada de derechos de acceso
b. Ausencia de control de acceso
c. Desconocimiento o no aplicación de las políticas de seguridad y privacidad de la
información.</t>
  </si>
  <si>
    <t>Pérdida de Disponibilidad de 1. Autos (DIR)
2. Resoluciones Administrativas (GGC)
(Información Digital / Electrónica) por a y bPérdida de información
c. Fallas Humanas debido a a. Ausencia de copias de respaldo o backups de la información
b. Ausencia de planes de continuidad
c. Desconocimiento o no aplicación de las políticas de seguridad y privacidad de la
información.</t>
  </si>
  <si>
    <t>1. Realizar seguimiento  trimestral mediante mesa de servicios de TI al respaldo que se realiza a la carpeta de GGC y de la Dirección</t>
  </si>
  <si>
    <t>Meta. 4 seguimientos realizados (un seguimiento trimestral)
Indicador:  
Seguimientos realizados / seguimientos programados 31/12/2023</t>
  </si>
  <si>
    <t>Pérdida de confidencialidad e integridad de 1. Fileserver de GGC
2. Fileserver de DIR por Abuso de derechos
Borrado o Corrupción de la Información
Fallas Humanas debido a Ausencia o indebida asignación de derechos de acceso 
Desconocimiento de Politicas de seguridad de la Información</t>
  </si>
  <si>
    <t>Pérdida de Disponibilidad de 1. Fileserver de GGC
2. Fileserver de DIR por Borrado de Información debido a Desconocimiento de las políticas de seguridad de la información
Ausencia de controles de respaldo de información</t>
  </si>
  <si>
    <t>Meta. 4 seguimientos realizados (Uno por trimestre)
Indicador 
Seguimientos realizados / seguimientos programados 31/12/2023</t>
  </si>
  <si>
    <t xml:space="preserve">Pérdida de Confidencialidad de 1. Recurso Humano DIR (Asesores - Personal Asistencial) por Ataque de ingenieria social debido a Desconocimiento de las políticas de seguridad de la información
</t>
  </si>
  <si>
    <t xml:space="preserve">Meta. 50% de funcionarios / contratistas 
funcionarios / contratistas sensibilizados / numero de funcionarios y contratistas asesores y asistenciales de la direccion programados </t>
  </si>
  <si>
    <t>Pérdida de Disponibilidad de 1. Recurso Humano DIR (Asesores - Personal Asistencial) por Fuga de conocimiento debido a Alta rotación de personal</t>
  </si>
  <si>
    <t>BajaMenor</t>
  </si>
  <si>
    <t xml:space="preserve"> *1 Falta de conocimiento de los temas (Desconocimiento de la norma técnica) *2 Fallas en el seguimiento (En cuanto a la norma técnica) *3 Falta de compromiso o desinterés (en la implementación)</t>
  </si>
  <si>
    <t>Los Gerentes, Subgerentes y Jefes de Oficina y el funcionario enlace para el seguimiento realizan la revisión de la ejecución de los diferentes planes para controlorar su cumplimiento y analizan si requiere modificaciones, tomando en consideración el cumplimiento de los indicadores, los avances en la ejecución de las actividades claves, la articulación con otras dependencias, los recursos asignados, entre otros. Si se requiere aprobación de modificaciones presentan solicitud al jefe de OAP.</t>
  </si>
  <si>
    <t>1 y 2. Jefe y profesionales OAPAP</t>
  </si>
  <si>
    <t>1. Meta: 100% - 4 Seguimientos
(Seguimientos realizados / Seguimientos programados para la vigencia) * 100
2. Meta: 100%
Una Actividad realizada (segundo semestre)</t>
  </si>
  <si>
    <t>1. Realizar seguimientos y presentaciones al CIGD y emitir las alertas y recomendaciones a que haya lugar.
2. Realizar una actividad para fortalecer el conocimiento sobre Planeación - indicadores</t>
  </si>
  <si>
    <t xml:space="preserve"> *1 Metas/objetivos mal formulad@s *2 Desarticulación o no cordinación de los involucrados *3 Falta o insuficiencia de personal y/o Falta de conocimiento de los temas</t>
  </si>
  <si>
    <t>1. 31/12/2023
2. 31/03/2023</t>
  </si>
  <si>
    <t>1. 2. Jefe y profesional OAPAP</t>
  </si>
  <si>
    <t>1.2. Talento humano y recursos físicos</t>
  </si>
  <si>
    <t>1. Meta: 100%
(Proyectos con revisión de planeación  / Total de proyectos) *100
2. Meta: 100% - 12 Seguimientos
(Seguimientos realizados / Seguimientos programados) * 100</t>
  </si>
  <si>
    <t>1. Realizar reuniones de planeación con los equipos de los proyectos.
2. Realizar seguimiento a la ejecución mensual de los proyectos, generando las alertas a que haya a lugar.</t>
  </si>
  <si>
    <t>Sumatoria de los Porcentajes de avance de las metas físicas de los
proyectos de inversión / Total de metas físicas de los
proyectos de inversión.</t>
  </si>
  <si>
    <t xml:space="preserve"> *1 Metas/objetivos mal formulad@s *2 Incumplimientos o dificultades en la gestión de terceros involucrados *3. Afectación de las finanzas distritales que impacte recursos destinados a las entidades (presupuesto).
4. Contexto político de cambio de administración territorial-local.</t>
  </si>
  <si>
    <t xml:space="preserve"> *Inadecuada planeación de los estudios y/o investigaciones propuestas *Falencias en el seguimiento a la planeación realizada que no permita identificar demoras en entrega de insumos o cambios en las prioridades o modificaciones en la metodología propuesta. *</t>
  </si>
  <si>
    <t xml:space="preserve">El jefe de la OTC Evalua la propuesta investigativa Se evalúa la viabilidad de la propuesta investigativa, considerando el alcance y el tiempo propuesto por el profesional asignado al proyecto investigativo.
¿Evaluación satisfactoria?
No, Continua con la actividad N.2 con el objeto de redefinir el alcance e
hipótesis propuestos.
Si, Continúa con la actividad 4.
</t>
  </si>
  <si>
    <t>Procedimiento desarrollo de estudios e investigaciones - Evaluar propuesta investigativa</t>
  </si>
  <si>
    <t>El jefe de OTC Realiza seguimiento a la planeación realizada: Se realizará una reunión de seguimiento para garantizar el cumplimiento de la priorización realizada y validar la realización de las actividades de los estudios e investigaciones planteados para la vigencia. 
¿Los estudios y/o investigaciones se están haciendo oportunamente y
de acuerdo con lo priorizado?
Si, Continua con la actividad 8
No, se establecen las causas de los posibles incumplimientos, se crean las estrategias para dar cumplimiento a lo esperado y se dejar constancia en acta de reunión y continua con la actividad 6.</t>
  </si>
  <si>
    <t>Procedimiento desarrollo de estudios e investigaciones - Realizar seguimiento a la planeación realizada</t>
  </si>
  <si>
    <t>BajaModerado</t>
  </si>
  <si>
    <t>El Gerente y Subgerente de IDECA revisan y aprueban la formulación del proyecto: El documento del proyecto I+D+i se envía por correo electrónico a la Gerencia y Subgerencias, y en caso de requerirse se realizarán mesas de trabajo a las cuales se deberá convocar a los interesados, para los proyectos que así lo demande.
¿Se aprueba la formulación del proyecto?
No, se devuelve a la actividad 4 remitiendo las observaciones para modificar el documento de nformulación.
Si, continua con la actividad 6</t>
  </si>
  <si>
    <t>El lider de procedimiento (Profesional especializado) Realizar seguimiento a la implementación de los
proyectos I+D+i Se realiza seguimiento a los compromisos establecidos, para el desarrollo de los proyectos I+D+i, para lo cual se realizan reuniones en donde se puedan evidenciar los avances y/o cumplimiento de los compromisos de acuerdo con el cronograma establecido.</t>
  </si>
  <si>
    <t xml:space="preserve">1. Actualizar la documentación incluyendo  en la actividad de aprobación del proyecto un control de verificacion que los recursos aportados por cada una de las partes sean suficientes para el logro del objetivo del proyecto, así mismo incluir un control en la actividad de seguimiento al proyecto en la cual se valide  si se estan aportando los recursos tanto de personal como de información  que se pactaron en la aprobación del mismo. </t>
  </si>
  <si>
    <t>1. Documento actualizado
Documento actualizado / Documento planeado para ajustar</t>
  </si>
  <si>
    <t>1. Asesoría y acompañamiento de la OAPAP</t>
  </si>
  <si>
    <t>1. Gerente IDECA y Profesional</t>
  </si>
  <si>
    <t>Gestión de proyectos I+D+i
 Investigación y/o estudios, proyectos de analitica de datos y/o innovaciones .</t>
  </si>
  <si>
    <t>Posibilidad de afectación Reputacional por *Pérdida de credibilidad y confianza *Posibles demandas a la entidad, debido a Al manejo inadecuado de la propiedad intelectual en la gestión de proyectos de i+D+I</t>
  </si>
  <si>
    <t xml:space="preserve"> *Debilidades en la formulación y/o seguimiento del proyecto *Debilidades en la estructuración y oficializacion de la alianza o convenio *No existen linemaientos internos sobre el manejo de poroiedad intelectual </t>
  </si>
  <si>
    <t>Número de sanciones o fallos por manejo inadecuado de propiedad intelectual en el periodo / total de reclamaciones o incovenientes identificadoas relacionados a propiedad intelectual.</t>
  </si>
  <si>
    <t>El Gerente IDECA/Subgerentes de Operaciones y Analítica de Datos Revisar y aprobar la formulación del proyecto, El documento del proyecto I+D+i se envía por correo electrónico a la Gerencia y Subgerencias, y en caso de requerirse se realizarán mesas de trabajo a las cuales se deberá convocar a los interesados, para los proyectos que así lo demande.
¿Se aprueba la formulación del proyecto?
No, se devuelve a la actividad 4 remitiendo las observaciones para modificar el documento de formulación.
Si, continua con la actividad 6
Nota: Para la aprobación del proyecto I+D+i se tendrán en cuenta los documentos técnicos que defina la UAECD o las condiciones definidas en el instrumento
contractual.</t>
  </si>
  <si>
    <t xml:space="preserve">El lider de procedimiento (Profesional especializado) Realizar seguimiento a la implementación de los  proyectos I+D+i Se realiza seguimiento a los compromisos establecidos,  para el desarrollo de los proyectos I+D+i, para lo cual se  realizan reuniones en donde se puedan evidenciar los  avances y/o cumplimiento de los compromisos de  acuerdo con el cronograma establecido. </t>
  </si>
  <si>
    <t xml:space="preserve">Los gerentes y subgerentes Revisar y aprobar informe de resultados. El Gerente y Subgerentes revisarán el informe final del  proyecto con el fin de validar que sea acorde a los  objetivos inicialmente propuestos y se dé cumplimiento  a los productos pactados.  ¿Se aprueba?  No, se remite por correo electrónico con observaciones,  para realizar los ajustes pertinentes y se devuelve a la  actividad 9.  Si, continúa con la actividad 11. </t>
  </si>
  <si>
    <r>
      <t xml:space="preserve">
1. Realizar ajuste a la documentación del proceso incluyendo linemaineto claros para el manejo de la propiedad intelectual y la utilizacion de las figuras de convenios especificos donde se desarrolle con claridad este componente.
2. Definir un lineamiento general para la identificación del conocimineto objeto de propiedad intelectual
</t>
    </r>
    <r>
      <rPr>
        <sz val="11"/>
        <color theme="0"/>
        <rFont val="Calibri"/>
        <family val="2"/>
        <scheme val="minor"/>
      </rPr>
      <t>3. Realizar la identificación de los proyectos y/o procesos  que realiza la Unidad objeto de propiedad intelectual</t>
    </r>
  </si>
  <si>
    <r>
      <t xml:space="preserve">1. (1) Documento actualizado
Documento actualizado / Documento planeado
2. (1) Documento  creado con los lineamientos de propiedad intelectual / Daocumento programado
</t>
    </r>
    <r>
      <rPr>
        <sz val="11"/>
        <color theme="0"/>
        <rFont val="Calibri"/>
        <family val="2"/>
        <scheme val="minor"/>
      </rPr>
      <t>3. (1) Documento con la identificacion de los proyecto y/o procesos objetos de propiedad intelectual
Documento creado / Documentos planeados</t>
    </r>
    <r>
      <rPr>
        <sz val="11"/>
        <color theme="1"/>
        <rFont val="Calibri"/>
        <family val="2"/>
        <scheme val="minor"/>
      </rPr>
      <t xml:space="preserve">
</t>
    </r>
  </si>
  <si>
    <r>
      <t xml:space="preserve">1. Apoyo  de la OAPAP 
2. Apoyo  de consultor externo en propiedad intelectualk
</t>
    </r>
    <r>
      <rPr>
        <sz val="11"/>
        <color theme="0"/>
        <rFont val="Calibri"/>
        <family val="2"/>
        <scheme val="minor"/>
      </rPr>
      <t>3. Apoyo de los responsables de procesos</t>
    </r>
  </si>
  <si>
    <t xml:space="preserve">1. Gerente IDECA y Profesional
2. Jefe OAPAP  y consultor externo
</t>
  </si>
  <si>
    <r>
      <t xml:space="preserve">1. 31/03/2023
2. 30/06/2023
</t>
    </r>
    <r>
      <rPr>
        <sz val="11"/>
        <color theme="0"/>
        <rFont val="Calibri"/>
        <family val="2"/>
        <scheme val="minor"/>
      </rPr>
      <t>3. 31/12/2023</t>
    </r>
  </si>
  <si>
    <t xml:space="preserve"> *Desarticulación con las áreas que publican información (C1). *Insuficiencia de insumos requeridos para la divulgación de la información (C2). *Incumplimiento de la Política de Protección de Datos Personales por parte de las áreas solicitantes o de la oficina de Comunicaciones. (C3).</t>
  </si>
  <si>
    <t xml:space="preserve">
Reportes de  información publicada de forma inoportuna, incorrecta, incompleta o inadecuada en el periodo / Número de meses con información publicada del período * 100
Nota: Estos reportes se pueden identificar  tanto a nivel externo de la entidad (cuando esos mensajes lograron una afectación con alguno de nuestros grupos de valor externos), pero tambien se puede indentificar a nivel interno como Entidad en los comites de comunicaciones que se realizan o comites Directivos o de GYD, los cuales quedarán en las actas respectivas.
</t>
  </si>
  <si>
    <t>MediaMayor</t>
  </si>
  <si>
    <t>El Comité Institucional de Gestión y Desempeño. Valida y aprueba el Plan de Comunicaciones: Se presenta el Plan Estratégico de Comunicaciones al Comité Institucional de Gestión y Desempeño de la UAECD para su validación y aprobación. Para su aprobación se deberá tener en cuenta los siguientes criterios:
1.Es pertinente y coherente frente al Plan Estratégico de la Unidad y el Plan de Acción Anual.
2.Se cuenta con los recursos disponibles para su ejecución
3.El plan es presentado en debida forma, cuenta con actividades, productos, responsables y fechas que permitan su seguimiento y evaluación. Si el Plan es aprobado conbtinua con la actividad de socialziación, en caso de no ser aprobado se devuelve a la actividad de definición del Plan Estrategico de Comunicaciones. (C1)</t>
  </si>
  <si>
    <t>Procedimiento de Planificación, atención y evaluación de las comunicaciones - Validar y aprobar el Plan de Comunicaciones</t>
  </si>
  <si>
    <t>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 (C1) (C2) (C3)</t>
  </si>
  <si>
    <t xml:space="preserve">Procedimiento de Planificación, atención y evaluación de las comunicaciones - Revisar y validar las solicitudes de Comunicación </t>
  </si>
  <si>
    <t>Contratista Diseñador Gráfico o Medios Audiovisuales. Realiza propuesta gráfica o audiovisual y selecciona imagen
El diseñador gráfico o audiovisual realiza propuesta gráfica o audiovisual de acuerdo con el requerimiento de la Mesa de Servicios para lo cual debe verificar los derechos de autor de las imágenes.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Si la propuesta grafica o audiovisual cumple con permisos y derechoas de autor continua con la elaboracion de la propuesta, de lo contrario se devuelve a la actividad de analizar la solicitud asignada. (C3)</t>
  </si>
  <si>
    <t>Procedimiento de Planificación, atención y evaluación de las comunicaciones -  Realizar propuesta gráfica o audiovisual y seleccionar imagen</t>
  </si>
  <si>
    <t xml:space="preserve"> El Área solicitante y/o responsable del Proceso Revisar y aprobar propuesta. El área solicitante y/o responsable del proceso que realiza el requerimiento a través de solicitud a comunicaciones por mesa de servicios, verifica y aprueba la propuesta presentada por el profesional encargado de dar trámite a su solicitud. En caso de no ser aprobada la propuesta, el área solicitante y/o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(C1) (C2) </t>
  </si>
  <si>
    <t>Procedimiento de Planificación, atención y evaluación de las comunicaciones - Revisar y aprobar propuesta</t>
  </si>
  <si>
    <t xml:space="preserve">
1. Campañas de comunicaciones explicando a los servidores la importancia de proteger los derechos de autor, tener transparencia en las publicaciones que se solicitan y la importancia de reportar conflictos de interes de manera oportuna sobre cualquier situación, especialmente en lo relacionado a las comunicaciones que genera la entidad.
2. Fortalecer la documentacióndel proceso de Gestión de Comunicaciones, incluyendo lineamientos  relacionados a que ningún area podra emitir o generar información o contenidos al prublico externo e interno sin que pase por revisión y validación previa del proceso de comunicaciones. 
3. Realizar capacitaciones y/o sensibilizaciones y/o talleres a los procesos de la entidad en todos lo que tiene que ver con la imagen institucional y los lineamientos de una buena comunicacion con un lenguaje claro.</t>
  </si>
  <si>
    <t xml:space="preserve">
1. Meta: 100% (1 campaña trimestral)
Indicador: número de campañas  realizadas  / número de campañas programadas
2. Meta: 100% (1 Documento Ajustado)
Indicador: Numero de documentos ajsutados o creados / Total de documentos planeados
3. Meta: 100% (1 capacitación y/o sensibilización en el semestre)
Indicador: Número de Capacitaciones ejecutadas / Capacitaciones planeadas.</t>
  </si>
  <si>
    <t xml:space="preserve">1.  Recursos comunicacionales
2. Asesoría y acompañamiento de la OAPAP
3. Asesoría y apoyo talento Humano
</t>
  </si>
  <si>
    <t xml:space="preserve">1. Asesor de Comunicaciones
2. Asesor de Comunicaciones
3. Asesor de Comunicaciones
</t>
  </si>
  <si>
    <t xml:space="preserve">
1. 30/12/2023
2. 31/03/2023
3. 30/12/2023</t>
  </si>
  <si>
    <t>Posibilidad de afectación Reputacional por *Incumplimiento indicadores *Afectación a la imagen institucional - Inconformidad de los ciudadanos sobre la información entregada o no entregada., debido a Incumplimiento al plan estrategico de comunicaciones al final de la vigencia</t>
  </si>
  <si>
    <t xml:space="preserve"> *No contar con los recursos presupuestales y de TH necesarios para ejecutar las actividades C4 *Insuficiencia de insumos requeridos para la divulgación de la información C2 *Lineamientos del ente territorial  no permita la ejecución de algunas actividades por aspectos político – social - económico C5</t>
  </si>
  <si>
    <t>Cumplimiento de las actividades del plan estrategico de comunicaciones
(No actividades ejecutadas en el período / No actividades planeadas) * 100
Nota: El riegos  La meta del 90% es del año.</t>
  </si>
  <si>
    <t>MediaLeve</t>
  </si>
  <si>
    <t>Profesional Especializado 22-10 Realiza seguimiento al cumplimiento del Plan Estratégico de Comunicaciones y de las solicitudes de mesa de servicios 
Se realiza el seguimiento a la ejecución del Plan Estratégico de Comunicaciones, tanto los ejecutados directamente por la Oficina de Comunicaciones como los solicitados por mesa de servicios comunicaciones. Este reporte de seguimiento se reporta a la OAPAP tanto por medio de un indicador, a través del seguimiento a la ejecución del plan de sostenibilidad MIPG y por medio de los comites de calidad, se realiza de manera mensual.  El instrumento de evaluación para las comunicaciones es el reporte de la mesa de servicios respecto a los estados de los requerimientos. Se filtran las solicitudes de comunicación del periodo correspondiente y se consolidan los resultados de total solicitudes y del estado de cada una de ellas. C4 C5</t>
  </si>
  <si>
    <t>Procedimiento de Planificación, atención y evaluación de las comunicaciones - Realizar seguimiento al cumplimiento del Plan Estratégico de Comunicaciones y de las solicitudes de mesa de servicios.</t>
  </si>
  <si>
    <t>El Profesional Especializado 22-10 Revisa y validar las solicitudes de comunicaciones: Se reciben las diferentes solicitudes de comunicación de cada proceso a través de la Mesa de Servicios de Comunicaciones o las solicitudes externas que lleguen por medio de correo electrónico, físico o de cualquier otro medio valido para su recepción, teniendo en cuenta lo siguiente:  Revisa el formato de solicitud a comunicaciones y verifica que esté completo todos los campos, que sean claro, pertinentes y tenga la revisión del cumplimiento de la Política de Protección de Datos Personales en los casos que aplique, si este no cumple con lo anterior, es remitido al responsable de proceso con las respectivas observaciones para ser ajustado a través de un correo electrónico o un comentario en la mesa de servicios como soporte de la revisión. (Solo aplica para comunicaciones internas).  Revisa los documentos anexos que se requieran para atender la solicitud o sirvan de apoyo. Es necesario que todos los documentos que se requieran cargar o publicar estén debidamente nombrados conforme a la solicitud. Es responsabilidad de cada área o dependencia que solicité la publicación de información pública, realicé la verificación de que el contenido que está suministrando para ser publicado en los canales cumpla con lo que establece la política de protección de datos personales y derechos de autor si suministran imágenes o textos preestablecidos. Si esta conforme la solicitud continua con el proceso de divulgación, en caso de que no este conforme la solicitud se regresa al area para que realice los ajsutes correspondientes. (C2)</t>
  </si>
  <si>
    <t>Posibilidad de afectación Reputacional por *Desactualización de los predios programados *y aumento en el número de reclamaciones por parte de los usuarios, debido a Base de datos de información catastral desactualizada y /o inconsistente con la realidad física</t>
  </si>
  <si>
    <t xml:space="preserve"> *1. Planeación y seguimiento inadecuado a las actividades programadas *2. Incumplimiento en los tiempos de contratación de recursos o en los resultados esperados por los contratistas *</t>
  </si>
  <si>
    <t>(N. de predios actualizados / Total de predios programados)*100
Nota: El cumplimiento de la meta de este indicador se mide al finalizar la vigencia.</t>
  </si>
  <si>
    <t xml:space="preserve"> *1. Inexistencia o dificultad de acceso a la información para la actualización del aspecto  económico *2. Que el recurso humano a cargo no tenga la experticia suficiente y/o no conozca los cambios normativos *3. Escasez de ofertas del mercado inmobiliario</t>
  </si>
  <si>
    <t>(No. de Predios inconsistentes /total de predios actualizados)*100
Nota: El cumplimiento de la meta de este indicador se mide al finalizar la vigencia.</t>
  </si>
  <si>
    <t>Posibilidad de afectación Reputacional por *Afectación en la imagen institucional * , debido a Incumplimiento en la atención de los trámites no inmediatos</t>
  </si>
  <si>
    <t xml:space="preserve"> *1. Cambios normativos *2. Alta rotación de personal  *3. Fallas en los aplicativos y /o soluciones tecnológicas</t>
  </si>
  <si>
    <t>Promedio cumplimiento por ET (Radicaciones atendidas/Radicaciones programadas)*100</t>
  </si>
  <si>
    <t>AltaModerado</t>
  </si>
  <si>
    <t>El Director UAECD y el Gerente de Información Catastral realizan seguimiento a las actividades de la actualización catastral, con el propósito de garantizan el cumplimiento de la programación, analiza las dificultades y propone acciones o estrategias en caso de que se presenten inconvenientes.
El Director UAECD y el Gerente de Información Catastral realizan seguimiento al cumplimiento de cada una de las actividades planeadas, si existe algún incumplimiento se implementan las acciones que se determinan en el marco del instructivo de planificación y seguimiento.</t>
  </si>
  <si>
    <t>Instructivo Planificación y seguimiento de la actualización catastral
- Realizar seguimiento a la Actualización Catastral.
Procedimiento Actualización catastral
- Verificar el cumplimiento de los planes de trabajo o cronograma de la actualización catastral</t>
  </si>
  <si>
    <t>El Profesional control de calidad SIFJ verifica que no existan inconsistencias en más del 10% de la información revisada y relacionada con número de pisos, demoliciones, polígonos sin identificar y destinos; así como, que no existan inconsistencia en más del 15% de la información revisada y relacionada con usos, áreas por uso, detalle de la calificación u observaciones del pre_reconocedor, si existen inconsistencias devuelve por correo al prereconocedor.</t>
  </si>
  <si>
    <t>Instructivo de actualización catastral de Información física
Realizar control de calidad en campo</t>
  </si>
  <si>
    <t>El Profesional universitario de Control de Calidad GIC verifica la consistencia de la información cartográfica de acuerdo con los parámetros establecidos, si no cumple, se devuelve al editor para corregir.</t>
  </si>
  <si>
    <t>Instructivo de actualización catastral de Información física
Realizar control de calidad</t>
  </si>
  <si>
    <t>El Profesional Control Calidad verifica la consistencia de la información recolectada en campo a través del reconocimiento, si existen inconsistencias, se analizan y corrigen por parte del servidor encargado.</t>
  </si>
  <si>
    <t>Instructivo de actualización catastral de Información física
 Realizar control de calidad sobre los predios muestra.</t>
  </si>
  <si>
    <t>El grupo de estadística y la Gerencia de Tecnología realizan control de calidad de la programación, revisando que las fórmulas se hayan aplicado correctamente de acuerdo con las reglas definidas para los modelos econométricos y liquidación de avalúo, si la programación no es correcta se devuelve a la configuración de fórmulas de los modelos.
El grupo de estadística y la Gerencia de Tecnología revisan que se hayan aplicado correctamente los porcentajes de CONFIS e IVIUR los porcentajes aprobados según las políticas fiscales definidas por la autoridad municipal y el índice de ley a los predios. Si se presentan inconsistencias las comunica para ajuste por parte del profesional asignado.</t>
  </si>
  <si>
    <t>Instructivo Liquidación de avalúos Revisar y realizar control de calidad de la programación realizada
Revisar la correcta aplicación de los porcentajes</t>
  </si>
  <si>
    <t>El profesional avaluador asignado revisa y analiza los valores comerciales de terreno, construcción y avalúo total y los validadores generados, si se requieren ajustes se procede según el caso descrito en el instructivo, hasta garantizar la consistencia de los valores.
El profesional avaluador revisa para cada uno de los predios reportados por los validadores la consistencia de la información y el avalúo total liquidado, si no todos los valores se encuentran acordes con las condiciones del predio y el mercado inmobiliario se proponen ajustes de los valores.</t>
  </si>
  <si>
    <t>Instructivo Liquidación de avalúos Revisar y aprobar los avaluos 
Revisar los validadores</t>
  </si>
  <si>
    <t>El profesional de control de calidad revisa la propuesta de ajuste y/o cambios verificando la consistencia de la información a cargar por parte del avaluador, si no se aprueban se devuelve.</t>
  </si>
  <si>
    <t>Instructivo Análisis de sensibilidad
Realizar control de calidad de ajustes propuestos</t>
  </si>
  <si>
    <t>El profesional avaluador revisa para cada uno de los predios reportados por los validadores la consistencia de la información y el avalúo total liquidado, si no todos los valores se encuentran acordes con las condiciones del predio y el mercado inmobiliario, se procede a realizar los ajustes y cargue de información a que haya a lugar.</t>
  </si>
  <si>
    <t>Instructivo Análisis de sensibilidad
Revisar los validadores catastrales</t>
  </si>
  <si>
    <t xml:space="preserve">El profesional de control de calidad, líder técnico y profesional designado para el proyecto seleccionan una muestra aleatoria de los puntos muestra realizados y sobre estos revisa la consistencia de la información valuatoria, si detecta inconsistencia marca los puntos muestra con las alertas detectadas en las revisiones anteriores y genera un archivo de alertas para remitir al profesional avaluador para su revisión. </t>
  </si>
  <si>
    <t>Instructivo Realización Avalúos puntos muestra
Revisar y realizar control de calidad</t>
  </si>
  <si>
    <t xml:space="preserve">El profesional de control de calidad OTC verifica la información recolectada para determinar que todas las ofertas de venta arriendo de un sector hayan sido capturadas, si no se capturó como mínimo el 70% de las ofertas del sector asignado devuelve al técnico para un nuevo recorrido. </t>
  </si>
  <si>
    <t>Instructivo para la captura y ajuste de ofertas del mercado inmobiliario.
Realizar control de calidad de ofertas capturadas en campo</t>
  </si>
  <si>
    <t>Los Profesionales líderes de los equipos de trabajo revisan el estado de las radicaciones, envían correos a quienes tienen asignaciones que presenten retrasos, solitando información correspondiente y estableciendo compromisos, acciones de mejora para cumplir con la meta establecida.</t>
  </si>
  <si>
    <t>Instructivo Planificación, seguimiento y control de trámites 
 Revisar el estado (actividad vigente) de las radicaciones</t>
  </si>
  <si>
    <t>Los profesionales líderes de los equipos de trabajo y Subgerentes SIE SIFJ, revisan la información por cada grupo de trabajo de trámites, resultado del seguimiento para detectar las radicaciones que superan los plazos establecidos, se evalúan las acciones a implementar y se determina si requiere algún otro tipo de estrategia.</t>
  </si>
  <si>
    <t>Instructivo Planificación, seguimiento y control de trámites 
Realizar el seguimiento interno a los trámites</t>
  </si>
  <si>
    <t xml:space="preserve">Instructivo Planificación, seguimiento y control de trámites 
Realizar seguimiento general del estado de los trámites </t>
  </si>
  <si>
    <t>1. Realizar jornadas de socialización trimestrales al equipo de trabajo de la Subgerencia de Información Económica-Grupo de Revisión de Avalúos, acerca de la utilización de los diferentes métodos indirectos para la atención de los trámites de revisión de avalúo catastral, autoestimación, recurso de reposición y revocatoria directa.
2. Realizar procesos de entrenamiento en puesto de trabajo y/o sensibilizaciones (Actividad sujeta al ingreso de personal).</t>
  </si>
  <si>
    <t>1. Meta: 100% - Indicador: (No. De socializaciones desarrolladas/No. De socializaciones programadas) *100
2. Meta: 100% - Indicador: No. de personas entrenadas/sensibilizadas / Total de personas programadas *100</t>
  </si>
  <si>
    <t xml:space="preserve">1. Subgerencia de Información Económica 
2. Subgerencia de Información Económica </t>
  </si>
  <si>
    <t>1.  31/12/2023
2.  31/12/2023</t>
  </si>
  <si>
    <t>1. Gestionar mesas de trabajo con otras entidades y/o dependencias para la atención de las solicitudes radicadas en el periodo (Actividad por demanda según la necesidad del proceso).
2. Realizar los procesos de inducción y entrenamiento al puesto de trabajo al personal que ingrese producto de concursos y encargos.  (Actividad sujeta al ingreso de personal).
3. Realizar reunión de seguimiento de la gestión de trámites (ej. identificando los trámites que tienen mayor número de días sin actualizar el paso)</t>
  </si>
  <si>
    <t xml:space="preserve"> *Debilidades en la planeación pues no responde a las necesidades de la infraestructura *Desarticulación o no coordinación de los involucrados, bajo compromiso y participación de las entidades *Incumplimiento de tiempos u oportunidad en el seguimiento y control a la ejecución del plan anual de trabajo de IDECA</t>
  </si>
  <si>
    <t xml:space="preserve"> *Inadecuada planeación de los instrumentos priorizados en relación al alcance y requerimientos *Cambios o transformación en modelos, métodos, tecnología con relación a la Gestión de Información Geográfica. *</t>
  </si>
  <si>
    <t xml:space="preserve"> *Incumplimiento de tiempos u oportunidad de respuestas *Incumplimiento de lineamientos y el contenido de las respuestas que no cumplen los requerimietos de los usuarios y los establecidos en la normatividad vigente *</t>
  </si>
  <si>
    <t>AltaMenor</t>
  </si>
  <si>
    <t>Posibilidad de afectación Reputacional por *Perdida de confianza de los grupos de valor y usuarios de la información geográfica dispuesta en la IDE de Bogotá. *Además de  posibles dificultades para la  implementación de la estrategía de uso y apropiación de recursos geográficos, debido a la inadecuada disposición de los datos tematicos en los diferentes canales de acceso</t>
  </si>
  <si>
    <t xml:space="preserve"> *Incumplimiento de lineamientos establecidos por IDECA por parte de la entidad productora *Inadecuado diligenciamiento de los documentos técnicos en terminos de forma, consistencia y coherencia *</t>
  </si>
  <si>
    <t>MediaMenor</t>
  </si>
  <si>
    <t xml:space="preserve"> *Problemas tecnológicos o técnicos en la arquitectura de la UAECD  *Desactualización de la documentación técnica asociada por versión de las capas suministradas por las entidades *Incongruencia entre las BDG origen y las BDG destino</t>
  </si>
  <si>
    <t>Servicios Web Geográficos Interoperables</t>
  </si>
  <si>
    <t xml:space="preserve"> *Problemas tecnológicos o técnicos en la arquitectura de la UAECD  *Deficiencia en el control de los requerimientos técnicos que deben cumplir los servicios web *</t>
  </si>
  <si>
    <t xml:space="preserve"> *Incumplimiento de lineamientos por parte  de los responsables de  garantizar la actualización del catálogo *Carencia de herramientas tecnológicas automatizadas o funcionales para la actualización del catálogo de recursos geográficos. *</t>
  </si>
  <si>
    <t>El  Gerente Ideca y los Subgerentes de Operaciones y de Analítica de Datos,  revisan el documento propuesta del PAT en el sentido de verificar que este de acuerdo con los lineamientos impartidos, para garantizar que se tiene en cuenta todos los componentes de la IDE, que se está de acuerdo con los elementos estratégicos propuestos y alineado al plan de desarrollo, necesidades insterinstitucionales y con los objetivos estrategicos de la UAECD. (C1)</t>
  </si>
  <si>
    <t>El  Gerente Ideca y los Subgerentes de Operaciones y de Analítica de Datos, junto con el profesional especializado lider del procedimiento de fortalecimiento de la gobernanza Ideca, realizan seguimiento, monitoreo y control al Plan Anual de Trabajo. Registran el avance del PAT en la matriz de seguimiento y en caso de evidenciar atraso La Gerencia Ideca y las Subgerencias de Operaciones y Analítica evaluan causas y definen las acciones pertinentes. realizaran seguimiento de los compromisos para cada caso. (C3)</t>
  </si>
  <si>
    <t>El  Gerente Ideca y los Subgerentes de Operaciones y de Analítica de Datos, desarrollan sesión para aprobación del plan estratégico ante la Comisión Ideca. (C2)</t>
  </si>
  <si>
    <t>Procedimiento Fortalecimiento de la Gobernanza de IDECA. Desarrollar sesión para aprobación del plan estratégico ante la Comisión Ideca</t>
  </si>
  <si>
    <t>El Gerente IDECA revisa y aprueba la priorización y las propuestas o proyectos de instrumentos para la eficiente gestión de la información de la información geográfica. (C1)</t>
  </si>
  <si>
    <t>El profesional especializado lider del procedimiento  revisa el documento en cuanto a consistencia, coherencia, propósito y la forma del documento, con el fin de aprobar el documento. (C2)</t>
  </si>
  <si>
    <t>El profesional especializado asignado por el Subgerente de Operaciones, aplica pruebas funcionales y realiza el analisis de conformidad del instrumento técnico (C2)</t>
  </si>
  <si>
    <t>Procedimiento elaboración y mantenimiento de instrumentos técnicos y jurídicos para la gestión de información geográfica. Aplicar pruebas y analisi de conformidad del instrumento técnico.</t>
  </si>
  <si>
    <t>El  Gerente Ideca y los Subgerentes de Operaciones y de Analítica de Datos, aprueban los borradores de respuesta de atención de requeriminetos de recursos geográficos, se verifica la oportunidad y la coherencia. (C1 y C2)</t>
  </si>
  <si>
    <t>El Subgerente de Operaciones y el profesional especializado lider del procedimiento verifican y aprueban que la documentación técnica cumpla a cabalidad con los criterios de forma, consistencia y coherencia. Revisan y validan que los datos cargados cumplan con los lineamientos establecidos en Ideca, asimismo verifican el servicio en ambiente de pruebas, una vez esté conforme se notifica al profesional universitario de datos temáticos y al Profesional Universitario Subgerencia de Operaciones (Administrador base de datos geográfica de IDECA), mediante correo electrónico, para proceder así al cargue de los datos en las bases de datos de IDECA y la publicación del servicio en producción. (C1 y C2)</t>
  </si>
  <si>
    <t>El profesional especializado lider del procedimiento de la Subgerencia de Operaciones verifica las actualizaciones de los documentos técnicos en terminos de forma, consistencia y coherencia. (C2)</t>
  </si>
  <si>
    <t>Procedimeinto de Gestión de Datos de Referencia - Verificar las actualizaciones de los documentos técnicos</t>
  </si>
  <si>
    <t>El profesional especializado lider de procedimiento de la Subgerencia de Operaciones valida la consistencia de los datos (modelo de datos y número de registros) almacenados en la Base de Datos respecto a los datos suministrados por las Entidades responsables. (C3)</t>
  </si>
  <si>
    <t>El administrador de la plataforma de la Gerencia de Tecnología valida la disponibilidad de la Infraestructura Tecnologica, realiza despliegues y ventanas de mantenimiento, gestiona las mesas de servicios realiza pruebas y verifica las soluciones. (C1)</t>
  </si>
  <si>
    <t>Procedimiento de Gestión de la Infraestrutura Tecnológica. Validar la disponibilidad de la infraestrutura tecnológica.</t>
  </si>
  <si>
    <t>El profesional especializado de la subgerencia de operaciones (líder de servicios) verifica que el servicio web geográfico en ambiente de pruebas cumpla con los requisitos mínimos requeridos y buenas prácticas para los servicios web geográficos. (C2)</t>
  </si>
  <si>
    <t>El profesional asignado de la subgerencia de operaciones (Administrador consola de mapas Bogotá) verifica que el servicio web geográfico en ambiente de producción cumpla con los requisitos mínimos requeridos y buenas prácticas para los servicios web geográficos. (C2)</t>
  </si>
  <si>
    <t>El administrador de la plataforma de la Gerencia de Tecnología valida la disponibilidad de la Infraestructura Tecnologica,realiza despliegues y ventanas de mantenimiento, gestiona las mesas de servicios realiza pruebas y verifica las soluciones. (C1)</t>
  </si>
  <si>
    <t>Procedimiento GDT-PR-05. Validar la disponibilidad de la infraestrutura tecnológica.</t>
  </si>
  <si>
    <t>El profesional especializado del procedimiento de Gobierno de Recursos Geográficos verifica la actualización del catálogo de recursos geográficos por parte de los responsables de los otros procedimientos, de tenerse observaciones sobre el cargue de la información se requiere al responsable mediante correo electrónico con copia a la Gerencia y Subgerencias., quienes finalmente revisan y aprueban la actualización del catálogo. (C1)</t>
  </si>
  <si>
    <t>El profesional especializado administrador de la Gerencia de Tecnología a cargo del procedimiento de Desarrollo de Sistemas de Información, revisa los documentos de análisis y diseño, ejecuta el guión de pruebas y revisa la calidad de la documentación en produccción. (C2)</t>
  </si>
  <si>
    <t>Procedimiento desarrollo de sistemas de información, Revisar documentos de análisis y diseño, ejecutar guión de pruebas, revisar calidad de documentación en producción.</t>
  </si>
  <si>
    <t xml:space="preserve">
1. Realizar semestralmente sesiones de seguimiento de las normas que impactan la elaboración o actualización de instrumentos de GIG
</t>
  </si>
  <si>
    <t xml:space="preserve">1. Meta: 100%
Indicador: Número de sesiones de seguimiento de las normas ejecutadas   / Total de sesiones de seguimiento de normas programadas 
</t>
  </si>
  <si>
    <t xml:space="preserve">1. 31/12/2023
</t>
  </si>
  <si>
    <t>1, Realizar sesiones de trabajo trimestralmente para el seguimiento del cumplimiento en términos de calidad y oportunidad.</t>
  </si>
  <si>
    <t>1, Meta:100%
Indicador: Número de sesiones de seguimiento ejecutadas / Número de sesiones de seguimiento programadas*100%</t>
  </si>
  <si>
    <t>1. Realizar seguimiento trimestral a la gestión y documentación técnica asociada a las capas de información reportadas como generadas o actualizadas.</t>
  </si>
  <si>
    <t>1. Meta:100%
Indicador: Número de seguimientos ejecutados / Número de seguimientos programados*100%</t>
  </si>
  <si>
    <t>Posibilidad de afectación Económica y Reputacional por *Afectación a la financiación de proyectos internos  * , debido a Incumplimiento de la ejecución de los contratos y/o convenios firmados</t>
  </si>
  <si>
    <t xml:space="preserve"> *Disminución de la capacidad operativa para atender las solicitudes y reprocesos operativos *Falta de seguimiento a la ejecución de los contratos y/o convenios * </t>
  </si>
  <si>
    <t>(Número de contratos ejecutados oportunamente/ Total de contratos y/o convenios a ejecutar en el periodo)*100</t>
  </si>
  <si>
    <t>Posibilidad de afectación Reputacional por *Pérdida de imagen o credibilidad por parte de los clientes, *Reprocesos y desgaste administrativo, debido a Incumplimientos en la calidad de la entrega de los avaluos comerciales</t>
  </si>
  <si>
    <t xml:space="preserve"> *Falta de seguimiento en el desarrollo de las actividades *Falta de consistencia en la información reportada por los avaluadores *Cambios en la norma</t>
  </si>
  <si>
    <t>(Avalúos entregados con la calidad establecida / Total de avalúos comerciales entregados)*100</t>
  </si>
  <si>
    <t xml:space="preserve">Posibilidad de afectación Reputacional por *Afectación de la imagen institucional y *Reclamos por parte de usuarios, debido a Falta de calidad en la entrega de los productos y/o servicios (Cartografía, registros de información predial, cabida y linderos ley 1682) </t>
  </si>
  <si>
    <t>Muy AltaLeve</t>
  </si>
  <si>
    <t>Los funcionarios CM y de la entidad contratante, los 
Funcionarios de la dependencia misional de la UAECD, realizan el seguimiento para asegurar la ejecución exitosa del contrato o convenio  C1</t>
  </si>
  <si>
    <t>Procedimiento de venta de productos y servicios a través de contratos y convenios interadministrativos</t>
  </si>
  <si>
    <t>El Supervisor-CM, el profesional -GCAC y el 
Gerente GCAC, realizan seguimiento al recaudo de contratos o convenios con el propósito de promover la ejecución correcta de los contratos e ingresos. C2</t>
  </si>
  <si>
    <t>El profesional avaluador verifica y realiza visita técnica al predio, siguiendo los lineamientos del Documento técnico Protocolo de visita técnica para avalúos comerciales; si la visita no fue efectiva se realiza automáticamente la asignación de nueva fecha de visita la cual no superará los 10 días. C1</t>
  </si>
  <si>
    <t>El profesional de control de calidad de la Subgerencia de Información Económica -SIE, verifica en el aplicativo de avalúos comerciales el Informe técnico con los anexos y los documentos aportados, validando contra una lista de chequeo para determinar su conformidad. De requerirse ajustes, devuelve al profesional avaluador para ajustes. C1</t>
  </si>
  <si>
    <t>El Comité de avalúos realiza revisión y validación del avalúo teniendo en cuenta las variables definidas en el procedimiento asociado; de no ser aprobado, se devuelve a la realización del estudio técnico, dejando como registro el Acta de Comité. C1</t>
  </si>
  <si>
    <t>El profesional de control de calidad de la SIE revisa y valida la inclusión de la totalidad de los ítems de reconocimiento según la documentación aportada; si no se aprueba se devuelve al profesional avaluador por el módulo de avalúos. C1</t>
  </si>
  <si>
    <t>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 C1</t>
  </si>
  <si>
    <t>La Gerencia y/o Subgerencia de Información Económica realizan seguimiento periódico de los avalúos con el propósito de fortalecer la gestión de los mismos; de encontrar alguna desviación, determinan las acciones a seguir; se deja como registro una presentación. C2</t>
  </si>
  <si>
    <t>Profesional y/o Técnico Control Calidad Subgerencia de Información Física y Jurídica., Realizar control de calidad</t>
  </si>
  <si>
    <t>1. Realizar la solicitud de los recursos requeridos necesarios para contar con la ejecución de los contratos y convenios. 
2. Realizar seguimiento trimestral a la contratación del personal.
3. . Realizar seguimiento mensual al estado de los contratos.</t>
  </si>
  <si>
    <t xml:space="preserve">1. Meta: 100%
(Solicitudes realizadas / Slicitudes requeridas)*100
2. Meta: 100%
(Seguimientos realizados / Seguimientos programados)*100
3. Meta: 100%  seguimientos
(Seguimientos mensuales realizados / Seguimientos programados)*100 </t>
  </si>
  <si>
    <t>1. Supervisor del convenio y/o contrato 
2. Suervisor del convenio y/o contrato
3. Profesional GCAC</t>
  </si>
  <si>
    <t>1.Realizar reuniones mensuales de seguimiento para generar alertas y/o recomendaciones sobre la gestión de los avalúos comerciales.
2.  Realizar seguimiento trimestral a la contratación del personal avaluador.</t>
  </si>
  <si>
    <t>Posibilidad de afectación Reputacional por *Afectación en la mejora de los procesos de gestión y gobierno de TI y en el uso y apropiación de las tecnologías de la información *Saturación de los canales de soporte , debido a Incumplimiento de los proyectos del Plan Estratégico de Tecnología de la Información (PETI)</t>
  </si>
  <si>
    <t xml:space="preserve"> *Falta de recursos financieros *Falta o insuficiencia de personal *Debilidades y/o inoportunidad por parte de los procesos/dependencias en la generación de insumos para la ejecución de los proyectos</t>
  </si>
  <si>
    <t>Actividades ejecutadas para  implementar el PETI: 
Porcentaje   de   avance acumulado  ejecutado   de   los proyectos del plan estratégico de tecnologías de la información PETI/ Porcentaje  de  avance  acumulado programado  de  los proyectos del plan estratégico de tecnologías de la información PETI</t>
  </si>
  <si>
    <t xml:space="preserve"> *Falta de claridad en requerimientos y en los controles de cambios y liberaciones   *Fallas en soporte y mantenimiento *Falta de recursos financieros, Falta o insuficiencia de personal</t>
  </si>
  <si>
    <t>Requerimientos de Sistemas de Información Viabilizados y Gestionados Oportunamente: (No. de ordenes de cambio  mantenimiento de sistemas de informacion atendidas oportunamente/ No. De ordenes de cambio viabilizadas de mantenimiento de sistemas de informacion ) *100</t>
  </si>
  <si>
    <t xml:space="preserve"> *Fallas en soporte y mantenimiento, falta de monitoreo en tiempo real integrado. *Ausencia o no aplicación de ejercicios de continuidad de negocio. Ataques cibernéticos *Falta de recursos financieros. Errores en la  gestión de cambios.</t>
  </si>
  <si>
    <t xml:space="preserve"> *Fallas o problemas en los elementos de recuperación o ausencia de pruebas para asegurar la continuidad. Identificación inadecuada de la criticidad de los procesos y/o los tiempos óptimos de recuperación, recursos mínimos (humano y tecnológico). *Falta de conocimiento de los temas en la ejecución de los procesos de recuperación. * Falta de recursos financieros.</t>
  </si>
  <si>
    <t xml:space="preserve">Nivel de actividades ejecutadas en el periodo del Plan de continuidad:
(N°.  de actividades ejecutadas en el periodo /N°.  de actividades programadas en el periodo )*100  </t>
  </si>
  <si>
    <t>Posibilidad de afectación Reputacional por *Afectación en la prestación de los servicios tecnológicos  *., debido a Pérdida, fuga o alteración de información de la UAECD</t>
  </si>
  <si>
    <t>Nivel de Gestión de los Incidentes de Seguridad de la Información: 
(N° total de incidentes de seguridad de la información cerrados en la vigencia - N° de incidentes de seguridad de la información materializados en más de una oportunidad / Total de incidentes de seguridad de la información cerrados en la vigencia) * 100</t>
  </si>
  <si>
    <t xml:space="preserve">Posibilidad de afectación Reputacional por *Insatisfacción de los usuarios  *Afectación en la prestación de los servicios tecnológicos, debido a Incumplimiento de los Acuerdos de Nivel de Servicio </t>
  </si>
  <si>
    <t xml:space="preserve"> *Falta o insuficiencia de personal *Falta de conocimiento de los temas acerca del funcionamiento de la mesa de servicio de TI y/o aplicativos /herramientas de trabajo  *Falta de información y claridad en el registro de la solicitud</t>
  </si>
  <si>
    <t>Nivel de Oportunidad en la Solución de Solicitudes de los Servicios de TI: 
(Número de solicitudes resueltas en los tiempos parametrizados en la mesa de servicios de TI / Número de solicitudes resueltas) * 100</t>
  </si>
  <si>
    <t>Muy BajaCatastrófico</t>
  </si>
  <si>
    <t>Extremo</t>
  </si>
  <si>
    <t>BajaMayor</t>
  </si>
  <si>
    <t>El ingeniero asignado valida diariamente que los servicios se encuentren disponibles y en correcto funcionamiento. Solicita recursos tecnológicos para garantizar la continuidad del servicio tecnológico.</t>
  </si>
  <si>
    <t xml:space="preserve">El ingeniero asignado realiza la ejecución del despliegue o ventana de mantenimiento, y verifica la ejecución del cambio, documenta las acciones realizadas en la orden de cambio y en la herramienta tecnológica de mesa de servicios de TI. </t>
  </si>
  <si>
    <t>Se construye el documento de planeación y control del Sistema de Gestión de Continuidad del Negocio - SGCN para los procesos críticos de la Unidad Administrativa Especial de Catastro Distrital – UAECD conforme lo especificado en el capítulo de condiciones de operación de este documento , el cual responde a los posibles riesgos de interrupciones en la operación del negocio con el fin de mitigar y continuar con la prestación de los servicios a un nivel aceptable predefinido, así como permite en situaciones de incidentes graves mantener en funcionamiento sus operaciones frente a sus clientes (ciudadanos, usuarios internos, entes territoriales, entidades oficiales y privadas).</t>
  </si>
  <si>
    <t>Procedimiento continuidad del Negocio: Elaborar el documento de planificación y control del SGCN</t>
  </si>
  <si>
    <t>Análisis, gestión y seguimiento de vulnerabilidades sobre la
infraestructura tecnológica en coordinación con todos los
administradores de plataforma.</t>
  </si>
  <si>
    <t xml:space="preserve">Procedimiento Gestión de la Infraestructura Tecnológica. Condiciones Geerales  : Plataforma de seguridad informática </t>
  </si>
  <si>
    <t>Realizar la definición, programación, ejecución y verificación de las copias de respaldo y la recuperación de los datos e información de la Unidad Administrativa Especial de Catastro Distrital – UAECD, soportados en la Infraestructura Tecnológica.</t>
  </si>
  <si>
    <t>Instructivo de copias de respaldo y recuperación</t>
  </si>
  <si>
    <t xml:space="preserve">Capacitación a funcionarios y contratistas sobre como gestionar las solicitudes en  la mesa de servicio y y/o aplicativos /herramientas de trabajo, por petición de los jefes. </t>
  </si>
  <si>
    <t>Posibilidad de afectación Reputacional por *Inconformidad con la atención *Aumento de las solicitudes-reclamos de los usuarios-ciudadanos  , debido a Incumplimiento en la atención de las solicitudes que se reciben por los canales de atención</t>
  </si>
  <si>
    <t xml:space="preserve"> *Desconocimiento de los funcionarios que radican el trámite. *Falta de unificación de criterios *Incremento de solicitudes por aumento en el impuesto</t>
  </si>
  <si>
    <t>Muy AltaModerado</t>
  </si>
  <si>
    <t>Posibilidad de afectación Reputacional por *Desconocimiento por parte de los usuarios del resultado del tramite Catastral *Incumplimiento normativo, debido a Incumplimiento en los terminos de ley para realizar la notificación</t>
  </si>
  <si>
    <t xml:space="preserve"> *Desconocimiento detallado de la implementación de algunos temas (notificación)  *Falta de articulación y comunicación entre dependencias y procesos *Falta de unificación de criterios para identificar las respuestas que se notifican</t>
  </si>
  <si>
    <t>(Notificaciones realizadas /notificaciones transferidas)*100</t>
  </si>
  <si>
    <t>Posibilidad de afectación Reputacional por *Desinformación de los ciudadanos para la gestión de sus trámites y la labor misional de la Unidad. *Hallazgos administrativos e incumplimiento contractual, debido a Incumplimiento del Plan de participación ciudadana y rendición de cuentas</t>
  </si>
  <si>
    <t xml:space="preserve"> *Fallas en la construcción del plan de participación ciudadana y rendición de cuentas *Falta de seguimiento a las actividades programadas *Falta de gestión de recursos y aspectos </t>
  </si>
  <si>
    <t>(actividades realizadas el plan de participació ciudadana y rendición de cuentas/Total de actividades programadas)*100</t>
  </si>
  <si>
    <t>Radicación de trámites</t>
  </si>
  <si>
    <t>Posibilidad de afectación Reputacional por *Aumento en los tiempos de respuesta al ciudadano. *Posible daño jurídico o económico para el ciudadano., debido a Inconsistencia en la radicación de los trámites solicitados por los ciudadanos.</t>
  </si>
  <si>
    <t xml:space="preserve"> *Desconocimiento de los requisitos por parte de los  funcionarios que radican. *Falta de unificación de criterios * </t>
  </si>
  <si>
    <t>1-(Radicaciones devueltas por inconsistencias/total de radicaciones realizadas)*100</t>
  </si>
  <si>
    <t>Muy AltaMenor</t>
  </si>
  <si>
    <t>El auxiliar y/ o técnico SPAC asignado al canal telefónico, al finalizar la llamada pregunta: “ha sido clara la información suministrada y resuelta su inquietud, “¿Hay algo más en que pueda servirle?” C1</t>
  </si>
  <si>
    <t>Procedimiento Atención canal telefónico</t>
  </si>
  <si>
    <t>Para finalizar la atención pregunta si “ha sido clara la información suministrada o ¿hay algo más en que pueda servir?” C2</t>
  </si>
  <si>
    <t>Procedimiento Atención canal presencial</t>
  </si>
  <si>
    <t>El auxiliar, técnico o profesional SPAC recibe el correo electrónico con el CORDIS asignado, lee y analiza la solicitud para dar respuesta conforme lo establecido en los procedimientos “Atención, Radicación y Respuesta a Trámites Inmediatos”, “Atención y Radicación de Trámites no Inmediatos”. C1 y 2</t>
  </si>
  <si>
    <t>Procedimiento Atención canal escrito</t>
  </si>
  <si>
    <t>El auxiliar, técnico o profesional SPAC disponen los oficios en la carpeta compartida, el líder del canal revisa de manera aleatoria, los oficios de respuesta proyectados por los funcionarios que la Subgerencia de Participación y Atención al Ciudadano ha determinado para su revisión. Revisa que estén conforme con los criterios identificados de fondo y forma, de tal manera, que la respuesta este acorde a lo solicitado por el usuario y teniendo en cuenta los numerales 3.6 y 3.7 de las condiciones especiales de operación de este procedimiento.  C1y 2</t>
  </si>
  <si>
    <t>El auxiliar, técnico o profesional SPAC asignados en cada plataforma confirman que todas las solicitudes recibidas hayan sido atendidas.C1 y 2</t>
  </si>
  <si>
    <t>Procedimiento Atención canal virtual</t>
  </si>
  <si>
    <t>El auxiliar, técnico o profesional SPAC asignados a la atención de las PQRS en las dependencias verifican que todas las solicitudes o requerimientos se encuentren cerradas con la respuesta al ciudadano y semanalmente se envía correo electrónico a las dependencias con los PQRS que se encuentran en trámite, con el fin de recordar el cumplimiento de la respuesta en los plazos establecidos en la normatividad vigente.  c1 y 2</t>
  </si>
  <si>
    <t>Procedimiento Atención PQRS</t>
  </si>
  <si>
    <t>El profesional SPAC diariamente registra la información de las asignaciones para la notificación de los actos administrativos según los correos enviados por las áreas técnicas en un registro "tablero de control asignaciones" con el fin de verificar el cumplimiento de la normatividad, evaluando el rendimiento de las asignaciones que permitan generar alertas para la efectiva notificación y toma de decisiones. C1 y 3</t>
  </si>
  <si>
    <t>Gerente y subgerente de participación Ciudadana, realizar la revisión del contenido y componentes del plan para el territorio, verificando que cumple con la formulación de los lineamientos metodológicos que se establecen para el tema y con los estándares de calidad determinados  C1</t>
  </si>
  <si>
    <t>Gerente y subgerente de participación Ciudadana y Director, presentan y aprueban el plan con cada uno de sus componentes para aprobación. Si el plan requiere ajustes se dejará consignando en el acta de la reunión para realizarlos C1</t>
  </si>
  <si>
    <t>Líderes y Profesional de Participación Ciudadana, periódicamente verifican el cumplimiento por cada uno de los territorios del diligenciamiento de los documentos que hacen referencia a las actividades de socialización y de participación en todos los niveles.C1 y 3</t>
  </si>
  <si>
    <t>Comité Instituional de gestio y desempeño realiz seguimiento a plan de participación ciudadana con el propsito de garantizar su cupliiento C2</t>
  </si>
  <si>
    <t>Procedimiento participación ciuddana y rendición de cuentas</t>
  </si>
  <si>
    <t>El auxiliar, técnico, profesional, radicador SPAC consulta la información de matrícula del predio objeto de la solicitud, en el Certificado de Tradición y Libertad en el aplicativo VUR o VUC, busca identificar el tipo de requerimiento, la completitud de los documentos y atender las solicitudes oportunamente.
El radicador: técnico y/o profesional SPAC verifica si se cuenta con matrícula inmobiliaria y corresponde al predio indicado por el solicitante con el fin de verificar que el predio y los datos jurídicos de los mismos coincidan con los registrados en el SIIC y en la Oficina de Registro de Instrumentos públicos. C1 y 2</t>
  </si>
  <si>
    <t>El radicador: técnico y/o profesional SPAC consulta el Certificado de tradición y libertad en los aplicativos respectivos para constatar la información de la tradición del predio, dejando evidencia de la consulta que permitió validar la calidad (VUR, VUC o RUES, otros). C1 y 2</t>
  </si>
  <si>
    <t>El radicador: técnico y/o profesional SPAC ubica el predio en el SIIC y visor cartográfico y verifica si existen otras radicaciones sobre el predio que esté vigente, si esas radicaciones tienen respuesta, si se encuentran pendiente por documentos, o para identificar un recurso o si es una radicación nueva. C1 y 2</t>
  </si>
  <si>
    <t>El radicador: técnico y/o profesional SPAC revisa los documentos exigidos en la Resolución de requisitos vigente para la UAECD de acuerdo con la tipología indicada, busca establecer que las radicaciones contengan los documentos requisitos.C1 y 2</t>
  </si>
  <si>
    <t>El radicador: técnico y/o profesional SPAC genera la radicación en el SIIC y relaciona los documentos aportados por el Usuario o solicitante de acuerdo con el trámite requerido cumpliendo las disposiciones del procedimiento, si la radicación no tiene los documentos completos informa al usuario que recibirá una comunicación de la entidad solicitándole completar los documentos requisito y plazo para realizarlo. C1 y 2</t>
  </si>
  <si>
    <t>El auxiliar, técnico, profesional SPAC recibe de las dependencias de estudio la relación de las radicaciones con inconsistencias, realiza análisis de la causa de la devolución y por funcionario, asigna al funcionario que radicó para que corrija la inconsistencia de la radicación, la cual se debe corregir en el menor tiempo posible para transferir al área de estudio inmediatamente. Genera un informe periódico de las devoluciones el cual incluye la causal de la devolución, el nombre del funcionario radicador y el tiempo utilizado en la atención de la devolución. Este informe lo envía al Subgerente SPAC quien recibe el informe e identifica las causales más recurrentes de devolución e identifica si se requiere acciones de mejora. C1 y 2</t>
  </si>
  <si>
    <t>1. Reaizar reuniones mensuales del equipo de notificaciones para revisar gestión y plantear mejoras si hay lugar a ellas.</t>
  </si>
  <si>
    <t xml:space="preserve">1. Realizar reuniones trimestrales del equipo de Participación para la articulación de la gestión. 
</t>
  </si>
  <si>
    <t xml:space="preserve"> *Personal con conocimientos desactualizados, *Errores humanos, *</t>
  </si>
  <si>
    <t xml:space="preserve"> *Personal con conocimientos desactualizados o sin experiencia *Solicitudes con información inexacta *Error humano</t>
  </si>
  <si>
    <t>AltaLeve</t>
  </si>
  <si>
    <t xml:space="preserve">Posibilidad de afectación Reputacional por *Toma de decisiones inadecuadas y *Reportes financieros inconsistentes, debido a Sobrevaloración o subvaloración de los costos asociados a los productos comercializados (Diferentes a Catastro Multiprosito) por la UAECD </t>
  </si>
  <si>
    <t xml:space="preserve"> *Demoras en el reporte de funcionarios autorizados, *Cambios tecnológicos, *Personal sin experiencia o capacitación necesaria.</t>
  </si>
  <si>
    <t>Posibilidad de afectación Económica y Reputacional por *Fallos en contra de la Unidad,
condenas por sentencias judiciales, * investigaciones disciplinarias, fiscales, penales y/o sanciones administrativas , debido a errores técnicos o demora injustificada en la expedición de actos administrativos</t>
  </si>
  <si>
    <t>(Cantidad de actos administrativos tramitados en el periodo /Cantidad de actos administrativos radicados en la Gerencia Jurídica en el periodo)*100</t>
  </si>
  <si>
    <t>Posibilidad de afectación Económica y Reputacional por *Fallos en contra de la Unidad,
condenas por sentencias judiciales * investigaciones disciplinarias, fiscales, penales y/o sanciones administrativas , debido a falta de atención o trámite de las solicitudes recibidas en el proceso de gestión jurídica</t>
  </si>
  <si>
    <t>Apelaciones resueltas acumuladas al periodo / Total de apelaciones programadas a atender en el año</t>
  </si>
  <si>
    <t>El profesional (aobgado) encargado podrá solicitar mediante correo electrónico apoyo técnico a profesional desinadopor la Gerencia de Información Caastral para atender la práctica de pruebas, con el fin de definir y dirimir aspectos técnicos que deban incorporarse en el auto de pruebas. En este caso, la proyeccion de auto qeu decreta pruebas llevará los visto buenos de los dos profesionales.</t>
  </si>
  <si>
    <t>AUXILIAR DE GESTIÓN JURÍDICA
PROFESIONAL ASIGNADO</t>
  </si>
  <si>
    <t xml:space="preserve"> *Falla de controles (error en la verificación de requisitos de estudios y experiencia requeridos para el desempeño de un empleo) *Incumplimiento de actividades (falta de verificación de los antecedentes de la persona a ser nombrada) *Desactualización normativa (normas vigentes que rigen la selección y vinculación)</t>
  </si>
  <si>
    <t xml:space="preserve"> *Demoras o incumplimientos de los involucrados, o,  Incumplimiento de tiempos u oportunidad (no entrega o entrega incompleta o inoportuna de la documentación por parte del servidor que se retira) *Fallas en el seguimiento, o Seguimiento inoportuno (no revisión o revisión inoportuna de la carta de renuncia o del formato entrega de cargo por parte del profesional de retiro) *Demoras o incumplimientos de los involucrados, o,  Incumplimiento de tiempos u oportunidad  (no entrega o trámite inoportuno del formato entrega de cargo por parte del jefe del servidor que se retira)</t>
  </si>
  <si>
    <t xml:space="preserve"> *Limitaciones en la transferencia de conocimiento  *Falta de insumos o información y/o incompleta *Demoras o incumplimientos de los involucrados (Retiro de los servidores sin documentar su acta de entrega/informe de gestión)
Baja calidad de la información insumo (Insuficiente información documentada de la operación de los procesos)</t>
  </si>
  <si>
    <t xml:space="preserve"> *Demoras o incumplimiento de los involucrados (inoportunidad en la solicitud de afiliación a la ARL o reporte de situaciones administrativas: teletrabajo, comisión de servicios, capacitación, bienestar, cambios de cargo, fuera del tiempo establecido en los procedimientos *Error humano (no realización de afiliación o reporte a la ARL de la situación administrativa a pesar de contar con la solicitud respectiva) *Incumplimiento de actividades (no reporte de situaciones que conlleven cambio en la tipología de riesgo para afiliación a la ARL)</t>
  </si>
  <si>
    <t xml:space="preserve"> *Incumplimiento de lineamientos (no cumplimiento a los lineamientos establecidos en la norma y memorando de instrucción remitido por la STH defiendo fechas y fases para la concertacion y/o evaluación del desempeño) *Fallas en los aplicativos y/o soluciones tecnológicas (EDL) *</t>
  </si>
  <si>
    <t xml:space="preserve"> *Falta de conocimiento en los temas (desconocimiento del módulo de información (PERNO) y de la normatividad en términos salariales y prestacionales que tiene la Unidad) *Error humano en la revisión de la nómina *Error humano en la inclusión de novedades</t>
  </si>
  <si>
    <t xml:space="preserve"> *Falta de insumos o información y/o incompleta (no se cuenta con la totalidad de los soportes en forma física en gestión documental como tampoco en forma electrónica) *Baja calidad de la información insumo (dificultad para visualizar/leer la información histórica por la calidad de la documentación, Errores o imprecisiones en los datos de la documentación histórica)  *Alta carga laboral</t>
  </si>
  <si>
    <t xml:space="preserve"> *Demoras o incumplimiento de los involucrados (inoportunidad en la radicación de la incapacidad ante las EPS,  fuera del tiempo establecido en el Instructivo) *Error humano (Olvido que redunda en que se deje de incluir la incapacidad en el Sistema de Nómina,
Que se extravíe o traspapele la incapacidad) *Fallas en el seguimiento (no realizar seguimiento a las incapacidades radicadas ante las EPS)</t>
  </si>
  <si>
    <t xml:space="preserve">El Profesional Especializado de selección verifica de forma preliminar el cumplimiento de requisitos sobre el contenido de las hojas de vida recibidas, validando frente al manual de funciones y competencias laborales, diligenciando el formato de análisis de requisitos mínimos; si no cumple con los requisitos devuelve a una actividad del proceso previa, para recibir y recolectar las hojas de vida. 
El Profesional Especializado de selección verifica el cumplimiento de los requisitos mínimos exigidos en el Manual Específico de Funciones y Competencias Laborales del cargo a proveer en provisionalidad, diligenciando el formato de análisis de requisitos mínimos, si no cumple con los requisitos, se devuelve para nuevamente estructurar los archivos. </t>
  </si>
  <si>
    <t xml:space="preserve">El Profesional Especializado de selección realiza estudio de verificación de cumplimiento de requisitos de los servidores de carrrera administrativa que se encuentran en el cargo inmediatamente inferior al empleo a proveer, diligenciando el formato de análisis de requisitos mínimos, si no existen servidores de carrera que cumplan con los requisitos continúa con el Instructivo de selección de servidores en provisionalidad. </t>
  </si>
  <si>
    <t xml:space="preserve">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t>
  </si>
  <si>
    <t xml:space="preserve">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Interno.
El Profesional Universitario de vinculación verifica los antecedentes para determinar que el aspirante no posea inhabilidades, diligenciando el formato Requisitos para vinculación y posesión, si presenta sanciones informa a la Oficina de Control Disciplinario Interno. </t>
  </si>
  <si>
    <t>Procedimiento Selección y Vinculación de Servidores
Verificar títulos de educación formal, experiencia y tarjeta profesional (si aplica)
Verficar antecedentes del aspirante</t>
  </si>
  <si>
    <t>El profesional especializado y el Subgerente de Talento Humano revisan y validan el acta de posesión y memorando de presentación verificando que estén completos y correctos, si no se encuentran bien se devuelve al profesional universitario para corrección y una vez realizada se realiza revisión nuevamente.</t>
  </si>
  <si>
    <t>Procedimiento Selección y Vinculación de Servidores
Revisar y validar acta de posesión y memorando</t>
  </si>
  <si>
    <t xml:space="preserve">El profesional universitario de retiro analiza y verifica la solicitud de retiro de acuerdo con los documentos y soportes.  Cuando el retiro obedezca a otras causales de retiro, se debe verificar y validar contra los soportes. El control permite al profesional de retiro analizar y verificar el correcto diligenciamiento de la carta de renuncia, si cumple con los requisitos de acuerdo con la causal de retiro, si está descrita la fecha de retiro y los soportes están acorde con la solicitud.
Si no se cumple con los requisitos devuelve al servidor mediante correo solicitando los ajustes requeridos. </t>
  </si>
  <si>
    <t>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t>
  </si>
  <si>
    <t xml:space="preserve">El profesional universitario de retiro recibe el formato entrega de cargo o acta informe de gestión (según corresponda) y con los soportes en el caso en que aplique  y valida si se encuentra diligenciado completamente, revisado y firmado por el jefe de la dependencia. Si la documentación no está diligenciada y completa remite correo electrónico al jefe de la dependencia informando los ajustes a que haya lugar y revisa si son atendidas las observaciones. </t>
  </si>
  <si>
    <t xml:space="preserve">El profesional especializado verifica la entrega del informe de actividades ejecutadas por los equipos PAE - Proyectos de Aprendizaje en Equipo, que contenga el resultado de los proyectos, tabulación y análisis, fortalezas, oportunidades y debilidades detectadas en el proceso, sugerencias y recomendaciones, listado de asistencia, evaluación; verificando que cumpla con los lineamientos establecidos. Si el informe no cumple los lineamientos se devuelve y solicita mediante correo electrónico realizar los ajustes. </t>
  </si>
  <si>
    <t xml:space="preserve">El profesional especializado realiza seguimiento a las solicitudes de afiliación, si no se han gestionado aún solicita al técnico operativo y/o auxiliar administrativo para su trámite de forma inmediata. </t>
  </si>
  <si>
    <t xml:space="preserve">El profesional universitario de la STH verifica que las dependencias hayan remitido la copia de la concertación de compromisos, acorde con el memorando lineamientos EDL, si la dependencia no lo hizo, solicita al jefe de la dependencia la justificación/argumentación de las razones de la no concertación. </t>
  </si>
  <si>
    <t>El Subgerente de Talento Humano revisa el informe consolidado del resultado de las evaluaciones verificando que contenga la información correcta y completa, verificando estadísticas y conclusiones, si no, devuelve al profesional universitario para ajuste y se realiza nuevamente revisión.</t>
  </si>
  <si>
    <t>Procedimiento Gestión del rendimiento
Revisar informe y firmar memorando</t>
  </si>
  <si>
    <t xml:space="preserve">El profesional universitario de nómina valida que las novedades y situaciones administrativas estén liquidadas en el Sistema y las revisa a través de la pre-nómina. Si detecta inconsistencias se devuelve a la generación de nómina en el Sistema liquidador. Si la inconsistencia está asociada al sistema se solicitan ajustes por mesa de servicio a TI. </t>
  </si>
  <si>
    <t>El Gerente de Gestión Corporativa revisa los reportes, si la información no está correcta devuelve para ajuste, si está correcto firma en señal de aprobación, así como firma los documentos que soportan la nómina: Relación de Autorización – RA –, la certificación de la nómina y la nómina por tipo de régimen (nuevo y antiguo).</t>
  </si>
  <si>
    <t xml:space="preserve">El Subgerente de Talento Humano, revisa mensualmente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</si>
  <si>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 xml:space="preserve">El profesional especializado de nómina acorde con los soportes, ingresa a la carpeta compartida y revisa los soportes de la consulta y valida la completitud y correcto diligenciamiento de la certificación y comunica al Subgerente de Talento Humano, con el fin de que se proceda a firmar el certificado. Si la información no es correcta se devuelve para validación del profesional universitario y devuelve la certificación en el aplicativo CETIL – justificando el motivo de devolución.  </t>
  </si>
  <si>
    <t>Instructivo CETIL
Revisar certificación y oficio y firmar</t>
  </si>
  <si>
    <t xml:space="preserve">El profesional especializado de nómina revisa que el oficio de solicitud de transcripción se encuentre completo y con la información correcta, si no, devuelve al técnico operativo.
El Subgerente de Talento Humano revisa que el oficio de  solicitud de transcripción se encuentre completo y con la información correcta, si no, devuelve al técnico operativo. </t>
  </si>
  <si>
    <t xml:space="preserve">El técnico operativo de nómina verifica que las incapacidades o licencias correspondan al valor cobrado por la Unidad, validando el valor girado por la EPS o ARL si los valores están detallados o en forma global, si el valor girado no corresponde con el valor cobrado, si no, proyecta acto administrativo de cobro. </t>
  </si>
  <si>
    <t xml:space="preserve">El profesional especializado de nómina realiza trimestralmente seguimiento al cobro y pago de las incapacidades y valida si existen incapacidades que aún no han sido reconocidas realiza seguimiento y valida si el servidor o ex servidor pagó la incapacidad o licencia. </t>
  </si>
  <si>
    <t xml:space="preserve">El técnico operativo de nómina realiza seguimiento a que el oficio y acto administrativo de cobro persuasivo fue entregado a la EPS, si el oficio no fue recibido por la EPS, se debe realizar la indagación para garantizar que el oficio sea entregado, deben expedir constancias de ejecutoria en donde conste las fechas de notificación y si se interpuso recurso cuando se resolvieron. </t>
  </si>
  <si>
    <t>1. Realizar revisión bimestral de la categorización del riesgo del personal reportada en la ARL y de ser necesario realizar las gestiones correspondientes</t>
  </si>
  <si>
    <t>Meta: 100% 6 revisiones
(Revisiones realizadas / Revisiones programadas)*100</t>
  </si>
  <si>
    <t>1. Gestionar y/o participar de una jornada de actualización normativa en temas de nómina y situaciones administrativas
2. Generar cronograma de trabajo (Itrim) -  alineado a la circular de pagos que permita realizar seguimiento a la gestión oportuna de la nómina</t>
  </si>
  <si>
    <t xml:space="preserve"> *Radicación de documentos incompletos o insuficientes para adelantar el proceso de contratación *Falta o insuficiencia de personal *Incumplimiento del Plan Anual de Adquisiciones por parte de las áreas</t>
  </si>
  <si>
    <t>Muy BajaLeve</t>
  </si>
  <si>
    <t xml:space="preserve"> *Debilidad de espacios adecuados para el almacenamiento diferencial y con carácter temporal de los RESPEL, * Debilidad en el empacado y etiqueteado de los residuos peligrosos y en el diligenciamiento de la bitacora de generación de residuos peligrosos. *Utilización de elementos que generan residuos peligrosos en la ejecución de los contratos de aseo y mantenimiento.</t>
  </si>
  <si>
    <t>Instructivo Gestión de residuos peligrosos
Realizar seguimiento a las condiciones locativas y operativas</t>
  </si>
  <si>
    <t xml:space="preserve"> *Obsolescencia tecnológica, puede ocasionar que no sea posible acceder a la informacion contenida en archivos cuyos programas de origen ya no existen o han sido reemplazadas por formatos mas recientes. *Problemas de acceso a recursos TIC.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
Indisponibilidad de recursos (financieros, humanos (competencias).
Accesibilidad.</t>
  </si>
  <si>
    <t>Posibilidad de afectación Reputacional por *No generar valor agregado que le permita a la entidad el mejoramiento continuo   *., debido a Inadecuada formulación de las actividades en el plan anual de auditorias</t>
  </si>
  <si>
    <t xml:space="preserve"> *Desconocimiento de la realidad organizacional *Falta de conocimiento  para la formulación del plan de auditoria  por parte del equipo auditor *Mapa de aseguramiento institucional formulado de manera inadecuada</t>
  </si>
  <si>
    <t>Muy BajaModerado</t>
  </si>
  <si>
    <t>Posibilidad de afectación Reputacional por *Sanciones disciplinarias *Perdida de confianza y credibilidad, debido a Debilidades o inconsistencias en los informes de auditoría</t>
  </si>
  <si>
    <t xml:space="preserve"> *Inconsistencia en el marco normativo,en el objetivo, el alcance y en los hallazgos identificados * *</t>
  </si>
  <si>
    <t>N. de informes sin inconsistencias/ total de informes generados</t>
  </si>
  <si>
    <t>Autos,y fallos y resoluciones</t>
  </si>
  <si>
    <t xml:space="preserve"> *Incumplimiento de los procedimientos establecidos *Insufiencia de personal para el impulso de los procesos disciplinarios. * Evaluación inoportuna de las actuaciones disciplinarias.</t>
  </si>
  <si>
    <t xml:space="preserve"> *Insuficiencia de personal y de recursos económicos *Incumplimiento de los procedimientos establecidos *</t>
  </si>
  <si>
    <t>El Comité Institucional de Coordinación de Control Interno  revisa, propone ajustes y aprueba el Plan Anual de Auditorías con el proposito de asegurar que contemplete las necesidades y prioridades para la Unidad .(C1)</t>
  </si>
  <si>
    <t>El Profesional o Técnico Operativo de la Oficina de Control Interno asignado verifica el contenido del informe preliminar Evaluación, Seguimiento y Auditorías de Gestión, con el proposito de confirmar la suficiencia de la evidencia frente a los criterios de la evaluación y que el informe se haya estructurado de acuerdo con lo dispuesto en el formato correspondiente (C1)</t>
  </si>
  <si>
    <t>El Jefe Oficina de Control Interno verifica y aprueba el contenido del Informe Preliminar de evaluación, seguimiento y Auditoría de Gestión, con el proposito de  determinar si el informe presentó inconsistencia o no estuvo lo suficientemente sustentado. (C1)</t>
  </si>
  <si>
    <t>El jefe de la Oficina de Control Interno, evalúa la gestión del Plan en los aspectos tales como: Retroalimentación a la alta dirección, indicadores, seguimiento a las actividades del plan. Semanalmente se verifica el cumplimiento del plan de auditorías, validando los informes generados vs los que se debían generar de acuerdo con lo planeado, así como se verifican la evaluación del diseño, implementación y eficacia de los controles. (C2)</t>
  </si>
  <si>
    <t>PROCEDIMIENTO FORMULACIÓN, EJECUCIÓN Y SEGUIMIENTO AL PLAN ANUAL DE AUDITORIAS - Realizar seguimiento al Plan Anual de Auditorías</t>
  </si>
  <si>
    <t>El Jefe de Oficina Control Disciplinario Interno verifica el cumplimiento de la gestión disciplinaria con el proposito de validar el cumplimiento de las actividades planeadas en la dependencia para la actuación disciplinaria, evitando el riesgo de vencimiento de términos e incumplimiento de procedimientos.(C1 y C3)</t>
  </si>
  <si>
    <t>La Jefatura de Control Disciplinario Interno, solicitará recursos presupuestales para la contratación de personal que preste sus servicios de apoyo a la dependencia, dado que la escasa planta de personal resulta insuficiente para la atención de los trámites que se generan en la misma.</t>
  </si>
  <si>
    <t>El Jefe de Oficina de Control Disciplinario Interno realizar seguimiento a la ejecución del cronograma  con el proposito de garantizar que se ejecuten las actividades programadas en el cronograma para la vigencia  (C2)</t>
  </si>
  <si>
    <t>La Jefatura de Control Disciplinario Interno, solicitará recursos presupuestales para la contratación de personal que preste sus servicios de apoyo a la dependencia, dado que la escasa planta de personal resulta insuficiente para la atención de los trámites que se generan en la misma. (C1)</t>
  </si>
  <si>
    <t>1. Realizar 2 jornadas de socializacion y capacitación respecto a la formulación del plan anual de auditorias, así como socialización respecto a los lineamientos y la caja herramientas generados por el DAFP. 
2. Formular el mapa de aseguramiento 2024</t>
  </si>
  <si>
    <t>1. meta 100% indicador: N. de personas capacitadas/ total de personas a capacitar
2. Meta100% Indicador: Mapa de aseguramiento 2024 formulado/ Mapa de asegurameinto realizado</t>
  </si>
  <si>
    <t>Jefe OCI y Servidores OCI</t>
  </si>
  <si>
    <t>1.31/12/2023
2. 31/12/2023</t>
  </si>
  <si>
    <t>1. Solicitar  la asignación de los recursos necesarios para la ejecución de la totalidad del plan anual de auditorías</t>
  </si>
  <si>
    <t>Los gerentes y subgerentes Revisan y aproban el informe de resultados. Revisarán el informe final del
proyecto con el fin de validar que sea acorde a los objetivos inicialmente propuestos y se dé cumplimiento a los productos pactados.
¿Se aprueba?
No, se remite por correo electrónico con observaciones, para realizar los ajustes pertinentes y se devuelve a la actividad 9.
Si, continúa con la actividad 11.</t>
  </si>
  <si>
    <t>1. Meta: 100%
(Arqueos efectuados / Arqueos programados) *100    
2. Meta: 100%
(Conciliaciones efectuadas / conciliaciones programadas) *100</t>
  </si>
  <si>
    <t>1. Meta: 100%
(Revisiones realizadas / Revisiones programadas)*100
2. Meta: 100%  
(Seguimientos efectuados / Seguimientos programados y/o solicitados) * 100</t>
  </si>
  <si>
    <t>Procedimiento Formulación, Ejecución, Seguimiento y Evaluación de Proyectos de Inversión 
Actividad: Presentar los seguimientos trimestrales</t>
  </si>
  <si>
    <t>CONSULTA DE ACCESO A INFORMACIÓN</t>
  </si>
  <si>
    <r>
      <t xml:space="preserve">Posibilidad de recibir dádivas o beneficios a nombre propio o de particulares en la </t>
    </r>
    <r>
      <rPr>
        <b/>
        <sz val="11"/>
        <color theme="1"/>
        <rFont val="Calibri"/>
        <family val="2"/>
        <scheme val="minor"/>
      </rPr>
      <t>radicación</t>
    </r>
    <r>
      <rPr>
        <sz val="11"/>
        <color theme="1"/>
        <rFont val="Calibri"/>
        <family val="2"/>
        <scheme val="minor"/>
      </rPr>
      <t xml:space="preserve"> de los trámites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</si>
</sst>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9"/>
      <color indexed="81"/>
      <name val="Tahoma"/>
      <family val="2"/>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0"/>
      <color theme="1"/>
      <name val="Calibri"/>
      <family val="2"/>
      <scheme val="minor"/>
    </font>
    <font>
      <b/>
      <sz val="16"/>
      <color theme="0"/>
      <name val="Calibri"/>
      <family val="2"/>
      <scheme val="minor"/>
    </font>
    <font>
      <sz val="11"/>
      <color rgb="FFFF0000"/>
      <name val="Calibri"/>
      <family val="2"/>
      <scheme val="minor"/>
    </font>
    <font>
      <b/>
      <sz val="10"/>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b/>
      <sz val="11"/>
      <color rgb="FFC00000"/>
      <name val="Calibri"/>
      <family val="2"/>
      <scheme val="minor"/>
    </font>
    <font>
      <b/>
      <u/>
      <sz val="10"/>
      <color theme="0"/>
      <name val="Calibri"/>
      <family val="2"/>
      <scheme val="minor"/>
    </font>
    <font>
      <sz val="10"/>
      <color theme="0"/>
      <name val="Calibri"/>
      <family val="2"/>
      <scheme val="minor"/>
    </font>
    <font>
      <sz val="11"/>
      <color rgb="FF000000"/>
      <name val="Calibri"/>
      <family val="2"/>
      <scheme val="minor"/>
    </font>
    <font>
      <b/>
      <sz val="11"/>
      <name val="Calibri"/>
      <family val="2"/>
    </font>
    <font>
      <sz val="11"/>
      <name val="Calibri"/>
      <family val="2"/>
    </font>
    <font>
      <sz val="10"/>
      <name val="Arial Narrow"/>
      <family val="2"/>
    </font>
    <font>
      <sz val="10"/>
      <color theme="1"/>
      <name val="Calibri"/>
      <family val="2"/>
    </font>
    <font>
      <sz val="11"/>
      <color rgb="FF00B050"/>
      <name val="Calibri"/>
      <family val="2"/>
      <scheme val="minor"/>
    </font>
    <font>
      <sz val="10"/>
      <name val="Calibri"/>
      <family val="2"/>
    </font>
    <font>
      <sz val="11"/>
      <color theme="1"/>
      <name val="Calibri"/>
      <family val="2"/>
    </font>
    <font>
      <b/>
      <sz val="10"/>
      <color theme="0"/>
      <name val="Calibri"/>
      <family val="2"/>
      <scheme val="minor"/>
    </font>
    <font>
      <sz val="10"/>
      <color rgb="FFFF0000"/>
      <name val="Calibri"/>
      <family val="2"/>
      <scheme val="minor"/>
    </font>
    <font>
      <b/>
      <sz val="10"/>
      <color theme="1"/>
      <name val="Calibri"/>
      <family val="2"/>
      <scheme val="minor"/>
    </font>
    <font>
      <b/>
      <u/>
      <sz val="10"/>
      <color theme="1"/>
      <name val="Calibri"/>
      <family val="2"/>
      <scheme val="minor"/>
    </font>
    <font>
      <sz val="10"/>
      <color rgb="FFC00000"/>
      <name val="Calibri"/>
      <family val="2"/>
      <scheme val="minor"/>
    </font>
    <font>
      <sz val="10"/>
      <color theme="0" tint="-4.9989318521683403E-2"/>
      <name val="Calibri"/>
      <family val="2"/>
      <scheme val="minor"/>
    </font>
    <font>
      <b/>
      <sz val="10"/>
      <color rgb="FFC00000"/>
      <name val="Calibri"/>
      <family val="2"/>
      <scheme val="minor"/>
    </font>
    <font>
      <b/>
      <sz val="10"/>
      <name val="Calibri"/>
      <family val="2"/>
    </font>
    <font>
      <sz val="10"/>
      <color theme="1"/>
      <name val="Arial Narrow"/>
      <family val="2"/>
    </font>
    <font>
      <sz val="10"/>
      <color rgb="FFC00000"/>
      <name val="Arial Narrow"/>
      <family val="2"/>
    </font>
    <font>
      <sz val="10"/>
      <color rgb="FFFF0000"/>
      <name val="Arial Narrow"/>
      <family val="2"/>
    </font>
    <font>
      <b/>
      <sz val="10"/>
      <color rgb="FF000000"/>
      <name val="Calibri"/>
      <family val="2"/>
    </font>
    <font>
      <b/>
      <sz val="18"/>
      <color theme="0"/>
      <name val="Calibri"/>
      <family val="2"/>
      <scheme val="minor"/>
    </font>
    <font>
      <b/>
      <sz val="20"/>
      <color theme="0"/>
      <name val="Calibri"/>
      <family val="2"/>
      <scheme val="minor"/>
    </font>
    <font>
      <b/>
      <u/>
      <sz val="11"/>
      <color theme="0"/>
      <name val="Calibri"/>
      <family val="2"/>
      <scheme val="minor"/>
    </font>
    <font>
      <b/>
      <sz val="11"/>
      <color rgb="FF000000"/>
      <name val="Calibri"/>
      <family val="2"/>
    </font>
    <font>
      <sz val="11"/>
      <color rgb="FF0070C0"/>
      <name val="Calibri"/>
      <family val="2"/>
      <scheme val="minor"/>
    </font>
  </fonts>
  <fills count="3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008080"/>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rgb="FFFFFFFF"/>
        <bgColor indexed="64"/>
      </patternFill>
    </fill>
    <fill>
      <patternFill patternType="solid">
        <fgColor rgb="FFF2F2F2"/>
        <bgColor rgb="FF000000"/>
      </patternFill>
    </fill>
    <fill>
      <patternFill patternType="solid">
        <fgColor rgb="FFFFFF00"/>
        <bgColor indexed="64"/>
      </patternFill>
    </fill>
    <fill>
      <patternFill patternType="solid">
        <fgColor rgb="FFFFFFFF"/>
        <bgColor rgb="FF000000"/>
      </patternFill>
    </fill>
    <fill>
      <patternFill patternType="solid">
        <fgColor rgb="FFA5A5A5"/>
        <bgColor indexed="64"/>
      </patternFill>
    </fill>
    <fill>
      <patternFill patternType="solid">
        <fgColor rgb="FFA5A5A5"/>
        <bgColor rgb="FF000000"/>
      </patternFill>
    </fill>
    <fill>
      <patternFill patternType="solid">
        <fgColor rgb="FFA6A6A6"/>
        <bgColor rgb="FF000000"/>
      </patternFill>
    </fill>
    <fill>
      <patternFill patternType="solid">
        <fgColor theme="4"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thin">
        <color indexed="64"/>
      </right>
      <top/>
      <bottom style="medium">
        <color rgb="FF000000"/>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auto="1"/>
      </top>
      <bottom style="thin">
        <color auto="1"/>
      </bottom>
      <diagonal/>
    </border>
  </borders>
  <cellStyleXfs count="67">
    <xf numFmtId="0" fontId="0" fillId="0" borderId="0"/>
    <xf numFmtId="0" fontId="2" fillId="0" borderId="0"/>
    <xf numFmtId="0" fontId="9" fillId="0" borderId="0"/>
    <xf numFmtId="0" fontId="19" fillId="8" borderId="0" applyNumberFormat="0" applyBorder="0" applyAlignment="0" applyProtection="0"/>
    <xf numFmtId="0" fontId="25" fillId="9" borderId="15" applyNumberFormat="0" applyAlignment="0" applyProtection="0"/>
    <xf numFmtId="0" fontId="27" fillId="10" borderId="16" applyNumberFormat="0" applyAlignment="0" applyProtection="0"/>
    <xf numFmtId="0" fontId="26" fillId="0" borderId="17" applyNumberFormat="0" applyFill="0" applyAlignment="0" applyProtection="0"/>
    <xf numFmtId="0" fontId="18" fillId="0" borderId="0" applyNumberForma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29" fillId="16" borderId="0" applyNumberFormat="0" applyBorder="0" applyAlignment="0" applyProtection="0"/>
    <xf numFmtId="0" fontId="29" fillId="22"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29" fillId="23" borderId="0" applyNumberFormat="0" applyBorder="0" applyAlignment="0" applyProtection="0"/>
    <xf numFmtId="0" fontId="23" fillId="23" borderId="15" applyNumberFormat="0" applyAlignment="0" applyProtection="0"/>
    <xf numFmtId="0" fontId="20" fillId="24" borderId="0" applyNumberFormat="0" applyBorder="0" applyAlignment="0" applyProtection="0"/>
    <xf numFmtId="0" fontId="21" fillId="25" borderId="0" applyNumberFormat="0" applyBorder="0" applyAlignment="0" applyProtection="0"/>
    <xf numFmtId="0" fontId="9" fillId="18" borderId="18" applyNumberFormat="0" applyAlignment="0" applyProtection="0"/>
    <xf numFmtId="0" fontId="24" fillId="9" borderId="19" applyNumberFormat="0" applyAlignment="0" applyProtection="0"/>
    <xf numFmtId="0" fontId="28"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5" fillId="0" borderId="0" applyNumberFormat="0" applyFill="0" applyBorder="0" applyAlignment="0" applyProtection="0"/>
    <xf numFmtId="0" fontId="22" fillId="0" borderId="23" applyNumberFormat="0" applyFill="0" applyAlignment="0" applyProtection="0"/>
    <xf numFmtId="0" fontId="2" fillId="0" borderId="0"/>
    <xf numFmtId="0" fontId="14"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14" borderId="0" applyNumberFormat="0" applyBorder="0" applyAlignment="0" applyProtection="0"/>
    <xf numFmtId="0" fontId="29" fillId="1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9" fontId="14" fillId="0" borderId="0" applyFont="0" applyFill="0" applyBorder="0" applyAlignment="0" applyProtection="0"/>
  </cellStyleXfs>
  <cellXfs count="1284">
    <xf numFmtId="0" fontId="0" fillId="0" borderId="0" xfId="0"/>
    <xf numFmtId="0" fontId="4" fillId="7" borderId="7" xfId="0" applyFont="1" applyFill="1" applyBorder="1" applyAlignment="1" applyProtection="1">
      <alignment horizontal="center" vertical="center" wrapText="1"/>
    </xf>
    <xf numFmtId="0" fontId="8" fillId="0" borderId="0" xfId="0" applyFont="1" applyFill="1" applyBorder="1" applyAlignment="1" applyProtection="1"/>
    <xf numFmtId="0" fontId="38" fillId="5" borderId="12" xfId="0" applyFont="1" applyFill="1" applyBorder="1" applyAlignment="1" applyProtection="1">
      <alignment horizontal="center" vertical="center" wrapText="1"/>
    </xf>
    <xf numFmtId="0" fontId="32" fillId="0" borderId="0" xfId="0" applyFont="1" applyAlignment="1" applyProtection="1">
      <alignment wrapText="1"/>
      <protection locked="0"/>
    </xf>
    <xf numFmtId="0" fontId="1" fillId="0" borderId="0" xfId="0" applyFont="1" applyAlignment="1" applyProtection="1">
      <alignment wrapText="1"/>
      <protection locked="0"/>
    </xf>
    <xf numFmtId="0" fontId="34" fillId="0" borderId="0" xfId="0" applyFont="1" applyAlignment="1" applyProtection="1">
      <alignment wrapText="1"/>
      <protection locked="0"/>
    </xf>
    <xf numFmtId="0" fontId="32" fillId="0" borderId="0" xfId="0" applyFont="1" applyAlignment="1" applyProtection="1">
      <alignment vertical="center" wrapText="1"/>
      <protection locked="0"/>
    </xf>
    <xf numFmtId="0" fontId="36" fillId="0" borderId="0" xfId="0" applyFont="1" applyAlignment="1" applyProtection="1">
      <alignment wrapText="1"/>
      <protection locked="0"/>
    </xf>
    <xf numFmtId="0" fontId="1" fillId="0" borderId="11" xfId="0" applyFont="1" applyBorder="1" applyAlignment="1" applyProtection="1">
      <alignment wrapText="1"/>
      <protection locked="0"/>
    </xf>
    <xf numFmtId="0" fontId="5" fillId="29" borderId="28" xfId="0" applyFont="1" applyFill="1" applyBorder="1" applyAlignment="1" applyProtection="1">
      <alignment horizontal="center" vertical="center" textRotation="90" wrapText="1"/>
      <protection locked="0"/>
    </xf>
    <xf numFmtId="0" fontId="0" fillId="0" borderId="0" xfId="0" applyFont="1" applyAlignment="1" applyProtection="1">
      <alignment horizontal="center" vertical="center" wrapText="1"/>
      <protection locked="0"/>
    </xf>
    <xf numFmtId="0" fontId="1" fillId="0" borderId="0" xfId="0" applyFont="1" applyProtection="1">
      <protection locked="0"/>
    </xf>
    <xf numFmtId="0" fontId="0" fillId="0" borderId="0" xfId="0" applyFont="1" applyProtection="1">
      <protection locked="0"/>
    </xf>
    <xf numFmtId="0" fontId="0" fillId="0" borderId="0" xfId="0" applyFont="1" applyFill="1" applyProtection="1">
      <protection locked="0"/>
    </xf>
    <xf numFmtId="0" fontId="0" fillId="0" borderId="0" xfId="0" applyFont="1" applyAlignment="1" applyProtection="1">
      <alignment vertical="center"/>
      <protection locked="0"/>
    </xf>
    <xf numFmtId="0" fontId="0" fillId="0" borderId="0" xfId="0" applyFont="1" applyBorder="1" applyProtection="1">
      <protection locked="0"/>
    </xf>
    <xf numFmtId="0" fontId="8" fillId="0" borderId="0" xfId="0" applyFont="1" applyFill="1" applyBorder="1" applyAlignment="1" applyProtection="1">
      <alignment horizontal="center"/>
      <protection locked="0"/>
    </xf>
    <xf numFmtId="0" fontId="0" fillId="0" borderId="0" xfId="0" applyFont="1" applyBorder="1" applyAlignment="1" applyProtection="1">
      <alignment horizontal="center" vertical="center" wrapText="1"/>
      <protection locked="0"/>
    </xf>
    <xf numFmtId="0" fontId="5" fillId="29" borderId="51" xfId="0" applyFont="1" applyFill="1" applyBorder="1" applyAlignment="1" applyProtection="1">
      <alignment horizontal="center" vertical="center" textRotation="90" wrapText="1"/>
      <protection locked="0"/>
    </xf>
    <xf numFmtId="0" fontId="5" fillId="29" borderId="41" xfId="0" applyFont="1" applyFill="1" applyBorder="1" applyAlignment="1" applyProtection="1">
      <alignment horizontal="center" vertical="center" textRotation="90" wrapText="1"/>
      <protection locked="0"/>
    </xf>
    <xf numFmtId="0" fontId="13" fillId="0" borderId="51"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xf>
    <xf numFmtId="0" fontId="0" fillId="0" borderId="51" xfId="0" applyFont="1" applyBorder="1" applyAlignment="1" applyProtection="1">
      <alignment horizontal="center" vertical="center"/>
    </xf>
    <xf numFmtId="0" fontId="0" fillId="0" borderId="51" xfId="0" applyFont="1" applyBorder="1" applyAlignment="1" applyProtection="1">
      <alignment horizontal="center" vertical="center" wrapText="1"/>
    </xf>
    <xf numFmtId="0" fontId="0" fillId="29" borderId="51" xfId="0" applyFont="1" applyFill="1" applyBorder="1" applyAlignment="1" applyProtection="1">
      <alignment horizontal="center" vertical="center"/>
      <protection locked="0"/>
    </xf>
    <xf numFmtId="0" fontId="5" fillId="0" borderId="53" xfId="0" applyFont="1" applyBorder="1" applyAlignment="1" applyProtection="1">
      <alignment horizontal="center" vertical="center" wrapText="1"/>
      <protection locked="0"/>
    </xf>
    <xf numFmtId="0" fontId="43" fillId="0" borderId="51" xfId="0" applyFont="1" applyBorder="1" applyAlignment="1" applyProtection="1">
      <alignment horizontal="center" vertical="center" wrapText="1"/>
      <protection locked="0"/>
    </xf>
    <xf numFmtId="0" fontId="0" fillId="0" borderId="51" xfId="0" applyFont="1" applyBorder="1" applyProtection="1">
      <protection locked="0"/>
    </xf>
    <xf numFmtId="0" fontId="1" fillId="0" borderId="12" xfId="0" applyFont="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0" fontId="1" fillId="0" borderId="52" xfId="0" applyFont="1" applyBorder="1" applyAlignment="1">
      <alignment horizontal="center" vertical="center" wrapText="1"/>
    </xf>
    <xf numFmtId="0" fontId="1" fillId="0" borderId="51" xfId="0" applyFont="1" applyBorder="1" applyAlignment="1">
      <alignment horizontal="left" vertical="center" wrapText="1"/>
    </xf>
    <xf numFmtId="0" fontId="0" fillId="0" borderId="51" xfId="0" applyFont="1" applyBorder="1" applyAlignment="1">
      <alignment horizontal="left" vertical="center" wrapText="1"/>
    </xf>
    <xf numFmtId="0" fontId="1" fillId="0" borderId="64" xfId="0" applyFont="1" applyBorder="1" applyAlignment="1">
      <alignment horizontal="center" vertical="center" wrapText="1"/>
    </xf>
    <xf numFmtId="0" fontId="1" fillId="0" borderId="53" xfId="0" applyFont="1" applyBorder="1" applyAlignment="1">
      <alignment horizontal="left" vertical="center" wrapText="1"/>
    </xf>
    <xf numFmtId="0" fontId="0" fillId="0" borderId="54" xfId="0" applyFont="1" applyBorder="1" applyAlignment="1">
      <alignment horizontal="left" vertical="center" wrapText="1"/>
    </xf>
    <xf numFmtId="0" fontId="1" fillId="3" borderId="51" xfId="0" applyFont="1" applyFill="1" applyBorder="1" applyAlignment="1">
      <alignment horizontal="left" vertical="center" wrapText="1"/>
    </xf>
    <xf numFmtId="0" fontId="0" fillId="3" borderId="51" xfId="0" applyFont="1" applyFill="1" applyBorder="1" applyAlignment="1">
      <alignment horizontal="left" vertical="center" wrapText="1"/>
    </xf>
    <xf numFmtId="0" fontId="5" fillId="3" borderId="51" xfId="0" applyFont="1" applyFill="1" applyBorder="1" applyAlignment="1" applyProtection="1">
      <alignment vertical="center" wrapText="1"/>
    </xf>
    <xf numFmtId="0" fontId="35" fillId="0" borderId="0" xfId="0" applyFont="1" applyAlignment="1">
      <alignment vertical="center" wrapText="1"/>
    </xf>
    <xf numFmtId="0" fontId="35" fillId="0" borderId="0" xfId="0" applyFont="1" applyAlignment="1">
      <alignment wrapText="1"/>
    </xf>
    <xf numFmtId="0" fontId="4" fillId="6" borderId="51" xfId="0" applyFont="1" applyFill="1" applyBorder="1" applyAlignment="1">
      <alignment horizontal="center" vertical="center" wrapText="1"/>
    </xf>
    <xf numFmtId="0" fontId="37" fillId="0" borderId="0" xfId="0" applyFont="1" applyAlignment="1" applyProtection="1">
      <alignment wrapText="1"/>
      <protection locked="0"/>
    </xf>
    <xf numFmtId="0" fontId="12" fillId="26" borderId="54" xfId="0" applyFont="1" applyFill="1" applyBorder="1" applyAlignment="1">
      <alignment wrapText="1"/>
    </xf>
    <xf numFmtId="0" fontId="12" fillId="26" borderId="62" xfId="0" applyFont="1" applyFill="1" applyBorder="1" applyAlignment="1">
      <alignment wrapText="1"/>
    </xf>
    <xf numFmtId="0" fontId="4" fillId="5" borderId="11" xfId="0" applyFont="1" applyFill="1" applyBorder="1" applyAlignment="1">
      <alignment horizontal="center" vertical="center" wrapText="1"/>
    </xf>
    <xf numFmtId="0" fontId="4" fillId="7" borderId="62" xfId="0" applyFont="1" applyFill="1" applyBorder="1" applyAlignment="1">
      <alignment vertical="center" wrapText="1"/>
    </xf>
    <xf numFmtId="0" fontId="4" fillId="7" borderId="52" xfId="0" applyFont="1" applyFill="1" applyBorder="1" applyAlignment="1">
      <alignment vertical="center" wrapText="1"/>
    </xf>
    <xf numFmtId="0" fontId="4" fillId="30" borderId="54" xfId="0" applyFont="1" applyFill="1" applyBorder="1" applyAlignment="1">
      <alignment horizontal="center" vertical="center" wrapText="1"/>
    </xf>
    <xf numFmtId="0" fontId="4" fillId="28" borderId="53" xfId="0" applyFont="1" applyFill="1" applyBorder="1" applyAlignment="1">
      <alignment horizontal="center" vertical="center" wrapText="1"/>
    </xf>
    <xf numFmtId="0" fontId="4" fillId="26" borderId="53" xfId="0" applyFont="1" applyFill="1" applyBorder="1" applyAlignment="1">
      <alignment horizontal="center" vertical="center" textRotation="90" wrapText="1"/>
    </xf>
    <xf numFmtId="0" fontId="4" fillId="7" borderId="53" xfId="0" applyFont="1" applyFill="1" applyBorder="1" applyAlignment="1">
      <alignment horizontal="center" vertical="center" wrapText="1"/>
    </xf>
    <xf numFmtId="0" fontId="4" fillId="30" borderId="53" xfId="0" applyFont="1" applyFill="1" applyBorder="1" applyAlignment="1">
      <alignment horizontal="center" vertical="center" wrapText="1"/>
    </xf>
    <xf numFmtId="1" fontId="1" fillId="0" borderId="28" xfId="0" applyNumberFormat="1" applyFont="1" applyBorder="1" applyAlignment="1">
      <alignment horizontal="center" vertical="center" wrapText="1"/>
    </xf>
    <xf numFmtId="9" fontId="1" fillId="29" borderId="28" xfId="0" applyNumberFormat="1" applyFont="1" applyFill="1" applyBorder="1" applyAlignment="1">
      <alignment horizontal="center" vertical="center"/>
    </xf>
    <xf numFmtId="1" fontId="1" fillId="0" borderId="41" xfId="0" applyNumberFormat="1" applyFont="1" applyBorder="1" applyAlignment="1">
      <alignment horizontal="center" vertical="center" wrapText="1"/>
    </xf>
    <xf numFmtId="9" fontId="7" fillId="29" borderId="41" xfId="0" applyNumberFormat="1" applyFont="1" applyFill="1" applyBorder="1" applyAlignment="1">
      <alignment horizontal="center" vertical="center" wrapText="1"/>
    </xf>
    <xf numFmtId="0" fontId="40" fillId="0" borderId="0" xfId="0" applyFont="1" applyAlignment="1" applyProtection="1">
      <alignment horizontal="justify" vertical="center"/>
      <protection locked="0"/>
    </xf>
    <xf numFmtId="9" fontId="1" fillId="29" borderId="41" xfId="0" applyNumberFormat="1" applyFont="1" applyFill="1" applyBorder="1" applyAlignment="1">
      <alignment horizontal="center" vertical="center"/>
    </xf>
    <xf numFmtId="0" fontId="40" fillId="0" borderId="0" xfId="0" applyFont="1" applyAlignment="1" applyProtection="1">
      <alignment horizontal="left" vertical="center" wrapText="1"/>
      <protection locked="0"/>
    </xf>
    <xf numFmtId="0" fontId="30" fillId="0" borderId="53"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1" fontId="1" fillId="0" borderId="51" xfId="0" applyNumberFormat="1" applyFont="1" applyBorder="1" applyAlignment="1">
      <alignment horizontal="center" vertical="center" wrapText="1"/>
    </xf>
    <xf numFmtId="9" fontId="1" fillId="29" borderId="51" xfId="0" applyNumberFormat="1" applyFont="1" applyFill="1" applyBorder="1" applyAlignment="1">
      <alignment horizontal="center" vertical="center"/>
    </xf>
    <xf numFmtId="0" fontId="5" fillId="29" borderId="51" xfId="0" applyFont="1" applyFill="1" applyBorder="1" applyAlignment="1">
      <alignment horizontal="center" vertical="center" textRotation="90" wrapText="1"/>
    </xf>
    <xf numFmtId="9" fontId="7" fillId="29" borderId="51" xfId="0" applyNumberFormat="1" applyFont="1" applyFill="1" applyBorder="1" applyAlignment="1">
      <alignment horizontal="center" vertical="center"/>
    </xf>
    <xf numFmtId="0" fontId="30" fillId="0" borderId="3" xfId="0" applyFont="1" applyBorder="1" applyAlignment="1" applyProtection="1">
      <alignment horizontal="left" vertical="center" wrapText="1"/>
      <protection locked="0"/>
    </xf>
    <xf numFmtId="1" fontId="1" fillId="3" borderId="28" xfId="0" applyNumberFormat="1" applyFont="1" applyFill="1" applyBorder="1" applyAlignment="1">
      <alignment horizontal="center" vertical="center" wrapText="1"/>
    </xf>
    <xf numFmtId="1" fontId="1" fillId="3" borderId="51" xfId="0" applyNumberFormat="1" applyFont="1" applyFill="1" applyBorder="1" applyAlignment="1">
      <alignment horizontal="center" vertical="center" wrapText="1"/>
    </xf>
    <xf numFmtId="1" fontId="1" fillId="3" borderId="41" xfId="0" applyNumberFormat="1" applyFont="1" applyFill="1" applyBorder="1" applyAlignment="1">
      <alignment horizontal="center" vertical="center" wrapText="1"/>
    </xf>
    <xf numFmtId="0" fontId="5" fillId="3" borderId="51" xfId="0" applyFont="1" applyFill="1" applyBorder="1" applyAlignment="1" applyProtection="1">
      <alignment horizontal="center" vertical="center" wrapText="1"/>
      <protection locked="0"/>
    </xf>
    <xf numFmtId="0" fontId="5" fillId="3" borderId="0" xfId="0" applyFont="1" applyFill="1" applyAlignment="1" applyProtection="1">
      <alignment horizontal="justify" vertical="center"/>
      <protection locked="0"/>
    </xf>
    <xf numFmtId="0" fontId="5" fillId="3" borderId="51" xfId="0" applyFont="1" applyFill="1" applyBorder="1" applyAlignment="1" applyProtection="1">
      <alignment horizontal="justify" vertical="center" wrapText="1"/>
      <protection locked="0"/>
    </xf>
    <xf numFmtId="0" fontId="5" fillId="0" borderId="51" xfId="0" applyFont="1" applyBorder="1" applyAlignment="1" applyProtection="1">
      <alignment horizontal="center" vertical="center"/>
      <protection locked="0"/>
    </xf>
    <xf numFmtId="0" fontId="5" fillId="0" borderId="51" xfId="0" applyFont="1" applyBorder="1" applyAlignment="1" applyProtection="1">
      <alignment horizontal="justify" vertical="center"/>
      <protection locked="0"/>
    </xf>
    <xf numFmtId="0" fontId="40" fillId="0" borderId="51" xfId="0" applyFont="1" applyBorder="1" applyAlignment="1" applyProtection="1">
      <alignment horizontal="justify" vertical="center"/>
      <protection locked="0"/>
    </xf>
    <xf numFmtId="0" fontId="40" fillId="0" borderId="51" xfId="0" applyFont="1" applyBorder="1" applyAlignment="1" applyProtection="1">
      <alignment horizontal="justify" vertical="center" wrapText="1"/>
      <protection locked="0"/>
    </xf>
    <xf numFmtId="1" fontId="7" fillId="0" borderId="28" xfId="0" applyNumberFormat="1" applyFont="1" applyBorder="1" applyAlignment="1">
      <alignment horizontal="center" vertical="center" wrapText="1"/>
    </xf>
    <xf numFmtId="1" fontId="7" fillId="0" borderId="51" xfId="0" applyNumberFormat="1" applyFont="1" applyBorder="1" applyAlignment="1">
      <alignment horizontal="center" vertical="center" wrapText="1"/>
    </xf>
    <xf numFmtId="1" fontId="7" fillId="0" borderId="41" xfId="0" applyNumberFormat="1" applyFont="1" applyBorder="1" applyAlignment="1">
      <alignment horizontal="center" vertical="center" wrapText="1"/>
    </xf>
    <xf numFmtId="0" fontId="5" fillId="0" borderId="51" xfId="0" applyFont="1" applyBorder="1" applyAlignment="1" applyProtection="1">
      <alignment horizontal="justify" vertical="center" wrapText="1"/>
      <protection locked="0"/>
    </xf>
    <xf numFmtId="0" fontId="5" fillId="0" borderId="0" xfId="0" applyFont="1" applyAlignment="1" applyProtection="1">
      <alignment horizontal="justify" vertical="center"/>
      <protection locked="0"/>
    </xf>
    <xf numFmtId="0" fontId="5" fillId="0" borderId="0" xfId="0" applyFont="1" applyAlignment="1" applyProtection="1">
      <alignment horizontal="justify" vertical="center" wrapText="1"/>
      <protection locked="0"/>
    </xf>
    <xf numFmtId="0" fontId="5" fillId="0" borderId="72" xfId="0" applyFont="1" applyBorder="1" applyAlignment="1" applyProtection="1">
      <alignment horizontal="justify" vertical="center"/>
      <protection locked="0"/>
    </xf>
    <xf numFmtId="0" fontId="32" fillId="0" borderId="0" xfId="0" applyFont="1" applyAlignment="1" applyProtection="1">
      <alignment horizontal="justify" vertical="center" wrapText="1"/>
      <protection locked="0"/>
    </xf>
    <xf numFmtId="0" fontId="5" fillId="31" borderId="51" xfId="0" applyFont="1" applyFill="1" applyBorder="1" applyAlignment="1" applyProtection="1">
      <alignment horizontal="center" vertical="center" wrapText="1"/>
      <protection locked="0"/>
    </xf>
    <xf numFmtId="0" fontId="5" fillId="31" borderId="0" xfId="0" applyFont="1" applyFill="1" applyAlignment="1" applyProtection="1">
      <alignment horizontal="justify" vertical="center"/>
      <protection locked="0"/>
    </xf>
    <xf numFmtId="0" fontId="40" fillId="3" borderId="0" xfId="0" applyFont="1" applyFill="1" applyAlignment="1" applyProtection="1">
      <alignment horizontal="justify" vertical="center"/>
      <protection locked="0"/>
    </xf>
    <xf numFmtId="0" fontId="31" fillId="0" borderId="0" xfId="0" applyFont="1" applyFill="1" applyBorder="1" applyAlignment="1" applyProtection="1">
      <alignment horizontal="center" vertical="center" wrapText="1"/>
    </xf>
    <xf numFmtId="0" fontId="30" fillId="0" borderId="2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textRotation="90" wrapText="1"/>
      <protection locked="0"/>
    </xf>
    <xf numFmtId="0" fontId="5" fillId="0" borderId="41" xfId="0" applyFont="1" applyBorder="1" applyAlignment="1" applyProtection="1">
      <alignment horizontal="center" vertical="center" textRotation="90" wrapText="1"/>
      <protection locked="0"/>
    </xf>
    <xf numFmtId="0" fontId="42" fillId="0" borderId="51" xfId="0" applyFont="1" applyFill="1" applyBorder="1" applyAlignment="1" applyProtection="1">
      <alignment horizontal="center" vertical="center" wrapText="1"/>
      <protection locked="0"/>
    </xf>
    <xf numFmtId="0" fontId="46" fillId="0" borderId="51" xfId="0" applyFont="1" applyFill="1" applyBorder="1" applyAlignment="1" applyProtection="1">
      <alignment horizontal="center" vertical="center" wrapText="1"/>
      <protection locked="0"/>
    </xf>
    <xf numFmtId="0" fontId="42" fillId="0" borderId="51" xfId="0" applyFont="1" applyFill="1" applyBorder="1" applyAlignment="1" applyProtection="1">
      <alignment horizontal="center" vertical="center" wrapText="1"/>
    </xf>
    <xf numFmtId="0" fontId="47" fillId="0" borderId="51" xfId="0" applyFont="1" applyFill="1" applyBorder="1" applyAlignment="1" applyProtection="1">
      <alignment horizontal="center" vertical="center"/>
    </xf>
    <xf numFmtId="0" fontId="47" fillId="0" borderId="51" xfId="0" applyFont="1" applyFill="1" applyBorder="1" applyAlignment="1" applyProtection="1">
      <alignment horizontal="center" vertical="center" wrapText="1"/>
    </xf>
    <xf numFmtId="0" fontId="47" fillId="32" borderId="51" xfId="0" applyFont="1" applyFill="1" applyBorder="1" applyAlignment="1" applyProtection="1">
      <alignment horizontal="center" vertical="center"/>
      <protection locked="0"/>
    </xf>
    <xf numFmtId="0" fontId="42" fillId="0" borderId="51" xfId="0" applyFont="1" applyFill="1" applyBorder="1" applyAlignment="1" applyProtection="1">
      <alignment vertical="center" wrapText="1"/>
      <protection locked="0"/>
    </xf>
    <xf numFmtId="0" fontId="41" fillId="0" borderId="51" xfId="0" applyFont="1" applyFill="1" applyBorder="1" applyAlignment="1" applyProtection="1">
      <alignment horizontal="center" vertical="center" wrapText="1"/>
    </xf>
    <xf numFmtId="9" fontId="1" fillId="0" borderId="28" xfId="0" applyNumberFormat="1" applyFont="1" applyBorder="1" applyAlignment="1">
      <alignment horizontal="center" vertical="center"/>
    </xf>
    <xf numFmtId="0" fontId="5" fillId="0" borderId="28" xfId="0" applyFont="1" applyBorder="1" applyAlignment="1" applyProtection="1">
      <alignment horizontal="center" vertical="center" textRotation="90" wrapText="1"/>
      <protection locked="0"/>
    </xf>
    <xf numFmtId="9" fontId="7" fillId="0" borderId="51" xfId="0" applyNumberFormat="1" applyFont="1" applyBorder="1" applyAlignment="1">
      <alignment horizontal="center" vertical="center" wrapText="1"/>
    </xf>
    <xf numFmtId="9" fontId="1" fillId="0" borderId="51" xfId="0" applyNumberFormat="1" applyFont="1" applyBorder="1" applyAlignment="1">
      <alignment horizontal="center" vertical="center"/>
    </xf>
    <xf numFmtId="9" fontId="7" fillId="0" borderId="41" xfId="0" applyNumberFormat="1" applyFont="1" applyBorder="1" applyAlignment="1">
      <alignment horizontal="center" vertical="center" wrapText="1"/>
    </xf>
    <xf numFmtId="9" fontId="1" fillId="0" borderId="41" xfId="0" applyNumberFormat="1" applyFont="1" applyBorder="1" applyAlignment="1">
      <alignment horizontal="center" vertical="center"/>
    </xf>
    <xf numFmtId="0" fontId="49" fillId="3" borderId="0" xfId="0" applyFont="1" applyFill="1" applyAlignment="1" applyProtection="1">
      <alignment wrapText="1"/>
      <protection locked="0"/>
    </xf>
    <xf numFmtId="0" fontId="30" fillId="3" borderId="0" xfId="0" applyFont="1" applyFill="1" applyAlignment="1" applyProtection="1">
      <alignment wrapText="1"/>
      <protection locked="0"/>
    </xf>
    <xf numFmtId="0" fontId="50" fillId="3" borderId="0" xfId="0" applyFont="1" applyFill="1" applyAlignment="1" applyProtection="1">
      <alignment wrapText="1"/>
      <protection locked="0"/>
    </xf>
    <xf numFmtId="0" fontId="51" fillId="3" borderId="0" xfId="0" applyFont="1" applyFill="1" applyAlignment="1" applyProtection="1">
      <alignment wrapText="1"/>
      <protection locked="0"/>
    </xf>
    <xf numFmtId="0" fontId="30" fillId="0" borderId="0" xfId="0" applyFont="1" applyAlignment="1" applyProtection="1">
      <alignment wrapText="1"/>
      <protection locked="0"/>
    </xf>
    <xf numFmtId="0" fontId="48" fillId="26" borderId="78" xfId="0" applyFont="1" applyFill="1" applyBorder="1" applyAlignment="1" applyProtection="1">
      <alignment horizontal="center" vertical="center" wrapText="1"/>
      <protection locked="0"/>
    </xf>
    <xf numFmtId="0" fontId="30" fillId="3" borderId="0" xfId="0" applyFont="1" applyFill="1" applyAlignment="1" applyProtection="1">
      <alignment vertical="center" wrapText="1"/>
      <protection locked="0"/>
    </xf>
    <xf numFmtId="0" fontId="48" fillId="26" borderId="79" xfId="0" applyFont="1" applyFill="1" applyBorder="1" applyAlignment="1" applyProtection="1">
      <alignment horizontal="center" vertical="center" wrapText="1"/>
      <protection locked="0"/>
    </xf>
    <xf numFmtId="0" fontId="52" fillId="3" borderId="0" xfId="0" applyFont="1" applyFill="1" applyAlignment="1" applyProtection="1">
      <alignment wrapText="1"/>
      <protection locked="0"/>
    </xf>
    <xf numFmtId="0" fontId="50" fillId="3" borderId="0" xfId="0" applyFont="1" applyFill="1" applyBorder="1" applyAlignment="1" applyProtection="1">
      <alignment horizontal="center" vertical="center" wrapText="1"/>
      <protection locked="0"/>
    </xf>
    <xf numFmtId="0" fontId="50" fillId="3" borderId="0" xfId="0" applyFont="1" applyFill="1" applyBorder="1" applyAlignment="1" applyProtection="1">
      <alignment horizontal="center" wrapText="1"/>
      <protection locked="0"/>
    </xf>
    <xf numFmtId="0" fontId="30" fillId="3" borderId="0" xfId="0" applyFont="1" applyFill="1" applyAlignment="1" applyProtection="1">
      <alignment horizontal="center" wrapText="1"/>
      <protection locked="0"/>
    </xf>
    <xf numFmtId="0" fontId="53" fillId="3" borderId="0" xfId="0" applyFont="1" applyFill="1" applyAlignment="1" applyProtection="1">
      <alignment wrapText="1"/>
    </xf>
    <xf numFmtId="0" fontId="48" fillId="6" borderId="1" xfId="0" applyFont="1" applyFill="1" applyBorder="1" applyAlignment="1" applyProtection="1">
      <alignment horizontal="center" vertical="center" wrapText="1"/>
    </xf>
    <xf numFmtId="0" fontId="50" fillId="29" borderId="1" xfId="0" applyFont="1" applyFill="1" applyBorder="1" applyAlignment="1" applyProtection="1">
      <alignment horizontal="center" vertical="center" wrapText="1"/>
      <protection locked="0"/>
    </xf>
    <xf numFmtId="0" fontId="50" fillId="3" borderId="0" xfId="0" applyFont="1" applyFill="1" applyAlignment="1" applyProtection="1">
      <alignment horizontal="center" vertical="center" wrapText="1"/>
      <protection locked="0"/>
    </xf>
    <xf numFmtId="0" fontId="54" fillId="3" borderId="0" xfId="0" applyFont="1" applyFill="1" applyAlignment="1" applyProtection="1">
      <alignment wrapText="1"/>
      <protection locked="0"/>
    </xf>
    <xf numFmtId="0" fontId="50" fillId="3" borderId="11" xfId="0" applyFont="1" applyFill="1" applyBorder="1" applyAlignment="1" applyProtection="1">
      <alignment wrapText="1"/>
      <protection locked="0"/>
    </xf>
    <xf numFmtId="0" fontId="49" fillId="3" borderId="0" xfId="0" applyFont="1" applyFill="1" applyAlignment="1" applyProtection="1">
      <alignment vertical="center" wrapText="1"/>
      <protection locked="0"/>
    </xf>
    <xf numFmtId="0" fontId="39" fillId="26" borderId="4" xfId="0" applyFont="1" applyFill="1" applyBorder="1" applyAlignment="1" applyProtection="1">
      <alignment wrapText="1"/>
    </xf>
    <xf numFmtId="0" fontId="39" fillId="26" borderId="34" xfId="0" applyFont="1" applyFill="1" applyBorder="1" applyAlignment="1" applyProtection="1">
      <alignment wrapText="1"/>
    </xf>
    <xf numFmtId="0" fontId="39" fillId="26" borderId="5" xfId="0" applyFont="1" applyFill="1" applyBorder="1" applyAlignment="1" applyProtection="1">
      <alignment wrapText="1"/>
    </xf>
    <xf numFmtId="0" fontId="39" fillId="26" borderId="47" xfId="0" applyFont="1" applyFill="1" applyBorder="1" applyAlignment="1" applyProtection="1">
      <alignment wrapText="1"/>
    </xf>
    <xf numFmtId="0" fontId="48" fillId="5" borderId="11" xfId="0" applyFont="1" applyFill="1" applyBorder="1" applyAlignment="1" applyProtection="1">
      <alignment horizontal="center" vertical="center" wrapText="1"/>
    </xf>
    <xf numFmtId="0" fontId="48" fillId="4" borderId="34" xfId="0" applyFont="1" applyFill="1" applyBorder="1" applyAlignment="1" applyProtection="1">
      <alignment horizontal="center" vertical="center" wrapText="1"/>
    </xf>
    <xf numFmtId="0" fontId="48" fillId="7" borderId="34" xfId="0" applyFont="1" applyFill="1" applyBorder="1" applyAlignment="1" applyProtection="1">
      <alignment vertical="center" wrapText="1"/>
    </xf>
    <xf numFmtId="0" fontId="48" fillId="7" borderId="5" xfId="0" applyFont="1" applyFill="1" applyBorder="1" applyAlignment="1" applyProtection="1">
      <alignment vertical="center" wrapText="1"/>
    </xf>
    <xf numFmtId="0" fontId="48" fillId="7" borderId="6" xfId="0" applyFont="1" applyFill="1" applyBorder="1" applyAlignment="1" applyProtection="1">
      <alignment vertical="center" wrapText="1"/>
    </xf>
    <xf numFmtId="0" fontId="48" fillId="30" borderId="4" xfId="0" applyFont="1" applyFill="1" applyBorder="1" applyAlignment="1" applyProtection="1">
      <alignment horizontal="center" vertical="center" wrapText="1"/>
    </xf>
    <xf numFmtId="0" fontId="48" fillId="26" borderId="30" xfId="0" applyFont="1" applyFill="1" applyBorder="1" applyAlignment="1" applyProtection="1">
      <alignment horizontal="center" vertical="center" wrapText="1"/>
    </xf>
    <xf numFmtId="0" fontId="48" fillId="28" borderId="30" xfId="0" applyFont="1" applyFill="1" applyBorder="1" applyAlignment="1" applyProtection="1">
      <alignment horizontal="center" vertical="center" wrapText="1"/>
    </xf>
    <xf numFmtId="0" fontId="48" fillId="26" borderId="44" xfId="0" applyFont="1" applyFill="1" applyBorder="1" applyAlignment="1" applyProtection="1">
      <alignment horizontal="center" vertical="center" textRotation="90" wrapText="1"/>
    </xf>
    <xf numFmtId="0" fontId="48" fillId="26" borderId="50" xfId="0" applyFont="1" applyFill="1" applyBorder="1" applyAlignment="1" applyProtection="1">
      <alignment horizontal="center" vertical="center" wrapText="1"/>
    </xf>
    <xf numFmtId="0" fontId="48" fillId="5" borderId="30" xfId="0" applyFont="1" applyFill="1" applyBorder="1" applyAlignment="1" applyProtection="1">
      <alignment horizontal="center" vertical="center" wrapText="1"/>
    </xf>
    <xf numFmtId="0" fontId="48" fillId="4" borderId="30" xfId="0" applyFont="1" applyFill="1" applyBorder="1" applyAlignment="1" applyProtection="1">
      <alignment horizontal="center" vertical="center" wrapText="1"/>
    </xf>
    <xf numFmtId="0" fontId="48" fillId="4" borderId="30" xfId="0" applyFont="1" applyFill="1" applyBorder="1" applyAlignment="1" applyProtection="1">
      <alignment horizontal="center" vertical="center" textRotation="90" wrapText="1"/>
    </xf>
    <xf numFmtId="0" fontId="48" fillId="4" borderId="40" xfId="0" applyFont="1" applyFill="1" applyBorder="1" applyAlignment="1" applyProtection="1">
      <alignment horizontal="center" vertical="center" textRotation="90" wrapText="1"/>
    </xf>
    <xf numFmtId="0" fontId="48" fillId="7" borderId="30" xfId="0" applyFont="1" applyFill="1" applyBorder="1" applyAlignment="1" applyProtection="1">
      <alignment horizontal="center" vertical="center" wrapText="1"/>
    </xf>
    <xf numFmtId="0" fontId="48" fillId="6" borderId="30" xfId="0" applyFont="1" applyFill="1" applyBorder="1" applyAlignment="1" applyProtection="1">
      <alignment horizontal="center" vertical="center" wrapText="1"/>
    </xf>
    <xf numFmtId="0" fontId="48" fillId="30" borderId="50" xfId="0" applyFont="1" applyFill="1" applyBorder="1" applyAlignment="1" applyProtection="1">
      <alignment horizontal="center" vertical="center" wrapText="1"/>
    </xf>
    <xf numFmtId="1" fontId="50" fillId="0" borderId="28" xfId="0" applyNumberFormat="1"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protection locked="0"/>
    </xf>
    <xf numFmtId="0" fontId="30" fillId="29" borderId="28" xfId="0" applyFont="1" applyFill="1" applyBorder="1" applyAlignment="1" applyProtection="1">
      <alignment horizontal="center" vertical="center" textRotation="90" wrapText="1"/>
      <protection locked="0"/>
    </xf>
    <xf numFmtId="0" fontId="30" fillId="29" borderId="28" xfId="0" applyFont="1" applyFill="1" applyBorder="1" applyAlignment="1" applyProtection="1">
      <alignment horizontal="center" vertical="center" textRotation="90" wrapText="1"/>
    </xf>
    <xf numFmtId="9" fontId="13" fillId="29" borderId="28" xfId="66" applyFont="1" applyFill="1" applyBorder="1" applyAlignment="1" applyProtection="1">
      <alignment horizontal="center" vertical="center" wrapText="1"/>
    </xf>
    <xf numFmtId="9" fontId="33" fillId="29" borderId="28" xfId="0" applyNumberFormat="1" applyFont="1" applyFill="1" applyBorder="1" applyAlignment="1" applyProtection="1">
      <alignment horizontal="center" vertical="center" wrapText="1"/>
    </xf>
    <xf numFmtId="9" fontId="50" fillId="29" borderId="28" xfId="0" applyNumberFormat="1" applyFont="1" applyFill="1" applyBorder="1" applyAlignment="1" applyProtection="1">
      <alignment horizontal="center" vertical="center"/>
    </xf>
    <xf numFmtId="0" fontId="13" fillId="29" borderId="28" xfId="0" applyFont="1" applyFill="1" applyBorder="1" applyAlignment="1" applyProtection="1">
      <alignment horizontal="center" vertical="center" textRotation="90" wrapText="1"/>
      <protection locked="0"/>
    </xf>
    <xf numFmtId="0" fontId="30" fillId="0" borderId="0" xfId="0" applyFont="1" applyAlignment="1" applyProtection="1">
      <alignment horizontal="center" vertical="center" wrapText="1"/>
      <protection locked="0"/>
    </xf>
    <xf numFmtId="1" fontId="50" fillId="0" borderId="51" xfId="0" applyNumberFormat="1"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protection locked="0"/>
    </xf>
    <xf numFmtId="0" fontId="30" fillId="29" borderId="51" xfId="0" applyFont="1" applyFill="1" applyBorder="1" applyAlignment="1" applyProtection="1">
      <alignment horizontal="center" vertical="center" textRotation="90" wrapText="1"/>
      <protection locked="0"/>
    </xf>
    <xf numFmtId="0" fontId="30" fillId="0" borderId="51" xfId="0" applyFont="1" applyFill="1" applyBorder="1" applyAlignment="1" applyProtection="1">
      <alignment horizontal="center" vertical="center" wrapText="1"/>
      <protection locked="0"/>
    </xf>
    <xf numFmtId="0" fontId="30" fillId="29" borderId="51" xfId="0" applyFont="1" applyFill="1" applyBorder="1" applyAlignment="1" applyProtection="1">
      <alignment horizontal="center" vertical="center" textRotation="90" wrapText="1"/>
    </xf>
    <xf numFmtId="9" fontId="13" fillId="29" borderId="51" xfId="66" applyFont="1" applyFill="1" applyBorder="1" applyAlignment="1" applyProtection="1">
      <alignment horizontal="center" vertical="center" wrapText="1"/>
    </xf>
    <xf numFmtId="9" fontId="33" fillId="29" borderId="51" xfId="0" applyNumberFormat="1" applyFont="1" applyFill="1" applyBorder="1" applyAlignment="1" applyProtection="1">
      <alignment horizontal="center" vertical="center" wrapText="1"/>
    </xf>
    <xf numFmtId="9" fontId="50" fillId="29" borderId="51" xfId="0" applyNumberFormat="1" applyFont="1" applyFill="1" applyBorder="1" applyAlignment="1" applyProtection="1">
      <alignment horizontal="center" vertical="center"/>
    </xf>
    <xf numFmtId="0" fontId="13" fillId="29" borderId="51" xfId="0" applyFont="1" applyFill="1" applyBorder="1" applyAlignment="1" applyProtection="1">
      <alignment horizontal="center" vertical="center" textRotation="90" wrapText="1"/>
      <protection locked="0"/>
    </xf>
    <xf numFmtId="0" fontId="49" fillId="0" borderId="51" xfId="0" applyFont="1" applyFill="1" applyBorder="1" applyAlignment="1" applyProtection="1">
      <alignment horizontal="center" vertical="center" wrapText="1"/>
      <protection locked="0"/>
    </xf>
    <xf numFmtId="1" fontId="50" fillId="0" borderId="41"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center" vertical="center" wrapText="1"/>
      <protection locked="0"/>
    </xf>
    <xf numFmtId="0" fontId="30" fillId="29" borderId="41" xfId="0" applyFont="1" applyFill="1" applyBorder="1" applyAlignment="1" applyProtection="1">
      <alignment horizontal="center" vertical="center" textRotation="90" wrapText="1"/>
      <protection locked="0"/>
    </xf>
    <xf numFmtId="0" fontId="30" fillId="29" borderId="41" xfId="0" applyFont="1" applyFill="1" applyBorder="1" applyAlignment="1" applyProtection="1">
      <alignment horizontal="center" vertical="center" textRotation="90" wrapText="1"/>
    </xf>
    <xf numFmtId="9" fontId="13" fillId="29" borderId="41" xfId="66" applyFont="1" applyFill="1" applyBorder="1" applyAlignment="1" applyProtection="1">
      <alignment horizontal="center" vertical="center" wrapText="1"/>
    </xf>
    <xf numFmtId="9" fontId="33" fillId="29" borderId="41" xfId="0" applyNumberFormat="1" applyFont="1" applyFill="1" applyBorder="1" applyAlignment="1" applyProtection="1">
      <alignment horizontal="center" vertical="center" wrapText="1"/>
    </xf>
    <xf numFmtId="9" fontId="50" fillId="29" borderId="41" xfId="0" applyNumberFormat="1" applyFont="1" applyFill="1" applyBorder="1" applyAlignment="1" applyProtection="1">
      <alignment horizontal="center" vertical="center"/>
    </xf>
    <xf numFmtId="0" fontId="13" fillId="29" borderId="41" xfId="0" applyFont="1" applyFill="1" applyBorder="1" applyAlignment="1" applyProtection="1">
      <alignment horizontal="center" vertical="center" textRotation="90" wrapText="1"/>
      <protection locked="0"/>
    </xf>
    <xf numFmtId="0" fontId="30" fillId="0" borderId="42" xfId="0" applyFont="1" applyFill="1" applyBorder="1" applyAlignment="1" applyProtection="1">
      <alignment horizontal="center" vertical="center" wrapText="1"/>
      <protection locked="0"/>
    </xf>
    <xf numFmtId="0" fontId="30" fillId="29" borderId="42" xfId="0" applyFont="1" applyFill="1" applyBorder="1" applyAlignment="1" applyProtection="1">
      <alignment horizontal="center" vertical="center" textRotation="90" wrapText="1"/>
      <protection locked="0"/>
    </xf>
    <xf numFmtId="0" fontId="30" fillId="0" borderId="53" xfId="0" applyFont="1" applyFill="1" applyBorder="1" applyAlignment="1" applyProtection="1">
      <alignment horizontal="center" vertical="center" wrapText="1"/>
      <protection locked="0"/>
    </xf>
    <xf numFmtId="0" fontId="13" fillId="29" borderId="51" xfId="0" applyFont="1" applyFill="1" applyBorder="1" applyAlignment="1" applyProtection="1">
      <alignment horizontal="center" vertical="center" textRotation="90" wrapText="1"/>
    </xf>
    <xf numFmtId="9" fontId="33" fillId="29" borderId="51" xfId="0" applyNumberFormat="1" applyFont="1" applyFill="1" applyBorder="1" applyAlignment="1" applyProtection="1">
      <alignment horizontal="center" vertical="center"/>
    </xf>
    <xf numFmtId="0" fontId="30" fillId="0" borderId="3" xfId="0" applyFont="1" applyFill="1" applyBorder="1" applyAlignment="1" applyProtection="1">
      <alignment horizontal="center" vertical="center" wrapText="1"/>
      <protection locked="0"/>
    </xf>
    <xf numFmtId="0" fontId="30" fillId="29" borderId="53" xfId="0" applyFont="1" applyFill="1" applyBorder="1" applyAlignment="1" applyProtection="1">
      <alignment horizontal="center" vertical="center" textRotation="90" wrapText="1"/>
    </xf>
    <xf numFmtId="0" fontId="52" fillId="0" borderId="51" xfId="0" applyFont="1" applyFill="1" applyBorder="1" applyAlignment="1" applyProtection="1">
      <alignment horizontal="center" vertical="center" wrapText="1"/>
      <protection locked="0"/>
    </xf>
    <xf numFmtId="1" fontId="55" fillId="0" borderId="28" xfId="0" applyNumberFormat="1" applyFont="1" applyFill="1" applyBorder="1" applyAlignment="1" applyProtection="1">
      <alignment horizontal="center" vertical="center" wrapText="1"/>
    </xf>
    <xf numFmtId="0" fontId="46" fillId="0" borderId="28" xfId="0" applyFont="1" applyFill="1" applyBorder="1" applyAlignment="1" applyProtection="1">
      <alignment horizontal="center" vertical="center" wrapText="1"/>
      <protection locked="0"/>
    </xf>
    <xf numFmtId="0" fontId="46" fillId="32" borderId="28" xfId="0" applyFont="1" applyFill="1" applyBorder="1" applyAlignment="1" applyProtection="1">
      <alignment horizontal="center" vertical="center" textRotation="90" wrapText="1"/>
      <protection locked="0"/>
    </xf>
    <xf numFmtId="0" fontId="46" fillId="32" borderId="28" xfId="0" applyFont="1" applyFill="1" applyBorder="1" applyAlignment="1" applyProtection="1">
      <alignment horizontal="center" vertical="center" textRotation="90" wrapText="1"/>
    </xf>
    <xf numFmtId="9" fontId="46" fillId="32" borderId="28" xfId="66" applyFont="1" applyFill="1" applyBorder="1" applyAlignment="1" applyProtection="1">
      <alignment horizontal="center" vertical="center" wrapText="1"/>
    </xf>
    <xf numFmtId="9" fontId="55" fillId="32" borderId="28" xfId="0" applyNumberFormat="1" applyFont="1" applyFill="1" applyBorder="1" applyAlignment="1" applyProtection="1">
      <alignment horizontal="center" vertical="center" wrapText="1"/>
    </xf>
    <xf numFmtId="9" fontId="55" fillId="32" borderId="28" xfId="0" applyNumberFormat="1" applyFont="1" applyFill="1" applyBorder="1" applyAlignment="1" applyProtection="1">
      <alignment horizontal="center" vertical="center"/>
    </xf>
    <xf numFmtId="1" fontId="55" fillId="0" borderId="51" xfId="0" applyNumberFormat="1" applyFont="1" applyFill="1" applyBorder="1" applyAlignment="1" applyProtection="1">
      <alignment horizontal="center" vertical="center" wrapText="1"/>
    </xf>
    <xf numFmtId="0" fontId="46" fillId="32" borderId="51" xfId="0" applyFont="1" applyFill="1" applyBorder="1" applyAlignment="1" applyProtection="1">
      <alignment horizontal="center" vertical="center" textRotation="90" wrapText="1"/>
      <protection locked="0"/>
    </xf>
    <xf numFmtId="0" fontId="46" fillId="32" borderId="51" xfId="0" applyFont="1" applyFill="1" applyBorder="1" applyAlignment="1" applyProtection="1">
      <alignment horizontal="center" vertical="center" textRotation="90" wrapText="1"/>
    </xf>
    <xf numFmtId="9" fontId="46" fillId="32" borderId="51" xfId="66" applyFont="1" applyFill="1" applyBorder="1" applyAlignment="1" applyProtection="1">
      <alignment horizontal="center" vertical="center" wrapText="1"/>
    </xf>
    <xf numFmtId="9" fontId="55" fillId="32" borderId="51" xfId="0" applyNumberFormat="1" applyFont="1" applyFill="1" applyBorder="1" applyAlignment="1" applyProtection="1">
      <alignment horizontal="center" vertical="center" wrapText="1"/>
    </xf>
    <xf numFmtId="9" fontId="55" fillId="32" borderId="51" xfId="0" applyNumberFormat="1" applyFont="1" applyFill="1" applyBorder="1" applyAlignment="1" applyProtection="1">
      <alignment horizontal="center" vertical="center"/>
    </xf>
    <xf numFmtId="1" fontId="55" fillId="0" borderId="41" xfId="0" applyNumberFormat="1" applyFont="1" applyFill="1" applyBorder="1" applyAlignment="1" applyProtection="1">
      <alignment horizontal="center" vertical="center" wrapText="1"/>
    </xf>
    <xf numFmtId="0" fontId="46" fillId="0" borderId="41" xfId="0" applyFont="1" applyFill="1" applyBorder="1" applyAlignment="1" applyProtection="1">
      <alignment horizontal="center" vertical="center" wrapText="1"/>
      <protection locked="0"/>
    </xf>
    <xf numFmtId="0" fontId="46" fillId="32" borderId="41" xfId="0" applyFont="1" applyFill="1" applyBorder="1" applyAlignment="1" applyProtection="1">
      <alignment horizontal="center" vertical="center" textRotation="90" wrapText="1"/>
      <protection locked="0"/>
    </xf>
    <xf numFmtId="0" fontId="46" fillId="32" borderId="53" xfId="0" applyFont="1" applyFill="1" applyBorder="1" applyAlignment="1" applyProtection="1">
      <alignment horizontal="center" vertical="center" textRotation="90" wrapText="1"/>
    </xf>
    <xf numFmtId="9" fontId="46" fillId="32" borderId="41" xfId="66" applyFont="1" applyFill="1" applyBorder="1" applyAlignment="1" applyProtection="1">
      <alignment horizontal="center" vertical="center" wrapText="1"/>
    </xf>
    <xf numFmtId="9" fontId="55" fillId="32" borderId="41" xfId="0" applyNumberFormat="1" applyFont="1" applyFill="1" applyBorder="1" applyAlignment="1" applyProtection="1">
      <alignment horizontal="center" vertical="center" wrapText="1"/>
    </xf>
    <xf numFmtId="0" fontId="13" fillId="29" borderId="42" xfId="0" applyFont="1" applyFill="1" applyBorder="1" applyAlignment="1" applyProtection="1">
      <alignment horizontal="center" vertical="center" textRotation="90" wrapText="1"/>
      <protection locked="0"/>
    </xf>
    <xf numFmtId="0" fontId="46" fillId="0" borderId="42" xfId="0" applyFont="1" applyFill="1" applyBorder="1" applyAlignment="1" applyProtection="1">
      <alignment horizontal="left" vertical="top" wrapText="1"/>
      <protection locked="0"/>
    </xf>
    <xf numFmtId="0" fontId="46" fillId="32" borderId="28" xfId="0" applyFont="1" applyFill="1" applyBorder="1" applyAlignment="1" applyProtection="1">
      <alignment horizontal="left" vertical="top" textRotation="90" wrapText="1"/>
    </xf>
    <xf numFmtId="0" fontId="46" fillId="32" borderId="28" xfId="0" applyFont="1" applyFill="1" applyBorder="1" applyAlignment="1" applyProtection="1">
      <alignment horizontal="left" vertical="top" textRotation="90" wrapText="1"/>
      <protection locked="0"/>
    </xf>
    <xf numFmtId="9" fontId="46" fillId="32" borderId="28" xfId="66" applyFont="1" applyFill="1" applyBorder="1" applyAlignment="1" applyProtection="1">
      <alignment horizontal="left" vertical="top" wrapText="1"/>
    </xf>
    <xf numFmtId="9" fontId="55" fillId="32" borderId="28" xfId="0" applyNumberFormat="1" applyFont="1" applyFill="1" applyBorder="1" applyAlignment="1" applyProtection="1">
      <alignment horizontal="left" vertical="top" wrapText="1"/>
    </xf>
    <xf numFmtId="9" fontId="55" fillId="32" borderId="28" xfId="0" applyNumberFormat="1" applyFont="1" applyFill="1" applyBorder="1" applyAlignment="1" applyProtection="1">
      <alignment horizontal="left" vertical="top"/>
    </xf>
    <xf numFmtId="0" fontId="46" fillId="32" borderId="51" xfId="0" applyFont="1" applyFill="1" applyBorder="1" applyAlignment="1" applyProtection="1">
      <alignment horizontal="left" vertical="top" textRotation="90" wrapText="1"/>
      <protection locked="0"/>
    </xf>
    <xf numFmtId="0" fontId="13" fillId="29" borderId="53" xfId="0" applyFont="1" applyFill="1" applyBorder="1" applyAlignment="1" applyProtection="1">
      <alignment horizontal="center" vertical="center" textRotation="90" wrapText="1"/>
      <protection locked="0"/>
    </xf>
    <xf numFmtId="0" fontId="46" fillId="0" borderId="53" xfId="0" applyFont="1" applyFill="1" applyBorder="1" applyAlignment="1" applyProtection="1">
      <alignment horizontal="left" vertical="top" wrapText="1"/>
      <protection locked="0"/>
    </xf>
    <xf numFmtId="0" fontId="46" fillId="32" borderId="51" xfId="0" applyFont="1" applyFill="1" applyBorder="1" applyAlignment="1" applyProtection="1">
      <alignment horizontal="left" vertical="top" textRotation="90" wrapText="1"/>
    </xf>
    <xf numFmtId="9" fontId="46" fillId="32" borderId="51" xfId="66" applyFont="1" applyFill="1" applyBorder="1" applyAlignment="1" applyProtection="1">
      <alignment horizontal="left" vertical="top" wrapText="1"/>
    </xf>
    <xf numFmtId="9" fontId="55" fillId="32" borderId="51" xfId="0" applyNumberFormat="1" applyFont="1" applyFill="1" applyBorder="1" applyAlignment="1" applyProtection="1">
      <alignment horizontal="left" vertical="top" wrapText="1"/>
    </xf>
    <xf numFmtId="9" fontId="55" fillId="32" borderId="51" xfId="0" applyNumberFormat="1" applyFont="1" applyFill="1" applyBorder="1" applyAlignment="1" applyProtection="1">
      <alignment horizontal="left" vertical="top"/>
    </xf>
    <xf numFmtId="0" fontId="46" fillId="0" borderId="51" xfId="0" applyFont="1" applyFill="1" applyBorder="1" applyAlignment="1" applyProtection="1">
      <alignment horizontal="left" vertical="top" wrapText="1"/>
      <protection locked="0"/>
    </xf>
    <xf numFmtId="0" fontId="13" fillId="29" borderId="3" xfId="0" applyFont="1" applyFill="1" applyBorder="1" applyAlignment="1" applyProtection="1">
      <alignment horizontal="center" vertical="center" textRotation="90" wrapText="1"/>
      <protection locked="0"/>
    </xf>
    <xf numFmtId="0" fontId="46" fillId="0" borderId="3" xfId="0" applyFont="1" applyFill="1" applyBorder="1" applyAlignment="1" applyProtection="1">
      <alignment horizontal="left" vertical="top" wrapText="1"/>
      <protection locked="0"/>
    </xf>
    <xf numFmtId="0" fontId="46" fillId="32" borderId="41" xfId="0" applyFont="1" applyFill="1" applyBorder="1" applyAlignment="1" applyProtection="1">
      <alignment horizontal="left" vertical="top" textRotation="90" wrapText="1"/>
    </xf>
    <xf numFmtId="9" fontId="46" fillId="32" borderId="41" xfId="66" applyFont="1" applyFill="1" applyBorder="1" applyAlignment="1" applyProtection="1">
      <alignment horizontal="left" vertical="top" wrapText="1"/>
    </xf>
    <xf numFmtId="0" fontId="46" fillId="32" borderId="41" xfId="0" applyFont="1" applyFill="1" applyBorder="1" applyAlignment="1" applyProtection="1">
      <alignment horizontal="left" vertical="top" textRotation="90" wrapText="1"/>
      <protection locked="0"/>
    </xf>
    <xf numFmtId="9" fontId="55" fillId="32" borderId="41" xfId="0" applyNumberFormat="1" applyFont="1" applyFill="1" applyBorder="1" applyAlignment="1" applyProtection="1">
      <alignment horizontal="left" vertical="top" wrapText="1"/>
    </xf>
    <xf numFmtId="1" fontId="55" fillId="0" borderId="28" xfId="0" applyNumberFormat="1" applyFont="1" applyFill="1" applyBorder="1" applyAlignment="1" applyProtection="1">
      <alignment horizontal="center" vertical="top" wrapText="1"/>
    </xf>
    <xf numFmtId="0" fontId="46" fillId="0" borderId="28" xfId="0" applyFont="1" applyFill="1" applyBorder="1" applyAlignment="1" applyProtection="1">
      <alignment horizontal="center" vertical="top" wrapText="1"/>
      <protection locked="0"/>
    </xf>
    <xf numFmtId="0" fontId="46" fillId="32" borderId="28" xfId="0" applyFont="1" applyFill="1" applyBorder="1" applyAlignment="1" applyProtection="1">
      <alignment horizontal="center" vertical="top" textRotation="90" wrapText="1"/>
      <protection locked="0"/>
    </xf>
    <xf numFmtId="0" fontId="46" fillId="0" borderId="42" xfId="0" applyFont="1" applyFill="1" applyBorder="1" applyAlignment="1" applyProtection="1">
      <alignment horizontal="center" vertical="top" wrapText="1"/>
      <protection locked="0"/>
    </xf>
    <xf numFmtId="0" fontId="46" fillId="32" borderId="28" xfId="0" applyFont="1" applyFill="1" applyBorder="1" applyAlignment="1" applyProtection="1">
      <alignment horizontal="center" vertical="top" textRotation="90" wrapText="1"/>
    </xf>
    <xf numFmtId="9" fontId="46" fillId="32" borderId="28" xfId="66" applyFont="1" applyFill="1" applyBorder="1" applyAlignment="1" applyProtection="1">
      <alignment horizontal="center" vertical="top" wrapText="1"/>
    </xf>
    <xf numFmtId="9" fontId="55" fillId="32" borderId="28" xfId="0" applyNumberFormat="1" applyFont="1" applyFill="1" applyBorder="1" applyAlignment="1" applyProtection="1">
      <alignment horizontal="center" vertical="top" wrapText="1"/>
    </xf>
    <xf numFmtId="9" fontId="55" fillId="32" borderId="28" xfId="0" applyNumberFormat="1" applyFont="1" applyFill="1" applyBorder="1" applyAlignment="1" applyProtection="1">
      <alignment horizontal="center" vertical="top"/>
    </xf>
    <xf numFmtId="0" fontId="46" fillId="32" borderId="51" xfId="0" applyFont="1" applyFill="1" applyBorder="1" applyAlignment="1" applyProtection="1">
      <alignment horizontal="center" vertical="top" textRotation="90" wrapText="1"/>
      <protection locked="0"/>
    </xf>
    <xf numFmtId="0" fontId="46" fillId="0" borderId="53" xfId="0" applyFont="1" applyFill="1" applyBorder="1" applyAlignment="1" applyProtection="1">
      <alignment horizontal="center" vertical="center" wrapText="1"/>
      <protection locked="0"/>
    </xf>
    <xf numFmtId="0" fontId="30" fillId="29" borderId="53" xfId="0" applyFont="1" applyFill="1" applyBorder="1" applyAlignment="1" applyProtection="1">
      <alignment horizontal="center" vertical="center" textRotation="90" wrapText="1"/>
      <protection locked="0"/>
    </xf>
    <xf numFmtId="0" fontId="56" fillId="0" borderId="28" xfId="0" applyFont="1" applyFill="1" applyBorder="1" applyAlignment="1" applyProtection="1">
      <alignment horizontal="center" vertical="center" wrapText="1"/>
      <protection locked="0"/>
    </xf>
    <xf numFmtId="0" fontId="56" fillId="29" borderId="28" xfId="0" applyFont="1" applyFill="1" applyBorder="1" applyAlignment="1" applyProtection="1">
      <alignment horizontal="center" vertical="center" textRotation="90" wrapText="1"/>
      <protection locked="0"/>
    </xf>
    <xf numFmtId="0" fontId="43" fillId="0" borderId="42" xfId="0" applyFont="1" applyFill="1" applyBorder="1" applyAlignment="1" applyProtection="1">
      <alignment horizontal="center" vertical="center" wrapText="1"/>
      <protection locked="0"/>
    </xf>
    <xf numFmtId="0" fontId="43" fillId="0" borderId="51" xfId="0" applyFont="1" applyFill="1" applyBorder="1" applyAlignment="1" applyProtection="1">
      <alignment horizontal="center" vertical="center" wrapText="1"/>
      <protection locked="0"/>
    </xf>
    <xf numFmtId="0" fontId="56" fillId="29" borderId="51" xfId="0" applyFont="1" applyFill="1" applyBorder="1" applyAlignment="1" applyProtection="1">
      <alignment horizontal="center" vertical="center" textRotation="90" wrapText="1"/>
      <protection locked="0"/>
    </xf>
    <xf numFmtId="0" fontId="56" fillId="0" borderId="51" xfId="0" applyFont="1" applyFill="1" applyBorder="1" applyAlignment="1" applyProtection="1">
      <alignment horizontal="center" vertical="center" wrapText="1"/>
      <protection locked="0"/>
    </xf>
    <xf numFmtId="0" fontId="43" fillId="0" borderId="7" xfId="0" applyFont="1" applyFill="1" applyBorder="1" applyAlignment="1" applyProtection="1">
      <alignment horizontal="center" vertical="center" wrapText="1"/>
      <protection locked="0"/>
    </xf>
    <xf numFmtId="0" fontId="43" fillId="3" borderId="28" xfId="0" applyFont="1" applyFill="1" applyBorder="1" applyAlignment="1" applyProtection="1">
      <alignment horizontal="center" vertical="center" textRotation="90" wrapText="1"/>
      <protection locked="0"/>
    </xf>
    <xf numFmtId="0" fontId="43" fillId="3" borderId="42" xfId="0" applyFont="1" applyFill="1" applyBorder="1" applyAlignment="1" applyProtection="1">
      <alignment horizontal="center" vertical="center" wrapText="1"/>
      <protection locked="0"/>
    </xf>
    <xf numFmtId="0" fontId="43" fillId="29" borderId="28" xfId="0" applyFont="1" applyFill="1" applyBorder="1" applyAlignment="1" applyProtection="1">
      <alignment horizontal="center" vertical="center" textRotation="90" wrapText="1"/>
      <protection locked="0"/>
    </xf>
    <xf numFmtId="0" fontId="43" fillId="3" borderId="51" xfId="0" applyFont="1" applyFill="1" applyBorder="1" applyAlignment="1" applyProtection="1">
      <alignment horizontal="center" vertical="center" wrapText="1"/>
      <protection locked="0"/>
    </xf>
    <xf numFmtId="0" fontId="43" fillId="3" borderId="51" xfId="0" applyFont="1" applyFill="1" applyBorder="1" applyAlignment="1" applyProtection="1">
      <alignment horizontal="center" vertical="center" textRotation="90" wrapText="1"/>
      <protection locked="0"/>
    </xf>
    <xf numFmtId="0" fontId="43" fillId="29" borderId="51" xfId="0" applyFont="1" applyFill="1" applyBorder="1" applyAlignment="1" applyProtection="1">
      <alignment horizontal="center" vertical="center" textRotation="90" wrapText="1"/>
      <protection locked="0"/>
    </xf>
    <xf numFmtId="0" fontId="56" fillId="0" borderId="7" xfId="0" applyFont="1" applyFill="1" applyBorder="1" applyAlignment="1" applyProtection="1">
      <alignment horizontal="center" vertical="center" wrapText="1"/>
      <protection locked="0"/>
    </xf>
    <xf numFmtId="0" fontId="57" fillId="0" borderId="51" xfId="0" applyFont="1" applyFill="1" applyBorder="1" applyAlignment="1" applyProtection="1">
      <alignment horizontal="center" vertical="center" wrapText="1"/>
      <protection locked="0"/>
    </xf>
    <xf numFmtId="0" fontId="56" fillId="0" borderId="28" xfId="0" applyFont="1" applyFill="1" applyBorder="1" applyAlignment="1" applyProtection="1">
      <alignment horizontal="left" vertical="center" wrapText="1"/>
      <protection locked="0"/>
    </xf>
    <xf numFmtId="0" fontId="43" fillId="0" borderId="28" xfId="0" applyFont="1" applyFill="1" applyBorder="1" applyAlignment="1" applyProtection="1">
      <alignment horizontal="center" vertical="center" wrapText="1"/>
      <protection locked="0"/>
    </xf>
    <xf numFmtId="0" fontId="30" fillId="29" borderId="3" xfId="0" applyFont="1" applyFill="1" applyBorder="1" applyAlignment="1" applyProtection="1">
      <alignment horizontal="center" vertical="center" textRotation="90" wrapText="1"/>
    </xf>
    <xf numFmtId="0" fontId="56" fillId="29" borderId="3" xfId="0" applyFont="1" applyFill="1" applyBorder="1" applyAlignment="1" applyProtection="1">
      <alignment horizontal="center" vertical="center" textRotation="90"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30" fillId="0" borderId="28"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42" xfId="0" applyFont="1" applyBorder="1" applyAlignment="1" applyProtection="1">
      <alignment horizontal="center" vertical="center" wrapText="1"/>
      <protection locked="0"/>
    </xf>
    <xf numFmtId="0" fontId="30" fillId="0" borderId="7" xfId="0" applyFont="1" applyBorder="1" applyAlignment="1" applyProtection="1">
      <alignment horizontal="left" vertical="center" wrapText="1"/>
      <protection locked="0"/>
    </xf>
    <xf numFmtId="0" fontId="49" fillId="0" borderId="51" xfId="0" applyFont="1" applyBorder="1" applyAlignment="1" applyProtection="1">
      <alignment horizontal="left" vertical="center" wrapText="1"/>
      <protection locked="0"/>
    </xf>
    <xf numFmtId="0" fontId="30"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30" fillId="29" borderId="3" xfId="0" applyFont="1" applyFill="1" applyBorder="1" applyAlignment="1" applyProtection="1">
      <alignment horizontal="center" vertical="center" textRotation="90" wrapText="1"/>
      <protection locked="0"/>
    </xf>
    <xf numFmtId="0" fontId="30" fillId="29" borderId="43" xfId="0" applyFont="1" applyFill="1" applyBorder="1" applyAlignment="1" applyProtection="1">
      <alignment horizontal="center" vertical="center" textRotation="90" wrapText="1"/>
      <protection locked="0"/>
    </xf>
    <xf numFmtId="9" fontId="13" fillId="29" borderId="43" xfId="66" applyFont="1" applyFill="1" applyBorder="1" applyAlignment="1" applyProtection="1">
      <alignment horizontal="center" vertical="center" wrapText="1"/>
    </xf>
    <xf numFmtId="1" fontId="50" fillId="0" borderId="3" xfId="0" applyNumberFormat="1" applyFont="1" applyFill="1" applyBorder="1" applyAlignment="1" applyProtection="1">
      <alignment horizontal="center" vertical="center" wrapText="1"/>
    </xf>
    <xf numFmtId="9" fontId="13" fillId="29" borderId="3" xfId="66" applyFont="1" applyFill="1" applyBorder="1" applyAlignment="1" applyProtection="1">
      <alignment horizontal="center" vertical="center" wrapText="1"/>
    </xf>
    <xf numFmtId="9" fontId="33" fillId="29" borderId="3" xfId="0" applyNumberFormat="1" applyFont="1" applyFill="1" applyBorder="1" applyAlignment="1" applyProtection="1">
      <alignment horizontal="center" vertical="center" wrapText="1"/>
    </xf>
    <xf numFmtId="9" fontId="50" fillId="29" borderId="3" xfId="0" applyNumberFormat="1" applyFont="1" applyFill="1" applyBorder="1" applyAlignment="1" applyProtection="1">
      <alignment horizontal="center" vertical="center"/>
    </xf>
    <xf numFmtId="0" fontId="13" fillId="29" borderId="3" xfId="0" applyFont="1" applyFill="1" applyBorder="1" applyAlignment="1" applyProtection="1">
      <alignment horizontal="center" vertical="center" textRotation="90" wrapText="1"/>
    </xf>
    <xf numFmtId="9" fontId="33" fillId="29" borderId="28" xfId="0" applyNumberFormat="1" applyFont="1" applyFill="1" applyBorder="1" applyAlignment="1" applyProtection="1">
      <alignment horizontal="center" vertical="center"/>
    </xf>
    <xf numFmtId="0" fontId="30" fillId="0" borderId="42" xfId="0" applyFont="1" applyFill="1" applyBorder="1" applyAlignment="1" applyProtection="1">
      <alignment horizontal="left" vertical="center" wrapText="1"/>
      <protection locked="0"/>
    </xf>
    <xf numFmtId="0" fontId="30" fillId="29" borderId="42" xfId="0" applyFont="1" applyFill="1" applyBorder="1" applyAlignment="1" applyProtection="1">
      <alignment horizontal="center" vertical="center" textRotation="90" wrapText="1"/>
    </xf>
    <xf numFmtId="9" fontId="13" fillId="29" borderId="42" xfId="66" applyFont="1" applyFill="1" applyBorder="1" applyAlignment="1" applyProtection="1">
      <alignment horizontal="center" vertical="center" wrapText="1"/>
    </xf>
    <xf numFmtId="9" fontId="33" fillId="29" borderId="42" xfId="0" applyNumberFormat="1" applyFont="1" applyFill="1" applyBorder="1" applyAlignment="1" applyProtection="1">
      <alignment horizontal="center" vertical="center" wrapText="1"/>
    </xf>
    <xf numFmtId="9" fontId="50" fillId="29" borderId="42" xfId="0" applyNumberFormat="1" applyFont="1" applyFill="1" applyBorder="1" applyAlignment="1" applyProtection="1">
      <alignment horizontal="center" vertical="center"/>
    </xf>
    <xf numFmtId="0" fontId="30" fillId="0" borderId="43" xfId="0" applyFont="1" applyFill="1" applyBorder="1" applyAlignment="1" applyProtection="1">
      <alignment horizontal="center" vertical="center" wrapText="1"/>
      <protection locked="0"/>
    </xf>
    <xf numFmtId="0" fontId="30" fillId="29" borderId="7" xfId="0" applyFont="1" applyFill="1" applyBorder="1" applyAlignment="1" applyProtection="1">
      <alignment horizontal="center" vertical="center" textRotation="90" wrapText="1"/>
    </xf>
    <xf numFmtId="9" fontId="33" fillId="29" borderId="43" xfId="0" applyNumberFormat="1"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protection locked="0"/>
    </xf>
    <xf numFmtId="1" fontId="50" fillId="0" borderId="53" xfId="0" applyNumberFormat="1" applyFont="1" applyFill="1" applyBorder="1" applyAlignment="1" applyProtection="1">
      <alignment horizontal="center" vertical="center" wrapText="1"/>
    </xf>
    <xf numFmtId="9" fontId="13" fillId="29" borderId="53" xfId="66" applyFont="1" applyFill="1" applyBorder="1" applyAlignment="1" applyProtection="1">
      <alignment horizontal="center" vertical="center" wrapText="1"/>
    </xf>
    <xf numFmtId="9" fontId="33" fillId="29" borderId="53" xfId="0" applyNumberFormat="1" applyFont="1" applyFill="1" applyBorder="1" applyAlignment="1" applyProtection="1">
      <alignment horizontal="center" vertical="center" wrapText="1"/>
    </xf>
    <xf numFmtId="9" fontId="50" fillId="29" borderId="53" xfId="0" applyNumberFormat="1" applyFont="1" applyFill="1" applyBorder="1" applyAlignment="1" applyProtection="1">
      <alignment horizontal="center" vertical="center"/>
    </xf>
    <xf numFmtId="0" fontId="52" fillId="0" borderId="3" xfId="0" applyFont="1" applyFill="1" applyBorder="1" applyAlignment="1" applyProtection="1">
      <alignment horizontal="center" vertical="center" wrapText="1"/>
      <protection locked="0"/>
    </xf>
    <xf numFmtId="0" fontId="44" fillId="0" borderId="28" xfId="0" applyFont="1" applyFill="1" applyBorder="1" applyAlignment="1" applyProtection="1">
      <alignment horizontal="center" vertical="center" wrapText="1"/>
      <protection locked="0"/>
    </xf>
    <xf numFmtId="0" fontId="44" fillId="32" borderId="28" xfId="0" applyFont="1" applyFill="1" applyBorder="1" applyAlignment="1" applyProtection="1">
      <alignment horizontal="center" vertical="center" textRotation="90" wrapText="1"/>
      <protection locked="0"/>
    </xf>
    <xf numFmtId="0" fontId="44" fillId="32" borderId="28" xfId="0" applyFont="1" applyFill="1" applyBorder="1" applyAlignment="1" applyProtection="1">
      <alignment horizontal="center" vertical="center" textRotation="90" wrapText="1"/>
    </xf>
    <xf numFmtId="9" fontId="59" fillId="32" borderId="28" xfId="0" applyNumberFormat="1" applyFont="1" applyFill="1" applyBorder="1" applyAlignment="1" applyProtection="1">
      <alignment horizontal="center" vertical="center"/>
    </xf>
    <xf numFmtId="0" fontId="50" fillId="0" borderId="0" xfId="0" applyFont="1" applyAlignment="1" applyProtection="1">
      <alignment wrapText="1"/>
      <protection locked="0"/>
    </xf>
    <xf numFmtId="0" fontId="51" fillId="0" borderId="0" xfId="0" applyFont="1" applyAlignment="1" applyProtection="1">
      <alignment wrapText="1"/>
      <protection locked="0"/>
    </xf>
    <xf numFmtId="0" fontId="7" fillId="3" borderId="51"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0" borderId="2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9" fontId="7" fillId="29" borderId="28" xfId="0" applyNumberFormat="1" applyFont="1" applyFill="1" applyBorder="1" applyAlignment="1">
      <alignment horizontal="center" vertical="center" wrapText="1"/>
    </xf>
    <xf numFmtId="9" fontId="5" fillId="29" borderId="28" xfId="66" applyFont="1" applyFill="1" applyBorder="1" applyAlignment="1" applyProtection="1">
      <alignment horizontal="center" vertical="center" wrapText="1"/>
    </xf>
    <xf numFmtId="9" fontId="5" fillId="29" borderId="51" xfId="66" applyFont="1" applyFill="1" applyBorder="1" applyAlignment="1" applyProtection="1">
      <alignment horizontal="center" vertical="center" wrapText="1"/>
    </xf>
    <xf numFmtId="9" fontId="5" fillId="29" borderId="41" xfId="66" applyFont="1" applyFill="1" applyBorder="1" applyAlignment="1" applyProtection="1">
      <alignment horizontal="center" vertical="center" wrapText="1"/>
    </xf>
    <xf numFmtId="9" fontId="5" fillId="0" borderId="51" xfId="0" applyNumberFormat="1" applyFont="1" applyBorder="1" applyAlignment="1" applyProtection="1">
      <alignment horizontal="center" vertical="center" wrapText="1"/>
      <protection locked="0"/>
    </xf>
    <xf numFmtId="9" fontId="5" fillId="0" borderId="41" xfId="0" applyNumberFormat="1"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9" fontId="7" fillId="0" borderId="28" xfId="0" applyNumberFormat="1" applyFont="1" applyBorder="1" applyAlignment="1">
      <alignment horizontal="center" vertical="center" wrapText="1"/>
    </xf>
    <xf numFmtId="9" fontId="5" fillId="0" borderId="28" xfId="66" applyFont="1" applyFill="1" applyBorder="1" applyAlignment="1" applyProtection="1">
      <alignment horizontal="center" vertical="center" wrapText="1"/>
    </xf>
    <xf numFmtId="9" fontId="5" fillId="0" borderId="51" xfId="66" applyFont="1" applyFill="1" applyBorder="1" applyAlignment="1" applyProtection="1">
      <alignment horizontal="center" vertical="center" wrapText="1"/>
    </xf>
    <xf numFmtId="9" fontId="5" fillId="0" borderId="41" xfId="66" applyFont="1" applyFill="1" applyBorder="1" applyAlignment="1" applyProtection="1">
      <alignment horizontal="center" vertical="center" wrapText="1"/>
    </xf>
    <xf numFmtId="9" fontId="7" fillId="29" borderId="51" xfId="0" applyNumberFormat="1" applyFont="1" applyFill="1" applyBorder="1" applyAlignment="1">
      <alignment horizontal="center" vertical="center" wrapText="1"/>
    </xf>
    <xf numFmtId="0" fontId="40" fillId="0" borderId="51" xfId="0" applyFont="1" applyBorder="1" applyAlignment="1" applyProtection="1">
      <alignment horizontal="left" vertical="center" wrapText="1"/>
      <protection locked="0"/>
    </xf>
    <xf numFmtId="0" fontId="4" fillId="4" borderId="53" xfId="0" applyFont="1" applyFill="1" applyBorder="1" applyAlignment="1">
      <alignment horizontal="center" vertical="center" wrapText="1"/>
    </xf>
    <xf numFmtId="0" fontId="4" fillId="4" borderId="53" xfId="0" applyFont="1" applyFill="1" applyBorder="1" applyAlignment="1">
      <alignment horizontal="center" vertical="center" textRotation="90" wrapText="1"/>
    </xf>
    <xf numFmtId="0" fontId="4" fillId="6" borderId="53"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4" fillId="26" borderId="53" xfId="0" applyFont="1" applyFill="1" applyBorder="1" applyAlignment="1">
      <alignment horizontal="center" vertical="center" wrapText="1"/>
    </xf>
    <xf numFmtId="0" fontId="4" fillId="7" borderId="51" xfId="0" applyFont="1" applyFill="1" applyBorder="1" applyAlignment="1" applyProtection="1">
      <alignment horizontal="center" vertical="center" wrapText="1"/>
    </xf>
    <xf numFmtId="0" fontId="1" fillId="0" borderId="51" xfId="0" applyFont="1" applyBorder="1" applyAlignment="1" applyProtection="1">
      <alignment horizontal="center" vertical="center" wrapText="1"/>
      <protection locked="0"/>
    </xf>
    <xf numFmtId="0" fontId="4" fillId="5" borderId="51" xfId="0" applyFont="1" applyFill="1" applyBorder="1" applyAlignment="1" applyProtection="1">
      <alignment horizontal="center" vertical="center"/>
    </xf>
    <xf numFmtId="0" fontId="4" fillId="5" borderId="51" xfId="0" applyFont="1" applyFill="1" applyBorder="1" applyAlignment="1" applyProtection="1">
      <alignment horizontal="center" vertical="center" wrapText="1"/>
    </xf>
    <xf numFmtId="0" fontId="3" fillId="5" borderId="51" xfId="0" applyFont="1" applyFill="1" applyBorder="1" applyAlignment="1" applyProtection="1">
      <alignment horizontal="center" vertical="center" wrapText="1"/>
    </xf>
    <xf numFmtId="0" fontId="3" fillId="4" borderId="51" xfId="0" applyFont="1" applyFill="1" applyBorder="1" applyAlignment="1" applyProtection="1">
      <alignment horizontal="center" vertical="center" wrapText="1"/>
    </xf>
    <xf numFmtId="0" fontId="4" fillId="4" borderId="5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xf>
    <xf numFmtId="0" fontId="0" fillId="0" borderId="51" xfId="0" applyBorder="1" applyAlignment="1" applyProtection="1">
      <alignment vertical="center" wrapText="1"/>
      <protection locked="0"/>
    </xf>
    <xf numFmtId="0" fontId="47" fillId="0" borderId="51" xfId="0" applyFont="1" applyFill="1" applyBorder="1" applyAlignment="1" applyProtection="1">
      <alignment vertical="center" wrapText="1"/>
      <protection locked="0"/>
    </xf>
    <xf numFmtId="14" fontId="47" fillId="0" borderId="51" xfId="0" applyNumberFormat="1" applyFont="1" applyFill="1" applyBorder="1" applyAlignment="1" applyProtection="1">
      <alignment vertical="center" wrapText="1"/>
      <protection locked="0"/>
    </xf>
    <xf numFmtId="14" fontId="42" fillId="0" borderId="51" xfId="0" applyNumberFormat="1" applyFont="1" applyFill="1" applyBorder="1" applyAlignment="1" applyProtection="1">
      <alignment horizontal="center" vertical="center" wrapText="1"/>
      <protection locked="0"/>
    </xf>
    <xf numFmtId="0" fontId="5" fillId="3" borderId="51" xfId="0" applyFont="1" applyFill="1" applyBorder="1" applyAlignment="1" applyProtection="1">
      <alignment horizontal="left" vertical="center" wrapText="1"/>
    </xf>
    <xf numFmtId="0" fontId="42" fillId="0" borderId="51" xfId="0" applyFont="1" applyFill="1" applyBorder="1" applyAlignment="1">
      <alignment horizontal="center" vertical="center" wrapText="1"/>
    </xf>
    <xf numFmtId="0" fontId="42" fillId="0" borderId="51" xfId="0" applyFont="1" applyFill="1" applyBorder="1" applyAlignment="1">
      <alignment horizontal="center" vertical="center"/>
    </xf>
    <xf numFmtId="0" fontId="42" fillId="32" borderId="51" xfId="0" applyFont="1" applyFill="1" applyBorder="1" applyAlignment="1" applyProtection="1">
      <alignment horizontal="center" vertical="center"/>
      <protection locked="0"/>
    </xf>
    <xf numFmtId="0" fontId="5" fillId="0" borderId="51" xfId="0" applyFont="1" applyBorder="1" applyProtection="1">
      <protection locked="0"/>
    </xf>
    <xf numFmtId="0" fontId="5" fillId="0" borderId="0" xfId="0" applyFont="1" applyProtection="1">
      <protection locked="0"/>
    </xf>
    <xf numFmtId="0" fontId="5" fillId="3" borderId="51" xfId="0" applyFont="1" applyFill="1" applyBorder="1" applyAlignment="1" applyProtection="1">
      <alignment vertical="center" wrapText="1"/>
      <protection locked="0"/>
    </xf>
    <xf numFmtId="14" fontId="0" fillId="0" borderId="51" xfId="0" applyNumberFormat="1" applyFont="1" applyFill="1" applyBorder="1" applyAlignment="1" applyProtection="1">
      <alignment vertical="center" wrapText="1"/>
      <protection locked="0"/>
    </xf>
    <xf numFmtId="0" fontId="47" fillId="0" borderId="51" xfId="0" applyFont="1" applyFill="1" applyBorder="1" applyAlignment="1">
      <alignment horizontal="center" vertical="center"/>
    </xf>
    <xf numFmtId="0" fontId="47" fillId="0" borderId="51" xfId="0" applyFont="1" applyFill="1" applyBorder="1" applyAlignment="1">
      <alignment horizontal="center" vertical="center" wrapText="1"/>
    </xf>
    <xf numFmtId="14" fontId="42" fillId="0" borderId="51" xfId="0" applyNumberFormat="1" applyFont="1" applyFill="1" applyBorder="1" applyAlignment="1" applyProtection="1">
      <alignment vertical="center" wrapText="1"/>
      <protection locked="0"/>
    </xf>
    <xf numFmtId="0" fontId="47" fillId="34" borderId="51" xfId="0" applyFont="1" applyFill="1" applyBorder="1" applyAlignment="1" applyProtection="1">
      <alignment vertical="center" wrapText="1"/>
      <protection locked="0"/>
    </xf>
    <xf numFmtId="14" fontId="47" fillId="34" borderId="51" xfId="0" applyNumberFormat="1" applyFont="1" applyFill="1" applyBorder="1" applyAlignment="1" applyProtection="1">
      <alignment vertical="center" wrapText="1"/>
      <protection locked="0"/>
    </xf>
    <xf numFmtId="0" fontId="47" fillId="34" borderId="51" xfId="0" applyFont="1" applyFill="1" applyBorder="1" applyAlignment="1" applyProtection="1">
      <alignment vertical="center"/>
      <protection locked="0"/>
    </xf>
    <xf numFmtId="0" fontId="42" fillId="0" borderId="51" xfId="0" applyFont="1" applyFill="1" applyBorder="1" applyAlignment="1" applyProtection="1">
      <alignment horizontal="justify" vertical="center" wrapText="1"/>
      <protection locked="0"/>
    </xf>
    <xf numFmtId="0" fontId="42" fillId="34" borderId="51" xfId="0" applyFont="1" applyFill="1" applyBorder="1" applyAlignment="1" applyProtection="1">
      <alignment vertical="center" wrapText="1"/>
      <protection locked="0"/>
    </xf>
    <xf numFmtId="14" fontId="47" fillId="0" borderId="51" xfId="0" applyNumberFormat="1"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wrapText="1"/>
      <protection locked="0"/>
    </xf>
    <xf numFmtId="0" fontId="42" fillId="34" borderId="51" xfId="0" applyFont="1" applyFill="1" applyBorder="1" applyAlignment="1" applyProtection="1">
      <alignment horizontal="center" vertical="center" wrapText="1"/>
      <protection locked="0"/>
    </xf>
    <xf numFmtId="14" fontId="47" fillId="0" borderId="51" xfId="0" applyNumberFormat="1"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4" fillId="26" borderId="78"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wrapText="1"/>
      <protection locked="0"/>
    </xf>
    <xf numFmtId="0" fontId="0" fillId="0" borderId="0" xfId="0" applyFont="1" applyAlignment="1" applyProtection="1">
      <alignment vertical="center" wrapText="1"/>
      <protection locked="0"/>
    </xf>
    <xf numFmtId="0" fontId="1" fillId="0" borderId="0" xfId="0" applyFont="1" applyAlignment="1" applyProtection="1">
      <alignment horizontal="center" wrapText="1"/>
      <protection locked="0"/>
    </xf>
    <xf numFmtId="0" fontId="48"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 fillId="0" borderId="0" xfId="0" applyFont="1" applyFill="1" applyAlignment="1" applyProtection="1">
      <alignment horizontal="center" wrapText="1"/>
      <protection locked="0"/>
    </xf>
    <xf numFmtId="0" fontId="0" fillId="0" borderId="0" xfId="0" applyFont="1" applyFill="1" applyAlignment="1" applyProtection="1">
      <alignment horizontal="center" wrapText="1"/>
      <protection locked="0"/>
    </xf>
    <xf numFmtId="0" fontId="35" fillId="0" borderId="0" xfId="0" applyFont="1" applyFill="1" applyAlignment="1">
      <alignment wrapText="1"/>
    </xf>
    <xf numFmtId="0" fontId="32" fillId="0" borderId="0" xfId="0" applyFont="1" applyFill="1" applyAlignment="1" applyProtection="1">
      <alignment wrapText="1"/>
      <protection locked="0"/>
    </xf>
    <xf numFmtId="0" fontId="0"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34" fillId="0" borderId="0" xfId="0" applyFont="1" applyFill="1" applyAlignment="1" applyProtection="1">
      <alignment wrapText="1"/>
      <protection locked="0"/>
    </xf>
    <xf numFmtId="0" fontId="36" fillId="0" borderId="0" xfId="0" applyFont="1" applyFill="1" applyAlignment="1" applyProtection="1">
      <alignment wrapText="1"/>
      <protection locked="0"/>
    </xf>
    <xf numFmtId="0" fontId="4"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61" fillId="0" borderId="11" xfId="0" applyFont="1" applyFill="1" applyBorder="1" applyAlignment="1" applyProtection="1">
      <alignment horizontal="center" vertical="center" wrapText="1"/>
      <protection locked="0"/>
    </xf>
    <xf numFmtId="0" fontId="37" fillId="0" borderId="0" xfId="0" applyFont="1" applyFill="1" applyAlignment="1" applyProtection="1">
      <alignment wrapText="1"/>
      <protection locked="0"/>
    </xf>
    <xf numFmtId="0" fontId="1" fillId="0" borderId="11" xfId="0" applyFont="1" applyFill="1" applyBorder="1" applyAlignment="1" applyProtection="1">
      <alignment wrapText="1"/>
      <protection locked="0"/>
    </xf>
    <xf numFmtId="0" fontId="32" fillId="0" borderId="0" xfId="0" applyFont="1" applyFill="1" applyAlignment="1" applyProtection="1">
      <alignment vertical="center" wrapText="1"/>
      <protection locked="0"/>
    </xf>
    <xf numFmtId="0" fontId="62" fillId="5" borderId="12" xfId="0" applyFont="1" applyFill="1" applyBorder="1" applyAlignment="1">
      <alignment horizontal="center" vertical="center" wrapText="1"/>
    </xf>
    <xf numFmtId="0" fontId="0" fillId="0" borderId="51" xfId="0" applyFont="1" applyBorder="1" applyAlignment="1" applyProtection="1">
      <alignment horizontal="left" vertical="center" wrapText="1"/>
      <protection locked="0"/>
    </xf>
    <xf numFmtId="0" fontId="0" fillId="29" borderId="28" xfId="0" applyFont="1" applyFill="1" applyBorder="1" applyAlignment="1" applyProtection="1">
      <alignment horizontal="center" vertical="center" textRotation="90" wrapText="1"/>
      <protection locked="0"/>
    </xf>
    <xf numFmtId="0" fontId="0" fillId="29" borderId="28" xfId="0" applyFont="1" applyFill="1" applyBorder="1" applyAlignment="1">
      <alignment horizontal="center" vertical="center" textRotation="90" wrapText="1"/>
    </xf>
    <xf numFmtId="0" fontId="0" fillId="29" borderId="51" xfId="0" applyFont="1" applyFill="1" applyBorder="1" applyAlignment="1" applyProtection="1">
      <alignment horizontal="center" vertical="center" textRotation="90" wrapText="1"/>
      <protection locked="0"/>
    </xf>
    <xf numFmtId="0" fontId="0" fillId="29" borderId="51" xfId="0" applyFont="1" applyFill="1" applyBorder="1" applyAlignment="1">
      <alignment horizontal="center" vertical="center" textRotation="90" wrapText="1"/>
    </xf>
    <xf numFmtId="0" fontId="0" fillId="0" borderId="51"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29" borderId="41" xfId="0" applyFont="1" applyFill="1" applyBorder="1" applyAlignment="1" applyProtection="1">
      <alignment horizontal="center" vertical="center" textRotation="90" wrapText="1"/>
      <protection locked="0"/>
    </xf>
    <xf numFmtId="0" fontId="0" fillId="29" borderId="53" xfId="0" applyFont="1" applyFill="1" applyBorder="1" applyAlignment="1">
      <alignment horizontal="center" vertical="center" textRotation="90" wrapText="1"/>
    </xf>
    <xf numFmtId="0" fontId="0" fillId="3" borderId="51" xfId="0" applyFont="1" applyFill="1" applyBorder="1" applyAlignment="1" applyProtection="1">
      <alignment horizontal="left" vertical="center" wrapText="1"/>
      <protection locked="0"/>
    </xf>
    <xf numFmtId="0" fontId="0" fillId="29" borderId="41" xfId="0" applyFont="1" applyFill="1" applyBorder="1" applyAlignment="1">
      <alignment horizontal="center" vertical="center" textRotation="90" wrapText="1"/>
    </xf>
    <xf numFmtId="9" fontId="0" fillId="0" borderId="41" xfId="0" applyNumberFormat="1"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29" borderId="3" xfId="0" applyFont="1" applyFill="1" applyBorder="1" applyAlignment="1">
      <alignment horizontal="center" vertical="center" textRotation="90" wrapText="1"/>
    </xf>
    <xf numFmtId="0" fontId="0" fillId="29" borderId="53" xfId="0" applyFont="1" applyFill="1" applyBorder="1" applyAlignment="1" applyProtection="1">
      <alignment horizontal="center" vertical="center" textRotation="90" wrapText="1"/>
      <protection locked="0"/>
    </xf>
    <xf numFmtId="1" fontId="1" fillId="0" borderId="28" xfId="0" applyNumberFormat="1" applyFont="1" applyBorder="1" applyAlignment="1">
      <alignment horizontal="center" vertical="top" wrapText="1"/>
    </xf>
    <xf numFmtId="0" fontId="0" fillId="0" borderId="51" xfId="0" applyFont="1" applyBorder="1" applyAlignment="1" applyProtection="1">
      <alignment horizontal="center" vertical="top" wrapText="1"/>
      <protection locked="0"/>
    </xf>
    <xf numFmtId="0" fontId="0" fillId="29" borderId="51" xfId="0" applyFont="1" applyFill="1" applyBorder="1" applyAlignment="1" applyProtection="1">
      <alignment horizontal="center" vertical="top" textRotation="90" wrapText="1"/>
      <protection locked="0"/>
    </xf>
    <xf numFmtId="0" fontId="0" fillId="0" borderId="0" xfId="0" applyFont="1" applyAlignment="1" applyProtection="1">
      <alignment vertical="top" wrapText="1"/>
      <protection locked="0"/>
    </xf>
    <xf numFmtId="0" fontId="0" fillId="29" borderId="28" xfId="0" applyFont="1" applyFill="1" applyBorder="1" applyAlignment="1">
      <alignment horizontal="center" vertical="top" textRotation="90" wrapText="1"/>
    </xf>
    <xf numFmtId="0" fontId="0" fillId="29" borderId="28" xfId="0" applyFont="1" applyFill="1" applyBorder="1" applyAlignment="1" applyProtection="1">
      <alignment horizontal="center" vertical="top" textRotation="90" wrapText="1"/>
      <protection locked="0"/>
    </xf>
    <xf numFmtId="9" fontId="5" fillId="29" borderId="28" xfId="66" applyFont="1" applyFill="1" applyBorder="1" applyAlignment="1" applyProtection="1">
      <alignment horizontal="center" vertical="top" wrapText="1"/>
    </xf>
    <xf numFmtId="9" fontId="7" fillId="29" borderId="28" xfId="0" applyNumberFormat="1" applyFont="1" applyFill="1" applyBorder="1" applyAlignment="1">
      <alignment horizontal="center" vertical="top" wrapText="1"/>
    </xf>
    <xf numFmtId="9" fontId="1" fillId="29" borderId="28" xfId="0" applyNumberFormat="1" applyFont="1" applyFill="1" applyBorder="1" applyAlignment="1">
      <alignment horizontal="center" vertical="top"/>
    </xf>
    <xf numFmtId="0" fontId="5" fillId="29" borderId="28" xfId="0" applyFont="1" applyFill="1" applyBorder="1" applyAlignment="1" applyProtection="1">
      <alignment horizontal="center" vertical="top" textRotation="90" wrapText="1"/>
      <protection locked="0"/>
    </xf>
    <xf numFmtId="0" fontId="0" fillId="3" borderId="51" xfId="0" applyFont="1" applyFill="1" applyBorder="1" applyAlignment="1" applyProtection="1">
      <alignment horizontal="center" vertical="center" wrapText="1"/>
      <protection locked="0"/>
    </xf>
    <xf numFmtId="0" fontId="0" fillId="29" borderId="3" xfId="0" applyFont="1" applyFill="1" applyBorder="1" applyAlignment="1" applyProtection="1">
      <alignment horizontal="center" vertical="center" textRotation="90" wrapText="1"/>
      <protection locked="0"/>
    </xf>
    <xf numFmtId="0" fontId="0" fillId="3" borderId="41" xfId="0" applyFont="1" applyFill="1" applyBorder="1" applyAlignment="1" applyProtection="1">
      <alignment horizontal="center" vertical="center" wrapText="1"/>
      <protection locked="0"/>
    </xf>
    <xf numFmtId="0" fontId="40" fillId="3" borderId="51" xfId="0" applyFont="1" applyFill="1" applyBorder="1" applyAlignment="1" applyProtection="1">
      <alignment horizontal="center" vertical="center" wrapText="1"/>
      <protection locked="0"/>
    </xf>
    <xf numFmtId="0" fontId="0" fillId="0" borderId="51" xfId="0" applyFont="1" applyBorder="1" applyAlignment="1" applyProtection="1">
      <alignment horizontal="center" vertical="center"/>
      <protection locked="0"/>
    </xf>
    <xf numFmtId="0" fontId="0" fillId="3" borderId="0" xfId="0" applyFont="1" applyFill="1" applyAlignment="1" applyProtection="1">
      <alignment horizontal="justify" vertical="center"/>
      <protection locked="0"/>
    </xf>
    <xf numFmtId="0" fontId="5" fillId="29" borderId="28" xfId="0" applyFont="1" applyFill="1" applyBorder="1" applyAlignment="1">
      <alignment horizontal="center" vertical="center" textRotation="90" wrapText="1"/>
    </xf>
    <xf numFmtId="9" fontId="7" fillId="29" borderId="28" xfId="0" applyNumberFormat="1" applyFont="1" applyFill="1" applyBorder="1" applyAlignment="1">
      <alignment horizontal="center" vertical="center"/>
    </xf>
    <xf numFmtId="0" fontId="5" fillId="29" borderId="41" xfId="0" applyFont="1" applyFill="1" applyBorder="1" applyAlignment="1">
      <alignment horizontal="center" vertical="center" textRotation="90" wrapText="1"/>
    </xf>
    <xf numFmtId="0" fontId="40" fillId="0" borderId="28" xfId="0" applyFont="1" applyBorder="1" applyAlignment="1" applyProtection="1">
      <alignment horizontal="justify" vertical="center"/>
      <protection locked="0"/>
    </xf>
    <xf numFmtId="0" fontId="40" fillId="0" borderId="7" xfId="0" applyFont="1" applyBorder="1" applyAlignment="1" applyProtection="1">
      <alignment horizontal="justify" vertical="center"/>
      <protection locked="0"/>
    </xf>
    <xf numFmtId="0" fontId="0" fillId="0" borderId="28" xfId="0" applyFont="1" applyBorder="1" applyAlignment="1" applyProtection="1">
      <alignment horizontal="center" vertical="center" textRotation="90" wrapText="1"/>
      <protection locked="0"/>
    </xf>
    <xf numFmtId="0" fontId="0" fillId="0" borderId="28" xfId="0" applyFont="1" applyBorder="1" applyAlignment="1">
      <alignment horizontal="center" vertical="center" textRotation="90" wrapText="1"/>
    </xf>
    <xf numFmtId="0" fontId="0" fillId="0" borderId="51" xfId="0" applyFont="1" applyBorder="1" applyAlignment="1" applyProtection="1">
      <alignment horizontal="center" vertical="center" textRotation="90" wrapText="1"/>
      <protection locked="0"/>
    </xf>
    <xf numFmtId="0" fontId="0" fillId="0" borderId="51" xfId="0" applyFont="1" applyBorder="1" applyAlignment="1">
      <alignment horizontal="center" vertical="center" textRotation="90" wrapText="1"/>
    </xf>
    <xf numFmtId="0" fontId="0" fillId="0" borderId="41" xfId="0" applyFont="1" applyBorder="1" applyAlignment="1" applyProtection="1">
      <alignment horizontal="center" vertical="center" textRotation="90" wrapText="1"/>
      <protection locked="0"/>
    </xf>
    <xf numFmtId="0" fontId="0" fillId="0" borderId="41" xfId="0" applyFont="1" applyBorder="1" applyAlignment="1">
      <alignment horizontal="center" vertical="center" textRotation="90" wrapText="1"/>
    </xf>
    <xf numFmtId="0" fontId="0" fillId="0" borderId="53" xfId="0" applyFont="1" applyBorder="1" applyAlignment="1">
      <alignment horizontal="center" vertical="center" textRotation="90" wrapText="1"/>
    </xf>
    <xf numFmtId="0" fontId="47" fillId="0" borderId="51" xfId="0" applyFont="1" applyBorder="1" applyAlignment="1" applyProtection="1">
      <alignment horizontal="left" vertical="center" wrapText="1"/>
      <protection locked="0"/>
    </xf>
    <xf numFmtId="0" fontId="5" fillId="0" borderId="51" xfId="0" applyFont="1" applyBorder="1" applyAlignment="1">
      <alignment horizontal="center" vertical="center" textRotation="90" wrapText="1"/>
    </xf>
    <xf numFmtId="9" fontId="7" fillId="0" borderId="51" xfId="0" applyNumberFormat="1" applyFont="1" applyBorder="1" applyAlignment="1">
      <alignment horizontal="center" vertical="center"/>
    </xf>
    <xf numFmtId="0" fontId="6" fillId="0" borderId="5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0" fillId="0" borderId="3" xfId="0" applyFont="1" applyBorder="1" applyAlignment="1">
      <alignment horizontal="center" vertical="center" textRotation="90" wrapText="1"/>
    </xf>
    <xf numFmtId="0" fontId="0" fillId="0" borderId="53" xfId="0" applyFont="1" applyBorder="1" applyAlignment="1" applyProtection="1">
      <alignment horizontal="center" vertical="center" textRotation="90" wrapText="1"/>
      <protection locked="0"/>
    </xf>
    <xf numFmtId="0" fontId="0" fillId="0" borderId="3" xfId="0" applyFont="1" applyBorder="1" applyAlignment="1" applyProtection="1">
      <alignment horizontal="center" vertical="center" textRotation="90" wrapText="1"/>
      <protection locked="0"/>
    </xf>
    <xf numFmtId="0" fontId="0" fillId="29" borderId="42" xfId="0" applyFont="1" applyFill="1" applyBorder="1" applyAlignment="1" applyProtection="1">
      <alignment horizontal="center" vertical="center" wrapText="1"/>
      <protection locked="0"/>
    </xf>
    <xf numFmtId="0" fontId="0" fillId="0" borderId="51" xfId="0" applyFont="1" applyBorder="1" applyAlignment="1" applyProtection="1">
      <alignment horizontal="justify" vertical="center" wrapText="1"/>
      <protection locked="0"/>
    </xf>
    <xf numFmtId="0" fontId="0" fillId="29" borderId="7" xfId="0" applyFont="1" applyFill="1" applyBorder="1" applyAlignment="1" applyProtection="1">
      <alignment horizontal="center" vertical="center" wrapText="1"/>
      <protection locked="0"/>
    </xf>
    <xf numFmtId="0" fontId="0" fillId="29" borderId="43" xfId="0" applyFont="1" applyFill="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31" borderId="51" xfId="0" applyFont="1" applyFill="1" applyBorder="1" applyAlignment="1" applyProtection="1">
      <alignment horizontal="center" vertical="center" wrapText="1"/>
      <protection locked="0"/>
    </xf>
    <xf numFmtId="0" fontId="32" fillId="0" borderId="51" xfId="0" applyFont="1" applyBorder="1" applyAlignment="1" applyProtection="1">
      <alignment vertical="center" wrapText="1"/>
      <protection locked="0"/>
    </xf>
    <xf numFmtId="0" fontId="30" fillId="0" borderId="42" xfId="0" applyFont="1" applyFill="1" applyBorder="1" applyAlignment="1" applyProtection="1">
      <alignment horizontal="center" vertical="center" wrapText="1"/>
      <protection locked="0"/>
    </xf>
    <xf numFmtId="9" fontId="13" fillId="29" borderId="28" xfId="66" applyFont="1" applyFill="1" applyBorder="1" applyAlignment="1" applyProtection="1">
      <alignment horizontal="center" vertical="center" wrapText="1"/>
    </xf>
    <xf numFmtId="9" fontId="13" fillId="29" borderId="51" xfId="66" applyFont="1" applyFill="1" applyBorder="1" applyAlignment="1" applyProtection="1">
      <alignment horizontal="center" vertical="center" wrapText="1"/>
    </xf>
    <xf numFmtId="9" fontId="13" fillId="29" borderId="41" xfId="66" applyFont="1" applyFill="1" applyBorder="1" applyAlignment="1" applyProtection="1">
      <alignment horizontal="center" vertical="center" wrapText="1"/>
    </xf>
    <xf numFmtId="9" fontId="33" fillId="29" borderId="28" xfId="0" applyNumberFormat="1" applyFont="1" applyFill="1" applyBorder="1" applyAlignment="1" applyProtection="1">
      <alignment horizontal="center" vertical="center" wrapText="1"/>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9" fontId="5" fillId="29" borderId="28" xfId="66" applyFont="1" applyFill="1" applyBorder="1" applyAlignment="1" applyProtection="1">
      <alignment horizontal="center" vertical="center" wrapText="1"/>
    </xf>
    <xf numFmtId="9" fontId="5" fillId="29" borderId="51" xfId="66"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9" fontId="1" fillId="29" borderId="51" xfId="0" applyNumberFormat="1" applyFont="1" applyFill="1" applyBorder="1" applyAlignment="1" applyProtection="1">
      <alignment horizontal="center" vertical="center"/>
    </xf>
    <xf numFmtId="9" fontId="7" fillId="29" borderId="51" xfId="0" applyNumberFormat="1" applyFont="1" applyFill="1" applyBorder="1" applyAlignment="1" applyProtection="1">
      <alignment horizontal="center" vertical="center" wrapText="1"/>
    </xf>
    <xf numFmtId="0" fontId="0" fillId="29" borderId="51" xfId="0" applyFont="1" applyFill="1" applyBorder="1" applyAlignment="1" applyProtection="1">
      <alignment horizontal="center" vertical="center" textRotation="90" wrapText="1"/>
    </xf>
    <xf numFmtId="9" fontId="1" fillId="29" borderId="28" xfId="0" applyNumberFormat="1" applyFont="1" applyFill="1" applyBorder="1" applyAlignment="1" applyProtection="1">
      <alignment horizontal="center" vertical="center"/>
    </xf>
    <xf numFmtId="9" fontId="7" fillId="29" borderId="28" xfId="0" applyNumberFormat="1" applyFont="1" applyFill="1" applyBorder="1" applyAlignment="1" applyProtection="1">
      <alignment horizontal="center" vertical="center" wrapText="1"/>
    </xf>
    <xf numFmtId="0" fontId="0" fillId="29" borderId="28" xfId="0" applyFont="1" applyFill="1" applyBorder="1" applyAlignment="1" applyProtection="1">
      <alignment horizontal="center" vertical="center" textRotation="90" wrapText="1"/>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9" fontId="33" fillId="29" borderId="28" xfId="0" applyNumberFormat="1" applyFont="1" applyFill="1" applyBorder="1" applyAlignment="1" applyProtection="1">
      <alignment horizontal="center" vertical="center" wrapText="1"/>
    </xf>
    <xf numFmtId="0" fontId="13" fillId="0" borderId="51" xfId="0" applyFont="1" applyBorder="1" applyAlignment="1" applyProtection="1">
      <alignment horizontal="center" vertical="center" wrapText="1"/>
      <protection locked="0"/>
    </xf>
    <xf numFmtId="9" fontId="13" fillId="29" borderId="28" xfId="66" applyFont="1" applyFill="1" applyBorder="1" applyAlignment="1" applyProtection="1">
      <alignment horizontal="center" vertical="center" wrapText="1"/>
    </xf>
    <xf numFmtId="9" fontId="13" fillId="29" borderId="51" xfId="66" applyFont="1" applyFill="1" applyBorder="1" applyAlignment="1" applyProtection="1">
      <alignment horizontal="center" vertical="center" wrapText="1"/>
    </xf>
    <xf numFmtId="9" fontId="13" fillId="29" borderId="41" xfId="66" applyFont="1" applyFill="1" applyBorder="1" applyAlignment="1" applyProtection="1">
      <alignment horizontal="center" vertical="center" wrapText="1"/>
    </xf>
    <xf numFmtId="0" fontId="30" fillId="0" borderId="42"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top" wrapText="1"/>
      <protection locked="0"/>
    </xf>
    <xf numFmtId="0" fontId="13" fillId="0" borderId="51" xfId="0" applyFont="1" applyFill="1" applyBorder="1" applyAlignment="1" applyProtection="1">
      <alignment horizontal="center" vertical="top" wrapText="1"/>
      <protection locked="0"/>
    </xf>
    <xf numFmtId="0" fontId="5" fillId="0" borderId="51" xfId="0" applyFont="1" applyFill="1" applyBorder="1" applyAlignment="1" applyProtection="1">
      <alignment horizontal="center" vertical="center" wrapText="1"/>
      <protection locked="0"/>
    </xf>
    <xf numFmtId="0" fontId="13" fillId="0" borderId="51" xfId="0" applyFont="1" applyBorder="1" applyAlignment="1" applyProtection="1">
      <alignment horizontal="center" vertical="top" wrapText="1"/>
      <protection locked="0"/>
    </xf>
    <xf numFmtId="0" fontId="42" fillId="0" borderId="51" xfId="0" applyFont="1" applyFill="1" applyBorder="1" applyAlignment="1" applyProtection="1">
      <alignment vertical="center" wrapText="1"/>
      <protection locked="0"/>
    </xf>
    <xf numFmtId="0" fontId="7" fillId="0" borderId="51"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13" fillId="0" borderId="51" xfId="0" applyFont="1" applyFill="1" applyBorder="1" applyAlignment="1" applyProtection="1">
      <alignment horizontal="left" vertical="center" wrapText="1"/>
    </xf>
    <xf numFmtId="0" fontId="46" fillId="0" borderId="51" xfId="0" applyFont="1" applyFill="1" applyBorder="1" applyAlignment="1" applyProtection="1">
      <alignment horizontal="center" vertical="center" wrapText="1"/>
    </xf>
    <xf numFmtId="0" fontId="46" fillId="0" borderId="51" xfId="0" applyFont="1" applyFill="1" applyBorder="1" applyAlignment="1">
      <alignment horizontal="center" vertical="center" wrapText="1"/>
    </xf>
    <xf numFmtId="0" fontId="13" fillId="0" borderId="5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0" fillId="0" borderId="0" xfId="0" applyFill="1" applyBorder="1"/>
    <xf numFmtId="0" fontId="0" fillId="0" borderId="53" xfId="0" applyFont="1" applyBorder="1" applyAlignment="1">
      <alignment horizontal="left" vertical="center" wrapText="1"/>
    </xf>
    <xf numFmtId="0" fontId="0" fillId="0" borderId="55" xfId="0" applyFont="1" applyBorder="1" applyAlignment="1">
      <alignment horizontal="left" vertical="center" wrapText="1"/>
    </xf>
    <xf numFmtId="0" fontId="4" fillId="38" borderId="51" xfId="0" applyFont="1" applyFill="1" applyBorder="1" applyAlignment="1">
      <alignment horizontal="center"/>
    </xf>
    <xf numFmtId="0" fontId="0" fillId="0" borderId="55" xfId="0" applyFont="1" applyBorder="1" applyAlignment="1">
      <alignment horizontal="left" vertical="center"/>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73" xfId="0" applyFont="1" applyFill="1" applyBorder="1" applyAlignment="1" applyProtection="1">
      <alignment horizontal="center" vertical="center" wrapText="1"/>
      <protection locked="0"/>
    </xf>
    <xf numFmtId="9" fontId="33" fillId="29" borderId="28" xfId="0" applyNumberFormat="1" applyFont="1" applyFill="1" applyBorder="1" applyAlignment="1" applyProtection="1">
      <alignment horizontal="center" vertical="center" wrapText="1"/>
    </xf>
    <xf numFmtId="0" fontId="33" fillId="29" borderId="51" xfId="0" applyFont="1" applyFill="1" applyBorder="1" applyAlignment="1" applyProtection="1">
      <alignment horizontal="center" vertical="center" wrapText="1"/>
    </xf>
    <xf numFmtId="0" fontId="33" fillId="29" borderId="41" xfId="0" applyFont="1" applyFill="1" applyBorder="1" applyAlignment="1" applyProtection="1">
      <alignment horizontal="center" vertical="center" wrapText="1"/>
    </xf>
    <xf numFmtId="0" fontId="13" fillId="29" borderId="28" xfId="0" applyFont="1" applyFill="1" applyBorder="1" applyAlignment="1" applyProtection="1">
      <alignment horizontal="center" vertical="center" wrapText="1"/>
    </xf>
    <xf numFmtId="0" fontId="13" fillId="29" borderId="51" xfId="0" applyFont="1" applyFill="1" applyBorder="1" applyAlignment="1" applyProtection="1">
      <alignment horizontal="center" vertical="center" wrapText="1"/>
    </xf>
    <xf numFmtId="0" fontId="13" fillId="29" borderId="41" xfId="0" applyFont="1" applyFill="1" applyBorder="1" applyAlignment="1" applyProtection="1">
      <alignment horizontal="center" vertical="center" wrapText="1"/>
    </xf>
    <xf numFmtId="9" fontId="13" fillId="29" borderId="28" xfId="66" applyFont="1" applyFill="1" applyBorder="1" applyAlignment="1" applyProtection="1">
      <alignment horizontal="center" vertical="center" wrapText="1"/>
    </xf>
    <xf numFmtId="9" fontId="13" fillId="29" borderId="51" xfId="66" applyFont="1" applyFill="1" applyBorder="1" applyAlignment="1" applyProtection="1">
      <alignment horizontal="center" vertical="center" wrapText="1"/>
    </xf>
    <xf numFmtId="9" fontId="13" fillId="29" borderId="41" xfId="66" applyFont="1" applyFill="1" applyBorder="1" applyAlignment="1" applyProtection="1">
      <alignment horizontal="center" vertical="center" wrapText="1"/>
    </xf>
    <xf numFmtId="0" fontId="30" fillId="29" borderId="28" xfId="0" applyFont="1" applyFill="1" applyBorder="1" applyAlignment="1" applyProtection="1">
      <alignment horizontal="center" vertical="center" wrapText="1"/>
    </xf>
    <xf numFmtId="0" fontId="30" fillId="29" borderId="51" xfId="0" applyFont="1" applyFill="1" applyBorder="1" applyAlignment="1" applyProtection="1">
      <alignment horizontal="center" vertical="center" wrapText="1"/>
    </xf>
    <xf numFmtId="0" fontId="30" fillId="29" borderId="41" xfId="0" applyFont="1" applyFill="1" applyBorder="1" applyAlignment="1" applyProtection="1">
      <alignment horizontal="center" vertical="center" wrapText="1"/>
    </xf>
    <xf numFmtId="9" fontId="30" fillId="0" borderId="28" xfId="0" applyNumberFormat="1" applyFont="1" applyFill="1" applyBorder="1" applyAlignment="1" applyProtection="1">
      <alignment horizontal="center" vertical="center" wrapText="1"/>
      <protection locked="0"/>
    </xf>
    <xf numFmtId="9" fontId="30" fillId="0" borderId="51" xfId="0" applyNumberFormat="1" applyFont="1" applyFill="1" applyBorder="1" applyAlignment="1" applyProtection="1">
      <alignment horizontal="center" vertical="center" wrapText="1"/>
      <protection locked="0"/>
    </xf>
    <xf numFmtId="9" fontId="30" fillId="0" borderId="41" xfId="0" applyNumberFormat="1" applyFont="1" applyFill="1" applyBorder="1" applyAlignment="1" applyProtection="1">
      <alignment horizontal="center" vertical="center" wrapText="1"/>
      <protection locked="0"/>
    </xf>
    <xf numFmtId="0" fontId="50" fillId="0" borderId="51" xfId="0" applyFont="1" applyFill="1" applyBorder="1" applyAlignment="1" applyProtection="1">
      <alignment horizontal="center" vertical="top" wrapText="1"/>
      <protection locked="0"/>
    </xf>
    <xf numFmtId="0" fontId="30" fillId="0" borderId="51" xfId="0" applyFont="1" applyFill="1" applyBorder="1" applyAlignment="1" applyProtection="1">
      <alignment horizontal="center" vertical="top" wrapText="1"/>
      <protection locked="0"/>
    </xf>
    <xf numFmtId="0" fontId="13" fillId="29" borderId="28" xfId="0" applyFont="1" applyFill="1" applyBorder="1" applyAlignment="1" applyProtection="1">
      <alignment horizontal="center" vertical="center" wrapText="1"/>
      <protection locked="0"/>
    </xf>
    <xf numFmtId="0" fontId="13" fillId="29" borderId="51" xfId="0" applyFont="1" applyFill="1" applyBorder="1" applyAlignment="1" applyProtection="1">
      <alignment horizontal="center" vertical="center" wrapText="1"/>
      <protection locked="0"/>
    </xf>
    <xf numFmtId="0" fontId="13" fillId="29" borderId="41" xfId="0" applyFont="1" applyFill="1" applyBorder="1" applyAlignment="1" applyProtection="1">
      <alignment horizontal="center" vertical="center" wrapText="1"/>
      <protection locked="0"/>
    </xf>
    <xf numFmtId="14" fontId="30" fillId="0" borderId="28" xfId="0" applyNumberFormat="1" applyFont="1" applyFill="1" applyBorder="1" applyAlignment="1" applyProtection="1">
      <alignment horizontal="center" vertical="center" wrapText="1"/>
      <protection locked="0"/>
    </xf>
    <xf numFmtId="14" fontId="30" fillId="0" borderId="51" xfId="0" applyNumberFormat="1" applyFont="1" applyFill="1" applyBorder="1" applyAlignment="1" applyProtection="1">
      <alignment horizontal="center" vertical="center" wrapText="1"/>
      <protection locked="0"/>
    </xf>
    <xf numFmtId="14" fontId="30" fillId="0" borderId="41" xfId="0" applyNumberFormat="1"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33" fillId="0" borderId="52" xfId="0" applyFont="1" applyFill="1" applyBorder="1" applyAlignment="1" applyProtection="1">
      <alignment horizontal="center" vertical="center" wrapText="1"/>
      <protection locked="0"/>
    </xf>
    <xf numFmtId="0" fontId="33" fillId="0" borderId="49" xfId="0" applyFont="1" applyFill="1" applyBorder="1" applyAlignment="1" applyProtection="1">
      <alignment horizontal="center" vertical="center" wrapText="1"/>
      <protection locked="0"/>
    </xf>
    <xf numFmtId="0" fontId="33" fillId="0" borderId="42"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wrapText="1"/>
      <protection locked="0"/>
    </xf>
    <xf numFmtId="0" fontId="33" fillId="0" borderId="51" xfId="0" applyFont="1" applyFill="1" applyBorder="1" applyAlignment="1" applyProtection="1">
      <alignment horizontal="center" vertical="center" wrapText="1"/>
      <protection locked="0"/>
    </xf>
    <xf numFmtId="0" fontId="33" fillId="0" borderId="41"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50" fillId="0" borderId="42" xfId="0" applyFont="1" applyFill="1" applyBorder="1" applyAlignment="1" applyProtection="1">
      <alignment horizontal="center" vertical="center" wrapText="1"/>
    </xf>
    <xf numFmtId="0" fontId="50" fillId="0" borderId="7" xfId="0" applyFont="1" applyFill="1" applyBorder="1" applyAlignment="1" applyProtection="1">
      <alignment horizontal="center" vertical="center" wrapText="1"/>
    </xf>
    <xf numFmtId="0" fontId="50" fillId="0" borderId="43" xfId="0" applyFont="1" applyFill="1" applyBorder="1" applyAlignment="1" applyProtection="1">
      <alignment horizontal="center" vertical="center" wrapText="1"/>
    </xf>
    <xf numFmtId="0" fontId="30" fillId="0" borderId="42" xfId="0"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43"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43" xfId="0" applyFont="1" applyFill="1" applyBorder="1" applyAlignment="1" applyProtection="1">
      <alignment horizontal="center" vertical="center" wrapText="1"/>
    </xf>
    <xf numFmtId="9" fontId="13" fillId="0" borderId="28" xfId="66" applyFont="1" applyFill="1" applyBorder="1" applyAlignment="1" applyProtection="1">
      <alignment horizontal="center" vertical="center" wrapText="1"/>
      <protection locked="0"/>
    </xf>
    <xf numFmtId="9" fontId="13" fillId="0" borderId="51" xfId="66" applyFont="1" applyFill="1" applyBorder="1" applyAlignment="1" applyProtection="1">
      <alignment horizontal="center" vertical="center" wrapText="1"/>
      <protection locked="0"/>
    </xf>
    <xf numFmtId="9" fontId="13" fillId="0" borderId="41" xfId="66" applyFont="1" applyFill="1" applyBorder="1" applyAlignment="1" applyProtection="1">
      <alignment horizontal="center" vertical="center" wrapText="1"/>
      <protection locked="0"/>
    </xf>
    <xf numFmtId="14" fontId="13" fillId="0" borderId="28" xfId="0" applyNumberFormat="1" applyFont="1" applyFill="1" applyBorder="1" applyAlignment="1" applyProtection="1">
      <alignment horizontal="center" vertical="center" wrapText="1"/>
      <protection locked="0"/>
    </xf>
    <xf numFmtId="14" fontId="13" fillId="0" borderId="51" xfId="0" applyNumberFormat="1" applyFont="1" applyFill="1" applyBorder="1" applyAlignment="1" applyProtection="1">
      <alignment horizontal="center" vertical="center" wrapText="1"/>
      <protection locked="0"/>
    </xf>
    <xf numFmtId="14" fontId="13" fillId="0" borderId="41" xfId="0" applyNumberFormat="1" applyFont="1" applyFill="1" applyBorder="1" applyAlignment="1" applyProtection="1">
      <alignment horizontal="center" vertical="center" wrapText="1"/>
      <protection locked="0"/>
    </xf>
    <xf numFmtId="0" fontId="30" fillId="0" borderId="31"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9" fontId="30" fillId="0" borderId="31" xfId="0" applyNumberFormat="1" applyFont="1" applyFill="1" applyBorder="1" applyAlignment="1" applyProtection="1">
      <alignment horizontal="center" vertical="center" wrapText="1"/>
      <protection locked="0"/>
    </xf>
    <xf numFmtId="9" fontId="30" fillId="0" borderId="33" xfId="0" applyNumberFormat="1"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50" fillId="0" borderId="56" xfId="0" applyFont="1" applyFill="1" applyBorder="1" applyAlignment="1" applyProtection="1">
      <alignment horizontal="center" vertical="top" wrapText="1"/>
      <protection locked="0"/>
    </xf>
    <xf numFmtId="0" fontId="50" fillId="0" borderId="58" xfId="0" applyFont="1" applyFill="1" applyBorder="1" applyAlignment="1" applyProtection="1">
      <alignment horizontal="center" vertical="top" wrapText="1"/>
      <protection locked="0"/>
    </xf>
    <xf numFmtId="0" fontId="50" fillId="0" borderId="60" xfId="0" applyFont="1" applyFill="1" applyBorder="1" applyAlignment="1" applyProtection="1">
      <alignment horizontal="center" vertical="top" wrapText="1"/>
      <protection locked="0"/>
    </xf>
    <xf numFmtId="0" fontId="13" fillId="0" borderId="42"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43" xfId="0" applyFont="1" applyFill="1" applyBorder="1" applyAlignment="1" applyProtection="1">
      <alignment horizontal="center" vertical="top" wrapText="1"/>
      <protection locked="0"/>
    </xf>
    <xf numFmtId="0" fontId="30" fillId="0" borderId="57" xfId="0" applyFont="1" applyFill="1" applyBorder="1" applyAlignment="1" applyProtection="1">
      <alignment horizontal="center" vertical="top" wrapText="1"/>
      <protection locked="0"/>
    </xf>
    <xf numFmtId="0" fontId="30" fillId="0" borderId="59" xfId="0" applyFont="1" applyFill="1" applyBorder="1" applyAlignment="1" applyProtection="1">
      <alignment horizontal="center" vertical="top" wrapText="1"/>
      <protection locked="0"/>
    </xf>
    <xf numFmtId="0" fontId="30" fillId="0" borderId="61" xfId="0" applyFont="1" applyFill="1" applyBorder="1" applyAlignment="1" applyProtection="1">
      <alignment horizontal="center" vertical="top" wrapText="1"/>
      <protection locked="0"/>
    </xf>
    <xf numFmtId="9" fontId="13" fillId="0" borderId="28" xfId="0" applyNumberFormat="1" applyFont="1" applyFill="1" applyBorder="1" applyAlignment="1" applyProtection="1">
      <alignment horizontal="center" vertical="center" wrapText="1"/>
      <protection locked="0"/>
    </xf>
    <xf numFmtId="9" fontId="13" fillId="0" borderId="51" xfId="0" applyNumberFormat="1" applyFont="1" applyFill="1" applyBorder="1" applyAlignment="1" applyProtection="1">
      <alignment horizontal="center" vertical="center" wrapText="1"/>
      <protection locked="0"/>
    </xf>
    <xf numFmtId="9" fontId="13" fillId="0" borderId="41" xfId="0" applyNumberFormat="1" applyFont="1" applyFill="1" applyBorder="1" applyAlignment="1" applyProtection="1">
      <alignment horizontal="center" vertical="center" wrapText="1"/>
      <protection locked="0"/>
    </xf>
    <xf numFmtId="9" fontId="55" fillId="32" borderId="28" xfId="0" applyNumberFormat="1" applyFont="1" applyFill="1" applyBorder="1" applyAlignment="1" applyProtection="1">
      <alignment horizontal="center" vertical="center" wrapText="1"/>
    </xf>
    <xf numFmtId="0" fontId="55" fillId="32" borderId="51" xfId="0" applyFont="1" applyFill="1" applyBorder="1" applyAlignment="1" applyProtection="1">
      <alignment horizontal="center" vertical="center" wrapText="1"/>
    </xf>
    <xf numFmtId="0" fontId="55" fillId="32" borderId="41" xfId="0" applyFont="1" applyFill="1" applyBorder="1" applyAlignment="1" applyProtection="1">
      <alignment horizontal="center" vertical="center" wrapText="1"/>
    </xf>
    <xf numFmtId="0" fontId="46" fillId="32" borderId="28" xfId="0" applyFont="1" applyFill="1" applyBorder="1" applyAlignment="1" applyProtection="1">
      <alignment horizontal="center" vertical="center" wrapText="1"/>
    </xf>
    <xf numFmtId="0" fontId="46" fillId="32" borderId="51" xfId="0" applyFont="1" applyFill="1" applyBorder="1" applyAlignment="1" applyProtection="1">
      <alignment horizontal="center" vertical="center" wrapText="1"/>
    </xf>
    <xf numFmtId="0" fontId="46" fillId="32" borderId="41" xfId="0" applyFont="1" applyFill="1" applyBorder="1" applyAlignment="1" applyProtection="1">
      <alignment horizontal="center" vertical="center" wrapText="1"/>
    </xf>
    <xf numFmtId="0" fontId="55" fillId="0" borderId="48" xfId="0" applyFont="1" applyFill="1" applyBorder="1" applyAlignment="1" applyProtection="1">
      <alignment horizontal="center" vertical="center" wrapText="1"/>
      <protection locked="0"/>
    </xf>
    <xf numFmtId="0" fontId="55" fillId="0" borderId="52"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42" xfId="0" applyFont="1" applyFill="1" applyBorder="1" applyAlignment="1" applyProtection="1">
      <alignment horizontal="center" vertical="center" wrapText="1"/>
      <protection locked="0"/>
    </xf>
    <xf numFmtId="0" fontId="55" fillId="0" borderId="7" xfId="0" applyFont="1" applyFill="1" applyBorder="1" applyAlignment="1" applyProtection="1">
      <alignment horizontal="center" vertical="center" wrapText="1"/>
      <protection locked="0"/>
    </xf>
    <xf numFmtId="0" fontId="55" fillId="0" borderId="43" xfId="0" applyFont="1" applyFill="1" applyBorder="1" applyAlignment="1" applyProtection="1">
      <alignment horizontal="center" vertical="center" wrapText="1"/>
      <protection locked="0"/>
    </xf>
    <xf numFmtId="0" fontId="55" fillId="0" borderId="28" xfId="0" applyFont="1" applyFill="1" applyBorder="1" applyAlignment="1" applyProtection="1">
      <alignment horizontal="center" vertical="center" wrapText="1"/>
      <protection locked="0"/>
    </xf>
    <xf numFmtId="0" fontId="55" fillId="0" borderId="51" xfId="0" applyFont="1" applyFill="1" applyBorder="1" applyAlignment="1" applyProtection="1">
      <alignment horizontal="center" vertical="center" wrapText="1"/>
      <protection locked="0"/>
    </xf>
    <xf numFmtId="0" fontId="55" fillId="0" borderId="41" xfId="0" applyFont="1" applyFill="1" applyBorder="1" applyAlignment="1" applyProtection="1">
      <alignment horizontal="center" vertical="center" wrapText="1"/>
      <protection locked="0"/>
    </xf>
    <xf numFmtId="0" fontId="44" fillId="0" borderId="28" xfId="0" applyFont="1" applyFill="1" applyBorder="1" applyAlignment="1" applyProtection="1">
      <alignment horizontal="center" vertical="center" wrapText="1"/>
      <protection locked="0"/>
    </xf>
    <xf numFmtId="0" fontId="44" fillId="0" borderId="51" xfId="0" applyFont="1" applyFill="1" applyBorder="1" applyAlignment="1" applyProtection="1">
      <alignment horizontal="center" vertical="center" wrapText="1"/>
      <protection locked="0"/>
    </xf>
    <xf numFmtId="0" fontId="44" fillId="0" borderId="41" xfId="0" applyFont="1" applyFill="1" applyBorder="1" applyAlignment="1" applyProtection="1">
      <alignment horizontal="center" vertical="center" wrapText="1"/>
      <protection locked="0"/>
    </xf>
    <xf numFmtId="0" fontId="46" fillId="0" borderId="28" xfId="0" applyFont="1" applyFill="1" applyBorder="1" applyAlignment="1" applyProtection="1">
      <alignment horizontal="center" vertical="center" wrapText="1"/>
      <protection locked="0"/>
    </xf>
    <xf numFmtId="0" fontId="46" fillId="0" borderId="51" xfId="0" applyFont="1" applyFill="1" applyBorder="1" applyAlignment="1" applyProtection="1">
      <alignment horizontal="center" vertical="center" wrapText="1"/>
      <protection locked="0"/>
    </xf>
    <xf numFmtId="0" fontId="46" fillId="0" borderId="41" xfId="0" applyFont="1" applyFill="1" applyBorder="1" applyAlignment="1" applyProtection="1">
      <alignment horizontal="center" vertical="center" wrapText="1"/>
      <protection locked="0"/>
    </xf>
    <xf numFmtId="0" fontId="59" fillId="0" borderId="28" xfId="0" applyFont="1" applyFill="1" applyBorder="1" applyAlignment="1" applyProtection="1">
      <alignment horizontal="center" vertical="center" wrapText="1"/>
    </xf>
    <xf numFmtId="0" fontId="59" fillId="0" borderId="51" xfId="0" applyFont="1" applyFill="1" applyBorder="1" applyAlignment="1" applyProtection="1">
      <alignment horizontal="center" vertical="center" wrapText="1"/>
    </xf>
    <xf numFmtId="0" fontId="59" fillId="0" borderId="41" xfId="0" applyFont="1" applyFill="1" applyBorder="1" applyAlignment="1" applyProtection="1">
      <alignment horizontal="center" vertical="center" wrapText="1"/>
    </xf>
    <xf numFmtId="0" fontId="44" fillId="0" borderId="42"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0" borderId="43" xfId="0" applyFont="1" applyFill="1" applyBorder="1" applyAlignment="1" applyProtection="1">
      <alignment horizontal="center" vertical="center" wrapText="1"/>
      <protection locked="0"/>
    </xf>
    <xf numFmtId="0" fontId="44" fillId="0" borderId="42"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xf numFmtId="0" fontId="44" fillId="0" borderId="43" xfId="0" applyFont="1" applyFill="1" applyBorder="1" applyAlignment="1" applyProtection="1">
      <alignment horizontal="center" vertical="center" wrapText="1"/>
    </xf>
    <xf numFmtId="9" fontId="46" fillId="0" borderId="28" xfId="0" applyNumberFormat="1" applyFont="1" applyFill="1" applyBorder="1" applyAlignment="1" applyProtection="1">
      <alignment horizontal="center" vertical="center" wrapText="1"/>
      <protection locked="0"/>
    </xf>
    <xf numFmtId="9" fontId="46" fillId="0" borderId="51" xfId="0" applyNumberFormat="1" applyFont="1" applyFill="1" applyBorder="1" applyAlignment="1" applyProtection="1">
      <alignment horizontal="center" vertical="center" wrapText="1"/>
      <protection locked="0"/>
    </xf>
    <xf numFmtId="9" fontId="46" fillId="0" borderId="41" xfId="0" applyNumberFormat="1" applyFont="1" applyFill="1" applyBorder="1" applyAlignment="1" applyProtection="1">
      <alignment horizontal="center" vertical="center" wrapText="1"/>
      <protection locked="0"/>
    </xf>
    <xf numFmtId="0" fontId="46" fillId="32" borderId="28" xfId="0" applyFont="1" applyFill="1" applyBorder="1" applyAlignment="1" applyProtection="1">
      <alignment horizontal="center" vertical="center" wrapText="1"/>
      <protection locked="0"/>
    </xf>
    <xf numFmtId="0" fontId="46" fillId="32" borderId="51" xfId="0" applyFont="1" applyFill="1" applyBorder="1" applyAlignment="1" applyProtection="1">
      <alignment horizontal="center" vertical="center" wrapText="1"/>
      <protection locked="0"/>
    </xf>
    <xf numFmtId="0" fontId="46" fillId="32" borderId="41" xfId="0" applyFont="1" applyFill="1" applyBorder="1" applyAlignment="1" applyProtection="1">
      <alignment horizontal="center" vertical="center" wrapText="1"/>
      <protection locked="0"/>
    </xf>
    <xf numFmtId="9" fontId="46" fillId="32" borderId="28" xfId="66" applyFont="1" applyFill="1" applyBorder="1" applyAlignment="1" applyProtection="1">
      <alignment horizontal="center" vertical="center" wrapText="1"/>
    </xf>
    <xf numFmtId="9" fontId="46" fillId="32" borderId="51" xfId="66" applyFont="1" applyFill="1" applyBorder="1" applyAlignment="1" applyProtection="1">
      <alignment horizontal="center" vertical="center" wrapText="1"/>
    </xf>
    <xf numFmtId="9" fontId="46" fillId="32" borderId="41" xfId="66" applyFont="1" applyFill="1" applyBorder="1" applyAlignment="1" applyProtection="1">
      <alignment horizontal="center" vertical="center" wrapText="1"/>
    </xf>
    <xf numFmtId="0" fontId="30" fillId="0" borderId="28"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41" xfId="0" applyFont="1" applyBorder="1" applyAlignment="1" applyProtection="1">
      <alignment horizontal="center" vertical="center" wrapText="1"/>
      <protection locked="0"/>
    </xf>
    <xf numFmtId="14" fontId="30" fillId="0" borderId="28" xfId="0" applyNumberFormat="1"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44" fillId="32" borderId="28" xfId="0" applyFont="1" applyFill="1" applyBorder="1" applyAlignment="1" applyProtection="1">
      <alignment horizontal="center" vertical="center" wrapText="1"/>
    </xf>
    <xf numFmtId="0" fontId="44" fillId="32" borderId="51" xfId="0" applyFont="1" applyFill="1" applyBorder="1" applyAlignment="1" applyProtection="1">
      <alignment horizontal="center" vertical="center" wrapText="1"/>
    </xf>
    <xf numFmtId="0" fontId="44" fillId="32" borderId="41" xfId="0" applyFont="1" applyFill="1" applyBorder="1" applyAlignment="1" applyProtection="1">
      <alignment horizontal="center" vertical="center" wrapText="1"/>
    </xf>
    <xf numFmtId="0" fontId="50" fillId="0" borderId="27" xfId="0" applyFont="1" applyFill="1" applyBorder="1" applyAlignment="1" applyProtection="1">
      <alignment horizontal="center" vertical="top" wrapText="1"/>
      <protection locked="0"/>
    </xf>
    <xf numFmtId="0" fontId="50" fillId="0" borderId="25" xfId="0" applyFont="1" applyFill="1" applyBorder="1" applyAlignment="1" applyProtection="1">
      <alignment horizontal="center" vertical="top" wrapText="1"/>
      <protection locked="0"/>
    </xf>
    <xf numFmtId="0" fontId="50" fillId="0" borderId="67" xfId="0" applyFont="1" applyFill="1" applyBorder="1" applyAlignment="1" applyProtection="1">
      <alignment horizontal="center" vertical="top" wrapText="1"/>
      <protection locked="0"/>
    </xf>
    <xf numFmtId="0" fontId="30" fillId="0" borderId="28" xfId="0" applyFont="1" applyFill="1" applyBorder="1" applyAlignment="1" applyProtection="1">
      <alignment horizontal="center" vertical="top" wrapText="1"/>
      <protection locked="0"/>
    </xf>
    <xf numFmtId="0" fontId="30" fillId="0" borderId="53" xfId="0" applyFont="1" applyFill="1" applyBorder="1" applyAlignment="1" applyProtection="1">
      <alignment horizontal="center" vertical="top" wrapText="1"/>
      <protection locked="0"/>
    </xf>
    <xf numFmtId="0" fontId="30" fillId="0" borderId="29" xfId="0" applyFont="1" applyFill="1" applyBorder="1" applyAlignment="1" applyProtection="1">
      <alignment horizontal="center" vertical="top" wrapText="1"/>
      <protection locked="0"/>
    </xf>
    <xf numFmtId="0" fontId="30" fillId="0" borderId="38" xfId="0" applyFont="1" applyFill="1" applyBorder="1" applyAlignment="1" applyProtection="1">
      <alignment horizontal="center" vertical="top" wrapText="1"/>
      <protection locked="0"/>
    </xf>
    <xf numFmtId="0" fontId="30" fillId="0" borderId="68" xfId="0" applyFont="1" applyFill="1" applyBorder="1" applyAlignment="1" applyProtection="1">
      <alignment horizontal="center" vertical="top" wrapText="1"/>
      <protection locked="0"/>
    </xf>
    <xf numFmtId="0" fontId="33" fillId="0" borderId="42"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wrapText="1"/>
    </xf>
    <xf numFmtId="0" fontId="13" fillId="0" borderId="29"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29" borderId="42" xfId="0" applyFont="1" applyFill="1" applyBorder="1" applyAlignment="1" applyProtection="1">
      <alignment horizontal="center" vertical="center" wrapText="1"/>
    </xf>
    <xf numFmtId="0" fontId="13" fillId="29" borderId="7" xfId="0" applyFont="1" applyFill="1" applyBorder="1" applyAlignment="1" applyProtection="1">
      <alignment horizontal="center" vertical="center" wrapText="1"/>
    </xf>
    <xf numFmtId="0" fontId="13" fillId="29" borderId="43" xfId="0" applyFont="1" applyFill="1" applyBorder="1" applyAlignment="1" applyProtection="1">
      <alignment horizontal="center" vertical="center" wrapText="1"/>
    </xf>
    <xf numFmtId="10" fontId="30" fillId="0" borderId="28" xfId="66" applyNumberFormat="1" applyFont="1" applyFill="1" applyBorder="1" applyAlignment="1" applyProtection="1">
      <alignment horizontal="center" vertical="center" wrapText="1"/>
      <protection locked="0"/>
    </xf>
    <xf numFmtId="10" fontId="30" fillId="0" borderId="51" xfId="66" applyNumberFormat="1" applyFont="1" applyFill="1" applyBorder="1" applyAlignment="1" applyProtection="1">
      <alignment horizontal="center" vertical="center" wrapText="1"/>
      <protection locked="0"/>
    </xf>
    <xf numFmtId="10" fontId="30" fillId="0" borderId="41" xfId="66" applyNumberFormat="1" applyFont="1" applyFill="1" applyBorder="1" applyAlignment="1" applyProtection="1">
      <alignment horizontal="center" vertical="center" wrapText="1"/>
      <protection locked="0"/>
    </xf>
    <xf numFmtId="0" fontId="50" fillId="0" borderId="53" xfId="0" applyFont="1" applyFill="1" applyBorder="1" applyAlignment="1" applyProtection="1">
      <alignment horizontal="center" vertical="top" wrapText="1"/>
      <protection locked="0"/>
    </xf>
    <xf numFmtId="0" fontId="52" fillId="0" borderId="28" xfId="0" applyFont="1" applyFill="1" applyBorder="1" applyAlignment="1" applyProtection="1">
      <alignment horizontal="center" vertical="center" wrapText="1"/>
      <protection locked="0"/>
    </xf>
    <xf numFmtId="0" fontId="52" fillId="0" borderId="51" xfId="0" applyFont="1" applyFill="1" applyBorder="1" applyAlignment="1" applyProtection="1">
      <alignment horizontal="center" vertical="center" wrapText="1"/>
      <protection locked="0"/>
    </xf>
    <xf numFmtId="0" fontId="52"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28" xfId="0" applyFont="1" applyFill="1" applyBorder="1" applyAlignment="1" applyProtection="1">
      <alignment horizontal="left" vertical="center" wrapText="1"/>
      <protection locked="0"/>
    </xf>
    <xf numFmtId="0" fontId="13" fillId="0" borderId="5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9" fontId="30" fillId="0" borderId="53" xfId="0" applyNumberFormat="1"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30" fillId="29" borderId="53" xfId="0" applyFont="1" applyFill="1" applyBorder="1" applyAlignment="1" applyProtection="1">
      <alignment horizontal="center" vertical="center" wrapText="1"/>
    </xf>
    <xf numFmtId="9" fontId="13" fillId="29" borderId="53" xfId="66" applyFont="1" applyFill="1" applyBorder="1" applyAlignment="1" applyProtection="1">
      <alignment horizontal="center" vertical="center" wrapText="1"/>
    </xf>
    <xf numFmtId="0" fontId="13" fillId="29" borderId="53" xfId="0" applyFont="1" applyFill="1" applyBorder="1" applyAlignment="1" applyProtection="1">
      <alignment horizontal="center" vertical="center" wrapText="1"/>
    </xf>
    <xf numFmtId="0" fontId="33" fillId="29" borderId="53" xfId="0" applyFont="1" applyFill="1" applyBorder="1" applyAlignment="1" applyProtection="1">
      <alignment horizontal="center" vertical="center" wrapText="1"/>
    </xf>
    <xf numFmtId="0" fontId="33" fillId="0" borderId="64"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locked="0"/>
    </xf>
    <xf numFmtId="1" fontId="13" fillId="0" borderId="28" xfId="0" applyNumberFormat="1" applyFont="1" applyFill="1" applyBorder="1" applyAlignment="1" applyProtection="1">
      <alignment horizontal="center" vertical="center" wrapText="1"/>
      <protection locked="0"/>
    </xf>
    <xf numFmtId="1" fontId="13" fillId="0" borderId="51" xfId="0" applyNumberFormat="1" applyFont="1" applyFill="1" applyBorder="1" applyAlignment="1" applyProtection="1">
      <alignment horizontal="center" vertical="center" wrapText="1"/>
      <protection locked="0"/>
    </xf>
    <xf numFmtId="1" fontId="13" fillId="0" borderId="53" xfId="0" applyNumberFormat="1" applyFont="1" applyFill="1" applyBorder="1" applyAlignment="1" applyProtection="1">
      <alignment horizontal="center" vertical="center" wrapText="1"/>
      <protection locked="0"/>
    </xf>
    <xf numFmtId="9" fontId="13" fillId="0" borderId="53" xfId="66" applyFont="1" applyFill="1" applyBorder="1" applyAlignment="1" applyProtection="1">
      <alignment horizontal="center" vertical="center" wrapText="1"/>
      <protection locked="0"/>
    </xf>
    <xf numFmtId="0" fontId="13" fillId="29" borderId="53" xfId="0" applyFont="1" applyFill="1" applyBorder="1" applyAlignment="1" applyProtection="1">
      <alignment horizontal="center" vertical="center" wrapText="1"/>
      <protection locked="0"/>
    </xf>
    <xf numFmtId="9" fontId="13" fillId="0" borderId="42" xfId="0" applyNumberFormat="1" applyFont="1" applyFill="1" applyBorder="1" applyAlignment="1" applyProtection="1">
      <alignment horizontal="center" vertical="center" wrapText="1"/>
      <protection locked="0"/>
    </xf>
    <xf numFmtId="9" fontId="13" fillId="0" borderId="7" xfId="0" applyNumberFormat="1" applyFont="1" applyFill="1" applyBorder="1" applyAlignment="1" applyProtection="1">
      <alignment horizontal="center" vertical="center" wrapText="1"/>
      <protection locked="0"/>
    </xf>
    <xf numFmtId="9" fontId="13" fillId="0" borderId="43" xfId="0" applyNumberFormat="1" applyFont="1" applyFill="1" applyBorder="1" applyAlignment="1" applyProtection="1">
      <alignment horizontal="center" vertical="center" wrapText="1"/>
      <protection locked="0"/>
    </xf>
    <xf numFmtId="9" fontId="13" fillId="29" borderId="3" xfId="66" applyFont="1" applyFill="1" applyBorder="1" applyAlignment="1" applyProtection="1">
      <alignment horizontal="center" vertical="center" wrapText="1"/>
    </xf>
    <xf numFmtId="0" fontId="13" fillId="29" borderId="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9" fontId="13" fillId="0" borderId="3" xfId="0" applyNumberFormat="1" applyFont="1" applyFill="1" applyBorder="1" applyAlignment="1" applyProtection="1">
      <alignment horizontal="center" vertical="center" wrapText="1"/>
      <protection locked="0"/>
    </xf>
    <xf numFmtId="14" fontId="13" fillId="0" borderId="42" xfId="0" applyNumberFormat="1" applyFont="1" applyFill="1" applyBorder="1" applyAlignment="1" applyProtection="1">
      <alignment horizontal="center" vertical="center" wrapText="1"/>
      <protection locked="0"/>
    </xf>
    <xf numFmtId="14" fontId="13" fillId="0" borderId="7" xfId="0" applyNumberFormat="1" applyFont="1" applyFill="1" applyBorder="1" applyAlignment="1" applyProtection="1">
      <alignment horizontal="center" vertical="center" wrapText="1"/>
      <protection locked="0"/>
    </xf>
    <xf numFmtId="14" fontId="13" fillId="0" borderId="43" xfId="0" applyNumberFormat="1" applyFont="1" applyFill="1" applyBorder="1" applyAlignment="1" applyProtection="1">
      <alignment horizontal="center" vertical="center" wrapText="1"/>
      <protection locked="0"/>
    </xf>
    <xf numFmtId="0" fontId="33" fillId="0" borderId="27" xfId="0" applyFont="1" applyFill="1" applyBorder="1" applyAlignment="1" applyProtection="1">
      <alignment horizontal="center" vertical="center" wrapText="1"/>
      <protection locked="0"/>
    </xf>
    <xf numFmtId="0" fontId="33" fillId="0" borderId="25" xfId="0" applyFont="1" applyFill="1" applyBorder="1" applyAlignment="1" applyProtection="1">
      <alignment horizontal="center" vertical="center" wrapText="1"/>
      <protection locked="0"/>
    </xf>
    <xf numFmtId="0" fontId="33" fillId="0" borderId="32" xfId="0" applyFont="1" applyFill="1" applyBorder="1" applyAlignment="1" applyProtection="1">
      <alignment horizontal="center" vertical="center" wrapText="1"/>
      <protection locked="0"/>
    </xf>
    <xf numFmtId="9" fontId="30" fillId="0" borderId="3" xfId="0" applyNumberFormat="1" applyFont="1" applyFill="1" applyBorder="1" applyAlignment="1" applyProtection="1">
      <alignment horizontal="center" vertical="center" wrapText="1"/>
      <protection locked="0"/>
    </xf>
    <xf numFmtId="9" fontId="33" fillId="29" borderId="3" xfId="0" applyNumberFormat="1" applyFont="1" applyFill="1" applyBorder="1" applyAlignment="1" applyProtection="1">
      <alignment horizontal="center" vertical="center" wrapText="1"/>
    </xf>
    <xf numFmtId="0" fontId="13" fillId="29" borderId="3" xfId="0" applyFont="1" applyFill="1" applyBorder="1" applyAlignment="1" applyProtection="1">
      <alignment horizontal="center" vertical="center" wrapText="1"/>
    </xf>
    <xf numFmtId="0" fontId="30" fillId="29" borderId="3" xfId="0" applyFont="1" applyFill="1" applyBorder="1" applyAlignment="1" applyProtection="1">
      <alignment horizontal="center" vertical="center" wrapText="1"/>
    </xf>
    <xf numFmtId="1" fontId="13" fillId="0" borderId="41" xfId="0" applyNumberFormat="1" applyFont="1" applyFill="1" applyBorder="1" applyAlignment="1" applyProtection="1">
      <alignment horizontal="center" vertical="center" wrapText="1"/>
      <protection locked="0"/>
    </xf>
    <xf numFmtId="0" fontId="56" fillId="0" borderId="28" xfId="0" applyFont="1" applyFill="1" applyBorder="1" applyAlignment="1" applyProtection="1">
      <alignment horizontal="center" vertical="center" wrapText="1"/>
      <protection locked="0"/>
    </xf>
    <xf numFmtId="0" fontId="56" fillId="0" borderId="51" xfId="0" applyFont="1" applyFill="1" applyBorder="1" applyAlignment="1" applyProtection="1">
      <alignment horizontal="center" vertical="center" wrapText="1"/>
      <protection locked="0"/>
    </xf>
    <xf numFmtId="0" fontId="56" fillId="0" borderId="41" xfId="0" applyFont="1" applyFill="1" applyBorder="1" applyAlignment="1" applyProtection="1">
      <alignment horizontal="center" vertical="center" wrapText="1"/>
      <protection locked="0"/>
    </xf>
    <xf numFmtId="0" fontId="43" fillId="0" borderId="42" xfId="0" applyFont="1" applyFill="1" applyBorder="1" applyAlignment="1" applyProtection="1">
      <alignment horizontal="center" vertical="center" wrapText="1"/>
      <protection locked="0"/>
    </xf>
    <xf numFmtId="0" fontId="43" fillId="0" borderId="7" xfId="0" applyFont="1" applyFill="1" applyBorder="1" applyAlignment="1" applyProtection="1">
      <alignment horizontal="center" vertical="center" wrapText="1"/>
      <protection locked="0"/>
    </xf>
    <xf numFmtId="0" fontId="43" fillId="0" borderId="43" xfId="0" applyFont="1" applyFill="1" applyBorder="1" applyAlignment="1" applyProtection="1">
      <alignment horizontal="center" vertical="center" wrapText="1"/>
      <protection locked="0"/>
    </xf>
    <xf numFmtId="0" fontId="50" fillId="0" borderId="56" xfId="0" applyFont="1" applyFill="1" applyBorder="1" applyAlignment="1" applyProtection="1">
      <alignment horizontal="center" vertical="center" wrapText="1"/>
      <protection locked="0"/>
    </xf>
    <xf numFmtId="0" fontId="50" fillId="0" borderId="58" xfId="0" applyFont="1" applyFill="1" applyBorder="1" applyAlignment="1" applyProtection="1">
      <alignment horizontal="center" vertical="center" wrapText="1"/>
      <protection locked="0"/>
    </xf>
    <xf numFmtId="0" fontId="50" fillId="0" borderId="60" xfId="0" applyFont="1" applyFill="1" applyBorder="1" applyAlignment="1" applyProtection="1">
      <alignment horizontal="center" vertical="center" wrapText="1"/>
      <protection locked="0"/>
    </xf>
    <xf numFmtId="0" fontId="30" fillId="0" borderId="57" xfId="0" applyFont="1" applyFill="1" applyBorder="1" applyAlignment="1" applyProtection="1">
      <alignment horizontal="center" vertical="center" wrapText="1"/>
      <protection locked="0"/>
    </xf>
    <xf numFmtId="0" fontId="30" fillId="0" borderId="59"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top" wrapText="1"/>
      <protection locked="0"/>
    </xf>
    <xf numFmtId="0" fontId="13" fillId="0" borderId="51" xfId="0" applyFont="1" applyFill="1" applyBorder="1" applyAlignment="1" applyProtection="1">
      <alignment horizontal="center" vertical="top" wrapText="1"/>
      <protection locked="0"/>
    </xf>
    <xf numFmtId="0" fontId="13" fillId="0" borderId="53" xfId="0" applyFont="1" applyFill="1" applyBorder="1" applyAlignment="1" applyProtection="1">
      <alignment horizontal="center" vertical="top" wrapText="1"/>
      <protection locked="0"/>
    </xf>
    <xf numFmtId="9" fontId="13" fillId="0" borderId="28" xfId="0" applyNumberFormat="1" applyFont="1" applyBorder="1" applyAlignment="1" applyProtection="1">
      <alignment horizontal="center" vertical="center" wrapText="1"/>
      <protection locked="0"/>
    </xf>
    <xf numFmtId="9" fontId="13" fillId="0" borderId="51" xfId="0" applyNumberFormat="1" applyFont="1" applyBorder="1" applyAlignment="1" applyProtection="1">
      <alignment horizontal="center" vertical="center" wrapText="1"/>
      <protection locked="0"/>
    </xf>
    <xf numFmtId="9" fontId="13" fillId="0" borderId="41" xfId="0" applyNumberFormat="1" applyFont="1" applyBorder="1" applyAlignment="1" applyProtection="1">
      <alignment horizontal="center" vertical="center" wrapText="1"/>
      <protection locked="0"/>
    </xf>
    <xf numFmtId="14" fontId="30" fillId="0" borderId="51" xfId="0" applyNumberFormat="1" applyFont="1" applyBorder="1" applyAlignment="1" applyProtection="1">
      <alignment horizontal="center" vertical="center" wrapText="1"/>
      <protection locked="0"/>
    </xf>
    <xf numFmtId="14" fontId="30" fillId="0" borderId="41" xfId="0" applyNumberFormat="1" applyFont="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4" fontId="30" fillId="0" borderId="7" xfId="0" applyNumberFormat="1" applyFont="1" applyFill="1" applyBorder="1" applyAlignment="1" applyProtection="1">
      <alignment horizontal="center" vertical="center" wrapText="1"/>
      <protection locked="0"/>
    </xf>
    <xf numFmtId="14" fontId="30" fillId="0" borderId="43" xfId="0" applyNumberFormat="1" applyFont="1" applyFill="1" applyBorder="1" applyAlignment="1" applyProtection="1">
      <alignment horizontal="center" vertical="center" wrapText="1"/>
      <protection locked="0"/>
    </xf>
    <xf numFmtId="9" fontId="33" fillId="29" borderId="42" xfId="0" applyNumberFormat="1" applyFont="1" applyFill="1" applyBorder="1" applyAlignment="1" applyProtection="1">
      <alignment horizontal="center" vertical="center" wrapText="1"/>
    </xf>
    <xf numFmtId="9" fontId="33" fillId="29" borderId="7" xfId="0" applyNumberFormat="1" applyFont="1" applyFill="1" applyBorder="1" applyAlignment="1" applyProtection="1">
      <alignment horizontal="center" vertical="center" wrapText="1"/>
    </xf>
    <xf numFmtId="9" fontId="33" fillId="29" borderId="43" xfId="0" applyNumberFormat="1" applyFont="1" applyFill="1" applyBorder="1" applyAlignment="1" applyProtection="1">
      <alignment horizontal="center" vertical="center" wrapText="1"/>
    </xf>
    <xf numFmtId="0" fontId="13" fillId="29" borderId="42" xfId="0" applyFont="1" applyFill="1" applyBorder="1" applyAlignment="1" applyProtection="1">
      <alignment horizontal="center" vertical="center" wrapText="1"/>
      <protection locked="0"/>
    </xf>
    <xf numFmtId="0" fontId="13" fillId="29" borderId="7" xfId="0" applyFont="1" applyFill="1" applyBorder="1" applyAlignment="1" applyProtection="1">
      <alignment horizontal="center" vertical="center" wrapText="1"/>
      <protection locked="0"/>
    </xf>
    <xf numFmtId="0" fontId="13" fillId="29" borderId="43" xfId="0" applyFont="1" applyFill="1" applyBorder="1" applyAlignment="1" applyProtection="1">
      <alignment horizontal="center" vertical="center" wrapText="1"/>
      <protection locked="0"/>
    </xf>
    <xf numFmtId="0" fontId="52" fillId="0" borderId="42" xfId="0" applyFont="1" applyFill="1" applyBorder="1" applyAlignment="1" applyProtection="1">
      <alignment horizontal="center" vertical="center" wrapText="1"/>
      <protection locked="0"/>
    </xf>
    <xf numFmtId="0" fontId="52" fillId="0" borderId="7" xfId="0" applyFont="1" applyFill="1" applyBorder="1" applyAlignment="1" applyProtection="1">
      <alignment horizontal="center" vertical="center" wrapText="1"/>
      <protection locked="0"/>
    </xf>
    <xf numFmtId="0" fontId="52" fillId="0" borderId="43" xfId="0" applyFont="1" applyFill="1" applyBorder="1" applyAlignment="1" applyProtection="1">
      <alignment horizontal="center" vertical="center" wrapText="1"/>
      <protection locked="0"/>
    </xf>
    <xf numFmtId="0" fontId="33" fillId="0" borderId="65"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9" fontId="13" fillId="29" borderId="42" xfId="66" applyFont="1" applyFill="1" applyBorder="1" applyAlignment="1" applyProtection="1">
      <alignment horizontal="center" vertical="center" wrapText="1"/>
    </xf>
    <xf numFmtId="9" fontId="13" fillId="29" borderId="7" xfId="66" applyFont="1" applyFill="1" applyBorder="1" applyAlignment="1" applyProtection="1">
      <alignment horizontal="center" vertical="center" wrapText="1"/>
    </xf>
    <xf numFmtId="9" fontId="13" fillId="29" borderId="43" xfId="66" applyFont="1" applyFill="1" applyBorder="1" applyAlignment="1" applyProtection="1">
      <alignment horizontal="center" vertical="center" wrapText="1"/>
    </xf>
    <xf numFmtId="0" fontId="30" fillId="29" borderId="42" xfId="0" applyFont="1" applyFill="1" applyBorder="1" applyAlignment="1" applyProtection="1">
      <alignment horizontal="center" vertical="center" wrapText="1"/>
    </xf>
    <xf numFmtId="0" fontId="30" fillId="29" borderId="7" xfId="0" applyFont="1" applyFill="1" applyBorder="1" applyAlignment="1" applyProtection="1">
      <alignment horizontal="center" vertical="center" wrapText="1"/>
    </xf>
    <xf numFmtId="0" fontId="30" fillId="29" borderId="43" xfId="0" applyFont="1" applyFill="1" applyBorder="1" applyAlignment="1" applyProtection="1">
      <alignment horizontal="center" vertical="center" wrapText="1"/>
    </xf>
    <xf numFmtId="0" fontId="13" fillId="0" borderId="42"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58" fillId="0" borderId="28" xfId="0" applyFont="1" applyFill="1" applyBorder="1" applyAlignment="1" applyProtection="1">
      <alignment horizontal="center" vertical="center" wrapText="1"/>
      <protection locked="0"/>
    </xf>
    <xf numFmtId="0" fontId="58" fillId="0" borderId="51" xfId="0" applyFont="1" applyFill="1" applyBorder="1" applyAlignment="1" applyProtection="1">
      <alignment horizontal="center" vertical="center" wrapText="1"/>
      <protection locked="0"/>
    </xf>
    <xf numFmtId="0" fontId="58" fillId="0" borderId="41" xfId="0" applyFont="1" applyFill="1" applyBorder="1" applyAlignment="1" applyProtection="1">
      <alignment horizontal="center" vertical="center" wrapText="1"/>
      <protection locked="0"/>
    </xf>
    <xf numFmtId="14" fontId="56" fillId="0" borderId="28" xfId="0" applyNumberFormat="1" applyFont="1" applyFill="1" applyBorder="1" applyAlignment="1" applyProtection="1">
      <alignment horizontal="center" vertical="center" wrapText="1"/>
      <protection locked="0"/>
    </xf>
    <xf numFmtId="14" fontId="56" fillId="0" borderId="51" xfId="0" applyNumberFormat="1" applyFont="1" applyFill="1" applyBorder="1" applyAlignment="1" applyProtection="1">
      <alignment horizontal="center" vertical="center" wrapText="1"/>
      <protection locked="0"/>
    </xf>
    <xf numFmtId="14" fontId="56" fillId="0" borderId="41" xfId="0" applyNumberFormat="1" applyFont="1" applyFill="1" applyBorder="1" applyAlignment="1" applyProtection="1">
      <alignment horizontal="center" vertical="center" wrapText="1"/>
      <protection locked="0"/>
    </xf>
    <xf numFmtId="0" fontId="43" fillId="0" borderId="28" xfId="0" applyFont="1" applyFill="1" applyBorder="1" applyAlignment="1" applyProtection="1">
      <alignment horizontal="center" vertical="center" wrapText="1"/>
      <protection locked="0"/>
    </xf>
    <xf numFmtId="0" fontId="43" fillId="0" borderId="51" xfId="0" applyFont="1" applyFill="1" applyBorder="1" applyAlignment="1" applyProtection="1">
      <alignment horizontal="center" vertical="center" wrapText="1"/>
      <protection locked="0"/>
    </xf>
    <xf numFmtId="0" fontId="43" fillId="0" borderId="41" xfId="0" applyFont="1" applyFill="1" applyBorder="1" applyAlignment="1" applyProtection="1">
      <alignment horizontal="center" vertical="center" wrapText="1"/>
      <protection locked="0"/>
    </xf>
    <xf numFmtId="9" fontId="43" fillId="0" borderId="28" xfId="0" applyNumberFormat="1" applyFont="1" applyFill="1" applyBorder="1" applyAlignment="1" applyProtection="1">
      <alignment horizontal="center" vertical="center" wrapText="1"/>
      <protection locked="0"/>
    </xf>
    <xf numFmtId="9" fontId="43" fillId="0" borderId="51" xfId="0" applyNumberFormat="1" applyFont="1" applyFill="1" applyBorder="1" applyAlignment="1" applyProtection="1">
      <alignment horizontal="center" vertical="center" wrapText="1"/>
      <protection locked="0"/>
    </xf>
    <xf numFmtId="9" fontId="43" fillId="0" borderId="41" xfId="0" applyNumberFormat="1" applyFont="1" applyFill="1" applyBorder="1" applyAlignment="1" applyProtection="1">
      <alignment horizontal="center" vertical="center" wrapText="1"/>
      <protection locked="0"/>
    </xf>
    <xf numFmtId="1" fontId="43" fillId="0" borderId="28" xfId="0" applyNumberFormat="1" applyFont="1" applyFill="1" applyBorder="1" applyAlignment="1" applyProtection="1">
      <alignment horizontal="center" vertical="center" wrapText="1"/>
      <protection locked="0"/>
    </xf>
    <xf numFmtId="1" fontId="43" fillId="0" borderId="51" xfId="0" applyNumberFormat="1" applyFont="1" applyFill="1" applyBorder="1" applyAlignment="1" applyProtection="1">
      <alignment horizontal="center" vertical="center" wrapText="1"/>
      <protection locked="0"/>
    </xf>
    <xf numFmtId="1" fontId="43" fillId="0" borderId="41" xfId="0" applyNumberFormat="1" applyFont="1" applyFill="1" applyBorder="1" applyAlignment="1" applyProtection="1">
      <alignment horizontal="center" vertical="center" wrapText="1"/>
      <protection locked="0"/>
    </xf>
    <xf numFmtId="9" fontId="43" fillId="0" borderId="28" xfId="66" applyFont="1" applyFill="1" applyBorder="1" applyAlignment="1" applyProtection="1">
      <alignment horizontal="center" vertical="center" wrapText="1"/>
      <protection locked="0"/>
    </xf>
    <xf numFmtId="9" fontId="43" fillId="0" borderId="51" xfId="66" applyFont="1" applyFill="1" applyBorder="1" applyAlignment="1" applyProtection="1">
      <alignment horizontal="center" vertical="center" wrapText="1"/>
      <protection locked="0"/>
    </xf>
    <xf numFmtId="9" fontId="43" fillId="0" borderId="41" xfId="66" applyFont="1" applyFill="1" applyBorder="1" applyAlignment="1" applyProtection="1">
      <alignment horizontal="center" vertical="center" wrapText="1"/>
      <protection locked="0"/>
    </xf>
    <xf numFmtId="14" fontId="43" fillId="0" borderId="28" xfId="0" applyNumberFormat="1" applyFont="1" applyFill="1" applyBorder="1" applyAlignment="1" applyProtection="1">
      <alignment horizontal="center" vertical="center" wrapText="1"/>
      <protection locked="0"/>
    </xf>
    <xf numFmtId="14" fontId="43" fillId="0" borderId="51" xfId="0" applyNumberFormat="1" applyFont="1" applyFill="1" applyBorder="1" applyAlignment="1" applyProtection="1">
      <alignment horizontal="center" vertical="center" wrapText="1"/>
      <protection locked="0"/>
    </xf>
    <xf numFmtId="14" fontId="43" fillId="0" borderId="41" xfId="0" applyNumberFormat="1" applyFont="1" applyFill="1" applyBorder="1" applyAlignment="1" applyProtection="1">
      <alignment horizontal="center" vertical="center" wrapText="1"/>
      <protection locked="0"/>
    </xf>
    <xf numFmtId="0" fontId="46" fillId="0" borderId="42" xfId="0" applyFont="1" applyFill="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0" fontId="46" fillId="0" borderId="43" xfId="0" applyFont="1" applyFill="1" applyBorder="1" applyAlignment="1" applyProtection="1">
      <alignment horizontal="center" vertical="center" wrapText="1"/>
    </xf>
    <xf numFmtId="0" fontId="46" fillId="0" borderId="42" xfId="0" applyFont="1" applyFill="1" applyBorder="1" applyAlignment="1" applyProtection="1">
      <alignment horizontal="center" vertical="center" wrapText="1"/>
      <protection locked="0"/>
    </xf>
    <xf numFmtId="0" fontId="46" fillId="0" borderId="7" xfId="0" applyFont="1" applyFill="1" applyBorder="1" applyAlignment="1" applyProtection="1">
      <alignment horizontal="center" vertical="center" wrapText="1"/>
      <protection locked="0"/>
    </xf>
    <xf numFmtId="0" fontId="46" fillId="0" borderId="43" xfId="0" applyFont="1" applyFill="1" applyBorder="1" applyAlignment="1" applyProtection="1">
      <alignment horizontal="center" vertical="center" wrapText="1"/>
      <protection locked="0"/>
    </xf>
    <xf numFmtId="14" fontId="46" fillId="0" borderId="28" xfId="0" applyNumberFormat="1" applyFont="1" applyFill="1" applyBorder="1" applyAlignment="1" applyProtection="1">
      <alignment horizontal="center" vertical="center" wrapText="1"/>
      <protection locked="0"/>
    </xf>
    <xf numFmtId="14" fontId="46" fillId="0" borderId="51" xfId="0" applyNumberFormat="1" applyFont="1" applyFill="1" applyBorder="1" applyAlignment="1" applyProtection="1">
      <alignment horizontal="center" vertical="center" wrapText="1"/>
      <protection locked="0"/>
    </xf>
    <xf numFmtId="14" fontId="46" fillId="0" borderId="41" xfId="0" applyNumberFormat="1" applyFont="1" applyFill="1" applyBorder="1" applyAlignment="1" applyProtection="1">
      <alignment horizontal="center" vertical="center" wrapText="1"/>
      <protection locked="0"/>
    </xf>
    <xf numFmtId="0" fontId="55" fillId="0" borderId="28" xfId="0" applyFont="1" applyFill="1" applyBorder="1" applyAlignment="1" applyProtection="1">
      <alignment horizontal="center" vertical="center" wrapText="1"/>
    </xf>
    <xf numFmtId="0" fontId="55" fillId="0" borderId="51" xfId="0" applyFont="1" applyFill="1" applyBorder="1" applyAlignment="1" applyProtection="1">
      <alignment horizontal="center" vertical="center" wrapText="1"/>
    </xf>
    <xf numFmtId="0" fontId="55" fillId="0" borderId="41" xfId="0" applyFont="1" applyFill="1" applyBorder="1" applyAlignment="1" applyProtection="1">
      <alignment horizontal="center" vertical="center" wrapText="1"/>
    </xf>
    <xf numFmtId="0" fontId="46" fillId="0" borderId="28" xfId="0" applyFont="1" applyFill="1" applyBorder="1" applyAlignment="1" applyProtection="1">
      <alignment horizontal="left" vertical="center" wrapText="1"/>
      <protection locked="0"/>
    </xf>
    <xf numFmtId="0" fontId="46" fillId="0" borderId="51" xfId="0" applyFont="1" applyFill="1" applyBorder="1" applyAlignment="1" applyProtection="1">
      <alignment horizontal="left" vertical="center" wrapText="1"/>
      <protection locked="0"/>
    </xf>
    <xf numFmtId="0" fontId="46" fillId="0" borderId="41" xfId="0" applyFont="1" applyFill="1" applyBorder="1" applyAlignment="1" applyProtection="1">
      <alignment horizontal="left" vertical="center" wrapText="1"/>
      <protection locked="0"/>
    </xf>
    <xf numFmtId="9" fontId="46" fillId="32" borderId="28" xfId="66" applyFont="1" applyFill="1" applyBorder="1" applyAlignment="1" applyProtection="1">
      <alignment horizontal="left" vertical="top" wrapText="1"/>
    </xf>
    <xf numFmtId="9" fontId="46" fillId="32" borderId="51" xfId="66" applyFont="1" applyFill="1" applyBorder="1" applyAlignment="1" applyProtection="1">
      <alignment horizontal="left" vertical="top" wrapText="1"/>
    </xf>
    <xf numFmtId="9" fontId="46" fillId="32" borderId="41" xfId="66" applyFont="1" applyFill="1" applyBorder="1" applyAlignment="1" applyProtection="1">
      <alignment horizontal="left" vertical="top" wrapText="1"/>
    </xf>
    <xf numFmtId="0" fontId="46" fillId="32" borderId="28" xfId="0" applyFont="1" applyFill="1" applyBorder="1" applyAlignment="1" applyProtection="1">
      <alignment horizontal="left" vertical="top" wrapText="1"/>
    </xf>
    <xf numFmtId="0" fontId="46" fillId="32" borderId="51" xfId="0" applyFont="1" applyFill="1" applyBorder="1" applyAlignment="1" applyProtection="1">
      <alignment horizontal="left" vertical="top" wrapText="1"/>
    </xf>
    <xf numFmtId="0" fontId="46" fillId="32" borderId="41" xfId="0" applyFont="1" applyFill="1" applyBorder="1" applyAlignment="1" applyProtection="1">
      <alignment horizontal="left" vertical="top" wrapText="1"/>
    </xf>
    <xf numFmtId="0" fontId="46" fillId="0" borderId="29" xfId="0" applyFont="1" applyFill="1" applyBorder="1" applyAlignment="1" applyProtection="1">
      <alignment horizontal="center" vertical="center" wrapText="1"/>
      <protection locked="0"/>
    </xf>
    <xf numFmtId="0" fontId="46" fillId="0" borderId="38" xfId="0" applyFont="1" applyFill="1" applyBorder="1" applyAlignment="1" applyProtection="1">
      <alignment horizontal="center" vertical="center" wrapText="1"/>
      <protection locked="0"/>
    </xf>
    <xf numFmtId="0" fontId="46" fillId="0" borderId="73" xfId="0" applyFont="1" applyFill="1" applyBorder="1" applyAlignment="1" applyProtection="1">
      <alignment horizontal="center" vertical="center" wrapText="1"/>
      <protection locked="0"/>
    </xf>
    <xf numFmtId="0" fontId="33" fillId="0" borderId="56"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46" fillId="0" borderId="42" xfId="0" applyFont="1" applyFill="1" applyBorder="1" applyAlignment="1" applyProtection="1">
      <alignment horizontal="left" vertical="center" wrapText="1"/>
    </xf>
    <xf numFmtId="0" fontId="46" fillId="0" borderId="7" xfId="0" applyFont="1" applyFill="1" applyBorder="1" applyAlignment="1" applyProtection="1">
      <alignment horizontal="left" vertical="center" wrapText="1"/>
    </xf>
    <xf numFmtId="0" fontId="46" fillId="0" borderId="43" xfId="0" applyFont="1" applyFill="1" applyBorder="1" applyAlignment="1" applyProtection="1">
      <alignment horizontal="left" vertical="center" wrapText="1"/>
    </xf>
    <xf numFmtId="9" fontId="46" fillId="0" borderId="28" xfId="0" applyNumberFormat="1" applyFont="1" applyFill="1" applyBorder="1" applyAlignment="1" applyProtection="1">
      <alignment horizontal="left" vertical="center" wrapText="1"/>
      <protection locked="0"/>
    </xf>
    <xf numFmtId="9" fontId="46" fillId="0" borderId="51" xfId="0" applyNumberFormat="1" applyFont="1" applyFill="1" applyBorder="1" applyAlignment="1" applyProtection="1">
      <alignment horizontal="left" vertical="center" wrapText="1"/>
      <protection locked="0"/>
    </xf>
    <xf numFmtId="9" fontId="46" fillId="0" borderId="41" xfId="0" applyNumberFormat="1" applyFont="1" applyFill="1" applyBorder="1" applyAlignment="1" applyProtection="1">
      <alignment horizontal="left" vertical="center" wrapText="1"/>
      <protection locked="0"/>
    </xf>
    <xf numFmtId="0" fontId="46" fillId="32" borderId="28" xfId="0" applyFont="1" applyFill="1" applyBorder="1" applyAlignment="1" applyProtection="1">
      <alignment horizontal="left" vertical="top" wrapText="1"/>
      <protection locked="0"/>
    </xf>
    <xf numFmtId="0" fontId="46" fillId="32" borderId="51" xfId="0" applyFont="1" applyFill="1" applyBorder="1" applyAlignment="1" applyProtection="1">
      <alignment horizontal="left" vertical="top" wrapText="1"/>
      <protection locked="0"/>
    </xf>
    <xf numFmtId="0" fontId="46" fillId="32" borderId="41" xfId="0" applyFont="1" applyFill="1" applyBorder="1" applyAlignment="1" applyProtection="1">
      <alignment horizontal="left" vertical="top" wrapText="1"/>
      <protection locked="0"/>
    </xf>
    <xf numFmtId="0" fontId="46" fillId="32" borderId="42" xfId="0" applyFont="1" applyFill="1" applyBorder="1" applyAlignment="1" applyProtection="1">
      <alignment horizontal="center" vertical="center" wrapText="1"/>
    </xf>
    <xf numFmtId="0" fontId="46" fillId="32" borderId="7" xfId="0" applyFont="1" applyFill="1" applyBorder="1" applyAlignment="1" applyProtection="1">
      <alignment horizontal="center" vertical="center" wrapText="1"/>
    </xf>
    <xf numFmtId="0" fontId="46" fillId="32" borderId="43" xfId="0" applyFont="1" applyFill="1" applyBorder="1" applyAlignment="1" applyProtection="1">
      <alignment horizontal="center" vertical="center" wrapText="1"/>
    </xf>
    <xf numFmtId="0" fontId="46" fillId="3" borderId="42" xfId="0" applyFont="1" applyFill="1" applyBorder="1" applyAlignment="1" applyProtection="1">
      <alignment horizontal="center" vertical="center" wrapText="1"/>
    </xf>
    <xf numFmtId="0" fontId="46" fillId="3" borderId="7" xfId="0" applyFont="1" applyFill="1" applyBorder="1" applyAlignment="1" applyProtection="1">
      <alignment horizontal="center" vertical="center" wrapText="1"/>
    </xf>
    <xf numFmtId="0" fontId="46" fillId="3" borderId="43" xfId="0" applyFont="1" applyFill="1" applyBorder="1" applyAlignment="1" applyProtection="1">
      <alignment horizontal="center" vertical="center" wrapText="1"/>
    </xf>
    <xf numFmtId="0" fontId="55" fillId="3" borderId="42" xfId="0" applyFont="1" applyFill="1" applyBorder="1" applyAlignment="1" applyProtection="1">
      <alignment horizontal="center" vertical="center" wrapText="1"/>
    </xf>
    <xf numFmtId="0" fontId="55" fillId="3" borderId="7" xfId="0" applyFont="1" applyFill="1" applyBorder="1" applyAlignment="1" applyProtection="1">
      <alignment horizontal="center" vertical="center" wrapText="1"/>
    </xf>
    <xf numFmtId="0" fontId="55" fillId="3" borderId="43" xfId="0" applyFont="1" applyFill="1" applyBorder="1" applyAlignment="1" applyProtection="1">
      <alignment horizontal="center" vertical="center" wrapText="1"/>
    </xf>
    <xf numFmtId="0" fontId="46" fillId="3" borderId="42" xfId="0" applyFont="1" applyFill="1" applyBorder="1" applyAlignment="1" applyProtection="1">
      <alignment horizontal="center" vertical="center" wrapText="1"/>
      <protection locked="0"/>
    </xf>
    <xf numFmtId="0" fontId="46" fillId="3" borderId="7" xfId="0" applyFont="1" applyFill="1" applyBorder="1" applyAlignment="1" applyProtection="1">
      <alignment horizontal="center" vertical="center" wrapText="1"/>
      <protection locked="0"/>
    </xf>
    <xf numFmtId="0" fontId="46" fillId="3" borderId="43" xfId="0" applyFont="1" applyFill="1" applyBorder="1" applyAlignment="1" applyProtection="1">
      <alignment horizontal="center" vertical="center" wrapText="1"/>
      <protection locked="0"/>
    </xf>
    <xf numFmtId="0" fontId="5" fillId="29" borderId="28" xfId="0" applyFont="1" applyFill="1" applyBorder="1" applyAlignment="1" applyProtection="1">
      <alignment horizontal="center" vertical="center" wrapText="1"/>
      <protection locked="0"/>
    </xf>
    <xf numFmtId="0" fontId="5" fillId="29" borderId="51"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28"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8" fillId="7" borderId="45" xfId="0" applyFont="1" applyFill="1" applyBorder="1" applyAlignment="1" applyProtection="1">
      <alignment horizontal="center" vertical="center" wrapText="1"/>
    </xf>
    <xf numFmtId="0" fontId="48" fillId="7" borderId="46" xfId="0" applyFont="1" applyFill="1" applyBorder="1" applyAlignment="1" applyProtection="1">
      <alignment horizontal="center" vertical="center" wrapText="1"/>
    </xf>
    <xf numFmtId="0" fontId="5" fillId="29" borderId="28" xfId="0" applyFont="1" applyFill="1" applyBorder="1" applyAlignment="1" applyProtection="1">
      <alignment horizontal="center" vertical="center" wrapText="1"/>
    </xf>
    <xf numFmtId="0" fontId="5" fillId="29" borderId="51" xfId="0" applyFont="1" applyFill="1" applyBorder="1" applyAlignment="1" applyProtection="1">
      <alignment horizontal="center" vertical="center" wrapText="1"/>
    </xf>
    <xf numFmtId="0" fontId="5" fillId="29" borderId="41" xfId="0" applyFont="1" applyFill="1" applyBorder="1" applyAlignment="1" applyProtection="1">
      <alignment horizontal="center" vertical="center" wrapText="1"/>
    </xf>
    <xf numFmtId="0" fontId="48" fillId="5" borderId="30" xfId="0" applyFont="1" applyFill="1" applyBorder="1" applyAlignment="1" applyProtection="1">
      <alignment horizontal="center" vertical="center" wrapText="1"/>
    </xf>
    <xf numFmtId="0" fontId="48" fillId="4" borderId="30" xfId="0" applyFont="1" applyFill="1" applyBorder="1" applyAlignment="1" applyProtection="1">
      <alignment horizontal="center" vertical="center" wrapText="1"/>
    </xf>
    <xf numFmtId="0" fontId="48" fillId="4" borderId="30" xfId="0" applyFont="1" applyFill="1" applyBorder="1" applyAlignment="1" applyProtection="1">
      <alignment horizontal="center" vertical="center" textRotation="90" wrapText="1"/>
    </xf>
    <xf numFmtId="0" fontId="48" fillId="6" borderId="1" xfId="0" applyFont="1" applyFill="1" applyBorder="1" applyAlignment="1" applyProtection="1">
      <alignment horizontal="center" vertical="center" wrapText="1"/>
    </xf>
    <xf numFmtId="0" fontId="48" fillId="26" borderId="4" xfId="0" applyFont="1" applyFill="1" applyBorder="1" applyAlignment="1" applyProtection="1">
      <alignment horizontal="center" vertical="center" wrapText="1"/>
    </xf>
    <xf numFmtId="0" fontId="48" fillId="26" borderId="6" xfId="0" applyFont="1" applyFill="1" applyBorder="1" applyAlignment="1" applyProtection="1">
      <alignment horizontal="center" vertical="center" wrapText="1"/>
    </xf>
    <xf numFmtId="0" fontId="48" fillId="5" borderId="1" xfId="0" applyFont="1" applyFill="1" applyBorder="1" applyAlignment="1" applyProtection="1">
      <alignment horizontal="center" vertical="center" wrapText="1"/>
    </xf>
    <xf numFmtId="0" fontId="48" fillId="4" borderId="31" xfId="0" applyFont="1" applyFill="1" applyBorder="1" applyAlignment="1" applyProtection="1">
      <alignment horizontal="center" vertical="center" wrapText="1"/>
    </xf>
    <xf numFmtId="0" fontId="48" fillId="4" borderId="1" xfId="0" applyFont="1" applyFill="1" applyBorder="1" applyAlignment="1" applyProtection="1">
      <alignment horizontal="center" vertical="center" wrapText="1"/>
    </xf>
    <xf numFmtId="0" fontId="48" fillId="6" borderId="2" xfId="0" applyFont="1" applyFill="1" applyBorder="1" applyAlignment="1" applyProtection="1">
      <alignment horizontal="center" vertical="center" wrapText="1"/>
    </xf>
    <xf numFmtId="0" fontId="48" fillId="4" borderId="4" xfId="0" applyFont="1" applyFill="1" applyBorder="1" applyAlignment="1" applyProtection="1">
      <alignment horizontal="center" vertical="center" wrapText="1"/>
    </xf>
    <xf numFmtId="0" fontId="48" fillId="4" borderId="5" xfId="0" applyFont="1" applyFill="1" applyBorder="1" applyAlignment="1" applyProtection="1">
      <alignment horizontal="center" vertical="center" wrapText="1"/>
    </xf>
    <xf numFmtId="0" fontId="48" fillId="7" borderId="11" xfId="0" applyFont="1" applyFill="1" applyBorder="1" applyAlignment="1" applyProtection="1">
      <alignment horizontal="center" vertical="center" wrapText="1"/>
    </xf>
    <xf numFmtId="0" fontId="48" fillId="7" borderId="12" xfId="0" applyFont="1" applyFill="1" applyBorder="1" applyAlignment="1" applyProtection="1">
      <alignment horizontal="center" vertical="center" wrapText="1"/>
    </xf>
    <xf numFmtId="0" fontId="48" fillId="26" borderId="35" xfId="0" applyFont="1" applyFill="1" applyBorder="1" applyAlignment="1" applyProtection="1">
      <alignment horizontal="center" vertical="center" wrapText="1"/>
    </xf>
    <xf numFmtId="0" fontId="48" fillId="26" borderId="34" xfId="0" applyFont="1" applyFill="1" applyBorder="1" applyAlignment="1" applyProtection="1">
      <alignment horizontal="center" vertical="center" wrapText="1"/>
    </xf>
    <xf numFmtId="0" fontId="48" fillId="26" borderId="47" xfId="0" applyFont="1" applyFill="1" applyBorder="1" applyAlignment="1" applyProtection="1">
      <alignment horizontal="center" vertical="center" wrapText="1"/>
    </xf>
    <xf numFmtId="0" fontId="48" fillId="26" borderId="39" xfId="0" applyFont="1" applyFill="1" applyBorder="1" applyAlignment="1" applyProtection="1">
      <alignment horizontal="center" vertical="center" wrapText="1"/>
    </xf>
    <xf numFmtId="0" fontId="48" fillId="7" borderId="35" xfId="0" applyFont="1" applyFill="1" applyBorder="1" applyAlignment="1" applyProtection="1">
      <alignment horizontal="center" vertical="center" wrapText="1"/>
    </xf>
    <xf numFmtId="0" fontId="48" fillId="7" borderId="34" xfId="0" applyFont="1" applyFill="1" applyBorder="1" applyAlignment="1" applyProtection="1">
      <alignment horizontal="center" vertical="center" wrapText="1"/>
    </xf>
    <xf numFmtId="0" fontId="48" fillId="7" borderId="31" xfId="0" applyFont="1" applyFill="1" applyBorder="1" applyAlignment="1" applyProtection="1">
      <alignment horizontal="center" vertical="center" wrapText="1"/>
    </xf>
    <xf numFmtId="0" fontId="48" fillId="4" borderId="34" xfId="0" applyFont="1" applyFill="1" applyBorder="1" applyAlignment="1" applyProtection="1">
      <alignment horizontal="center" vertical="center" wrapText="1"/>
    </xf>
    <xf numFmtId="0" fontId="48" fillId="28" borderId="8" xfId="0" applyFont="1" applyFill="1" applyBorder="1" applyAlignment="1" applyProtection="1">
      <alignment horizontal="center" vertical="center" wrapText="1"/>
    </xf>
    <xf numFmtId="0" fontId="48" fillId="28" borderId="9" xfId="0" applyFont="1" applyFill="1" applyBorder="1" applyAlignment="1" applyProtection="1">
      <alignment horizontal="center" vertical="center" wrapText="1"/>
    </xf>
    <xf numFmtId="0" fontId="48" fillId="28" borderId="13" xfId="0" applyFont="1" applyFill="1" applyBorder="1" applyAlignment="1" applyProtection="1">
      <alignment horizontal="center" vertical="center" wrapText="1"/>
    </xf>
    <xf numFmtId="0" fontId="48" fillId="28" borderId="10" xfId="0" applyFont="1" applyFill="1" applyBorder="1" applyAlignment="1" applyProtection="1">
      <alignment horizontal="center" vertical="center" wrapText="1"/>
    </xf>
    <xf numFmtId="0" fontId="48" fillId="28" borderId="11" xfId="0" applyFont="1" applyFill="1" applyBorder="1" applyAlignment="1" applyProtection="1">
      <alignment horizontal="center" vertical="center" wrapText="1"/>
    </xf>
    <xf numFmtId="0" fontId="48" fillId="28" borderId="12" xfId="0" applyFont="1" applyFill="1" applyBorder="1" applyAlignment="1" applyProtection="1">
      <alignment horizontal="center" vertical="center" wrapText="1"/>
    </xf>
    <xf numFmtId="9" fontId="7" fillId="29" borderId="28" xfId="0" applyNumberFormat="1" applyFont="1" applyFill="1" applyBorder="1" applyAlignment="1" applyProtection="1">
      <alignment horizontal="center" vertical="center" wrapText="1"/>
    </xf>
    <xf numFmtId="0" fontId="7" fillId="29" borderId="51" xfId="0" applyFont="1" applyFill="1" applyBorder="1" applyAlignment="1" applyProtection="1">
      <alignment horizontal="center" vertical="center" wrapText="1"/>
    </xf>
    <xf numFmtId="0" fontId="7" fillId="29" borderId="41" xfId="0" applyFont="1" applyFill="1" applyBorder="1" applyAlignment="1" applyProtection="1">
      <alignment horizontal="center" vertical="center" wrapText="1"/>
    </xf>
    <xf numFmtId="0" fontId="48" fillId="6" borderId="2" xfId="0" applyFont="1" applyFill="1" applyBorder="1" applyAlignment="1" applyProtection="1">
      <alignment horizontal="center" vertical="center"/>
    </xf>
    <xf numFmtId="0" fontId="5" fillId="29" borderId="41"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top" wrapText="1"/>
      <protection locked="0"/>
    </xf>
    <xf numFmtId="0" fontId="30" fillId="0" borderId="51"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0" fillId="0" borderId="28"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49" fillId="0" borderId="51" xfId="0" applyFont="1" applyFill="1" applyBorder="1" applyAlignment="1" applyProtection="1">
      <alignment horizontal="center" vertical="center" wrapText="1"/>
      <protection locked="0"/>
    </xf>
    <xf numFmtId="0" fontId="49" fillId="0" borderId="41"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14" fontId="5" fillId="0" borderId="28" xfId="0" applyNumberFormat="1" applyFont="1" applyFill="1" applyBorder="1" applyAlignment="1" applyProtection="1">
      <alignment horizontal="center" vertical="center" wrapText="1"/>
      <protection locked="0"/>
    </xf>
    <xf numFmtId="14" fontId="32" fillId="0" borderId="51" xfId="0" applyNumberFormat="1" applyFont="1" applyFill="1" applyBorder="1" applyAlignment="1" applyProtection="1">
      <alignment horizontal="center" vertical="center" wrapText="1"/>
      <protection locked="0"/>
    </xf>
    <xf numFmtId="14" fontId="32" fillId="0" borderId="41" xfId="0" applyNumberFormat="1"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48" fillId="26" borderId="1" xfId="0" applyFont="1" applyFill="1" applyBorder="1" applyAlignment="1" applyProtection="1">
      <alignment horizontal="center" vertical="center" wrapText="1"/>
    </xf>
    <xf numFmtId="0" fontId="48" fillId="26" borderId="30" xfId="0" applyFont="1" applyFill="1" applyBorder="1" applyAlignment="1" applyProtection="1">
      <alignment horizontal="center" vertical="center" wrapText="1"/>
    </xf>
    <xf numFmtId="0" fontId="50" fillId="3" borderId="51" xfId="0" applyFont="1" applyFill="1" applyBorder="1" applyAlignment="1" applyProtection="1">
      <alignment horizontal="left" vertical="top" wrapText="1"/>
      <protection locked="0"/>
    </xf>
    <xf numFmtId="0" fontId="48" fillId="26" borderId="74" xfId="0" applyFont="1" applyFill="1" applyBorder="1" applyAlignment="1" applyProtection="1">
      <alignment horizontal="center" vertical="center" wrapText="1"/>
      <protection locked="0"/>
    </xf>
    <xf numFmtId="0" fontId="48" fillId="26" borderId="0" xfId="0" applyFont="1" applyFill="1" applyBorder="1" applyAlignment="1" applyProtection="1">
      <alignment horizontal="center" vertical="center" wrapText="1"/>
      <protection locked="0"/>
    </xf>
    <xf numFmtId="0" fontId="48" fillId="26" borderId="75" xfId="0" applyFont="1" applyFill="1" applyBorder="1" applyAlignment="1" applyProtection="1">
      <alignment horizontal="center" vertical="center" wrapText="1"/>
      <protection locked="0"/>
    </xf>
    <xf numFmtId="0" fontId="48" fillId="26" borderId="76" xfId="0" applyFont="1" applyFill="1" applyBorder="1" applyAlignment="1" applyProtection="1">
      <alignment horizontal="center" vertical="center" wrapText="1"/>
      <protection locked="0"/>
    </xf>
    <xf numFmtId="0" fontId="48" fillId="26" borderId="77" xfId="0" applyFont="1" applyFill="1" applyBorder="1" applyAlignment="1" applyProtection="1">
      <alignment horizontal="center" vertical="center" wrapText="1"/>
      <protection locked="0"/>
    </xf>
    <xf numFmtId="0" fontId="48" fillId="26" borderId="36" xfId="0" applyFont="1" applyFill="1" applyBorder="1" applyAlignment="1" applyProtection="1">
      <alignment horizontal="center" vertical="center" wrapText="1"/>
    </xf>
    <xf numFmtId="0" fontId="48" fillId="26" borderId="9" xfId="0" applyFont="1" applyFill="1" applyBorder="1" applyAlignment="1" applyProtection="1">
      <alignment horizontal="center" vertical="center" wrapText="1"/>
    </xf>
    <xf numFmtId="0" fontId="48" fillId="26" borderId="37" xfId="0" applyFont="1" applyFill="1" applyBorder="1" applyAlignment="1" applyProtection="1">
      <alignment horizontal="center" vertical="center" wrapText="1"/>
    </xf>
    <xf numFmtId="0" fontId="50" fillId="3" borderId="51" xfId="0" applyFont="1" applyFill="1" applyBorder="1" applyAlignment="1" applyProtection="1">
      <alignment horizontal="left" vertical="center" wrapText="1"/>
      <protection locked="0"/>
    </xf>
    <xf numFmtId="0" fontId="4" fillId="6" borderId="54" xfId="0" applyFont="1" applyFill="1" applyBorder="1" applyAlignment="1" applyProtection="1">
      <alignment horizontal="center" vertical="center" wrapText="1"/>
    </xf>
    <xf numFmtId="0" fontId="4" fillId="6" borderId="62"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31" fillId="5" borderId="54" xfId="0" applyFont="1" applyFill="1" applyBorder="1" applyAlignment="1" applyProtection="1">
      <alignment horizontal="center" vertical="center" wrapText="1"/>
    </xf>
    <xf numFmtId="0" fontId="31" fillId="5" borderId="62" xfId="0" applyFont="1" applyFill="1" applyBorder="1" applyAlignment="1" applyProtection="1">
      <alignment horizontal="center" vertical="center" wrapText="1"/>
    </xf>
    <xf numFmtId="0" fontId="31" fillId="5" borderId="52" xfId="0" applyFont="1" applyFill="1" applyBorder="1" applyAlignment="1" applyProtection="1">
      <alignment horizontal="center" vertical="center" wrapText="1"/>
    </xf>
    <xf numFmtId="0" fontId="60" fillId="5" borderId="51" xfId="0" applyFont="1" applyFill="1" applyBorder="1" applyAlignment="1" applyProtection="1">
      <alignment horizontal="center" vertical="center" wrapText="1"/>
    </xf>
    <xf numFmtId="0" fontId="4" fillId="5" borderId="54" xfId="0" applyFont="1" applyFill="1" applyBorder="1" applyAlignment="1" applyProtection="1">
      <alignment horizontal="center"/>
    </xf>
    <xf numFmtId="0" fontId="4" fillId="5" borderId="62" xfId="0" applyFont="1" applyFill="1" applyBorder="1" applyAlignment="1" applyProtection="1">
      <alignment horizontal="center"/>
    </xf>
    <xf numFmtId="0" fontId="4" fillId="5" borderId="52" xfId="0" applyFont="1" applyFill="1" applyBorder="1" applyAlignment="1" applyProtection="1">
      <alignment horizontal="center"/>
    </xf>
    <xf numFmtId="0" fontId="4" fillId="7" borderId="51" xfId="0" applyFont="1" applyFill="1" applyBorder="1" applyAlignment="1" applyProtection="1">
      <alignment horizontal="center"/>
    </xf>
    <xf numFmtId="0" fontId="4" fillId="6" borderId="53"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7" fillId="3" borderId="51"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xf>
    <xf numFmtId="0" fontId="4" fillId="5" borderId="62" xfId="0" applyFont="1" applyFill="1" applyBorder="1" applyAlignment="1" applyProtection="1">
      <alignment horizontal="center" vertical="center"/>
    </xf>
    <xf numFmtId="0" fontId="4" fillId="4" borderId="62" xfId="0" applyFont="1" applyFill="1" applyBorder="1" applyAlignment="1" applyProtection="1">
      <alignment horizontal="center" vertical="center"/>
    </xf>
    <xf numFmtId="0" fontId="4" fillId="2" borderId="62"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7" borderId="54" xfId="0" applyFont="1" applyFill="1" applyBorder="1" applyAlignment="1" applyProtection="1">
      <alignment horizontal="center" vertical="center"/>
    </xf>
    <xf numFmtId="0" fontId="4" fillId="7" borderId="52" xfId="0" applyFont="1" applyFill="1" applyBorder="1" applyAlignment="1" applyProtection="1">
      <alignment horizontal="center" vertical="center"/>
    </xf>
    <xf numFmtId="0" fontId="4" fillId="7" borderId="51" xfId="0" applyFont="1" applyFill="1" applyBorder="1" applyAlignment="1" applyProtection="1">
      <alignment horizontal="center" vertical="center" wrapText="1"/>
    </xf>
    <xf numFmtId="0" fontId="4" fillId="26" borderId="51"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1" fillId="3" borderId="53"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61" fillId="26" borderId="11" xfId="0" applyFont="1" applyFill="1" applyBorder="1" applyAlignment="1" applyProtection="1">
      <alignment horizontal="center" vertical="center" wrapText="1"/>
      <protection locked="0"/>
    </xf>
    <xf numFmtId="0" fontId="4" fillId="26" borderId="51" xfId="0" applyFont="1" applyFill="1" applyBorder="1" applyAlignment="1">
      <alignment horizontal="center" vertical="center" wrapText="1"/>
    </xf>
    <xf numFmtId="0" fontId="4" fillId="26" borderId="53" xfId="0" applyFont="1" applyFill="1" applyBorder="1" applyAlignment="1">
      <alignment horizontal="center" vertical="center" wrapText="1"/>
    </xf>
    <xf numFmtId="0" fontId="4" fillId="26" borderId="54" xfId="0" applyFont="1" applyFill="1" applyBorder="1" applyAlignment="1">
      <alignment horizontal="center" vertical="center" wrapText="1"/>
    </xf>
    <xf numFmtId="0" fontId="4" fillId="26" borderId="62" xfId="0" applyFont="1" applyFill="1" applyBorder="1" applyAlignment="1">
      <alignment horizontal="center" vertical="center" wrapText="1"/>
    </xf>
    <xf numFmtId="0" fontId="4" fillId="26" borderId="52"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6" borderId="53" xfId="0" applyFont="1" applyFill="1" applyBorder="1" applyAlignment="1">
      <alignment horizontal="center" vertical="center"/>
    </xf>
    <xf numFmtId="0" fontId="4" fillId="6" borderId="53" xfId="0" applyFont="1" applyFill="1" applyBorder="1" applyAlignment="1">
      <alignment horizontal="center" vertical="center" wrapText="1"/>
    </xf>
    <xf numFmtId="0" fontId="4" fillId="26" borderId="55" xfId="0" applyFont="1" applyFill="1" applyBorder="1" applyAlignment="1">
      <alignment horizontal="center" vertical="center" wrapText="1"/>
    </xf>
    <xf numFmtId="0" fontId="4" fillId="26" borderId="63" xfId="0" applyFont="1" applyFill="1" applyBorder="1" applyAlignment="1">
      <alignment horizontal="center" vertical="center" wrapText="1"/>
    </xf>
    <xf numFmtId="0" fontId="4" fillId="26" borderId="64"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28" borderId="55" xfId="0" applyFont="1" applyFill="1" applyBorder="1" applyAlignment="1">
      <alignment horizontal="center" vertical="center" wrapText="1"/>
    </xf>
    <xf numFmtId="0" fontId="4" fillId="28" borderId="63" xfId="0" applyFont="1" applyFill="1" applyBorder="1" applyAlignment="1">
      <alignment horizontal="center" vertical="center" wrapText="1"/>
    </xf>
    <xf numFmtId="0" fontId="4" fillId="28" borderId="64"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4" fillId="28" borderId="12"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3" xfId="0" applyFont="1" applyFill="1" applyBorder="1" applyAlignment="1">
      <alignment horizontal="center" vertical="center" textRotation="90" wrapText="1"/>
    </xf>
    <xf numFmtId="0" fontId="4" fillId="7" borderId="45"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1" fillId="0" borderId="53"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5" fillId="0" borderId="53"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0" fillId="0" borderId="53"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7" fillId="29" borderId="42" xfId="0" applyFont="1" applyFill="1" applyBorder="1" applyAlignment="1" applyProtection="1">
      <alignment horizontal="center" vertical="center" wrapText="1"/>
      <protection locked="0"/>
    </xf>
    <xf numFmtId="0" fontId="7" fillId="29" borderId="7" xfId="0" applyFont="1" applyFill="1" applyBorder="1" applyAlignment="1" applyProtection="1">
      <alignment horizontal="center" vertical="center" wrapText="1"/>
      <protection locked="0"/>
    </xf>
    <xf numFmtId="0" fontId="7" fillId="29" borderId="43" xfId="0" applyFont="1" applyFill="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9" fontId="7" fillId="29" borderId="28" xfId="0" applyNumberFormat="1" applyFont="1" applyFill="1" applyBorder="1" applyAlignment="1">
      <alignment horizontal="center" vertical="center" wrapText="1"/>
    </xf>
    <xf numFmtId="0" fontId="7" fillId="29" borderId="51" xfId="0" applyFont="1" applyFill="1" applyBorder="1" applyAlignment="1">
      <alignment horizontal="center" vertical="center" wrapText="1"/>
    </xf>
    <xf numFmtId="0" fontId="7" fillId="29" borderId="41" xfId="0" applyFont="1" applyFill="1" applyBorder="1" applyAlignment="1">
      <alignment horizontal="center" vertical="center" wrapText="1"/>
    </xf>
    <xf numFmtId="9" fontId="5" fillId="29" borderId="28" xfId="66" applyFont="1" applyFill="1" applyBorder="1" applyAlignment="1" applyProtection="1">
      <alignment horizontal="center" vertical="center" wrapText="1"/>
    </xf>
    <xf numFmtId="9" fontId="5" fillId="29" borderId="51" xfId="66" applyFont="1" applyFill="1" applyBorder="1" applyAlignment="1" applyProtection="1">
      <alignment horizontal="center" vertical="center" wrapText="1"/>
    </xf>
    <xf numFmtId="9" fontId="5" fillId="29" borderId="41" xfId="66" applyFont="1" applyFill="1" applyBorder="1" applyAlignment="1" applyProtection="1">
      <alignment horizontal="center" vertical="center" wrapText="1"/>
    </xf>
    <xf numFmtId="0" fontId="0" fillId="29" borderId="28" xfId="0" applyFont="1" applyFill="1" applyBorder="1" applyAlignment="1">
      <alignment horizontal="center" vertical="center" wrapText="1"/>
    </xf>
    <xf numFmtId="0" fontId="0" fillId="29" borderId="51"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0" borderId="41"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36" fillId="0" borderId="41" xfId="0" applyFont="1" applyBorder="1" applyAlignment="1" applyProtection="1">
      <alignment horizontal="center" vertical="center" wrapText="1"/>
      <protection locked="0"/>
    </xf>
    <xf numFmtId="9" fontId="36" fillId="0" borderId="28" xfId="0" applyNumberFormat="1" applyFont="1" applyBorder="1" applyAlignment="1" applyProtection="1">
      <alignment horizontal="center" vertical="center" wrapText="1"/>
      <protection locked="0"/>
    </xf>
    <xf numFmtId="9" fontId="36" fillId="0" borderId="51" xfId="0" applyNumberFormat="1" applyFont="1" applyBorder="1" applyAlignment="1" applyProtection="1">
      <alignment horizontal="center" vertical="center" wrapText="1"/>
      <protection locked="0"/>
    </xf>
    <xf numFmtId="9" fontId="36" fillId="0" borderId="41" xfId="0" applyNumberFormat="1" applyFont="1" applyBorder="1" applyAlignment="1" applyProtection="1">
      <alignment horizontal="center" vertical="center" wrapText="1"/>
      <protection locked="0"/>
    </xf>
    <xf numFmtId="0" fontId="5" fillId="29" borderId="28" xfId="0" applyFont="1" applyFill="1" applyBorder="1" applyAlignment="1">
      <alignment horizontal="center" vertical="center" wrapText="1"/>
    </xf>
    <xf numFmtId="0" fontId="5" fillId="29" borderId="51" xfId="0" applyFont="1" applyFill="1" applyBorder="1" applyAlignment="1">
      <alignment horizontal="center" vertical="center" wrapText="1"/>
    </xf>
    <xf numFmtId="0" fontId="5" fillId="29" borderId="41" xfId="0" applyFont="1" applyFill="1" applyBorder="1" applyAlignment="1">
      <alignment horizontal="center" vertical="center" wrapText="1"/>
    </xf>
    <xf numFmtId="9" fontId="5" fillId="0" borderId="28" xfId="0" applyNumberFormat="1" applyFont="1" applyBorder="1" applyAlignment="1" applyProtection="1">
      <alignment horizontal="center" vertical="center" wrapText="1"/>
      <protection locked="0"/>
    </xf>
    <xf numFmtId="9" fontId="5" fillId="0" borderId="51" xfId="0" applyNumberFormat="1" applyFont="1" applyBorder="1" applyAlignment="1" applyProtection="1">
      <alignment horizontal="center" vertical="center" wrapText="1"/>
      <protection locked="0"/>
    </xf>
    <xf numFmtId="9" fontId="5" fillId="0" borderId="41" xfId="0" applyNumberFormat="1" applyFont="1" applyBorder="1" applyAlignment="1" applyProtection="1">
      <alignment horizontal="center" vertical="center" wrapText="1"/>
      <protection locked="0"/>
    </xf>
    <xf numFmtId="0" fontId="0" fillId="0" borderId="42"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5" fillId="29" borderId="28" xfId="0" applyFont="1" applyFill="1" applyBorder="1" applyAlignment="1" applyProtection="1">
      <alignment horizontal="left" vertical="center" wrapText="1"/>
      <protection locked="0"/>
    </xf>
    <xf numFmtId="0" fontId="5" fillId="29" borderId="51" xfId="0" applyFont="1" applyFill="1" applyBorder="1" applyAlignment="1" applyProtection="1">
      <alignment horizontal="left" vertical="center" wrapText="1"/>
      <protection locked="0"/>
    </xf>
    <xf numFmtId="0" fontId="5" fillId="29" borderId="41" xfId="0" applyFont="1" applyFill="1" applyBorder="1" applyAlignment="1" applyProtection="1">
      <alignment horizontal="left" vertical="center" wrapText="1"/>
      <protection locked="0"/>
    </xf>
    <xf numFmtId="0" fontId="7" fillId="29" borderId="28" xfId="0" applyFont="1" applyFill="1" applyBorder="1" applyAlignment="1">
      <alignment horizontal="left" vertical="top" wrapText="1"/>
    </xf>
    <xf numFmtId="0" fontId="7" fillId="29" borderId="51" xfId="0" applyFont="1" applyFill="1" applyBorder="1" applyAlignment="1">
      <alignment horizontal="left" vertical="top" wrapText="1"/>
    </xf>
    <xf numFmtId="0" fontId="7" fillId="29" borderId="41" xfId="0" applyFont="1" applyFill="1" applyBorder="1" applyAlignment="1">
      <alignment horizontal="left" vertical="top" wrapText="1"/>
    </xf>
    <xf numFmtId="0" fontId="0" fillId="29" borderId="42" xfId="0" applyFont="1" applyFill="1" applyBorder="1" applyAlignment="1" applyProtection="1">
      <alignment horizontal="center" vertical="center" wrapText="1"/>
      <protection locked="0"/>
    </xf>
    <xf numFmtId="0" fontId="0" fillId="29" borderId="7" xfId="0" applyFont="1" applyFill="1" applyBorder="1" applyAlignment="1" applyProtection="1">
      <alignment horizontal="center" vertical="center" wrapText="1"/>
      <protection locked="0"/>
    </xf>
    <xf numFmtId="0" fontId="0" fillId="29" borderId="43" xfId="0" applyFont="1" applyFill="1" applyBorder="1" applyAlignment="1" applyProtection="1">
      <alignment horizontal="center" vertical="center" wrapText="1"/>
      <protection locked="0"/>
    </xf>
    <xf numFmtId="0" fontId="0" fillId="29" borderId="42" xfId="0" applyFont="1" applyFill="1" applyBorder="1" applyAlignment="1">
      <alignment horizontal="center" vertical="center" wrapText="1"/>
    </xf>
    <xf numFmtId="0" fontId="0" fillId="29" borderId="7" xfId="0" applyFont="1" applyFill="1" applyBorder="1" applyAlignment="1">
      <alignment horizontal="center" vertical="center" wrapText="1"/>
    </xf>
    <xf numFmtId="0" fontId="0" fillId="29" borderId="43" xfId="0" applyFont="1" applyFill="1" applyBorder="1" applyAlignment="1">
      <alignment horizontal="center" vertical="center" wrapText="1"/>
    </xf>
    <xf numFmtId="0" fontId="6" fillId="0" borderId="42"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 fillId="29" borderId="42" xfId="0" applyFont="1" applyFill="1" applyBorder="1" applyAlignment="1">
      <alignment horizontal="left" vertical="top" wrapText="1"/>
    </xf>
    <xf numFmtId="0" fontId="1" fillId="29" borderId="7" xfId="0" applyFont="1" applyFill="1" applyBorder="1" applyAlignment="1">
      <alignment horizontal="left" vertical="top" wrapText="1"/>
    </xf>
    <xf numFmtId="0" fontId="1" fillId="29" borderId="43" xfId="0" applyFont="1" applyFill="1" applyBorder="1" applyAlignment="1">
      <alignment horizontal="left" vertical="top" wrapText="1"/>
    </xf>
    <xf numFmtId="0" fontId="6" fillId="0" borderId="42" xfId="0" applyFont="1" applyFill="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2" fillId="0" borderId="42" xfId="0" applyFont="1" applyFill="1" applyBorder="1" applyAlignment="1" applyProtection="1">
      <alignment horizontal="left" vertical="center" wrapText="1"/>
      <protection locked="0"/>
    </xf>
    <xf numFmtId="0" fontId="42" fillId="0" borderId="7" xfId="0" applyFont="1" applyBorder="1" applyAlignment="1" applyProtection="1">
      <alignment horizontal="left" vertical="center" wrapText="1"/>
      <protection locked="0"/>
    </xf>
    <xf numFmtId="0" fontId="42" fillId="0" borderId="3" xfId="0" applyFont="1" applyBorder="1" applyAlignment="1" applyProtection="1">
      <alignment horizontal="left" vertical="center" wrapText="1"/>
      <protection locked="0"/>
    </xf>
    <xf numFmtId="0" fontId="6" fillId="0" borderId="42" xfId="0" applyFont="1" applyBorder="1" applyAlignment="1" applyProtection="1">
      <alignment horizontal="center" vertical="center" wrapText="1"/>
      <protection locked="0"/>
    </xf>
    <xf numFmtId="0" fontId="5" fillId="29" borderId="42" xfId="0" applyFont="1" applyFill="1" applyBorder="1" applyAlignment="1">
      <alignment horizontal="center" vertical="center" wrapText="1"/>
    </xf>
    <xf numFmtId="0" fontId="5" fillId="29" borderId="7" xfId="0" applyFont="1" applyFill="1" applyBorder="1" applyAlignment="1">
      <alignment horizontal="center" vertical="center" wrapText="1"/>
    </xf>
    <xf numFmtId="0" fontId="5" fillId="29" borderId="43" xfId="0" applyFont="1" applyFill="1" applyBorder="1" applyAlignment="1">
      <alignment horizontal="center" vertical="center" wrapText="1"/>
    </xf>
    <xf numFmtId="0" fontId="1" fillId="0" borderId="56" xfId="0" applyFont="1" applyBorder="1" applyAlignment="1" applyProtection="1">
      <alignment horizontal="center" vertical="top" wrapText="1"/>
      <protection locked="0"/>
    </xf>
    <xf numFmtId="0" fontId="1" fillId="0" borderId="58" xfId="0" applyFont="1" applyBorder="1" applyAlignment="1" applyProtection="1">
      <alignment horizontal="center" vertical="top" wrapText="1"/>
      <protection locked="0"/>
    </xf>
    <xf numFmtId="0" fontId="1" fillId="0" borderId="60" xfId="0" applyFont="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0" fillId="0" borderId="57" xfId="0" applyFont="1" applyBorder="1" applyAlignment="1" applyProtection="1">
      <alignment horizontal="center" vertical="top" wrapText="1"/>
      <protection locked="0"/>
    </xf>
    <xf numFmtId="0" fontId="0" fillId="0" borderId="59" xfId="0" applyFont="1" applyBorder="1" applyAlignment="1" applyProtection="1">
      <alignment horizontal="center" vertical="top" wrapText="1"/>
      <protection locked="0"/>
    </xf>
    <xf numFmtId="0" fontId="0" fillId="0" borderId="61" xfId="0" applyFont="1" applyBorder="1" applyAlignment="1" applyProtection="1">
      <alignment horizontal="center" vertical="top" wrapText="1"/>
      <protection locked="0"/>
    </xf>
    <xf numFmtId="0" fontId="7" fillId="29" borderId="48" xfId="0" applyFont="1" applyFill="1" applyBorder="1" applyAlignment="1" applyProtection="1">
      <alignment horizontal="center" vertical="center" wrapText="1"/>
      <protection locked="0"/>
    </xf>
    <xf numFmtId="0" fontId="7" fillId="29" borderId="52" xfId="0" applyFont="1" applyFill="1" applyBorder="1" applyAlignment="1" applyProtection="1">
      <alignment horizontal="center" vertical="center" wrapText="1"/>
      <protection locked="0"/>
    </xf>
    <xf numFmtId="0" fontId="7" fillId="29" borderId="49" xfId="0"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29" borderId="28" xfId="0" applyFont="1" applyFill="1" applyBorder="1" applyAlignment="1">
      <alignment horizontal="center" vertical="center" wrapText="1"/>
    </xf>
    <xf numFmtId="9" fontId="0" fillId="0" borderId="28" xfId="0" applyNumberFormat="1" applyFont="1" applyBorder="1" applyAlignment="1" applyProtection="1">
      <alignment horizontal="center" vertical="center" wrapText="1"/>
      <protection locked="0"/>
    </xf>
    <xf numFmtId="9" fontId="0" fillId="0" borderId="51" xfId="0" applyNumberFormat="1" applyFont="1" applyBorder="1" applyAlignment="1" applyProtection="1">
      <alignment horizontal="center" vertical="center" wrapText="1"/>
      <protection locked="0"/>
    </xf>
    <xf numFmtId="9" fontId="0" fillId="0" borderId="41" xfId="0" applyNumberFormat="1" applyFont="1" applyBorder="1" applyAlignment="1" applyProtection="1">
      <alignment horizontal="center" vertical="center" wrapText="1"/>
      <protection locked="0"/>
    </xf>
    <xf numFmtId="0" fontId="6" fillId="0" borderId="42"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29" xfId="0" applyFont="1" applyFill="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1" fillId="29" borderId="42" xfId="0" applyFont="1" applyFill="1" applyBorder="1" applyAlignment="1">
      <alignment horizontal="center" vertical="center" wrapText="1"/>
    </xf>
    <xf numFmtId="0" fontId="1" fillId="29" borderId="7" xfId="0" applyFont="1" applyFill="1" applyBorder="1" applyAlignment="1">
      <alignment horizontal="center" vertical="center" wrapText="1"/>
    </xf>
    <xf numFmtId="0" fontId="1" fillId="29" borderId="43" xfId="0" applyFont="1" applyFill="1" applyBorder="1" applyAlignment="1">
      <alignment horizontal="center" vertical="center" wrapText="1"/>
    </xf>
    <xf numFmtId="9" fontId="40" fillId="0" borderId="28" xfId="0" applyNumberFormat="1" applyFont="1" applyFill="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0" fontId="4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14" fontId="0" fillId="0" borderId="28" xfId="0" applyNumberFormat="1" applyFont="1" applyBorder="1" applyAlignment="1" applyProtection="1">
      <alignment horizontal="center" vertical="center" wrapText="1"/>
      <protection locked="0"/>
    </xf>
    <xf numFmtId="9" fontId="5" fillId="0" borderId="28" xfId="0" applyNumberFormat="1" applyFont="1" applyFill="1" applyBorder="1" applyAlignment="1" applyProtection="1">
      <alignment horizontal="center" vertical="center" wrapText="1"/>
      <protection locked="0"/>
    </xf>
    <xf numFmtId="9" fontId="0" fillId="0" borderId="28" xfId="0" applyNumberFormat="1"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1" fillId="29" borderId="28" xfId="0" applyFont="1" applyFill="1" applyBorder="1" applyAlignment="1">
      <alignment horizontal="center" vertical="center" wrapText="1"/>
    </xf>
    <xf numFmtId="0" fontId="1" fillId="29" borderId="51" xfId="0" applyFont="1" applyFill="1" applyBorder="1" applyAlignment="1">
      <alignment horizontal="center" vertical="center" wrapText="1"/>
    </xf>
    <xf numFmtId="0" fontId="1" fillId="29" borderId="41" xfId="0" applyFont="1" applyFill="1" applyBorder="1" applyAlignment="1">
      <alignment horizontal="center" vertical="center" wrapText="1"/>
    </xf>
    <xf numFmtId="14" fontId="0" fillId="0" borderId="51" xfId="0" applyNumberFormat="1" applyFont="1" applyBorder="1" applyAlignment="1" applyProtection="1">
      <alignment horizontal="center" vertical="center" wrapText="1"/>
      <protection locked="0"/>
    </xf>
    <xf numFmtId="14" fontId="0" fillId="0" borderId="41" xfId="0" applyNumberFormat="1"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9" fontId="5" fillId="0" borderId="28" xfId="66" applyFont="1" applyFill="1" applyBorder="1" applyAlignment="1" applyProtection="1">
      <alignment horizontal="center" vertical="center" wrapText="1"/>
      <protection locked="0"/>
    </xf>
    <xf numFmtId="9" fontId="5" fillId="0" borderId="51" xfId="66" applyFont="1" applyFill="1" applyBorder="1" applyAlignment="1" applyProtection="1">
      <alignment horizontal="center" vertical="center" wrapText="1"/>
      <protection locked="0"/>
    </xf>
    <xf numFmtId="9" fontId="5" fillId="0" borderId="41" xfId="66" applyFont="1" applyFill="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1" fontId="5" fillId="0" borderId="51" xfId="0" applyNumberFormat="1" applyFont="1" applyBorder="1" applyAlignment="1" applyProtection="1">
      <alignment horizontal="center" vertical="center" wrapText="1"/>
      <protection locked="0"/>
    </xf>
    <xf numFmtId="1" fontId="5" fillId="0" borderId="41" xfId="0" applyNumberFormat="1" applyFont="1" applyBorder="1" applyAlignment="1" applyProtection="1">
      <alignment horizontal="center" vertical="center" wrapText="1"/>
      <protection locked="0"/>
    </xf>
    <xf numFmtId="0" fontId="1" fillId="0" borderId="27" xfId="0" applyFont="1" applyBorder="1" applyAlignment="1" applyProtection="1">
      <alignment horizontal="center" vertical="top" wrapText="1"/>
      <protection locked="0"/>
    </xf>
    <xf numFmtId="0" fontId="1" fillId="0" borderId="70" xfId="0" applyFont="1" applyBorder="1" applyAlignment="1" applyProtection="1">
      <alignment horizontal="center" vertical="top" wrapText="1"/>
      <protection locked="0"/>
    </xf>
    <xf numFmtId="0" fontId="1" fillId="0" borderId="71" xfId="0" applyFont="1" applyBorder="1" applyAlignment="1" applyProtection="1">
      <alignment horizontal="center" vertical="top" wrapText="1"/>
      <protection locked="0"/>
    </xf>
    <xf numFmtId="0" fontId="5" fillId="0" borderId="28" xfId="0" applyFont="1" applyBorder="1" applyAlignment="1" applyProtection="1">
      <alignment horizontal="center" vertical="top" wrapText="1"/>
      <protection locked="0"/>
    </xf>
    <xf numFmtId="0" fontId="5" fillId="0" borderId="51" xfId="0" applyFont="1" applyBorder="1" applyAlignment="1" applyProtection="1">
      <alignment horizontal="center" vertical="top" wrapText="1"/>
      <protection locked="0"/>
    </xf>
    <xf numFmtId="0" fontId="5" fillId="0" borderId="41"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38" xfId="0" applyFont="1" applyBorder="1" applyAlignment="1" applyProtection="1">
      <alignment horizontal="center" vertical="top" wrapText="1"/>
      <protection locked="0"/>
    </xf>
    <xf numFmtId="0" fontId="0" fillId="0" borderId="73" xfId="0" applyFont="1" applyBorder="1" applyAlignment="1" applyProtection="1">
      <alignment horizontal="center" vertical="top" wrapText="1"/>
      <protection locked="0"/>
    </xf>
    <xf numFmtId="0" fontId="5" fillId="0" borderId="42"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29" borderId="42" xfId="0" applyFont="1" applyFill="1" applyBorder="1" applyAlignment="1" applyProtection="1">
      <alignment horizontal="center" vertical="center" wrapText="1"/>
      <protection locked="0"/>
    </xf>
    <xf numFmtId="0" fontId="5" fillId="29" borderId="7" xfId="0" applyFont="1" applyFill="1" applyBorder="1" applyAlignment="1" applyProtection="1">
      <alignment horizontal="center" vertical="center" wrapText="1"/>
      <protection locked="0"/>
    </xf>
    <xf numFmtId="0" fontId="5" fillId="29" borderId="43" xfId="0" applyFont="1" applyFill="1" applyBorder="1" applyAlignment="1" applyProtection="1">
      <alignment horizontal="center" vertical="center" wrapText="1"/>
      <protection locked="0"/>
    </xf>
    <xf numFmtId="0" fontId="6" fillId="0" borderId="42"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40" fillId="0" borderId="28" xfId="0" applyFont="1" applyFill="1" applyBorder="1" applyAlignment="1" applyProtection="1">
      <alignment horizontal="center" vertical="center" wrapText="1"/>
      <protection locked="0"/>
    </xf>
    <xf numFmtId="0" fontId="6" fillId="0" borderId="42"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6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9" fontId="0" fillId="0" borderId="53" xfId="0" applyNumberFormat="1"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0" fillId="0" borderId="53" xfId="0" applyFont="1" applyBorder="1" applyAlignment="1" applyProtection="1">
      <alignment horizontal="center" vertical="center" wrapText="1"/>
      <protection locked="0"/>
    </xf>
    <xf numFmtId="0" fontId="5" fillId="29" borderId="53" xfId="0" applyFont="1" applyFill="1" applyBorder="1" applyAlignment="1">
      <alignment horizontal="center" vertical="center" wrapText="1"/>
    </xf>
    <xf numFmtId="0" fontId="5" fillId="29" borderId="53" xfId="0" applyFont="1" applyFill="1" applyBorder="1" applyAlignment="1" applyProtection="1">
      <alignment horizontal="center" vertical="center" wrapText="1"/>
      <protection locked="0"/>
    </xf>
    <xf numFmtId="0" fontId="6" fillId="0" borderId="51" xfId="0" applyFont="1" applyBorder="1" applyAlignment="1" applyProtection="1">
      <alignment horizontal="left" vertical="top" wrapText="1"/>
      <protection locked="0"/>
    </xf>
    <xf numFmtId="0" fontId="40" fillId="0" borderId="51" xfId="0" applyFont="1" applyBorder="1" applyAlignment="1" applyProtection="1">
      <alignment horizontal="left" vertical="top" wrapText="1"/>
      <protection locked="0"/>
    </xf>
    <xf numFmtId="0" fontId="40" fillId="0" borderId="53" xfId="0" applyFont="1" applyBorder="1" applyAlignment="1" applyProtection="1">
      <alignment horizontal="left" vertical="top" wrapText="1"/>
      <protection locked="0"/>
    </xf>
    <xf numFmtId="9" fontId="0" fillId="0" borderId="51" xfId="0" applyNumberFormat="1" applyFont="1" applyFill="1" applyBorder="1" applyAlignment="1" applyProtection="1">
      <alignment horizontal="center" vertical="center" wrapText="1"/>
      <protection locked="0"/>
    </xf>
    <xf numFmtId="0" fontId="6" fillId="0" borderId="51" xfId="0" applyFont="1" applyBorder="1" applyAlignment="1" applyProtection="1">
      <alignment horizontal="center" vertical="top" wrapText="1"/>
      <protection locked="0"/>
    </xf>
    <xf numFmtId="0" fontId="40" fillId="0" borderId="51" xfId="0" applyFont="1" applyBorder="1" applyAlignment="1" applyProtection="1">
      <alignment horizontal="center" vertical="top" wrapText="1"/>
      <protection locked="0"/>
    </xf>
    <xf numFmtId="0" fontId="40" fillId="0" borderId="53" xfId="0" applyFont="1" applyBorder="1" applyAlignment="1" applyProtection="1">
      <alignment horizontal="center" vertical="top" wrapText="1"/>
      <protection locked="0"/>
    </xf>
    <xf numFmtId="14" fontId="40" fillId="0" borderId="51" xfId="0" applyNumberFormat="1" applyFont="1" applyBorder="1" applyAlignment="1" applyProtection="1">
      <alignment horizontal="center" vertical="top" wrapText="1"/>
      <protection locked="0"/>
    </xf>
    <xf numFmtId="14" fontId="40" fillId="0" borderId="53" xfId="0" applyNumberFormat="1" applyFont="1" applyBorder="1" applyAlignment="1" applyProtection="1">
      <alignment horizontal="center" vertical="top" wrapText="1"/>
      <protection locked="0"/>
    </xf>
    <xf numFmtId="0" fontId="40" fillId="0" borderId="51" xfId="0" applyFont="1" applyFill="1" applyBorder="1" applyAlignment="1" applyProtection="1">
      <alignment horizontal="center" vertical="center" wrapText="1"/>
      <protection locked="0"/>
    </xf>
    <xf numFmtId="0" fontId="5" fillId="29" borderId="80" xfId="0" applyFont="1" applyFill="1" applyBorder="1" applyAlignment="1">
      <alignment horizontal="center" vertical="center" wrapText="1"/>
    </xf>
    <xf numFmtId="0" fontId="5" fillId="29" borderId="54" xfId="0" applyFont="1" applyFill="1" applyBorder="1" applyAlignment="1">
      <alignment horizontal="center" vertical="center" wrapText="1"/>
    </xf>
    <xf numFmtId="0" fontId="5" fillId="29" borderId="55" xfId="0" applyFont="1" applyFill="1" applyBorder="1" applyAlignment="1">
      <alignment horizontal="center" vertical="center" wrapText="1"/>
    </xf>
    <xf numFmtId="14" fontId="40" fillId="0" borderId="28" xfId="0" applyNumberFormat="1" applyFont="1" applyBorder="1" applyAlignment="1" applyProtection="1">
      <alignment horizontal="center" vertical="center" wrapText="1"/>
      <protection locked="0"/>
    </xf>
    <xf numFmtId="14" fontId="40" fillId="0" borderId="51" xfId="0" applyNumberFormat="1" applyFont="1" applyBorder="1" applyAlignment="1" applyProtection="1">
      <alignment horizontal="center" vertical="center" wrapText="1"/>
      <protection locked="0"/>
    </xf>
    <xf numFmtId="14" fontId="40" fillId="0" borderId="41" xfId="0" applyNumberFormat="1" applyFont="1" applyBorder="1" applyAlignment="1" applyProtection="1">
      <alignment horizontal="center" vertical="center" wrapText="1"/>
      <protection locked="0"/>
    </xf>
    <xf numFmtId="0" fontId="5" fillId="29" borderId="45" xfId="0" applyFont="1" applyFill="1" applyBorder="1" applyAlignment="1">
      <alignment horizontal="center" vertical="center" wrapText="1"/>
    </xf>
    <xf numFmtId="0" fontId="5" fillId="29" borderId="27" xfId="0" applyFont="1" applyFill="1" applyBorder="1" applyAlignment="1">
      <alignment horizontal="center" vertical="center" wrapText="1"/>
    </xf>
    <xf numFmtId="0" fontId="5" fillId="29" borderId="70"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6" fillId="0" borderId="28" xfId="0" applyFont="1" applyBorder="1" applyAlignment="1" applyProtection="1">
      <alignment horizontal="left" vertical="center" wrapText="1"/>
      <protection locked="0"/>
    </xf>
    <xf numFmtId="0" fontId="40" fillId="0" borderId="51" xfId="0" applyFont="1" applyBorder="1" applyAlignment="1" applyProtection="1">
      <alignment horizontal="left" vertical="center" wrapText="1"/>
      <protection locked="0"/>
    </xf>
    <xf numFmtId="0" fontId="40" fillId="0" borderId="41" xfId="0" applyFont="1" applyBorder="1" applyAlignment="1" applyProtection="1">
      <alignment horizontal="left" vertical="center" wrapText="1"/>
      <protection locked="0"/>
    </xf>
    <xf numFmtId="0" fontId="64" fillId="0" borderId="29" xfId="0" applyFont="1" applyFill="1" applyBorder="1" applyAlignment="1" applyProtection="1">
      <alignment horizontal="center" vertical="center" wrapText="1"/>
      <protection locked="0"/>
    </xf>
    <xf numFmtId="0" fontId="64" fillId="0" borderId="38" xfId="0" applyFont="1" applyBorder="1" applyAlignment="1" applyProtection="1">
      <alignment horizontal="center" vertical="center" wrapText="1"/>
      <protection locked="0"/>
    </xf>
    <xf numFmtId="0" fontId="64" fillId="0" borderId="73" xfId="0" applyFont="1" applyBorder="1" applyAlignment="1" applyProtection="1">
      <alignment horizontal="center" vertical="center" wrapText="1"/>
      <protection locked="0"/>
    </xf>
    <xf numFmtId="0" fontId="64" fillId="0" borderId="28" xfId="0" applyFont="1" applyFill="1" applyBorder="1" applyAlignment="1" applyProtection="1">
      <alignment horizontal="center" vertical="center" wrapText="1"/>
      <protection locked="0"/>
    </xf>
    <xf numFmtId="0" fontId="64" fillId="0" borderId="51" xfId="0" applyFont="1" applyBorder="1" applyAlignment="1" applyProtection="1">
      <alignment horizontal="center" vertical="center" wrapText="1"/>
      <protection locked="0"/>
    </xf>
    <xf numFmtId="0" fontId="64" fillId="0" borderId="41" xfId="0" applyFont="1" applyBorder="1" applyAlignment="1" applyProtection="1">
      <alignment horizontal="center" vertical="center" wrapText="1"/>
      <protection locked="0"/>
    </xf>
    <xf numFmtId="14" fontId="64" fillId="0" borderId="28" xfId="0" applyNumberFormat="1" applyFont="1" applyFill="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14" fontId="40" fillId="0" borderId="53" xfId="0" applyNumberFormat="1"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70" xfId="0" applyFont="1" applyBorder="1" applyAlignment="1" applyProtection="1">
      <alignment horizontal="center" vertical="center" wrapText="1"/>
      <protection locked="0"/>
    </xf>
    <xf numFmtId="0" fontId="40" fillId="0" borderId="71" xfId="0" applyFont="1" applyBorder="1" applyAlignment="1" applyProtection="1">
      <alignment horizontal="center" vertical="center" wrapText="1"/>
      <protection locked="0"/>
    </xf>
    <xf numFmtId="0" fontId="5" fillId="29" borderId="80" xfId="0" applyFont="1" applyFill="1" applyBorder="1" applyAlignment="1" applyProtection="1">
      <alignment horizontal="center" vertical="center" wrapText="1"/>
      <protection locked="0"/>
    </xf>
    <xf numFmtId="0" fontId="5" fillId="29" borderId="54" xfId="0" applyFont="1" applyFill="1" applyBorder="1" applyAlignment="1" applyProtection="1">
      <alignment horizontal="center" vertical="center" wrapText="1"/>
      <protection locked="0"/>
    </xf>
    <xf numFmtId="0" fontId="5" fillId="29" borderId="45" xfId="0" applyFont="1" applyFill="1" applyBorder="1" applyAlignment="1" applyProtection="1">
      <alignment horizontal="center" vertical="center" wrapText="1"/>
      <protection locked="0"/>
    </xf>
    <xf numFmtId="0" fontId="42" fillId="0" borderId="29" xfId="0" applyFont="1" applyFill="1" applyBorder="1" applyAlignment="1" applyProtection="1">
      <alignment vertical="center" wrapText="1"/>
      <protection locked="0"/>
    </xf>
    <xf numFmtId="0" fontId="42" fillId="0" borderId="38" xfId="0" applyFont="1" applyBorder="1" applyAlignment="1" applyProtection="1">
      <alignment vertical="center" wrapText="1"/>
      <protection locked="0"/>
    </xf>
    <xf numFmtId="0" fontId="42" fillId="0" borderId="73" xfId="0" applyFont="1" applyBorder="1" applyAlignment="1" applyProtection="1">
      <alignment vertical="center" wrapText="1"/>
      <protection locked="0"/>
    </xf>
    <xf numFmtId="0" fontId="0" fillId="35" borderId="51" xfId="0" applyFont="1" applyFill="1" applyBorder="1" applyAlignment="1" applyProtection="1">
      <alignment horizontal="center" vertical="center" wrapText="1"/>
      <protection locked="0"/>
    </xf>
    <xf numFmtId="0" fontId="0" fillId="35" borderId="41" xfId="0" applyFont="1" applyFill="1" applyBorder="1" applyAlignment="1" applyProtection="1">
      <alignment horizontal="center" vertical="center" wrapText="1"/>
      <protection locked="0"/>
    </xf>
    <xf numFmtId="0" fontId="6" fillId="0" borderId="28" xfId="0" applyFont="1" applyFill="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36" borderId="51" xfId="0" applyFont="1" applyFill="1" applyBorder="1" applyAlignment="1" applyProtection="1">
      <alignment vertical="center" wrapText="1"/>
      <protection locked="0"/>
    </xf>
    <xf numFmtId="0" fontId="6" fillId="36" borderId="41" xfId="0" applyFont="1" applyFill="1" applyBorder="1" applyAlignment="1" applyProtection="1">
      <alignment vertical="center" wrapText="1"/>
      <protection locked="0"/>
    </xf>
    <xf numFmtId="0" fontId="42" fillId="0" borderId="28" xfId="0" applyFont="1" applyFill="1" applyBorder="1" applyAlignment="1" applyProtection="1">
      <alignment vertical="center" wrapText="1"/>
      <protection locked="0"/>
    </xf>
    <xf numFmtId="0" fontId="42" fillId="0" borderId="51" xfId="0" applyFont="1" applyBorder="1" applyAlignment="1" applyProtection="1">
      <alignment vertical="center" wrapText="1"/>
      <protection locked="0"/>
    </xf>
    <xf numFmtId="0" fontId="42" fillId="0" borderId="41" xfId="0" applyFont="1" applyBorder="1" applyAlignment="1" applyProtection="1">
      <alignment vertical="center" wrapText="1"/>
      <protection locked="0"/>
    </xf>
    <xf numFmtId="14" fontId="5" fillId="0" borderId="28" xfId="0" applyNumberFormat="1" applyFont="1" applyBorder="1" applyAlignment="1" applyProtection="1">
      <alignment horizontal="center" vertical="center" wrapText="1"/>
      <protection locked="0"/>
    </xf>
    <xf numFmtId="14" fontId="5" fillId="0" borderId="51" xfId="0" applyNumberFormat="1" applyFont="1" applyBorder="1" applyAlignment="1" applyProtection="1">
      <alignment horizontal="center" vertical="center" wrapText="1"/>
      <protection locked="0"/>
    </xf>
    <xf numFmtId="14" fontId="5" fillId="0" borderId="41" xfId="0" applyNumberFormat="1" applyFont="1" applyBorder="1" applyAlignment="1" applyProtection="1">
      <alignment horizontal="center" vertical="center" wrapText="1"/>
      <protection locked="0"/>
    </xf>
    <xf numFmtId="0" fontId="6" fillId="0" borderId="27"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6" fillId="37" borderId="51" xfId="0" applyFont="1" applyFill="1" applyBorder="1" applyAlignment="1" applyProtection="1">
      <alignment vertical="center" wrapText="1"/>
      <protection locked="0"/>
    </xf>
    <xf numFmtId="0" fontId="6" fillId="37" borderId="41" xfId="0" applyFont="1" applyFill="1" applyBorder="1" applyAlignment="1" applyProtection="1">
      <alignment vertical="center" wrapText="1"/>
      <protection locked="0"/>
    </xf>
    <xf numFmtId="0" fontId="5" fillId="29" borderId="81" xfId="0" applyFont="1" applyFill="1" applyBorder="1" applyAlignment="1" applyProtection="1">
      <alignment horizontal="center" vertical="center" wrapText="1"/>
      <protection locked="0"/>
    </xf>
    <xf numFmtId="0" fontId="5" fillId="29" borderId="82" xfId="0" applyFont="1" applyFill="1" applyBorder="1" applyAlignment="1" applyProtection="1">
      <alignment horizontal="center" vertical="center" wrapText="1"/>
      <protection locked="0"/>
    </xf>
    <xf numFmtId="0" fontId="5" fillId="29" borderId="79" xfId="0" applyFont="1" applyFill="1" applyBorder="1" applyAlignment="1" applyProtection="1">
      <alignment horizontal="center" vertical="center" wrapText="1"/>
      <protection locked="0"/>
    </xf>
    <xf numFmtId="0" fontId="5" fillId="29" borderId="27" xfId="0" applyFont="1" applyFill="1" applyBorder="1" applyAlignment="1" applyProtection="1">
      <alignment horizontal="center" vertical="center" wrapText="1"/>
      <protection locked="0"/>
    </xf>
    <xf numFmtId="0" fontId="5" fillId="29" borderId="70" xfId="0" applyFont="1" applyFill="1" applyBorder="1" applyAlignment="1" applyProtection="1">
      <alignment horizontal="center" vertical="center" wrapText="1"/>
      <protection locked="0"/>
    </xf>
    <xf numFmtId="0" fontId="5" fillId="29" borderId="71" xfId="0" applyFont="1" applyFill="1" applyBorder="1" applyAlignment="1" applyProtection="1">
      <alignment horizontal="center" vertical="center" wrapText="1"/>
      <protection locked="0"/>
    </xf>
    <xf numFmtId="0" fontId="5" fillId="29" borderId="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56" xfId="0" applyFont="1" applyFill="1" applyBorder="1" applyAlignment="1" applyProtection="1">
      <alignment horizontal="center" vertical="center" wrapText="1"/>
      <protection locked="0"/>
    </xf>
    <xf numFmtId="0" fontId="5" fillId="29" borderId="58" xfId="0" applyFont="1" applyFill="1" applyBorder="1" applyAlignment="1" applyProtection="1">
      <alignment horizontal="center" vertical="center" wrapText="1"/>
      <protection locked="0"/>
    </xf>
    <xf numFmtId="0" fontId="5" fillId="29" borderId="60"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center" vertical="center" wrapText="1"/>
      <protection locked="0"/>
    </xf>
    <xf numFmtId="0" fontId="32" fillId="0" borderId="51" xfId="0" applyFont="1" applyFill="1" applyBorder="1" applyAlignment="1" applyProtection="1">
      <alignment horizontal="center" vertical="center" wrapText="1"/>
      <protection locked="0"/>
    </xf>
    <xf numFmtId="0" fontId="42" fillId="0" borderId="3" xfId="0" applyFont="1" applyBorder="1" applyAlignment="1" applyProtection="1">
      <alignment vertical="center" wrapText="1"/>
      <protection locked="0"/>
    </xf>
    <xf numFmtId="9" fontId="0"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vertical="center" wrapText="1"/>
      <protection locked="0"/>
    </xf>
    <xf numFmtId="0" fontId="6" fillId="0" borderId="51" xfId="0" applyFont="1" applyFill="1" applyBorder="1" applyAlignment="1" applyProtection="1">
      <alignment vertical="center" wrapText="1"/>
      <protection locked="0"/>
    </xf>
    <xf numFmtId="14" fontId="32" fillId="0" borderId="3" xfId="0" applyNumberFormat="1" applyFont="1" applyFill="1" applyBorder="1" applyAlignment="1" applyProtection="1">
      <alignment horizontal="center" vertical="center" wrapText="1"/>
      <protection locked="0"/>
    </xf>
    <xf numFmtId="0" fontId="5" fillId="29" borderId="3" xfId="0" applyFont="1" applyFill="1" applyBorder="1" applyAlignment="1" applyProtection="1">
      <alignment horizontal="center" vertical="center" wrapText="1"/>
      <protection locked="0"/>
    </xf>
    <xf numFmtId="0" fontId="42" fillId="0" borderId="51" xfId="0" applyFont="1" applyFill="1" applyBorder="1" applyAlignment="1" applyProtection="1">
      <alignment vertical="center" wrapText="1"/>
      <protection locked="0"/>
    </xf>
    <xf numFmtId="0" fontId="6" fillId="0" borderId="51" xfId="0" applyFont="1" applyBorder="1" applyAlignment="1" applyProtection="1">
      <alignment horizontal="left" vertical="center" wrapText="1"/>
      <protection locked="0"/>
    </xf>
    <xf numFmtId="0" fontId="0" fillId="0" borderId="28" xfId="0" applyFont="1" applyBorder="1" applyAlignment="1" applyProtection="1">
      <alignment horizontal="center" vertical="top" wrapText="1"/>
      <protection locked="0"/>
    </xf>
    <xf numFmtId="0" fontId="0" fillId="0" borderId="51" xfId="0" applyFont="1" applyBorder="1" applyAlignment="1" applyProtection="1">
      <alignment horizontal="center" vertical="top" wrapText="1"/>
      <protection locked="0"/>
    </xf>
    <xf numFmtId="0" fontId="0" fillId="0" borderId="41" xfId="0" applyFont="1" applyBorder="1" applyAlignment="1" applyProtection="1">
      <alignment horizontal="center" vertical="top" wrapText="1"/>
      <protection locked="0"/>
    </xf>
    <xf numFmtId="9" fontId="5" fillId="0" borderId="5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9" fontId="0" fillId="0" borderId="3" xfId="0" applyNumberFormat="1" applyFont="1" applyBorder="1" applyAlignment="1" applyProtection="1">
      <alignment horizontal="center" vertical="center" wrapText="1"/>
      <protection locked="0"/>
    </xf>
    <xf numFmtId="0" fontId="36" fillId="0" borderId="3" xfId="0" applyFont="1" applyBorder="1" applyAlignment="1" applyProtection="1">
      <alignment horizontal="center" vertical="center" wrapText="1"/>
      <protection locked="0"/>
    </xf>
    <xf numFmtId="14" fontId="0" fillId="0" borderId="3" xfId="0"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 fillId="0" borderId="67" xfId="0" applyFont="1" applyBorder="1" applyAlignment="1" applyProtection="1">
      <alignment horizontal="center" vertical="top" wrapText="1"/>
      <protection locked="0"/>
    </xf>
    <xf numFmtId="0" fontId="0" fillId="0" borderId="68" xfId="0" applyFont="1" applyBorder="1" applyAlignment="1" applyProtection="1">
      <alignment horizontal="center" vertical="top" wrapText="1"/>
      <protection locked="0"/>
    </xf>
    <xf numFmtId="0" fontId="5" fillId="0" borderId="29" xfId="0" applyFont="1" applyBorder="1" applyAlignment="1" applyProtection="1">
      <alignment horizontal="center" vertical="center" wrapText="1"/>
      <protection locked="0"/>
    </xf>
    <xf numFmtId="0" fontId="1" fillId="29" borderId="27" xfId="0" applyFont="1" applyFill="1" applyBorder="1" applyAlignment="1" applyProtection="1">
      <alignment horizontal="center" vertical="top" wrapText="1"/>
      <protection locked="0"/>
    </xf>
    <xf numFmtId="0" fontId="1" fillId="29" borderId="70" xfId="0" applyFont="1" applyFill="1" applyBorder="1" applyAlignment="1" applyProtection="1">
      <alignment horizontal="center" vertical="top" wrapText="1"/>
      <protection locked="0"/>
    </xf>
    <xf numFmtId="0" fontId="5" fillId="29" borderId="28" xfId="0" applyFont="1" applyFill="1" applyBorder="1" applyAlignment="1" applyProtection="1">
      <alignment horizontal="center" vertical="top" wrapText="1"/>
      <protection locked="0"/>
    </xf>
    <xf numFmtId="0" fontId="5" fillId="29" borderId="51" xfId="0" applyFont="1" applyFill="1" applyBorder="1" applyAlignment="1" applyProtection="1">
      <alignment horizontal="center" vertical="top" wrapText="1"/>
      <protection locked="0"/>
    </xf>
    <xf numFmtId="0" fontId="32" fillId="0" borderId="28" xfId="0" applyFont="1" applyFill="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9" fontId="32" fillId="0" borderId="28" xfId="0" applyNumberFormat="1" applyFont="1" applyFill="1" applyBorder="1" applyAlignment="1" applyProtection="1">
      <alignment horizontal="center" vertical="center" wrapText="1"/>
      <protection locked="0"/>
    </xf>
    <xf numFmtId="9" fontId="32" fillId="0" borderId="51" xfId="0" applyNumberFormat="1" applyFont="1" applyBorder="1" applyAlignment="1" applyProtection="1">
      <alignment horizontal="center" vertical="center" wrapText="1"/>
      <protection locked="0"/>
    </xf>
    <xf numFmtId="9" fontId="32" fillId="0" borderId="41" xfId="0" applyNumberFormat="1" applyFont="1" applyBorder="1" applyAlignment="1" applyProtection="1">
      <alignment horizontal="center" vertical="center" wrapText="1"/>
      <protection locked="0"/>
    </xf>
    <xf numFmtId="9" fontId="0" fillId="0" borderId="42" xfId="0" applyNumberFormat="1" applyFont="1" applyFill="1" applyBorder="1" applyAlignment="1" applyProtection="1">
      <alignment horizontal="center" vertical="center" wrapText="1"/>
      <protection locked="0"/>
    </xf>
    <xf numFmtId="9" fontId="0" fillId="0" borderId="7" xfId="0" applyNumberFormat="1" applyFont="1" applyBorder="1" applyAlignment="1" applyProtection="1">
      <alignment horizontal="center" vertical="center" wrapText="1"/>
      <protection locked="0"/>
    </xf>
    <xf numFmtId="9" fontId="0" fillId="0" borderId="43" xfId="0" applyNumberFormat="1" applyFont="1" applyBorder="1" applyAlignment="1" applyProtection="1">
      <alignment horizontal="center" vertical="center" wrapText="1"/>
      <protection locked="0"/>
    </xf>
    <xf numFmtId="9" fontId="0" fillId="0" borderId="42" xfId="0" applyNumberFormat="1" applyFont="1" applyBorder="1" applyAlignment="1" applyProtection="1">
      <alignment horizontal="center" vertical="center" wrapText="1"/>
      <protection locked="0"/>
    </xf>
    <xf numFmtId="17" fontId="0" fillId="0" borderId="28" xfId="0" applyNumberFormat="1" applyFont="1" applyBorder="1" applyAlignment="1" applyProtection="1">
      <alignment horizontal="center" vertical="center" wrapText="1"/>
      <protection locked="0"/>
    </xf>
    <xf numFmtId="9" fontId="7" fillId="0" borderId="28" xfId="0" applyNumberFormat="1" applyFont="1" applyBorder="1" applyAlignment="1">
      <alignment horizontal="center" vertical="center" wrapText="1"/>
    </xf>
    <xf numFmtId="0" fontId="7" fillId="0" borderId="51" xfId="0" applyFont="1" applyBorder="1" applyAlignment="1">
      <alignment horizontal="center" vertical="center" wrapText="1"/>
    </xf>
    <xf numFmtId="0" fontId="7" fillId="0" borderId="41" xfId="0" applyFont="1" applyBorder="1" applyAlignment="1">
      <alignment horizontal="center" vertical="center" wrapText="1"/>
    </xf>
    <xf numFmtId="0" fontId="5" fillId="33" borderId="28" xfId="0" applyFont="1" applyFill="1" applyBorder="1" applyAlignment="1" applyProtection="1">
      <alignment horizontal="center" vertical="center" wrapText="1"/>
      <protection locked="0"/>
    </xf>
    <xf numFmtId="0" fontId="5" fillId="33" borderId="51" xfId="0" applyFont="1" applyFill="1" applyBorder="1" applyAlignment="1" applyProtection="1">
      <alignment horizontal="center" vertical="center" wrapText="1"/>
      <protection locked="0"/>
    </xf>
    <xf numFmtId="0" fontId="5" fillId="33" borderId="41" xfId="0" applyFont="1" applyFill="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9" fontId="32" fillId="0" borderId="28" xfId="0" applyNumberFormat="1"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9" fontId="5" fillId="0" borderId="28" xfId="66" applyFont="1" applyFill="1" applyBorder="1" applyAlignment="1" applyProtection="1">
      <alignment horizontal="center" vertical="center" wrapText="1"/>
    </xf>
    <xf numFmtId="9" fontId="5" fillId="0" borderId="51" xfId="66" applyFont="1" applyFill="1" applyBorder="1" applyAlignment="1" applyProtection="1">
      <alignment horizontal="center" vertical="center" wrapText="1"/>
    </xf>
    <xf numFmtId="9" fontId="5" fillId="0" borderId="41" xfId="66" applyFont="1" applyFill="1" applyBorder="1" applyAlignment="1" applyProtection="1">
      <alignment horizontal="center" vertical="center" wrapText="1"/>
    </xf>
    <xf numFmtId="0" fontId="0" fillId="0" borderId="2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1"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3" xfId="0" applyFont="1" applyBorder="1" applyAlignment="1">
      <alignment horizontal="center" vertical="center" wrapText="1"/>
    </xf>
    <xf numFmtId="9" fontId="6" fillId="0" borderId="28" xfId="0" applyNumberFormat="1" applyFont="1" applyFill="1" applyBorder="1" applyAlignment="1" applyProtection="1">
      <alignment horizontal="center" vertical="center" wrapText="1"/>
      <protection locked="0"/>
    </xf>
    <xf numFmtId="0" fontId="40" fillId="0" borderId="42" xfId="0" applyFont="1" applyFill="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40" fillId="0" borderId="43" xfId="0" applyFont="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2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1" xfId="0" applyFont="1" applyBorder="1" applyAlignment="1">
      <alignment horizontal="center" vertical="center" wrapText="1"/>
    </xf>
    <xf numFmtId="0" fontId="40" fillId="0" borderId="42" xfId="0" applyFont="1" applyBorder="1" applyAlignment="1" applyProtection="1">
      <alignment horizontal="center" vertical="center" wrapText="1"/>
      <protection locked="0"/>
    </xf>
    <xf numFmtId="0" fontId="5" fillId="0" borderId="4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1" xfId="0" applyFont="1" applyBorder="1" applyAlignment="1">
      <alignment horizontal="center" vertical="center" wrapText="1"/>
    </xf>
    <xf numFmtId="14" fontId="0" fillId="0" borderId="42" xfId="0" applyNumberFormat="1" applyFont="1" applyBorder="1" applyAlignment="1" applyProtection="1">
      <alignment horizontal="center" vertical="center" wrapText="1"/>
      <protection locked="0"/>
    </xf>
    <xf numFmtId="0" fontId="36" fillId="29" borderId="42" xfId="0" applyFont="1" applyFill="1" applyBorder="1" applyAlignment="1" applyProtection="1">
      <alignment horizontal="center" vertical="center" wrapText="1"/>
      <protection locked="0"/>
    </xf>
    <xf numFmtId="0" fontId="36" fillId="29" borderId="7" xfId="0" applyFont="1" applyFill="1" applyBorder="1" applyAlignment="1" applyProtection="1">
      <alignment horizontal="center" vertical="center" wrapText="1"/>
      <protection locked="0"/>
    </xf>
    <xf numFmtId="0" fontId="36" fillId="29" borderId="43" xfId="0" applyFont="1" applyFill="1" applyBorder="1" applyAlignment="1" applyProtection="1">
      <alignment horizontal="center" vertical="center" wrapText="1"/>
      <protection locked="0"/>
    </xf>
    <xf numFmtId="14" fontId="32" fillId="0" borderId="28" xfId="0" applyNumberFormat="1" applyFont="1" applyBorder="1" applyAlignment="1" applyProtection="1">
      <alignment horizontal="center" vertical="center" wrapText="1"/>
      <protection locked="0"/>
    </xf>
    <xf numFmtId="14" fontId="32" fillId="0" borderId="51" xfId="0" applyNumberFormat="1" applyFont="1" applyBorder="1" applyAlignment="1" applyProtection="1">
      <alignment horizontal="center" vertical="center" wrapText="1"/>
      <protection locked="0"/>
    </xf>
    <xf numFmtId="14" fontId="32" fillId="0" borderId="41" xfId="0" applyNumberFormat="1" applyFont="1" applyBorder="1" applyAlignment="1" applyProtection="1">
      <alignment horizontal="center" vertical="center" wrapText="1"/>
      <protection locked="0"/>
    </xf>
    <xf numFmtId="0" fontId="47" fillId="0" borderId="28" xfId="0" applyFont="1" applyFill="1" applyBorder="1" applyAlignment="1" applyProtection="1">
      <alignment horizontal="center" vertical="center" wrapText="1"/>
      <protection locked="0"/>
    </xf>
    <xf numFmtId="14" fontId="5" fillId="0" borderId="42" xfId="0" applyNumberFormat="1" applyFont="1" applyBorder="1" applyAlignment="1" applyProtection="1">
      <alignment horizontal="center" vertical="center" wrapText="1"/>
      <protection locked="0"/>
    </xf>
    <xf numFmtId="0" fontId="5" fillId="0" borderId="42"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45" fillId="0" borderId="28" xfId="0" applyFont="1" applyBorder="1" applyAlignment="1" applyProtection="1">
      <alignment horizontal="center" vertical="center" wrapText="1"/>
      <protection locked="0"/>
    </xf>
    <xf numFmtId="0" fontId="45" fillId="0" borderId="51"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42" xfId="0" applyFont="1" applyBorder="1" applyAlignment="1" applyProtection="1">
      <alignment horizontal="center" vertical="center" wrapText="1"/>
      <protection locked="0"/>
    </xf>
    <xf numFmtId="0" fontId="45" fillId="0" borderId="7" xfId="0" applyFont="1" applyBorder="1" applyAlignment="1" applyProtection="1">
      <alignment horizontal="center" vertical="center" wrapText="1"/>
      <protection locked="0"/>
    </xf>
    <xf numFmtId="0" fontId="45" fillId="0" borderId="43" xfId="0" applyFont="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45" fillId="3" borderId="51" xfId="0" applyFont="1" applyFill="1" applyBorder="1" applyAlignment="1" applyProtection="1">
      <alignment horizontal="center" vertical="center" wrapText="1"/>
      <protection locked="0"/>
    </xf>
    <xf numFmtId="0" fontId="45" fillId="3" borderId="41" xfId="0" applyFont="1" applyFill="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51"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9" fontId="6" fillId="0" borderId="51" xfId="0" applyNumberFormat="1"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9" fontId="32" fillId="0" borderId="28" xfId="0" applyNumberFormat="1" applyFont="1" applyFill="1" applyBorder="1" applyAlignment="1" applyProtection="1">
      <alignment horizontal="center" vertical="top" wrapText="1"/>
      <protection locked="0"/>
    </xf>
    <xf numFmtId="9" fontId="32" fillId="0" borderId="51" xfId="0" applyNumberFormat="1" applyFont="1" applyBorder="1" applyAlignment="1" applyProtection="1">
      <alignment horizontal="center" vertical="top" wrapText="1"/>
      <protection locked="0"/>
    </xf>
    <xf numFmtId="9" fontId="32" fillId="0" borderId="41" xfId="0" applyNumberFormat="1" applyFont="1" applyBorder="1" applyAlignment="1" applyProtection="1">
      <alignment horizontal="center" vertical="top" wrapText="1"/>
      <protection locked="0"/>
    </xf>
    <xf numFmtId="0" fontId="6" fillId="0" borderId="51" xfId="0" applyFont="1" applyFill="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51"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28" xfId="0" applyFont="1" applyFill="1" applyBorder="1" applyAlignment="1" applyProtection="1">
      <alignment horizontal="left" vertical="top" wrapText="1"/>
      <protection locked="0"/>
    </xf>
    <xf numFmtId="0" fontId="32" fillId="0" borderId="51" xfId="0" applyFont="1" applyBorder="1" applyAlignment="1" applyProtection="1">
      <alignment horizontal="left" vertical="top" wrapText="1"/>
      <protection locked="0"/>
    </xf>
    <xf numFmtId="0" fontId="32" fillId="0" borderId="41" xfId="0" applyFont="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73" xfId="0" applyFont="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4" fontId="5" fillId="0" borderId="28" xfId="0" applyNumberFormat="1" applyFont="1" applyFill="1" applyBorder="1" applyAlignment="1" applyProtection="1">
      <alignment horizontal="left" vertical="top" wrapText="1"/>
      <protection locked="0"/>
    </xf>
    <xf numFmtId="0" fontId="1" fillId="27" borderId="51" xfId="0" applyFont="1" applyFill="1" applyBorder="1" applyAlignment="1">
      <alignment horizontal="center"/>
    </xf>
  </cellXfs>
  <cellStyles count="67">
    <cellStyle name="Bueno 2" xfId="3" xr:uid="{00000000-0005-0000-0000-000000000000}"/>
    <cellStyle name="Cálculo 2" xfId="4" xr:uid="{00000000-0005-0000-0000-000001000000}"/>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Incorrecto 2" xfId="36" xr:uid="{00000000-0005-0000-0000-000028000000}"/>
    <cellStyle name="Neutral 2" xfId="37" xr:uid="{00000000-0005-0000-0000-000029000000}"/>
    <cellStyle name="Normal" xfId="0" builtinId="0"/>
    <cellStyle name="Normal 2" xfId="2" xr:uid="{00000000-0005-0000-0000-00002B000000}"/>
    <cellStyle name="Normal 2 2" xfId="49" xr:uid="{00000000-0005-0000-0000-00002C000000}"/>
    <cellStyle name="Normal 2 3" xfId="46" xr:uid="{00000000-0005-0000-0000-00002D000000}"/>
    <cellStyle name="Normal 3" xfId="1" xr:uid="{00000000-0005-0000-0000-00002E000000}"/>
    <cellStyle name="Normal 3 2" xfId="52" xr:uid="{00000000-0005-0000-0000-00002F000000}"/>
    <cellStyle name="Normal 3 2 2" xfId="58" xr:uid="{00000000-0005-0000-0000-000030000000}"/>
    <cellStyle name="Normal 3 3" xfId="54" xr:uid="{00000000-0005-0000-0000-000031000000}"/>
    <cellStyle name="Normal 3 4" xfId="47" xr:uid="{00000000-0005-0000-0000-000032000000}"/>
    <cellStyle name="Normal 4" xfId="48" xr:uid="{00000000-0005-0000-0000-000033000000}"/>
    <cellStyle name="Normal 4 2" xfId="51" xr:uid="{00000000-0005-0000-0000-000034000000}"/>
    <cellStyle name="Normal 4 2 2" xfId="57" xr:uid="{00000000-0005-0000-0000-000035000000}"/>
    <cellStyle name="Normal 4 3" xfId="55" xr:uid="{00000000-0005-0000-0000-000036000000}"/>
    <cellStyle name="Normal 5" xfId="50" xr:uid="{00000000-0005-0000-0000-000037000000}"/>
    <cellStyle name="Normal 5 2" xfId="56" xr:uid="{00000000-0005-0000-0000-000038000000}"/>
    <cellStyle name="Normal 6" xfId="53" xr:uid="{00000000-0005-0000-0000-000039000000}"/>
    <cellStyle name="Normal 6 2" xfId="59" xr:uid="{00000000-0005-0000-0000-00003A000000}"/>
    <cellStyle name="Notas 2" xfId="38" xr:uid="{00000000-0005-0000-0000-00003B000000}"/>
    <cellStyle name="Porcentaje" xfId="66" builtinId="5"/>
    <cellStyle name="Salida 2" xfId="39" xr:uid="{00000000-0005-0000-0000-00003D000000}"/>
    <cellStyle name="Texto de advertencia 2" xfId="40" xr:uid="{00000000-0005-0000-0000-00003E000000}"/>
    <cellStyle name="Título 2 2" xfId="42" xr:uid="{00000000-0005-0000-0000-00003F000000}"/>
    <cellStyle name="Título 3 2" xfId="43" xr:uid="{00000000-0005-0000-0000-000040000000}"/>
    <cellStyle name="Título de hoja" xfId="44" xr:uid="{00000000-0005-0000-0000-000041000000}"/>
    <cellStyle name="Total 2" xfId="45" xr:uid="{00000000-0005-0000-0000-000042000000}"/>
  </cellStyles>
  <dxfs count="2325">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E26B0A"/>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E26B0A"/>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E26B0A"/>
        </patternFill>
      </fill>
    </dxf>
    <dxf>
      <fill>
        <patternFill>
          <bgColor rgb="FF92D050"/>
        </patternFill>
      </fill>
    </dxf>
    <dxf>
      <fill>
        <patternFill>
          <bgColor rgb="FFFFFF00"/>
        </patternFill>
      </fill>
    </dxf>
    <dxf>
      <fill>
        <patternFill>
          <bgColor rgb="FFE26B0A"/>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E26B0A"/>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rgb="FFC0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FFFF00"/>
      <color rgb="FF92D050"/>
      <color rgb="FFE26B0A"/>
      <color rgb="FFC00000"/>
      <color rgb="FF00B05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sharedStrings" Target="sharedStrings.xml"/><Relationship Id="rId52"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customXml" Target="../customXml/item1.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160812</xdr:colOff>
      <xdr:row>0</xdr:row>
      <xdr:rowOff>125131</xdr:rowOff>
    </xdr:from>
    <xdr:to>
      <xdr:col>13</xdr:col>
      <xdr:colOff>131867</xdr:colOff>
      <xdr:row>3</xdr:row>
      <xdr:rowOff>37111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870877" y="125131"/>
          <a:ext cx="3162548" cy="641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59871</xdr:rowOff>
    </xdr:from>
    <xdr:to>
      <xdr:col>1</xdr:col>
      <xdr:colOff>272937</xdr:colOff>
      <xdr:row>3</xdr:row>
      <xdr:rowOff>155038</xdr:rowOff>
    </xdr:to>
    <xdr:pic>
      <xdr:nvPicPr>
        <xdr:cNvPr id="2" name="Imagen 1">
          <a:extLst>
            <a:ext uri="{FF2B5EF4-FFF2-40B4-BE49-F238E27FC236}">
              <a16:creationId xmlns:a16="http://schemas.microsoft.com/office/drawing/2014/main" id="{A0F4D9E9-3C12-41C1-9469-CF23A7070B3F}"/>
            </a:ext>
          </a:extLst>
        </xdr:cNvPr>
        <xdr:cNvPicPr>
          <a:picLocks noChangeAspect="1"/>
        </xdr:cNvPicPr>
      </xdr:nvPicPr>
      <xdr:blipFill>
        <a:blip xmlns:r="http://schemas.openxmlformats.org/officeDocument/2006/relationships" r:embed="rId1"/>
        <a:stretch>
          <a:fillRect/>
        </a:stretch>
      </xdr:blipFill>
      <xdr:spPr>
        <a:xfrm>
          <a:off x="0" y="59871"/>
          <a:ext cx="1987437" cy="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2318355</xdr:colOff>
      <xdr:row>0</xdr:row>
      <xdr:rowOff>104171</xdr:rowOff>
    </xdr:from>
    <xdr:to>
      <xdr:col>8</xdr:col>
      <xdr:colOff>4312596</xdr:colOff>
      <xdr:row>3</xdr:row>
      <xdr:rowOff>148772</xdr:rowOff>
    </xdr:to>
    <xdr:pic>
      <xdr:nvPicPr>
        <xdr:cNvPr id="2" name="Imagen 1">
          <a:extLst>
            <a:ext uri="{FF2B5EF4-FFF2-40B4-BE49-F238E27FC236}">
              <a16:creationId xmlns:a16="http://schemas.microsoft.com/office/drawing/2014/main" id="{4F21C2D3-4713-4425-864B-79EC7BCC1562}"/>
            </a:ext>
          </a:extLst>
        </xdr:cNvPr>
        <xdr:cNvPicPr>
          <a:picLocks noChangeAspect="1"/>
        </xdr:cNvPicPr>
      </xdr:nvPicPr>
      <xdr:blipFill>
        <a:blip xmlns:r="http://schemas.openxmlformats.org/officeDocument/2006/relationships" r:embed="rId1"/>
        <a:stretch>
          <a:fillRect/>
        </a:stretch>
      </xdr:blipFill>
      <xdr:spPr>
        <a:xfrm>
          <a:off x="10547955" y="104171"/>
          <a:ext cx="1994241" cy="682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CO_NF_def.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SA_NF_def.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DO_NF_def.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SC_NF_def.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DT_NF_FINAL____.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Formulaciones_2022\Matriz_riesgos_2022_GCA_v2_Aprobada_16092022.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Formulaciones_2022\Matriz_riesgos_2022_GSCv2.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OAP\78_MIPG\78.5_Riesgos%20de%20Procesos\2023\Matriz_riesgos_2023_DIE_ok.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PS_NF_def.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PCE_NF_def.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JU_NF_%20def.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atastrobogotacol.sharepoint.com/sites/GerenciaTecnologa-GOBIERNODIGITAL/Shared%20Documents/GOBIERNO%20DIGITAL/Gobierno%20Digital/3.%20SegInf/3.3%20Doc_Oper/RiesgosSD/2023/1_DIE/I_TRI/Matriz_riesgosSD_2023_DIE_I.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catastrobogotacol.sharepoint.com/sites/GerenciaTecnologa-GOBIERNODIGITAL/Shared%20Documents/GOBIERNO%20DIGITAL/Gobierno%20Digital/3.%20SegInf/3.3%20Doc_Oper/RiesgosSD/2023/2_COM_/I_TRI/Matriz_riesgosSD_2023_COM_I.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4_GCA/I_TRI/Matriz_riesgosSD-GCA_2023_I.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4_GCA/I_TRI/MR_SegDigital_GCA_TERR_2023_I.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5_GIG/I_TRI/Matriz_riesgos_GIG_2023_I.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7_GPS/I_TRI/Matriz_riesgosSD_GPS_2023_I.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8_GDT/I_TRI/Matriz_riesgosSD_GDT_2023_I.xlsb"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11_GFI/I_TRI/Matriz_riesgosSD_GFI_2023_I.xlsb"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9_GJU/I_TRI/Matriz_riesgosSD_GJU_2023_I.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DIE_NF_def.xlsb"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6_GTH/I_TRI/Matriz_RiesgosSD_GTH_2023_I.xlsb"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12_GCO/I_TRI/Matriz_riesgosSD_GCO_2023_I.xlsb"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15-GDO/I_TRI/Matriz_riesgosSD_GDO_2023_SI.xlsb"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14-GSC/I_TRI/Matriz_riesgosSD_GCS_2023_I.xlsb"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0_Transv/I_TRI/Matriz_riesgosSD_Transv_2023_I.xlsb"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ces_IIITRI_2022\Matriz_riesgos_2022_COM.xlsb"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1_DIE/I_TRI/Matriz_riesgosSD_2023_DIE_I.xlsb"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ontenedor/Users/lcortes/OneDrive%20-%20Unidad%20Administrativa%20Especial%20De%20Catastro%20Distrital/3.%20SegInf/3.3%20Doc_Oper/RiesgosSD/2023/2_COM_/I_TRI/Matriz_riesgosSD_2023_COM_I.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CI_NF_def.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COM_NF_def.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CA_NF_def.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IG_NF_def.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FI_NF_def.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OAP\78_MIPG\78.5_Riesgos%20de%20Procesos\2022_Riesgos_Nueva_Cadena\Matriz_riesgos_2022_GTH_NF_def.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Árbol_G"/>
      <sheetName val="MR_Gestion_Seguridad"/>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ow r="83">
          <cell r="B83" t="str">
            <v>PROBLEMA CENTRAL
Evento de riesgo 
Causa raiz (DAFP)
- Punto crítico en el producto -</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_GS"/>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row r="15">
          <cell r="C15"/>
          <cell r="E15"/>
          <cell r="G15"/>
        </row>
        <row r="33">
          <cell r="C33"/>
          <cell r="E33"/>
          <cell r="G33"/>
        </row>
      </sheetData>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ow r="33">
          <cell r="B33" t="str">
            <v>Causas</v>
          </cell>
        </row>
        <row r="63">
          <cell r="G63" t="str">
            <v>Si no existe un segundo efecto/consecuencia/causa coloque un espacio o un punto</v>
          </cell>
        </row>
        <row r="80">
          <cell r="G80" t="str">
            <v>Si no existe un segundo efecto/consecuencia/causa coloque un espacio o un punto</v>
          </cell>
        </row>
        <row r="97">
          <cell r="G97" t="str">
            <v>Si no existe un segundo efecto/consecuencia/causa coloque un espacio o un punto</v>
          </cell>
        </row>
        <row r="114">
          <cell r="G114" t="str">
            <v>Si no existe un segundo efecto/consecuencia/causa coloque un espacio o un punto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ow r="63">
          <cell r="G63" t="str">
            <v>Si no existe un segundo efecto/consecuencia/causa coloque un espacio o un punto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Act_Crit"/>
      <sheetName val="MR_Corrup2"/>
      <sheetName val="MR_Corrup3"/>
      <sheetName val="Controles_ISO27001"/>
      <sheetName val="Vulnerabilidades_SI"/>
      <sheetName val="Tablas_GS"/>
      <sheetName val="Listas"/>
      <sheetName val="Amenazas_S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ow r="249">
          <cell r="G249" t="str">
            <v>Si no existe un segundo efecto/consecuencia/causa coloque un espacio o un punto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ow r="315">
          <cell r="C315" t="str">
            <v>Seleccione</v>
          </cell>
        </row>
        <row r="332">
          <cell r="C332" t="str">
            <v>Seleccione</v>
          </cell>
        </row>
        <row r="349">
          <cell r="C349" t="str">
            <v>Seleccione</v>
          </cell>
        </row>
        <row r="366">
          <cell r="C366" t="str">
            <v>Seleccione</v>
          </cell>
        </row>
        <row r="383">
          <cell r="C383" t="str">
            <v>Seleccione</v>
          </cell>
        </row>
        <row r="400">
          <cell r="C400" t="str">
            <v>Seleccione</v>
          </cell>
        </row>
        <row r="417">
          <cell r="C417" t="str">
            <v>Seleccione</v>
          </cell>
        </row>
        <row r="434">
          <cell r="C434" t="str">
            <v>Seleccione</v>
          </cell>
        </row>
        <row r="451">
          <cell r="C451" t="str">
            <v>Seleccione</v>
          </cell>
        </row>
        <row r="468">
          <cell r="C468" t="str">
            <v>Seleccione</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row r="15">
          <cell r="C15"/>
        </row>
      </sheetData>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row r="12">
          <cell r="C12" t="str">
            <v>RC-COM-1</v>
          </cell>
        </row>
      </sheetData>
      <sheetData sheetId="4">
        <row r="12">
          <cell r="D12" t="str">
            <v>PREVENTIVO</v>
          </cell>
        </row>
      </sheetData>
      <sheetData sheetId="5"/>
      <sheetData sheetId="6"/>
      <sheetData sheetId="7"/>
      <sheetData sheetId="8"/>
      <sheetData sheetId="9"/>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_Seguridad"/>
      <sheetName val="Árbol_G"/>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39A981-EA67-49BB-B240-8C9419E80A8A}" name="Tabla1" displayName="Tabla1" ref="A4:D18" totalsRowShown="0" headerRowDxfId="7" headerRowBorderDxfId="6" tableBorderDxfId="5" totalsRowBorderDxfId="4">
  <autoFilter ref="A4:D18" xr:uid="{8B4B2FE9-2269-4305-A5FC-61931EDEF8C7}"/>
  <tableColumns count="4">
    <tableColumn id="1" xr3:uid="{462E03C6-9CC5-4E63-9643-A533FA927B81}" name="No" dataDxfId="3"/>
    <tableColumn id="2" xr3:uid="{A76E0AAE-DA6C-4736-974F-CFC0979D8402}" name="TRÁMITE" dataDxfId="2"/>
    <tableColumn id="3" xr3:uid="{1AE6EF3A-F80C-43CD-B8B3-AEBD51720244}" name="RIESGO DE CORRUPCIÓN ASOCIADO" dataDxfId="1"/>
    <tableColumn id="4" xr3:uid="{3B5F1561-473F-4A88-9ABE-EBCE044CAA04}" name="PROCESO" dataDxfId="0"/>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23"/>
  <sheetViews>
    <sheetView tabSelected="1" zoomScale="60" zoomScaleNormal="60" zoomScaleSheetLayoutView="20" workbookViewId="0">
      <selection sqref="A1:K1"/>
    </sheetView>
  </sheetViews>
  <sheetFormatPr baseColWidth="10" defaultColWidth="11.42578125" defaultRowHeight="12.75" x14ac:dyDescent="0.2"/>
  <cols>
    <col min="1" max="1" width="18.140625" style="116" customWidth="1"/>
    <col min="2" max="2" width="20.140625" style="116" customWidth="1"/>
    <col min="3" max="3" width="25.42578125" style="116" customWidth="1"/>
    <col min="4" max="5" width="9.140625" style="116" customWidth="1"/>
    <col min="6" max="6" width="9.140625" style="116" bestFit="1" customWidth="1"/>
    <col min="7" max="7" width="23.42578125" style="116" customWidth="1"/>
    <col min="8" max="8" width="18" style="116" customWidth="1"/>
    <col min="9" max="9" width="55.5703125" style="116" customWidth="1"/>
    <col min="10" max="10" width="7.140625" style="116" customWidth="1"/>
    <col min="11" max="11" width="40.28515625" style="116" customWidth="1"/>
    <col min="12" max="13" width="23.85546875" style="116" customWidth="1"/>
    <col min="14" max="14" width="28.140625" style="116" customWidth="1"/>
    <col min="15" max="15" width="9.42578125" style="116" customWidth="1"/>
    <col min="16" max="16" width="12.7109375" style="293" customWidth="1"/>
    <col min="17" max="17" width="8" style="293" customWidth="1"/>
    <col min="18" max="18" width="14.140625" style="116" customWidth="1"/>
    <col min="19" max="19" width="7.28515625" style="116" customWidth="1"/>
    <col min="20" max="20" width="14.85546875" style="116" customWidth="1"/>
    <col min="21" max="21" width="6.42578125" style="116" customWidth="1"/>
    <col min="22" max="22" width="13.5703125" style="293" customWidth="1"/>
    <col min="23" max="23" width="6.42578125" style="293" customWidth="1"/>
    <col min="24" max="24" width="12.28515625" style="116" customWidth="1"/>
    <col min="25" max="25" width="19.28515625" style="294" customWidth="1"/>
    <col min="26" max="26" width="4.85546875" style="116" customWidth="1"/>
    <col min="27" max="27" width="104.5703125" style="116" customWidth="1"/>
    <col min="28" max="28" width="6.140625" style="116" customWidth="1"/>
    <col min="29" max="29" width="36.7109375" style="116" customWidth="1"/>
    <col min="30" max="30" width="4.28515625" style="116" customWidth="1"/>
    <col min="31" max="31" width="7.140625" style="293" customWidth="1"/>
    <col min="32" max="32" width="9.5703125" style="293" customWidth="1"/>
    <col min="33" max="33" width="7.140625" style="293" customWidth="1"/>
    <col min="34" max="34" width="9.5703125" style="293" customWidth="1"/>
    <col min="35" max="35" width="8.28515625" style="293" customWidth="1"/>
    <col min="36" max="36" width="14.140625" style="293" customWidth="1"/>
    <col min="37" max="37" width="12.28515625" style="293" customWidth="1"/>
    <col min="38" max="40" width="4.28515625" style="116" customWidth="1"/>
    <col min="41" max="41" width="16" style="116" customWidth="1"/>
    <col min="42" max="42" width="9" style="116" customWidth="1"/>
    <col min="43" max="43" width="11.28515625" style="116" customWidth="1"/>
    <col min="44" max="44" width="12.5703125" style="116" customWidth="1"/>
    <col min="45" max="45" width="8.7109375" style="116" customWidth="1"/>
    <col min="46" max="46" width="13.5703125" style="116" customWidth="1"/>
    <col min="47" max="47" width="18" style="116" customWidth="1"/>
    <col min="48" max="48" width="18.140625" style="116" bestFit="1" customWidth="1"/>
    <col min="49" max="49" width="19.5703125" style="116" customWidth="1"/>
    <col min="50" max="51" width="35" style="116" customWidth="1"/>
    <col min="52" max="52" width="22.42578125" style="116" customWidth="1"/>
    <col min="53" max="53" width="31.7109375" style="116" customWidth="1"/>
    <col min="54" max="54" width="22" style="116" customWidth="1"/>
    <col min="55" max="55" width="35" style="116" customWidth="1"/>
    <col min="56" max="56" width="17" style="116" customWidth="1"/>
    <col min="57" max="60" width="9.7109375" style="116" customWidth="1"/>
    <col min="61" max="61" width="33.140625" style="116" customWidth="1"/>
    <col min="62" max="62" width="29.42578125" style="116" customWidth="1"/>
    <col min="63" max="63" width="17.85546875" style="116" customWidth="1"/>
    <col min="64" max="64" width="34.42578125" style="116" customWidth="1"/>
    <col min="65" max="16384" width="11.42578125" style="116"/>
  </cols>
  <sheetData>
    <row r="1" spans="1:64" ht="27.75" customHeight="1" x14ac:dyDescent="0.2">
      <c r="A1" s="869" t="s">
        <v>1478</v>
      </c>
      <c r="B1" s="870"/>
      <c r="C1" s="870"/>
      <c r="D1" s="870"/>
      <c r="E1" s="870"/>
      <c r="F1" s="870"/>
      <c r="G1" s="870"/>
      <c r="H1" s="870"/>
      <c r="I1" s="870"/>
      <c r="J1" s="870"/>
      <c r="K1" s="871"/>
      <c r="L1" s="112"/>
      <c r="M1" s="113"/>
      <c r="N1" s="113"/>
      <c r="O1" s="113"/>
      <c r="P1" s="114"/>
      <c r="Q1" s="114"/>
      <c r="R1" s="113"/>
      <c r="S1" s="113"/>
      <c r="T1" s="113"/>
      <c r="U1" s="113"/>
      <c r="V1" s="114"/>
      <c r="W1" s="114"/>
      <c r="X1" s="113"/>
      <c r="Y1" s="115"/>
      <c r="Z1" s="113"/>
      <c r="AA1" s="113"/>
      <c r="AB1" s="113"/>
      <c r="AC1" s="113"/>
      <c r="AD1" s="113"/>
      <c r="AE1" s="114"/>
      <c r="AF1" s="114"/>
      <c r="AG1" s="114"/>
      <c r="AH1" s="114"/>
      <c r="AI1" s="114"/>
      <c r="AJ1" s="114"/>
      <c r="AK1" s="114"/>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row>
    <row r="2" spans="1:64" ht="17.25" customHeight="1" x14ac:dyDescent="0.2">
      <c r="A2" s="117" t="s">
        <v>34</v>
      </c>
      <c r="B2" s="875">
        <v>2023</v>
      </c>
      <c r="C2" s="875"/>
      <c r="D2" s="875"/>
      <c r="E2" s="875"/>
      <c r="F2" s="875"/>
      <c r="G2" s="875"/>
      <c r="H2" s="875"/>
      <c r="I2" s="875"/>
      <c r="J2" s="875"/>
      <c r="K2" s="875"/>
      <c r="L2" s="112"/>
      <c r="M2" s="113"/>
      <c r="N2" s="113"/>
      <c r="O2" s="113"/>
      <c r="P2" s="114"/>
      <c r="Q2" s="114"/>
      <c r="R2" s="113"/>
      <c r="S2" s="113"/>
      <c r="T2" s="113"/>
      <c r="U2" s="113"/>
      <c r="V2" s="114"/>
      <c r="W2" s="114"/>
      <c r="X2" s="113"/>
      <c r="Y2" s="115"/>
      <c r="Z2" s="113"/>
      <c r="AA2" s="113"/>
      <c r="AB2" s="113"/>
      <c r="AC2" s="113"/>
      <c r="AD2" s="113"/>
      <c r="AE2" s="114"/>
      <c r="AF2" s="114"/>
      <c r="AG2" s="114"/>
      <c r="AH2" s="114"/>
      <c r="AI2" s="114"/>
      <c r="AJ2" s="114"/>
      <c r="AK2" s="114"/>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8"/>
      <c r="BJ2" s="118"/>
      <c r="BK2" s="113"/>
      <c r="BL2" s="113"/>
    </row>
    <row r="3" spans="1:64" ht="12.75" customHeight="1" x14ac:dyDescent="0.2">
      <c r="A3" s="117" t="s">
        <v>35</v>
      </c>
      <c r="B3" s="875">
        <v>1</v>
      </c>
      <c r="C3" s="875"/>
      <c r="D3" s="875"/>
      <c r="E3" s="875"/>
      <c r="F3" s="875"/>
      <c r="G3" s="875"/>
      <c r="H3" s="875"/>
      <c r="I3" s="875"/>
      <c r="J3" s="875"/>
      <c r="K3" s="875"/>
      <c r="L3" s="112"/>
      <c r="M3" s="113"/>
      <c r="N3" s="113"/>
      <c r="O3" s="113"/>
      <c r="P3" s="114"/>
      <c r="Q3" s="114"/>
      <c r="R3" s="113"/>
      <c r="S3" s="113"/>
      <c r="T3" s="113"/>
      <c r="U3" s="113"/>
      <c r="V3" s="114"/>
      <c r="W3" s="114"/>
      <c r="X3" s="113"/>
      <c r="Y3" s="115"/>
      <c r="Z3" s="113"/>
      <c r="AA3" s="113"/>
      <c r="AB3" s="113"/>
      <c r="AC3" s="113"/>
      <c r="AD3" s="113"/>
      <c r="AE3" s="114"/>
      <c r="AF3" s="114"/>
      <c r="AG3" s="114"/>
      <c r="AH3" s="114"/>
      <c r="AI3" s="114"/>
      <c r="AJ3" s="114"/>
      <c r="AK3" s="114"/>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8"/>
      <c r="BJ3" s="118"/>
      <c r="BK3" s="113"/>
      <c r="BL3" s="113"/>
    </row>
    <row r="4" spans="1:64" ht="34.5" customHeight="1" thickBot="1" x14ac:dyDescent="0.25">
      <c r="A4" s="119" t="s">
        <v>36</v>
      </c>
      <c r="B4" s="866"/>
      <c r="C4" s="866"/>
      <c r="D4" s="866"/>
      <c r="E4" s="866"/>
      <c r="F4" s="866"/>
      <c r="G4" s="866"/>
      <c r="H4" s="866"/>
      <c r="I4" s="866"/>
      <c r="J4" s="866"/>
      <c r="K4" s="866"/>
      <c r="L4" s="113"/>
      <c r="M4" s="113"/>
      <c r="N4" s="113"/>
      <c r="O4" s="113"/>
      <c r="P4" s="114"/>
      <c r="Q4" s="114"/>
      <c r="R4" s="113"/>
      <c r="S4" s="113"/>
      <c r="T4" s="113"/>
      <c r="U4" s="113"/>
      <c r="V4" s="114"/>
      <c r="W4" s="114"/>
      <c r="X4" s="113"/>
      <c r="Y4" s="115"/>
      <c r="Z4" s="113"/>
      <c r="AA4" s="113"/>
      <c r="AB4" s="113"/>
      <c r="AC4" s="113"/>
      <c r="AD4" s="113"/>
      <c r="AE4" s="114"/>
      <c r="AF4" s="114"/>
      <c r="AG4" s="114"/>
      <c r="AH4" s="114"/>
      <c r="AI4" s="114"/>
      <c r="AJ4" s="114"/>
      <c r="AK4" s="114"/>
      <c r="AL4" s="113"/>
      <c r="AM4" s="113"/>
      <c r="AN4" s="113"/>
      <c r="AO4" s="113"/>
      <c r="AP4" s="113"/>
      <c r="AQ4" s="113"/>
      <c r="AR4" s="113"/>
      <c r="AS4" s="113"/>
      <c r="AT4" s="113"/>
      <c r="AU4" s="113"/>
      <c r="AV4" s="113"/>
      <c r="AW4" s="113"/>
      <c r="AX4" s="113"/>
      <c r="AY4" s="113"/>
      <c r="AZ4" s="113"/>
      <c r="BA4" s="113"/>
      <c r="BB4" s="120"/>
      <c r="BC4" s="113"/>
      <c r="BD4" s="113"/>
      <c r="BE4" s="113"/>
      <c r="BF4" s="113"/>
      <c r="BG4" s="113"/>
      <c r="BH4" s="113"/>
      <c r="BI4" s="118"/>
      <c r="BJ4" s="118"/>
      <c r="BK4" s="113"/>
      <c r="BL4" s="113"/>
    </row>
    <row r="5" spans="1:64" ht="16.5" customHeight="1" x14ac:dyDescent="0.2">
      <c r="A5" s="121"/>
      <c r="B5" s="121"/>
      <c r="C5" s="121"/>
      <c r="D5" s="121"/>
      <c r="E5" s="121"/>
      <c r="F5" s="121"/>
      <c r="G5" s="121"/>
      <c r="H5" s="122"/>
      <c r="I5" s="123"/>
      <c r="J5" s="123"/>
      <c r="K5" s="124"/>
      <c r="L5" s="112"/>
      <c r="M5" s="113"/>
      <c r="N5" s="113"/>
      <c r="O5" s="113"/>
      <c r="P5" s="114"/>
      <c r="Q5" s="114"/>
      <c r="R5" s="113"/>
      <c r="S5" s="113"/>
      <c r="T5" s="113"/>
      <c r="U5" s="113"/>
      <c r="V5" s="114"/>
      <c r="W5" s="114"/>
      <c r="X5" s="113"/>
      <c r="Y5" s="115"/>
      <c r="Z5" s="113"/>
      <c r="AA5" s="113"/>
      <c r="AB5" s="113"/>
      <c r="AC5" s="113"/>
      <c r="AD5" s="113"/>
      <c r="AE5" s="114"/>
      <c r="AF5" s="114"/>
      <c r="AG5" s="114"/>
      <c r="AH5" s="114"/>
      <c r="AI5" s="114"/>
      <c r="AJ5" s="114"/>
      <c r="AK5" s="114"/>
      <c r="AL5" s="113"/>
      <c r="AM5" s="113"/>
      <c r="AN5" s="113"/>
      <c r="AO5" s="113"/>
      <c r="AP5" s="113"/>
      <c r="AQ5" s="113"/>
      <c r="AR5" s="113"/>
      <c r="AS5" s="113"/>
      <c r="AT5" s="113"/>
      <c r="AU5" s="113"/>
      <c r="AV5" s="113"/>
      <c r="AW5" s="113"/>
      <c r="AX5" s="113"/>
      <c r="AY5" s="113"/>
      <c r="AZ5" s="113"/>
      <c r="BA5" s="113"/>
      <c r="BB5" s="120"/>
      <c r="BC5" s="125" t="s">
        <v>46</v>
      </c>
      <c r="BD5" s="126"/>
      <c r="BE5" s="113"/>
      <c r="BF5" s="113"/>
      <c r="BG5" s="113"/>
      <c r="BH5" s="113"/>
      <c r="BI5" s="118"/>
      <c r="BJ5" s="118"/>
      <c r="BK5" s="113"/>
      <c r="BL5" s="113"/>
    </row>
    <row r="6" spans="1:64" ht="28.5" customHeight="1" x14ac:dyDescent="0.2">
      <c r="A6" s="867" t="s">
        <v>1479</v>
      </c>
      <c r="B6" s="868"/>
      <c r="C6" s="868"/>
      <c r="D6" s="868"/>
      <c r="E6" s="868"/>
      <c r="F6" s="868"/>
      <c r="G6" s="868"/>
      <c r="H6" s="868"/>
      <c r="I6" s="868"/>
      <c r="J6" s="868"/>
      <c r="K6" s="868"/>
      <c r="L6" s="112"/>
      <c r="M6" s="113"/>
      <c r="N6" s="113"/>
      <c r="O6" s="113"/>
      <c r="P6" s="114"/>
      <c r="Q6" s="114"/>
      <c r="R6" s="113"/>
      <c r="S6" s="113"/>
      <c r="T6" s="113"/>
      <c r="U6" s="113"/>
      <c r="V6" s="114"/>
      <c r="W6" s="114"/>
      <c r="X6" s="113"/>
      <c r="Y6" s="115"/>
      <c r="Z6" s="113"/>
      <c r="AA6" s="113"/>
      <c r="AB6" s="113"/>
      <c r="AC6" s="113"/>
      <c r="AD6" s="113"/>
      <c r="AE6" s="114"/>
      <c r="AF6" s="114"/>
      <c r="AG6" s="114"/>
      <c r="AH6" s="114"/>
      <c r="AI6" s="114"/>
      <c r="AJ6" s="114"/>
      <c r="AK6" s="114"/>
      <c r="AL6" s="113"/>
      <c r="AM6" s="113"/>
      <c r="AN6" s="113"/>
      <c r="AO6" s="113"/>
      <c r="AP6" s="113"/>
      <c r="AQ6" s="113"/>
      <c r="AR6" s="113"/>
      <c r="AS6" s="113"/>
      <c r="AT6" s="113"/>
      <c r="AU6" s="113"/>
      <c r="AV6" s="113"/>
      <c r="AW6" s="113"/>
      <c r="AX6" s="113"/>
      <c r="AY6" s="113"/>
      <c r="AZ6" s="113"/>
      <c r="BA6" s="113"/>
      <c r="BB6" s="120"/>
      <c r="BC6" s="113"/>
      <c r="BD6" s="113"/>
      <c r="BE6" s="113"/>
      <c r="BF6" s="113"/>
      <c r="BG6" s="113"/>
      <c r="BH6" s="113"/>
      <c r="BI6" s="118"/>
      <c r="BJ6" s="118"/>
      <c r="BK6" s="113"/>
      <c r="BL6" s="113"/>
    </row>
    <row r="7" spans="1:64" ht="10.5" customHeight="1" x14ac:dyDescent="0.2">
      <c r="A7" s="113"/>
      <c r="B7" s="113"/>
      <c r="C7" s="113"/>
      <c r="D7" s="113"/>
      <c r="E7" s="113"/>
      <c r="F7" s="113"/>
      <c r="G7" s="113"/>
      <c r="H7" s="113"/>
      <c r="I7" s="127"/>
      <c r="J7" s="127"/>
      <c r="K7" s="113"/>
      <c r="L7" s="120"/>
      <c r="M7" s="113"/>
      <c r="N7" s="113"/>
      <c r="O7" s="113"/>
      <c r="P7" s="114"/>
      <c r="Q7" s="114"/>
      <c r="R7" s="113"/>
      <c r="S7" s="113"/>
      <c r="T7" s="113"/>
      <c r="U7" s="113"/>
      <c r="V7" s="128"/>
      <c r="W7" s="114"/>
      <c r="X7" s="113"/>
      <c r="Y7" s="115"/>
      <c r="Z7" s="113"/>
      <c r="AA7" s="113"/>
      <c r="AB7" s="113"/>
      <c r="AC7" s="113"/>
      <c r="AD7" s="113"/>
      <c r="AE7" s="129"/>
      <c r="AF7" s="129"/>
      <c r="AG7" s="129"/>
      <c r="AH7" s="129"/>
      <c r="AI7" s="129"/>
      <c r="AJ7" s="129"/>
      <c r="AK7" s="129"/>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30"/>
      <c r="BK7" s="112"/>
      <c r="BL7" s="113"/>
    </row>
    <row r="8" spans="1:64" ht="33.75" customHeight="1" x14ac:dyDescent="0.2">
      <c r="A8" s="864" t="s">
        <v>19</v>
      </c>
      <c r="B8" s="864" t="s">
        <v>47</v>
      </c>
      <c r="C8" s="864" t="s">
        <v>0</v>
      </c>
      <c r="D8" s="829" t="s">
        <v>1</v>
      </c>
      <c r="E8" s="830"/>
      <c r="F8" s="830"/>
      <c r="G8" s="830"/>
      <c r="H8" s="830"/>
      <c r="I8" s="830"/>
      <c r="J8" s="830"/>
      <c r="K8" s="831"/>
      <c r="L8" s="830"/>
      <c r="M8" s="830"/>
      <c r="N8" s="830"/>
      <c r="O8" s="832"/>
      <c r="P8" s="821" t="s">
        <v>38</v>
      </c>
      <c r="Q8" s="821"/>
      <c r="R8" s="821"/>
      <c r="S8" s="821"/>
      <c r="T8" s="821"/>
      <c r="U8" s="821"/>
      <c r="V8" s="821"/>
      <c r="W8" s="821"/>
      <c r="X8" s="821"/>
      <c r="Y8" s="821"/>
      <c r="Z8" s="825" t="s">
        <v>39</v>
      </c>
      <c r="AA8" s="826"/>
      <c r="AB8" s="826"/>
      <c r="AC8" s="826"/>
      <c r="AD8" s="836"/>
      <c r="AE8" s="836"/>
      <c r="AF8" s="836"/>
      <c r="AG8" s="836"/>
      <c r="AH8" s="836"/>
      <c r="AI8" s="836"/>
      <c r="AJ8" s="836"/>
      <c r="AK8" s="836"/>
      <c r="AL8" s="826"/>
      <c r="AM8" s="826"/>
      <c r="AN8" s="826"/>
      <c r="AO8" s="827" t="s">
        <v>48</v>
      </c>
      <c r="AP8" s="827"/>
      <c r="AQ8" s="827"/>
      <c r="AR8" s="827"/>
      <c r="AS8" s="827"/>
      <c r="AT8" s="827"/>
      <c r="AU8" s="827"/>
      <c r="AV8" s="827"/>
      <c r="AW8" s="828"/>
      <c r="AX8" s="837" t="s">
        <v>41</v>
      </c>
      <c r="AY8" s="838"/>
      <c r="AZ8" s="838"/>
      <c r="BA8" s="838"/>
      <c r="BB8" s="839"/>
      <c r="BC8" s="818" t="s">
        <v>33</v>
      </c>
      <c r="BD8" s="818"/>
      <c r="BE8" s="818"/>
      <c r="BF8" s="818"/>
      <c r="BG8" s="818"/>
      <c r="BH8" s="818"/>
      <c r="BI8" s="818"/>
      <c r="BJ8" s="818"/>
      <c r="BK8" s="818"/>
      <c r="BL8" s="818"/>
    </row>
    <row r="9" spans="1:64" ht="51" customHeight="1" x14ac:dyDescent="0.2">
      <c r="A9" s="864"/>
      <c r="B9" s="864"/>
      <c r="C9" s="864"/>
      <c r="D9" s="131"/>
      <c r="E9" s="132"/>
      <c r="F9" s="133"/>
      <c r="G9" s="133"/>
      <c r="H9" s="133"/>
      <c r="I9" s="133"/>
      <c r="J9" s="132"/>
      <c r="K9" s="134"/>
      <c r="L9" s="133"/>
      <c r="M9" s="133"/>
      <c r="N9" s="819" t="s">
        <v>86</v>
      </c>
      <c r="O9" s="820"/>
      <c r="P9" s="821" t="s">
        <v>7</v>
      </c>
      <c r="Q9" s="821"/>
      <c r="R9" s="821" t="s">
        <v>8</v>
      </c>
      <c r="S9" s="821"/>
      <c r="T9" s="821"/>
      <c r="U9" s="821"/>
      <c r="V9" s="821"/>
      <c r="W9" s="821"/>
      <c r="X9" s="135"/>
      <c r="Y9" s="3"/>
      <c r="Z9" s="825"/>
      <c r="AA9" s="826"/>
      <c r="AB9" s="826"/>
      <c r="AC9" s="826"/>
      <c r="AD9" s="136"/>
      <c r="AE9" s="822"/>
      <c r="AF9" s="822"/>
      <c r="AG9" s="822"/>
      <c r="AH9" s="822"/>
      <c r="AI9" s="822"/>
      <c r="AJ9" s="822"/>
      <c r="AK9" s="822"/>
      <c r="AL9" s="823"/>
      <c r="AM9" s="823"/>
      <c r="AN9" s="823"/>
      <c r="AO9" s="833" t="s">
        <v>49</v>
      </c>
      <c r="AP9" s="834"/>
      <c r="AQ9" s="834"/>
      <c r="AR9" s="835" t="s">
        <v>50</v>
      </c>
      <c r="AS9" s="835"/>
      <c r="AT9" s="835"/>
      <c r="AU9" s="137"/>
      <c r="AV9" s="138"/>
      <c r="AW9" s="139"/>
      <c r="AX9" s="840"/>
      <c r="AY9" s="841"/>
      <c r="AZ9" s="841"/>
      <c r="BA9" s="841"/>
      <c r="BB9" s="842"/>
      <c r="BC9" s="846" t="s">
        <v>26</v>
      </c>
      <c r="BD9" s="846"/>
      <c r="BE9" s="824" t="s">
        <v>145</v>
      </c>
      <c r="BF9" s="824"/>
      <c r="BG9" s="824"/>
      <c r="BH9" s="824"/>
      <c r="BI9" s="140" t="s">
        <v>51</v>
      </c>
      <c r="BJ9" s="824" t="s">
        <v>25</v>
      </c>
      <c r="BK9" s="824"/>
      <c r="BL9" s="824"/>
    </row>
    <row r="10" spans="1:64" ht="180" customHeight="1" thickBot="1" x14ac:dyDescent="0.25">
      <c r="A10" s="865"/>
      <c r="B10" s="865"/>
      <c r="C10" s="865"/>
      <c r="D10" s="872" t="s">
        <v>1551</v>
      </c>
      <c r="E10" s="873"/>
      <c r="F10" s="874"/>
      <c r="G10" s="141" t="s">
        <v>136</v>
      </c>
      <c r="H10" s="142" t="s">
        <v>148</v>
      </c>
      <c r="I10" s="141" t="s">
        <v>1552</v>
      </c>
      <c r="J10" s="143" t="s">
        <v>135</v>
      </c>
      <c r="K10" s="144" t="s">
        <v>151</v>
      </c>
      <c r="L10" s="142" t="s">
        <v>146</v>
      </c>
      <c r="M10" s="142" t="s">
        <v>147</v>
      </c>
      <c r="N10" s="144" t="s">
        <v>152</v>
      </c>
      <c r="O10" s="144" t="s">
        <v>153</v>
      </c>
      <c r="P10" s="815" t="s">
        <v>87</v>
      </c>
      <c r="Q10" s="815"/>
      <c r="R10" s="815" t="s">
        <v>68</v>
      </c>
      <c r="S10" s="815"/>
      <c r="T10" s="815" t="s">
        <v>69</v>
      </c>
      <c r="U10" s="815"/>
      <c r="V10" s="815" t="s">
        <v>93</v>
      </c>
      <c r="W10" s="815"/>
      <c r="X10" s="145"/>
      <c r="Y10" s="145" t="s">
        <v>52</v>
      </c>
      <c r="Z10" s="146" t="s">
        <v>2</v>
      </c>
      <c r="AA10" s="146" t="s">
        <v>57</v>
      </c>
      <c r="AB10" s="147" t="s">
        <v>142</v>
      </c>
      <c r="AC10" s="146" t="s">
        <v>1553</v>
      </c>
      <c r="AD10" s="148" t="s">
        <v>117</v>
      </c>
      <c r="AE10" s="816" t="s">
        <v>120</v>
      </c>
      <c r="AF10" s="816"/>
      <c r="AG10" s="817" t="s">
        <v>53</v>
      </c>
      <c r="AH10" s="817"/>
      <c r="AI10" s="147" t="s">
        <v>54</v>
      </c>
      <c r="AJ10" s="146" t="s">
        <v>118</v>
      </c>
      <c r="AK10" s="146" t="s">
        <v>119</v>
      </c>
      <c r="AL10" s="147" t="s">
        <v>55</v>
      </c>
      <c r="AM10" s="147" t="s">
        <v>4</v>
      </c>
      <c r="AN10" s="147" t="s">
        <v>56</v>
      </c>
      <c r="AO10" s="145" t="s">
        <v>95</v>
      </c>
      <c r="AP10" s="810" t="s">
        <v>58</v>
      </c>
      <c r="AQ10" s="811"/>
      <c r="AR10" s="145" t="s">
        <v>96</v>
      </c>
      <c r="AS10" s="810" t="s">
        <v>59</v>
      </c>
      <c r="AT10" s="811"/>
      <c r="AU10" s="145" t="s">
        <v>113</v>
      </c>
      <c r="AV10" s="149" t="s">
        <v>143</v>
      </c>
      <c r="AW10" s="149" t="s">
        <v>114</v>
      </c>
      <c r="AX10" s="142" t="s">
        <v>60</v>
      </c>
      <c r="AY10" s="142" t="s">
        <v>85</v>
      </c>
      <c r="AZ10" s="142" t="s">
        <v>22</v>
      </c>
      <c r="BA10" s="142" t="s">
        <v>23</v>
      </c>
      <c r="BB10" s="142" t="s">
        <v>24</v>
      </c>
      <c r="BC10" s="150" t="s">
        <v>144</v>
      </c>
      <c r="BD10" s="150" t="s">
        <v>42</v>
      </c>
      <c r="BE10" s="150" t="s">
        <v>27</v>
      </c>
      <c r="BF10" s="150" t="s">
        <v>28</v>
      </c>
      <c r="BG10" s="150" t="s">
        <v>29</v>
      </c>
      <c r="BH10" s="150" t="s">
        <v>30</v>
      </c>
      <c r="BI10" s="151" t="s">
        <v>1554</v>
      </c>
      <c r="BJ10" s="150" t="s">
        <v>88</v>
      </c>
      <c r="BK10" s="150" t="s">
        <v>43</v>
      </c>
      <c r="BL10" s="150" t="s">
        <v>44</v>
      </c>
    </row>
    <row r="11" spans="1:64" s="160" customFormat="1" ht="75" customHeight="1" x14ac:dyDescent="0.25">
      <c r="A11" s="554" t="s">
        <v>61</v>
      </c>
      <c r="B11" s="557" t="s">
        <v>92</v>
      </c>
      <c r="C11" s="560" t="s">
        <v>161</v>
      </c>
      <c r="D11" s="678" t="s">
        <v>162</v>
      </c>
      <c r="E11" s="525" t="s">
        <v>121</v>
      </c>
      <c r="F11" s="528">
        <v>1</v>
      </c>
      <c r="G11" s="531" t="s">
        <v>163</v>
      </c>
      <c r="H11" s="531"/>
      <c r="I11" s="623" t="s">
        <v>201</v>
      </c>
      <c r="J11" s="537" t="s">
        <v>17</v>
      </c>
      <c r="K11" s="540" t="s">
        <v>1828</v>
      </c>
      <c r="L11" s="493"/>
      <c r="M11" s="493"/>
      <c r="N11" s="531" t="s">
        <v>1827</v>
      </c>
      <c r="O11" s="563">
        <v>1</v>
      </c>
      <c r="P11" s="516" t="s">
        <v>62</v>
      </c>
      <c r="Q11" s="505">
        <v>0.6</v>
      </c>
      <c r="R11" s="516"/>
      <c r="S11" s="505" t="s">
        <v>1510</v>
      </c>
      <c r="T11" s="516" t="s">
        <v>10</v>
      </c>
      <c r="U11" s="505">
        <v>0.6</v>
      </c>
      <c r="V11" s="508" t="s">
        <v>10</v>
      </c>
      <c r="W11" s="505">
        <v>0.6</v>
      </c>
      <c r="X11" s="505" t="s">
        <v>1516</v>
      </c>
      <c r="Y11" s="629" t="s">
        <v>10</v>
      </c>
      <c r="Z11" s="152">
        <v>1</v>
      </c>
      <c r="AA11" s="455" t="s">
        <v>164</v>
      </c>
      <c r="AB11" s="381" t="s">
        <v>165</v>
      </c>
      <c r="AC11" s="455" t="s">
        <v>166</v>
      </c>
      <c r="AD11" s="463" t="str">
        <f t="shared" ref="AD11:AD14" si="0">IF(OR(AE11="Preventivo",AE11="Detectivo"),"Probabilidad",IF(AE11="Correctivo","Impacto",""))</f>
        <v>Probabilidad</v>
      </c>
      <c r="AE11" s="381" t="s">
        <v>64</v>
      </c>
      <c r="AF11" s="453">
        <f t="shared" ref="AF11:AF14" si="1">IF(AE11="","",IF(AE11="Preventivo",25%,IF(AE11="Detectivo",15%,IF(AE11="Correctivo",10%))))</f>
        <v>0.25</v>
      </c>
      <c r="AG11" s="381" t="s">
        <v>77</v>
      </c>
      <c r="AH11" s="453">
        <f t="shared" ref="AH11:AH14" si="2">IF(AG11="Automático",25%,IF(AG11="Manual",15%,""))</f>
        <v>0.15</v>
      </c>
      <c r="AI11" s="462">
        <f t="shared" ref="AI11:AI14" si="3">IF(OR(AF11="",AH11=""),"",AF11+AH11)</f>
        <v>0.4</v>
      </c>
      <c r="AJ11" s="461">
        <f>IFERROR(IF(AD11="Probabilidad",(Q11-(+Q11*AI11)),IF(AD11="Impacto",Q11,"")),"")</f>
        <v>0.36</v>
      </c>
      <c r="AK11" s="461">
        <f>IFERROR(IF(AD11="Impacto",(W11-(W11*AI11)),IF(AD11="Probabilidad",W11,"")),"")</f>
        <v>0.6</v>
      </c>
      <c r="AL11" s="10" t="s">
        <v>66</v>
      </c>
      <c r="AM11" s="10" t="s">
        <v>67</v>
      </c>
      <c r="AN11" s="10" t="s">
        <v>80</v>
      </c>
      <c r="AO11" s="843">
        <f>Q11</f>
        <v>0.6</v>
      </c>
      <c r="AP11" s="843">
        <f>IF(AJ11="","",MIN(AJ11:AJ16))</f>
        <v>0.12959999999999999</v>
      </c>
      <c r="AQ11" s="812" t="str">
        <f>IFERROR(IF(AP11="","",IF(AP11&lt;=0.2,"Muy Baja",IF(AP11&lt;=0.4,"Baja",IF(AP11&lt;=0.6,"Media",IF(AP11&lt;=0.8,"Alta","Muy Alta"))))),"")</f>
        <v>Muy Baja</v>
      </c>
      <c r="AR11" s="843">
        <f>W11</f>
        <v>0.6</v>
      </c>
      <c r="AS11" s="843">
        <f>IF(AK11="","",MIN(AK11:AK16))</f>
        <v>0.44999999999999996</v>
      </c>
      <c r="AT11" s="812" t="str">
        <f>IFERROR(IF(AS11="","",IF(AS11&lt;=0.2,"Leve",IF(AS11&lt;=0.4,"Menor",IF(AS11&lt;=0.6,"Moderado",IF(AS11&lt;=0.8,"Mayor","Catastrófico"))))),"")</f>
        <v>Moderado</v>
      </c>
      <c r="AU11" s="812" t="str">
        <f>Y11</f>
        <v>Moderado</v>
      </c>
      <c r="AV11" s="812" t="str">
        <f>IFERROR(IF(OR(AND(AQ11="Muy Baja",AT11="Leve"),AND(AQ11="Muy Baja",AT11="Menor"),AND(AQ11="Baja",AT11="Leve")),"Bajo",IF(OR(AND(AQ11="Muy baja",AT11="Moderado"),AND(AQ11="Baja",AT11="Menor"),AND(AQ11="Baja",AT11="Moderado"),AND(AQ11="Media",AT11="Leve"),AND(AQ11="Media",AT11="Menor"),AND(AQ11="Media",AT11="Moderado"),AND(AQ11="Alta",AT11="Leve"),AND(AQ11="Alta",AT11="Menor")),"Moderado",IF(OR(AND(AQ11="Muy Baja",AT11="Mayor"),AND(AQ11="Baja",AT11="Mayor"),AND(AQ11="Media",AT11="Mayor"),AND(AQ11="Alta",AT11="Moderado"),AND(AQ11="Alta",AT11="Mayor"),AND(AQ11="Muy Alta",AT11="Leve"),AND(AQ11="Muy Alta",AT11="Menor"),AND(AQ11="Muy Alta",AT11="Moderado"),AND(AQ11="Muy Alta",AT11="Mayor")),"Alto",IF(OR(AND(AQ11="Muy Baja",AT11="Catastrófico"),AND(AQ11="Baja",AT11="Catastrófico"),AND(AQ11="Media",AT11="Catastrófico"),AND(AQ11="Alta",AT11="Catastrófico"),AND(AQ11="Muy Alta",AT11="Catastrófico")),"Extremo","")))),"")</f>
        <v>Moderado</v>
      </c>
      <c r="AW11" s="802" t="s">
        <v>167</v>
      </c>
      <c r="AX11" s="807" t="s">
        <v>1826</v>
      </c>
      <c r="AY11" s="807" t="s">
        <v>1825</v>
      </c>
      <c r="AZ11" s="807" t="s">
        <v>1824</v>
      </c>
      <c r="BA11" s="807" t="s">
        <v>1823</v>
      </c>
      <c r="BB11" s="804" t="s">
        <v>1822</v>
      </c>
      <c r="BC11" s="605"/>
      <c r="BD11" s="605"/>
      <c r="BE11" s="605"/>
      <c r="BF11" s="493"/>
      <c r="BG11" s="493"/>
      <c r="BH11" s="493"/>
      <c r="BI11" s="563"/>
      <c r="BJ11" s="609"/>
      <c r="BK11" s="609"/>
      <c r="BL11" s="626"/>
    </row>
    <row r="12" spans="1:64" s="160" customFormat="1" ht="90" x14ac:dyDescent="0.25">
      <c r="A12" s="555"/>
      <c r="B12" s="558"/>
      <c r="C12" s="561"/>
      <c r="D12" s="679"/>
      <c r="E12" s="526"/>
      <c r="F12" s="529"/>
      <c r="G12" s="532"/>
      <c r="H12" s="532"/>
      <c r="I12" s="624"/>
      <c r="J12" s="538"/>
      <c r="K12" s="541"/>
      <c r="L12" s="494"/>
      <c r="M12" s="494"/>
      <c r="N12" s="532"/>
      <c r="O12" s="564"/>
      <c r="P12" s="517"/>
      <c r="Q12" s="506"/>
      <c r="R12" s="517"/>
      <c r="S12" s="506"/>
      <c r="T12" s="517"/>
      <c r="U12" s="506"/>
      <c r="V12" s="509"/>
      <c r="W12" s="506"/>
      <c r="X12" s="506"/>
      <c r="Y12" s="630"/>
      <c r="Z12" s="161">
        <v>2</v>
      </c>
      <c r="AA12" s="456" t="s">
        <v>169</v>
      </c>
      <c r="AB12" s="383" t="s">
        <v>170</v>
      </c>
      <c r="AC12" s="457" t="s">
        <v>171</v>
      </c>
      <c r="AD12" s="460" t="str">
        <f t="shared" si="0"/>
        <v>Probabilidad</v>
      </c>
      <c r="AE12" s="383" t="s">
        <v>64</v>
      </c>
      <c r="AF12" s="454">
        <f t="shared" si="1"/>
        <v>0.25</v>
      </c>
      <c r="AG12" s="383" t="s">
        <v>77</v>
      </c>
      <c r="AH12" s="454">
        <f t="shared" si="2"/>
        <v>0.15</v>
      </c>
      <c r="AI12" s="459">
        <f t="shared" si="3"/>
        <v>0.4</v>
      </c>
      <c r="AJ12" s="458">
        <f>IFERROR(IF(AND(AD11="Probabilidad",AD12="Probabilidad"),(AJ11-(+AJ11*AI12)),IF(AD12="Probabilidad",(Q11-(+Q11*AI12)),IF(AD12="Impacto",AJ11,""))),"")</f>
        <v>0.216</v>
      </c>
      <c r="AK12" s="458">
        <f>IFERROR(IF(AND(AD11="Impacto",AD12="Impacto"),(AK11-(+AK11*AI12)),IF(AD12="Impacto",(W11-(+W11*AI12)),IF(AD12="Probabilidad",AK11,""))),"")</f>
        <v>0.6</v>
      </c>
      <c r="AL12" s="19" t="s">
        <v>66</v>
      </c>
      <c r="AM12" s="19" t="s">
        <v>67</v>
      </c>
      <c r="AN12" s="19" t="s">
        <v>80</v>
      </c>
      <c r="AO12" s="844"/>
      <c r="AP12" s="844"/>
      <c r="AQ12" s="813"/>
      <c r="AR12" s="844"/>
      <c r="AS12" s="844"/>
      <c r="AT12" s="813"/>
      <c r="AU12" s="813"/>
      <c r="AV12" s="813"/>
      <c r="AW12" s="803"/>
      <c r="AX12" s="808"/>
      <c r="AY12" s="808"/>
      <c r="AZ12" s="808"/>
      <c r="BA12" s="808"/>
      <c r="BB12" s="805"/>
      <c r="BC12" s="606"/>
      <c r="BD12" s="606"/>
      <c r="BE12" s="606"/>
      <c r="BF12" s="494"/>
      <c r="BG12" s="494"/>
      <c r="BH12" s="494"/>
      <c r="BI12" s="564"/>
      <c r="BJ12" s="610"/>
      <c r="BK12" s="610"/>
      <c r="BL12" s="627"/>
    </row>
    <row r="13" spans="1:64" s="160" customFormat="1" ht="75" x14ac:dyDescent="0.25">
      <c r="A13" s="555"/>
      <c r="B13" s="558"/>
      <c r="C13" s="561"/>
      <c r="D13" s="679"/>
      <c r="E13" s="526"/>
      <c r="F13" s="529"/>
      <c r="G13" s="532"/>
      <c r="H13" s="532"/>
      <c r="I13" s="624"/>
      <c r="J13" s="538"/>
      <c r="K13" s="541"/>
      <c r="L13" s="494"/>
      <c r="M13" s="494"/>
      <c r="N13" s="532"/>
      <c r="O13" s="564"/>
      <c r="P13" s="517"/>
      <c r="Q13" s="506"/>
      <c r="R13" s="517"/>
      <c r="S13" s="506"/>
      <c r="T13" s="517"/>
      <c r="U13" s="506"/>
      <c r="V13" s="509"/>
      <c r="W13" s="506"/>
      <c r="X13" s="506"/>
      <c r="Y13" s="630"/>
      <c r="Z13" s="161">
        <v>3</v>
      </c>
      <c r="AA13" s="456" t="s">
        <v>172</v>
      </c>
      <c r="AB13" s="383" t="s">
        <v>165</v>
      </c>
      <c r="AC13" s="456" t="s">
        <v>173</v>
      </c>
      <c r="AD13" s="460" t="str">
        <f t="shared" si="0"/>
        <v>Probabilidad</v>
      </c>
      <c r="AE13" s="383" t="s">
        <v>64</v>
      </c>
      <c r="AF13" s="454">
        <f t="shared" si="1"/>
        <v>0.25</v>
      </c>
      <c r="AG13" s="383" t="s">
        <v>77</v>
      </c>
      <c r="AH13" s="454">
        <f t="shared" si="2"/>
        <v>0.15</v>
      </c>
      <c r="AI13" s="459">
        <f t="shared" si="3"/>
        <v>0.4</v>
      </c>
      <c r="AJ13" s="458">
        <f>IFERROR(IF(AND(AD12="Probabilidad",AD13="Probabilidad"),(AJ12-(+AJ12*AI13)),IF(AND(AD12="Impacto",AD13="Probabilidad"),(AJ11-(+AJ11*AI13)),IF(AD13="Impacto",AJ12,""))),"")</f>
        <v>0.12959999999999999</v>
      </c>
      <c r="AK13" s="458">
        <f>IFERROR(IF(AND(AD12="Impacto",AD13="Impacto"),(AK12-(+AK12*AI13)),IF(AND(AD12="Probabilidad",AD13="Impacto"),(AK11-(+AK11*AI13)),IF(AD13="Probabilidad",AK12,""))),"")</f>
        <v>0.6</v>
      </c>
      <c r="AL13" s="19" t="s">
        <v>66</v>
      </c>
      <c r="AM13" s="19" t="s">
        <v>67</v>
      </c>
      <c r="AN13" s="19" t="s">
        <v>80</v>
      </c>
      <c r="AO13" s="844"/>
      <c r="AP13" s="844"/>
      <c r="AQ13" s="813"/>
      <c r="AR13" s="844"/>
      <c r="AS13" s="844"/>
      <c r="AT13" s="813"/>
      <c r="AU13" s="813"/>
      <c r="AV13" s="813"/>
      <c r="AW13" s="803"/>
      <c r="AX13" s="808"/>
      <c r="AY13" s="808"/>
      <c r="AZ13" s="808"/>
      <c r="BA13" s="808"/>
      <c r="BB13" s="805"/>
      <c r="BC13" s="606"/>
      <c r="BD13" s="606"/>
      <c r="BE13" s="606"/>
      <c r="BF13" s="494"/>
      <c r="BG13" s="494"/>
      <c r="BH13" s="494"/>
      <c r="BI13" s="564"/>
      <c r="BJ13" s="610"/>
      <c r="BK13" s="610"/>
      <c r="BL13" s="627"/>
    </row>
    <row r="14" spans="1:64" s="160" customFormat="1" ht="75" x14ac:dyDescent="0.25">
      <c r="A14" s="555"/>
      <c r="B14" s="558"/>
      <c r="C14" s="561"/>
      <c r="D14" s="679"/>
      <c r="E14" s="526"/>
      <c r="F14" s="529"/>
      <c r="G14" s="532"/>
      <c r="H14" s="532"/>
      <c r="I14" s="624"/>
      <c r="J14" s="538"/>
      <c r="K14" s="541"/>
      <c r="L14" s="494"/>
      <c r="M14" s="494"/>
      <c r="N14" s="532"/>
      <c r="O14" s="564"/>
      <c r="P14" s="517"/>
      <c r="Q14" s="506"/>
      <c r="R14" s="517"/>
      <c r="S14" s="506"/>
      <c r="T14" s="517"/>
      <c r="U14" s="506"/>
      <c r="V14" s="509"/>
      <c r="W14" s="506"/>
      <c r="X14" s="506"/>
      <c r="Y14" s="630"/>
      <c r="Z14" s="161">
        <v>4</v>
      </c>
      <c r="AA14" s="457" t="s">
        <v>174</v>
      </c>
      <c r="AB14" s="383" t="s">
        <v>175</v>
      </c>
      <c r="AC14" s="478" t="s">
        <v>2118</v>
      </c>
      <c r="AD14" s="460" t="str">
        <f t="shared" si="0"/>
        <v>Impacto</v>
      </c>
      <c r="AE14" s="383" t="s">
        <v>76</v>
      </c>
      <c r="AF14" s="454">
        <f t="shared" si="1"/>
        <v>0.1</v>
      </c>
      <c r="AG14" s="383" t="s">
        <v>77</v>
      </c>
      <c r="AH14" s="454">
        <f t="shared" si="2"/>
        <v>0.15</v>
      </c>
      <c r="AI14" s="459">
        <f t="shared" si="3"/>
        <v>0.25</v>
      </c>
      <c r="AJ14" s="458">
        <f>IFERROR(IF(AND(AD13="Probabilidad",AD14="Probabilidad"),(AJ13-(+AJ13*AI14)),IF(AND(AD13="Impacto",AD14="Probabilidad"),(AJ12-(+AJ12*AI14)),IF(AD14="Impacto",AJ13,""))),"")</f>
        <v>0.12959999999999999</v>
      </c>
      <c r="AK14" s="458">
        <f>IFERROR(IF(AND(AD13="Impacto",AD14="Impacto"),(AK13-(+AK13*AI14)),IF(AND(AD13="Probabilidad",AD14="Impacto"),(AK12-(+AK12*AI14)),IF(AD14="Probabilidad",AK13,""))),"")</f>
        <v>0.44999999999999996</v>
      </c>
      <c r="AL14" s="19" t="s">
        <v>66</v>
      </c>
      <c r="AM14" s="19" t="s">
        <v>67</v>
      </c>
      <c r="AN14" s="19" t="s">
        <v>80</v>
      </c>
      <c r="AO14" s="844"/>
      <c r="AP14" s="844"/>
      <c r="AQ14" s="813"/>
      <c r="AR14" s="844"/>
      <c r="AS14" s="844"/>
      <c r="AT14" s="813"/>
      <c r="AU14" s="813"/>
      <c r="AV14" s="813"/>
      <c r="AW14" s="803"/>
      <c r="AX14" s="808"/>
      <c r="AY14" s="808"/>
      <c r="AZ14" s="808"/>
      <c r="BA14" s="808"/>
      <c r="BB14" s="805"/>
      <c r="BC14" s="606"/>
      <c r="BD14" s="606"/>
      <c r="BE14" s="606"/>
      <c r="BF14" s="494"/>
      <c r="BG14" s="494"/>
      <c r="BH14" s="494"/>
      <c r="BI14" s="564"/>
      <c r="BJ14" s="610"/>
      <c r="BK14" s="610"/>
      <c r="BL14" s="627"/>
    </row>
    <row r="15" spans="1:64" s="160" customFormat="1" x14ac:dyDescent="0.25">
      <c r="A15" s="555"/>
      <c r="B15" s="558"/>
      <c r="C15" s="561"/>
      <c r="D15" s="679"/>
      <c r="E15" s="526"/>
      <c r="F15" s="529"/>
      <c r="G15" s="532"/>
      <c r="H15" s="532"/>
      <c r="I15" s="624"/>
      <c r="J15" s="538"/>
      <c r="K15" s="541"/>
      <c r="L15" s="494"/>
      <c r="M15" s="494"/>
      <c r="N15" s="532"/>
      <c r="O15" s="564"/>
      <c r="P15" s="517"/>
      <c r="Q15" s="506"/>
      <c r="R15" s="517"/>
      <c r="S15" s="506"/>
      <c r="T15" s="517"/>
      <c r="U15" s="506"/>
      <c r="V15" s="509"/>
      <c r="W15" s="506"/>
      <c r="X15" s="506"/>
      <c r="Y15" s="630"/>
      <c r="Z15" s="161"/>
      <c r="AA15" s="170"/>
      <c r="AB15" s="163"/>
      <c r="AC15" s="164"/>
      <c r="AD15" s="165" t="str">
        <f t="shared" ref="AD15:AD16" si="4">IF(OR(AE15="Preventivo",AE15="Detectivo"),"Probabilidad",IF(AE15="Correctivo","Impacto",""))</f>
        <v/>
      </c>
      <c r="AE15" s="163"/>
      <c r="AF15" s="166" t="str">
        <f t="shared" ref="AF15:AF16" si="5">IF(AE15="","",IF(AE15="Preventivo",25%,IF(AE15="Detectivo",15%,IF(AE15="Correctivo",10%))))</f>
        <v/>
      </c>
      <c r="AG15" s="163"/>
      <c r="AH15" s="166" t="str">
        <f t="shared" ref="AH15:AH16" si="6">IF(AG15="Automático",25%,IF(AG15="Manual",15%,""))</f>
        <v/>
      </c>
      <c r="AI15" s="167" t="str">
        <f t="shared" ref="AI15:AI16" si="7">IF(OR(AF15="",AH15=""),"",AF15+AH15)</f>
        <v/>
      </c>
      <c r="AJ15" s="168" t="str">
        <f>IFERROR(IF(AND(AD14="Probabilidad",AD15="Probabilidad"),(AJ14-(+AJ14*AI15)),IF(AND(AD14="Impacto",AD15="Probabilidad"),(AJ13-(+AJ13*AI15)),IF(AD15="Impacto",AJ14,""))),"")</f>
        <v/>
      </c>
      <c r="AK15" s="168" t="str">
        <f>IFERROR(IF(AND(AD14="Impacto",AD15="Impacto"),(AK14-(+AK14*AI15)),IF(AND(AD14="Probabilidad",AD15="Impacto"),(AK13-(+AK13*AI15)),IF(AD15="Probabilidad",AK14,""))),"")</f>
        <v/>
      </c>
      <c r="AL15" s="169"/>
      <c r="AM15" s="169"/>
      <c r="AN15" s="169"/>
      <c r="AO15" s="844"/>
      <c r="AP15" s="844"/>
      <c r="AQ15" s="813"/>
      <c r="AR15" s="844"/>
      <c r="AS15" s="844"/>
      <c r="AT15" s="813"/>
      <c r="AU15" s="813"/>
      <c r="AV15" s="813"/>
      <c r="AW15" s="803"/>
      <c r="AX15" s="808"/>
      <c r="AY15" s="808"/>
      <c r="AZ15" s="808"/>
      <c r="BA15" s="808"/>
      <c r="BB15" s="805"/>
      <c r="BC15" s="606"/>
      <c r="BD15" s="606"/>
      <c r="BE15" s="606"/>
      <c r="BF15" s="494"/>
      <c r="BG15" s="494"/>
      <c r="BH15" s="494"/>
      <c r="BI15" s="564"/>
      <c r="BJ15" s="610"/>
      <c r="BK15" s="610"/>
      <c r="BL15" s="627"/>
    </row>
    <row r="16" spans="1:64" s="160" customFormat="1" ht="13.5" thickBot="1" x14ac:dyDescent="0.3">
      <c r="A16" s="555"/>
      <c r="B16" s="558"/>
      <c r="C16" s="561"/>
      <c r="D16" s="680"/>
      <c r="E16" s="527"/>
      <c r="F16" s="530"/>
      <c r="G16" s="533"/>
      <c r="H16" s="533"/>
      <c r="I16" s="625"/>
      <c r="J16" s="539"/>
      <c r="K16" s="542"/>
      <c r="L16" s="495"/>
      <c r="M16" s="495"/>
      <c r="N16" s="533"/>
      <c r="O16" s="565"/>
      <c r="P16" s="518"/>
      <c r="Q16" s="507"/>
      <c r="R16" s="518"/>
      <c r="S16" s="507"/>
      <c r="T16" s="518"/>
      <c r="U16" s="507"/>
      <c r="V16" s="510"/>
      <c r="W16" s="507"/>
      <c r="X16" s="507"/>
      <c r="Y16" s="631"/>
      <c r="Z16" s="171"/>
      <c r="AA16" s="172"/>
      <c r="AB16" s="173"/>
      <c r="AC16" s="172"/>
      <c r="AD16" s="174" t="str">
        <f t="shared" si="4"/>
        <v/>
      </c>
      <c r="AE16" s="173"/>
      <c r="AF16" s="175" t="str">
        <f t="shared" si="5"/>
        <v/>
      </c>
      <c r="AG16" s="173"/>
      <c r="AH16" s="175" t="str">
        <f t="shared" si="6"/>
        <v/>
      </c>
      <c r="AI16" s="176" t="str">
        <f t="shared" si="7"/>
        <v/>
      </c>
      <c r="AJ16" s="177" t="str">
        <f>IFERROR(IF(AND(AD15="Probabilidad",AD16="Probabilidad"),(AJ15-(+AJ15*AI16)),IF(AND(AD15="Impacto",AD16="Probabilidad"),(AJ14-(+AJ14*AI16)),IF(AD16="Impacto",AJ15,""))),"")</f>
        <v/>
      </c>
      <c r="AK16" s="177" t="str">
        <f>IFERROR(IF(AND(AD15="Impacto",AD16="Impacto"),(AK15-(+AK15*AI16)),IF(AND(AD15="Probabilidad",AD16="Impacto"),(AK14-(+AK14*AI16)),IF(AD16="Probabilidad",AK15,""))),"")</f>
        <v/>
      </c>
      <c r="AL16" s="178"/>
      <c r="AM16" s="178"/>
      <c r="AN16" s="178"/>
      <c r="AO16" s="845"/>
      <c r="AP16" s="845"/>
      <c r="AQ16" s="814"/>
      <c r="AR16" s="845"/>
      <c r="AS16" s="845"/>
      <c r="AT16" s="814"/>
      <c r="AU16" s="814"/>
      <c r="AV16" s="814"/>
      <c r="AW16" s="847"/>
      <c r="AX16" s="809"/>
      <c r="AY16" s="809"/>
      <c r="AZ16" s="809"/>
      <c r="BA16" s="809"/>
      <c r="BB16" s="806"/>
      <c r="BC16" s="607"/>
      <c r="BD16" s="607"/>
      <c r="BE16" s="607"/>
      <c r="BF16" s="495"/>
      <c r="BG16" s="495"/>
      <c r="BH16" s="495"/>
      <c r="BI16" s="565"/>
      <c r="BJ16" s="611"/>
      <c r="BK16" s="611"/>
      <c r="BL16" s="628"/>
    </row>
    <row r="17" spans="1:64" s="160" customFormat="1" ht="78" customHeight="1" x14ac:dyDescent="0.25">
      <c r="A17" s="555"/>
      <c r="B17" s="558"/>
      <c r="C17" s="561"/>
      <c r="D17" s="678" t="s">
        <v>162</v>
      </c>
      <c r="E17" s="525" t="s">
        <v>121</v>
      </c>
      <c r="F17" s="528">
        <v>2</v>
      </c>
      <c r="G17" s="493" t="s">
        <v>176</v>
      </c>
      <c r="H17" s="531"/>
      <c r="I17" s="623" t="s">
        <v>202</v>
      </c>
      <c r="J17" s="537" t="s">
        <v>17</v>
      </c>
      <c r="K17" s="540" t="s">
        <v>1821</v>
      </c>
      <c r="L17" s="493"/>
      <c r="M17" s="493"/>
      <c r="N17" s="531" t="s">
        <v>177</v>
      </c>
      <c r="O17" s="563">
        <v>0.9</v>
      </c>
      <c r="P17" s="516" t="s">
        <v>62</v>
      </c>
      <c r="Q17" s="505">
        <v>0.6</v>
      </c>
      <c r="R17" s="516"/>
      <c r="S17" s="505" t="s">
        <v>1510</v>
      </c>
      <c r="T17" s="516" t="s">
        <v>10</v>
      </c>
      <c r="U17" s="505">
        <v>0.6</v>
      </c>
      <c r="V17" s="508" t="s">
        <v>10</v>
      </c>
      <c r="W17" s="505">
        <v>0.6</v>
      </c>
      <c r="X17" s="505" t="s">
        <v>1516</v>
      </c>
      <c r="Y17" s="502" t="s">
        <v>10</v>
      </c>
      <c r="Z17" s="152">
        <v>1</v>
      </c>
      <c r="AA17" s="443" t="s">
        <v>178</v>
      </c>
      <c r="AB17" s="154" t="s">
        <v>165</v>
      </c>
      <c r="AC17" s="448" t="s">
        <v>179</v>
      </c>
      <c r="AD17" s="155" t="s">
        <v>1513</v>
      </c>
      <c r="AE17" s="154" t="s">
        <v>64</v>
      </c>
      <c r="AF17" s="444">
        <v>0.25</v>
      </c>
      <c r="AG17" s="180" t="s">
        <v>77</v>
      </c>
      <c r="AH17" s="444">
        <v>0.15</v>
      </c>
      <c r="AI17" s="447">
        <v>0.4</v>
      </c>
      <c r="AJ17" s="158">
        <v>0.36</v>
      </c>
      <c r="AK17" s="158">
        <v>0.6</v>
      </c>
      <c r="AL17" s="159" t="s">
        <v>66</v>
      </c>
      <c r="AM17" s="159" t="s">
        <v>67</v>
      </c>
      <c r="AN17" s="159" t="s">
        <v>80</v>
      </c>
      <c r="AO17" s="499">
        <v>0.6</v>
      </c>
      <c r="AP17" s="499">
        <v>4.6655999999999996E-2</v>
      </c>
      <c r="AQ17" s="502" t="s">
        <v>70</v>
      </c>
      <c r="AR17" s="499">
        <v>0.6</v>
      </c>
      <c r="AS17" s="499">
        <v>0.6</v>
      </c>
      <c r="AT17" s="502" t="s">
        <v>10</v>
      </c>
      <c r="AU17" s="502" t="s">
        <v>10</v>
      </c>
      <c r="AV17" s="502" t="s">
        <v>10</v>
      </c>
      <c r="AW17" s="516" t="s">
        <v>167</v>
      </c>
      <c r="AX17" s="645" t="s">
        <v>1820</v>
      </c>
      <c r="AY17" s="642" t="s">
        <v>1819</v>
      </c>
      <c r="AZ17" s="645" t="s">
        <v>168</v>
      </c>
      <c r="BA17" s="645" t="s">
        <v>1818</v>
      </c>
      <c r="BB17" s="519" t="s">
        <v>1567</v>
      </c>
      <c r="BC17" s="493"/>
      <c r="BD17" s="493"/>
      <c r="BE17" s="511"/>
      <c r="BF17" s="511"/>
      <c r="BG17" s="511"/>
      <c r="BH17" s="511"/>
      <c r="BI17" s="511"/>
      <c r="BJ17" s="493"/>
      <c r="BK17" s="493"/>
      <c r="BL17" s="496"/>
    </row>
    <row r="18" spans="1:64" s="160" customFormat="1" ht="63.75" x14ac:dyDescent="0.25">
      <c r="A18" s="555"/>
      <c r="B18" s="558"/>
      <c r="C18" s="561"/>
      <c r="D18" s="679"/>
      <c r="E18" s="526"/>
      <c r="F18" s="529"/>
      <c r="G18" s="494"/>
      <c r="H18" s="532"/>
      <c r="I18" s="624"/>
      <c r="J18" s="538"/>
      <c r="K18" s="541"/>
      <c r="L18" s="494"/>
      <c r="M18" s="494"/>
      <c r="N18" s="532"/>
      <c r="O18" s="564"/>
      <c r="P18" s="517"/>
      <c r="Q18" s="506"/>
      <c r="R18" s="517"/>
      <c r="S18" s="506"/>
      <c r="T18" s="517"/>
      <c r="U18" s="506"/>
      <c r="V18" s="509"/>
      <c r="W18" s="506"/>
      <c r="X18" s="506"/>
      <c r="Y18" s="503"/>
      <c r="Z18" s="161">
        <v>2</v>
      </c>
      <c r="AA18" s="452" t="s">
        <v>180</v>
      </c>
      <c r="AB18" s="163" t="s">
        <v>165</v>
      </c>
      <c r="AC18" s="449" t="s">
        <v>181</v>
      </c>
      <c r="AD18" s="182" t="s">
        <v>1513</v>
      </c>
      <c r="AE18" s="169" t="s">
        <v>64</v>
      </c>
      <c r="AF18" s="445">
        <v>0.25</v>
      </c>
      <c r="AG18" s="163" t="s">
        <v>77</v>
      </c>
      <c r="AH18" s="445">
        <v>0.15</v>
      </c>
      <c r="AI18" s="167">
        <v>0.4</v>
      </c>
      <c r="AJ18" s="183">
        <v>0.216</v>
      </c>
      <c r="AK18" s="183">
        <v>0.6</v>
      </c>
      <c r="AL18" s="169" t="s">
        <v>66</v>
      </c>
      <c r="AM18" s="169" t="s">
        <v>67</v>
      </c>
      <c r="AN18" s="169" t="s">
        <v>80</v>
      </c>
      <c r="AO18" s="500"/>
      <c r="AP18" s="500"/>
      <c r="AQ18" s="503"/>
      <c r="AR18" s="500"/>
      <c r="AS18" s="500"/>
      <c r="AT18" s="503"/>
      <c r="AU18" s="503"/>
      <c r="AV18" s="503"/>
      <c r="AW18" s="517"/>
      <c r="AX18" s="646"/>
      <c r="AY18" s="643"/>
      <c r="AZ18" s="646"/>
      <c r="BA18" s="646"/>
      <c r="BB18" s="520"/>
      <c r="BC18" s="494"/>
      <c r="BD18" s="494"/>
      <c r="BE18" s="512"/>
      <c r="BF18" s="512"/>
      <c r="BG18" s="512"/>
      <c r="BH18" s="512"/>
      <c r="BI18" s="512"/>
      <c r="BJ18" s="494"/>
      <c r="BK18" s="494"/>
      <c r="BL18" s="497"/>
    </row>
    <row r="19" spans="1:64" s="160" customFormat="1" ht="72" customHeight="1" x14ac:dyDescent="0.25">
      <c r="A19" s="555"/>
      <c r="B19" s="558"/>
      <c r="C19" s="561"/>
      <c r="D19" s="679"/>
      <c r="E19" s="526"/>
      <c r="F19" s="529"/>
      <c r="G19" s="494"/>
      <c r="H19" s="532"/>
      <c r="I19" s="624"/>
      <c r="J19" s="538"/>
      <c r="K19" s="541"/>
      <c r="L19" s="494"/>
      <c r="M19" s="494"/>
      <c r="N19" s="532"/>
      <c r="O19" s="564"/>
      <c r="P19" s="517"/>
      <c r="Q19" s="506"/>
      <c r="R19" s="517"/>
      <c r="S19" s="506"/>
      <c r="T19" s="517"/>
      <c r="U19" s="506"/>
      <c r="V19" s="509"/>
      <c r="W19" s="506"/>
      <c r="X19" s="506"/>
      <c r="Y19" s="503"/>
      <c r="Z19" s="161">
        <v>3</v>
      </c>
      <c r="AA19" s="449" t="s">
        <v>1817</v>
      </c>
      <c r="AB19" s="163" t="s">
        <v>170</v>
      </c>
      <c r="AC19" s="449" t="s">
        <v>182</v>
      </c>
      <c r="AD19" s="165" t="s">
        <v>1513</v>
      </c>
      <c r="AE19" s="163" t="s">
        <v>64</v>
      </c>
      <c r="AF19" s="445">
        <v>0.25</v>
      </c>
      <c r="AG19" s="169" t="s">
        <v>77</v>
      </c>
      <c r="AH19" s="445">
        <v>0.15</v>
      </c>
      <c r="AI19" s="167">
        <v>0.4</v>
      </c>
      <c r="AJ19" s="168">
        <v>0.12959999999999999</v>
      </c>
      <c r="AK19" s="168">
        <v>0.6</v>
      </c>
      <c r="AL19" s="169" t="s">
        <v>66</v>
      </c>
      <c r="AM19" s="169" t="s">
        <v>67</v>
      </c>
      <c r="AN19" s="169" t="s">
        <v>80</v>
      </c>
      <c r="AO19" s="500"/>
      <c r="AP19" s="500"/>
      <c r="AQ19" s="503"/>
      <c r="AR19" s="500"/>
      <c r="AS19" s="500"/>
      <c r="AT19" s="503"/>
      <c r="AU19" s="503"/>
      <c r="AV19" s="503"/>
      <c r="AW19" s="517"/>
      <c r="AX19" s="646"/>
      <c r="AY19" s="643"/>
      <c r="AZ19" s="646"/>
      <c r="BA19" s="646"/>
      <c r="BB19" s="520"/>
      <c r="BC19" s="494"/>
      <c r="BD19" s="494"/>
      <c r="BE19" s="512"/>
      <c r="BF19" s="512"/>
      <c r="BG19" s="512"/>
      <c r="BH19" s="512"/>
      <c r="BI19" s="512"/>
      <c r="BJ19" s="494"/>
      <c r="BK19" s="494"/>
      <c r="BL19" s="497"/>
    </row>
    <row r="20" spans="1:64" s="160" customFormat="1" ht="47.25" customHeight="1" x14ac:dyDescent="0.25">
      <c r="A20" s="555"/>
      <c r="B20" s="558"/>
      <c r="C20" s="561"/>
      <c r="D20" s="679"/>
      <c r="E20" s="526"/>
      <c r="F20" s="529"/>
      <c r="G20" s="494"/>
      <c r="H20" s="532"/>
      <c r="I20" s="624"/>
      <c r="J20" s="538"/>
      <c r="K20" s="541"/>
      <c r="L20" s="494"/>
      <c r="M20" s="494"/>
      <c r="N20" s="532"/>
      <c r="O20" s="564"/>
      <c r="P20" s="517"/>
      <c r="Q20" s="506"/>
      <c r="R20" s="517"/>
      <c r="S20" s="506"/>
      <c r="T20" s="517"/>
      <c r="U20" s="506"/>
      <c r="V20" s="509"/>
      <c r="W20" s="506"/>
      <c r="X20" s="506"/>
      <c r="Y20" s="503"/>
      <c r="Z20" s="161">
        <v>4</v>
      </c>
      <c r="AA20" s="449" t="s">
        <v>183</v>
      </c>
      <c r="AB20" s="163" t="s">
        <v>165</v>
      </c>
      <c r="AC20" s="449" t="s">
        <v>184</v>
      </c>
      <c r="AD20" s="165" t="s">
        <v>1513</v>
      </c>
      <c r="AE20" s="163" t="s">
        <v>64</v>
      </c>
      <c r="AF20" s="445">
        <v>0.25</v>
      </c>
      <c r="AG20" s="163" t="s">
        <v>77</v>
      </c>
      <c r="AH20" s="445">
        <v>0.15</v>
      </c>
      <c r="AI20" s="167">
        <v>0.4</v>
      </c>
      <c r="AJ20" s="168">
        <v>7.7759999999999996E-2</v>
      </c>
      <c r="AK20" s="168">
        <v>0.6</v>
      </c>
      <c r="AL20" s="169" t="s">
        <v>66</v>
      </c>
      <c r="AM20" s="169" t="s">
        <v>67</v>
      </c>
      <c r="AN20" s="169" t="s">
        <v>80</v>
      </c>
      <c r="AO20" s="500"/>
      <c r="AP20" s="500"/>
      <c r="AQ20" s="503"/>
      <c r="AR20" s="500"/>
      <c r="AS20" s="500"/>
      <c r="AT20" s="503"/>
      <c r="AU20" s="503"/>
      <c r="AV20" s="503"/>
      <c r="AW20" s="517"/>
      <c r="AX20" s="646"/>
      <c r="AY20" s="643"/>
      <c r="AZ20" s="646"/>
      <c r="BA20" s="646"/>
      <c r="BB20" s="520"/>
      <c r="BC20" s="494"/>
      <c r="BD20" s="494"/>
      <c r="BE20" s="512"/>
      <c r="BF20" s="512"/>
      <c r="BG20" s="512"/>
      <c r="BH20" s="512"/>
      <c r="BI20" s="512"/>
      <c r="BJ20" s="494"/>
      <c r="BK20" s="494"/>
      <c r="BL20" s="497"/>
    </row>
    <row r="21" spans="1:64" s="160" customFormat="1" ht="83.25" customHeight="1" x14ac:dyDescent="0.25">
      <c r="A21" s="555"/>
      <c r="B21" s="558"/>
      <c r="C21" s="561"/>
      <c r="D21" s="679"/>
      <c r="E21" s="526"/>
      <c r="F21" s="529"/>
      <c r="G21" s="494"/>
      <c r="H21" s="532"/>
      <c r="I21" s="624"/>
      <c r="J21" s="538"/>
      <c r="K21" s="541"/>
      <c r="L21" s="494"/>
      <c r="M21" s="494"/>
      <c r="N21" s="532"/>
      <c r="O21" s="564"/>
      <c r="P21" s="517"/>
      <c r="Q21" s="506"/>
      <c r="R21" s="517"/>
      <c r="S21" s="506"/>
      <c r="T21" s="517"/>
      <c r="U21" s="506"/>
      <c r="V21" s="509"/>
      <c r="W21" s="506"/>
      <c r="X21" s="506"/>
      <c r="Y21" s="503"/>
      <c r="Z21" s="161">
        <v>5</v>
      </c>
      <c r="AA21" s="451" t="s">
        <v>185</v>
      </c>
      <c r="AB21" s="163" t="s">
        <v>165</v>
      </c>
      <c r="AC21" s="449" t="s">
        <v>186</v>
      </c>
      <c r="AD21" s="165" t="s">
        <v>1513</v>
      </c>
      <c r="AE21" s="163" t="s">
        <v>64</v>
      </c>
      <c r="AF21" s="445">
        <v>0.25</v>
      </c>
      <c r="AG21" s="163" t="s">
        <v>77</v>
      </c>
      <c r="AH21" s="445">
        <v>0.15</v>
      </c>
      <c r="AI21" s="167">
        <v>0.4</v>
      </c>
      <c r="AJ21" s="168">
        <v>4.6655999999999996E-2</v>
      </c>
      <c r="AK21" s="168">
        <v>0.6</v>
      </c>
      <c r="AL21" s="169" t="s">
        <v>66</v>
      </c>
      <c r="AM21" s="169" t="s">
        <v>67</v>
      </c>
      <c r="AN21" s="169" t="s">
        <v>80</v>
      </c>
      <c r="AO21" s="500"/>
      <c r="AP21" s="500"/>
      <c r="AQ21" s="503"/>
      <c r="AR21" s="500"/>
      <c r="AS21" s="500"/>
      <c r="AT21" s="503"/>
      <c r="AU21" s="503"/>
      <c r="AV21" s="503"/>
      <c r="AW21" s="517"/>
      <c r="AX21" s="646"/>
      <c r="AY21" s="643"/>
      <c r="AZ21" s="646"/>
      <c r="BA21" s="646"/>
      <c r="BB21" s="520"/>
      <c r="BC21" s="494"/>
      <c r="BD21" s="494"/>
      <c r="BE21" s="512"/>
      <c r="BF21" s="512"/>
      <c r="BG21" s="512"/>
      <c r="BH21" s="512"/>
      <c r="BI21" s="512"/>
      <c r="BJ21" s="494"/>
      <c r="BK21" s="494"/>
      <c r="BL21" s="497"/>
    </row>
    <row r="22" spans="1:64" s="160" customFormat="1" ht="13.5" thickBot="1" x14ac:dyDescent="0.3">
      <c r="A22" s="555"/>
      <c r="B22" s="558"/>
      <c r="C22" s="561"/>
      <c r="D22" s="680"/>
      <c r="E22" s="527"/>
      <c r="F22" s="530"/>
      <c r="G22" s="495"/>
      <c r="H22" s="533"/>
      <c r="I22" s="625"/>
      <c r="J22" s="539"/>
      <c r="K22" s="542"/>
      <c r="L22" s="495"/>
      <c r="M22" s="495"/>
      <c r="N22" s="533"/>
      <c r="O22" s="565"/>
      <c r="P22" s="518"/>
      <c r="Q22" s="507"/>
      <c r="R22" s="518"/>
      <c r="S22" s="507"/>
      <c r="T22" s="518"/>
      <c r="U22" s="507"/>
      <c r="V22" s="510"/>
      <c r="W22" s="507"/>
      <c r="X22" s="507"/>
      <c r="Y22" s="504"/>
      <c r="Z22" s="171"/>
      <c r="AA22" s="450"/>
      <c r="AB22" s="173"/>
      <c r="AC22" s="450"/>
      <c r="AD22" s="174" t="str">
        <f t="shared" ref="AD22:AD24" si="8">IF(OR(AE22="Preventivo",AE22="Detectivo"),"Probabilidad",IF(AE22="Correctivo","Impacto",""))</f>
        <v/>
      </c>
      <c r="AE22" s="173"/>
      <c r="AF22" s="446" t="str">
        <f t="shared" ref="AF22:AF24" si="9">IF(AE22="","",IF(AE22="Preventivo",25%,IF(AE22="Detectivo",15%,IF(AE22="Correctivo",10%))))</f>
        <v/>
      </c>
      <c r="AG22" s="173"/>
      <c r="AH22" s="446" t="str">
        <f t="shared" ref="AH22:AH24" si="10">IF(AG22="Automático",25%,IF(AG22="Manual",15%,""))</f>
        <v/>
      </c>
      <c r="AI22" s="176" t="str">
        <f t="shared" ref="AI22:AI24" si="11">IF(OR(AF22="",AH22=""),"",AF22+AH22)</f>
        <v/>
      </c>
      <c r="AJ22" s="177" t="str">
        <f>IFERROR(IF(AND(AD21="Probabilidad",AD22="Probabilidad"),(AJ21-(+AJ21*AI22)),IF(AND(AD21="Impacto",AD22="Probabilidad"),(AJ20-(+AJ20*AI22)),IF(AD22="Impacto",AJ21,""))),"")</f>
        <v/>
      </c>
      <c r="AK22" s="177" t="str">
        <f>IFERROR(IF(AND(AD21="Impacto",AD22="Impacto"),(AK21-(+AK21*AI22)),IF(AND(AD21="Probabilidad",AD22="Impacto"),(AK20-(+AK20*AI22)),IF(AD22="Probabilidad",AK21,""))),"")</f>
        <v/>
      </c>
      <c r="AL22" s="178"/>
      <c r="AM22" s="178"/>
      <c r="AN22" s="178"/>
      <c r="AO22" s="501"/>
      <c r="AP22" s="501"/>
      <c r="AQ22" s="504"/>
      <c r="AR22" s="501"/>
      <c r="AS22" s="501"/>
      <c r="AT22" s="504"/>
      <c r="AU22" s="504"/>
      <c r="AV22" s="504"/>
      <c r="AW22" s="518"/>
      <c r="AX22" s="647"/>
      <c r="AY22" s="644"/>
      <c r="AZ22" s="647"/>
      <c r="BA22" s="647"/>
      <c r="BB22" s="521"/>
      <c r="BC22" s="495"/>
      <c r="BD22" s="495"/>
      <c r="BE22" s="513"/>
      <c r="BF22" s="513"/>
      <c r="BG22" s="513"/>
      <c r="BH22" s="513"/>
      <c r="BI22" s="513"/>
      <c r="BJ22" s="495"/>
      <c r="BK22" s="495"/>
      <c r="BL22" s="553"/>
    </row>
    <row r="23" spans="1:64" s="160" customFormat="1" ht="71.25" customHeight="1" x14ac:dyDescent="0.25">
      <c r="A23" s="555"/>
      <c r="B23" s="558"/>
      <c r="C23" s="561"/>
      <c r="D23" s="678" t="s">
        <v>162</v>
      </c>
      <c r="E23" s="525" t="s">
        <v>121</v>
      </c>
      <c r="F23" s="528">
        <v>3</v>
      </c>
      <c r="G23" s="493" t="s">
        <v>188</v>
      </c>
      <c r="H23" s="531"/>
      <c r="I23" s="534" t="s">
        <v>203</v>
      </c>
      <c r="J23" s="537" t="s">
        <v>16</v>
      </c>
      <c r="K23" s="540" t="s">
        <v>1816</v>
      </c>
      <c r="L23" s="493"/>
      <c r="M23" s="493"/>
      <c r="N23" s="531" t="s">
        <v>189</v>
      </c>
      <c r="O23" s="543">
        <v>1</v>
      </c>
      <c r="P23" s="516" t="s">
        <v>71</v>
      </c>
      <c r="Q23" s="505">
        <v>0.4</v>
      </c>
      <c r="R23" s="516"/>
      <c r="S23" s="505" t="s">
        <v>1510</v>
      </c>
      <c r="T23" s="516" t="s">
        <v>9</v>
      </c>
      <c r="U23" s="505">
        <v>0.4</v>
      </c>
      <c r="V23" s="508" t="s">
        <v>9</v>
      </c>
      <c r="W23" s="505">
        <v>0.4</v>
      </c>
      <c r="X23" s="505" t="s">
        <v>1815</v>
      </c>
      <c r="Y23" s="502" t="s">
        <v>10</v>
      </c>
      <c r="Z23" s="152">
        <v>1</v>
      </c>
      <c r="AA23" s="448" t="s">
        <v>190</v>
      </c>
      <c r="AB23" s="154" t="s">
        <v>165</v>
      </c>
      <c r="AC23" s="448" t="s">
        <v>187</v>
      </c>
      <c r="AD23" s="155" t="str">
        <f t="shared" si="8"/>
        <v>Probabilidad</v>
      </c>
      <c r="AE23" s="154" t="s">
        <v>64</v>
      </c>
      <c r="AF23" s="444">
        <f t="shared" si="9"/>
        <v>0.25</v>
      </c>
      <c r="AG23" s="154" t="s">
        <v>77</v>
      </c>
      <c r="AH23" s="444">
        <f t="shared" si="10"/>
        <v>0.15</v>
      </c>
      <c r="AI23" s="447">
        <f t="shared" si="11"/>
        <v>0.4</v>
      </c>
      <c r="AJ23" s="158">
        <f>IFERROR(IF(AD23="Probabilidad",(Q23-(+Q23*AI23)),IF(AD23="Impacto",Q23,"")),"")</f>
        <v>0.24</v>
      </c>
      <c r="AK23" s="158">
        <f>IFERROR(IF(AD23="Impacto",(W23-(+W23*AI23)),IF(AD23="Probabilidad",W23,"")),"")</f>
        <v>0.4</v>
      </c>
      <c r="AL23" s="159" t="s">
        <v>66</v>
      </c>
      <c r="AM23" s="159" t="s">
        <v>67</v>
      </c>
      <c r="AN23" s="159" t="s">
        <v>80</v>
      </c>
      <c r="AO23" s="499">
        <f>Q23</f>
        <v>0.4</v>
      </c>
      <c r="AP23" s="499">
        <f>IF(AJ23="","",MIN(AJ23:AJ28))</f>
        <v>0.14399999999999999</v>
      </c>
      <c r="AQ23" s="502" t="str">
        <f>IFERROR(IF(AP23="","",IF(AP23&lt;=0.2,"Muy Baja",IF(AP23&lt;=0.4,"Baja",IF(AP23&lt;=0.6,"Media",IF(AP23&lt;=0.8,"Alta","Muy Alta"))))),"")</f>
        <v>Muy Baja</v>
      </c>
      <c r="AR23" s="499">
        <f>W23</f>
        <v>0.4</v>
      </c>
      <c r="AS23" s="499">
        <f>IF(AK23="","",MIN(AK23:AK28))</f>
        <v>0.4</v>
      </c>
      <c r="AT23" s="502" t="str">
        <f>IFERROR(IF(AS23="","",IF(AS23&lt;=0.2,"Leve",IF(AS23&lt;=0.4,"Menor",IF(AS23&lt;=0.6,"Moderado",IF(AS23&lt;=0.8,"Mayor","Catastrófico"))))),"")</f>
        <v>Menor</v>
      </c>
      <c r="AU23" s="502" t="str">
        <f>Y23</f>
        <v>Moderado</v>
      </c>
      <c r="AV23" s="502" t="str">
        <f>IFERROR(IF(OR(AND(AQ23="Muy Baja",AT23="Leve"),AND(AQ23="Muy Baja",AT23="Menor"),AND(AQ23="Baja",AT23="Leve")),"Bajo",IF(OR(AND(AQ23="Muy baja",AT23="Moderado"),AND(AQ23="Baja",AT23="Menor"),AND(AQ23="Baja",AT23="Moderado"),AND(AQ23="Media",AT23="Leve"),AND(AQ23="Media",AT23="Menor"),AND(AQ23="Media",AT23="Moderado"),AND(AQ23="Alta",AT23="Leve"),AND(AQ23="Alta",AT23="Menor")),"Moderado",IF(OR(AND(AQ23="Muy Baja",AT23="Mayor"),AND(AQ23="Baja",AT23="Mayor"),AND(AQ23="Media",AT23="Mayor"),AND(AQ23="Alta",AT23="Moderado"),AND(AQ23="Alta",AT23="Mayor"),AND(AQ23="Muy Alta",AT23="Leve"),AND(AQ23="Muy Alta",AT23="Menor"),AND(AQ23="Muy Alta",AT23="Moderado"),AND(AQ23="Muy Alta",AT23="Mayor")),"Alto",IF(OR(AND(AQ23="Muy Baja",AT23="Catastrófico"),AND(AQ23="Baja",AT23="Catastrófico"),AND(AQ23="Media",AT23="Catastrófico"),AND(AQ23="Alta",AT23="Catastrófico"),AND(AQ23="Muy Alta",AT23="Catastrófico")),"Extremo","")))),"")</f>
        <v>Bajo</v>
      </c>
      <c r="AW23" s="516" t="s">
        <v>82</v>
      </c>
      <c r="AX23" s="848"/>
      <c r="AY23" s="848"/>
      <c r="AZ23" s="848"/>
      <c r="BA23" s="848"/>
      <c r="BB23" s="519"/>
      <c r="BC23" s="493"/>
      <c r="BD23" s="493"/>
      <c r="BE23" s="511"/>
      <c r="BF23" s="511"/>
      <c r="BG23" s="511"/>
      <c r="BH23" s="511"/>
      <c r="BI23" s="511"/>
      <c r="BJ23" s="493"/>
      <c r="BK23" s="493"/>
      <c r="BL23" s="496"/>
    </row>
    <row r="24" spans="1:64" s="160" customFormat="1" ht="72" customHeight="1" x14ac:dyDescent="0.25">
      <c r="A24" s="555"/>
      <c r="B24" s="558"/>
      <c r="C24" s="561"/>
      <c r="D24" s="679"/>
      <c r="E24" s="526"/>
      <c r="F24" s="529"/>
      <c r="G24" s="494"/>
      <c r="H24" s="532"/>
      <c r="I24" s="535"/>
      <c r="J24" s="538"/>
      <c r="K24" s="541"/>
      <c r="L24" s="494"/>
      <c r="M24" s="494"/>
      <c r="N24" s="532"/>
      <c r="O24" s="544"/>
      <c r="P24" s="517"/>
      <c r="Q24" s="506"/>
      <c r="R24" s="517"/>
      <c r="S24" s="506"/>
      <c r="T24" s="517"/>
      <c r="U24" s="506"/>
      <c r="V24" s="509"/>
      <c r="W24" s="506"/>
      <c r="X24" s="506"/>
      <c r="Y24" s="503"/>
      <c r="Z24" s="161">
        <v>2</v>
      </c>
      <c r="AA24" s="449" t="s">
        <v>191</v>
      </c>
      <c r="AB24" s="163" t="s">
        <v>165</v>
      </c>
      <c r="AC24" s="449" t="s">
        <v>192</v>
      </c>
      <c r="AD24" s="165" t="str">
        <f t="shared" si="8"/>
        <v>Probabilidad</v>
      </c>
      <c r="AE24" s="163" t="s">
        <v>64</v>
      </c>
      <c r="AF24" s="445">
        <f t="shared" si="9"/>
        <v>0.25</v>
      </c>
      <c r="AG24" s="163" t="s">
        <v>77</v>
      </c>
      <c r="AH24" s="445">
        <f t="shared" si="10"/>
        <v>0.15</v>
      </c>
      <c r="AI24" s="167">
        <f t="shared" si="11"/>
        <v>0.4</v>
      </c>
      <c r="AJ24" s="168">
        <f>IFERROR(IF(AND(AD23="Probabilidad",AD24="Probabilidad"),(AJ23-(+AJ23*AI24)),IF(AD24="Probabilidad",(Q23-(+Q23*AI24)),IF(AD24="Impacto",AJ23,""))),"")</f>
        <v>0.14399999999999999</v>
      </c>
      <c r="AK24" s="168">
        <f>IFERROR(IF(AND(AD23="Impacto",AD24="Impacto"),(AK23-(+AK23*AI24)),IF(AD24="Impacto",(W23-(+W23*AI24)),IF(AD24="Probabilidad",AK23,""))),"")</f>
        <v>0.4</v>
      </c>
      <c r="AL24" s="169" t="s">
        <v>66</v>
      </c>
      <c r="AM24" s="169" t="s">
        <v>67</v>
      </c>
      <c r="AN24" s="169" t="s">
        <v>80</v>
      </c>
      <c r="AO24" s="500"/>
      <c r="AP24" s="500"/>
      <c r="AQ24" s="503"/>
      <c r="AR24" s="500"/>
      <c r="AS24" s="500"/>
      <c r="AT24" s="503"/>
      <c r="AU24" s="503"/>
      <c r="AV24" s="503"/>
      <c r="AW24" s="517"/>
      <c r="AX24" s="849"/>
      <c r="AY24" s="849"/>
      <c r="AZ24" s="849"/>
      <c r="BA24" s="849"/>
      <c r="BB24" s="520"/>
      <c r="BC24" s="494"/>
      <c r="BD24" s="494"/>
      <c r="BE24" s="512"/>
      <c r="BF24" s="512"/>
      <c r="BG24" s="512"/>
      <c r="BH24" s="512"/>
      <c r="BI24" s="512"/>
      <c r="BJ24" s="494"/>
      <c r="BK24" s="494"/>
      <c r="BL24" s="497"/>
    </row>
    <row r="25" spans="1:64" s="160" customFormat="1" x14ac:dyDescent="0.25">
      <c r="A25" s="555"/>
      <c r="B25" s="558"/>
      <c r="C25" s="561"/>
      <c r="D25" s="679"/>
      <c r="E25" s="526"/>
      <c r="F25" s="529"/>
      <c r="G25" s="494"/>
      <c r="H25" s="532"/>
      <c r="I25" s="535"/>
      <c r="J25" s="538"/>
      <c r="K25" s="541"/>
      <c r="L25" s="494"/>
      <c r="M25" s="494"/>
      <c r="N25" s="532"/>
      <c r="O25" s="544"/>
      <c r="P25" s="517"/>
      <c r="Q25" s="506"/>
      <c r="R25" s="517"/>
      <c r="S25" s="506"/>
      <c r="T25" s="517"/>
      <c r="U25" s="506"/>
      <c r="V25" s="509"/>
      <c r="W25" s="506"/>
      <c r="X25" s="506"/>
      <c r="Y25" s="503"/>
      <c r="Z25" s="161"/>
      <c r="AA25" s="21"/>
      <c r="AB25" s="163"/>
      <c r="AC25" s="164"/>
      <c r="AD25" s="165"/>
      <c r="AE25" s="163"/>
      <c r="AF25" s="166"/>
      <c r="AG25" s="163"/>
      <c r="AH25" s="166"/>
      <c r="AI25" s="167"/>
      <c r="AJ25" s="168"/>
      <c r="AK25" s="168"/>
      <c r="AL25" s="169"/>
      <c r="AM25" s="169"/>
      <c r="AN25" s="169"/>
      <c r="AO25" s="500"/>
      <c r="AP25" s="500"/>
      <c r="AQ25" s="503"/>
      <c r="AR25" s="500"/>
      <c r="AS25" s="500"/>
      <c r="AT25" s="503"/>
      <c r="AU25" s="503"/>
      <c r="AV25" s="503"/>
      <c r="AW25" s="517"/>
      <c r="AX25" s="849"/>
      <c r="AY25" s="849"/>
      <c r="AZ25" s="849"/>
      <c r="BA25" s="849"/>
      <c r="BB25" s="520"/>
      <c r="BC25" s="494"/>
      <c r="BD25" s="494"/>
      <c r="BE25" s="512"/>
      <c r="BF25" s="512"/>
      <c r="BG25" s="512"/>
      <c r="BH25" s="512"/>
      <c r="BI25" s="512"/>
      <c r="BJ25" s="494"/>
      <c r="BK25" s="494"/>
      <c r="BL25" s="497"/>
    </row>
    <row r="26" spans="1:64" s="160" customFormat="1" x14ac:dyDescent="0.25">
      <c r="A26" s="555"/>
      <c r="B26" s="558"/>
      <c r="C26" s="561"/>
      <c r="D26" s="679"/>
      <c r="E26" s="526"/>
      <c r="F26" s="529"/>
      <c r="G26" s="494"/>
      <c r="H26" s="532"/>
      <c r="I26" s="535"/>
      <c r="J26" s="538"/>
      <c r="K26" s="541"/>
      <c r="L26" s="494"/>
      <c r="M26" s="494"/>
      <c r="N26" s="532"/>
      <c r="O26" s="544"/>
      <c r="P26" s="517"/>
      <c r="Q26" s="506"/>
      <c r="R26" s="517"/>
      <c r="S26" s="506"/>
      <c r="T26" s="517"/>
      <c r="U26" s="506"/>
      <c r="V26" s="509"/>
      <c r="W26" s="506"/>
      <c r="X26" s="506"/>
      <c r="Y26" s="503"/>
      <c r="Z26" s="161"/>
      <c r="AA26" s="21"/>
      <c r="AB26" s="163"/>
      <c r="AC26" s="164"/>
      <c r="AD26" s="165"/>
      <c r="AE26" s="163"/>
      <c r="AF26" s="166"/>
      <c r="AG26" s="163"/>
      <c r="AH26" s="166"/>
      <c r="AI26" s="167"/>
      <c r="AJ26" s="168"/>
      <c r="AK26" s="168"/>
      <c r="AL26" s="169"/>
      <c r="AM26" s="169"/>
      <c r="AN26" s="169"/>
      <c r="AO26" s="500"/>
      <c r="AP26" s="500"/>
      <c r="AQ26" s="503"/>
      <c r="AR26" s="500"/>
      <c r="AS26" s="500"/>
      <c r="AT26" s="503"/>
      <c r="AU26" s="503"/>
      <c r="AV26" s="503"/>
      <c r="AW26" s="517"/>
      <c r="AX26" s="849"/>
      <c r="AY26" s="849"/>
      <c r="AZ26" s="849"/>
      <c r="BA26" s="849"/>
      <c r="BB26" s="520"/>
      <c r="BC26" s="494"/>
      <c r="BD26" s="494"/>
      <c r="BE26" s="512"/>
      <c r="BF26" s="512"/>
      <c r="BG26" s="512"/>
      <c r="BH26" s="512"/>
      <c r="BI26" s="512"/>
      <c r="BJ26" s="494"/>
      <c r="BK26" s="494"/>
      <c r="BL26" s="497"/>
    </row>
    <row r="27" spans="1:64" s="160" customFormat="1" x14ac:dyDescent="0.25">
      <c r="A27" s="555"/>
      <c r="B27" s="558"/>
      <c r="C27" s="561"/>
      <c r="D27" s="679"/>
      <c r="E27" s="526"/>
      <c r="F27" s="529"/>
      <c r="G27" s="494"/>
      <c r="H27" s="532"/>
      <c r="I27" s="535"/>
      <c r="J27" s="538"/>
      <c r="K27" s="541"/>
      <c r="L27" s="494"/>
      <c r="M27" s="494"/>
      <c r="N27" s="532"/>
      <c r="O27" s="544"/>
      <c r="P27" s="517"/>
      <c r="Q27" s="506"/>
      <c r="R27" s="517"/>
      <c r="S27" s="506"/>
      <c r="T27" s="517"/>
      <c r="U27" s="506"/>
      <c r="V27" s="509"/>
      <c r="W27" s="506"/>
      <c r="X27" s="506"/>
      <c r="Y27" s="503"/>
      <c r="Z27" s="161"/>
      <c r="AA27" s="22"/>
      <c r="AB27" s="163"/>
      <c r="AC27" s="184"/>
      <c r="AD27" s="165"/>
      <c r="AE27" s="163"/>
      <c r="AF27" s="166"/>
      <c r="AG27" s="163"/>
      <c r="AH27" s="166"/>
      <c r="AI27" s="167"/>
      <c r="AJ27" s="168"/>
      <c r="AK27" s="168"/>
      <c r="AL27" s="169"/>
      <c r="AM27" s="169"/>
      <c r="AN27" s="169"/>
      <c r="AO27" s="500"/>
      <c r="AP27" s="500"/>
      <c r="AQ27" s="503"/>
      <c r="AR27" s="500"/>
      <c r="AS27" s="500"/>
      <c r="AT27" s="503"/>
      <c r="AU27" s="503"/>
      <c r="AV27" s="503"/>
      <c r="AW27" s="517"/>
      <c r="AX27" s="849"/>
      <c r="AY27" s="849"/>
      <c r="AZ27" s="849"/>
      <c r="BA27" s="849"/>
      <c r="BB27" s="520"/>
      <c r="BC27" s="494"/>
      <c r="BD27" s="494"/>
      <c r="BE27" s="512"/>
      <c r="BF27" s="512"/>
      <c r="BG27" s="512"/>
      <c r="BH27" s="512"/>
      <c r="BI27" s="512"/>
      <c r="BJ27" s="494"/>
      <c r="BK27" s="494"/>
      <c r="BL27" s="497"/>
    </row>
    <row r="28" spans="1:64" s="160" customFormat="1" ht="13.5" thickBot="1" x14ac:dyDescent="0.3">
      <c r="A28" s="555"/>
      <c r="B28" s="558"/>
      <c r="C28" s="561"/>
      <c r="D28" s="680"/>
      <c r="E28" s="527"/>
      <c r="F28" s="530"/>
      <c r="G28" s="495"/>
      <c r="H28" s="533"/>
      <c r="I28" s="536"/>
      <c r="J28" s="539"/>
      <c r="K28" s="542"/>
      <c r="L28" s="495"/>
      <c r="M28" s="495"/>
      <c r="N28" s="533"/>
      <c r="O28" s="545"/>
      <c r="P28" s="518"/>
      <c r="Q28" s="507"/>
      <c r="R28" s="518"/>
      <c r="S28" s="507"/>
      <c r="T28" s="518"/>
      <c r="U28" s="507"/>
      <c r="V28" s="510"/>
      <c r="W28" s="507"/>
      <c r="X28" s="507"/>
      <c r="Y28" s="504"/>
      <c r="Z28" s="171"/>
      <c r="AA28" s="172"/>
      <c r="AB28" s="173"/>
      <c r="AC28" s="172"/>
      <c r="AD28" s="174"/>
      <c r="AE28" s="173"/>
      <c r="AF28" s="175"/>
      <c r="AG28" s="173"/>
      <c r="AH28" s="175"/>
      <c r="AI28" s="176"/>
      <c r="AJ28" s="177"/>
      <c r="AK28" s="177"/>
      <c r="AL28" s="178"/>
      <c r="AM28" s="178"/>
      <c r="AN28" s="178"/>
      <c r="AO28" s="501"/>
      <c r="AP28" s="501"/>
      <c r="AQ28" s="504"/>
      <c r="AR28" s="501"/>
      <c r="AS28" s="501"/>
      <c r="AT28" s="504"/>
      <c r="AU28" s="504"/>
      <c r="AV28" s="504"/>
      <c r="AW28" s="518"/>
      <c r="AX28" s="850"/>
      <c r="AY28" s="850"/>
      <c r="AZ28" s="850"/>
      <c r="BA28" s="850"/>
      <c r="BB28" s="521"/>
      <c r="BC28" s="495"/>
      <c r="BD28" s="495"/>
      <c r="BE28" s="513"/>
      <c r="BF28" s="513"/>
      <c r="BG28" s="513"/>
      <c r="BH28" s="513"/>
      <c r="BI28" s="513"/>
      <c r="BJ28" s="495"/>
      <c r="BK28" s="495"/>
      <c r="BL28" s="553"/>
    </row>
    <row r="29" spans="1:64" s="160" customFormat="1" ht="79.5" customHeight="1" x14ac:dyDescent="0.25">
      <c r="A29" s="554" t="s">
        <v>102</v>
      </c>
      <c r="B29" s="557" t="s">
        <v>90</v>
      </c>
      <c r="C29" s="560" t="s">
        <v>193</v>
      </c>
      <c r="D29" s="522" t="s">
        <v>162</v>
      </c>
      <c r="E29" s="525" t="s">
        <v>123</v>
      </c>
      <c r="F29" s="528">
        <v>1</v>
      </c>
      <c r="G29" s="650" t="s">
        <v>194</v>
      </c>
      <c r="H29" s="650"/>
      <c r="I29" s="623" t="s">
        <v>204</v>
      </c>
      <c r="J29" s="537" t="s">
        <v>16</v>
      </c>
      <c r="K29" s="540" t="s">
        <v>1829</v>
      </c>
      <c r="L29" s="537"/>
      <c r="M29" s="537"/>
      <c r="N29" s="650" t="s">
        <v>195</v>
      </c>
      <c r="O29" s="664">
        <v>0.9</v>
      </c>
      <c r="P29" s="712" t="s">
        <v>71</v>
      </c>
      <c r="Q29" s="721">
        <v>0.4</v>
      </c>
      <c r="R29" s="712"/>
      <c r="S29" s="721" t="s">
        <v>1510</v>
      </c>
      <c r="T29" s="712" t="s">
        <v>74</v>
      </c>
      <c r="U29" s="721">
        <v>0.2</v>
      </c>
      <c r="V29" s="724" t="s">
        <v>74</v>
      </c>
      <c r="W29" s="721">
        <v>0.2</v>
      </c>
      <c r="X29" s="721" t="s">
        <v>1521</v>
      </c>
      <c r="Y29" s="629" t="s">
        <v>1512</v>
      </c>
      <c r="Z29" s="152">
        <v>1</v>
      </c>
      <c r="AA29" s="476" t="s">
        <v>1830</v>
      </c>
      <c r="AB29" s="159" t="s">
        <v>165</v>
      </c>
      <c r="AC29" s="153" t="s">
        <v>1831</v>
      </c>
      <c r="AD29" s="155" t="s">
        <v>1513</v>
      </c>
      <c r="AE29" s="154" t="s">
        <v>64</v>
      </c>
      <c r="AF29" s="156">
        <v>0.25</v>
      </c>
      <c r="AG29" s="154" t="s">
        <v>77</v>
      </c>
      <c r="AH29" s="156">
        <v>0.15</v>
      </c>
      <c r="AI29" s="157">
        <v>0.4</v>
      </c>
      <c r="AJ29" s="158">
        <v>0.24</v>
      </c>
      <c r="AK29" s="158">
        <v>0.2</v>
      </c>
      <c r="AL29" s="159" t="s">
        <v>66</v>
      </c>
      <c r="AM29" s="159" t="s">
        <v>67</v>
      </c>
      <c r="AN29" s="159" t="s">
        <v>80</v>
      </c>
      <c r="AO29" s="843">
        <v>0.4</v>
      </c>
      <c r="AP29" s="843">
        <v>0.16799999999999998</v>
      </c>
      <c r="AQ29" s="812" t="s">
        <v>70</v>
      </c>
      <c r="AR29" s="843">
        <v>0.2</v>
      </c>
      <c r="AS29" s="843">
        <v>0.2</v>
      </c>
      <c r="AT29" s="812" t="s">
        <v>74</v>
      </c>
      <c r="AU29" s="812" t="s">
        <v>1512</v>
      </c>
      <c r="AV29" s="812" t="s">
        <v>1512</v>
      </c>
      <c r="AW29" s="802" t="s">
        <v>82</v>
      </c>
      <c r="AX29" s="804"/>
      <c r="AY29" s="804"/>
      <c r="AZ29" s="851"/>
      <c r="BA29" s="851"/>
      <c r="BB29" s="519"/>
      <c r="BC29" s="851"/>
      <c r="BD29" s="851"/>
      <c r="BE29" s="851"/>
      <c r="BF29" s="511"/>
      <c r="BG29" s="511"/>
      <c r="BH29" s="511"/>
      <c r="BI29" s="511"/>
      <c r="BJ29" s="493"/>
      <c r="BK29" s="493"/>
      <c r="BL29" s="496"/>
    </row>
    <row r="30" spans="1:64" s="160" customFormat="1" ht="106.5" customHeight="1" x14ac:dyDescent="0.25">
      <c r="A30" s="555"/>
      <c r="B30" s="558"/>
      <c r="C30" s="561"/>
      <c r="D30" s="523"/>
      <c r="E30" s="526"/>
      <c r="F30" s="529"/>
      <c r="G30" s="651"/>
      <c r="H30" s="651"/>
      <c r="I30" s="624"/>
      <c r="J30" s="538"/>
      <c r="K30" s="541"/>
      <c r="L30" s="538"/>
      <c r="M30" s="538"/>
      <c r="N30" s="651"/>
      <c r="O30" s="665"/>
      <c r="P30" s="713"/>
      <c r="Q30" s="722"/>
      <c r="R30" s="713"/>
      <c r="S30" s="722"/>
      <c r="T30" s="713"/>
      <c r="U30" s="722"/>
      <c r="V30" s="725"/>
      <c r="W30" s="722"/>
      <c r="X30" s="722"/>
      <c r="Y30" s="630"/>
      <c r="Z30" s="161">
        <v>2</v>
      </c>
      <c r="AA30" s="477" t="s">
        <v>1832</v>
      </c>
      <c r="AB30" s="163" t="s">
        <v>165</v>
      </c>
      <c r="AC30" s="164" t="s">
        <v>1833</v>
      </c>
      <c r="AD30" s="165" t="s">
        <v>1513</v>
      </c>
      <c r="AE30" s="163" t="s">
        <v>75</v>
      </c>
      <c r="AF30" s="166">
        <v>0.15</v>
      </c>
      <c r="AG30" s="163" t="s">
        <v>77</v>
      </c>
      <c r="AH30" s="166">
        <v>0.15</v>
      </c>
      <c r="AI30" s="167">
        <v>0.3</v>
      </c>
      <c r="AJ30" s="168">
        <v>0.16799999999999998</v>
      </c>
      <c r="AK30" s="168">
        <v>0.2</v>
      </c>
      <c r="AL30" s="169" t="s">
        <v>66</v>
      </c>
      <c r="AM30" s="169" t="s">
        <v>67</v>
      </c>
      <c r="AN30" s="169" t="s">
        <v>80</v>
      </c>
      <c r="AO30" s="844"/>
      <c r="AP30" s="844"/>
      <c r="AQ30" s="813"/>
      <c r="AR30" s="844"/>
      <c r="AS30" s="844"/>
      <c r="AT30" s="813"/>
      <c r="AU30" s="813"/>
      <c r="AV30" s="813"/>
      <c r="AW30" s="803"/>
      <c r="AX30" s="805"/>
      <c r="AY30" s="805"/>
      <c r="AZ30" s="852"/>
      <c r="BA30" s="852"/>
      <c r="BB30" s="520"/>
      <c r="BC30" s="852"/>
      <c r="BD30" s="852"/>
      <c r="BE30" s="852"/>
      <c r="BF30" s="551"/>
      <c r="BG30" s="551"/>
      <c r="BH30" s="551"/>
      <c r="BI30" s="551"/>
      <c r="BJ30" s="549"/>
      <c r="BK30" s="549"/>
      <c r="BL30" s="497"/>
    </row>
    <row r="31" spans="1:64" s="160" customFormat="1" ht="12.75" customHeight="1" thickBot="1" x14ac:dyDescent="0.3">
      <c r="A31" s="555"/>
      <c r="B31" s="558"/>
      <c r="C31" s="561"/>
      <c r="D31" s="523"/>
      <c r="E31" s="526"/>
      <c r="F31" s="529"/>
      <c r="G31" s="651"/>
      <c r="H31" s="651"/>
      <c r="I31" s="624"/>
      <c r="J31" s="538"/>
      <c r="K31" s="541"/>
      <c r="L31" s="538"/>
      <c r="M31" s="538"/>
      <c r="N31" s="651"/>
      <c r="O31" s="665"/>
      <c r="P31" s="713"/>
      <c r="Q31" s="722"/>
      <c r="R31" s="713"/>
      <c r="S31" s="722"/>
      <c r="T31" s="713"/>
      <c r="U31" s="722"/>
      <c r="V31" s="725"/>
      <c r="W31" s="722"/>
      <c r="X31" s="722"/>
      <c r="Y31" s="630"/>
      <c r="Z31" s="161"/>
      <c r="AA31" s="475"/>
      <c r="AB31" s="163"/>
      <c r="AC31" s="162"/>
      <c r="AD31" s="165" t="str">
        <f t="shared" ref="AD31:AD43" si="12">IF(OR(AE31="Preventivo",AE31="Detectivo"),"Probabilidad",IF(AE31="Correctivo","Impacto",""))</f>
        <v/>
      </c>
      <c r="AE31" s="163"/>
      <c r="AF31" s="166" t="str">
        <f t="shared" ref="AF31:AF43" si="13">IF(AE31="","",IF(AE31="Preventivo",25%,IF(AE31="Detectivo",15%,IF(AE31="Correctivo",10%))))</f>
        <v/>
      </c>
      <c r="AG31" s="163"/>
      <c r="AH31" s="166" t="str">
        <f t="shared" ref="AH31:AH43" si="14">IF(AG31="Automático",25%,IF(AG31="Manual",15%,""))</f>
        <v/>
      </c>
      <c r="AI31" s="167" t="str">
        <f t="shared" ref="AI31:AI43" si="15">IF(OR(AF31="",AH31=""),"",AF31+AH31)</f>
        <v/>
      </c>
      <c r="AJ31" s="168" t="str">
        <f>IFERROR(IF(AND(AD30="Probabilidad",AD31="Probabilidad"),(AJ30-(+AJ30*AI31)),IF(AND(AD30="Impacto",AD31="Probabilidad"),(AJ29-(+AJ29*AI31)),IF(AD31="Impacto",AJ30,""))),"")</f>
        <v/>
      </c>
      <c r="AK31" s="168" t="str">
        <f>IFERROR(IF(AND(AD30="Impacto",AD31="Impacto"),(AK30-(+AK30*AI31)),IF(AND(AD30="Probabilidad",AD31="Impacto"),(AK29-(+AK29*AI31)),IF(AD31="Probabilidad",AK30,""))),"")</f>
        <v/>
      </c>
      <c r="AL31" s="169"/>
      <c r="AM31" s="169"/>
      <c r="AN31" s="169"/>
      <c r="AO31" s="844"/>
      <c r="AP31" s="844"/>
      <c r="AQ31" s="813"/>
      <c r="AR31" s="844"/>
      <c r="AS31" s="844"/>
      <c r="AT31" s="813"/>
      <c r="AU31" s="813"/>
      <c r="AV31" s="813"/>
      <c r="AW31" s="803"/>
      <c r="AX31" s="805"/>
      <c r="AY31" s="805"/>
      <c r="AZ31" s="852"/>
      <c r="BA31" s="852"/>
      <c r="BB31" s="520"/>
      <c r="BC31" s="852"/>
      <c r="BD31" s="852"/>
      <c r="BE31" s="852"/>
      <c r="BF31" s="551"/>
      <c r="BG31" s="551"/>
      <c r="BH31" s="551"/>
      <c r="BI31" s="551"/>
      <c r="BJ31" s="549"/>
      <c r="BK31" s="549"/>
      <c r="BL31" s="497"/>
    </row>
    <row r="32" spans="1:64" s="160" customFormat="1" ht="52.5" customHeight="1" x14ac:dyDescent="0.25">
      <c r="A32" s="555"/>
      <c r="B32" s="558"/>
      <c r="C32" s="561"/>
      <c r="D32" s="522" t="s">
        <v>162</v>
      </c>
      <c r="E32" s="525" t="s">
        <v>123</v>
      </c>
      <c r="F32" s="528">
        <v>2</v>
      </c>
      <c r="G32" s="493" t="s">
        <v>196</v>
      </c>
      <c r="H32" s="531"/>
      <c r="I32" s="534" t="s">
        <v>205</v>
      </c>
      <c r="J32" s="537" t="s">
        <v>16</v>
      </c>
      <c r="K32" s="540" t="s">
        <v>206</v>
      </c>
      <c r="L32" s="493"/>
      <c r="M32" s="493"/>
      <c r="N32" s="531" t="s">
        <v>197</v>
      </c>
      <c r="O32" s="563">
        <v>0.9</v>
      </c>
      <c r="P32" s="516" t="s">
        <v>71</v>
      </c>
      <c r="Q32" s="505">
        <v>0.4</v>
      </c>
      <c r="R32" s="516"/>
      <c r="S32" s="505" t="s">
        <v>1510</v>
      </c>
      <c r="T32" s="516" t="s">
        <v>10</v>
      </c>
      <c r="U32" s="505">
        <v>0.6</v>
      </c>
      <c r="V32" s="508" t="s">
        <v>10</v>
      </c>
      <c r="W32" s="505">
        <v>0.6</v>
      </c>
      <c r="X32" s="505" t="s">
        <v>1834</v>
      </c>
      <c r="Y32" s="502" t="s">
        <v>10</v>
      </c>
      <c r="Z32" s="152">
        <v>1</v>
      </c>
      <c r="AA32" s="479" t="s">
        <v>1835</v>
      </c>
      <c r="AB32" s="154" t="s">
        <v>165</v>
      </c>
      <c r="AC32" s="179" t="s">
        <v>198</v>
      </c>
      <c r="AD32" s="155" t="s">
        <v>1513</v>
      </c>
      <c r="AE32" s="154" t="s">
        <v>64</v>
      </c>
      <c r="AF32" s="156">
        <v>0.25</v>
      </c>
      <c r="AG32" s="154" t="s">
        <v>77</v>
      </c>
      <c r="AH32" s="156">
        <v>0.15</v>
      </c>
      <c r="AI32" s="157">
        <v>0.4</v>
      </c>
      <c r="AJ32" s="158">
        <v>0.24</v>
      </c>
      <c r="AK32" s="158">
        <v>0.6</v>
      </c>
      <c r="AL32" s="159" t="s">
        <v>66</v>
      </c>
      <c r="AM32" s="159" t="s">
        <v>67</v>
      </c>
      <c r="AN32" s="159" t="s">
        <v>80</v>
      </c>
      <c r="AO32" s="499">
        <v>0.4</v>
      </c>
      <c r="AP32" s="499">
        <v>0.11759999999999998</v>
      </c>
      <c r="AQ32" s="502" t="s">
        <v>70</v>
      </c>
      <c r="AR32" s="499">
        <v>0.6</v>
      </c>
      <c r="AS32" s="499">
        <v>0.6</v>
      </c>
      <c r="AT32" s="502" t="s">
        <v>10</v>
      </c>
      <c r="AU32" s="502" t="s">
        <v>10</v>
      </c>
      <c r="AV32" s="502" t="s">
        <v>10</v>
      </c>
      <c r="AW32" s="516" t="s">
        <v>167</v>
      </c>
      <c r="AX32" s="642" t="s">
        <v>1837</v>
      </c>
      <c r="AY32" s="493" t="s">
        <v>1838</v>
      </c>
      <c r="AZ32" s="493" t="s">
        <v>1839</v>
      </c>
      <c r="BA32" s="493" t="s">
        <v>1840</v>
      </c>
      <c r="BB32" s="519">
        <v>45016</v>
      </c>
      <c r="BC32" s="493"/>
      <c r="BD32" s="493"/>
      <c r="BE32" s="511"/>
      <c r="BF32" s="511"/>
      <c r="BG32" s="511"/>
      <c r="BH32" s="511"/>
      <c r="BI32" s="511"/>
      <c r="BJ32" s="493"/>
      <c r="BK32" s="493"/>
      <c r="BL32" s="496"/>
    </row>
    <row r="33" spans="1:64" s="160" customFormat="1" ht="62.25" x14ac:dyDescent="0.25">
      <c r="A33" s="555"/>
      <c r="B33" s="558"/>
      <c r="C33" s="561"/>
      <c r="D33" s="523"/>
      <c r="E33" s="526"/>
      <c r="F33" s="529"/>
      <c r="G33" s="494"/>
      <c r="H33" s="532"/>
      <c r="I33" s="535"/>
      <c r="J33" s="538"/>
      <c r="K33" s="541"/>
      <c r="L33" s="494"/>
      <c r="M33" s="494"/>
      <c r="N33" s="532"/>
      <c r="O33" s="564"/>
      <c r="P33" s="517"/>
      <c r="Q33" s="506"/>
      <c r="R33" s="517"/>
      <c r="S33" s="506"/>
      <c r="T33" s="517"/>
      <c r="U33" s="506"/>
      <c r="V33" s="509"/>
      <c r="W33" s="506"/>
      <c r="X33" s="506"/>
      <c r="Y33" s="503"/>
      <c r="Z33" s="161">
        <v>2</v>
      </c>
      <c r="AA33" s="479" t="s">
        <v>1836</v>
      </c>
      <c r="AB33" s="163" t="s">
        <v>170</v>
      </c>
      <c r="AC33" s="164" t="s">
        <v>199</v>
      </c>
      <c r="AD33" s="165" t="s">
        <v>1513</v>
      </c>
      <c r="AE33" s="163" t="s">
        <v>75</v>
      </c>
      <c r="AF33" s="166">
        <v>0.15</v>
      </c>
      <c r="AG33" s="163" t="s">
        <v>77</v>
      </c>
      <c r="AH33" s="166">
        <v>0.15</v>
      </c>
      <c r="AI33" s="167">
        <v>0.3</v>
      </c>
      <c r="AJ33" s="168">
        <v>0.16799999999999998</v>
      </c>
      <c r="AK33" s="168">
        <v>0.6</v>
      </c>
      <c r="AL33" s="169" t="s">
        <v>66</v>
      </c>
      <c r="AM33" s="169" t="s">
        <v>67</v>
      </c>
      <c r="AN33" s="169" t="s">
        <v>80</v>
      </c>
      <c r="AO33" s="500"/>
      <c r="AP33" s="500"/>
      <c r="AQ33" s="503"/>
      <c r="AR33" s="500"/>
      <c r="AS33" s="500"/>
      <c r="AT33" s="503"/>
      <c r="AU33" s="503"/>
      <c r="AV33" s="503"/>
      <c r="AW33" s="517"/>
      <c r="AX33" s="643"/>
      <c r="AY33" s="494"/>
      <c r="AZ33" s="494"/>
      <c r="BA33" s="494"/>
      <c r="BB33" s="520"/>
      <c r="BC33" s="549"/>
      <c r="BD33" s="549"/>
      <c r="BE33" s="551"/>
      <c r="BF33" s="551"/>
      <c r="BG33" s="551"/>
      <c r="BH33" s="551"/>
      <c r="BI33" s="551"/>
      <c r="BJ33" s="549"/>
      <c r="BK33" s="549"/>
      <c r="BL33" s="497"/>
    </row>
    <row r="34" spans="1:64" s="160" customFormat="1" ht="104.25" customHeight="1" x14ac:dyDescent="0.25">
      <c r="A34" s="555"/>
      <c r="B34" s="558"/>
      <c r="C34" s="561"/>
      <c r="D34" s="523"/>
      <c r="E34" s="526"/>
      <c r="F34" s="529"/>
      <c r="G34" s="494"/>
      <c r="H34" s="532"/>
      <c r="I34" s="535"/>
      <c r="J34" s="538"/>
      <c r="K34" s="541"/>
      <c r="L34" s="494"/>
      <c r="M34" s="494"/>
      <c r="N34" s="532"/>
      <c r="O34" s="564"/>
      <c r="P34" s="517"/>
      <c r="Q34" s="506"/>
      <c r="R34" s="517"/>
      <c r="S34" s="506"/>
      <c r="T34" s="517"/>
      <c r="U34" s="506"/>
      <c r="V34" s="509"/>
      <c r="W34" s="506"/>
      <c r="X34" s="506"/>
      <c r="Y34" s="503"/>
      <c r="Z34" s="161">
        <v>3</v>
      </c>
      <c r="AA34" s="479" t="s">
        <v>2115</v>
      </c>
      <c r="AB34" s="163" t="s">
        <v>165</v>
      </c>
      <c r="AC34" s="164" t="s">
        <v>200</v>
      </c>
      <c r="AD34" s="165" t="s">
        <v>1513</v>
      </c>
      <c r="AE34" s="163" t="s">
        <v>75</v>
      </c>
      <c r="AF34" s="166">
        <v>0.15</v>
      </c>
      <c r="AG34" s="163" t="s">
        <v>77</v>
      </c>
      <c r="AH34" s="166">
        <v>0.15</v>
      </c>
      <c r="AI34" s="167">
        <v>0.3</v>
      </c>
      <c r="AJ34" s="168">
        <v>0.11759999999999998</v>
      </c>
      <c r="AK34" s="168">
        <v>0.6</v>
      </c>
      <c r="AL34" s="169" t="s">
        <v>66</v>
      </c>
      <c r="AM34" s="169" t="s">
        <v>67</v>
      </c>
      <c r="AN34" s="169" t="s">
        <v>80</v>
      </c>
      <c r="AO34" s="500"/>
      <c r="AP34" s="500"/>
      <c r="AQ34" s="503"/>
      <c r="AR34" s="500"/>
      <c r="AS34" s="500"/>
      <c r="AT34" s="503"/>
      <c r="AU34" s="503"/>
      <c r="AV34" s="503"/>
      <c r="AW34" s="517"/>
      <c r="AX34" s="643"/>
      <c r="AY34" s="494"/>
      <c r="AZ34" s="494"/>
      <c r="BA34" s="494"/>
      <c r="BB34" s="520"/>
      <c r="BC34" s="549"/>
      <c r="BD34" s="549"/>
      <c r="BE34" s="551"/>
      <c r="BF34" s="551"/>
      <c r="BG34" s="551"/>
      <c r="BH34" s="551"/>
      <c r="BI34" s="551"/>
      <c r="BJ34" s="549"/>
      <c r="BK34" s="549"/>
      <c r="BL34" s="497"/>
    </row>
    <row r="35" spans="1:64" s="160" customFormat="1" x14ac:dyDescent="0.25">
      <c r="A35" s="555"/>
      <c r="B35" s="558"/>
      <c r="C35" s="561"/>
      <c r="D35" s="523"/>
      <c r="E35" s="526"/>
      <c r="F35" s="529"/>
      <c r="G35" s="494"/>
      <c r="H35" s="532"/>
      <c r="I35" s="535"/>
      <c r="J35" s="538"/>
      <c r="K35" s="541"/>
      <c r="L35" s="494"/>
      <c r="M35" s="494"/>
      <c r="N35" s="532"/>
      <c r="O35" s="564"/>
      <c r="P35" s="517"/>
      <c r="Q35" s="506"/>
      <c r="R35" s="517"/>
      <c r="S35" s="506"/>
      <c r="T35" s="517"/>
      <c r="U35" s="506"/>
      <c r="V35" s="509"/>
      <c r="W35" s="506"/>
      <c r="X35" s="506"/>
      <c r="Y35" s="503"/>
      <c r="Z35" s="161"/>
      <c r="AA35" s="21"/>
      <c r="AB35" s="163"/>
      <c r="AC35" s="164"/>
      <c r="AD35" s="165" t="str">
        <f t="shared" si="12"/>
        <v/>
      </c>
      <c r="AE35" s="163"/>
      <c r="AF35" s="166" t="str">
        <f t="shared" si="13"/>
        <v/>
      </c>
      <c r="AG35" s="163"/>
      <c r="AH35" s="166" t="str">
        <f t="shared" si="14"/>
        <v/>
      </c>
      <c r="AI35" s="167" t="str">
        <f t="shared" si="15"/>
        <v/>
      </c>
      <c r="AJ35" s="168" t="str">
        <f>IFERROR(IF(AND(AD34="Probabilidad",AD35="Probabilidad"),(AJ34-(+AJ34*AI35)),IF(AND(AD34="Impacto",AD35="Probabilidad"),(AJ33-(+AJ33*AI35)),IF(AD35="Impacto",AJ34,""))),"")</f>
        <v/>
      </c>
      <c r="AK35" s="168" t="str">
        <f>IFERROR(IF(AND(AD34="Impacto",AD35="Impacto"),(AK34-(+AK34*AI35)),IF(AND(AD34="Probabilidad",AD35="Impacto"),(AK33-(+AK33*AI35)),IF(AD35="Probabilidad",AK34,""))),"")</f>
        <v/>
      </c>
      <c r="AL35" s="169"/>
      <c r="AM35" s="169"/>
      <c r="AN35" s="169"/>
      <c r="AO35" s="500"/>
      <c r="AP35" s="500"/>
      <c r="AQ35" s="503"/>
      <c r="AR35" s="500"/>
      <c r="AS35" s="500"/>
      <c r="AT35" s="503"/>
      <c r="AU35" s="503"/>
      <c r="AV35" s="503"/>
      <c r="AW35" s="517"/>
      <c r="AX35" s="643"/>
      <c r="AY35" s="494"/>
      <c r="AZ35" s="494"/>
      <c r="BA35" s="494"/>
      <c r="BB35" s="520"/>
      <c r="BC35" s="549"/>
      <c r="BD35" s="549"/>
      <c r="BE35" s="551"/>
      <c r="BF35" s="551"/>
      <c r="BG35" s="551"/>
      <c r="BH35" s="551"/>
      <c r="BI35" s="551"/>
      <c r="BJ35" s="549"/>
      <c r="BK35" s="549"/>
      <c r="BL35" s="497"/>
    </row>
    <row r="36" spans="1:64" s="160" customFormat="1" x14ac:dyDescent="0.25">
      <c r="A36" s="555"/>
      <c r="B36" s="558"/>
      <c r="C36" s="561"/>
      <c r="D36" s="523"/>
      <c r="E36" s="526"/>
      <c r="F36" s="529"/>
      <c r="G36" s="494"/>
      <c r="H36" s="532"/>
      <c r="I36" s="535"/>
      <c r="J36" s="538"/>
      <c r="K36" s="541"/>
      <c r="L36" s="494"/>
      <c r="M36" s="494"/>
      <c r="N36" s="532"/>
      <c r="O36" s="564"/>
      <c r="P36" s="517"/>
      <c r="Q36" s="506"/>
      <c r="R36" s="517"/>
      <c r="S36" s="506"/>
      <c r="T36" s="517"/>
      <c r="U36" s="506"/>
      <c r="V36" s="509"/>
      <c r="W36" s="506"/>
      <c r="X36" s="506"/>
      <c r="Y36" s="503"/>
      <c r="Z36" s="161"/>
      <c r="AA36" s="22"/>
      <c r="AB36" s="163"/>
      <c r="AC36" s="184"/>
      <c r="AD36" s="165" t="str">
        <f t="shared" si="12"/>
        <v/>
      </c>
      <c r="AE36" s="163"/>
      <c r="AF36" s="166" t="str">
        <f t="shared" si="13"/>
        <v/>
      </c>
      <c r="AG36" s="163"/>
      <c r="AH36" s="166" t="str">
        <f t="shared" si="14"/>
        <v/>
      </c>
      <c r="AI36" s="167" t="str">
        <f t="shared" si="15"/>
        <v/>
      </c>
      <c r="AJ36" s="168" t="str">
        <f>IFERROR(IF(AND(AD35="Probabilidad",AD36="Probabilidad"),(AJ35-(+AJ35*AI36)),IF(AND(AD35="Impacto",AD36="Probabilidad"),(AJ34-(+AJ34*AI36)),IF(AD36="Impacto",AJ35,""))),"")</f>
        <v/>
      </c>
      <c r="AK36" s="168" t="str">
        <f>IFERROR(IF(AND(AD35="Impacto",AD36="Impacto"),(AK35-(+AK35*AI36)),IF(AND(AD35="Probabilidad",AD36="Impacto"),(AK34-(+AK34*AI36)),IF(AD36="Probabilidad",AK35,""))),"")</f>
        <v/>
      </c>
      <c r="AL36" s="169"/>
      <c r="AM36" s="169"/>
      <c r="AN36" s="169"/>
      <c r="AO36" s="500"/>
      <c r="AP36" s="500"/>
      <c r="AQ36" s="503"/>
      <c r="AR36" s="500"/>
      <c r="AS36" s="500"/>
      <c r="AT36" s="503"/>
      <c r="AU36" s="503"/>
      <c r="AV36" s="503"/>
      <c r="AW36" s="517"/>
      <c r="AX36" s="643"/>
      <c r="AY36" s="494"/>
      <c r="AZ36" s="494"/>
      <c r="BA36" s="494"/>
      <c r="BB36" s="520"/>
      <c r="BC36" s="549"/>
      <c r="BD36" s="549"/>
      <c r="BE36" s="551"/>
      <c r="BF36" s="551"/>
      <c r="BG36" s="551"/>
      <c r="BH36" s="551"/>
      <c r="BI36" s="551"/>
      <c r="BJ36" s="549"/>
      <c r="BK36" s="549"/>
      <c r="BL36" s="497"/>
    </row>
    <row r="37" spans="1:64" s="160" customFormat="1" ht="13.5" thickBot="1" x14ac:dyDescent="0.3">
      <c r="A37" s="555"/>
      <c r="B37" s="558"/>
      <c r="C37" s="561"/>
      <c r="D37" s="524"/>
      <c r="E37" s="527"/>
      <c r="F37" s="530"/>
      <c r="G37" s="495"/>
      <c r="H37" s="533"/>
      <c r="I37" s="536"/>
      <c r="J37" s="539"/>
      <c r="K37" s="542"/>
      <c r="L37" s="495"/>
      <c r="M37" s="495"/>
      <c r="N37" s="533"/>
      <c r="O37" s="565"/>
      <c r="P37" s="518"/>
      <c r="Q37" s="507"/>
      <c r="R37" s="518"/>
      <c r="S37" s="507"/>
      <c r="T37" s="518"/>
      <c r="U37" s="507"/>
      <c r="V37" s="510"/>
      <c r="W37" s="507"/>
      <c r="X37" s="507"/>
      <c r="Y37" s="504"/>
      <c r="Z37" s="171"/>
      <c r="AA37" s="172"/>
      <c r="AB37" s="173"/>
      <c r="AC37" s="172"/>
      <c r="AD37" s="174" t="str">
        <f t="shared" si="12"/>
        <v/>
      </c>
      <c r="AE37" s="173"/>
      <c r="AF37" s="175" t="str">
        <f t="shared" si="13"/>
        <v/>
      </c>
      <c r="AG37" s="173"/>
      <c r="AH37" s="175" t="str">
        <f t="shared" si="14"/>
        <v/>
      </c>
      <c r="AI37" s="176" t="str">
        <f t="shared" si="15"/>
        <v/>
      </c>
      <c r="AJ37" s="168" t="str">
        <f>IFERROR(IF(AND(AD36="Probabilidad",AD37="Probabilidad"),(AJ36-(+AJ36*AI37)),IF(AND(AD36="Impacto",AD37="Probabilidad"),(AJ35-(+AJ35*AI37)),IF(AD37="Impacto",AJ36,""))),"")</f>
        <v/>
      </c>
      <c r="AK37" s="168" t="str">
        <f>IFERROR(IF(AND(AD36="Impacto",AD37="Impacto"),(AK36-(+AK36*AI37)),IF(AND(AD36="Probabilidad",AD37="Impacto"),(AK35-(+AK35*AI37)),IF(AD37="Probabilidad",AK36,""))),"")</f>
        <v/>
      </c>
      <c r="AL37" s="178"/>
      <c r="AM37" s="178"/>
      <c r="AN37" s="178"/>
      <c r="AO37" s="501"/>
      <c r="AP37" s="501"/>
      <c r="AQ37" s="504"/>
      <c r="AR37" s="501"/>
      <c r="AS37" s="501"/>
      <c r="AT37" s="504"/>
      <c r="AU37" s="504"/>
      <c r="AV37" s="504"/>
      <c r="AW37" s="518"/>
      <c r="AX37" s="644"/>
      <c r="AY37" s="495"/>
      <c r="AZ37" s="495"/>
      <c r="BA37" s="495"/>
      <c r="BB37" s="521"/>
      <c r="BC37" s="550"/>
      <c r="BD37" s="550"/>
      <c r="BE37" s="552"/>
      <c r="BF37" s="552"/>
      <c r="BG37" s="552"/>
      <c r="BH37" s="552"/>
      <c r="BI37" s="552"/>
      <c r="BJ37" s="550"/>
      <c r="BK37" s="550"/>
      <c r="BL37" s="553"/>
    </row>
    <row r="38" spans="1:64" s="160" customFormat="1" ht="140.25" customHeight="1" x14ac:dyDescent="0.25">
      <c r="A38" s="555"/>
      <c r="B38" s="558"/>
      <c r="C38" s="561"/>
      <c r="D38" s="522" t="s">
        <v>162</v>
      </c>
      <c r="E38" s="525" t="s">
        <v>123</v>
      </c>
      <c r="F38" s="528">
        <v>3</v>
      </c>
      <c r="G38" s="493" t="s">
        <v>1841</v>
      </c>
      <c r="H38" s="531"/>
      <c r="I38" s="534" t="s">
        <v>1842</v>
      </c>
      <c r="J38" s="537" t="s">
        <v>16</v>
      </c>
      <c r="K38" s="540" t="s">
        <v>1843</v>
      </c>
      <c r="L38" s="493"/>
      <c r="M38" s="493"/>
      <c r="N38" s="531" t="s">
        <v>1844</v>
      </c>
      <c r="O38" s="543">
        <v>0</v>
      </c>
      <c r="P38" s="516" t="s">
        <v>71</v>
      </c>
      <c r="Q38" s="505">
        <v>0.4</v>
      </c>
      <c r="R38" s="516"/>
      <c r="S38" s="505" t="s">
        <v>1510</v>
      </c>
      <c r="T38" s="516" t="s">
        <v>10</v>
      </c>
      <c r="U38" s="505">
        <v>0.6</v>
      </c>
      <c r="V38" s="508" t="s">
        <v>10</v>
      </c>
      <c r="W38" s="505">
        <v>0.6</v>
      </c>
      <c r="X38" s="505" t="s">
        <v>1834</v>
      </c>
      <c r="Y38" s="502" t="s">
        <v>10</v>
      </c>
      <c r="Z38" s="152">
        <v>1</v>
      </c>
      <c r="AA38" s="21" t="s">
        <v>1845</v>
      </c>
      <c r="AB38" s="154" t="s">
        <v>165</v>
      </c>
      <c r="AC38" s="153" t="s">
        <v>198</v>
      </c>
      <c r="AD38" s="155" t="s">
        <v>1513</v>
      </c>
      <c r="AE38" s="154" t="s">
        <v>64</v>
      </c>
      <c r="AF38" s="156">
        <v>0.25</v>
      </c>
      <c r="AG38" s="154" t="s">
        <v>77</v>
      </c>
      <c r="AH38" s="156">
        <v>0.15</v>
      </c>
      <c r="AI38" s="157">
        <v>0.4</v>
      </c>
      <c r="AJ38" s="158">
        <v>0.24</v>
      </c>
      <c r="AK38" s="158">
        <v>0.6</v>
      </c>
      <c r="AL38" s="159" t="s">
        <v>66</v>
      </c>
      <c r="AM38" s="159" t="s">
        <v>67</v>
      </c>
      <c r="AN38" s="159" t="s">
        <v>80</v>
      </c>
      <c r="AO38" s="843">
        <f>Q38</f>
        <v>0.4</v>
      </c>
      <c r="AP38" s="843">
        <f>IF(AJ38="","",MIN(AJ38:AJ43))</f>
        <v>0.11759999999999998</v>
      </c>
      <c r="AQ38" s="812" t="str">
        <f>IFERROR(IF(AP38="","",IF(AP38&lt;=0.2,"Muy Baja",IF(AP38&lt;=0.4,"Baja",IF(AP38&lt;=0.6,"Media",IF(AP38&lt;=0.8,"Alta","Muy Alta"))))),"")</f>
        <v>Muy Baja</v>
      </c>
      <c r="AR38" s="843">
        <f>W38</f>
        <v>0.6</v>
      </c>
      <c r="AS38" s="843">
        <f>IF(AK38="","",MIN(AK38:AK43))</f>
        <v>0.6</v>
      </c>
      <c r="AT38" s="812" t="str">
        <f>IFERROR(IF(AS38="","",IF(AS38&lt;=0.2,"Leve",IF(AS38&lt;=0.4,"Menor",IF(AS38&lt;=0.6,"Moderado",IF(AS38&lt;=0.8,"Mayor","Catastrófico"))))),"")</f>
        <v>Moderado</v>
      </c>
      <c r="AU38" s="812" t="str">
        <f>Y38</f>
        <v>Moderado</v>
      </c>
      <c r="AV38" s="812" t="str">
        <f>IFERROR(IF(OR(AND(AQ38="Muy Baja",AT38="Leve"),AND(AQ38="Muy Baja",AT38="Menor"),AND(AQ38="Baja",AT38="Leve")),"Bajo",IF(OR(AND(AQ38="Muy baja",AT38="Moderado"),AND(AQ38="Baja",AT38="Menor"),AND(AQ38="Baja",AT38="Moderado"),AND(AQ38="Media",AT38="Leve"),AND(AQ38="Media",AT38="Menor"),AND(AQ38="Media",AT38="Moderado"),AND(AQ38="Alta",AT38="Leve"),AND(AQ38="Alta",AT38="Menor")),"Moderado",IF(OR(AND(AQ38="Muy Baja",AT38="Mayor"),AND(AQ38="Baja",AT38="Mayor"),AND(AQ38="Media",AT38="Mayor"),AND(AQ38="Alta",AT38="Moderado"),AND(AQ38="Alta",AT38="Mayor"),AND(AQ38="Muy Alta",AT38="Leve"),AND(AQ38="Muy Alta",AT38="Menor"),AND(AQ38="Muy Alta",AT38="Moderado"),AND(AQ38="Muy Alta",AT38="Mayor")),"Alto",IF(OR(AND(AQ38="Muy Baja",AT38="Catastrófico"),AND(AQ38="Baja",AT38="Catastrófico"),AND(AQ38="Media",AT38="Catastrófico"),AND(AQ38="Alta",AT38="Catastrófico"),AND(AQ38="Muy Alta",AT38="Catastrófico")),"Extremo","")))),"")</f>
        <v>Moderado</v>
      </c>
      <c r="AW38" s="802" t="s">
        <v>167</v>
      </c>
      <c r="AX38" s="861" t="s">
        <v>1848</v>
      </c>
      <c r="AY38" s="855" t="s">
        <v>1849</v>
      </c>
      <c r="AZ38" s="855" t="s">
        <v>1850</v>
      </c>
      <c r="BA38" s="855" t="s">
        <v>1851</v>
      </c>
      <c r="BB38" s="858" t="s">
        <v>1852</v>
      </c>
      <c r="BC38" s="493"/>
      <c r="BD38" s="493"/>
      <c r="BE38" s="511"/>
      <c r="BF38" s="511"/>
      <c r="BG38" s="511"/>
      <c r="BH38" s="511"/>
      <c r="BI38" s="511"/>
      <c r="BJ38" s="493"/>
      <c r="BK38" s="493"/>
      <c r="BL38" s="496"/>
    </row>
    <row r="39" spans="1:64" s="160" customFormat="1" ht="66.75" customHeight="1" x14ac:dyDescent="0.25">
      <c r="A39" s="555"/>
      <c r="B39" s="558"/>
      <c r="C39" s="561"/>
      <c r="D39" s="523"/>
      <c r="E39" s="526"/>
      <c r="F39" s="529"/>
      <c r="G39" s="494"/>
      <c r="H39" s="532"/>
      <c r="I39" s="535"/>
      <c r="J39" s="538"/>
      <c r="K39" s="541"/>
      <c r="L39" s="494"/>
      <c r="M39" s="494"/>
      <c r="N39" s="853"/>
      <c r="O39" s="544"/>
      <c r="P39" s="517"/>
      <c r="Q39" s="506"/>
      <c r="R39" s="517"/>
      <c r="S39" s="506"/>
      <c r="T39" s="517"/>
      <c r="U39" s="506"/>
      <c r="V39" s="509"/>
      <c r="W39" s="506"/>
      <c r="X39" s="506"/>
      <c r="Y39" s="503"/>
      <c r="Z39" s="161">
        <v>2</v>
      </c>
      <c r="AA39" s="21" t="s">
        <v>1846</v>
      </c>
      <c r="AB39" s="163" t="s">
        <v>170</v>
      </c>
      <c r="AC39" s="164" t="s">
        <v>199</v>
      </c>
      <c r="AD39" s="165" t="s">
        <v>1513</v>
      </c>
      <c r="AE39" s="163" t="s">
        <v>75</v>
      </c>
      <c r="AF39" s="166">
        <v>0.15</v>
      </c>
      <c r="AG39" s="163" t="s">
        <v>77</v>
      </c>
      <c r="AH39" s="166">
        <v>0.15</v>
      </c>
      <c r="AI39" s="167">
        <v>0.3</v>
      </c>
      <c r="AJ39" s="168">
        <v>0.16799999999999998</v>
      </c>
      <c r="AK39" s="168">
        <v>0.6</v>
      </c>
      <c r="AL39" s="169" t="s">
        <v>66</v>
      </c>
      <c r="AM39" s="169" t="s">
        <v>67</v>
      </c>
      <c r="AN39" s="169" t="s">
        <v>80</v>
      </c>
      <c r="AO39" s="844"/>
      <c r="AP39" s="844"/>
      <c r="AQ39" s="813"/>
      <c r="AR39" s="844"/>
      <c r="AS39" s="844"/>
      <c r="AT39" s="813"/>
      <c r="AU39" s="813"/>
      <c r="AV39" s="813"/>
      <c r="AW39" s="803"/>
      <c r="AX39" s="862"/>
      <c r="AY39" s="856"/>
      <c r="AZ39" s="856"/>
      <c r="BA39" s="856"/>
      <c r="BB39" s="859"/>
      <c r="BC39" s="549"/>
      <c r="BD39" s="549"/>
      <c r="BE39" s="551"/>
      <c r="BF39" s="551"/>
      <c r="BG39" s="551"/>
      <c r="BH39" s="551"/>
      <c r="BI39" s="551"/>
      <c r="BJ39" s="549"/>
      <c r="BK39" s="549"/>
      <c r="BL39" s="497"/>
    </row>
    <row r="40" spans="1:64" s="160" customFormat="1" ht="77.25" customHeight="1" x14ac:dyDescent="0.25">
      <c r="A40" s="555"/>
      <c r="B40" s="558"/>
      <c r="C40" s="561"/>
      <c r="D40" s="523"/>
      <c r="E40" s="526"/>
      <c r="F40" s="529"/>
      <c r="G40" s="494"/>
      <c r="H40" s="532"/>
      <c r="I40" s="535"/>
      <c r="J40" s="538"/>
      <c r="K40" s="541"/>
      <c r="L40" s="494"/>
      <c r="M40" s="494"/>
      <c r="N40" s="853"/>
      <c r="O40" s="544"/>
      <c r="P40" s="517"/>
      <c r="Q40" s="506"/>
      <c r="R40" s="517"/>
      <c r="S40" s="506"/>
      <c r="T40" s="517"/>
      <c r="U40" s="506"/>
      <c r="V40" s="509"/>
      <c r="W40" s="506"/>
      <c r="X40" s="506"/>
      <c r="Y40" s="503"/>
      <c r="Z40" s="161">
        <v>3</v>
      </c>
      <c r="AA40" s="21" t="s">
        <v>1847</v>
      </c>
      <c r="AB40" s="163" t="s">
        <v>165</v>
      </c>
      <c r="AC40" s="164" t="s">
        <v>200</v>
      </c>
      <c r="AD40" s="165" t="s">
        <v>1513</v>
      </c>
      <c r="AE40" s="163" t="s">
        <v>75</v>
      </c>
      <c r="AF40" s="166">
        <v>0.15</v>
      </c>
      <c r="AG40" s="163" t="s">
        <v>77</v>
      </c>
      <c r="AH40" s="166">
        <v>0.15</v>
      </c>
      <c r="AI40" s="167">
        <v>0.3</v>
      </c>
      <c r="AJ40" s="168">
        <v>0.11759999999999998</v>
      </c>
      <c r="AK40" s="168">
        <v>0.6</v>
      </c>
      <c r="AL40" s="169" t="s">
        <v>66</v>
      </c>
      <c r="AM40" s="169" t="s">
        <v>67</v>
      </c>
      <c r="AN40" s="169" t="s">
        <v>80</v>
      </c>
      <c r="AO40" s="844"/>
      <c r="AP40" s="844"/>
      <c r="AQ40" s="813"/>
      <c r="AR40" s="844"/>
      <c r="AS40" s="844"/>
      <c r="AT40" s="813"/>
      <c r="AU40" s="813"/>
      <c r="AV40" s="813"/>
      <c r="AW40" s="803"/>
      <c r="AX40" s="862"/>
      <c r="AY40" s="856"/>
      <c r="AZ40" s="856"/>
      <c r="BA40" s="856"/>
      <c r="BB40" s="859"/>
      <c r="BC40" s="549"/>
      <c r="BD40" s="549"/>
      <c r="BE40" s="551"/>
      <c r="BF40" s="551"/>
      <c r="BG40" s="551"/>
      <c r="BH40" s="551"/>
      <c r="BI40" s="551"/>
      <c r="BJ40" s="549"/>
      <c r="BK40" s="549"/>
      <c r="BL40" s="497"/>
    </row>
    <row r="41" spans="1:64" s="160" customFormat="1" x14ac:dyDescent="0.25">
      <c r="A41" s="555"/>
      <c r="B41" s="558"/>
      <c r="C41" s="561"/>
      <c r="D41" s="523"/>
      <c r="E41" s="526"/>
      <c r="F41" s="529"/>
      <c r="G41" s="494"/>
      <c r="H41" s="532"/>
      <c r="I41" s="535"/>
      <c r="J41" s="538"/>
      <c r="K41" s="541"/>
      <c r="L41" s="494"/>
      <c r="M41" s="494"/>
      <c r="N41" s="853"/>
      <c r="O41" s="544"/>
      <c r="P41" s="517"/>
      <c r="Q41" s="506"/>
      <c r="R41" s="517"/>
      <c r="S41" s="506"/>
      <c r="T41" s="517"/>
      <c r="U41" s="506"/>
      <c r="V41" s="509"/>
      <c r="W41" s="506"/>
      <c r="X41" s="506"/>
      <c r="Y41" s="503"/>
      <c r="Z41" s="161"/>
      <c r="AA41" s="164"/>
      <c r="AB41" s="163"/>
      <c r="AC41" s="164"/>
      <c r="AD41" s="165" t="str">
        <f t="shared" si="12"/>
        <v/>
      </c>
      <c r="AE41" s="163"/>
      <c r="AF41" s="166" t="str">
        <f t="shared" si="13"/>
        <v/>
      </c>
      <c r="AG41" s="163"/>
      <c r="AH41" s="166" t="str">
        <f t="shared" si="14"/>
        <v/>
      </c>
      <c r="AI41" s="167" t="str">
        <f t="shared" si="15"/>
        <v/>
      </c>
      <c r="AJ41" s="168" t="str">
        <f>IFERROR(IF(AND(AD40="Probabilidad",AD41="Probabilidad"),(AJ40-(+AJ40*AI41)),IF(AND(AD40="Impacto",AD41="Probabilidad"),(AJ39-(+AJ39*AI41)),IF(AD41="Impacto",AJ40,""))),"")</f>
        <v/>
      </c>
      <c r="AK41" s="168" t="str">
        <f>IFERROR(IF(AND(AD40="Impacto",AD41="Impacto"),(AK40-(+AK40*AI41)),IF(AND(AD40="Probabilidad",AD41="Impacto"),(AK39-(+AK39*AI41)),IF(AD41="Probabilidad",AK40,""))),"")</f>
        <v/>
      </c>
      <c r="AL41" s="169"/>
      <c r="AM41" s="169"/>
      <c r="AN41" s="169"/>
      <c r="AO41" s="844"/>
      <c r="AP41" s="844"/>
      <c r="AQ41" s="813"/>
      <c r="AR41" s="844"/>
      <c r="AS41" s="844"/>
      <c r="AT41" s="813"/>
      <c r="AU41" s="813"/>
      <c r="AV41" s="813"/>
      <c r="AW41" s="803"/>
      <c r="AX41" s="862"/>
      <c r="AY41" s="856"/>
      <c r="AZ41" s="856"/>
      <c r="BA41" s="856"/>
      <c r="BB41" s="859"/>
      <c r="BC41" s="549"/>
      <c r="BD41" s="549"/>
      <c r="BE41" s="551"/>
      <c r="BF41" s="551"/>
      <c r="BG41" s="551"/>
      <c r="BH41" s="551"/>
      <c r="BI41" s="551"/>
      <c r="BJ41" s="549"/>
      <c r="BK41" s="549"/>
      <c r="BL41" s="497"/>
    </row>
    <row r="42" spans="1:64" s="160" customFormat="1" x14ac:dyDescent="0.25">
      <c r="A42" s="555"/>
      <c r="B42" s="558"/>
      <c r="C42" s="561"/>
      <c r="D42" s="523"/>
      <c r="E42" s="526"/>
      <c r="F42" s="529"/>
      <c r="G42" s="494"/>
      <c r="H42" s="532"/>
      <c r="I42" s="535"/>
      <c r="J42" s="538"/>
      <c r="K42" s="541"/>
      <c r="L42" s="494"/>
      <c r="M42" s="494"/>
      <c r="N42" s="853"/>
      <c r="O42" s="544"/>
      <c r="P42" s="517"/>
      <c r="Q42" s="506"/>
      <c r="R42" s="517"/>
      <c r="S42" s="506"/>
      <c r="T42" s="517"/>
      <c r="U42" s="506"/>
      <c r="V42" s="509"/>
      <c r="W42" s="506"/>
      <c r="X42" s="506"/>
      <c r="Y42" s="503"/>
      <c r="Z42" s="161"/>
      <c r="AA42" s="164"/>
      <c r="AB42" s="163"/>
      <c r="AC42" s="164"/>
      <c r="AD42" s="165" t="str">
        <f t="shared" si="12"/>
        <v/>
      </c>
      <c r="AE42" s="163"/>
      <c r="AF42" s="166" t="str">
        <f t="shared" si="13"/>
        <v/>
      </c>
      <c r="AG42" s="163"/>
      <c r="AH42" s="166" t="str">
        <f t="shared" si="14"/>
        <v/>
      </c>
      <c r="AI42" s="167" t="str">
        <f t="shared" si="15"/>
        <v/>
      </c>
      <c r="AJ42" s="168" t="str">
        <f>IFERROR(IF(AND(AD41="Probabilidad",AD42="Probabilidad"),(AJ41-(+AJ41*AI42)),IF(AND(AD41="Impacto",AD42="Probabilidad"),(AJ40-(+AJ40*AI42)),IF(AD42="Impacto",AJ41,""))),"")</f>
        <v/>
      </c>
      <c r="AK42" s="168" t="str">
        <f>IFERROR(IF(AND(AD41="Impacto",AD42="Impacto"),(AK41-(+AK41*AI42)),IF(AND(AD41="Probabilidad",AD42="Impacto"),(AK40-(+AK40*AI42)),IF(AD42="Probabilidad",AK41,""))),"")</f>
        <v/>
      </c>
      <c r="AL42" s="169"/>
      <c r="AM42" s="169"/>
      <c r="AN42" s="169"/>
      <c r="AO42" s="844"/>
      <c r="AP42" s="844"/>
      <c r="AQ42" s="813"/>
      <c r="AR42" s="844"/>
      <c r="AS42" s="844"/>
      <c r="AT42" s="813"/>
      <c r="AU42" s="813"/>
      <c r="AV42" s="813"/>
      <c r="AW42" s="803"/>
      <c r="AX42" s="862"/>
      <c r="AY42" s="856"/>
      <c r="AZ42" s="856"/>
      <c r="BA42" s="856"/>
      <c r="BB42" s="859"/>
      <c r="BC42" s="549"/>
      <c r="BD42" s="549"/>
      <c r="BE42" s="551"/>
      <c r="BF42" s="551"/>
      <c r="BG42" s="551"/>
      <c r="BH42" s="551"/>
      <c r="BI42" s="551"/>
      <c r="BJ42" s="549"/>
      <c r="BK42" s="549"/>
      <c r="BL42" s="497"/>
    </row>
    <row r="43" spans="1:64" s="160" customFormat="1" ht="13.5" thickBot="1" x14ac:dyDescent="0.3">
      <c r="A43" s="556"/>
      <c r="B43" s="559"/>
      <c r="C43" s="562"/>
      <c r="D43" s="524"/>
      <c r="E43" s="527"/>
      <c r="F43" s="530"/>
      <c r="G43" s="495"/>
      <c r="H43" s="533"/>
      <c r="I43" s="536"/>
      <c r="J43" s="539"/>
      <c r="K43" s="542"/>
      <c r="L43" s="495"/>
      <c r="M43" s="495"/>
      <c r="N43" s="854"/>
      <c r="O43" s="545"/>
      <c r="P43" s="518"/>
      <c r="Q43" s="507"/>
      <c r="R43" s="518"/>
      <c r="S43" s="507"/>
      <c r="T43" s="518"/>
      <c r="U43" s="507"/>
      <c r="V43" s="510"/>
      <c r="W43" s="507"/>
      <c r="X43" s="507"/>
      <c r="Y43" s="504"/>
      <c r="Z43" s="171"/>
      <c r="AA43" s="172"/>
      <c r="AB43" s="173"/>
      <c r="AC43" s="172"/>
      <c r="AD43" s="174" t="str">
        <f t="shared" si="12"/>
        <v/>
      </c>
      <c r="AE43" s="173"/>
      <c r="AF43" s="175" t="str">
        <f t="shared" si="13"/>
        <v/>
      </c>
      <c r="AG43" s="173"/>
      <c r="AH43" s="175" t="str">
        <f t="shared" si="14"/>
        <v/>
      </c>
      <c r="AI43" s="176" t="str">
        <f t="shared" si="15"/>
        <v/>
      </c>
      <c r="AJ43" s="168" t="str">
        <f>IFERROR(IF(AND(AD42="Probabilidad",AD43="Probabilidad"),(AJ42-(+AJ42*AI43)),IF(AND(AD42="Impacto",AD43="Probabilidad"),(AJ41-(+AJ41*AI43)),IF(AD43="Impacto",AJ42,""))),"")</f>
        <v/>
      </c>
      <c r="AK43" s="168" t="str">
        <f>IFERROR(IF(AND(AD42="Impacto",AD43="Impacto"),(AK42-(+AK42*AI43)),IF(AND(AD42="Probabilidad",AD43="Impacto"),(AK41-(+AK41*AI43)),IF(AD43="Probabilidad",AK42,""))),"")</f>
        <v/>
      </c>
      <c r="AL43" s="178"/>
      <c r="AM43" s="178"/>
      <c r="AN43" s="178"/>
      <c r="AO43" s="845"/>
      <c r="AP43" s="845"/>
      <c r="AQ43" s="814"/>
      <c r="AR43" s="845"/>
      <c r="AS43" s="845"/>
      <c r="AT43" s="814"/>
      <c r="AU43" s="814"/>
      <c r="AV43" s="814"/>
      <c r="AW43" s="847"/>
      <c r="AX43" s="863"/>
      <c r="AY43" s="857"/>
      <c r="AZ43" s="857"/>
      <c r="BA43" s="857"/>
      <c r="BB43" s="860"/>
      <c r="BC43" s="550"/>
      <c r="BD43" s="550"/>
      <c r="BE43" s="552"/>
      <c r="BF43" s="552"/>
      <c r="BG43" s="552"/>
      <c r="BH43" s="552"/>
      <c r="BI43" s="552"/>
      <c r="BJ43" s="550"/>
      <c r="BK43" s="550"/>
      <c r="BL43" s="553"/>
    </row>
    <row r="44" spans="1:64" s="160" customFormat="1" ht="126.75" customHeight="1" x14ac:dyDescent="0.25">
      <c r="A44" s="692" t="s">
        <v>101</v>
      </c>
      <c r="B44" s="650" t="s">
        <v>89</v>
      </c>
      <c r="C44" s="695" t="s">
        <v>207</v>
      </c>
      <c r="D44" s="522" t="s">
        <v>162</v>
      </c>
      <c r="E44" s="525" t="s">
        <v>122</v>
      </c>
      <c r="F44" s="528">
        <v>1</v>
      </c>
      <c r="G44" s="650" t="s">
        <v>208</v>
      </c>
      <c r="H44" s="650"/>
      <c r="I44" s="623" t="s">
        <v>210</v>
      </c>
      <c r="J44" s="537" t="s">
        <v>16</v>
      </c>
      <c r="K44" s="540" t="s">
        <v>1853</v>
      </c>
      <c r="L44" s="537"/>
      <c r="M44" s="537"/>
      <c r="N44" s="650" t="s">
        <v>1854</v>
      </c>
      <c r="O44" s="664">
        <v>0</v>
      </c>
      <c r="P44" s="712" t="s">
        <v>62</v>
      </c>
      <c r="Q44" s="721">
        <v>0.6</v>
      </c>
      <c r="R44" s="712"/>
      <c r="S44" s="721" t="s">
        <v>1510</v>
      </c>
      <c r="T44" s="712" t="s">
        <v>11</v>
      </c>
      <c r="U44" s="721">
        <v>0.8</v>
      </c>
      <c r="V44" s="724" t="s">
        <v>11</v>
      </c>
      <c r="W44" s="721">
        <v>0.8</v>
      </c>
      <c r="X44" s="505" t="s">
        <v>1855</v>
      </c>
      <c r="Y44" s="629" t="s">
        <v>1517</v>
      </c>
      <c r="Z44" s="152">
        <v>1</v>
      </c>
      <c r="AA44" s="153" t="s">
        <v>1856</v>
      </c>
      <c r="AB44" s="154" t="s">
        <v>165</v>
      </c>
      <c r="AC44" s="179" t="s">
        <v>1857</v>
      </c>
      <c r="AD44" s="155" t="s">
        <v>1513</v>
      </c>
      <c r="AE44" s="154" t="s">
        <v>64</v>
      </c>
      <c r="AF44" s="156">
        <v>0.25</v>
      </c>
      <c r="AG44" s="154" t="s">
        <v>77</v>
      </c>
      <c r="AH44" s="156">
        <v>0.15</v>
      </c>
      <c r="AI44" s="157">
        <v>0.4</v>
      </c>
      <c r="AJ44" s="158">
        <v>0.36</v>
      </c>
      <c r="AK44" s="158">
        <v>0.8</v>
      </c>
      <c r="AL44" s="159" t="s">
        <v>66</v>
      </c>
      <c r="AM44" s="159" t="s">
        <v>67</v>
      </c>
      <c r="AN44" s="159" t="s">
        <v>80</v>
      </c>
      <c r="AO44" s="499">
        <v>0.6</v>
      </c>
      <c r="AP44" s="499">
        <v>9.0719999999999995E-2</v>
      </c>
      <c r="AQ44" s="502" t="s">
        <v>70</v>
      </c>
      <c r="AR44" s="499">
        <v>0.8</v>
      </c>
      <c r="AS44" s="499">
        <v>0.8</v>
      </c>
      <c r="AT44" s="502" t="s">
        <v>11</v>
      </c>
      <c r="AU44" s="502" t="s">
        <v>1517</v>
      </c>
      <c r="AV44" s="502" t="s">
        <v>1517</v>
      </c>
      <c r="AW44" s="516" t="s">
        <v>167</v>
      </c>
      <c r="AX44" s="609" t="s">
        <v>1864</v>
      </c>
      <c r="AY44" s="609" t="s">
        <v>1865</v>
      </c>
      <c r="AZ44" s="609" t="s">
        <v>1866</v>
      </c>
      <c r="BA44" s="609" t="s">
        <v>1867</v>
      </c>
      <c r="BB44" s="609" t="s">
        <v>1868</v>
      </c>
      <c r="BC44" s="493"/>
      <c r="BD44" s="493"/>
      <c r="BE44" s="511"/>
      <c r="BF44" s="511"/>
      <c r="BG44" s="511"/>
      <c r="BH44" s="511"/>
      <c r="BI44" s="511"/>
      <c r="BJ44" s="493"/>
      <c r="BK44" s="493"/>
      <c r="BL44" s="496"/>
    </row>
    <row r="45" spans="1:64" s="160" customFormat="1" ht="225" customHeight="1" x14ac:dyDescent="0.25">
      <c r="A45" s="693"/>
      <c r="B45" s="651"/>
      <c r="C45" s="696"/>
      <c r="D45" s="523"/>
      <c r="E45" s="526"/>
      <c r="F45" s="529"/>
      <c r="G45" s="651"/>
      <c r="H45" s="651"/>
      <c r="I45" s="624"/>
      <c r="J45" s="538"/>
      <c r="K45" s="541"/>
      <c r="L45" s="538"/>
      <c r="M45" s="538"/>
      <c r="N45" s="651"/>
      <c r="O45" s="665"/>
      <c r="P45" s="713"/>
      <c r="Q45" s="722"/>
      <c r="R45" s="713"/>
      <c r="S45" s="722"/>
      <c r="T45" s="713"/>
      <c r="U45" s="722"/>
      <c r="V45" s="725"/>
      <c r="W45" s="722"/>
      <c r="X45" s="506"/>
      <c r="Y45" s="630"/>
      <c r="Z45" s="161">
        <v>2</v>
      </c>
      <c r="AA45" s="162" t="s">
        <v>1858</v>
      </c>
      <c r="AB45" s="163" t="s">
        <v>170</v>
      </c>
      <c r="AC45" s="164" t="s">
        <v>1859</v>
      </c>
      <c r="AD45" s="165" t="s">
        <v>1513</v>
      </c>
      <c r="AE45" s="163" t="s">
        <v>64</v>
      </c>
      <c r="AF45" s="166">
        <v>0.25</v>
      </c>
      <c r="AG45" s="163" t="s">
        <v>77</v>
      </c>
      <c r="AH45" s="166">
        <v>0.15</v>
      </c>
      <c r="AI45" s="167">
        <v>0.4</v>
      </c>
      <c r="AJ45" s="168">
        <v>0.216</v>
      </c>
      <c r="AK45" s="168">
        <v>0.8</v>
      </c>
      <c r="AL45" s="169" t="s">
        <v>66</v>
      </c>
      <c r="AM45" s="169" t="s">
        <v>67</v>
      </c>
      <c r="AN45" s="169" t="s">
        <v>80</v>
      </c>
      <c r="AO45" s="500"/>
      <c r="AP45" s="500"/>
      <c r="AQ45" s="503"/>
      <c r="AR45" s="500"/>
      <c r="AS45" s="500"/>
      <c r="AT45" s="503"/>
      <c r="AU45" s="503"/>
      <c r="AV45" s="503"/>
      <c r="AW45" s="517"/>
      <c r="AX45" s="610"/>
      <c r="AY45" s="610"/>
      <c r="AZ45" s="610"/>
      <c r="BA45" s="610"/>
      <c r="BB45" s="610"/>
      <c r="BC45" s="549"/>
      <c r="BD45" s="549"/>
      <c r="BE45" s="551"/>
      <c r="BF45" s="551"/>
      <c r="BG45" s="551"/>
      <c r="BH45" s="551"/>
      <c r="BI45" s="551"/>
      <c r="BJ45" s="549"/>
      <c r="BK45" s="549"/>
      <c r="BL45" s="497"/>
    </row>
    <row r="46" spans="1:64" s="160" customFormat="1" ht="140.25" customHeight="1" x14ac:dyDescent="0.25">
      <c r="A46" s="693"/>
      <c r="B46" s="651"/>
      <c r="C46" s="696"/>
      <c r="D46" s="523"/>
      <c r="E46" s="526"/>
      <c r="F46" s="529"/>
      <c r="G46" s="651"/>
      <c r="H46" s="651"/>
      <c r="I46" s="624"/>
      <c r="J46" s="538"/>
      <c r="K46" s="541"/>
      <c r="L46" s="538"/>
      <c r="M46" s="538"/>
      <c r="N46" s="651"/>
      <c r="O46" s="665"/>
      <c r="P46" s="713"/>
      <c r="Q46" s="722"/>
      <c r="R46" s="713"/>
      <c r="S46" s="722"/>
      <c r="T46" s="713"/>
      <c r="U46" s="722"/>
      <c r="V46" s="725"/>
      <c r="W46" s="722"/>
      <c r="X46" s="506"/>
      <c r="Y46" s="630"/>
      <c r="Z46" s="161">
        <v>3</v>
      </c>
      <c r="AA46" s="162" t="s">
        <v>1860</v>
      </c>
      <c r="AB46" s="163" t="s">
        <v>170</v>
      </c>
      <c r="AC46" s="164" t="s">
        <v>1861</v>
      </c>
      <c r="AD46" s="165" t="s">
        <v>1513</v>
      </c>
      <c r="AE46" s="163" t="s">
        <v>64</v>
      </c>
      <c r="AF46" s="166">
        <v>0.25</v>
      </c>
      <c r="AG46" s="163" t="s">
        <v>77</v>
      </c>
      <c r="AH46" s="166">
        <v>0.15</v>
      </c>
      <c r="AI46" s="167">
        <v>0.4</v>
      </c>
      <c r="AJ46" s="168">
        <v>0.12959999999999999</v>
      </c>
      <c r="AK46" s="168">
        <v>0.8</v>
      </c>
      <c r="AL46" s="169" t="s">
        <v>66</v>
      </c>
      <c r="AM46" s="169" t="s">
        <v>67</v>
      </c>
      <c r="AN46" s="169" t="s">
        <v>80</v>
      </c>
      <c r="AO46" s="500"/>
      <c r="AP46" s="500"/>
      <c r="AQ46" s="503"/>
      <c r="AR46" s="500"/>
      <c r="AS46" s="500"/>
      <c r="AT46" s="503"/>
      <c r="AU46" s="503"/>
      <c r="AV46" s="503"/>
      <c r="AW46" s="517"/>
      <c r="AX46" s="610"/>
      <c r="AY46" s="610"/>
      <c r="AZ46" s="610"/>
      <c r="BA46" s="610"/>
      <c r="BB46" s="610"/>
      <c r="BC46" s="549"/>
      <c r="BD46" s="549"/>
      <c r="BE46" s="551"/>
      <c r="BF46" s="551"/>
      <c r="BG46" s="551"/>
      <c r="BH46" s="551"/>
      <c r="BI46" s="551"/>
      <c r="BJ46" s="549"/>
      <c r="BK46" s="549"/>
      <c r="BL46" s="497"/>
    </row>
    <row r="47" spans="1:64" s="160" customFormat="1" ht="130.5" customHeight="1" x14ac:dyDescent="0.25">
      <c r="A47" s="693"/>
      <c r="B47" s="651"/>
      <c r="C47" s="696"/>
      <c r="D47" s="523"/>
      <c r="E47" s="526"/>
      <c r="F47" s="529"/>
      <c r="G47" s="651"/>
      <c r="H47" s="651"/>
      <c r="I47" s="624"/>
      <c r="J47" s="538"/>
      <c r="K47" s="541"/>
      <c r="L47" s="538"/>
      <c r="M47" s="538"/>
      <c r="N47" s="651"/>
      <c r="O47" s="665"/>
      <c r="P47" s="713"/>
      <c r="Q47" s="722"/>
      <c r="R47" s="713"/>
      <c r="S47" s="722"/>
      <c r="T47" s="713"/>
      <c r="U47" s="722"/>
      <c r="V47" s="725"/>
      <c r="W47" s="722"/>
      <c r="X47" s="506"/>
      <c r="Y47" s="630"/>
      <c r="Z47" s="161">
        <v>4</v>
      </c>
      <c r="AA47" s="160" t="s">
        <v>1862</v>
      </c>
      <c r="AB47" s="163" t="s">
        <v>170</v>
      </c>
      <c r="AC47" s="160" t="s">
        <v>1863</v>
      </c>
      <c r="AD47" s="165" t="s">
        <v>1513</v>
      </c>
      <c r="AE47" s="163" t="s">
        <v>75</v>
      </c>
      <c r="AF47" s="166">
        <v>0.15</v>
      </c>
      <c r="AG47" s="163" t="s">
        <v>77</v>
      </c>
      <c r="AH47" s="166">
        <v>0.15</v>
      </c>
      <c r="AI47" s="167">
        <v>0.3</v>
      </c>
      <c r="AJ47" s="168">
        <v>9.0719999999999995E-2</v>
      </c>
      <c r="AK47" s="168">
        <v>0.8</v>
      </c>
      <c r="AL47" s="169" t="s">
        <v>66</v>
      </c>
      <c r="AM47" s="169" t="s">
        <v>67</v>
      </c>
      <c r="AN47" s="169" t="s">
        <v>80</v>
      </c>
      <c r="AO47" s="500"/>
      <c r="AP47" s="500"/>
      <c r="AQ47" s="503"/>
      <c r="AR47" s="500"/>
      <c r="AS47" s="500"/>
      <c r="AT47" s="503"/>
      <c r="AU47" s="503"/>
      <c r="AV47" s="503"/>
      <c r="AW47" s="517"/>
      <c r="AX47" s="610"/>
      <c r="AY47" s="610"/>
      <c r="AZ47" s="610"/>
      <c r="BA47" s="610"/>
      <c r="BB47" s="610"/>
      <c r="BC47" s="549"/>
      <c r="BD47" s="549"/>
      <c r="BE47" s="551"/>
      <c r="BF47" s="551"/>
      <c r="BG47" s="551"/>
      <c r="BH47" s="551"/>
      <c r="BI47" s="551"/>
      <c r="BJ47" s="549"/>
      <c r="BK47" s="549"/>
      <c r="BL47" s="497"/>
    </row>
    <row r="48" spans="1:64" s="160" customFormat="1" ht="12.75" customHeight="1" x14ac:dyDescent="0.25">
      <c r="A48" s="693"/>
      <c r="B48" s="651"/>
      <c r="C48" s="696"/>
      <c r="D48" s="523"/>
      <c r="E48" s="526"/>
      <c r="F48" s="529"/>
      <c r="G48" s="651"/>
      <c r="H48" s="651"/>
      <c r="I48" s="624"/>
      <c r="J48" s="538"/>
      <c r="K48" s="541"/>
      <c r="L48" s="538"/>
      <c r="M48" s="538"/>
      <c r="N48" s="651"/>
      <c r="O48" s="665"/>
      <c r="P48" s="713"/>
      <c r="Q48" s="722"/>
      <c r="R48" s="713"/>
      <c r="S48" s="722"/>
      <c r="T48" s="713"/>
      <c r="U48" s="722"/>
      <c r="V48" s="725"/>
      <c r="W48" s="722"/>
      <c r="X48" s="506"/>
      <c r="Y48" s="630"/>
      <c r="Z48" s="161"/>
      <c r="AA48" s="170"/>
      <c r="AB48" s="163"/>
      <c r="AC48" s="164"/>
      <c r="AD48" s="165" t="str">
        <f t="shared" ref="AD48:AD55" si="16">IF(OR(AE48="Preventivo",AE48="Detectivo"),"Probabilidad",IF(AE48="Correctivo","Impacto",""))</f>
        <v/>
      </c>
      <c r="AE48" s="163"/>
      <c r="AF48" s="166" t="str">
        <f t="shared" ref="AF48:AF55" si="17">IF(AE48="","",IF(AE48="Preventivo",25%,IF(AE48="Detectivo",15%,IF(AE48="Correctivo",10%))))</f>
        <v/>
      </c>
      <c r="AG48" s="163"/>
      <c r="AH48" s="166" t="str">
        <f t="shared" ref="AH48:AH55" si="18">IF(AG48="Automático",25%,IF(AG48="Manual",15%,""))</f>
        <v/>
      </c>
      <c r="AI48" s="167" t="str">
        <f t="shared" ref="AI48:AI55" si="19">IF(OR(AF48="",AH48=""),"",AF48+AH48)</f>
        <v/>
      </c>
      <c r="AJ48" s="168" t="str">
        <f>IFERROR(IF(AND(AD47="Probabilidad",AD48="Probabilidad"),(AJ47-(+AJ47*AI48)),IF(AND(AD47="Impacto",AD48="Probabilidad"),(AJ46-(+AJ46*AI48)),IF(AD48="Impacto",AJ47,""))),"")</f>
        <v/>
      </c>
      <c r="AK48" s="168" t="str">
        <f>IFERROR(IF(AND(AD47="Impacto",AD48="Impacto"),(AK47-(+AK47*AI48)),IF(AND(AD47="Probabilidad",AD48="Impacto"),(AK46-(+AK46*AI48)),IF(AD48="Probabilidad",AK47,""))),"")</f>
        <v/>
      </c>
      <c r="AL48" s="169"/>
      <c r="AM48" s="169"/>
      <c r="AN48" s="169"/>
      <c r="AO48" s="500"/>
      <c r="AP48" s="500"/>
      <c r="AQ48" s="503"/>
      <c r="AR48" s="500"/>
      <c r="AS48" s="500"/>
      <c r="AT48" s="503"/>
      <c r="AU48" s="503"/>
      <c r="AV48" s="503"/>
      <c r="AW48" s="517"/>
      <c r="AX48" s="610"/>
      <c r="AY48" s="610"/>
      <c r="AZ48" s="610"/>
      <c r="BA48" s="610"/>
      <c r="BB48" s="610"/>
      <c r="BC48" s="549"/>
      <c r="BD48" s="549"/>
      <c r="BE48" s="551"/>
      <c r="BF48" s="551"/>
      <c r="BG48" s="551"/>
      <c r="BH48" s="551"/>
      <c r="BI48" s="551"/>
      <c r="BJ48" s="549"/>
      <c r="BK48" s="549"/>
      <c r="BL48" s="497"/>
    </row>
    <row r="49" spans="1:64" s="160" customFormat="1" ht="13.5" customHeight="1" thickBot="1" x14ac:dyDescent="0.3">
      <c r="A49" s="693"/>
      <c r="B49" s="651"/>
      <c r="C49" s="696"/>
      <c r="D49" s="524"/>
      <c r="E49" s="527"/>
      <c r="F49" s="530"/>
      <c r="G49" s="652"/>
      <c r="H49" s="652"/>
      <c r="I49" s="625"/>
      <c r="J49" s="539"/>
      <c r="K49" s="542"/>
      <c r="L49" s="539"/>
      <c r="M49" s="539"/>
      <c r="N49" s="652"/>
      <c r="O49" s="666"/>
      <c r="P49" s="714"/>
      <c r="Q49" s="723"/>
      <c r="R49" s="714"/>
      <c r="S49" s="723"/>
      <c r="T49" s="714"/>
      <c r="U49" s="723"/>
      <c r="V49" s="726"/>
      <c r="W49" s="723"/>
      <c r="X49" s="507"/>
      <c r="Y49" s="631"/>
      <c r="Z49" s="171"/>
      <c r="AA49" s="172"/>
      <c r="AB49" s="173"/>
      <c r="AC49" s="172"/>
      <c r="AD49" s="185" t="str">
        <f t="shared" si="16"/>
        <v/>
      </c>
      <c r="AE49" s="173"/>
      <c r="AF49" s="175" t="str">
        <f t="shared" si="17"/>
        <v/>
      </c>
      <c r="AG49" s="173"/>
      <c r="AH49" s="175" t="str">
        <f t="shared" si="18"/>
        <v/>
      </c>
      <c r="AI49" s="176" t="str">
        <f t="shared" si="19"/>
        <v/>
      </c>
      <c r="AJ49" s="168" t="str">
        <f>IFERROR(IF(AND(AD48="Probabilidad",AD49="Probabilidad"),(AJ48-(+AJ48*AI49)),IF(AND(AD48="Impacto",AD49="Probabilidad"),(AJ47-(+AJ47*AI49)),IF(AD49="Impacto",AJ48,""))),"")</f>
        <v/>
      </c>
      <c r="AK49" s="168" t="str">
        <f>IFERROR(IF(AND(AD48="Impacto",AD49="Impacto"),(AK48-(+AK48*AI49)),IF(AND(AD48="Probabilidad",AD49="Impacto"),(AK47-(+AK47*AI49)),IF(AD49="Probabilidad",AK48,""))),"")</f>
        <v/>
      </c>
      <c r="AL49" s="178"/>
      <c r="AM49" s="178"/>
      <c r="AN49" s="178"/>
      <c r="AO49" s="501"/>
      <c r="AP49" s="501"/>
      <c r="AQ49" s="504"/>
      <c r="AR49" s="501"/>
      <c r="AS49" s="501"/>
      <c r="AT49" s="504"/>
      <c r="AU49" s="504"/>
      <c r="AV49" s="504"/>
      <c r="AW49" s="518"/>
      <c r="AX49" s="611"/>
      <c r="AY49" s="611"/>
      <c r="AZ49" s="611"/>
      <c r="BA49" s="611"/>
      <c r="BB49" s="611"/>
      <c r="BC49" s="550"/>
      <c r="BD49" s="550"/>
      <c r="BE49" s="552"/>
      <c r="BF49" s="552"/>
      <c r="BG49" s="552"/>
      <c r="BH49" s="552"/>
      <c r="BI49" s="552"/>
      <c r="BJ49" s="550"/>
      <c r="BK49" s="550"/>
      <c r="BL49" s="553"/>
    </row>
    <row r="50" spans="1:64" s="160" customFormat="1" ht="118.5" customHeight="1" x14ac:dyDescent="0.25">
      <c r="A50" s="693"/>
      <c r="B50" s="651"/>
      <c r="C50" s="696"/>
      <c r="D50" s="522" t="s">
        <v>162</v>
      </c>
      <c r="E50" s="525" t="s">
        <v>122</v>
      </c>
      <c r="F50" s="528">
        <v>2</v>
      </c>
      <c r="G50" s="531" t="s">
        <v>209</v>
      </c>
      <c r="H50" s="531"/>
      <c r="I50" s="534" t="s">
        <v>1869</v>
      </c>
      <c r="J50" s="537" t="s">
        <v>16</v>
      </c>
      <c r="K50" s="540" t="s">
        <v>1870</v>
      </c>
      <c r="L50" s="493"/>
      <c r="M50" s="493"/>
      <c r="N50" s="531" t="s">
        <v>1871</v>
      </c>
      <c r="O50" s="563">
        <v>0.9</v>
      </c>
      <c r="P50" s="516" t="s">
        <v>62</v>
      </c>
      <c r="Q50" s="505">
        <v>0.6</v>
      </c>
      <c r="R50" s="516"/>
      <c r="S50" s="505" t="s">
        <v>1510</v>
      </c>
      <c r="T50" s="516" t="s">
        <v>74</v>
      </c>
      <c r="U50" s="505">
        <v>0.2</v>
      </c>
      <c r="V50" s="508" t="s">
        <v>74</v>
      </c>
      <c r="W50" s="505">
        <v>0.2</v>
      </c>
      <c r="X50" s="505" t="s">
        <v>1872</v>
      </c>
      <c r="Y50" s="502" t="s">
        <v>10</v>
      </c>
      <c r="Z50" s="152">
        <v>1</v>
      </c>
      <c r="AA50" s="162" t="s">
        <v>1873</v>
      </c>
      <c r="AB50" s="163" t="s">
        <v>170</v>
      </c>
      <c r="AC50" s="153" t="s">
        <v>1874</v>
      </c>
      <c r="AD50" s="155" t="s">
        <v>1513</v>
      </c>
      <c r="AE50" s="154" t="s">
        <v>64</v>
      </c>
      <c r="AF50" s="156">
        <v>0.25</v>
      </c>
      <c r="AG50" s="154" t="s">
        <v>77</v>
      </c>
      <c r="AH50" s="156">
        <v>0.15</v>
      </c>
      <c r="AI50" s="157">
        <v>0.4</v>
      </c>
      <c r="AJ50" s="158">
        <v>0.36</v>
      </c>
      <c r="AK50" s="158">
        <v>0.2</v>
      </c>
      <c r="AL50" s="159" t="s">
        <v>66</v>
      </c>
      <c r="AM50" s="159" t="s">
        <v>67</v>
      </c>
      <c r="AN50" s="159" t="s">
        <v>80</v>
      </c>
      <c r="AO50" s="499">
        <v>0.6</v>
      </c>
      <c r="AP50" s="499">
        <v>0.216</v>
      </c>
      <c r="AQ50" s="502" t="s">
        <v>71</v>
      </c>
      <c r="AR50" s="499">
        <v>0.2</v>
      </c>
      <c r="AS50" s="499">
        <v>0.2</v>
      </c>
      <c r="AT50" s="502" t="s">
        <v>74</v>
      </c>
      <c r="AU50" s="502" t="s">
        <v>10</v>
      </c>
      <c r="AV50" s="502" t="s">
        <v>1512</v>
      </c>
      <c r="AW50" s="516" t="s">
        <v>82</v>
      </c>
      <c r="AX50" s="493"/>
      <c r="AY50" s="493"/>
      <c r="AZ50" s="493"/>
      <c r="BA50" s="493"/>
      <c r="BB50" s="519"/>
      <c r="BC50" s="493"/>
      <c r="BD50" s="493"/>
      <c r="BE50" s="511"/>
      <c r="BF50" s="511"/>
      <c r="BG50" s="511"/>
      <c r="BH50" s="511"/>
      <c r="BI50" s="511"/>
      <c r="BJ50" s="493"/>
      <c r="BK50" s="493"/>
      <c r="BL50" s="496"/>
    </row>
    <row r="51" spans="1:64" s="160" customFormat="1" ht="165.75" x14ac:dyDescent="0.25">
      <c r="A51" s="693"/>
      <c r="B51" s="651"/>
      <c r="C51" s="696"/>
      <c r="D51" s="523"/>
      <c r="E51" s="526"/>
      <c r="F51" s="529"/>
      <c r="G51" s="532"/>
      <c r="H51" s="532"/>
      <c r="I51" s="535"/>
      <c r="J51" s="538"/>
      <c r="K51" s="541"/>
      <c r="L51" s="494"/>
      <c r="M51" s="494"/>
      <c r="N51" s="532"/>
      <c r="O51" s="564"/>
      <c r="P51" s="517"/>
      <c r="Q51" s="506"/>
      <c r="R51" s="517"/>
      <c r="S51" s="506"/>
      <c r="T51" s="517"/>
      <c r="U51" s="506"/>
      <c r="V51" s="509"/>
      <c r="W51" s="506"/>
      <c r="X51" s="506"/>
      <c r="Y51" s="503"/>
      <c r="Z51" s="161">
        <v>2</v>
      </c>
      <c r="AA51" s="164" t="s">
        <v>1875</v>
      </c>
      <c r="AB51" s="163" t="s">
        <v>170</v>
      </c>
      <c r="AC51" s="164" t="s">
        <v>1859</v>
      </c>
      <c r="AD51" s="182" t="s">
        <v>1513</v>
      </c>
      <c r="AE51" s="169" t="s">
        <v>64</v>
      </c>
      <c r="AF51" s="166">
        <v>0.25</v>
      </c>
      <c r="AG51" s="169" t="s">
        <v>77</v>
      </c>
      <c r="AH51" s="166">
        <v>0.15</v>
      </c>
      <c r="AI51" s="167">
        <v>0.4</v>
      </c>
      <c r="AJ51" s="183">
        <v>0.216</v>
      </c>
      <c r="AK51" s="183">
        <v>0.2</v>
      </c>
      <c r="AL51" s="169" t="s">
        <v>66</v>
      </c>
      <c r="AM51" s="169" t="s">
        <v>67</v>
      </c>
      <c r="AN51" s="169" t="s">
        <v>80</v>
      </c>
      <c r="AO51" s="500"/>
      <c r="AP51" s="500"/>
      <c r="AQ51" s="503"/>
      <c r="AR51" s="500"/>
      <c r="AS51" s="500"/>
      <c r="AT51" s="503"/>
      <c r="AU51" s="503"/>
      <c r="AV51" s="503"/>
      <c r="AW51" s="517"/>
      <c r="AX51" s="494"/>
      <c r="AY51" s="494"/>
      <c r="AZ51" s="494"/>
      <c r="BA51" s="494"/>
      <c r="BB51" s="520"/>
      <c r="BC51" s="549"/>
      <c r="BD51" s="549"/>
      <c r="BE51" s="551"/>
      <c r="BF51" s="551"/>
      <c r="BG51" s="551"/>
      <c r="BH51" s="551"/>
      <c r="BI51" s="551"/>
      <c r="BJ51" s="549"/>
      <c r="BK51" s="549"/>
      <c r="BL51" s="497"/>
    </row>
    <row r="52" spans="1:64" s="160" customFormat="1" x14ac:dyDescent="0.25">
      <c r="A52" s="693"/>
      <c r="B52" s="651"/>
      <c r="C52" s="696"/>
      <c r="D52" s="523"/>
      <c r="E52" s="526"/>
      <c r="F52" s="529"/>
      <c r="G52" s="532"/>
      <c r="H52" s="532"/>
      <c r="I52" s="535"/>
      <c r="J52" s="538"/>
      <c r="K52" s="541"/>
      <c r="L52" s="494"/>
      <c r="M52" s="494"/>
      <c r="N52" s="532"/>
      <c r="O52" s="564"/>
      <c r="P52" s="517"/>
      <c r="Q52" s="506"/>
      <c r="R52" s="517"/>
      <c r="S52" s="506"/>
      <c r="T52" s="517"/>
      <c r="U52" s="506"/>
      <c r="V52" s="509"/>
      <c r="W52" s="506"/>
      <c r="X52" s="506"/>
      <c r="Y52" s="503"/>
      <c r="Z52" s="161"/>
      <c r="AA52" s="162"/>
      <c r="AB52" s="163"/>
      <c r="AC52" s="164"/>
      <c r="AD52" s="165" t="str">
        <f>IF(OR(AE52="Preventivo",AE52="Detectivo"),"Probabilidad",IF(AE52="Correctivo","Impacto",""))</f>
        <v/>
      </c>
      <c r="AE52" s="163"/>
      <c r="AF52" s="166" t="str">
        <f t="shared" si="17"/>
        <v/>
      </c>
      <c r="AG52" s="163"/>
      <c r="AH52" s="166" t="str">
        <f t="shared" si="18"/>
        <v/>
      </c>
      <c r="AI52" s="167" t="str">
        <f t="shared" si="19"/>
        <v/>
      </c>
      <c r="AJ52" s="168" t="str">
        <f>IFERROR(IF(AND(AD51="Probabilidad",AD52="Probabilidad"),(AJ51-(+AJ51*AI52)),IF(AND(AD51="Impacto",AD52="Probabilidad"),(AJ50-(+AJ50*AI52)),IF(AD52="Impacto",AJ51,""))),"")</f>
        <v/>
      </c>
      <c r="AK52" s="168" t="str">
        <f>IFERROR(IF(AND(AD51="Impacto",AD52="Impacto"),(AK51-(+AK51*AI52)),IF(AND(AD51="Probabilidad",AD52="Impacto"),(AK50-(+AK50*AI52)),IF(AD52="Probabilidad",AK51,""))),"")</f>
        <v/>
      </c>
      <c r="AL52" s="169"/>
      <c r="AM52" s="169"/>
      <c r="AN52" s="169"/>
      <c r="AO52" s="500"/>
      <c r="AP52" s="500"/>
      <c r="AQ52" s="503"/>
      <c r="AR52" s="500"/>
      <c r="AS52" s="500"/>
      <c r="AT52" s="503"/>
      <c r="AU52" s="503"/>
      <c r="AV52" s="503"/>
      <c r="AW52" s="517"/>
      <c r="AX52" s="494"/>
      <c r="AY52" s="494"/>
      <c r="AZ52" s="494"/>
      <c r="BA52" s="494"/>
      <c r="BB52" s="520"/>
      <c r="BC52" s="549"/>
      <c r="BD52" s="549"/>
      <c r="BE52" s="551"/>
      <c r="BF52" s="551"/>
      <c r="BG52" s="551"/>
      <c r="BH52" s="551"/>
      <c r="BI52" s="551"/>
      <c r="BJ52" s="549"/>
      <c r="BK52" s="549"/>
      <c r="BL52" s="497"/>
    </row>
    <row r="53" spans="1:64" s="160" customFormat="1" x14ac:dyDescent="0.25">
      <c r="A53" s="693"/>
      <c r="B53" s="651"/>
      <c r="C53" s="696"/>
      <c r="D53" s="523"/>
      <c r="E53" s="526"/>
      <c r="F53" s="529"/>
      <c r="G53" s="532"/>
      <c r="H53" s="532"/>
      <c r="I53" s="535"/>
      <c r="J53" s="538"/>
      <c r="K53" s="541"/>
      <c r="L53" s="494"/>
      <c r="M53" s="494"/>
      <c r="N53" s="532"/>
      <c r="O53" s="564"/>
      <c r="P53" s="517"/>
      <c r="Q53" s="506"/>
      <c r="R53" s="517"/>
      <c r="S53" s="506"/>
      <c r="T53" s="517"/>
      <c r="U53" s="506"/>
      <c r="V53" s="509"/>
      <c r="W53" s="506"/>
      <c r="X53" s="506"/>
      <c r="Y53" s="503"/>
      <c r="Z53" s="161"/>
      <c r="AA53" s="164"/>
      <c r="AB53" s="163"/>
      <c r="AC53" s="164"/>
      <c r="AD53" s="165" t="str">
        <f t="shared" si="16"/>
        <v/>
      </c>
      <c r="AE53" s="163"/>
      <c r="AF53" s="166" t="str">
        <f t="shared" si="17"/>
        <v/>
      </c>
      <c r="AG53" s="163"/>
      <c r="AH53" s="166" t="str">
        <f t="shared" si="18"/>
        <v/>
      </c>
      <c r="AI53" s="167" t="str">
        <f t="shared" si="19"/>
        <v/>
      </c>
      <c r="AJ53" s="168" t="str">
        <f>IFERROR(IF(AND(AD52="Probabilidad",AD53="Probabilidad"),(AJ52-(+AJ52*AI53)),IF(AND(AD52="Impacto",AD53="Probabilidad"),(AJ51-(+AJ51*AI53)),IF(AD53="Impacto",AJ52,""))),"")</f>
        <v/>
      </c>
      <c r="AK53" s="168" t="str">
        <f>IFERROR(IF(AND(AD52="Impacto",AD53="Impacto"),(AK52-(+AK52*AI53)),IF(AND(AD52="Probabilidad",AD53="Impacto"),(AK51-(+AK51*AI53)),IF(AD53="Probabilidad",AK52,""))),"")</f>
        <v/>
      </c>
      <c r="AL53" s="169"/>
      <c r="AM53" s="169"/>
      <c r="AN53" s="169"/>
      <c r="AO53" s="500"/>
      <c r="AP53" s="500"/>
      <c r="AQ53" s="503"/>
      <c r="AR53" s="500"/>
      <c r="AS53" s="500"/>
      <c r="AT53" s="503"/>
      <c r="AU53" s="503"/>
      <c r="AV53" s="503"/>
      <c r="AW53" s="517"/>
      <c r="AX53" s="494"/>
      <c r="AY53" s="494"/>
      <c r="AZ53" s="494"/>
      <c r="BA53" s="494"/>
      <c r="BB53" s="520"/>
      <c r="BC53" s="549"/>
      <c r="BD53" s="549"/>
      <c r="BE53" s="551"/>
      <c r="BF53" s="551"/>
      <c r="BG53" s="551"/>
      <c r="BH53" s="551"/>
      <c r="BI53" s="551"/>
      <c r="BJ53" s="549"/>
      <c r="BK53" s="549"/>
      <c r="BL53" s="497"/>
    </row>
    <row r="54" spans="1:64" s="160" customFormat="1" x14ac:dyDescent="0.25">
      <c r="A54" s="693"/>
      <c r="B54" s="651"/>
      <c r="C54" s="696"/>
      <c r="D54" s="523"/>
      <c r="E54" s="526"/>
      <c r="F54" s="529"/>
      <c r="G54" s="532"/>
      <c r="H54" s="532"/>
      <c r="I54" s="535"/>
      <c r="J54" s="538"/>
      <c r="K54" s="541"/>
      <c r="L54" s="494"/>
      <c r="M54" s="494"/>
      <c r="N54" s="532"/>
      <c r="O54" s="564"/>
      <c r="P54" s="517"/>
      <c r="Q54" s="506"/>
      <c r="R54" s="517"/>
      <c r="S54" s="506"/>
      <c r="T54" s="517"/>
      <c r="U54" s="506"/>
      <c r="V54" s="509"/>
      <c r="W54" s="506"/>
      <c r="X54" s="506"/>
      <c r="Y54" s="503"/>
      <c r="Z54" s="161"/>
      <c r="AA54" s="186"/>
      <c r="AB54" s="163"/>
      <c r="AC54" s="164"/>
      <c r="AD54" s="165" t="str">
        <f t="shared" si="16"/>
        <v/>
      </c>
      <c r="AE54" s="163"/>
      <c r="AF54" s="166" t="str">
        <f t="shared" si="17"/>
        <v/>
      </c>
      <c r="AG54" s="163"/>
      <c r="AH54" s="166" t="str">
        <f t="shared" si="18"/>
        <v/>
      </c>
      <c r="AI54" s="167" t="str">
        <f t="shared" si="19"/>
        <v/>
      </c>
      <c r="AJ54" s="168" t="str">
        <f>IFERROR(IF(AND(AD53="Probabilidad",AD54="Probabilidad"),(AJ53-(+AJ53*AI54)),IF(AND(AD53="Impacto",AD54="Probabilidad"),(AJ52-(+AJ52*AI54)),IF(AD54="Impacto",AJ53,""))),"")</f>
        <v/>
      </c>
      <c r="AK54" s="168" t="str">
        <f>IFERROR(IF(AND(AD53="Impacto",AD54="Impacto"),(AK53-(+AK53*AI54)),IF(AND(AD53="Probabilidad",AD54="Impacto"),(AK52-(+AK52*AI54)),IF(AD54="Probabilidad",AK53,""))),"")</f>
        <v/>
      </c>
      <c r="AL54" s="169"/>
      <c r="AM54" s="169"/>
      <c r="AN54" s="169"/>
      <c r="AO54" s="500"/>
      <c r="AP54" s="500"/>
      <c r="AQ54" s="503"/>
      <c r="AR54" s="500"/>
      <c r="AS54" s="500"/>
      <c r="AT54" s="503"/>
      <c r="AU54" s="503"/>
      <c r="AV54" s="503"/>
      <c r="AW54" s="517"/>
      <c r="AX54" s="494"/>
      <c r="AY54" s="494"/>
      <c r="AZ54" s="494"/>
      <c r="BA54" s="494"/>
      <c r="BB54" s="520"/>
      <c r="BC54" s="549"/>
      <c r="BD54" s="549"/>
      <c r="BE54" s="551"/>
      <c r="BF54" s="551"/>
      <c r="BG54" s="551"/>
      <c r="BH54" s="551"/>
      <c r="BI54" s="551"/>
      <c r="BJ54" s="549"/>
      <c r="BK54" s="549"/>
      <c r="BL54" s="497"/>
    </row>
    <row r="55" spans="1:64" s="160" customFormat="1" ht="13.5" thickBot="1" x14ac:dyDescent="0.3">
      <c r="A55" s="694"/>
      <c r="B55" s="652"/>
      <c r="C55" s="697"/>
      <c r="D55" s="524"/>
      <c r="E55" s="527"/>
      <c r="F55" s="530"/>
      <c r="G55" s="533"/>
      <c r="H55" s="533"/>
      <c r="I55" s="536"/>
      <c r="J55" s="539"/>
      <c r="K55" s="542"/>
      <c r="L55" s="495"/>
      <c r="M55" s="495"/>
      <c r="N55" s="533"/>
      <c r="O55" s="565"/>
      <c r="P55" s="518"/>
      <c r="Q55" s="507"/>
      <c r="R55" s="518"/>
      <c r="S55" s="507"/>
      <c r="T55" s="518"/>
      <c r="U55" s="507"/>
      <c r="V55" s="510"/>
      <c r="W55" s="507"/>
      <c r="X55" s="507"/>
      <c r="Y55" s="504"/>
      <c r="Z55" s="171"/>
      <c r="AA55" s="172"/>
      <c r="AB55" s="173"/>
      <c r="AC55" s="172"/>
      <c r="AD55" s="174" t="str">
        <f t="shared" si="16"/>
        <v/>
      </c>
      <c r="AE55" s="173"/>
      <c r="AF55" s="175" t="str">
        <f t="shared" si="17"/>
        <v/>
      </c>
      <c r="AG55" s="173"/>
      <c r="AH55" s="175" t="str">
        <f t="shared" si="18"/>
        <v/>
      </c>
      <c r="AI55" s="176" t="str">
        <f t="shared" si="19"/>
        <v/>
      </c>
      <c r="AJ55" s="168" t="str">
        <f>IFERROR(IF(AND(AD54="Probabilidad",AD55="Probabilidad"),(AJ54-(+AJ54*AI55)),IF(AND(AD54="Impacto",AD55="Probabilidad"),(AJ53-(+AJ53*AI55)),IF(AD55="Impacto",AJ54,""))),"")</f>
        <v/>
      </c>
      <c r="AK55" s="168" t="str">
        <f>IFERROR(IF(AND(AD54="Impacto",AD55="Impacto"),(AK54-(+AK54*AI55)),IF(AND(AD54="Probabilidad",AD55="Impacto"),(AK53-(+AK53*AI55)),IF(AD55="Probabilidad",AK54,""))),"")</f>
        <v/>
      </c>
      <c r="AL55" s="178"/>
      <c r="AM55" s="178"/>
      <c r="AN55" s="178"/>
      <c r="AO55" s="501"/>
      <c r="AP55" s="501"/>
      <c r="AQ55" s="504"/>
      <c r="AR55" s="501"/>
      <c r="AS55" s="501"/>
      <c r="AT55" s="504"/>
      <c r="AU55" s="504"/>
      <c r="AV55" s="504"/>
      <c r="AW55" s="518"/>
      <c r="AX55" s="495"/>
      <c r="AY55" s="495"/>
      <c r="AZ55" s="495"/>
      <c r="BA55" s="495"/>
      <c r="BB55" s="521"/>
      <c r="BC55" s="550"/>
      <c r="BD55" s="550"/>
      <c r="BE55" s="552"/>
      <c r="BF55" s="552"/>
      <c r="BG55" s="552"/>
      <c r="BH55" s="552"/>
      <c r="BI55" s="552"/>
      <c r="BJ55" s="550"/>
      <c r="BK55" s="550"/>
      <c r="BL55" s="553"/>
    </row>
    <row r="56" spans="1:64" s="160" customFormat="1" ht="88.5" customHeight="1" x14ac:dyDescent="0.25">
      <c r="A56" s="554" t="s">
        <v>103</v>
      </c>
      <c r="B56" s="557" t="s">
        <v>90</v>
      </c>
      <c r="C56" s="560" t="s">
        <v>215</v>
      </c>
      <c r="D56" s="572" t="s">
        <v>162</v>
      </c>
      <c r="E56" s="575" t="s">
        <v>125</v>
      </c>
      <c r="F56" s="578">
        <v>1</v>
      </c>
      <c r="G56" s="584" t="s">
        <v>216</v>
      </c>
      <c r="H56" s="584"/>
      <c r="I56" s="796" t="s">
        <v>1876</v>
      </c>
      <c r="J56" s="799" t="s">
        <v>17</v>
      </c>
      <c r="K56" s="793" t="s">
        <v>1877</v>
      </c>
      <c r="L56" s="584"/>
      <c r="M56" s="584"/>
      <c r="N56" s="584" t="s">
        <v>1878</v>
      </c>
      <c r="O56" s="596">
        <v>0.95</v>
      </c>
      <c r="P56" s="599" t="s">
        <v>70</v>
      </c>
      <c r="Q56" s="602">
        <v>0.2</v>
      </c>
      <c r="R56" s="599"/>
      <c r="S56" s="602" t="s">
        <v>1510</v>
      </c>
      <c r="T56" s="599" t="s">
        <v>9</v>
      </c>
      <c r="U56" s="602">
        <v>0.4</v>
      </c>
      <c r="V56" s="569" t="s">
        <v>9</v>
      </c>
      <c r="W56" s="602">
        <v>0.4</v>
      </c>
      <c r="X56" s="602" t="s">
        <v>1511</v>
      </c>
      <c r="Y56" s="790" t="s">
        <v>1512</v>
      </c>
      <c r="Z56" s="187">
        <v>1</v>
      </c>
      <c r="AA56" s="188" t="s">
        <v>1885</v>
      </c>
      <c r="AB56" s="189" t="s">
        <v>165</v>
      </c>
      <c r="AC56" s="188" t="s">
        <v>1886</v>
      </c>
      <c r="AD56" s="190" t="s">
        <v>1513</v>
      </c>
      <c r="AE56" s="189" t="s">
        <v>64</v>
      </c>
      <c r="AF56" s="191">
        <v>0.25</v>
      </c>
      <c r="AG56" s="189" t="s">
        <v>77</v>
      </c>
      <c r="AH56" s="191">
        <v>0.15</v>
      </c>
      <c r="AI56" s="192">
        <v>0.4</v>
      </c>
      <c r="AJ56" s="193">
        <v>0.12</v>
      </c>
      <c r="AK56" s="193">
        <v>0.4</v>
      </c>
      <c r="AL56" s="189" t="s">
        <v>66</v>
      </c>
      <c r="AM56" s="189" t="s">
        <v>67</v>
      </c>
      <c r="AN56" s="189" t="s">
        <v>80</v>
      </c>
      <c r="AO56" s="566">
        <v>0.2</v>
      </c>
      <c r="AP56" s="566">
        <v>2.5919999999999995E-2</v>
      </c>
      <c r="AQ56" s="569" t="s">
        <v>70</v>
      </c>
      <c r="AR56" s="566">
        <v>0.4</v>
      </c>
      <c r="AS56" s="566">
        <v>0.4</v>
      </c>
      <c r="AT56" s="569" t="s">
        <v>9</v>
      </c>
      <c r="AU56" s="569" t="s">
        <v>1512</v>
      </c>
      <c r="AV56" s="569" t="s">
        <v>1512</v>
      </c>
      <c r="AW56" s="599" t="s">
        <v>82</v>
      </c>
      <c r="AX56" s="584"/>
      <c r="AY56" s="584"/>
      <c r="AZ56" s="584"/>
      <c r="BA56" s="584"/>
      <c r="BB56" s="760"/>
      <c r="BC56" s="584"/>
      <c r="BD56" s="584"/>
      <c r="BE56" s="584"/>
      <c r="BF56" s="584"/>
      <c r="BG56" s="584"/>
      <c r="BH56" s="584"/>
      <c r="BI56" s="596"/>
      <c r="BJ56" s="584"/>
      <c r="BK56" s="584"/>
      <c r="BL56" s="775"/>
    </row>
    <row r="57" spans="1:64" s="160" customFormat="1" ht="62.25" x14ac:dyDescent="0.25">
      <c r="A57" s="555"/>
      <c r="B57" s="558"/>
      <c r="C57" s="561"/>
      <c r="D57" s="573"/>
      <c r="E57" s="576"/>
      <c r="F57" s="579"/>
      <c r="G57" s="585"/>
      <c r="H57" s="585"/>
      <c r="I57" s="797"/>
      <c r="J57" s="800"/>
      <c r="K57" s="794"/>
      <c r="L57" s="585"/>
      <c r="M57" s="585"/>
      <c r="N57" s="585"/>
      <c r="O57" s="597"/>
      <c r="P57" s="600"/>
      <c r="Q57" s="603"/>
      <c r="R57" s="600"/>
      <c r="S57" s="603"/>
      <c r="T57" s="600"/>
      <c r="U57" s="603"/>
      <c r="V57" s="570"/>
      <c r="W57" s="603"/>
      <c r="X57" s="603"/>
      <c r="Y57" s="791"/>
      <c r="Z57" s="194">
        <v>2</v>
      </c>
      <c r="AA57" s="99" t="s">
        <v>1887</v>
      </c>
      <c r="AB57" s="195" t="s">
        <v>170</v>
      </c>
      <c r="AC57" s="99" t="s">
        <v>1888</v>
      </c>
      <c r="AD57" s="196" t="s">
        <v>1513</v>
      </c>
      <c r="AE57" s="195" t="s">
        <v>64</v>
      </c>
      <c r="AF57" s="197">
        <v>0.25</v>
      </c>
      <c r="AG57" s="195" t="s">
        <v>77</v>
      </c>
      <c r="AH57" s="197">
        <v>0.15</v>
      </c>
      <c r="AI57" s="198">
        <v>0.4</v>
      </c>
      <c r="AJ57" s="199">
        <v>7.1999999999999995E-2</v>
      </c>
      <c r="AK57" s="199">
        <v>0.4</v>
      </c>
      <c r="AL57" s="195" t="s">
        <v>66</v>
      </c>
      <c r="AM57" s="195" t="s">
        <v>67</v>
      </c>
      <c r="AN57" s="195" t="s">
        <v>80</v>
      </c>
      <c r="AO57" s="567"/>
      <c r="AP57" s="567"/>
      <c r="AQ57" s="570"/>
      <c r="AR57" s="567"/>
      <c r="AS57" s="567"/>
      <c r="AT57" s="570"/>
      <c r="AU57" s="570"/>
      <c r="AV57" s="570"/>
      <c r="AW57" s="600"/>
      <c r="AX57" s="585"/>
      <c r="AY57" s="585"/>
      <c r="AZ57" s="585"/>
      <c r="BA57" s="585"/>
      <c r="BB57" s="585"/>
      <c r="BC57" s="585"/>
      <c r="BD57" s="585"/>
      <c r="BE57" s="585"/>
      <c r="BF57" s="585"/>
      <c r="BG57" s="585"/>
      <c r="BH57" s="585"/>
      <c r="BI57" s="597"/>
      <c r="BJ57" s="585"/>
      <c r="BK57" s="585"/>
      <c r="BL57" s="776"/>
    </row>
    <row r="58" spans="1:64" s="160" customFormat="1" ht="62.25" x14ac:dyDescent="0.25">
      <c r="A58" s="555"/>
      <c r="B58" s="558"/>
      <c r="C58" s="561"/>
      <c r="D58" s="573"/>
      <c r="E58" s="576"/>
      <c r="F58" s="579"/>
      <c r="G58" s="585"/>
      <c r="H58" s="585"/>
      <c r="I58" s="797"/>
      <c r="J58" s="800"/>
      <c r="K58" s="794"/>
      <c r="L58" s="585"/>
      <c r="M58" s="585"/>
      <c r="N58" s="585"/>
      <c r="O58" s="597"/>
      <c r="P58" s="600"/>
      <c r="Q58" s="603"/>
      <c r="R58" s="600"/>
      <c r="S58" s="603"/>
      <c r="T58" s="600"/>
      <c r="U58" s="603"/>
      <c r="V58" s="570"/>
      <c r="W58" s="603"/>
      <c r="X58" s="603"/>
      <c r="Y58" s="791"/>
      <c r="Z58" s="194">
        <v>3</v>
      </c>
      <c r="AA58" s="99" t="s">
        <v>1889</v>
      </c>
      <c r="AB58" s="195" t="s">
        <v>170</v>
      </c>
      <c r="AC58" s="99" t="s">
        <v>1890</v>
      </c>
      <c r="AD58" s="196" t="s">
        <v>1513</v>
      </c>
      <c r="AE58" s="195" t="s">
        <v>64</v>
      </c>
      <c r="AF58" s="197">
        <v>0.25</v>
      </c>
      <c r="AG58" s="195" t="s">
        <v>77</v>
      </c>
      <c r="AH58" s="197">
        <v>0.15</v>
      </c>
      <c r="AI58" s="198">
        <v>0.4</v>
      </c>
      <c r="AJ58" s="199">
        <v>4.3199999999999995E-2</v>
      </c>
      <c r="AK58" s="199">
        <v>0.4</v>
      </c>
      <c r="AL58" s="195" t="s">
        <v>66</v>
      </c>
      <c r="AM58" s="195" t="s">
        <v>67</v>
      </c>
      <c r="AN58" s="195" t="s">
        <v>80</v>
      </c>
      <c r="AO58" s="567"/>
      <c r="AP58" s="567"/>
      <c r="AQ58" s="570"/>
      <c r="AR58" s="567"/>
      <c r="AS58" s="567"/>
      <c r="AT58" s="570"/>
      <c r="AU58" s="570"/>
      <c r="AV58" s="570"/>
      <c r="AW58" s="600"/>
      <c r="AX58" s="585"/>
      <c r="AY58" s="585"/>
      <c r="AZ58" s="585"/>
      <c r="BA58" s="585"/>
      <c r="BB58" s="585"/>
      <c r="BC58" s="585"/>
      <c r="BD58" s="585"/>
      <c r="BE58" s="585"/>
      <c r="BF58" s="585"/>
      <c r="BG58" s="585"/>
      <c r="BH58" s="585"/>
      <c r="BI58" s="597"/>
      <c r="BJ58" s="585"/>
      <c r="BK58" s="585"/>
      <c r="BL58" s="776"/>
    </row>
    <row r="59" spans="1:64" s="160" customFormat="1" ht="62.25" x14ac:dyDescent="0.25">
      <c r="A59" s="555"/>
      <c r="B59" s="558"/>
      <c r="C59" s="561"/>
      <c r="D59" s="573"/>
      <c r="E59" s="576"/>
      <c r="F59" s="579"/>
      <c r="G59" s="585"/>
      <c r="H59" s="585"/>
      <c r="I59" s="797"/>
      <c r="J59" s="800"/>
      <c r="K59" s="794"/>
      <c r="L59" s="585"/>
      <c r="M59" s="585"/>
      <c r="N59" s="585"/>
      <c r="O59" s="597"/>
      <c r="P59" s="600"/>
      <c r="Q59" s="603"/>
      <c r="R59" s="600"/>
      <c r="S59" s="603"/>
      <c r="T59" s="600"/>
      <c r="U59" s="603"/>
      <c r="V59" s="570"/>
      <c r="W59" s="603"/>
      <c r="X59" s="603"/>
      <c r="Y59" s="791"/>
      <c r="Z59" s="194">
        <v>4</v>
      </c>
      <c r="AA59" s="99" t="s">
        <v>1891</v>
      </c>
      <c r="AB59" s="195" t="s">
        <v>170</v>
      </c>
      <c r="AC59" s="99" t="s">
        <v>1892</v>
      </c>
      <c r="AD59" s="196" t="s">
        <v>1513</v>
      </c>
      <c r="AE59" s="195" t="s">
        <v>64</v>
      </c>
      <c r="AF59" s="197">
        <v>0.25</v>
      </c>
      <c r="AG59" s="195" t="s">
        <v>77</v>
      </c>
      <c r="AH59" s="197">
        <v>0.15</v>
      </c>
      <c r="AI59" s="198">
        <v>0.4</v>
      </c>
      <c r="AJ59" s="199">
        <v>2.5919999999999995E-2</v>
      </c>
      <c r="AK59" s="199">
        <v>0.4</v>
      </c>
      <c r="AL59" s="195" t="s">
        <v>66</v>
      </c>
      <c r="AM59" s="195" t="s">
        <v>67</v>
      </c>
      <c r="AN59" s="195" t="s">
        <v>80</v>
      </c>
      <c r="AO59" s="567"/>
      <c r="AP59" s="567"/>
      <c r="AQ59" s="570"/>
      <c r="AR59" s="567"/>
      <c r="AS59" s="567"/>
      <c r="AT59" s="570"/>
      <c r="AU59" s="570"/>
      <c r="AV59" s="570"/>
      <c r="AW59" s="600"/>
      <c r="AX59" s="585"/>
      <c r="AY59" s="585"/>
      <c r="AZ59" s="585"/>
      <c r="BA59" s="585"/>
      <c r="BB59" s="585"/>
      <c r="BC59" s="585"/>
      <c r="BD59" s="585"/>
      <c r="BE59" s="585"/>
      <c r="BF59" s="585"/>
      <c r="BG59" s="585"/>
      <c r="BH59" s="585"/>
      <c r="BI59" s="597"/>
      <c r="BJ59" s="585"/>
      <c r="BK59" s="585"/>
      <c r="BL59" s="776"/>
    </row>
    <row r="60" spans="1:64" s="160" customFormat="1" x14ac:dyDescent="0.25">
      <c r="A60" s="555"/>
      <c r="B60" s="558"/>
      <c r="C60" s="561"/>
      <c r="D60" s="573"/>
      <c r="E60" s="576"/>
      <c r="F60" s="579"/>
      <c r="G60" s="585"/>
      <c r="H60" s="585"/>
      <c r="I60" s="797"/>
      <c r="J60" s="800"/>
      <c r="K60" s="794"/>
      <c r="L60" s="585"/>
      <c r="M60" s="585"/>
      <c r="N60" s="585"/>
      <c r="O60" s="597"/>
      <c r="P60" s="600"/>
      <c r="Q60" s="603"/>
      <c r="R60" s="600"/>
      <c r="S60" s="603"/>
      <c r="T60" s="600"/>
      <c r="U60" s="603"/>
      <c r="V60" s="570"/>
      <c r="W60" s="603"/>
      <c r="X60" s="603"/>
      <c r="Y60" s="791"/>
      <c r="Z60" s="194"/>
      <c r="AA60" s="99"/>
      <c r="AB60" s="195"/>
      <c r="AC60" s="99"/>
      <c r="AD60" s="196" t="s">
        <v>1510</v>
      </c>
      <c r="AE60" s="195"/>
      <c r="AF60" s="197" t="s">
        <v>1510</v>
      </c>
      <c r="AG60" s="195"/>
      <c r="AH60" s="197" t="s">
        <v>1510</v>
      </c>
      <c r="AI60" s="198" t="s">
        <v>1510</v>
      </c>
      <c r="AJ60" s="199" t="s">
        <v>1510</v>
      </c>
      <c r="AK60" s="199" t="s">
        <v>1510</v>
      </c>
      <c r="AL60" s="195"/>
      <c r="AM60" s="195"/>
      <c r="AN60" s="195"/>
      <c r="AO60" s="567"/>
      <c r="AP60" s="567"/>
      <c r="AQ60" s="570"/>
      <c r="AR60" s="567"/>
      <c r="AS60" s="567"/>
      <c r="AT60" s="570"/>
      <c r="AU60" s="570"/>
      <c r="AV60" s="570"/>
      <c r="AW60" s="600"/>
      <c r="AX60" s="585"/>
      <c r="AY60" s="585"/>
      <c r="AZ60" s="585"/>
      <c r="BA60" s="585"/>
      <c r="BB60" s="585"/>
      <c r="BC60" s="585"/>
      <c r="BD60" s="585"/>
      <c r="BE60" s="585"/>
      <c r="BF60" s="585"/>
      <c r="BG60" s="585"/>
      <c r="BH60" s="585"/>
      <c r="BI60" s="597"/>
      <c r="BJ60" s="585"/>
      <c r="BK60" s="585"/>
      <c r="BL60" s="776"/>
    </row>
    <row r="61" spans="1:64" s="160" customFormat="1" ht="13.5" thickBot="1" x14ac:dyDescent="0.3">
      <c r="A61" s="555"/>
      <c r="B61" s="558"/>
      <c r="C61" s="561"/>
      <c r="D61" s="574"/>
      <c r="E61" s="577"/>
      <c r="F61" s="580"/>
      <c r="G61" s="586"/>
      <c r="H61" s="586"/>
      <c r="I61" s="798"/>
      <c r="J61" s="801"/>
      <c r="K61" s="795"/>
      <c r="L61" s="586"/>
      <c r="M61" s="586"/>
      <c r="N61" s="586"/>
      <c r="O61" s="598"/>
      <c r="P61" s="601"/>
      <c r="Q61" s="604"/>
      <c r="R61" s="601"/>
      <c r="S61" s="604"/>
      <c r="T61" s="601"/>
      <c r="U61" s="604"/>
      <c r="V61" s="571"/>
      <c r="W61" s="604"/>
      <c r="X61" s="604"/>
      <c r="Y61" s="792"/>
      <c r="Z61" s="200"/>
      <c r="AA61" s="201"/>
      <c r="AB61" s="202"/>
      <c r="AC61" s="201"/>
      <c r="AD61" s="203" t="s">
        <v>1510</v>
      </c>
      <c r="AE61" s="202"/>
      <c r="AF61" s="204" t="s">
        <v>1510</v>
      </c>
      <c r="AG61" s="202"/>
      <c r="AH61" s="204" t="s">
        <v>1510</v>
      </c>
      <c r="AI61" s="205" t="s">
        <v>1510</v>
      </c>
      <c r="AJ61" s="199" t="s">
        <v>1510</v>
      </c>
      <c r="AK61" s="199" t="s">
        <v>1510</v>
      </c>
      <c r="AL61" s="202"/>
      <c r="AM61" s="202"/>
      <c r="AN61" s="202"/>
      <c r="AO61" s="568"/>
      <c r="AP61" s="568"/>
      <c r="AQ61" s="571"/>
      <c r="AR61" s="568"/>
      <c r="AS61" s="568"/>
      <c r="AT61" s="571"/>
      <c r="AU61" s="571"/>
      <c r="AV61" s="571"/>
      <c r="AW61" s="601"/>
      <c r="AX61" s="586"/>
      <c r="AY61" s="586"/>
      <c r="AZ61" s="586"/>
      <c r="BA61" s="586"/>
      <c r="BB61" s="586"/>
      <c r="BC61" s="586"/>
      <c r="BD61" s="586"/>
      <c r="BE61" s="586"/>
      <c r="BF61" s="586"/>
      <c r="BG61" s="586"/>
      <c r="BH61" s="586"/>
      <c r="BI61" s="598"/>
      <c r="BJ61" s="586"/>
      <c r="BK61" s="586"/>
      <c r="BL61" s="777"/>
    </row>
    <row r="62" spans="1:64" ht="100.5" customHeight="1" x14ac:dyDescent="0.2">
      <c r="A62" s="555"/>
      <c r="B62" s="558"/>
      <c r="C62" s="561"/>
      <c r="D62" s="778" t="s">
        <v>162</v>
      </c>
      <c r="E62" s="525" t="s">
        <v>125</v>
      </c>
      <c r="F62" s="525">
        <v>2</v>
      </c>
      <c r="G62" s="650" t="s">
        <v>217</v>
      </c>
      <c r="H62" s="650"/>
      <c r="I62" s="534" t="s">
        <v>1514</v>
      </c>
      <c r="J62" s="650" t="s">
        <v>17</v>
      </c>
      <c r="K62" s="781" t="s">
        <v>1879</v>
      </c>
      <c r="L62" s="537"/>
      <c r="M62" s="537"/>
      <c r="N62" s="766" t="s">
        <v>1880</v>
      </c>
      <c r="O62" s="784" t="s">
        <v>1515</v>
      </c>
      <c r="P62" s="787" t="s">
        <v>62</v>
      </c>
      <c r="Q62" s="769">
        <v>0.6</v>
      </c>
      <c r="R62" s="787" t="s">
        <v>10</v>
      </c>
      <c r="S62" s="769">
        <v>0.6</v>
      </c>
      <c r="T62" s="787" t="s">
        <v>10</v>
      </c>
      <c r="U62" s="769">
        <v>0.6</v>
      </c>
      <c r="V62" s="772" t="s">
        <v>10</v>
      </c>
      <c r="W62" s="769">
        <v>0.6</v>
      </c>
      <c r="X62" s="769" t="s">
        <v>1516</v>
      </c>
      <c r="Y62" s="772" t="s">
        <v>10</v>
      </c>
      <c r="Z62" s="152">
        <v>1</v>
      </c>
      <c r="AA62" s="23" t="s">
        <v>1893</v>
      </c>
      <c r="AB62" s="206" t="s">
        <v>170</v>
      </c>
      <c r="AC62" s="207" t="s">
        <v>1894</v>
      </c>
      <c r="AD62" s="208" t="s">
        <v>1513</v>
      </c>
      <c r="AE62" s="209" t="s">
        <v>64</v>
      </c>
      <c r="AF62" s="210">
        <v>0.25</v>
      </c>
      <c r="AG62" s="209" t="s">
        <v>77</v>
      </c>
      <c r="AH62" s="210">
        <v>0.15</v>
      </c>
      <c r="AI62" s="211">
        <v>0.4</v>
      </c>
      <c r="AJ62" s="212">
        <v>0.36</v>
      </c>
      <c r="AK62" s="212">
        <v>0.6</v>
      </c>
      <c r="AL62" s="213" t="s">
        <v>66</v>
      </c>
      <c r="AM62" s="213" t="s">
        <v>67</v>
      </c>
      <c r="AN62" s="213" t="s">
        <v>80</v>
      </c>
      <c r="AO62" s="566">
        <v>0.6</v>
      </c>
      <c r="AP62" s="499">
        <v>3.2659199999999999E-2</v>
      </c>
      <c r="AQ62" s="502" t="s">
        <v>70</v>
      </c>
      <c r="AR62" s="499">
        <v>0.6</v>
      </c>
      <c r="AS62" s="499">
        <v>0.6</v>
      </c>
      <c r="AT62" s="502" t="s">
        <v>10</v>
      </c>
      <c r="AU62" s="502" t="s">
        <v>10</v>
      </c>
      <c r="AV62" s="502" t="s">
        <v>10</v>
      </c>
      <c r="AW62" s="516" t="s">
        <v>167</v>
      </c>
      <c r="AX62" s="493" t="s">
        <v>1910</v>
      </c>
      <c r="AY62" s="493" t="s">
        <v>1911</v>
      </c>
      <c r="AZ62" s="493" t="s">
        <v>218</v>
      </c>
      <c r="BA62" s="493" t="s">
        <v>1912</v>
      </c>
      <c r="BB62" s="519" t="s">
        <v>1913</v>
      </c>
      <c r="BC62" s="493"/>
      <c r="BD62" s="493"/>
      <c r="BE62" s="511"/>
      <c r="BF62" s="511"/>
      <c r="BG62" s="511"/>
      <c r="BH62" s="511"/>
      <c r="BI62" s="511"/>
      <c r="BJ62" s="493"/>
      <c r="BK62" s="493"/>
      <c r="BL62" s="496"/>
    </row>
    <row r="63" spans="1:64" ht="100.5" customHeight="1" x14ac:dyDescent="0.2">
      <c r="A63" s="555"/>
      <c r="B63" s="558"/>
      <c r="C63" s="561"/>
      <c r="D63" s="779"/>
      <c r="E63" s="526"/>
      <c r="F63" s="526"/>
      <c r="G63" s="651"/>
      <c r="H63" s="651"/>
      <c r="I63" s="535"/>
      <c r="J63" s="651"/>
      <c r="K63" s="782"/>
      <c r="L63" s="538"/>
      <c r="M63" s="538"/>
      <c r="N63" s="767"/>
      <c r="O63" s="785"/>
      <c r="P63" s="788"/>
      <c r="Q63" s="770"/>
      <c r="R63" s="788"/>
      <c r="S63" s="770"/>
      <c r="T63" s="788"/>
      <c r="U63" s="770"/>
      <c r="V63" s="773"/>
      <c r="W63" s="770"/>
      <c r="X63" s="770"/>
      <c r="Y63" s="773"/>
      <c r="Z63" s="161">
        <v>2</v>
      </c>
      <c r="AA63" s="21" t="s">
        <v>1895</v>
      </c>
      <c r="AB63" s="214" t="s">
        <v>170</v>
      </c>
      <c r="AC63" s="215" t="s">
        <v>1896</v>
      </c>
      <c r="AD63" s="216" t="s">
        <v>1513</v>
      </c>
      <c r="AE63" s="213" t="s">
        <v>64</v>
      </c>
      <c r="AF63" s="217">
        <v>0.25</v>
      </c>
      <c r="AG63" s="213" t="s">
        <v>77</v>
      </c>
      <c r="AH63" s="217">
        <v>0.15</v>
      </c>
      <c r="AI63" s="218">
        <v>0.4</v>
      </c>
      <c r="AJ63" s="219">
        <v>0.216</v>
      </c>
      <c r="AK63" s="219">
        <v>0.6</v>
      </c>
      <c r="AL63" s="213" t="s">
        <v>66</v>
      </c>
      <c r="AM63" s="213" t="s">
        <v>67</v>
      </c>
      <c r="AN63" s="213" t="s">
        <v>80</v>
      </c>
      <c r="AO63" s="567"/>
      <c r="AP63" s="500"/>
      <c r="AQ63" s="503"/>
      <c r="AR63" s="500"/>
      <c r="AS63" s="500"/>
      <c r="AT63" s="503"/>
      <c r="AU63" s="503"/>
      <c r="AV63" s="503"/>
      <c r="AW63" s="517"/>
      <c r="AX63" s="494"/>
      <c r="AY63" s="494"/>
      <c r="AZ63" s="494"/>
      <c r="BA63" s="494"/>
      <c r="BB63" s="520"/>
      <c r="BC63" s="549"/>
      <c r="BD63" s="549"/>
      <c r="BE63" s="551"/>
      <c r="BF63" s="551"/>
      <c r="BG63" s="551"/>
      <c r="BH63" s="551"/>
      <c r="BI63" s="551"/>
      <c r="BJ63" s="549"/>
      <c r="BK63" s="549"/>
      <c r="BL63" s="497"/>
    </row>
    <row r="64" spans="1:64" ht="72" customHeight="1" x14ac:dyDescent="0.2">
      <c r="A64" s="555"/>
      <c r="B64" s="558"/>
      <c r="C64" s="561"/>
      <c r="D64" s="779"/>
      <c r="E64" s="526"/>
      <c r="F64" s="526"/>
      <c r="G64" s="651"/>
      <c r="H64" s="651"/>
      <c r="I64" s="535"/>
      <c r="J64" s="651"/>
      <c r="K64" s="782"/>
      <c r="L64" s="538"/>
      <c r="M64" s="538"/>
      <c r="N64" s="767"/>
      <c r="O64" s="785"/>
      <c r="P64" s="788"/>
      <c r="Q64" s="770"/>
      <c r="R64" s="788"/>
      <c r="S64" s="770"/>
      <c r="T64" s="788"/>
      <c r="U64" s="770"/>
      <c r="V64" s="773"/>
      <c r="W64" s="770"/>
      <c r="X64" s="770"/>
      <c r="Y64" s="773"/>
      <c r="Z64" s="161">
        <v>3</v>
      </c>
      <c r="AA64" s="67" t="s">
        <v>1897</v>
      </c>
      <c r="AB64" s="169" t="s">
        <v>170</v>
      </c>
      <c r="AC64" s="220" t="s">
        <v>1898</v>
      </c>
      <c r="AD64" s="216" t="s">
        <v>1513</v>
      </c>
      <c r="AE64" s="213" t="s">
        <v>75</v>
      </c>
      <c r="AF64" s="217">
        <v>0.15</v>
      </c>
      <c r="AG64" s="213" t="s">
        <v>77</v>
      </c>
      <c r="AH64" s="217">
        <v>0.15</v>
      </c>
      <c r="AI64" s="218">
        <v>0.3</v>
      </c>
      <c r="AJ64" s="219">
        <v>0.1512</v>
      </c>
      <c r="AK64" s="219">
        <v>0.6</v>
      </c>
      <c r="AL64" s="213" t="s">
        <v>66</v>
      </c>
      <c r="AM64" s="213" t="s">
        <v>67</v>
      </c>
      <c r="AN64" s="213" t="s">
        <v>80</v>
      </c>
      <c r="AO64" s="567"/>
      <c r="AP64" s="500"/>
      <c r="AQ64" s="503"/>
      <c r="AR64" s="500"/>
      <c r="AS64" s="500"/>
      <c r="AT64" s="503"/>
      <c r="AU64" s="503"/>
      <c r="AV64" s="503"/>
      <c r="AW64" s="517"/>
      <c r="AX64" s="494"/>
      <c r="AY64" s="494"/>
      <c r="AZ64" s="494"/>
      <c r="BA64" s="494"/>
      <c r="BB64" s="520"/>
      <c r="BC64" s="549"/>
      <c r="BD64" s="549"/>
      <c r="BE64" s="551"/>
      <c r="BF64" s="551"/>
      <c r="BG64" s="551"/>
      <c r="BH64" s="551"/>
      <c r="BI64" s="551"/>
      <c r="BJ64" s="549"/>
      <c r="BK64" s="549"/>
      <c r="BL64" s="497"/>
    </row>
    <row r="65" spans="1:64" ht="72" customHeight="1" x14ac:dyDescent="0.2">
      <c r="A65" s="555"/>
      <c r="B65" s="558"/>
      <c r="C65" s="561"/>
      <c r="D65" s="779"/>
      <c r="E65" s="526"/>
      <c r="F65" s="526"/>
      <c r="G65" s="651"/>
      <c r="H65" s="651"/>
      <c r="I65" s="535"/>
      <c r="J65" s="651"/>
      <c r="K65" s="782"/>
      <c r="L65" s="538"/>
      <c r="M65" s="538"/>
      <c r="N65" s="767"/>
      <c r="O65" s="785"/>
      <c r="P65" s="788"/>
      <c r="Q65" s="770"/>
      <c r="R65" s="788"/>
      <c r="S65" s="770"/>
      <c r="T65" s="788"/>
      <c r="U65" s="770"/>
      <c r="V65" s="773"/>
      <c r="W65" s="770"/>
      <c r="X65" s="770"/>
      <c r="Y65" s="773"/>
      <c r="Z65" s="161">
        <v>4</v>
      </c>
      <c r="AA65" s="21" t="s">
        <v>1899</v>
      </c>
      <c r="AB65" s="221" t="s">
        <v>170</v>
      </c>
      <c r="AC65" s="220" t="s">
        <v>1900</v>
      </c>
      <c r="AD65" s="216" t="s">
        <v>1513</v>
      </c>
      <c r="AE65" s="213" t="s">
        <v>64</v>
      </c>
      <c r="AF65" s="217">
        <v>0.25</v>
      </c>
      <c r="AG65" s="213" t="s">
        <v>77</v>
      </c>
      <c r="AH65" s="217">
        <v>0.15</v>
      </c>
      <c r="AI65" s="218">
        <v>0.4</v>
      </c>
      <c r="AJ65" s="219">
        <v>9.0719999999999995E-2</v>
      </c>
      <c r="AK65" s="219">
        <v>0.6</v>
      </c>
      <c r="AL65" s="213" t="s">
        <v>66</v>
      </c>
      <c r="AM65" s="213" t="s">
        <v>67</v>
      </c>
      <c r="AN65" s="213" t="s">
        <v>80</v>
      </c>
      <c r="AO65" s="567"/>
      <c r="AP65" s="500"/>
      <c r="AQ65" s="503"/>
      <c r="AR65" s="500"/>
      <c r="AS65" s="500"/>
      <c r="AT65" s="503"/>
      <c r="AU65" s="503"/>
      <c r="AV65" s="503"/>
      <c r="AW65" s="517"/>
      <c r="AX65" s="494"/>
      <c r="AY65" s="494"/>
      <c r="AZ65" s="494"/>
      <c r="BA65" s="494"/>
      <c r="BB65" s="520"/>
      <c r="BC65" s="549"/>
      <c r="BD65" s="549"/>
      <c r="BE65" s="551"/>
      <c r="BF65" s="551"/>
      <c r="BG65" s="551"/>
      <c r="BH65" s="551"/>
      <c r="BI65" s="551"/>
      <c r="BJ65" s="549"/>
      <c r="BK65" s="549"/>
      <c r="BL65" s="497"/>
    </row>
    <row r="66" spans="1:64" ht="72" customHeight="1" x14ac:dyDescent="0.2">
      <c r="A66" s="555"/>
      <c r="B66" s="558"/>
      <c r="C66" s="561"/>
      <c r="D66" s="779"/>
      <c r="E66" s="526"/>
      <c r="F66" s="526"/>
      <c r="G66" s="651"/>
      <c r="H66" s="651"/>
      <c r="I66" s="535"/>
      <c r="J66" s="651"/>
      <c r="K66" s="782"/>
      <c r="L66" s="538"/>
      <c r="M66" s="538"/>
      <c r="N66" s="767"/>
      <c r="O66" s="785"/>
      <c r="P66" s="788"/>
      <c r="Q66" s="770"/>
      <c r="R66" s="788"/>
      <c r="S66" s="770"/>
      <c r="T66" s="788"/>
      <c r="U66" s="770"/>
      <c r="V66" s="773"/>
      <c r="W66" s="770"/>
      <c r="X66" s="770"/>
      <c r="Y66" s="773"/>
      <c r="Z66" s="161">
        <v>5</v>
      </c>
      <c r="AA66" s="21" t="s">
        <v>1901</v>
      </c>
      <c r="AB66" s="169" t="s">
        <v>170</v>
      </c>
      <c r="AC66" s="222" t="s">
        <v>1902</v>
      </c>
      <c r="AD66" s="216" t="s">
        <v>1513</v>
      </c>
      <c r="AE66" s="213" t="s">
        <v>64</v>
      </c>
      <c r="AF66" s="217">
        <v>0.25</v>
      </c>
      <c r="AG66" s="213" t="s">
        <v>77</v>
      </c>
      <c r="AH66" s="217">
        <v>0.15</v>
      </c>
      <c r="AI66" s="218">
        <v>0.4</v>
      </c>
      <c r="AJ66" s="219">
        <v>5.4431999999999994E-2</v>
      </c>
      <c r="AK66" s="219">
        <v>0.6</v>
      </c>
      <c r="AL66" s="213" t="s">
        <v>66</v>
      </c>
      <c r="AM66" s="213" t="s">
        <v>67</v>
      </c>
      <c r="AN66" s="213" t="s">
        <v>80</v>
      </c>
      <c r="AO66" s="567"/>
      <c r="AP66" s="500"/>
      <c r="AQ66" s="503"/>
      <c r="AR66" s="500"/>
      <c r="AS66" s="500"/>
      <c r="AT66" s="503"/>
      <c r="AU66" s="503"/>
      <c r="AV66" s="503"/>
      <c r="AW66" s="517"/>
      <c r="AX66" s="494"/>
      <c r="AY66" s="494"/>
      <c r="AZ66" s="494"/>
      <c r="BA66" s="494"/>
      <c r="BB66" s="520"/>
      <c r="BC66" s="549"/>
      <c r="BD66" s="549"/>
      <c r="BE66" s="551"/>
      <c r="BF66" s="551"/>
      <c r="BG66" s="551"/>
      <c r="BH66" s="551"/>
      <c r="BI66" s="551"/>
      <c r="BJ66" s="549"/>
      <c r="BK66" s="549"/>
      <c r="BL66" s="497"/>
    </row>
    <row r="67" spans="1:64" ht="63" customHeight="1" thickBot="1" x14ac:dyDescent="0.25">
      <c r="A67" s="555"/>
      <c r="B67" s="558"/>
      <c r="C67" s="561"/>
      <c r="D67" s="780"/>
      <c r="E67" s="527"/>
      <c r="F67" s="527"/>
      <c r="G67" s="652"/>
      <c r="H67" s="652"/>
      <c r="I67" s="536"/>
      <c r="J67" s="652"/>
      <c r="K67" s="783"/>
      <c r="L67" s="539"/>
      <c r="M67" s="539"/>
      <c r="N67" s="768"/>
      <c r="O67" s="786"/>
      <c r="P67" s="789"/>
      <c r="Q67" s="771"/>
      <c r="R67" s="789"/>
      <c r="S67" s="771"/>
      <c r="T67" s="789"/>
      <c r="U67" s="771"/>
      <c r="V67" s="774"/>
      <c r="W67" s="771"/>
      <c r="X67" s="771"/>
      <c r="Y67" s="774"/>
      <c r="Z67" s="171">
        <v>6</v>
      </c>
      <c r="AA67" s="172" t="s">
        <v>1903</v>
      </c>
      <c r="AB67" s="178" t="s">
        <v>170</v>
      </c>
      <c r="AC67" s="220" t="s">
        <v>1904</v>
      </c>
      <c r="AD67" s="223" t="s">
        <v>1513</v>
      </c>
      <c r="AE67" s="213" t="s">
        <v>64</v>
      </c>
      <c r="AF67" s="224">
        <v>0.25</v>
      </c>
      <c r="AG67" s="225" t="s">
        <v>77</v>
      </c>
      <c r="AH67" s="224">
        <v>0.15</v>
      </c>
      <c r="AI67" s="226">
        <v>0.4</v>
      </c>
      <c r="AJ67" s="219">
        <v>3.2659199999999999E-2</v>
      </c>
      <c r="AK67" s="219">
        <v>0.6</v>
      </c>
      <c r="AL67" s="225" t="s">
        <v>66</v>
      </c>
      <c r="AM67" s="225" t="s">
        <v>67</v>
      </c>
      <c r="AN67" s="225" t="s">
        <v>80</v>
      </c>
      <c r="AO67" s="568"/>
      <c r="AP67" s="501"/>
      <c r="AQ67" s="504"/>
      <c r="AR67" s="501"/>
      <c r="AS67" s="501"/>
      <c r="AT67" s="504"/>
      <c r="AU67" s="504"/>
      <c r="AV67" s="504"/>
      <c r="AW67" s="518"/>
      <c r="AX67" s="495"/>
      <c r="AY67" s="495"/>
      <c r="AZ67" s="495"/>
      <c r="BA67" s="495"/>
      <c r="BB67" s="521"/>
      <c r="BC67" s="550"/>
      <c r="BD67" s="550"/>
      <c r="BE67" s="552"/>
      <c r="BF67" s="552"/>
      <c r="BG67" s="552"/>
      <c r="BH67" s="552"/>
      <c r="BI67" s="552"/>
      <c r="BJ67" s="550"/>
      <c r="BK67" s="550"/>
      <c r="BL67" s="553"/>
    </row>
    <row r="68" spans="1:64" ht="72" customHeight="1" x14ac:dyDescent="0.2">
      <c r="A68" s="555"/>
      <c r="B68" s="558"/>
      <c r="C68" s="561"/>
      <c r="D68" s="572" t="s">
        <v>162</v>
      </c>
      <c r="E68" s="575" t="s">
        <v>125</v>
      </c>
      <c r="F68" s="578">
        <v>3</v>
      </c>
      <c r="G68" s="584" t="s">
        <v>219</v>
      </c>
      <c r="H68" s="584"/>
      <c r="I68" s="763" t="s">
        <v>1881</v>
      </c>
      <c r="J68" s="757" t="s">
        <v>17</v>
      </c>
      <c r="K68" s="754" t="s">
        <v>1882</v>
      </c>
      <c r="L68" s="584"/>
      <c r="M68" s="584"/>
      <c r="N68" s="584" t="s">
        <v>1883</v>
      </c>
      <c r="O68" s="596">
        <v>1</v>
      </c>
      <c r="P68" s="599" t="s">
        <v>72</v>
      </c>
      <c r="Q68" s="602">
        <v>0.8</v>
      </c>
      <c r="R68" s="599"/>
      <c r="S68" s="602" t="s">
        <v>1510</v>
      </c>
      <c r="T68" s="599" t="s">
        <v>10</v>
      </c>
      <c r="U68" s="602">
        <v>0.6</v>
      </c>
      <c r="V68" s="569" t="s">
        <v>10</v>
      </c>
      <c r="W68" s="602">
        <v>0.6</v>
      </c>
      <c r="X68" s="602" t="s">
        <v>1884</v>
      </c>
      <c r="Y68" s="569" t="s">
        <v>1517</v>
      </c>
      <c r="Z68" s="227">
        <v>1</v>
      </c>
      <c r="AA68" s="228" t="s">
        <v>1905</v>
      </c>
      <c r="AB68" s="229" t="s">
        <v>170</v>
      </c>
      <c r="AC68" s="230" t="s">
        <v>1906</v>
      </c>
      <c r="AD68" s="231" t="s">
        <v>1513</v>
      </c>
      <c r="AE68" s="229" t="s">
        <v>64</v>
      </c>
      <c r="AF68" s="232">
        <v>0.25</v>
      </c>
      <c r="AG68" s="229" t="s">
        <v>77</v>
      </c>
      <c r="AH68" s="232">
        <v>0.15</v>
      </c>
      <c r="AI68" s="233">
        <v>0.4</v>
      </c>
      <c r="AJ68" s="234">
        <v>0.48</v>
      </c>
      <c r="AK68" s="234">
        <v>0.6</v>
      </c>
      <c r="AL68" s="235" t="s">
        <v>66</v>
      </c>
      <c r="AM68" s="235" t="s">
        <v>67</v>
      </c>
      <c r="AN68" s="235" t="s">
        <v>80</v>
      </c>
      <c r="AO68" s="566">
        <v>0.8</v>
      </c>
      <c r="AP68" s="566">
        <v>0.23519999999999996</v>
      </c>
      <c r="AQ68" s="569" t="s">
        <v>71</v>
      </c>
      <c r="AR68" s="566">
        <v>0.6</v>
      </c>
      <c r="AS68" s="566">
        <v>0.6</v>
      </c>
      <c r="AT68" s="569" t="s">
        <v>10</v>
      </c>
      <c r="AU68" s="569" t="s">
        <v>1517</v>
      </c>
      <c r="AV68" s="569" t="s">
        <v>10</v>
      </c>
      <c r="AW68" s="599" t="s">
        <v>167</v>
      </c>
      <c r="AX68" s="766" t="s">
        <v>1914</v>
      </c>
      <c r="AY68" s="766" t="s">
        <v>1519</v>
      </c>
      <c r="AZ68" s="757" t="s">
        <v>220</v>
      </c>
      <c r="BA68" s="757" t="s">
        <v>1520</v>
      </c>
      <c r="BB68" s="760" t="s">
        <v>1594</v>
      </c>
      <c r="BC68" s="493"/>
      <c r="BD68" s="493"/>
      <c r="BE68" s="511"/>
      <c r="BF68" s="511"/>
      <c r="BG68" s="511"/>
      <c r="BH68" s="511"/>
      <c r="BI68" s="511"/>
      <c r="BJ68" s="493"/>
      <c r="BK68" s="493"/>
      <c r="BL68" s="496"/>
    </row>
    <row r="69" spans="1:64" ht="62.25" x14ac:dyDescent="0.2">
      <c r="A69" s="555"/>
      <c r="B69" s="558"/>
      <c r="C69" s="561"/>
      <c r="D69" s="573"/>
      <c r="E69" s="576"/>
      <c r="F69" s="579"/>
      <c r="G69" s="585"/>
      <c r="H69" s="585"/>
      <c r="I69" s="764"/>
      <c r="J69" s="758"/>
      <c r="K69" s="755"/>
      <c r="L69" s="585"/>
      <c r="M69" s="585"/>
      <c r="N69" s="585"/>
      <c r="O69" s="597"/>
      <c r="P69" s="600"/>
      <c r="Q69" s="603"/>
      <c r="R69" s="600"/>
      <c r="S69" s="603"/>
      <c r="T69" s="600"/>
      <c r="U69" s="603"/>
      <c r="V69" s="570"/>
      <c r="W69" s="603"/>
      <c r="X69" s="603"/>
      <c r="Y69" s="570"/>
      <c r="Z69" s="194">
        <v>2</v>
      </c>
      <c r="AA69" s="99" t="s">
        <v>1907</v>
      </c>
      <c r="AB69" s="195" t="s">
        <v>165</v>
      </c>
      <c r="AC69" s="236" t="s">
        <v>1908</v>
      </c>
      <c r="AD69" s="196" t="s">
        <v>1513</v>
      </c>
      <c r="AE69" s="195" t="s">
        <v>75</v>
      </c>
      <c r="AF69" s="197">
        <v>0.15</v>
      </c>
      <c r="AG69" s="195" t="s">
        <v>77</v>
      </c>
      <c r="AH69" s="197">
        <v>0.15</v>
      </c>
      <c r="AI69" s="198">
        <v>0.3</v>
      </c>
      <c r="AJ69" s="199">
        <v>0.33599999999999997</v>
      </c>
      <c r="AK69" s="199">
        <v>0.6</v>
      </c>
      <c r="AL69" s="195" t="s">
        <v>66</v>
      </c>
      <c r="AM69" s="195" t="s">
        <v>67</v>
      </c>
      <c r="AN69" s="195" t="s">
        <v>80</v>
      </c>
      <c r="AO69" s="567"/>
      <c r="AP69" s="567"/>
      <c r="AQ69" s="570"/>
      <c r="AR69" s="567"/>
      <c r="AS69" s="567"/>
      <c r="AT69" s="570"/>
      <c r="AU69" s="570"/>
      <c r="AV69" s="570"/>
      <c r="AW69" s="600"/>
      <c r="AX69" s="767"/>
      <c r="AY69" s="767"/>
      <c r="AZ69" s="758"/>
      <c r="BA69" s="758"/>
      <c r="BB69" s="761"/>
      <c r="BC69" s="549"/>
      <c r="BD69" s="549"/>
      <c r="BE69" s="551"/>
      <c r="BF69" s="551"/>
      <c r="BG69" s="551"/>
      <c r="BH69" s="551"/>
      <c r="BI69" s="551"/>
      <c r="BJ69" s="549"/>
      <c r="BK69" s="549"/>
      <c r="BL69" s="497"/>
    </row>
    <row r="70" spans="1:64" ht="62.25" x14ac:dyDescent="0.2">
      <c r="A70" s="555"/>
      <c r="B70" s="558"/>
      <c r="C70" s="561"/>
      <c r="D70" s="573"/>
      <c r="E70" s="576"/>
      <c r="F70" s="579"/>
      <c r="G70" s="585"/>
      <c r="H70" s="585"/>
      <c r="I70" s="764"/>
      <c r="J70" s="758"/>
      <c r="K70" s="755"/>
      <c r="L70" s="585"/>
      <c r="M70" s="585"/>
      <c r="N70" s="585"/>
      <c r="O70" s="597"/>
      <c r="P70" s="600"/>
      <c r="Q70" s="603"/>
      <c r="R70" s="600"/>
      <c r="S70" s="603"/>
      <c r="T70" s="600"/>
      <c r="U70" s="603"/>
      <c r="V70" s="570"/>
      <c r="W70" s="603"/>
      <c r="X70" s="603"/>
      <c r="Y70" s="570"/>
      <c r="Z70" s="194">
        <v>3</v>
      </c>
      <c r="AA70" s="99" t="s">
        <v>1518</v>
      </c>
      <c r="AB70" s="195" t="s">
        <v>165</v>
      </c>
      <c r="AC70" s="99" t="s">
        <v>1909</v>
      </c>
      <c r="AD70" s="196" t="s">
        <v>1513</v>
      </c>
      <c r="AE70" s="195" t="s">
        <v>75</v>
      </c>
      <c r="AF70" s="197">
        <v>0.15</v>
      </c>
      <c r="AG70" s="195" t="s">
        <v>77</v>
      </c>
      <c r="AH70" s="197">
        <v>0.15</v>
      </c>
      <c r="AI70" s="198">
        <v>0.3</v>
      </c>
      <c r="AJ70" s="199">
        <v>0.23519999999999996</v>
      </c>
      <c r="AK70" s="199">
        <v>0.6</v>
      </c>
      <c r="AL70" s="195" t="s">
        <v>66</v>
      </c>
      <c r="AM70" s="195" t="s">
        <v>67</v>
      </c>
      <c r="AN70" s="195" t="s">
        <v>80</v>
      </c>
      <c r="AO70" s="567"/>
      <c r="AP70" s="567"/>
      <c r="AQ70" s="570"/>
      <c r="AR70" s="567"/>
      <c r="AS70" s="567"/>
      <c r="AT70" s="570"/>
      <c r="AU70" s="570"/>
      <c r="AV70" s="570"/>
      <c r="AW70" s="600"/>
      <c r="AX70" s="767"/>
      <c r="AY70" s="767"/>
      <c r="AZ70" s="758"/>
      <c r="BA70" s="758"/>
      <c r="BB70" s="761"/>
      <c r="BC70" s="549"/>
      <c r="BD70" s="549"/>
      <c r="BE70" s="551"/>
      <c r="BF70" s="551"/>
      <c r="BG70" s="551"/>
      <c r="BH70" s="551"/>
      <c r="BI70" s="551"/>
      <c r="BJ70" s="549"/>
      <c r="BK70" s="549"/>
      <c r="BL70" s="497"/>
    </row>
    <row r="71" spans="1:64" x14ac:dyDescent="0.2">
      <c r="A71" s="555"/>
      <c r="B71" s="558"/>
      <c r="C71" s="561"/>
      <c r="D71" s="573"/>
      <c r="E71" s="576"/>
      <c r="F71" s="579"/>
      <c r="G71" s="585"/>
      <c r="H71" s="585"/>
      <c r="I71" s="764"/>
      <c r="J71" s="758"/>
      <c r="K71" s="755"/>
      <c r="L71" s="585"/>
      <c r="M71" s="585"/>
      <c r="N71" s="585"/>
      <c r="O71" s="597"/>
      <c r="P71" s="600"/>
      <c r="Q71" s="603"/>
      <c r="R71" s="600"/>
      <c r="S71" s="603"/>
      <c r="T71" s="600"/>
      <c r="U71" s="603"/>
      <c r="V71" s="570"/>
      <c r="W71" s="603"/>
      <c r="X71" s="603"/>
      <c r="Y71" s="570"/>
      <c r="Z71" s="194"/>
      <c r="AA71" s="99"/>
      <c r="AB71" s="195"/>
      <c r="AC71" s="99"/>
      <c r="AD71" s="196" t="s">
        <v>1510</v>
      </c>
      <c r="AE71" s="195"/>
      <c r="AF71" s="197" t="s">
        <v>1510</v>
      </c>
      <c r="AG71" s="195"/>
      <c r="AH71" s="197" t="s">
        <v>1510</v>
      </c>
      <c r="AI71" s="198" t="s">
        <v>1510</v>
      </c>
      <c r="AJ71" s="199" t="s">
        <v>1510</v>
      </c>
      <c r="AK71" s="199" t="s">
        <v>1510</v>
      </c>
      <c r="AL71" s="195"/>
      <c r="AM71" s="195"/>
      <c r="AN71" s="195"/>
      <c r="AO71" s="567"/>
      <c r="AP71" s="567"/>
      <c r="AQ71" s="570"/>
      <c r="AR71" s="567"/>
      <c r="AS71" s="567"/>
      <c r="AT71" s="570"/>
      <c r="AU71" s="570"/>
      <c r="AV71" s="570"/>
      <c r="AW71" s="600"/>
      <c r="AX71" s="767"/>
      <c r="AY71" s="767"/>
      <c r="AZ71" s="758"/>
      <c r="BA71" s="758"/>
      <c r="BB71" s="761"/>
      <c r="BC71" s="549"/>
      <c r="BD71" s="549"/>
      <c r="BE71" s="551"/>
      <c r="BF71" s="551"/>
      <c r="BG71" s="551"/>
      <c r="BH71" s="551"/>
      <c r="BI71" s="551"/>
      <c r="BJ71" s="549"/>
      <c r="BK71" s="549"/>
      <c r="BL71" s="497"/>
    </row>
    <row r="72" spans="1:64" x14ac:dyDescent="0.2">
      <c r="A72" s="555"/>
      <c r="B72" s="558"/>
      <c r="C72" s="561"/>
      <c r="D72" s="573"/>
      <c r="E72" s="576"/>
      <c r="F72" s="579"/>
      <c r="G72" s="585"/>
      <c r="H72" s="585"/>
      <c r="I72" s="764"/>
      <c r="J72" s="758"/>
      <c r="K72" s="755"/>
      <c r="L72" s="585"/>
      <c r="M72" s="585"/>
      <c r="N72" s="585"/>
      <c r="O72" s="597"/>
      <c r="P72" s="600"/>
      <c r="Q72" s="603"/>
      <c r="R72" s="600"/>
      <c r="S72" s="603"/>
      <c r="T72" s="600"/>
      <c r="U72" s="603"/>
      <c r="V72" s="570"/>
      <c r="W72" s="603"/>
      <c r="X72" s="603"/>
      <c r="Y72" s="570"/>
      <c r="Z72" s="194"/>
      <c r="AA72" s="99"/>
      <c r="AB72" s="195"/>
      <c r="AC72" s="184"/>
      <c r="AD72" s="165" t="s">
        <v>1510</v>
      </c>
      <c r="AE72" s="163"/>
      <c r="AF72" s="166" t="s">
        <v>1510</v>
      </c>
      <c r="AG72" s="163"/>
      <c r="AH72" s="166" t="s">
        <v>1510</v>
      </c>
      <c r="AI72" s="167" t="s">
        <v>1510</v>
      </c>
      <c r="AJ72" s="168" t="s">
        <v>1510</v>
      </c>
      <c r="AK72" s="168" t="s">
        <v>1510</v>
      </c>
      <c r="AL72" s="169"/>
      <c r="AM72" s="169"/>
      <c r="AN72" s="169"/>
      <c r="AO72" s="567"/>
      <c r="AP72" s="567"/>
      <c r="AQ72" s="570"/>
      <c r="AR72" s="567"/>
      <c r="AS72" s="567"/>
      <c r="AT72" s="570"/>
      <c r="AU72" s="570"/>
      <c r="AV72" s="570"/>
      <c r="AW72" s="600"/>
      <c r="AX72" s="767"/>
      <c r="AY72" s="767"/>
      <c r="AZ72" s="758"/>
      <c r="BA72" s="758"/>
      <c r="BB72" s="761"/>
      <c r="BC72" s="549"/>
      <c r="BD72" s="549"/>
      <c r="BE72" s="551"/>
      <c r="BF72" s="551"/>
      <c r="BG72" s="551"/>
      <c r="BH72" s="551"/>
      <c r="BI72" s="551"/>
      <c r="BJ72" s="549"/>
      <c r="BK72" s="549"/>
      <c r="BL72" s="497"/>
    </row>
    <row r="73" spans="1:64" ht="13.5" thickBot="1" x14ac:dyDescent="0.25">
      <c r="A73" s="555"/>
      <c r="B73" s="558"/>
      <c r="C73" s="561"/>
      <c r="D73" s="574"/>
      <c r="E73" s="577"/>
      <c r="F73" s="580"/>
      <c r="G73" s="586"/>
      <c r="H73" s="586"/>
      <c r="I73" s="765"/>
      <c r="J73" s="759"/>
      <c r="K73" s="756"/>
      <c r="L73" s="586"/>
      <c r="M73" s="586"/>
      <c r="N73" s="586"/>
      <c r="O73" s="598"/>
      <c r="P73" s="601"/>
      <c r="Q73" s="604"/>
      <c r="R73" s="601"/>
      <c r="S73" s="604"/>
      <c r="T73" s="601"/>
      <c r="U73" s="604"/>
      <c r="V73" s="571"/>
      <c r="W73" s="604"/>
      <c r="X73" s="604"/>
      <c r="Y73" s="571"/>
      <c r="Z73" s="200"/>
      <c r="AA73" s="201"/>
      <c r="AB73" s="202"/>
      <c r="AC73" s="172"/>
      <c r="AD73" s="174" t="s">
        <v>1510</v>
      </c>
      <c r="AE73" s="173"/>
      <c r="AF73" s="175" t="s">
        <v>1510</v>
      </c>
      <c r="AG73" s="173"/>
      <c r="AH73" s="175" t="s">
        <v>1510</v>
      </c>
      <c r="AI73" s="176" t="s">
        <v>1510</v>
      </c>
      <c r="AJ73" s="168" t="s">
        <v>1510</v>
      </c>
      <c r="AK73" s="168" t="s">
        <v>1510</v>
      </c>
      <c r="AL73" s="178"/>
      <c r="AM73" s="178"/>
      <c r="AN73" s="178"/>
      <c r="AO73" s="568"/>
      <c r="AP73" s="568"/>
      <c r="AQ73" s="571"/>
      <c r="AR73" s="568"/>
      <c r="AS73" s="568"/>
      <c r="AT73" s="571"/>
      <c r="AU73" s="571"/>
      <c r="AV73" s="571"/>
      <c r="AW73" s="601"/>
      <c r="AX73" s="768"/>
      <c r="AY73" s="768"/>
      <c r="AZ73" s="759"/>
      <c r="BA73" s="759"/>
      <c r="BB73" s="762"/>
      <c r="BC73" s="550"/>
      <c r="BD73" s="550"/>
      <c r="BE73" s="552"/>
      <c r="BF73" s="552"/>
      <c r="BG73" s="552"/>
      <c r="BH73" s="552"/>
      <c r="BI73" s="552"/>
      <c r="BJ73" s="550"/>
      <c r="BK73" s="550"/>
      <c r="BL73" s="553"/>
    </row>
    <row r="74" spans="1:64" ht="114.75" customHeight="1" x14ac:dyDescent="0.2">
      <c r="A74" s="554" t="s">
        <v>104</v>
      </c>
      <c r="B74" s="557" t="s">
        <v>91</v>
      </c>
      <c r="C74" s="560" t="s">
        <v>233</v>
      </c>
      <c r="D74" s="522" t="s">
        <v>162</v>
      </c>
      <c r="E74" s="525" t="s">
        <v>124</v>
      </c>
      <c r="F74" s="528">
        <v>1</v>
      </c>
      <c r="G74" s="739" t="s">
        <v>234</v>
      </c>
      <c r="H74" s="531"/>
      <c r="I74" s="623" t="s">
        <v>260</v>
      </c>
      <c r="J74" s="689" t="s">
        <v>17</v>
      </c>
      <c r="K74" s="540" t="s">
        <v>1915</v>
      </c>
      <c r="L74" s="493"/>
      <c r="M74" s="493"/>
      <c r="N74" s="739" t="s">
        <v>235</v>
      </c>
      <c r="O74" s="742">
        <v>0.9</v>
      </c>
      <c r="P74" s="516" t="s">
        <v>70</v>
      </c>
      <c r="Q74" s="505">
        <v>0.2</v>
      </c>
      <c r="R74" s="516"/>
      <c r="S74" s="505" t="s">
        <v>1510</v>
      </c>
      <c r="T74" s="516" t="s">
        <v>9</v>
      </c>
      <c r="U74" s="505">
        <v>0.4</v>
      </c>
      <c r="V74" s="508" t="s">
        <v>9</v>
      </c>
      <c r="W74" s="505">
        <v>0.4</v>
      </c>
      <c r="X74" s="505" t="s">
        <v>1511</v>
      </c>
      <c r="Y74" s="629" t="s">
        <v>1512</v>
      </c>
      <c r="Z74" s="152">
        <v>1</v>
      </c>
      <c r="AA74" s="238" t="s">
        <v>1926</v>
      </c>
      <c r="AB74" s="239" t="s">
        <v>165</v>
      </c>
      <c r="AC74" s="240" t="s">
        <v>236</v>
      </c>
      <c r="AD74" s="155" t="s">
        <v>1513</v>
      </c>
      <c r="AE74" s="239" t="s">
        <v>64</v>
      </c>
      <c r="AF74" s="156">
        <v>0.25</v>
      </c>
      <c r="AG74" s="154" t="s">
        <v>77</v>
      </c>
      <c r="AH74" s="156">
        <v>0.15</v>
      </c>
      <c r="AI74" s="157">
        <v>0.4</v>
      </c>
      <c r="AJ74" s="158">
        <v>0.12</v>
      </c>
      <c r="AK74" s="158">
        <v>0.4</v>
      </c>
      <c r="AL74" s="159" t="s">
        <v>66</v>
      </c>
      <c r="AM74" s="159" t="s">
        <v>67</v>
      </c>
      <c r="AN74" s="159" t="s">
        <v>80</v>
      </c>
      <c r="AO74" s="499">
        <v>0.2</v>
      </c>
      <c r="AP74" s="499">
        <v>5.0399999999999993E-2</v>
      </c>
      <c r="AQ74" s="502" t="s">
        <v>70</v>
      </c>
      <c r="AR74" s="499">
        <v>0.4</v>
      </c>
      <c r="AS74" s="499">
        <v>0.4</v>
      </c>
      <c r="AT74" s="502" t="s">
        <v>9</v>
      </c>
      <c r="AU74" s="502" t="s">
        <v>1512</v>
      </c>
      <c r="AV74" s="502" t="s">
        <v>1512</v>
      </c>
      <c r="AW74" s="516" t="s">
        <v>82</v>
      </c>
      <c r="AX74" s="609"/>
      <c r="AY74" s="609"/>
      <c r="AZ74" s="605"/>
      <c r="BA74" s="605"/>
      <c r="BB74" s="608"/>
      <c r="BC74" s="493"/>
      <c r="BD74" s="493"/>
      <c r="BE74" s="511"/>
      <c r="BF74" s="511"/>
      <c r="BG74" s="511"/>
      <c r="BH74" s="511"/>
      <c r="BI74" s="511"/>
      <c r="BJ74" s="493"/>
      <c r="BK74" s="493"/>
      <c r="BL74" s="496"/>
    </row>
    <row r="75" spans="1:64" ht="62.25" x14ac:dyDescent="0.2">
      <c r="A75" s="555"/>
      <c r="B75" s="558"/>
      <c r="C75" s="561"/>
      <c r="D75" s="523"/>
      <c r="E75" s="526"/>
      <c r="F75" s="529"/>
      <c r="G75" s="740"/>
      <c r="H75" s="532"/>
      <c r="I75" s="624"/>
      <c r="J75" s="690"/>
      <c r="K75" s="541"/>
      <c r="L75" s="494"/>
      <c r="M75" s="494"/>
      <c r="N75" s="740"/>
      <c r="O75" s="743"/>
      <c r="P75" s="517"/>
      <c r="Q75" s="506"/>
      <c r="R75" s="517"/>
      <c r="S75" s="506"/>
      <c r="T75" s="517"/>
      <c r="U75" s="506"/>
      <c r="V75" s="509"/>
      <c r="W75" s="506"/>
      <c r="X75" s="506"/>
      <c r="Y75" s="630"/>
      <c r="Z75" s="161">
        <v>2</v>
      </c>
      <c r="AA75" s="241" t="s">
        <v>1927</v>
      </c>
      <c r="AB75" s="242" t="s">
        <v>165</v>
      </c>
      <c r="AC75" s="241" t="s">
        <v>237</v>
      </c>
      <c r="AD75" s="165" t="s">
        <v>1513</v>
      </c>
      <c r="AE75" s="242" t="s">
        <v>75</v>
      </c>
      <c r="AF75" s="166">
        <v>0.15</v>
      </c>
      <c r="AG75" s="169" t="s">
        <v>77</v>
      </c>
      <c r="AH75" s="166">
        <v>0.15</v>
      </c>
      <c r="AI75" s="167">
        <v>0.3</v>
      </c>
      <c r="AJ75" s="168">
        <v>8.3999999999999991E-2</v>
      </c>
      <c r="AK75" s="168">
        <v>0.4</v>
      </c>
      <c r="AL75" s="169" t="s">
        <v>66</v>
      </c>
      <c r="AM75" s="169" t="s">
        <v>67</v>
      </c>
      <c r="AN75" s="169" t="s">
        <v>80</v>
      </c>
      <c r="AO75" s="500"/>
      <c r="AP75" s="500"/>
      <c r="AQ75" s="503"/>
      <c r="AR75" s="500"/>
      <c r="AS75" s="500"/>
      <c r="AT75" s="503"/>
      <c r="AU75" s="503"/>
      <c r="AV75" s="503"/>
      <c r="AW75" s="517"/>
      <c r="AX75" s="610"/>
      <c r="AY75" s="610"/>
      <c r="AZ75" s="606"/>
      <c r="BA75" s="606"/>
      <c r="BB75" s="606"/>
      <c r="BC75" s="549"/>
      <c r="BD75" s="549"/>
      <c r="BE75" s="551"/>
      <c r="BF75" s="551"/>
      <c r="BG75" s="551"/>
      <c r="BH75" s="551"/>
      <c r="BI75" s="551"/>
      <c r="BJ75" s="549"/>
      <c r="BK75" s="549"/>
      <c r="BL75" s="497"/>
    </row>
    <row r="76" spans="1:64" ht="62.25" x14ac:dyDescent="0.2">
      <c r="A76" s="555"/>
      <c r="B76" s="558"/>
      <c r="C76" s="561"/>
      <c r="D76" s="523"/>
      <c r="E76" s="526"/>
      <c r="F76" s="529"/>
      <c r="G76" s="740"/>
      <c r="H76" s="532"/>
      <c r="I76" s="624"/>
      <c r="J76" s="690"/>
      <c r="K76" s="541"/>
      <c r="L76" s="494"/>
      <c r="M76" s="494"/>
      <c r="N76" s="740"/>
      <c r="O76" s="743"/>
      <c r="P76" s="517"/>
      <c r="Q76" s="506"/>
      <c r="R76" s="517"/>
      <c r="S76" s="506"/>
      <c r="T76" s="517"/>
      <c r="U76" s="506"/>
      <c r="V76" s="509"/>
      <c r="W76" s="506"/>
      <c r="X76" s="506"/>
      <c r="Y76" s="630"/>
      <c r="Z76" s="161">
        <v>3</v>
      </c>
      <c r="AA76" s="241" t="s">
        <v>1928</v>
      </c>
      <c r="AB76" s="242" t="s">
        <v>165</v>
      </c>
      <c r="AC76" s="241" t="s">
        <v>1929</v>
      </c>
      <c r="AD76" s="165" t="s">
        <v>1513</v>
      </c>
      <c r="AE76" s="242" t="s">
        <v>64</v>
      </c>
      <c r="AF76" s="166">
        <v>0.25</v>
      </c>
      <c r="AG76" s="163" t="s">
        <v>77</v>
      </c>
      <c r="AH76" s="166">
        <v>0.15</v>
      </c>
      <c r="AI76" s="167">
        <v>0.4</v>
      </c>
      <c r="AJ76" s="168">
        <v>5.0399999999999993E-2</v>
      </c>
      <c r="AK76" s="168">
        <v>0.4</v>
      </c>
      <c r="AL76" s="169" t="s">
        <v>66</v>
      </c>
      <c r="AM76" s="169" t="s">
        <v>67</v>
      </c>
      <c r="AN76" s="169" t="s">
        <v>80</v>
      </c>
      <c r="AO76" s="500"/>
      <c r="AP76" s="500"/>
      <c r="AQ76" s="503"/>
      <c r="AR76" s="500"/>
      <c r="AS76" s="500"/>
      <c r="AT76" s="503"/>
      <c r="AU76" s="503"/>
      <c r="AV76" s="503"/>
      <c r="AW76" s="517"/>
      <c r="AX76" s="610"/>
      <c r="AY76" s="610"/>
      <c r="AZ76" s="606"/>
      <c r="BA76" s="606"/>
      <c r="BB76" s="606"/>
      <c r="BC76" s="549"/>
      <c r="BD76" s="549"/>
      <c r="BE76" s="551"/>
      <c r="BF76" s="551"/>
      <c r="BG76" s="551"/>
      <c r="BH76" s="551"/>
      <c r="BI76" s="551"/>
      <c r="BJ76" s="549"/>
      <c r="BK76" s="549"/>
      <c r="BL76" s="497"/>
    </row>
    <row r="77" spans="1:64" ht="92.25" customHeight="1" x14ac:dyDescent="0.2">
      <c r="A77" s="555"/>
      <c r="B77" s="558"/>
      <c r="C77" s="561"/>
      <c r="D77" s="523"/>
      <c r="E77" s="526"/>
      <c r="F77" s="529"/>
      <c r="G77" s="740"/>
      <c r="H77" s="532"/>
      <c r="I77" s="624"/>
      <c r="J77" s="690"/>
      <c r="K77" s="541"/>
      <c r="L77" s="494"/>
      <c r="M77" s="494"/>
      <c r="N77" s="740"/>
      <c r="O77" s="743"/>
      <c r="P77" s="517"/>
      <c r="Q77" s="506"/>
      <c r="R77" s="517"/>
      <c r="S77" s="506"/>
      <c r="T77" s="517"/>
      <c r="U77" s="506"/>
      <c r="V77" s="509"/>
      <c r="W77" s="506"/>
      <c r="X77" s="506"/>
      <c r="Y77" s="630"/>
      <c r="Z77" s="161"/>
      <c r="AA77" s="243"/>
      <c r="AB77" s="242"/>
      <c r="AC77" s="244"/>
      <c r="AD77" s="165" t="s">
        <v>1510</v>
      </c>
      <c r="AE77" s="242"/>
      <c r="AF77" s="166" t="s">
        <v>1510</v>
      </c>
      <c r="AG77" s="163"/>
      <c r="AH77" s="166" t="s">
        <v>1510</v>
      </c>
      <c r="AI77" s="167" t="s">
        <v>1510</v>
      </c>
      <c r="AJ77" s="168" t="s">
        <v>1510</v>
      </c>
      <c r="AK77" s="168" t="s">
        <v>1510</v>
      </c>
      <c r="AL77" s="169"/>
      <c r="AM77" s="169"/>
      <c r="AN77" s="169"/>
      <c r="AO77" s="500"/>
      <c r="AP77" s="500"/>
      <c r="AQ77" s="503"/>
      <c r="AR77" s="500"/>
      <c r="AS77" s="500"/>
      <c r="AT77" s="503"/>
      <c r="AU77" s="503"/>
      <c r="AV77" s="503"/>
      <c r="AW77" s="517"/>
      <c r="AX77" s="610"/>
      <c r="AY77" s="610"/>
      <c r="AZ77" s="606"/>
      <c r="BA77" s="606"/>
      <c r="BB77" s="606"/>
      <c r="BC77" s="549"/>
      <c r="BD77" s="549"/>
      <c r="BE77" s="551"/>
      <c r="BF77" s="551"/>
      <c r="BG77" s="551"/>
      <c r="BH77" s="551"/>
      <c r="BI77" s="551"/>
      <c r="BJ77" s="549"/>
      <c r="BK77" s="549"/>
      <c r="BL77" s="497"/>
    </row>
    <row r="78" spans="1:64" x14ac:dyDescent="0.2">
      <c r="A78" s="555"/>
      <c r="B78" s="558"/>
      <c r="C78" s="561"/>
      <c r="D78" s="523"/>
      <c r="E78" s="526"/>
      <c r="F78" s="529"/>
      <c r="G78" s="740"/>
      <c r="H78" s="532"/>
      <c r="I78" s="624"/>
      <c r="J78" s="690"/>
      <c r="K78" s="541"/>
      <c r="L78" s="494"/>
      <c r="M78" s="494"/>
      <c r="N78" s="740"/>
      <c r="O78" s="743"/>
      <c r="P78" s="517"/>
      <c r="Q78" s="506"/>
      <c r="R78" s="517"/>
      <c r="S78" s="506"/>
      <c r="T78" s="517"/>
      <c r="U78" s="506"/>
      <c r="V78" s="509"/>
      <c r="W78" s="506"/>
      <c r="X78" s="506"/>
      <c r="Y78" s="630"/>
      <c r="Z78" s="161"/>
      <c r="AA78" s="241"/>
      <c r="AB78" s="242"/>
      <c r="AC78" s="241"/>
      <c r="AD78" s="165" t="s">
        <v>1510</v>
      </c>
      <c r="AE78" s="242"/>
      <c r="AF78" s="166" t="s">
        <v>1510</v>
      </c>
      <c r="AG78" s="163"/>
      <c r="AH78" s="166" t="s">
        <v>1510</v>
      </c>
      <c r="AI78" s="167" t="s">
        <v>1510</v>
      </c>
      <c r="AJ78" s="168" t="s">
        <v>1510</v>
      </c>
      <c r="AK78" s="168" t="s">
        <v>1510</v>
      </c>
      <c r="AL78" s="169"/>
      <c r="AM78" s="169"/>
      <c r="AN78" s="169"/>
      <c r="AO78" s="500"/>
      <c r="AP78" s="500"/>
      <c r="AQ78" s="503"/>
      <c r="AR78" s="500"/>
      <c r="AS78" s="500"/>
      <c r="AT78" s="503"/>
      <c r="AU78" s="503"/>
      <c r="AV78" s="503"/>
      <c r="AW78" s="517"/>
      <c r="AX78" s="610"/>
      <c r="AY78" s="610"/>
      <c r="AZ78" s="606"/>
      <c r="BA78" s="606"/>
      <c r="BB78" s="606"/>
      <c r="BC78" s="549"/>
      <c r="BD78" s="549"/>
      <c r="BE78" s="551"/>
      <c r="BF78" s="551"/>
      <c r="BG78" s="551"/>
      <c r="BH78" s="551"/>
      <c r="BI78" s="551"/>
      <c r="BJ78" s="549"/>
      <c r="BK78" s="549"/>
      <c r="BL78" s="497"/>
    </row>
    <row r="79" spans="1:64" ht="15.75" customHeight="1" thickBot="1" x14ac:dyDescent="0.25">
      <c r="A79" s="555"/>
      <c r="B79" s="558"/>
      <c r="C79" s="561"/>
      <c r="D79" s="524"/>
      <c r="E79" s="527"/>
      <c r="F79" s="530"/>
      <c r="G79" s="741"/>
      <c r="H79" s="533"/>
      <c r="I79" s="625"/>
      <c r="J79" s="691"/>
      <c r="K79" s="542"/>
      <c r="L79" s="495"/>
      <c r="M79" s="495"/>
      <c r="N79" s="741"/>
      <c r="O79" s="744"/>
      <c r="P79" s="518"/>
      <c r="Q79" s="507"/>
      <c r="R79" s="518"/>
      <c r="S79" s="507"/>
      <c r="T79" s="518"/>
      <c r="U79" s="507"/>
      <c r="V79" s="510"/>
      <c r="W79" s="507"/>
      <c r="X79" s="507"/>
      <c r="Y79" s="631"/>
      <c r="Z79" s="171"/>
      <c r="AA79" s="172"/>
      <c r="AB79" s="173"/>
      <c r="AC79" s="172"/>
      <c r="AD79" s="185" t="s">
        <v>1510</v>
      </c>
      <c r="AE79" s="173"/>
      <c r="AF79" s="175" t="s">
        <v>1510</v>
      </c>
      <c r="AG79" s="173"/>
      <c r="AH79" s="175" t="s">
        <v>1510</v>
      </c>
      <c r="AI79" s="176" t="s">
        <v>1510</v>
      </c>
      <c r="AJ79" s="168" t="s">
        <v>1510</v>
      </c>
      <c r="AK79" s="168" t="s">
        <v>1510</v>
      </c>
      <c r="AL79" s="178"/>
      <c r="AM79" s="178"/>
      <c r="AN79" s="178"/>
      <c r="AO79" s="501"/>
      <c r="AP79" s="501"/>
      <c r="AQ79" s="504"/>
      <c r="AR79" s="501"/>
      <c r="AS79" s="501"/>
      <c r="AT79" s="504"/>
      <c r="AU79" s="504"/>
      <c r="AV79" s="504"/>
      <c r="AW79" s="518"/>
      <c r="AX79" s="611"/>
      <c r="AY79" s="611"/>
      <c r="AZ79" s="607"/>
      <c r="BA79" s="607"/>
      <c r="BB79" s="607"/>
      <c r="BC79" s="550"/>
      <c r="BD79" s="550"/>
      <c r="BE79" s="552"/>
      <c r="BF79" s="552"/>
      <c r="BG79" s="552"/>
      <c r="BH79" s="552"/>
      <c r="BI79" s="552"/>
      <c r="BJ79" s="550"/>
      <c r="BK79" s="550"/>
      <c r="BL79" s="553"/>
    </row>
    <row r="80" spans="1:64" ht="109.5" customHeight="1" x14ac:dyDescent="0.2">
      <c r="A80" s="555"/>
      <c r="B80" s="558"/>
      <c r="C80" s="561"/>
      <c r="D80" s="522" t="s">
        <v>162</v>
      </c>
      <c r="E80" s="525" t="s">
        <v>124</v>
      </c>
      <c r="F80" s="528">
        <v>2</v>
      </c>
      <c r="G80" s="686" t="s">
        <v>238</v>
      </c>
      <c r="H80" s="531"/>
      <c r="I80" s="534" t="s">
        <v>261</v>
      </c>
      <c r="J80" s="689" t="s">
        <v>16</v>
      </c>
      <c r="K80" s="540" t="s">
        <v>1916</v>
      </c>
      <c r="L80" s="493"/>
      <c r="M80" s="493"/>
      <c r="N80" s="739" t="s">
        <v>239</v>
      </c>
      <c r="O80" s="742">
        <v>0.9</v>
      </c>
      <c r="P80" s="516" t="s">
        <v>71</v>
      </c>
      <c r="Q80" s="505">
        <v>0.4</v>
      </c>
      <c r="R80" s="516"/>
      <c r="S80" s="505" t="s">
        <v>1510</v>
      </c>
      <c r="T80" s="516" t="s">
        <v>10</v>
      </c>
      <c r="U80" s="505">
        <v>0.6</v>
      </c>
      <c r="V80" s="508" t="s">
        <v>10</v>
      </c>
      <c r="W80" s="505">
        <v>0.6</v>
      </c>
      <c r="X80" s="505" t="s">
        <v>1834</v>
      </c>
      <c r="Y80" s="502" t="s">
        <v>10</v>
      </c>
      <c r="Z80" s="152">
        <v>1</v>
      </c>
      <c r="AA80" s="240" t="s">
        <v>1930</v>
      </c>
      <c r="AB80" s="245" t="s">
        <v>165</v>
      </c>
      <c r="AC80" s="246" t="s">
        <v>243</v>
      </c>
      <c r="AD80" s="155" t="s">
        <v>1513</v>
      </c>
      <c r="AE80" s="239" t="s">
        <v>64</v>
      </c>
      <c r="AF80" s="156">
        <v>0.25</v>
      </c>
      <c r="AG80" s="239" t="s">
        <v>77</v>
      </c>
      <c r="AH80" s="156">
        <v>0.15</v>
      </c>
      <c r="AI80" s="157">
        <v>0.4</v>
      </c>
      <c r="AJ80" s="158">
        <v>0.24</v>
      </c>
      <c r="AK80" s="158">
        <v>0.6</v>
      </c>
      <c r="AL80" s="247" t="s">
        <v>66</v>
      </c>
      <c r="AM80" s="247" t="s">
        <v>67</v>
      </c>
      <c r="AN80" s="247" t="s">
        <v>80</v>
      </c>
      <c r="AO80" s="499">
        <v>0.4</v>
      </c>
      <c r="AP80" s="499">
        <v>0.1008</v>
      </c>
      <c r="AQ80" s="502" t="s">
        <v>70</v>
      </c>
      <c r="AR80" s="499">
        <v>0.6</v>
      </c>
      <c r="AS80" s="499">
        <v>0.6</v>
      </c>
      <c r="AT80" s="502" t="s">
        <v>10</v>
      </c>
      <c r="AU80" s="502" t="s">
        <v>10</v>
      </c>
      <c r="AV80" s="502" t="s">
        <v>10</v>
      </c>
      <c r="AW80" s="516" t="s">
        <v>167</v>
      </c>
      <c r="AX80" s="739" t="s">
        <v>1948</v>
      </c>
      <c r="AY80" s="739" t="s">
        <v>1949</v>
      </c>
      <c r="AZ80" s="739" t="s">
        <v>240</v>
      </c>
      <c r="BA80" s="739" t="s">
        <v>241</v>
      </c>
      <c r="BB80" s="751" t="s">
        <v>1950</v>
      </c>
      <c r="BC80" s="493"/>
      <c r="BD80" s="493"/>
      <c r="BE80" s="511"/>
      <c r="BF80" s="511"/>
      <c r="BG80" s="511"/>
      <c r="BH80" s="511"/>
      <c r="BI80" s="511"/>
      <c r="BJ80" s="493"/>
      <c r="BK80" s="493"/>
      <c r="BL80" s="496"/>
    </row>
    <row r="81" spans="1:64" ht="112.5" customHeight="1" x14ac:dyDescent="0.2">
      <c r="A81" s="555"/>
      <c r="B81" s="558"/>
      <c r="C81" s="561"/>
      <c r="D81" s="523"/>
      <c r="E81" s="526"/>
      <c r="F81" s="529"/>
      <c r="G81" s="687"/>
      <c r="H81" s="532"/>
      <c r="I81" s="535"/>
      <c r="J81" s="690"/>
      <c r="K81" s="541"/>
      <c r="L81" s="494"/>
      <c r="M81" s="494"/>
      <c r="N81" s="740"/>
      <c r="O81" s="743"/>
      <c r="P81" s="517"/>
      <c r="Q81" s="506"/>
      <c r="R81" s="517"/>
      <c r="S81" s="506"/>
      <c r="T81" s="517"/>
      <c r="U81" s="506"/>
      <c r="V81" s="509"/>
      <c r="W81" s="506"/>
      <c r="X81" s="506"/>
      <c r="Y81" s="503"/>
      <c r="Z81" s="161">
        <v>2</v>
      </c>
      <c r="AA81" s="248" t="s">
        <v>1931</v>
      </c>
      <c r="AB81" s="249" t="s">
        <v>170</v>
      </c>
      <c r="AC81" s="248" t="s">
        <v>242</v>
      </c>
      <c r="AD81" s="182" t="s">
        <v>1513</v>
      </c>
      <c r="AE81" s="250" t="s">
        <v>64</v>
      </c>
      <c r="AF81" s="166">
        <v>0.25</v>
      </c>
      <c r="AG81" s="250" t="s">
        <v>77</v>
      </c>
      <c r="AH81" s="166">
        <v>0.15</v>
      </c>
      <c r="AI81" s="167">
        <v>0.4</v>
      </c>
      <c r="AJ81" s="183">
        <v>0.14399999999999999</v>
      </c>
      <c r="AK81" s="183">
        <v>0.6</v>
      </c>
      <c r="AL81" s="250" t="s">
        <v>66</v>
      </c>
      <c r="AM81" s="250" t="s">
        <v>67</v>
      </c>
      <c r="AN81" s="250" t="s">
        <v>80</v>
      </c>
      <c r="AO81" s="500"/>
      <c r="AP81" s="500"/>
      <c r="AQ81" s="503"/>
      <c r="AR81" s="500"/>
      <c r="AS81" s="500"/>
      <c r="AT81" s="503"/>
      <c r="AU81" s="503"/>
      <c r="AV81" s="503"/>
      <c r="AW81" s="517"/>
      <c r="AX81" s="740"/>
      <c r="AY81" s="740"/>
      <c r="AZ81" s="740"/>
      <c r="BA81" s="740"/>
      <c r="BB81" s="752"/>
      <c r="BC81" s="549"/>
      <c r="BD81" s="549"/>
      <c r="BE81" s="551"/>
      <c r="BF81" s="551"/>
      <c r="BG81" s="551"/>
      <c r="BH81" s="551"/>
      <c r="BI81" s="551"/>
      <c r="BJ81" s="549"/>
      <c r="BK81" s="549"/>
      <c r="BL81" s="497"/>
    </row>
    <row r="82" spans="1:64" ht="94.5" customHeight="1" x14ac:dyDescent="0.2">
      <c r="A82" s="555"/>
      <c r="B82" s="558"/>
      <c r="C82" s="561"/>
      <c r="D82" s="523"/>
      <c r="E82" s="526"/>
      <c r="F82" s="529"/>
      <c r="G82" s="687"/>
      <c r="H82" s="532"/>
      <c r="I82" s="535"/>
      <c r="J82" s="690"/>
      <c r="K82" s="541"/>
      <c r="L82" s="494"/>
      <c r="M82" s="494"/>
      <c r="N82" s="740"/>
      <c r="O82" s="743"/>
      <c r="P82" s="517"/>
      <c r="Q82" s="506"/>
      <c r="R82" s="517"/>
      <c r="S82" s="506"/>
      <c r="T82" s="517"/>
      <c r="U82" s="506"/>
      <c r="V82" s="509"/>
      <c r="W82" s="506"/>
      <c r="X82" s="506"/>
      <c r="Y82" s="503"/>
      <c r="Z82" s="161">
        <v>3</v>
      </c>
      <c r="AA82" s="248" t="s">
        <v>1932</v>
      </c>
      <c r="AB82" s="249" t="s">
        <v>170</v>
      </c>
      <c r="AC82" s="248" t="s">
        <v>1933</v>
      </c>
      <c r="AD82" s="165" t="s">
        <v>1513</v>
      </c>
      <c r="AE82" s="242" t="s">
        <v>75</v>
      </c>
      <c r="AF82" s="166">
        <v>0.15</v>
      </c>
      <c r="AG82" s="242" t="s">
        <v>77</v>
      </c>
      <c r="AH82" s="166">
        <v>0.15</v>
      </c>
      <c r="AI82" s="167">
        <v>0.3</v>
      </c>
      <c r="AJ82" s="168">
        <v>0.1008</v>
      </c>
      <c r="AK82" s="168">
        <v>0.6</v>
      </c>
      <c r="AL82" s="250" t="s">
        <v>66</v>
      </c>
      <c r="AM82" s="250" t="s">
        <v>67</v>
      </c>
      <c r="AN82" s="250" t="s">
        <v>80</v>
      </c>
      <c r="AO82" s="500"/>
      <c r="AP82" s="500"/>
      <c r="AQ82" s="503"/>
      <c r="AR82" s="500"/>
      <c r="AS82" s="500"/>
      <c r="AT82" s="503"/>
      <c r="AU82" s="503"/>
      <c r="AV82" s="503"/>
      <c r="AW82" s="517"/>
      <c r="AX82" s="740"/>
      <c r="AY82" s="740"/>
      <c r="AZ82" s="740"/>
      <c r="BA82" s="740"/>
      <c r="BB82" s="752"/>
      <c r="BC82" s="549"/>
      <c r="BD82" s="549"/>
      <c r="BE82" s="551"/>
      <c r="BF82" s="551"/>
      <c r="BG82" s="551"/>
      <c r="BH82" s="551"/>
      <c r="BI82" s="551"/>
      <c r="BJ82" s="549"/>
      <c r="BK82" s="549"/>
      <c r="BL82" s="497"/>
    </row>
    <row r="83" spans="1:64" x14ac:dyDescent="0.2">
      <c r="A83" s="555"/>
      <c r="B83" s="558"/>
      <c r="C83" s="561"/>
      <c r="D83" s="523"/>
      <c r="E83" s="526"/>
      <c r="F83" s="529"/>
      <c r="G83" s="687"/>
      <c r="H83" s="532"/>
      <c r="I83" s="535"/>
      <c r="J83" s="690"/>
      <c r="K83" s="541"/>
      <c r="L83" s="494"/>
      <c r="M83" s="494"/>
      <c r="N83" s="740"/>
      <c r="O83" s="743"/>
      <c r="P83" s="517"/>
      <c r="Q83" s="506"/>
      <c r="R83" s="517"/>
      <c r="S83" s="506"/>
      <c r="T83" s="517"/>
      <c r="U83" s="506"/>
      <c r="V83" s="509"/>
      <c r="W83" s="506"/>
      <c r="X83" s="506"/>
      <c r="Y83" s="503"/>
      <c r="Z83" s="161"/>
      <c r="AA83" s="243"/>
      <c r="AB83" s="242"/>
      <c r="AC83" s="251"/>
      <c r="AD83" s="165" t="s">
        <v>1510</v>
      </c>
      <c r="AE83" s="242"/>
      <c r="AF83" s="166" t="s">
        <v>1510</v>
      </c>
      <c r="AG83" s="163"/>
      <c r="AH83" s="166" t="s">
        <v>1510</v>
      </c>
      <c r="AI83" s="167" t="s">
        <v>1510</v>
      </c>
      <c r="AJ83" s="168" t="s">
        <v>1510</v>
      </c>
      <c r="AK83" s="168" t="s">
        <v>1510</v>
      </c>
      <c r="AL83" s="169"/>
      <c r="AM83" s="169"/>
      <c r="AN83" s="169"/>
      <c r="AO83" s="500"/>
      <c r="AP83" s="500"/>
      <c r="AQ83" s="503"/>
      <c r="AR83" s="500"/>
      <c r="AS83" s="500"/>
      <c r="AT83" s="503"/>
      <c r="AU83" s="503"/>
      <c r="AV83" s="503"/>
      <c r="AW83" s="517"/>
      <c r="AX83" s="740"/>
      <c r="AY83" s="740"/>
      <c r="AZ83" s="740"/>
      <c r="BA83" s="740"/>
      <c r="BB83" s="752"/>
      <c r="BC83" s="549"/>
      <c r="BD83" s="549"/>
      <c r="BE83" s="551"/>
      <c r="BF83" s="551"/>
      <c r="BG83" s="551"/>
      <c r="BH83" s="551"/>
      <c r="BI83" s="551"/>
      <c r="BJ83" s="549"/>
      <c r="BK83" s="549"/>
      <c r="BL83" s="497"/>
    </row>
    <row r="84" spans="1:64" x14ac:dyDescent="0.2">
      <c r="A84" s="555"/>
      <c r="B84" s="558"/>
      <c r="C84" s="561"/>
      <c r="D84" s="523"/>
      <c r="E84" s="526"/>
      <c r="F84" s="529"/>
      <c r="G84" s="687"/>
      <c r="H84" s="532"/>
      <c r="I84" s="535"/>
      <c r="J84" s="690"/>
      <c r="K84" s="541"/>
      <c r="L84" s="494"/>
      <c r="M84" s="494"/>
      <c r="N84" s="740"/>
      <c r="O84" s="743"/>
      <c r="P84" s="517"/>
      <c r="Q84" s="506"/>
      <c r="R84" s="517"/>
      <c r="S84" s="506"/>
      <c r="T84" s="517"/>
      <c r="U84" s="506"/>
      <c r="V84" s="509"/>
      <c r="W84" s="506"/>
      <c r="X84" s="506"/>
      <c r="Y84" s="503"/>
      <c r="Z84" s="161"/>
      <c r="AA84" s="241"/>
      <c r="AB84" s="242"/>
      <c r="AC84" s="243"/>
      <c r="AD84" s="165" t="s">
        <v>1510</v>
      </c>
      <c r="AE84" s="242"/>
      <c r="AF84" s="166" t="s">
        <v>1510</v>
      </c>
      <c r="AG84" s="163"/>
      <c r="AH84" s="166" t="s">
        <v>1510</v>
      </c>
      <c r="AI84" s="167" t="s">
        <v>1510</v>
      </c>
      <c r="AJ84" s="168" t="s">
        <v>1510</v>
      </c>
      <c r="AK84" s="168" t="s">
        <v>1510</v>
      </c>
      <c r="AL84" s="169"/>
      <c r="AM84" s="169"/>
      <c r="AN84" s="169"/>
      <c r="AO84" s="500"/>
      <c r="AP84" s="500"/>
      <c r="AQ84" s="503"/>
      <c r="AR84" s="500"/>
      <c r="AS84" s="500"/>
      <c r="AT84" s="503"/>
      <c r="AU84" s="503"/>
      <c r="AV84" s="503"/>
      <c r="AW84" s="517"/>
      <c r="AX84" s="740"/>
      <c r="AY84" s="740"/>
      <c r="AZ84" s="740"/>
      <c r="BA84" s="740"/>
      <c r="BB84" s="752"/>
      <c r="BC84" s="549"/>
      <c r="BD84" s="549"/>
      <c r="BE84" s="551"/>
      <c r="BF84" s="551"/>
      <c r="BG84" s="551"/>
      <c r="BH84" s="551"/>
      <c r="BI84" s="551"/>
      <c r="BJ84" s="549"/>
      <c r="BK84" s="549"/>
      <c r="BL84" s="497"/>
    </row>
    <row r="85" spans="1:64" ht="15.75" customHeight="1" thickBot="1" x14ac:dyDescent="0.25">
      <c r="A85" s="555"/>
      <c r="B85" s="558"/>
      <c r="C85" s="561"/>
      <c r="D85" s="524"/>
      <c r="E85" s="527"/>
      <c r="F85" s="530"/>
      <c r="G85" s="688"/>
      <c r="H85" s="533"/>
      <c r="I85" s="536"/>
      <c r="J85" s="691"/>
      <c r="K85" s="542"/>
      <c r="L85" s="495"/>
      <c r="M85" s="495"/>
      <c r="N85" s="741"/>
      <c r="O85" s="744"/>
      <c r="P85" s="518"/>
      <c r="Q85" s="507"/>
      <c r="R85" s="518"/>
      <c r="S85" s="507"/>
      <c r="T85" s="518"/>
      <c r="U85" s="507"/>
      <c r="V85" s="510"/>
      <c r="W85" s="507"/>
      <c r="X85" s="507"/>
      <c r="Y85" s="504"/>
      <c r="Z85" s="171"/>
      <c r="AA85" s="172"/>
      <c r="AB85" s="173"/>
      <c r="AC85" s="172"/>
      <c r="AD85" s="174" t="s">
        <v>1510</v>
      </c>
      <c r="AE85" s="173"/>
      <c r="AF85" s="175" t="s">
        <v>1510</v>
      </c>
      <c r="AG85" s="173"/>
      <c r="AH85" s="175" t="s">
        <v>1510</v>
      </c>
      <c r="AI85" s="176" t="s">
        <v>1510</v>
      </c>
      <c r="AJ85" s="168" t="s">
        <v>1510</v>
      </c>
      <c r="AK85" s="168" t="s">
        <v>1510</v>
      </c>
      <c r="AL85" s="178"/>
      <c r="AM85" s="178"/>
      <c r="AN85" s="178"/>
      <c r="AO85" s="501"/>
      <c r="AP85" s="501"/>
      <c r="AQ85" s="504"/>
      <c r="AR85" s="501"/>
      <c r="AS85" s="501"/>
      <c r="AT85" s="504"/>
      <c r="AU85" s="504"/>
      <c r="AV85" s="504"/>
      <c r="AW85" s="518"/>
      <c r="AX85" s="741"/>
      <c r="AY85" s="741"/>
      <c r="AZ85" s="741"/>
      <c r="BA85" s="741"/>
      <c r="BB85" s="753"/>
      <c r="BC85" s="550"/>
      <c r="BD85" s="550"/>
      <c r="BE85" s="552"/>
      <c r="BF85" s="552"/>
      <c r="BG85" s="552"/>
      <c r="BH85" s="552"/>
      <c r="BI85" s="552"/>
      <c r="BJ85" s="550"/>
      <c r="BK85" s="550"/>
      <c r="BL85" s="553"/>
    </row>
    <row r="86" spans="1:64" ht="76.5" customHeight="1" x14ac:dyDescent="0.2">
      <c r="A86" s="555"/>
      <c r="B86" s="558"/>
      <c r="C86" s="561"/>
      <c r="D86" s="522" t="s">
        <v>162</v>
      </c>
      <c r="E86" s="525" t="s">
        <v>124</v>
      </c>
      <c r="F86" s="528">
        <v>3</v>
      </c>
      <c r="G86" s="686" t="s">
        <v>244</v>
      </c>
      <c r="H86" s="531"/>
      <c r="I86" s="534" t="s">
        <v>262</v>
      </c>
      <c r="J86" s="689" t="s">
        <v>16</v>
      </c>
      <c r="K86" s="540" t="s">
        <v>1917</v>
      </c>
      <c r="L86" s="493"/>
      <c r="M86" s="493"/>
      <c r="N86" s="739" t="s">
        <v>245</v>
      </c>
      <c r="O86" s="742">
        <v>1</v>
      </c>
      <c r="P86" s="516" t="s">
        <v>72</v>
      </c>
      <c r="Q86" s="505">
        <v>0.8</v>
      </c>
      <c r="R86" s="516"/>
      <c r="S86" s="505" t="s">
        <v>1510</v>
      </c>
      <c r="T86" s="516" t="s">
        <v>9</v>
      </c>
      <c r="U86" s="505">
        <v>0.4</v>
      </c>
      <c r="V86" s="508" t="s">
        <v>9</v>
      </c>
      <c r="W86" s="505">
        <v>0.4</v>
      </c>
      <c r="X86" s="505" t="s">
        <v>1918</v>
      </c>
      <c r="Y86" s="502" t="s">
        <v>10</v>
      </c>
      <c r="Z86" s="152">
        <v>1</v>
      </c>
      <c r="AA86" s="30" t="s">
        <v>1934</v>
      </c>
      <c r="AB86" s="239" t="s">
        <v>165</v>
      </c>
      <c r="AC86" s="240" t="s">
        <v>246</v>
      </c>
      <c r="AD86" s="155" t="s">
        <v>1513</v>
      </c>
      <c r="AE86" s="154" t="s">
        <v>64</v>
      </c>
      <c r="AF86" s="156">
        <v>0.25</v>
      </c>
      <c r="AG86" s="154" t="s">
        <v>77</v>
      </c>
      <c r="AH86" s="156">
        <v>0.15</v>
      </c>
      <c r="AI86" s="157">
        <v>0.4</v>
      </c>
      <c r="AJ86" s="158">
        <v>0.48</v>
      </c>
      <c r="AK86" s="158">
        <v>0.4</v>
      </c>
      <c r="AL86" s="247" t="s">
        <v>66</v>
      </c>
      <c r="AM86" s="247" t="s">
        <v>67</v>
      </c>
      <c r="AN86" s="247" t="s">
        <v>80</v>
      </c>
      <c r="AO86" s="499">
        <v>0.8</v>
      </c>
      <c r="AP86" s="499">
        <v>0.48</v>
      </c>
      <c r="AQ86" s="502" t="s">
        <v>62</v>
      </c>
      <c r="AR86" s="499">
        <v>0.4</v>
      </c>
      <c r="AS86" s="499">
        <v>0.4</v>
      </c>
      <c r="AT86" s="502" t="s">
        <v>9</v>
      </c>
      <c r="AU86" s="502" t="s">
        <v>10</v>
      </c>
      <c r="AV86" s="502" t="s">
        <v>10</v>
      </c>
      <c r="AW86" s="516" t="s">
        <v>167</v>
      </c>
      <c r="AX86" s="739" t="s">
        <v>1951</v>
      </c>
      <c r="AY86" s="686" t="s">
        <v>1952</v>
      </c>
      <c r="AZ86" s="686" t="s">
        <v>240</v>
      </c>
      <c r="BA86" s="686" t="s">
        <v>247</v>
      </c>
      <c r="BB86" s="736">
        <v>45291</v>
      </c>
      <c r="BC86" s="493"/>
      <c r="BD86" s="493"/>
      <c r="BE86" s="511"/>
      <c r="BF86" s="511"/>
      <c r="BG86" s="511"/>
      <c r="BH86" s="511"/>
      <c r="BI86" s="511"/>
      <c r="BJ86" s="493"/>
      <c r="BK86" s="493"/>
      <c r="BL86" s="496"/>
    </row>
    <row r="87" spans="1:64" x14ac:dyDescent="0.2">
      <c r="A87" s="555"/>
      <c r="B87" s="558"/>
      <c r="C87" s="561"/>
      <c r="D87" s="523"/>
      <c r="E87" s="526"/>
      <c r="F87" s="529"/>
      <c r="G87" s="687"/>
      <c r="H87" s="532"/>
      <c r="I87" s="535"/>
      <c r="J87" s="690"/>
      <c r="K87" s="541"/>
      <c r="L87" s="494"/>
      <c r="M87" s="494"/>
      <c r="N87" s="740"/>
      <c r="O87" s="743"/>
      <c r="P87" s="517"/>
      <c r="Q87" s="506"/>
      <c r="R87" s="517"/>
      <c r="S87" s="506"/>
      <c r="T87" s="517"/>
      <c r="U87" s="506"/>
      <c r="V87" s="509"/>
      <c r="W87" s="506"/>
      <c r="X87" s="506"/>
      <c r="Y87" s="503"/>
      <c r="Z87" s="161"/>
      <c r="AA87" s="248"/>
      <c r="AB87" s="249"/>
      <c r="AC87" s="248"/>
      <c r="AD87" s="165" t="s">
        <v>1510</v>
      </c>
      <c r="AE87" s="163"/>
      <c r="AF87" s="166" t="s">
        <v>1510</v>
      </c>
      <c r="AG87" s="163"/>
      <c r="AH87" s="166" t="s">
        <v>1510</v>
      </c>
      <c r="AI87" s="167" t="s">
        <v>1510</v>
      </c>
      <c r="AJ87" s="168" t="s">
        <v>1510</v>
      </c>
      <c r="AK87" s="168" t="s">
        <v>1510</v>
      </c>
      <c r="AL87" s="169"/>
      <c r="AM87" s="169"/>
      <c r="AN87" s="169"/>
      <c r="AO87" s="500"/>
      <c r="AP87" s="500"/>
      <c r="AQ87" s="503"/>
      <c r="AR87" s="500"/>
      <c r="AS87" s="500"/>
      <c r="AT87" s="503"/>
      <c r="AU87" s="503"/>
      <c r="AV87" s="503"/>
      <c r="AW87" s="517"/>
      <c r="AX87" s="740"/>
      <c r="AY87" s="687"/>
      <c r="AZ87" s="687"/>
      <c r="BA87" s="687"/>
      <c r="BB87" s="737"/>
      <c r="BC87" s="549"/>
      <c r="BD87" s="549"/>
      <c r="BE87" s="551"/>
      <c r="BF87" s="551"/>
      <c r="BG87" s="551"/>
      <c r="BH87" s="551"/>
      <c r="BI87" s="551"/>
      <c r="BJ87" s="549"/>
      <c r="BK87" s="549"/>
      <c r="BL87" s="497"/>
    </row>
    <row r="88" spans="1:64" x14ac:dyDescent="0.2">
      <c r="A88" s="555"/>
      <c r="B88" s="558"/>
      <c r="C88" s="561"/>
      <c r="D88" s="523"/>
      <c r="E88" s="526"/>
      <c r="F88" s="529"/>
      <c r="G88" s="687"/>
      <c r="H88" s="532"/>
      <c r="I88" s="535"/>
      <c r="J88" s="690"/>
      <c r="K88" s="541"/>
      <c r="L88" s="494"/>
      <c r="M88" s="494"/>
      <c r="N88" s="740"/>
      <c r="O88" s="743"/>
      <c r="P88" s="517"/>
      <c r="Q88" s="506"/>
      <c r="R88" s="517"/>
      <c r="S88" s="506"/>
      <c r="T88" s="517"/>
      <c r="U88" s="506"/>
      <c r="V88" s="509"/>
      <c r="W88" s="506"/>
      <c r="X88" s="506"/>
      <c r="Y88" s="503"/>
      <c r="Z88" s="161"/>
      <c r="AA88" s="248"/>
      <c r="AB88" s="249"/>
      <c r="AC88" s="248"/>
      <c r="AD88" s="165" t="s">
        <v>1510</v>
      </c>
      <c r="AE88" s="163"/>
      <c r="AF88" s="166" t="s">
        <v>1510</v>
      </c>
      <c r="AG88" s="163"/>
      <c r="AH88" s="166" t="s">
        <v>1510</v>
      </c>
      <c r="AI88" s="167" t="s">
        <v>1510</v>
      </c>
      <c r="AJ88" s="168" t="s">
        <v>1510</v>
      </c>
      <c r="AK88" s="168" t="s">
        <v>1510</v>
      </c>
      <c r="AL88" s="169"/>
      <c r="AM88" s="169"/>
      <c r="AN88" s="169"/>
      <c r="AO88" s="500"/>
      <c r="AP88" s="500"/>
      <c r="AQ88" s="503"/>
      <c r="AR88" s="500"/>
      <c r="AS88" s="500"/>
      <c r="AT88" s="503"/>
      <c r="AU88" s="503"/>
      <c r="AV88" s="503"/>
      <c r="AW88" s="517"/>
      <c r="AX88" s="740"/>
      <c r="AY88" s="687"/>
      <c r="AZ88" s="687"/>
      <c r="BA88" s="687"/>
      <c r="BB88" s="737"/>
      <c r="BC88" s="549"/>
      <c r="BD88" s="549"/>
      <c r="BE88" s="551"/>
      <c r="BF88" s="551"/>
      <c r="BG88" s="551"/>
      <c r="BH88" s="551"/>
      <c r="BI88" s="551"/>
      <c r="BJ88" s="549"/>
      <c r="BK88" s="549"/>
      <c r="BL88" s="497"/>
    </row>
    <row r="89" spans="1:64" ht="15" customHeight="1" x14ac:dyDescent="0.2">
      <c r="A89" s="555"/>
      <c r="B89" s="558"/>
      <c r="C89" s="561"/>
      <c r="D89" s="523"/>
      <c r="E89" s="526"/>
      <c r="F89" s="529"/>
      <c r="G89" s="687"/>
      <c r="H89" s="532"/>
      <c r="I89" s="535"/>
      <c r="J89" s="690"/>
      <c r="K89" s="541"/>
      <c r="L89" s="494"/>
      <c r="M89" s="494"/>
      <c r="N89" s="740"/>
      <c r="O89" s="743"/>
      <c r="P89" s="517"/>
      <c r="Q89" s="506"/>
      <c r="R89" s="517"/>
      <c r="S89" s="506"/>
      <c r="T89" s="517"/>
      <c r="U89" s="506"/>
      <c r="V89" s="509"/>
      <c r="W89" s="506"/>
      <c r="X89" s="506"/>
      <c r="Y89" s="503"/>
      <c r="Z89" s="161"/>
      <c r="AA89" s="21"/>
      <c r="AB89" s="163"/>
      <c r="AC89" s="164"/>
      <c r="AD89" s="165" t="s">
        <v>1510</v>
      </c>
      <c r="AE89" s="163"/>
      <c r="AF89" s="166" t="s">
        <v>1510</v>
      </c>
      <c r="AG89" s="163"/>
      <c r="AH89" s="166" t="s">
        <v>1510</v>
      </c>
      <c r="AI89" s="167" t="s">
        <v>1510</v>
      </c>
      <c r="AJ89" s="168" t="s">
        <v>1510</v>
      </c>
      <c r="AK89" s="168" t="s">
        <v>1510</v>
      </c>
      <c r="AL89" s="169"/>
      <c r="AM89" s="169"/>
      <c r="AN89" s="169"/>
      <c r="AO89" s="500"/>
      <c r="AP89" s="500"/>
      <c r="AQ89" s="503"/>
      <c r="AR89" s="500"/>
      <c r="AS89" s="500"/>
      <c r="AT89" s="503"/>
      <c r="AU89" s="503"/>
      <c r="AV89" s="503"/>
      <c r="AW89" s="517"/>
      <c r="AX89" s="740"/>
      <c r="AY89" s="687"/>
      <c r="AZ89" s="687"/>
      <c r="BA89" s="687"/>
      <c r="BB89" s="737"/>
      <c r="BC89" s="549"/>
      <c r="BD89" s="549"/>
      <c r="BE89" s="551"/>
      <c r="BF89" s="551"/>
      <c r="BG89" s="551"/>
      <c r="BH89" s="551"/>
      <c r="BI89" s="551"/>
      <c r="BJ89" s="549"/>
      <c r="BK89" s="549"/>
      <c r="BL89" s="497"/>
    </row>
    <row r="90" spans="1:64" ht="15" customHeight="1" x14ac:dyDescent="0.2">
      <c r="A90" s="555"/>
      <c r="B90" s="558"/>
      <c r="C90" s="561"/>
      <c r="D90" s="523"/>
      <c r="E90" s="526"/>
      <c r="F90" s="529"/>
      <c r="G90" s="687"/>
      <c r="H90" s="532"/>
      <c r="I90" s="535"/>
      <c r="J90" s="690"/>
      <c r="K90" s="541"/>
      <c r="L90" s="494"/>
      <c r="M90" s="494"/>
      <c r="N90" s="740"/>
      <c r="O90" s="743"/>
      <c r="P90" s="517"/>
      <c r="Q90" s="506"/>
      <c r="R90" s="517"/>
      <c r="S90" s="506"/>
      <c r="T90" s="517"/>
      <c r="U90" s="506"/>
      <c r="V90" s="509"/>
      <c r="W90" s="506"/>
      <c r="X90" s="506"/>
      <c r="Y90" s="503"/>
      <c r="Z90" s="161"/>
      <c r="AA90" s="22"/>
      <c r="AB90" s="163"/>
      <c r="AC90" s="184"/>
      <c r="AD90" s="165" t="s">
        <v>1510</v>
      </c>
      <c r="AE90" s="163"/>
      <c r="AF90" s="166" t="s">
        <v>1510</v>
      </c>
      <c r="AG90" s="163"/>
      <c r="AH90" s="166" t="s">
        <v>1510</v>
      </c>
      <c r="AI90" s="167" t="s">
        <v>1510</v>
      </c>
      <c r="AJ90" s="168" t="s">
        <v>1510</v>
      </c>
      <c r="AK90" s="168" t="s">
        <v>1510</v>
      </c>
      <c r="AL90" s="169"/>
      <c r="AM90" s="169"/>
      <c r="AN90" s="169"/>
      <c r="AO90" s="500"/>
      <c r="AP90" s="500"/>
      <c r="AQ90" s="503"/>
      <c r="AR90" s="500"/>
      <c r="AS90" s="500"/>
      <c r="AT90" s="503"/>
      <c r="AU90" s="503"/>
      <c r="AV90" s="503"/>
      <c r="AW90" s="517"/>
      <c r="AX90" s="740"/>
      <c r="AY90" s="687"/>
      <c r="AZ90" s="687"/>
      <c r="BA90" s="687"/>
      <c r="BB90" s="737"/>
      <c r="BC90" s="549"/>
      <c r="BD90" s="549"/>
      <c r="BE90" s="551"/>
      <c r="BF90" s="551"/>
      <c r="BG90" s="551"/>
      <c r="BH90" s="551"/>
      <c r="BI90" s="551"/>
      <c r="BJ90" s="549"/>
      <c r="BK90" s="549"/>
      <c r="BL90" s="497"/>
    </row>
    <row r="91" spans="1:64" ht="15.75" customHeight="1" thickBot="1" x14ac:dyDescent="0.25">
      <c r="A91" s="555"/>
      <c r="B91" s="558"/>
      <c r="C91" s="561"/>
      <c r="D91" s="524"/>
      <c r="E91" s="527"/>
      <c r="F91" s="530"/>
      <c r="G91" s="688"/>
      <c r="H91" s="533"/>
      <c r="I91" s="536"/>
      <c r="J91" s="691"/>
      <c r="K91" s="542"/>
      <c r="L91" s="495"/>
      <c r="M91" s="495"/>
      <c r="N91" s="741"/>
      <c r="O91" s="744"/>
      <c r="P91" s="518"/>
      <c r="Q91" s="507"/>
      <c r="R91" s="518"/>
      <c r="S91" s="507"/>
      <c r="T91" s="518"/>
      <c r="U91" s="507"/>
      <c r="V91" s="510"/>
      <c r="W91" s="507"/>
      <c r="X91" s="507"/>
      <c r="Y91" s="504"/>
      <c r="Z91" s="171"/>
      <c r="AA91" s="172"/>
      <c r="AB91" s="173"/>
      <c r="AC91" s="172"/>
      <c r="AD91" s="174" t="s">
        <v>1510</v>
      </c>
      <c r="AE91" s="173"/>
      <c r="AF91" s="175" t="s">
        <v>1510</v>
      </c>
      <c r="AG91" s="173"/>
      <c r="AH91" s="175" t="s">
        <v>1510</v>
      </c>
      <c r="AI91" s="176" t="s">
        <v>1510</v>
      </c>
      <c r="AJ91" s="168" t="s">
        <v>1510</v>
      </c>
      <c r="AK91" s="168" t="s">
        <v>1510</v>
      </c>
      <c r="AL91" s="178"/>
      <c r="AM91" s="178"/>
      <c r="AN91" s="178"/>
      <c r="AO91" s="501"/>
      <c r="AP91" s="501"/>
      <c r="AQ91" s="504"/>
      <c r="AR91" s="501"/>
      <c r="AS91" s="501"/>
      <c r="AT91" s="504"/>
      <c r="AU91" s="504"/>
      <c r="AV91" s="504"/>
      <c r="AW91" s="518"/>
      <c r="AX91" s="741"/>
      <c r="AY91" s="688"/>
      <c r="AZ91" s="688"/>
      <c r="BA91" s="688"/>
      <c r="BB91" s="738"/>
      <c r="BC91" s="550"/>
      <c r="BD91" s="550"/>
      <c r="BE91" s="552"/>
      <c r="BF91" s="552"/>
      <c r="BG91" s="552"/>
      <c r="BH91" s="552"/>
      <c r="BI91" s="552"/>
      <c r="BJ91" s="550"/>
      <c r="BK91" s="550"/>
      <c r="BL91" s="553"/>
    </row>
    <row r="92" spans="1:64" ht="137.25" customHeight="1" x14ac:dyDescent="0.2">
      <c r="A92" s="555"/>
      <c r="B92" s="558"/>
      <c r="C92" s="561"/>
      <c r="D92" s="522" t="s">
        <v>162</v>
      </c>
      <c r="E92" s="525" t="s">
        <v>124</v>
      </c>
      <c r="F92" s="528">
        <v>4</v>
      </c>
      <c r="G92" s="686" t="s">
        <v>248</v>
      </c>
      <c r="H92" s="531"/>
      <c r="I92" s="534" t="s">
        <v>1919</v>
      </c>
      <c r="J92" s="689" t="s">
        <v>17</v>
      </c>
      <c r="K92" s="540" t="s">
        <v>1920</v>
      </c>
      <c r="L92" s="493"/>
      <c r="M92" s="493"/>
      <c r="N92" s="739" t="s">
        <v>249</v>
      </c>
      <c r="O92" s="748">
        <v>0.9</v>
      </c>
      <c r="P92" s="516" t="s">
        <v>62</v>
      </c>
      <c r="Q92" s="505">
        <v>0.6</v>
      </c>
      <c r="R92" s="516"/>
      <c r="S92" s="505" t="s">
        <v>1510</v>
      </c>
      <c r="T92" s="516" t="s">
        <v>9</v>
      </c>
      <c r="U92" s="505">
        <v>0.4</v>
      </c>
      <c r="V92" s="508" t="s">
        <v>9</v>
      </c>
      <c r="W92" s="505">
        <v>0.4</v>
      </c>
      <c r="X92" s="505" t="s">
        <v>1921</v>
      </c>
      <c r="Y92" s="502" t="s">
        <v>10</v>
      </c>
      <c r="Z92" s="152">
        <v>1</v>
      </c>
      <c r="AA92" s="238" t="s">
        <v>1935</v>
      </c>
      <c r="AB92" s="239" t="s">
        <v>165</v>
      </c>
      <c r="AC92" s="240" t="s">
        <v>250</v>
      </c>
      <c r="AD92" s="155" t="s">
        <v>1513</v>
      </c>
      <c r="AE92" s="239" t="s">
        <v>75</v>
      </c>
      <c r="AF92" s="156">
        <v>0.15</v>
      </c>
      <c r="AG92" s="239" t="s">
        <v>77</v>
      </c>
      <c r="AH92" s="156">
        <v>0.15</v>
      </c>
      <c r="AI92" s="157">
        <v>0.3</v>
      </c>
      <c r="AJ92" s="158">
        <v>0.42</v>
      </c>
      <c r="AK92" s="158">
        <v>0.4</v>
      </c>
      <c r="AL92" s="247" t="s">
        <v>66</v>
      </c>
      <c r="AM92" s="247" t="s">
        <v>67</v>
      </c>
      <c r="AN92" s="247" t="s">
        <v>80</v>
      </c>
      <c r="AO92" s="499">
        <v>0.6</v>
      </c>
      <c r="AP92" s="499">
        <v>0.42</v>
      </c>
      <c r="AQ92" s="502" t="s">
        <v>62</v>
      </c>
      <c r="AR92" s="499">
        <v>0.4</v>
      </c>
      <c r="AS92" s="499">
        <v>0.4</v>
      </c>
      <c r="AT92" s="502" t="s">
        <v>9</v>
      </c>
      <c r="AU92" s="502" t="s">
        <v>10</v>
      </c>
      <c r="AV92" s="502" t="s">
        <v>10</v>
      </c>
      <c r="AW92" s="516" t="s">
        <v>167</v>
      </c>
      <c r="AX92" s="686" t="s">
        <v>1953</v>
      </c>
      <c r="AY92" s="686" t="s">
        <v>1954</v>
      </c>
      <c r="AZ92" s="686" t="s">
        <v>240</v>
      </c>
      <c r="BA92" s="686" t="s">
        <v>247</v>
      </c>
      <c r="BB92" s="736">
        <v>45291</v>
      </c>
      <c r="BC92" s="493"/>
      <c r="BD92" s="493"/>
      <c r="BE92" s="511"/>
      <c r="BF92" s="511"/>
      <c r="BG92" s="511"/>
      <c r="BH92" s="511"/>
      <c r="BI92" s="511"/>
      <c r="BJ92" s="493"/>
      <c r="BK92" s="493"/>
      <c r="BL92" s="496"/>
    </row>
    <row r="93" spans="1:64" x14ac:dyDescent="0.2">
      <c r="A93" s="555"/>
      <c r="B93" s="558"/>
      <c r="C93" s="561"/>
      <c r="D93" s="523"/>
      <c r="E93" s="526"/>
      <c r="F93" s="529"/>
      <c r="G93" s="687"/>
      <c r="H93" s="532"/>
      <c r="I93" s="535"/>
      <c r="J93" s="690"/>
      <c r="K93" s="541"/>
      <c r="L93" s="494"/>
      <c r="M93" s="494"/>
      <c r="N93" s="740"/>
      <c r="O93" s="749"/>
      <c r="P93" s="517"/>
      <c r="Q93" s="506"/>
      <c r="R93" s="517"/>
      <c r="S93" s="506"/>
      <c r="T93" s="517"/>
      <c r="U93" s="506"/>
      <c r="V93" s="509"/>
      <c r="W93" s="506"/>
      <c r="X93" s="506"/>
      <c r="Y93" s="503"/>
      <c r="Z93" s="161"/>
      <c r="AA93" s="243"/>
      <c r="AB93" s="242"/>
      <c r="AC93" s="252"/>
      <c r="AD93" s="165" t="s">
        <v>1510</v>
      </c>
      <c r="AE93" s="242"/>
      <c r="AF93" s="166" t="s">
        <v>1510</v>
      </c>
      <c r="AG93" s="242"/>
      <c r="AH93" s="166" t="s">
        <v>1510</v>
      </c>
      <c r="AI93" s="167" t="s">
        <v>1510</v>
      </c>
      <c r="AJ93" s="168" t="s">
        <v>1510</v>
      </c>
      <c r="AK93" s="168" t="s">
        <v>1510</v>
      </c>
      <c r="AL93" s="250"/>
      <c r="AM93" s="250"/>
      <c r="AN93" s="250"/>
      <c r="AO93" s="500"/>
      <c r="AP93" s="500"/>
      <c r="AQ93" s="503"/>
      <c r="AR93" s="500"/>
      <c r="AS93" s="500"/>
      <c r="AT93" s="503"/>
      <c r="AU93" s="503"/>
      <c r="AV93" s="503"/>
      <c r="AW93" s="517"/>
      <c r="AX93" s="687"/>
      <c r="AY93" s="687"/>
      <c r="AZ93" s="687"/>
      <c r="BA93" s="687"/>
      <c r="BB93" s="737"/>
      <c r="BC93" s="549"/>
      <c r="BD93" s="549"/>
      <c r="BE93" s="551"/>
      <c r="BF93" s="551"/>
      <c r="BG93" s="551"/>
      <c r="BH93" s="551"/>
      <c r="BI93" s="551"/>
      <c r="BJ93" s="549"/>
      <c r="BK93" s="549"/>
      <c r="BL93" s="497"/>
    </row>
    <row r="94" spans="1:64" ht="15" customHeight="1" x14ac:dyDescent="0.2">
      <c r="A94" s="555"/>
      <c r="B94" s="558"/>
      <c r="C94" s="561"/>
      <c r="D94" s="523"/>
      <c r="E94" s="526"/>
      <c r="F94" s="529"/>
      <c r="G94" s="687"/>
      <c r="H94" s="532"/>
      <c r="I94" s="535"/>
      <c r="J94" s="690"/>
      <c r="K94" s="541"/>
      <c r="L94" s="494"/>
      <c r="M94" s="494"/>
      <c r="N94" s="740"/>
      <c r="O94" s="749"/>
      <c r="P94" s="517"/>
      <c r="Q94" s="506"/>
      <c r="R94" s="517"/>
      <c r="S94" s="506"/>
      <c r="T94" s="517"/>
      <c r="U94" s="506"/>
      <c r="V94" s="509"/>
      <c r="W94" s="506"/>
      <c r="X94" s="506"/>
      <c r="Y94" s="503"/>
      <c r="Z94" s="161"/>
      <c r="AA94" s="164"/>
      <c r="AB94" s="163"/>
      <c r="AC94" s="164"/>
      <c r="AD94" s="165" t="s">
        <v>1510</v>
      </c>
      <c r="AE94" s="163"/>
      <c r="AF94" s="166" t="s">
        <v>1510</v>
      </c>
      <c r="AG94" s="163"/>
      <c r="AH94" s="166" t="s">
        <v>1510</v>
      </c>
      <c r="AI94" s="167" t="s">
        <v>1510</v>
      </c>
      <c r="AJ94" s="168" t="s">
        <v>1510</v>
      </c>
      <c r="AK94" s="168" t="s">
        <v>1510</v>
      </c>
      <c r="AL94" s="169"/>
      <c r="AM94" s="169"/>
      <c r="AN94" s="169"/>
      <c r="AO94" s="500"/>
      <c r="AP94" s="500"/>
      <c r="AQ94" s="503"/>
      <c r="AR94" s="500"/>
      <c r="AS94" s="500"/>
      <c r="AT94" s="503"/>
      <c r="AU94" s="503"/>
      <c r="AV94" s="503"/>
      <c r="AW94" s="517"/>
      <c r="AX94" s="687"/>
      <c r="AY94" s="687"/>
      <c r="AZ94" s="687"/>
      <c r="BA94" s="687"/>
      <c r="BB94" s="737"/>
      <c r="BC94" s="549"/>
      <c r="BD94" s="549"/>
      <c r="BE94" s="551"/>
      <c r="BF94" s="551"/>
      <c r="BG94" s="551"/>
      <c r="BH94" s="551"/>
      <c r="BI94" s="551"/>
      <c r="BJ94" s="549"/>
      <c r="BK94" s="549"/>
      <c r="BL94" s="497"/>
    </row>
    <row r="95" spans="1:64" ht="15" customHeight="1" x14ac:dyDescent="0.2">
      <c r="A95" s="555"/>
      <c r="B95" s="558"/>
      <c r="C95" s="561"/>
      <c r="D95" s="523"/>
      <c r="E95" s="526"/>
      <c r="F95" s="529"/>
      <c r="G95" s="687"/>
      <c r="H95" s="532"/>
      <c r="I95" s="535"/>
      <c r="J95" s="690"/>
      <c r="K95" s="541"/>
      <c r="L95" s="494"/>
      <c r="M95" s="494"/>
      <c r="N95" s="740"/>
      <c r="O95" s="749"/>
      <c r="P95" s="517"/>
      <c r="Q95" s="506"/>
      <c r="R95" s="517"/>
      <c r="S95" s="506"/>
      <c r="T95" s="517"/>
      <c r="U95" s="506"/>
      <c r="V95" s="509"/>
      <c r="W95" s="506"/>
      <c r="X95" s="506"/>
      <c r="Y95" s="503"/>
      <c r="Z95" s="161"/>
      <c r="AA95" s="164"/>
      <c r="AB95" s="163"/>
      <c r="AC95" s="164"/>
      <c r="AD95" s="165" t="s">
        <v>1510</v>
      </c>
      <c r="AE95" s="163"/>
      <c r="AF95" s="166" t="s">
        <v>1510</v>
      </c>
      <c r="AG95" s="163"/>
      <c r="AH95" s="166" t="s">
        <v>1510</v>
      </c>
      <c r="AI95" s="167" t="s">
        <v>1510</v>
      </c>
      <c r="AJ95" s="168" t="s">
        <v>1510</v>
      </c>
      <c r="AK95" s="168" t="s">
        <v>1510</v>
      </c>
      <c r="AL95" s="169"/>
      <c r="AM95" s="169"/>
      <c r="AN95" s="169"/>
      <c r="AO95" s="500"/>
      <c r="AP95" s="500"/>
      <c r="AQ95" s="503"/>
      <c r="AR95" s="500"/>
      <c r="AS95" s="500"/>
      <c r="AT95" s="503"/>
      <c r="AU95" s="503"/>
      <c r="AV95" s="503"/>
      <c r="AW95" s="517"/>
      <c r="AX95" s="687"/>
      <c r="AY95" s="687"/>
      <c r="AZ95" s="687"/>
      <c r="BA95" s="687"/>
      <c r="BB95" s="737"/>
      <c r="BC95" s="549"/>
      <c r="BD95" s="549"/>
      <c r="BE95" s="551"/>
      <c r="BF95" s="551"/>
      <c r="BG95" s="551"/>
      <c r="BH95" s="551"/>
      <c r="BI95" s="551"/>
      <c r="BJ95" s="549"/>
      <c r="BK95" s="549"/>
      <c r="BL95" s="497"/>
    </row>
    <row r="96" spans="1:64" ht="15" customHeight="1" x14ac:dyDescent="0.2">
      <c r="A96" s="555"/>
      <c r="B96" s="558"/>
      <c r="C96" s="561"/>
      <c r="D96" s="523"/>
      <c r="E96" s="526"/>
      <c r="F96" s="529"/>
      <c r="G96" s="687"/>
      <c r="H96" s="532"/>
      <c r="I96" s="535"/>
      <c r="J96" s="690"/>
      <c r="K96" s="541"/>
      <c r="L96" s="494"/>
      <c r="M96" s="494"/>
      <c r="N96" s="740"/>
      <c r="O96" s="749"/>
      <c r="P96" s="517"/>
      <c r="Q96" s="506"/>
      <c r="R96" s="517"/>
      <c r="S96" s="506"/>
      <c r="T96" s="517"/>
      <c r="U96" s="506"/>
      <c r="V96" s="509"/>
      <c r="W96" s="506"/>
      <c r="X96" s="506"/>
      <c r="Y96" s="503"/>
      <c r="Z96" s="161"/>
      <c r="AA96" s="164"/>
      <c r="AB96" s="163"/>
      <c r="AC96" s="164"/>
      <c r="AD96" s="165" t="s">
        <v>1510</v>
      </c>
      <c r="AE96" s="163"/>
      <c r="AF96" s="166" t="s">
        <v>1510</v>
      </c>
      <c r="AG96" s="163"/>
      <c r="AH96" s="166" t="s">
        <v>1510</v>
      </c>
      <c r="AI96" s="167" t="s">
        <v>1510</v>
      </c>
      <c r="AJ96" s="168" t="s">
        <v>1510</v>
      </c>
      <c r="AK96" s="168" t="s">
        <v>1510</v>
      </c>
      <c r="AL96" s="169"/>
      <c r="AM96" s="169"/>
      <c r="AN96" s="169"/>
      <c r="AO96" s="500"/>
      <c r="AP96" s="500"/>
      <c r="AQ96" s="503"/>
      <c r="AR96" s="500"/>
      <c r="AS96" s="500"/>
      <c r="AT96" s="503"/>
      <c r="AU96" s="503"/>
      <c r="AV96" s="503"/>
      <c r="AW96" s="517"/>
      <c r="AX96" s="687"/>
      <c r="AY96" s="687"/>
      <c r="AZ96" s="687"/>
      <c r="BA96" s="687"/>
      <c r="BB96" s="737"/>
      <c r="BC96" s="549"/>
      <c r="BD96" s="549"/>
      <c r="BE96" s="551"/>
      <c r="BF96" s="551"/>
      <c r="BG96" s="551"/>
      <c r="BH96" s="551"/>
      <c r="BI96" s="551"/>
      <c r="BJ96" s="549"/>
      <c r="BK96" s="549"/>
      <c r="BL96" s="497"/>
    </row>
    <row r="97" spans="1:64" ht="15.75" customHeight="1" thickBot="1" x14ac:dyDescent="0.25">
      <c r="A97" s="555"/>
      <c r="B97" s="558"/>
      <c r="C97" s="561"/>
      <c r="D97" s="524"/>
      <c r="E97" s="527"/>
      <c r="F97" s="530"/>
      <c r="G97" s="688"/>
      <c r="H97" s="533"/>
      <c r="I97" s="536"/>
      <c r="J97" s="691"/>
      <c r="K97" s="542"/>
      <c r="L97" s="495"/>
      <c r="M97" s="495"/>
      <c r="N97" s="741"/>
      <c r="O97" s="750"/>
      <c r="P97" s="518"/>
      <c r="Q97" s="507"/>
      <c r="R97" s="518"/>
      <c r="S97" s="507"/>
      <c r="T97" s="518"/>
      <c r="U97" s="507"/>
      <c r="V97" s="510"/>
      <c r="W97" s="507"/>
      <c r="X97" s="507"/>
      <c r="Y97" s="504"/>
      <c r="Z97" s="171"/>
      <c r="AA97" s="172"/>
      <c r="AB97" s="173"/>
      <c r="AC97" s="172"/>
      <c r="AD97" s="174" t="s">
        <v>1510</v>
      </c>
      <c r="AE97" s="173"/>
      <c r="AF97" s="175" t="s">
        <v>1510</v>
      </c>
      <c r="AG97" s="173"/>
      <c r="AH97" s="175" t="s">
        <v>1510</v>
      </c>
      <c r="AI97" s="176" t="s">
        <v>1510</v>
      </c>
      <c r="AJ97" s="168" t="s">
        <v>1510</v>
      </c>
      <c r="AK97" s="168" t="s">
        <v>1510</v>
      </c>
      <c r="AL97" s="178"/>
      <c r="AM97" s="178"/>
      <c r="AN97" s="178"/>
      <c r="AO97" s="501"/>
      <c r="AP97" s="501"/>
      <c r="AQ97" s="504"/>
      <c r="AR97" s="501"/>
      <c r="AS97" s="501"/>
      <c r="AT97" s="504"/>
      <c r="AU97" s="504"/>
      <c r="AV97" s="504"/>
      <c r="AW97" s="518"/>
      <c r="AX97" s="688"/>
      <c r="AY97" s="688"/>
      <c r="AZ97" s="688"/>
      <c r="BA97" s="688"/>
      <c r="BB97" s="738"/>
      <c r="BC97" s="550"/>
      <c r="BD97" s="550"/>
      <c r="BE97" s="552"/>
      <c r="BF97" s="552"/>
      <c r="BG97" s="552"/>
      <c r="BH97" s="552"/>
      <c r="BI97" s="552"/>
      <c r="BJ97" s="550"/>
      <c r="BK97" s="550"/>
      <c r="BL97" s="553"/>
    </row>
    <row r="98" spans="1:64" ht="99.75" customHeight="1" x14ac:dyDescent="0.2">
      <c r="A98" s="555"/>
      <c r="B98" s="558"/>
      <c r="C98" s="561"/>
      <c r="D98" s="522" t="s">
        <v>162</v>
      </c>
      <c r="E98" s="525" t="s">
        <v>124</v>
      </c>
      <c r="F98" s="528">
        <v>5</v>
      </c>
      <c r="G98" s="686" t="s">
        <v>251</v>
      </c>
      <c r="H98" s="531"/>
      <c r="I98" s="534" t="s">
        <v>263</v>
      </c>
      <c r="J98" s="689" t="s">
        <v>16</v>
      </c>
      <c r="K98" s="639" t="s">
        <v>1922</v>
      </c>
      <c r="L98" s="493"/>
      <c r="M98" s="493"/>
      <c r="N98" s="745" t="s">
        <v>252</v>
      </c>
      <c r="O98" s="748">
        <v>1</v>
      </c>
      <c r="P98" s="516" t="s">
        <v>62</v>
      </c>
      <c r="Q98" s="505">
        <v>0.6</v>
      </c>
      <c r="R98" s="516"/>
      <c r="S98" s="505" t="s">
        <v>1510</v>
      </c>
      <c r="T98" s="516" t="s">
        <v>74</v>
      </c>
      <c r="U98" s="505">
        <v>0.2</v>
      </c>
      <c r="V98" s="508" t="s">
        <v>74</v>
      </c>
      <c r="W98" s="505">
        <v>0.2</v>
      </c>
      <c r="X98" s="505" t="s">
        <v>1872</v>
      </c>
      <c r="Y98" s="502" t="s">
        <v>10</v>
      </c>
      <c r="Z98" s="152">
        <v>1</v>
      </c>
      <c r="AA98" s="253" t="s">
        <v>1936</v>
      </c>
      <c r="AB98" s="239" t="s">
        <v>170</v>
      </c>
      <c r="AC98" s="254" t="s">
        <v>1937</v>
      </c>
      <c r="AD98" s="255" t="s">
        <v>1513</v>
      </c>
      <c r="AE98" s="154" t="s">
        <v>64</v>
      </c>
      <c r="AF98" s="156">
        <v>0.25</v>
      </c>
      <c r="AG98" s="154" t="s">
        <v>77</v>
      </c>
      <c r="AH98" s="156">
        <v>0.15</v>
      </c>
      <c r="AI98" s="157">
        <v>0.4</v>
      </c>
      <c r="AJ98" s="158">
        <v>0.36</v>
      </c>
      <c r="AK98" s="158">
        <v>0.2</v>
      </c>
      <c r="AL98" s="247" t="s">
        <v>66</v>
      </c>
      <c r="AM98" s="247" t="s">
        <v>67</v>
      </c>
      <c r="AN98" s="247" t="s">
        <v>81</v>
      </c>
      <c r="AO98" s="499">
        <v>0.6</v>
      </c>
      <c r="AP98" s="499">
        <v>0.1512</v>
      </c>
      <c r="AQ98" s="502" t="s">
        <v>70</v>
      </c>
      <c r="AR98" s="499">
        <v>0.2</v>
      </c>
      <c r="AS98" s="499">
        <v>0.2</v>
      </c>
      <c r="AT98" s="502" t="s">
        <v>74</v>
      </c>
      <c r="AU98" s="502" t="s">
        <v>10</v>
      </c>
      <c r="AV98" s="502" t="s">
        <v>1512</v>
      </c>
      <c r="AW98" s="516" t="s">
        <v>82</v>
      </c>
      <c r="AX98" s="493"/>
      <c r="AY98" s="493"/>
      <c r="AZ98" s="493"/>
      <c r="BA98" s="493"/>
      <c r="BB98" s="736"/>
      <c r="BC98" s="493"/>
      <c r="BD98" s="493"/>
      <c r="BE98" s="511"/>
      <c r="BF98" s="511"/>
      <c r="BG98" s="511"/>
      <c r="BH98" s="511"/>
      <c r="BI98" s="511"/>
      <c r="BJ98" s="493"/>
      <c r="BK98" s="493"/>
      <c r="BL98" s="496"/>
    </row>
    <row r="99" spans="1:64" ht="81" customHeight="1" x14ac:dyDescent="0.2">
      <c r="A99" s="555"/>
      <c r="B99" s="558"/>
      <c r="C99" s="561"/>
      <c r="D99" s="523"/>
      <c r="E99" s="526"/>
      <c r="F99" s="529"/>
      <c r="G99" s="687"/>
      <c r="H99" s="532"/>
      <c r="I99" s="535"/>
      <c r="J99" s="690"/>
      <c r="K99" s="640"/>
      <c r="L99" s="494"/>
      <c r="M99" s="494"/>
      <c r="N99" s="746"/>
      <c r="O99" s="749"/>
      <c r="P99" s="517"/>
      <c r="Q99" s="506"/>
      <c r="R99" s="517"/>
      <c r="S99" s="506"/>
      <c r="T99" s="517"/>
      <c r="U99" s="506"/>
      <c r="V99" s="509"/>
      <c r="W99" s="506"/>
      <c r="X99" s="506"/>
      <c r="Y99" s="503"/>
      <c r="Z99" s="161">
        <v>2</v>
      </c>
      <c r="AA99" s="164" t="s">
        <v>1938</v>
      </c>
      <c r="AB99" s="163" t="s">
        <v>170</v>
      </c>
      <c r="AC99" s="164" t="s">
        <v>253</v>
      </c>
      <c r="AD99" s="165" t="s">
        <v>1513</v>
      </c>
      <c r="AE99" s="163" t="s">
        <v>64</v>
      </c>
      <c r="AF99" s="166">
        <v>0.25</v>
      </c>
      <c r="AG99" s="163" t="s">
        <v>77</v>
      </c>
      <c r="AH99" s="166">
        <v>0.15</v>
      </c>
      <c r="AI99" s="167">
        <v>0.4</v>
      </c>
      <c r="AJ99" s="168">
        <v>0.216</v>
      </c>
      <c r="AK99" s="168">
        <v>0.2</v>
      </c>
      <c r="AL99" s="169" t="s">
        <v>66</v>
      </c>
      <c r="AM99" s="169" t="s">
        <v>67</v>
      </c>
      <c r="AN99" s="169" t="s">
        <v>81</v>
      </c>
      <c r="AO99" s="500"/>
      <c r="AP99" s="500"/>
      <c r="AQ99" s="503"/>
      <c r="AR99" s="500"/>
      <c r="AS99" s="500"/>
      <c r="AT99" s="503"/>
      <c r="AU99" s="503"/>
      <c r="AV99" s="503"/>
      <c r="AW99" s="517"/>
      <c r="AX99" s="494"/>
      <c r="AY99" s="494"/>
      <c r="AZ99" s="494"/>
      <c r="BA99" s="494"/>
      <c r="BB99" s="737"/>
      <c r="BC99" s="549"/>
      <c r="BD99" s="549"/>
      <c r="BE99" s="551"/>
      <c r="BF99" s="551"/>
      <c r="BG99" s="551"/>
      <c r="BH99" s="551"/>
      <c r="BI99" s="551"/>
      <c r="BJ99" s="549"/>
      <c r="BK99" s="549"/>
      <c r="BL99" s="497"/>
    </row>
    <row r="100" spans="1:64" ht="81" customHeight="1" x14ac:dyDescent="0.2">
      <c r="A100" s="555"/>
      <c r="B100" s="558"/>
      <c r="C100" s="561"/>
      <c r="D100" s="523"/>
      <c r="E100" s="526"/>
      <c r="F100" s="529"/>
      <c r="G100" s="687"/>
      <c r="H100" s="532"/>
      <c r="I100" s="535"/>
      <c r="J100" s="690"/>
      <c r="K100" s="640"/>
      <c r="L100" s="494"/>
      <c r="M100" s="494"/>
      <c r="N100" s="746"/>
      <c r="O100" s="749"/>
      <c r="P100" s="517"/>
      <c r="Q100" s="506"/>
      <c r="R100" s="517"/>
      <c r="S100" s="506"/>
      <c r="T100" s="517"/>
      <c r="U100" s="506"/>
      <c r="V100" s="509"/>
      <c r="W100" s="506"/>
      <c r="X100" s="506"/>
      <c r="Y100" s="503"/>
      <c r="Z100" s="161">
        <v>3</v>
      </c>
      <c r="AA100" s="164" t="s">
        <v>1939</v>
      </c>
      <c r="AB100" s="163" t="s">
        <v>170</v>
      </c>
      <c r="AC100" s="164" t="s">
        <v>1940</v>
      </c>
      <c r="AD100" s="165" t="s">
        <v>1513</v>
      </c>
      <c r="AE100" s="163" t="s">
        <v>75</v>
      </c>
      <c r="AF100" s="166">
        <v>0.15</v>
      </c>
      <c r="AG100" s="163" t="s">
        <v>77</v>
      </c>
      <c r="AH100" s="166">
        <v>0.15</v>
      </c>
      <c r="AI100" s="167">
        <v>0.3</v>
      </c>
      <c r="AJ100" s="168">
        <v>0.1512</v>
      </c>
      <c r="AK100" s="168">
        <v>0.2</v>
      </c>
      <c r="AL100" s="169" t="s">
        <v>66</v>
      </c>
      <c r="AM100" s="169" t="s">
        <v>67</v>
      </c>
      <c r="AN100" s="169" t="s">
        <v>81</v>
      </c>
      <c r="AO100" s="500"/>
      <c r="AP100" s="500"/>
      <c r="AQ100" s="503"/>
      <c r="AR100" s="500"/>
      <c r="AS100" s="500"/>
      <c r="AT100" s="503"/>
      <c r="AU100" s="503"/>
      <c r="AV100" s="503"/>
      <c r="AW100" s="517"/>
      <c r="AX100" s="494"/>
      <c r="AY100" s="494"/>
      <c r="AZ100" s="494"/>
      <c r="BA100" s="494"/>
      <c r="BB100" s="737"/>
      <c r="BC100" s="549"/>
      <c r="BD100" s="549"/>
      <c r="BE100" s="551"/>
      <c r="BF100" s="551"/>
      <c r="BG100" s="551"/>
      <c r="BH100" s="551"/>
      <c r="BI100" s="551"/>
      <c r="BJ100" s="549"/>
      <c r="BK100" s="549"/>
      <c r="BL100" s="497"/>
    </row>
    <row r="101" spans="1:64" ht="15" customHeight="1" x14ac:dyDescent="0.2">
      <c r="A101" s="555"/>
      <c r="B101" s="558"/>
      <c r="C101" s="561"/>
      <c r="D101" s="523"/>
      <c r="E101" s="526"/>
      <c r="F101" s="529"/>
      <c r="G101" s="687"/>
      <c r="H101" s="532"/>
      <c r="I101" s="535"/>
      <c r="J101" s="690"/>
      <c r="K101" s="640"/>
      <c r="L101" s="494"/>
      <c r="M101" s="494"/>
      <c r="N101" s="746"/>
      <c r="O101" s="749"/>
      <c r="P101" s="517"/>
      <c r="Q101" s="506"/>
      <c r="R101" s="517"/>
      <c r="S101" s="506"/>
      <c r="T101" s="517"/>
      <c r="U101" s="506"/>
      <c r="V101" s="509"/>
      <c r="W101" s="506"/>
      <c r="X101" s="506"/>
      <c r="Y101" s="503"/>
      <c r="Z101" s="161"/>
      <c r="AA101" s="164"/>
      <c r="AB101" s="163"/>
      <c r="AC101" s="164"/>
      <c r="AD101" s="165" t="s">
        <v>1510</v>
      </c>
      <c r="AE101" s="163"/>
      <c r="AF101" s="166" t="s">
        <v>1510</v>
      </c>
      <c r="AG101" s="163"/>
      <c r="AH101" s="166" t="s">
        <v>1510</v>
      </c>
      <c r="AI101" s="167" t="s">
        <v>1510</v>
      </c>
      <c r="AJ101" s="168" t="s">
        <v>1510</v>
      </c>
      <c r="AK101" s="168" t="s">
        <v>1510</v>
      </c>
      <c r="AL101" s="169"/>
      <c r="AM101" s="169"/>
      <c r="AN101" s="169"/>
      <c r="AO101" s="500"/>
      <c r="AP101" s="500"/>
      <c r="AQ101" s="503"/>
      <c r="AR101" s="500"/>
      <c r="AS101" s="500"/>
      <c r="AT101" s="503"/>
      <c r="AU101" s="503"/>
      <c r="AV101" s="503"/>
      <c r="AW101" s="517"/>
      <c r="AX101" s="494"/>
      <c r="AY101" s="494"/>
      <c r="AZ101" s="494"/>
      <c r="BA101" s="494"/>
      <c r="BB101" s="737"/>
      <c r="BC101" s="549"/>
      <c r="BD101" s="549"/>
      <c r="BE101" s="551"/>
      <c r="BF101" s="551"/>
      <c r="BG101" s="551"/>
      <c r="BH101" s="551"/>
      <c r="BI101" s="551"/>
      <c r="BJ101" s="549"/>
      <c r="BK101" s="549"/>
      <c r="BL101" s="497"/>
    </row>
    <row r="102" spans="1:64" ht="15" customHeight="1" x14ac:dyDescent="0.2">
      <c r="A102" s="555"/>
      <c r="B102" s="558"/>
      <c r="C102" s="561"/>
      <c r="D102" s="523"/>
      <c r="E102" s="526"/>
      <c r="F102" s="529"/>
      <c r="G102" s="687"/>
      <c r="H102" s="532"/>
      <c r="I102" s="535"/>
      <c r="J102" s="690"/>
      <c r="K102" s="640"/>
      <c r="L102" s="494"/>
      <c r="M102" s="494"/>
      <c r="N102" s="746"/>
      <c r="O102" s="749"/>
      <c r="P102" s="517"/>
      <c r="Q102" s="506"/>
      <c r="R102" s="517"/>
      <c r="S102" s="506"/>
      <c r="T102" s="517"/>
      <c r="U102" s="506"/>
      <c r="V102" s="509"/>
      <c r="W102" s="506"/>
      <c r="X102" s="506"/>
      <c r="Y102" s="503"/>
      <c r="Z102" s="161"/>
      <c r="AA102" s="164"/>
      <c r="AB102" s="163"/>
      <c r="AC102" s="164"/>
      <c r="AD102" s="165" t="s">
        <v>1510</v>
      </c>
      <c r="AE102" s="163"/>
      <c r="AF102" s="166" t="s">
        <v>1510</v>
      </c>
      <c r="AG102" s="163"/>
      <c r="AH102" s="166" t="s">
        <v>1510</v>
      </c>
      <c r="AI102" s="167" t="s">
        <v>1510</v>
      </c>
      <c r="AJ102" s="168" t="s">
        <v>1510</v>
      </c>
      <c r="AK102" s="168" t="s">
        <v>1510</v>
      </c>
      <c r="AL102" s="169"/>
      <c r="AM102" s="169"/>
      <c r="AN102" s="169"/>
      <c r="AO102" s="500"/>
      <c r="AP102" s="500"/>
      <c r="AQ102" s="503"/>
      <c r="AR102" s="500"/>
      <c r="AS102" s="500"/>
      <c r="AT102" s="503"/>
      <c r="AU102" s="503"/>
      <c r="AV102" s="503"/>
      <c r="AW102" s="517"/>
      <c r="AX102" s="494"/>
      <c r="AY102" s="494"/>
      <c r="AZ102" s="494"/>
      <c r="BA102" s="494"/>
      <c r="BB102" s="737"/>
      <c r="BC102" s="549"/>
      <c r="BD102" s="549"/>
      <c r="BE102" s="551"/>
      <c r="BF102" s="551"/>
      <c r="BG102" s="551"/>
      <c r="BH102" s="551"/>
      <c r="BI102" s="551"/>
      <c r="BJ102" s="549"/>
      <c r="BK102" s="549"/>
      <c r="BL102" s="497"/>
    </row>
    <row r="103" spans="1:64" ht="15.75" customHeight="1" thickBot="1" x14ac:dyDescent="0.25">
      <c r="A103" s="555"/>
      <c r="B103" s="558"/>
      <c r="C103" s="561"/>
      <c r="D103" s="524"/>
      <c r="E103" s="527"/>
      <c r="F103" s="530"/>
      <c r="G103" s="688"/>
      <c r="H103" s="533"/>
      <c r="I103" s="536"/>
      <c r="J103" s="691"/>
      <c r="K103" s="641"/>
      <c r="L103" s="495"/>
      <c r="M103" s="495"/>
      <c r="N103" s="747"/>
      <c r="O103" s="750"/>
      <c r="P103" s="518"/>
      <c r="Q103" s="507"/>
      <c r="R103" s="518"/>
      <c r="S103" s="507"/>
      <c r="T103" s="518"/>
      <c r="U103" s="507"/>
      <c r="V103" s="510"/>
      <c r="W103" s="507"/>
      <c r="X103" s="507"/>
      <c r="Y103" s="504"/>
      <c r="Z103" s="171"/>
      <c r="AA103" s="172"/>
      <c r="AB103" s="173"/>
      <c r="AC103" s="172"/>
      <c r="AD103" s="185" t="s">
        <v>1510</v>
      </c>
      <c r="AE103" s="237"/>
      <c r="AF103" s="175" t="s">
        <v>1510</v>
      </c>
      <c r="AG103" s="237"/>
      <c r="AH103" s="175" t="s">
        <v>1510</v>
      </c>
      <c r="AI103" s="176" t="s">
        <v>1510</v>
      </c>
      <c r="AJ103" s="168" t="s">
        <v>1510</v>
      </c>
      <c r="AK103" s="168" t="s">
        <v>1510</v>
      </c>
      <c r="AL103" s="178"/>
      <c r="AM103" s="178"/>
      <c r="AN103" s="178"/>
      <c r="AO103" s="501"/>
      <c r="AP103" s="501"/>
      <c r="AQ103" s="504"/>
      <c r="AR103" s="501"/>
      <c r="AS103" s="501"/>
      <c r="AT103" s="504"/>
      <c r="AU103" s="504"/>
      <c r="AV103" s="504"/>
      <c r="AW103" s="518"/>
      <c r="AX103" s="495"/>
      <c r="AY103" s="495"/>
      <c r="AZ103" s="495"/>
      <c r="BA103" s="495"/>
      <c r="BB103" s="738"/>
      <c r="BC103" s="550"/>
      <c r="BD103" s="550"/>
      <c r="BE103" s="552"/>
      <c r="BF103" s="552"/>
      <c r="BG103" s="552"/>
      <c r="BH103" s="552"/>
      <c r="BI103" s="552"/>
      <c r="BJ103" s="550"/>
      <c r="BK103" s="550"/>
      <c r="BL103" s="553"/>
    </row>
    <row r="104" spans="1:64" ht="60" x14ac:dyDescent="0.2">
      <c r="A104" s="555"/>
      <c r="B104" s="558"/>
      <c r="C104" s="561"/>
      <c r="D104" s="522" t="s">
        <v>162</v>
      </c>
      <c r="E104" s="525" t="s">
        <v>124</v>
      </c>
      <c r="F104" s="528">
        <v>6</v>
      </c>
      <c r="G104" s="686" t="s">
        <v>1923</v>
      </c>
      <c r="H104" s="531"/>
      <c r="I104" s="623" t="s">
        <v>264</v>
      </c>
      <c r="J104" s="689" t="s">
        <v>16</v>
      </c>
      <c r="K104" s="639" t="s">
        <v>1924</v>
      </c>
      <c r="L104" s="493"/>
      <c r="M104" s="493"/>
      <c r="N104" s="739" t="s">
        <v>254</v>
      </c>
      <c r="O104" s="742">
        <v>1</v>
      </c>
      <c r="P104" s="516" t="s">
        <v>62</v>
      </c>
      <c r="Q104" s="505">
        <v>0.6</v>
      </c>
      <c r="R104" s="516"/>
      <c r="S104" s="505" t="s">
        <v>1510</v>
      </c>
      <c r="T104" s="516" t="s">
        <v>74</v>
      </c>
      <c r="U104" s="505">
        <v>0.2</v>
      </c>
      <c r="V104" s="508" t="s">
        <v>74</v>
      </c>
      <c r="W104" s="505">
        <v>0.2</v>
      </c>
      <c r="X104" s="505" t="s">
        <v>1872</v>
      </c>
      <c r="Y104" s="502" t="s">
        <v>10</v>
      </c>
      <c r="Z104" s="152">
        <v>1</v>
      </c>
      <c r="AA104" s="238" t="s">
        <v>1941</v>
      </c>
      <c r="AB104" s="239" t="s">
        <v>170</v>
      </c>
      <c r="AC104" s="254" t="s">
        <v>255</v>
      </c>
      <c r="AD104" s="155" t="s">
        <v>1513</v>
      </c>
      <c r="AE104" s="239" t="s">
        <v>64</v>
      </c>
      <c r="AF104" s="156">
        <v>0.25</v>
      </c>
      <c r="AG104" s="239" t="s">
        <v>77</v>
      </c>
      <c r="AH104" s="156">
        <v>0.15</v>
      </c>
      <c r="AI104" s="157">
        <v>0.4</v>
      </c>
      <c r="AJ104" s="158">
        <v>0.36</v>
      </c>
      <c r="AK104" s="158">
        <v>0.2</v>
      </c>
      <c r="AL104" s="247" t="s">
        <v>66</v>
      </c>
      <c r="AM104" s="247" t="s">
        <v>67</v>
      </c>
      <c r="AN104" s="247" t="s">
        <v>80</v>
      </c>
      <c r="AO104" s="499">
        <v>0.6</v>
      </c>
      <c r="AP104" s="499">
        <v>0.252</v>
      </c>
      <c r="AQ104" s="502" t="s">
        <v>71</v>
      </c>
      <c r="AR104" s="499">
        <v>0.2</v>
      </c>
      <c r="AS104" s="499">
        <v>0.15000000000000002</v>
      </c>
      <c r="AT104" s="502" t="s">
        <v>74</v>
      </c>
      <c r="AU104" s="502" t="s">
        <v>10</v>
      </c>
      <c r="AV104" s="502" t="s">
        <v>1512</v>
      </c>
      <c r="AW104" s="516" t="s">
        <v>82</v>
      </c>
      <c r="AX104" s="493"/>
      <c r="AY104" s="493"/>
      <c r="AZ104" s="493"/>
      <c r="BA104" s="493"/>
      <c r="BB104" s="736"/>
      <c r="BC104" s="493"/>
      <c r="BD104" s="493"/>
      <c r="BE104" s="511"/>
      <c r="BF104" s="511"/>
      <c r="BG104" s="511"/>
      <c r="BH104" s="511"/>
      <c r="BI104" s="511"/>
      <c r="BJ104" s="493"/>
      <c r="BK104" s="493"/>
      <c r="BL104" s="496"/>
    </row>
    <row r="105" spans="1:64" ht="54" x14ac:dyDescent="0.2">
      <c r="A105" s="555"/>
      <c r="B105" s="558"/>
      <c r="C105" s="561"/>
      <c r="D105" s="523"/>
      <c r="E105" s="526"/>
      <c r="F105" s="529"/>
      <c r="G105" s="687"/>
      <c r="H105" s="532"/>
      <c r="I105" s="624"/>
      <c r="J105" s="690"/>
      <c r="K105" s="640"/>
      <c r="L105" s="494"/>
      <c r="M105" s="494"/>
      <c r="N105" s="740"/>
      <c r="O105" s="743"/>
      <c r="P105" s="517"/>
      <c r="Q105" s="506"/>
      <c r="R105" s="517"/>
      <c r="S105" s="506"/>
      <c r="T105" s="517"/>
      <c r="U105" s="506"/>
      <c r="V105" s="509"/>
      <c r="W105" s="506"/>
      <c r="X105" s="506"/>
      <c r="Y105" s="503"/>
      <c r="Z105" s="161">
        <v>2</v>
      </c>
      <c r="AA105" s="243" t="s">
        <v>1942</v>
      </c>
      <c r="AB105" s="242" t="s">
        <v>170</v>
      </c>
      <c r="AC105" s="241" t="s">
        <v>256</v>
      </c>
      <c r="AD105" s="165" t="s">
        <v>1522</v>
      </c>
      <c r="AE105" s="242" t="s">
        <v>76</v>
      </c>
      <c r="AF105" s="166">
        <v>0.1</v>
      </c>
      <c r="AG105" s="242" t="s">
        <v>77</v>
      </c>
      <c r="AH105" s="166">
        <v>0.15</v>
      </c>
      <c r="AI105" s="167">
        <v>0.25</v>
      </c>
      <c r="AJ105" s="168">
        <v>0.36</v>
      </c>
      <c r="AK105" s="168">
        <v>0.15000000000000002</v>
      </c>
      <c r="AL105" s="250" t="s">
        <v>66</v>
      </c>
      <c r="AM105" s="250" t="s">
        <v>67</v>
      </c>
      <c r="AN105" s="250" t="s">
        <v>80</v>
      </c>
      <c r="AO105" s="500"/>
      <c r="AP105" s="500"/>
      <c r="AQ105" s="503"/>
      <c r="AR105" s="500"/>
      <c r="AS105" s="500"/>
      <c r="AT105" s="503"/>
      <c r="AU105" s="503"/>
      <c r="AV105" s="503"/>
      <c r="AW105" s="517"/>
      <c r="AX105" s="494"/>
      <c r="AY105" s="494"/>
      <c r="AZ105" s="494"/>
      <c r="BA105" s="494"/>
      <c r="BB105" s="737"/>
      <c r="BC105" s="549"/>
      <c r="BD105" s="549"/>
      <c r="BE105" s="551"/>
      <c r="BF105" s="551"/>
      <c r="BG105" s="551"/>
      <c r="BH105" s="551"/>
      <c r="BI105" s="551"/>
      <c r="BJ105" s="549"/>
      <c r="BK105" s="549"/>
      <c r="BL105" s="497"/>
    </row>
    <row r="106" spans="1:64" ht="62.25" customHeight="1" x14ac:dyDescent="0.2">
      <c r="A106" s="555"/>
      <c r="B106" s="558"/>
      <c r="C106" s="561"/>
      <c r="D106" s="523"/>
      <c r="E106" s="526"/>
      <c r="F106" s="529"/>
      <c r="G106" s="687"/>
      <c r="H106" s="532"/>
      <c r="I106" s="624"/>
      <c r="J106" s="690"/>
      <c r="K106" s="640"/>
      <c r="L106" s="494"/>
      <c r="M106" s="494"/>
      <c r="N106" s="740"/>
      <c r="O106" s="743"/>
      <c r="P106" s="517"/>
      <c r="Q106" s="506"/>
      <c r="R106" s="517"/>
      <c r="S106" s="506"/>
      <c r="T106" s="517"/>
      <c r="U106" s="506"/>
      <c r="V106" s="509"/>
      <c r="W106" s="506"/>
      <c r="X106" s="506"/>
      <c r="Y106" s="503"/>
      <c r="Z106" s="161">
        <v>3</v>
      </c>
      <c r="AA106" s="164" t="s">
        <v>1943</v>
      </c>
      <c r="AB106" s="163" t="s">
        <v>165</v>
      </c>
      <c r="AC106" s="164" t="s">
        <v>1944</v>
      </c>
      <c r="AD106" s="165" t="s">
        <v>1513</v>
      </c>
      <c r="AE106" s="163" t="s">
        <v>75</v>
      </c>
      <c r="AF106" s="166">
        <v>0.15</v>
      </c>
      <c r="AG106" s="163" t="s">
        <v>77</v>
      </c>
      <c r="AH106" s="166">
        <v>0.15</v>
      </c>
      <c r="AI106" s="167">
        <v>0.3</v>
      </c>
      <c r="AJ106" s="168">
        <v>0.252</v>
      </c>
      <c r="AK106" s="168">
        <v>0.15000000000000002</v>
      </c>
      <c r="AL106" s="169" t="s">
        <v>66</v>
      </c>
      <c r="AM106" s="169" t="s">
        <v>67</v>
      </c>
      <c r="AN106" s="169" t="s">
        <v>80</v>
      </c>
      <c r="AO106" s="500"/>
      <c r="AP106" s="500"/>
      <c r="AQ106" s="503"/>
      <c r="AR106" s="500"/>
      <c r="AS106" s="500"/>
      <c r="AT106" s="503"/>
      <c r="AU106" s="503"/>
      <c r="AV106" s="503"/>
      <c r="AW106" s="517"/>
      <c r="AX106" s="494"/>
      <c r="AY106" s="494"/>
      <c r="AZ106" s="494"/>
      <c r="BA106" s="494"/>
      <c r="BB106" s="737"/>
      <c r="BC106" s="549"/>
      <c r="BD106" s="549"/>
      <c r="BE106" s="551"/>
      <c r="BF106" s="551"/>
      <c r="BG106" s="551"/>
      <c r="BH106" s="551"/>
      <c r="BI106" s="551"/>
      <c r="BJ106" s="549"/>
      <c r="BK106" s="549"/>
      <c r="BL106" s="497"/>
    </row>
    <row r="107" spans="1:64" ht="15" customHeight="1" x14ac:dyDescent="0.2">
      <c r="A107" s="555"/>
      <c r="B107" s="558"/>
      <c r="C107" s="561"/>
      <c r="D107" s="523"/>
      <c r="E107" s="526"/>
      <c r="F107" s="529"/>
      <c r="G107" s="687"/>
      <c r="H107" s="532"/>
      <c r="I107" s="624"/>
      <c r="J107" s="690"/>
      <c r="K107" s="640"/>
      <c r="L107" s="494"/>
      <c r="M107" s="494"/>
      <c r="N107" s="740"/>
      <c r="O107" s="743"/>
      <c r="P107" s="517"/>
      <c r="Q107" s="506"/>
      <c r="R107" s="517"/>
      <c r="S107" s="506"/>
      <c r="T107" s="517"/>
      <c r="U107" s="506"/>
      <c r="V107" s="509"/>
      <c r="W107" s="506"/>
      <c r="X107" s="506"/>
      <c r="Y107" s="503"/>
      <c r="Z107" s="161"/>
      <c r="AA107" s="164"/>
      <c r="AB107" s="163"/>
      <c r="AC107" s="164"/>
      <c r="AD107" s="165" t="s">
        <v>1510</v>
      </c>
      <c r="AE107" s="163"/>
      <c r="AF107" s="166" t="s">
        <v>1510</v>
      </c>
      <c r="AG107" s="163"/>
      <c r="AH107" s="166" t="s">
        <v>1510</v>
      </c>
      <c r="AI107" s="167" t="s">
        <v>1510</v>
      </c>
      <c r="AJ107" s="168" t="s">
        <v>1510</v>
      </c>
      <c r="AK107" s="168" t="s">
        <v>1510</v>
      </c>
      <c r="AL107" s="169"/>
      <c r="AM107" s="169"/>
      <c r="AN107" s="169"/>
      <c r="AO107" s="500"/>
      <c r="AP107" s="500"/>
      <c r="AQ107" s="503"/>
      <c r="AR107" s="500"/>
      <c r="AS107" s="500"/>
      <c r="AT107" s="503"/>
      <c r="AU107" s="503"/>
      <c r="AV107" s="503"/>
      <c r="AW107" s="517"/>
      <c r="AX107" s="494"/>
      <c r="AY107" s="494"/>
      <c r="AZ107" s="494"/>
      <c r="BA107" s="494"/>
      <c r="BB107" s="737"/>
      <c r="BC107" s="549"/>
      <c r="BD107" s="549"/>
      <c r="BE107" s="551"/>
      <c r="BF107" s="551"/>
      <c r="BG107" s="551"/>
      <c r="BH107" s="551"/>
      <c r="BI107" s="551"/>
      <c r="BJ107" s="549"/>
      <c r="BK107" s="549"/>
      <c r="BL107" s="497"/>
    </row>
    <row r="108" spans="1:64" ht="15" customHeight="1" x14ac:dyDescent="0.2">
      <c r="A108" s="555"/>
      <c r="B108" s="558"/>
      <c r="C108" s="561"/>
      <c r="D108" s="523"/>
      <c r="E108" s="526"/>
      <c r="F108" s="529"/>
      <c r="G108" s="687"/>
      <c r="H108" s="532"/>
      <c r="I108" s="624"/>
      <c r="J108" s="690"/>
      <c r="K108" s="640"/>
      <c r="L108" s="494"/>
      <c r="M108" s="494"/>
      <c r="N108" s="740"/>
      <c r="O108" s="743"/>
      <c r="P108" s="517"/>
      <c r="Q108" s="506"/>
      <c r="R108" s="517"/>
      <c r="S108" s="506"/>
      <c r="T108" s="517"/>
      <c r="U108" s="506"/>
      <c r="V108" s="509"/>
      <c r="W108" s="506"/>
      <c r="X108" s="506"/>
      <c r="Y108" s="503"/>
      <c r="Z108" s="161"/>
      <c r="AA108" s="164"/>
      <c r="AB108" s="163"/>
      <c r="AC108" s="164"/>
      <c r="AD108" s="165" t="s">
        <v>1510</v>
      </c>
      <c r="AE108" s="163"/>
      <c r="AF108" s="166" t="s">
        <v>1510</v>
      </c>
      <c r="AG108" s="163"/>
      <c r="AH108" s="166" t="s">
        <v>1510</v>
      </c>
      <c r="AI108" s="167" t="s">
        <v>1510</v>
      </c>
      <c r="AJ108" s="168" t="s">
        <v>1510</v>
      </c>
      <c r="AK108" s="168" t="s">
        <v>1510</v>
      </c>
      <c r="AL108" s="169"/>
      <c r="AM108" s="169"/>
      <c r="AN108" s="169"/>
      <c r="AO108" s="500"/>
      <c r="AP108" s="500"/>
      <c r="AQ108" s="503"/>
      <c r="AR108" s="500"/>
      <c r="AS108" s="500"/>
      <c r="AT108" s="503"/>
      <c r="AU108" s="503"/>
      <c r="AV108" s="503"/>
      <c r="AW108" s="517"/>
      <c r="AX108" s="494"/>
      <c r="AY108" s="494"/>
      <c r="AZ108" s="494"/>
      <c r="BA108" s="494"/>
      <c r="BB108" s="737"/>
      <c r="BC108" s="549"/>
      <c r="BD108" s="549"/>
      <c r="BE108" s="551"/>
      <c r="BF108" s="551"/>
      <c r="BG108" s="551"/>
      <c r="BH108" s="551"/>
      <c r="BI108" s="551"/>
      <c r="BJ108" s="549"/>
      <c r="BK108" s="549"/>
      <c r="BL108" s="497"/>
    </row>
    <row r="109" spans="1:64" ht="15.75" customHeight="1" thickBot="1" x14ac:dyDescent="0.25">
      <c r="A109" s="555"/>
      <c r="B109" s="558"/>
      <c r="C109" s="561"/>
      <c r="D109" s="524"/>
      <c r="E109" s="527"/>
      <c r="F109" s="530"/>
      <c r="G109" s="688"/>
      <c r="H109" s="533"/>
      <c r="I109" s="625"/>
      <c r="J109" s="691"/>
      <c r="K109" s="641"/>
      <c r="L109" s="495"/>
      <c r="M109" s="495"/>
      <c r="N109" s="741"/>
      <c r="O109" s="744"/>
      <c r="P109" s="518"/>
      <c r="Q109" s="507"/>
      <c r="R109" s="518"/>
      <c r="S109" s="507"/>
      <c r="T109" s="518"/>
      <c r="U109" s="507"/>
      <c r="V109" s="510"/>
      <c r="W109" s="507"/>
      <c r="X109" s="507"/>
      <c r="Y109" s="504"/>
      <c r="Z109" s="171"/>
      <c r="AA109" s="172"/>
      <c r="AB109" s="173"/>
      <c r="AC109" s="172"/>
      <c r="AD109" s="174" t="s">
        <v>1510</v>
      </c>
      <c r="AE109" s="173"/>
      <c r="AF109" s="175" t="s">
        <v>1510</v>
      </c>
      <c r="AG109" s="173"/>
      <c r="AH109" s="175" t="s">
        <v>1510</v>
      </c>
      <c r="AI109" s="176" t="s">
        <v>1510</v>
      </c>
      <c r="AJ109" s="168" t="s">
        <v>1510</v>
      </c>
      <c r="AK109" s="168" t="s">
        <v>1510</v>
      </c>
      <c r="AL109" s="178"/>
      <c r="AM109" s="178"/>
      <c r="AN109" s="178"/>
      <c r="AO109" s="501"/>
      <c r="AP109" s="501"/>
      <c r="AQ109" s="504"/>
      <c r="AR109" s="501"/>
      <c r="AS109" s="501"/>
      <c r="AT109" s="504"/>
      <c r="AU109" s="504"/>
      <c r="AV109" s="504"/>
      <c r="AW109" s="518"/>
      <c r="AX109" s="495"/>
      <c r="AY109" s="495"/>
      <c r="AZ109" s="495"/>
      <c r="BA109" s="495"/>
      <c r="BB109" s="738"/>
      <c r="BC109" s="550"/>
      <c r="BD109" s="550"/>
      <c r="BE109" s="552"/>
      <c r="BF109" s="552"/>
      <c r="BG109" s="552"/>
      <c r="BH109" s="552"/>
      <c r="BI109" s="552"/>
      <c r="BJ109" s="550"/>
      <c r="BK109" s="550"/>
      <c r="BL109" s="553"/>
    </row>
    <row r="110" spans="1:64" ht="117" customHeight="1" x14ac:dyDescent="0.2">
      <c r="A110" s="555"/>
      <c r="B110" s="558"/>
      <c r="C110" s="561"/>
      <c r="D110" s="522" t="s">
        <v>162</v>
      </c>
      <c r="E110" s="525" t="s">
        <v>124</v>
      </c>
      <c r="F110" s="528">
        <v>7</v>
      </c>
      <c r="G110" s="686" t="s">
        <v>257</v>
      </c>
      <c r="H110" s="531"/>
      <c r="I110" s="534" t="s">
        <v>265</v>
      </c>
      <c r="J110" s="689" t="s">
        <v>16</v>
      </c>
      <c r="K110" s="639" t="s">
        <v>1925</v>
      </c>
      <c r="L110" s="493"/>
      <c r="M110" s="493"/>
      <c r="N110" s="739" t="s">
        <v>258</v>
      </c>
      <c r="O110" s="742">
        <v>1</v>
      </c>
      <c r="P110" s="516" t="s">
        <v>62</v>
      </c>
      <c r="Q110" s="505">
        <v>0.6</v>
      </c>
      <c r="R110" s="516"/>
      <c r="S110" s="505" t="s">
        <v>1510</v>
      </c>
      <c r="T110" s="516" t="s">
        <v>74</v>
      </c>
      <c r="U110" s="505">
        <v>0.2</v>
      </c>
      <c r="V110" s="508" t="s">
        <v>74</v>
      </c>
      <c r="W110" s="505">
        <v>0.2</v>
      </c>
      <c r="X110" s="505" t="s">
        <v>1872</v>
      </c>
      <c r="Y110" s="502" t="s">
        <v>10</v>
      </c>
      <c r="Z110" s="152">
        <v>1</v>
      </c>
      <c r="AA110" s="238" t="s">
        <v>1945</v>
      </c>
      <c r="AB110" s="239" t="s">
        <v>170</v>
      </c>
      <c r="AC110" s="254" t="s">
        <v>259</v>
      </c>
      <c r="AD110" s="255" t="s">
        <v>1513</v>
      </c>
      <c r="AE110" s="256" t="s">
        <v>64</v>
      </c>
      <c r="AF110" s="156">
        <v>0.25</v>
      </c>
      <c r="AG110" s="256" t="s">
        <v>77</v>
      </c>
      <c r="AH110" s="156">
        <v>0.15</v>
      </c>
      <c r="AI110" s="157">
        <v>0.4</v>
      </c>
      <c r="AJ110" s="158">
        <v>0.36</v>
      </c>
      <c r="AK110" s="158">
        <v>0.2</v>
      </c>
      <c r="AL110" s="247" t="s">
        <v>66</v>
      </c>
      <c r="AM110" s="247" t="s">
        <v>67</v>
      </c>
      <c r="AN110" s="247" t="s">
        <v>80</v>
      </c>
      <c r="AO110" s="499">
        <v>0.6</v>
      </c>
      <c r="AP110" s="499">
        <v>0.216</v>
      </c>
      <c r="AQ110" s="502" t="s">
        <v>71</v>
      </c>
      <c r="AR110" s="499">
        <v>0.2</v>
      </c>
      <c r="AS110" s="499">
        <v>0.2</v>
      </c>
      <c r="AT110" s="502" t="s">
        <v>74</v>
      </c>
      <c r="AU110" s="502" t="s">
        <v>10</v>
      </c>
      <c r="AV110" s="502" t="s">
        <v>1512</v>
      </c>
      <c r="AW110" s="516" t="s">
        <v>82</v>
      </c>
      <c r="AX110" s="733"/>
      <c r="AY110" s="733"/>
      <c r="AZ110" s="733"/>
      <c r="BA110" s="733"/>
      <c r="BB110" s="736"/>
      <c r="BC110" s="493"/>
      <c r="BD110" s="493"/>
      <c r="BE110" s="511"/>
      <c r="BF110" s="511"/>
      <c r="BG110" s="511"/>
      <c r="BH110" s="511"/>
      <c r="BI110" s="511"/>
      <c r="BJ110" s="493"/>
      <c r="BK110" s="493"/>
      <c r="BL110" s="496"/>
    </row>
    <row r="111" spans="1:64" ht="78.75" customHeight="1" x14ac:dyDescent="0.2">
      <c r="A111" s="555"/>
      <c r="B111" s="558"/>
      <c r="C111" s="561"/>
      <c r="D111" s="523"/>
      <c r="E111" s="526"/>
      <c r="F111" s="529"/>
      <c r="G111" s="687"/>
      <c r="H111" s="532"/>
      <c r="I111" s="535"/>
      <c r="J111" s="690"/>
      <c r="K111" s="640"/>
      <c r="L111" s="494"/>
      <c r="M111" s="494"/>
      <c r="N111" s="740"/>
      <c r="O111" s="743"/>
      <c r="P111" s="517"/>
      <c r="Q111" s="506"/>
      <c r="R111" s="517"/>
      <c r="S111" s="506"/>
      <c r="T111" s="517"/>
      <c r="U111" s="506"/>
      <c r="V111" s="509"/>
      <c r="W111" s="506"/>
      <c r="X111" s="506"/>
      <c r="Y111" s="503"/>
      <c r="Z111" s="161">
        <v>2</v>
      </c>
      <c r="AA111" s="164" t="s">
        <v>1946</v>
      </c>
      <c r="AB111" s="163" t="s">
        <v>165</v>
      </c>
      <c r="AC111" s="164" t="s">
        <v>1947</v>
      </c>
      <c r="AD111" s="165" t="s">
        <v>1513</v>
      </c>
      <c r="AE111" s="163" t="s">
        <v>64</v>
      </c>
      <c r="AF111" s="166">
        <v>0.25</v>
      </c>
      <c r="AG111" s="163" t="s">
        <v>77</v>
      </c>
      <c r="AH111" s="166">
        <v>0.15</v>
      </c>
      <c r="AI111" s="167">
        <v>0.4</v>
      </c>
      <c r="AJ111" s="168">
        <v>0.216</v>
      </c>
      <c r="AK111" s="168">
        <v>0.2</v>
      </c>
      <c r="AL111" s="169" t="s">
        <v>66</v>
      </c>
      <c r="AM111" s="169" t="s">
        <v>67</v>
      </c>
      <c r="AN111" s="169" t="s">
        <v>80</v>
      </c>
      <c r="AO111" s="500"/>
      <c r="AP111" s="500"/>
      <c r="AQ111" s="503"/>
      <c r="AR111" s="500"/>
      <c r="AS111" s="500"/>
      <c r="AT111" s="503"/>
      <c r="AU111" s="503"/>
      <c r="AV111" s="503"/>
      <c r="AW111" s="517"/>
      <c r="AX111" s="734"/>
      <c r="AY111" s="734"/>
      <c r="AZ111" s="734"/>
      <c r="BA111" s="734"/>
      <c r="BB111" s="737"/>
      <c r="BC111" s="549"/>
      <c r="BD111" s="549"/>
      <c r="BE111" s="551"/>
      <c r="BF111" s="551"/>
      <c r="BG111" s="551"/>
      <c r="BH111" s="551"/>
      <c r="BI111" s="551"/>
      <c r="BJ111" s="549"/>
      <c r="BK111" s="549"/>
      <c r="BL111" s="497"/>
    </row>
    <row r="112" spans="1:64" ht="15" customHeight="1" x14ac:dyDescent="0.2">
      <c r="A112" s="555"/>
      <c r="B112" s="558"/>
      <c r="C112" s="561"/>
      <c r="D112" s="523"/>
      <c r="E112" s="526"/>
      <c r="F112" s="529"/>
      <c r="G112" s="687"/>
      <c r="H112" s="532"/>
      <c r="I112" s="535"/>
      <c r="J112" s="690"/>
      <c r="K112" s="640"/>
      <c r="L112" s="494"/>
      <c r="M112" s="494"/>
      <c r="N112" s="740"/>
      <c r="O112" s="743"/>
      <c r="P112" s="517"/>
      <c r="Q112" s="506"/>
      <c r="R112" s="517"/>
      <c r="S112" s="506"/>
      <c r="T112" s="517"/>
      <c r="U112" s="506"/>
      <c r="V112" s="509"/>
      <c r="W112" s="506"/>
      <c r="X112" s="506"/>
      <c r="Y112" s="503"/>
      <c r="Z112" s="161"/>
      <c r="AA112" s="164"/>
      <c r="AB112" s="163"/>
      <c r="AC112" s="164"/>
      <c r="AD112" s="165" t="s">
        <v>1510</v>
      </c>
      <c r="AE112" s="163"/>
      <c r="AF112" s="166" t="s">
        <v>1510</v>
      </c>
      <c r="AG112" s="163"/>
      <c r="AH112" s="166" t="s">
        <v>1510</v>
      </c>
      <c r="AI112" s="167" t="s">
        <v>1510</v>
      </c>
      <c r="AJ112" s="168" t="s">
        <v>1510</v>
      </c>
      <c r="AK112" s="168" t="s">
        <v>1510</v>
      </c>
      <c r="AL112" s="169"/>
      <c r="AM112" s="169"/>
      <c r="AN112" s="169"/>
      <c r="AO112" s="500"/>
      <c r="AP112" s="500"/>
      <c r="AQ112" s="503"/>
      <c r="AR112" s="500"/>
      <c r="AS112" s="500"/>
      <c r="AT112" s="503"/>
      <c r="AU112" s="503"/>
      <c r="AV112" s="503"/>
      <c r="AW112" s="517"/>
      <c r="AX112" s="734"/>
      <c r="AY112" s="734"/>
      <c r="AZ112" s="734"/>
      <c r="BA112" s="734"/>
      <c r="BB112" s="737"/>
      <c r="BC112" s="549"/>
      <c r="BD112" s="549"/>
      <c r="BE112" s="551"/>
      <c r="BF112" s="551"/>
      <c r="BG112" s="551"/>
      <c r="BH112" s="551"/>
      <c r="BI112" s="551"/>
      <c r="BJ112" s="549"/>
      <c r="BK112" s="549"/>
      <c r="BL112" s="497"/>
    </row>
    <row r="113" spans="1:64" ht="15" customHeight="1" x14ac:dyDescent="0.2">
      <c r="A113" s="555"/>
      <c r="B113" s="558"/>
      <c r="C113" s="561"/>
      <c r="D113" s="523"/>
      <c r="E113" s="526"/>
      <c r="F113" s="529"/>
      <c r="G113" s="687"/>
      <c r="H113" s="532"/>
      <c r="I113" s="535"/>
      <c r="J113" s="690"/>
      <c r="K113" s="640"/>
      <c r="L113" s="494"/>
      <c r="M113" s="494"/>
      <c r="N113" s="740"/>
      <c r="O113" s="743"/>
      <c r="P113" s="517"/>
      <c r="Q113" s="506"/>
      <c r="R113" s="517"/>
      <c r="S113" s="506"/>
      <c r="T113" s="517"/>
      <c r="U113" s="506"/>
      <c r="V113" s="509"/>
      <c r="W113" s="506"/>
      <c r="X113" s="506"/>
      <c r="Y113" s="503"/>
      <c r="Z113" s="161"/>
      <c r="AA113" s="164"/>
      <c r="AB113" s="163"/>
      <c r="AC113" s="164"/>
      <c r="AD113" s="165" t="s">
        <v>1510</v>
      </c>
      <c r="AE113" s="163"/>
      <c r="AF113" s="166" t="s">
        <v>1510</v>
      </c>
      <c r="AG113" s="163"/>
      <c r="AH113" s="166" t="s">
        <v>1510</v>
      </c>
      <c r="AI113" s="167" t="s">
        <v>1510</v>
      </c>
      <c r="AJ113" s="168" t="s">
        <v>1510</v>
      </c>
      <c r="AK113" s="168" t="s">
        <v>1510</v>
      </c>
      <c r="AL113" s="169"/>
      <c r="AM113" s="169"/>
      <c r="AN113" s="169"/>
      <c r="AO113" s="500"/>
      <c r="AP113" s="500"/>
      <c r="AQ113" s="503"/>
      <c r="AR113" s="500"/>
      <c r="AS113" s="500"/>
      <c r="AT113" s="503"/>
      <c r="AU113" s="503"/>
      <c r="AV113" s="503"/>
      <c r="AW113" s="517"/>
      <c r="AX113" s="734"/>
      <c r="AY113" s="734"/>
      <c r="AZ113" s="734"/>
      <c r="BA113" s="734"/>
      <c r="BB113" s="737"/>
      <c r="BC113" s="549"/>
      <c r="BD113" s="549"/>
      <c r="BE113" s="551"/>
      <c r="BF113" s="551"/>
      <c r="BG113" s="551"/>
      <c r="BH113" s="551"/>
      <c r="BI113" s="551"/>
      <c r="BJ113" s="549"/>
      <c r="BK113" s="549"/>
      <c r="BL113" s="497"/>
    </row>
    <row r="114" spans="1:64" ht="15" customHeight="1" x14ac:dyDescent="0.2">
      <c r="A114" s="555"/>
      <c r="B114" s="558"/>
      <c r="C114" s="561"/>
      <c r="D114" s="523"/>
      <c r="E114" s="526"/>
      <c r="F114" s="529"/>
      <c r="G114" s="687"/>
      <c r="H114" s="532"/>
      <c r="I114" s="535"/>
      <c r="J114" s="690"/>
      <c r="K114" s="640"/>
      <c r="L114" s="494"/>
      <c r="M114" s="494"/>
      <c r="N114" s="740"/>
      <c r="O114" s="743"/>
      <c r="P114" s="517"/>
      <c r="Q114" s="506"/>
      <c r="R114" s="517"/>
      <c r="S114" s="506"/>
      <c r="T114" s="517"/>
      <c r="U114" s="506"/>
      <c r="V114" s="509"/>
      <c r="W114" s="506"/>
      <c r="X114" s="506"/>
      <c r="Y114" s="503"/>
      <c r="Z114" s="161"/>
      <c r="AA114" s="164"/>
      <c r="AB114" s="163"/>
      <c r="AC114" s="164"/>
      <c r="AD114" s="165" t="s">
        <v>1510</v>
      </c>
      <c r="AE114" s="163"/>
      <c r="AF114" s="166" t="s">
        <v>1510</v>
      </c>
      <c r="AG114" s="163"/>
      <c r="AH114" s="166" t="s">
        <v>1510</v>
      </c>
      <c r="AI114" s="167" t="s">
        <v>1510</v>
      </c>
      <c r="AJ114" s="168" t="s">
        <v>1510</v>
      </c>
      <c r="AK114" s="168" t="s">
        <v>1510</v>
      </c>
      <c r="AL114" s="169"/>
      <c r="AM114" s="169"/>
      <c r="AN114" s="169"/>
      <c r="AO114" s="500"/>
      <c r="AP114" s="500"/>
      <c r="AQ114" s="503"/>
      <c r="AR114" s="500"/>
      <c r="AS114" s="500"/>
      <c r="AT114" s="503"/>
      <c r="AU114" s="503"/>
      <c r="AV114" s="503"/>
      <c r="AW114" s="517"/>
      <c r="AX114" s="734"/>
      <c r="AY114" s="734"/>
      <c r="AZ114" s="734"/>
      <c r="BA114" s="734"/>
      <c r="BB114" s="737"/>
      <c r="BC114" s="549"/>
      <c r="BD114" s="549"/>
      <c r="BE114" s="551"/>
      <c r="BF114" s="551"/>
      <c r="BG114" s="551"/>
      <c r="BH114" s="551"/>
      <c r="BI114" s="551"/>
      <c r="BJ114" s="549"/>
      <c r="BK114" s="549"/>
      <c r="BL114" s="497"/>
    </row>
    <row r="115" spans="1:64" ht="15.75" customHeight="1" thickBot="1" x14ac:dyDescent="0.25">
      <c r="A115" s="556"/>
      <c r="B115" s="559"/>
      <c r="C115" s="562"/>
      <c r="D115" s="524"/>
      <c r="E115" s="527"/>
      <c r="F115" s="530"/>
      <c r="G115" s="688"/>
      <c r="H115" s="533"/>
      <c r="I115" s="536"/>
      <c r="J115" s="691"/>
      <c r="K115" s="641"/>
      <c r="L115" s="495"/>
      <c r="M115" s="495"/>
      <c r="N115" s="741"/>
      <c r="O115" s="744"/>
      <c r="P115" s="518"/>
      <c r="Q115" s="507"/>
      <c r="R115" s="518"/>
      <c r="S115" s="507"/>
      <c r="T115" s="518"/>
      <c r="U115" s="507"/>
      <c r="V115" s="510"/>
      <c r="W115" s="507"/>
      <c r="X115" s="507"/>
      <c r="Y115" s="504"/>
      <c r="Z115" s="171"/>
      <c r="AA115" s="172"/>
      <c r="AB115" s="173"/>
      <c r="AC115" s="172"/>
      <c r="AD115" s="185" t="s">
        <v>1510</v>
      </c>
      <c r="AE115" s="237"/>
      <c r="AF115" s="175" t="s">
        <v>1510</v>
      </c>
      <c r="AG115" s="237"/>
      <c r="AH115" s="175" t="s">
        <v>1510</v>
      </c>
      <c r="AI115" s="176" t="s">
        <v>1510</v>
      </c>
      <c r="AJ115" s="168" t="s">
        <v>1510</v>
      </c>
      <c r="AK115" s="168" t="s">
        <v>1510</v>
      </c>
      <c r="AL115" s="178"/>
      <c r="AM115" s="178"/>
      <c r="AN115" s="178"/>
      <c r="AO115" s="501"/>
      <c r="AP115" s="501"/>
      <c r="AQ115" s="504"/>
      <c r="AR115" s="501"/>
      <c r="AS115" s="501"/>
      <c r="AT115" s="504"/>
      <c r="AU115" s="504"/>
      <c r="AV115" s="504"/>
      <c r="AW115" s="518"/>
      <c r="AX115" s="735"/>
      <c r="AY115" s="735"/>
      <c r="AZ115" s="735"/>
      <c r="BA115" s="735"/>
      <c r="BB115" s="738"/>
      <c r="BC115" s="550"/>
      <c r="BD115" s="550"/>
      <c r="BE115" s="552"/>
      <c r="BF115" s="552"/>
      <c r="BG115" s="552"/>
      <c r="BH115" s="552"/>
      <c r="BI115" s="552"/>
      <c r="BJ115" s="550"/>
      <c r="BK115" s="550"/>
      <c r="BL115" s="553"/>
    </row>
    <row r="116" spans="1:64" ht="60.75" customHeight="1" x14ac:dyDescent="0.2">
      <c r="A116" s="554" t="s">
        <v>106</v>
      </c>
      <c r="B116" s="557" t="s">
        <v>92</v>
      </c>
      <c r="C116" s="560" t="s">
        <v>277</v>
      </c>
      <c r="D116" s="718" t="s">
        <v>162</v>
      </c>
      <c r="E116" s="525" t="s">
        <v>127</v>
      </c>
      <c r="F116" s="525">
        <v>1</v>
      </c>
      <c r="G116" s="650" t="s">
        <v>278</v>
      </c>
      <c r="H116" s="650"/>
      <c r="I116" s="623" t="s">
        <v>1955</v>
      </c>
      <c r="J116" s="537" t="s">
        <v>16</v>
      </c>
      <c r="K116" s="540" t="s">
        <v>1956</v>
      </c>
      <c r="L116" s="537"/>
      <c r="M116" s="537"/>
      <c r="N116" s="650" t="s">
        <v>1957</v>
      </c>
      <c r="O116" s="664">
        <v>0.8</v>
      </c>
      <c r="P116" s="712" t="s">
        <v>71</v>
      </c>
      <c r="Q116" s="721">
        <v>0.4</v>
      </c>
      <c r="R116" s="712" t="s">
        <v>9</v>
      </c>
      <c r="S116" s="721">
        <v>0.4</v>
      </c>
      <c r="T116" s="712" t="s">
        <v>10</v>
      </c>
      <c r="U116" s="721">
        <v>0.6</v>
      </c>
      <c r="V116" s="724" t="s">
        <v>10</v>
      </c>
      <c r="W116" s="721">
        <v>0.6</v>
      </c>
      <c r="X116" s="721" t="s">
        <v>1834</v>
      </c>
      <c r="Y116" s="629" t="s">
        <v>10</v>
      </c>
      <c r="Z116" s="152">
        <v>1</v>
      </c>
      <c r="AA116" s="153" t="s">
        <v>1963</v>
      </c>
      <c r="AB116" s="154" t="s">
        <v>170</v>
      </c>
      <c r="AC116" s="153" t="s">
        <v>1964</v>
      </c>
      <c r="AD116" s="155" t="s">
        <v>1513</v>
      </c>
      <c r="AE116" s="154" t="s">
        <v>64</v>
      </c>
      <c r="AF116" s="156">
        <v>0.25</v>
      </c>
      <c r="AG116" s="154" t="s">
        <v>77</v>
      </c>
      <c r="AH116" s="156">
        <v>0.15</v>
      </c>
      <c r="AI116" s="157">
        <v>0.4</v>
      </c>
      <c r="AJ116" s="158">
        <v>0.24</v>
      </c>
      <c r="AK116" s="158">
        <v>0.6</v>
      </c>
      <c r="AL116" s="159" t="s">
        <v>66</v>
      </c>
      <c r="AM116" s="159" t="s">
        <v>67</v>
      </c>
      <c r="AN116" s="159" t="s">
        <v>80</v>
      </c>
      <c r="AO116" s="709">
        <v>0.4</v>
      </c>
      <c r="AP116" s="709">
        <v>0.24</v>
      </c>
      <c r="AQ116" s="629" t="s">
        <v>71</v>
      </c>
      <c r="AR116" s="709">
        <v>0.6</v>
      </c>
      <c r="AS116" s="709">
        <v>0.44999999999999996</v>
      </c>
      <c r="AT116" s="629" t="s">
        <v>10</v>
      </c>
      <c r="AU116" s="629" t="s">
        <v>10</v>
      </c>
      <c r="AV116" s="629" t="s">
        <v>10</v>
      </c>
      <c r="AW116" s="712" t="s">
        <v>167</v>
      </c>
      <c r="AX116" s="727" t="s">
        <v>1973</v>
      </c>
      <c r="AY116" s="727" t="s">
        <v>1974</v>
      </c>
      <c r="AZ116" s="730" t="s">
        <v>287</v>
      </c>
      <c r="BA116" s="730" t="s">
        <v>1975</v>
      </c>
      <c r="BB116" s="730" t="s">
        <v>1594</v>
      </c>
      <c r="BC116" s="493"/>
      <c r="BD116" s="493"/>
      <c r="BE116" s="511"/>
      <c r="BF116" s="511"/>
      <c r="BG116" s="511"/>
      <c r="BH116" s="511"/>
      <c r="BI116" s="511"/>
      <c r="BJ116" s="493"/>
      <c r="BK116" s="493"/>
      <c r="BL116" s="496"/>
    </row>
    <row r="117" spans="1:64" ht="62.25" x14ac:dyDescent="0.2">
      <c r="A117" s="555"/>
      <c r="B117" s="558"/>
      <c r="C117" s="561"/>
      <c r="D117" s="719"/>
      <c r="E117" s="526"/>
      <c r="F117" s="526"/>
      <c r="G117" s="651"/>
      <c r="H117" s="651"/>
      <c r="I117" s="624"/>
      <c r="J117" s="538"/>
      <c r="K117" s="541"/>
      <c r="L117" s="538"/>
      <c r="M117" s="538"/>
      <c r="N117" s="651"/>
      <c r="O117" s="665"/>
      <c r="P117" s="713"/>
      <c r="Q117" s="722"/>
      <c r="R117" s="713"/>
      <c r="S117" s="722"/>
      <c r="T117" s="713"/>
      <c r="U117" s="722"/>
      <c r="V117" s="725"/>
      <c r="W117" s="722"/>
      <c r="X117" s="722"/>
      <c r="Y117" s="630"/>
      <c r="Z117" s="161">
        <v>2</v>
      </c>
      <c r="AA117" s="162" t="s">
        <v>1965</v>
      </c>
      <c r="AB117" s="163" t="s">
        <v>165</v>
      </c>
      <c r="AC117" s="164" t="s">
        <v>1964</v>
      </c>
      <c r="AD117" s="165" t="s">
        <v>1522</v>
      </c>
      <c r="AE117" s="163" t="s">
        <v>76</v>
      </c>
      <c r="AF117" s="166">
        <v>0.1</v>
      </c>
      <c r="AG117" s="163" t="s">
        <v>77</v>
      </c>
      <c r="AH117" s="166">
        <v>0.15</v>
      </c>
      <c r="AI117" s="167">
        <v>0.25</v>
      </c>
      <c r="AJ117" s="168">
        <v>0.24</v>
      </c>
      <c r="AK117" s="168">
        <v>0.44999999999999996</v>
      </c>
      <c r="AL117" s="169" t="s">
        <v>66</v>
      </c>
      <c r="AM117" s="169" t="s">
        <v>67</v>
      </c>
      <c r="AN117" s="169" t="s">
        <v>80</v>
      </c>
      <c r="AO117" s="710"/>
      <c r="AP117" s="710"/>
      <c r="AQ117" s="630"/>
      <c r="AR117" s="710"/>
      <c r="AS117" s="710"/>
      <c r="AT117" s="630"/>
      <c r="AU117" s="630"/>
      <c r="AV117" s="630"/>
      <c r="AW117" s="713"/>
      <c r="AX117" s="728"/>
      <c r="AY117" s="728"/>
      <c r="AZ117" s="731"/>
      <c r="BA117" s="731"/>
      <c r="BB117" s="731"/>
      <c r="BC117" s="549"/>
      <c r="BD117" s="549"/>
      <c r="BE117" s="551"/>
      <c r="BF117" s="551"/>
      <c r="BG117" s="551"/>
      <c r="BH117" s="551"/>
      <c r="BI117" s="551"/>
      <c r="BJ117" s="549"/>
      <c r="BK117" s="549"/>
      <c r="BL117" s="497"/>
    </row>
    <row r="118" spans="1:64" x14ac:dyDescent="0.2">
      <c r="A118" s="555"/>
      <c r="B118" s="558"/>
      <c r="C118" s="561"/>
      <c r="D118" s="719"/>
      <c r="E118" s="526"/>
      <c r="F118" s="526"/>
      <c r="G118" s="651"/>
      <c r="H118" s="651"/>
      <c r="I118" s="624"/>
      <c r="J118" s="538"/>
      <c r="K118" s="541"/>
      <c r="L118" s="538"/>
      <c r="M118" s="538"/>
      <c r="N118" s="651"/>
      <c r="O118" s="665"/>
      <c r="P118" s="713"/>
      <c r="Q118" s="722"/>
      <c r="R118" s="713"/>
      <c r="S118" s="722"/>
      <c r="T118" s="713"/>
      <c r="U118" s="722"/>
      <c r="V118" s="725"/>
      <c r="W118" s="722"/>
      <c r="X118" s="722"/>
      <c r="Y118" s="630"/>
      <c r="Z118" s="161"/>
      <c r="AA118" s="162"/>
      <c r="AB118" s="163"/>
      <c r="AC118" s="162"/>
      <c r="AD118" s="165" t="s">
        <v>1510</v>
      </c>
      <c r="AE118" s="163"/>
      <c r="AF118" s="166" t="s">
        <v>1510</v>
      </c>
      <c r="AG118" s="163"/>
      <c r="AH118" s="166" t="s">
        <v>1510</v>
      </c>
      <c r="AI118" s="167" t="s">
        <v>1510</v>
      </c>
      <c r="AJ118" s="168" t="s">
        <v>1510</v>
      </c>
      <c r="AK118" s="168" t="s">
        <v>1510</v>
      </c>
      <c r="AL118" s="169"/>
      <c r="AM118" s="169"/>
      <c r="AN118" s="169"/>
      <c r="AO118" s="710"/>
      <c r="AP118" s="710"/>
      <c r="AQ118" s="630"/>
      <c r="AR118" s="710"/>
      <c r="AS118" s="710"/>
      <c r="AT118" s="630"/>
      <c r="AU118" s="630"/>
      <c r="AV118" s="630"/>
      <c r="AW118" s="713"/>
      <c r="AX118" s="728"/>
      <c r="AY118" s="728"/>
      <c r="AZ118" s="731"/>
      <c r="BA118" s="731"/>
      <c r="BB118" s="731"/>
      <c r="BC118" s="549"/>
      <c r="BD118" s="549"/>
      <c r="BE118" s="551"/>
      <c r="BF118" s="551"/>
      <c r="BG118" s="551"/>
      <c r="BH118" s="551"/>
      <c r="BI118" s="551"/>
      <c r="BJ118" s="549"/>
      <c r="BK118" s="549"/>
      <c r="BL118" s="497"/>
    </row>
    <row r="119" spans="1:64" x14ac:dyDescent="0.2">
      <c r="A119" s="555"/>
      <c r="B119" s="558"/>
      <c r="C119" s="561"/>
      <c r="D119" s="719"/>
      <c r="E119" s="526"/>
      <c r="F119" s="526"/>
      <c r="G119" s="651"/>
      <c r="H119" s="651"/>
      <c r="I119" s="624"/>
      <c r="J119" s="538"/>
      <c r="K119" s="541"/>
      <c r="L119" s="538"/>
      <c r="M119" s="538"/>
      <c r="N119" s="651"/>
      <c r="O119" s="665"/>
      <c r="P119" s="713"/>
      <c r="Q119" s="722"/>
      <c r="R119" s="713"/>
      <c r="S119" s="722"/>
      <c r="T119" s="713"/>
      <c r="U119" s="722"/>
      <c r="V119" s="725"/>
      <c r="W119" s="722"/>
      <c r="X119" s="722"/>
      <c r="Y119" s="630"/>
      <c r="Z119" s="161"/>
      <c r="AA119" s="164"/>
      <c r="AB119" s="163"/>
      <c r="AC119" s="164"/>
      <c r="AD119" s="165" t="s">
        <v>1510</v>
      </c>
      <c r="AE119" s="163"/>
      <c r="AF119" s="166" t="s">
        <v>1510</v>
      </c>
      <c r="AG119" s="163"/>
      <c r="AH119" s="166" t="s">
        <v>1510</v>
      </c>
      <c r="AI119" s="167" t="s">
        <v>1510</v>
      </c>
      <c r="AJ119" s="168" t="s">
        <v>1510</v>
      </c>
      <c r="AK119" s="168" t="s">
        <v>1510</v>
      </c>
      <c r="AL119" s="169"/>
      <c r="AM119" s="169"/>
      <c r="AN119" s="169"/>
      <c r="AO119" s="710"/>
      <c r="AP119" s="710"/>
      <c r="AQ119" s="630"/>
      <c r="AR119" s="710"/>
      <c r="AS119" s="710"/>
      <c r="AT119" s="630"/>
      <c r="AU119" s="630"/>
      <c r="AV119" s="630"/>
      <c r="AW119" s="713"/>
      <c r="AX119" s="728"/>
      <c r="AY119" s="728"/>
      <c r="AZ119" s="731"/>
      <c r="BA119" s="731"/>
      <c r="BB119" s="731"/>
      <c r="BC119" s="549"/>
      <c r="BD119" s="549"/>
      <c r="BE119" s="551"/>
      <c r="BF119" s="551"/>
      <c r="BG119" s="551"/>
      <c r="BH119" s="551"/>
      <c r="BI119" s="551"/>
      <c r="BJ119" s="549"/>
      <c r="BK119" s="549"/>
      <c r="BL119" s="497"/>
    </row>
    <row r="120" spans="1:64" x14ac:dyDescent="0.2">
      <c r="A120" s="555"/>
      <c r="B120" s="558"/>
      <c r="C120" s="561"/>
      <c r="D120" s="719"/>
      <c r="E120" s="526"/>
      <c r="F120" s="526"/>
      <c r="G120" s="651"/>
      <c r="H120" s="651"/>
      <c r="I120" s="624"/>
      <c r="J120" s="538"/>
      <c r="K120" s="541"/>
      <c r="L120" s="538"/>
      <c r="M120" s="538"/>
      <c r="N120" s="651"/>
      <c r="O120" s="665"/>
      <c r="P120" s="713"/>
      <c r="Q120" s="722"/>
      <c r="R120" s="713"/>
      <c r="S120" s="722"/>
      <c r="T120" s="713"/>
      <c r="U120" s="722"/>
      <c r="V120" s="725"/>
      <c r="W120" s="722"/>
      <c r="X120" s="722"/>
      <c r="Y120" s="630"/>
      <c r="Z120" s="161"/>
      <c r="AA120" s="162"/>
      <c r="AB120" s="163"/>
      <c r="AC120" s="164"/>
      <c r="AD120" s="165" t="s">
        <v>1510</v>
      </c>
      <c r="AE120" s="163"/>
      <c r="AF120" s="166" t="s">
        <v>1510</v>
      </c>
      <c r="AG120" s="163"/>
      <c r="AH120" s="166" t="s">
        <v>1510</v>
      </c>
      <c r="AI120" s="167" t="s">
        <v>1510</v>
      </c>
      <c r="AJ120" s="168" t="s">
        <v>1510</v>
      </c>
      <c r="AK120" s="168" t="s">
        <v>1510</v>
      </c>
      <c r="AL120" s="169"/>
      <c r="AM120" s="169"/>
      <c r="AN120" s="169"/>
      <c r="AO120" s="710"/>
      <c r="AP120" s="710"/>
      <c r="AQ120" s="630"/>
      <c r="AR120" s="710"/>
      <c r="AS120" s="710"/>
      <c r="AT120" s="630"/>
      <c r="AU120" s="630"/>
      <c r="AV120" s="630"/>
      <c r="AW120" s="713"/>
      <c r="AX120" s="728"/>
      <c r="AY120" s="728"/>
      <c r="AZ120" s="731"/>
      <c r="BA120" s="731"/>
      <c r="BB120" s="731"/>
      <c r="BC120" s="549"/>
      <c r="BD120" s="549"/>
      <c r="BE120" s="551"/>
      <c r="BF120" s="551"/>
      <c r="BG120" s="551"/>
      <c r="BH120" s="551"/>
      <c r="BI120" s="551"/>
      <c r="BJ120" s="549"/>
      <c r="BK120" s="549"/>
      <c r="BL120" s="497"/>
    </row>
    <row r="121" spans="1:64" ht="13.5" thickBot="1" x14ac:dyDescent="0.25">
      <c r="A121" s="555"/>
      <c r="B121" s="558"/>
      <c r="C121" s="561"/>
      <c r="D121" s="720"/>
      <c r="E121" s="527"/>
      <c r="F121" s="527"/>
      <c r="G121" s="652"/>
      <c r="H121" s="652"/>
      <c r="I121" s="625"/>
      <c r="J121" s="539"/>
      <c r="K121" s="542"/>
      <c r="L121" s="539"/>
      <c r="M121" s="539"/>
      <c r="N121" s="652"/>
      <c r="O121" s="666"/>
      <c r="P121" s="714"/>
      <c r="Q121" s="723"/>
      <c r="R121" s="714"/>
      <c r="S121" s="723"/>
      <c r="T121" s="714"/>
      <c r="U121" s="723"/>
      <c r="V121" s="726"/>
      <c r="W121" s="723"/>
      <c r="X121" s="723"/>
      <c r="Y121" s="631"/>
      <c r="Z121" s="171"/>
      <c r="AA121" s="257"/>
      <c r="AB121" s="173"/>
      <c r="AC121" s="172"/>
      <c r="AD121" s="185" t="s">
        <v>1510</v>
      </c>
      <c r="AE121" s="173"/>
      <c r="AF121" s="175" t="s">
        <v>1510</v>
      </c>
      <c r="AG121" s="173"/>
      <c r="AH121" s="175" t="s">
        <v>1510</v>
      </c>
      <c r="AI121" s="176" t="s">
        <v>1510</v>
      </c>
      <c r="AJ121" s="168" t="s">
        <v>1510</v>
      </c>
      <c r="AK121" s="168" t="s">
        <v>1510</v>
      </c>
      <c r="AL121" s="178"/>
      <c r="AM121" s="178"/>
      <c r="AN121" s="178"/>
      <c r="AO121" s="711"/>
      <c r="AP121" s="711"/>
      <c r="AQ121" s="631"/>
      <c r="AR121" s="711"/>
      <c r="AS121" s="711"/>
      <c r="AT121" s="631"/>
      <c r="AU121" s="631"/>
      <c r="AV121" s="631"/>
      <c r="AW121" s="714"/>
      <c r="AX121" s="729"/>
      <c r="AY121" s="729"/>
      <c r="AZ121" s="732"/>
      <c r="BA121" s="732"/>
      <c r="BB121" s="732"/>
      <c r="BC121" s="550"/>
      <c r="BD121" s="550"/>
      <c r="BE121" s="552"/>
      <c r="BF121" s="552"/>
      <c r="BG121" s="552"/>
      <c r="BH121" s="552"/>
      <c r="BI121" s="552"/>
      <c r="BJ121" s="550"/>
      <c r="BK121" s="550"/>
      <c r="BL121" s="553"/>
    </row>
    <row r="122" spans="1:64" ht="70.5" customHeight="1" x14ac:dyDescent="0.2">
      <c r="A122" s="555"/>
      <c r="B122" s="558"/>
      <c r="C122" s="561"/>
      <c r="D122" s="718" t="s">
        <v>162</v>
      </c>
      <c r="E122" s="525" t="s">
        <v>127</v>
      </c>
      <c r="F122" s="525">
        <v>2</v>
      </c>
      <c r="G122" s="537" t="s">
        <v>284</v>
      </c>
      <c r="H122" s="650"/>
      <c r="I122" s="534" t="s">
        <v>1958</v>
      </c>
      <c r="J122" s="537" t="s">
        <v>16</v>
      </c>
      <c r="K122" s="540" t="s">
        <v>1959</v>
      </c>
      <c r="L122" s="537"/>
      <c r="M122" s="537"/>
      <c r="N122" s="650" t="s">
        <v>1960</v>
      </c>
      <c r="O122" s="664">
        <v>0.75</v>
      </c>
      <c r="P122" s="712" t="s">
        <v>72</v>
      </c>
      <c r="Q122" s="721">
        <v>0.8</v>
      </c>
      <c r="R122" s="712"/>
      <c r="S122" s="721" t="s">
        <v>1510</v>
      </c>
      <c r="T122" s="712" t="s">
        <v>10</v>
      </c>
      <c r="U122" s="721">
        <v>0.6</v>
      </c>
      <c r="V122" s="724" t="s">
        <v>10</v>
      </c>
      <c r="W122" s="721">
        <v>0.6</v>
      </c>
      <c r="X122" s="721" t="s">
        <v>1884</v>
      </c>
      <c r="Y122" s="629" t="s">
        <v>1517</v>
      </c>
      <c r="Z122" s="152">
        <v>1</v>
      </c>
      <c r="AA122" s="258" t="s">
        <v>1966</v>
      </c>
      <c r="AB122" s="154" t="s">
        <v>170</v>
      </c>
      <c r="AC122" s="179" t="s">
        <v>285</v>
      </c>
      <c r="AD122" s="155" t="s">
        <v>1513</v>
      </c>
      <c r="AE122" s="154" t="s">
        <v>64</v>
      </c>
      <c r="AF122" s="156">
        <v>0.25</v>
      </c>
      <c r="AG122" s="154" t="s">
        <v>77</v>
      </c>
      <c r="AH122" s="156">
        <v>0.15</v>
      </c>
      <c r="AI122" s="157">
        <v>0.4</v>
      </c>
      <c r="AJ122" s="158">
        <v>0.48</v>
      </c>
      <c r="AK122" s="158">
        <v>0.6</v>
      </c>
      <c r="AL122" s="159" t="s">
        <v>66</v>
      </c>
      <c r="AM122" s="159" t="s">
        <v>67</v>
      </c>
      <c r="AN122" s="159" t="s">
        <v>80</v>
      </c>
      <c r="AO122" s="709">
        <v>0.8</v>
      </c>
      <c r="AP122" s="709">
        <v>6.2207999999999986E-2</v>
      </c>
      <c r="AQ122" s="629" t="s">
        <v>70</v>
      </c>
      <c r="AR122" s="709">
        <v>0.6</v>
      </c>
      <c r="AS122" s="709">
        <v>0.44999999999999996</v>
      </c>
      <c r="AT122" s="629" t="s">
        <v>10</v>
      </c>
      <c r="AU122" s="629" t="s">
        <v>1517</v>
      </c>
      <c r="AV122" s="629" t="s">
        <v>10</v>
      </c>
      <c r="AW122" s="712" t="s">
        <v>167</v>
      </c>
      <c r="AX122" s="537" t="s">
        <v>1976</v>
      </c>
      <c r="AY122" s="537" t="s">
        <v>286</v>
      </c>
      <c r="AZ122" s="537" t="s">
        <v>287</v>
      </c>
      <c r="BA122" s="537" t="s">
        <v>288</v>
      </c>
      <c r="BB122" s="706" t="s">
        <v>1567</v>
      </c>
      <c r="BC122" s="493"/>
      <c r="BD122" s="493"/>
      <c r="BE122" s="511"/>
      <c r="BF122" s="511"/>
      <c r="BG122" s="511"/>
      <c r="BH122" s="511"/>
      <c r="BI122" s="511"/>
      <c r="BJ122" s="493"/>
      <c r="BK122" s="493"/>
      <c r="BL122" s="496"/>
    </row>
    <row r="123" spans="1:64" ht="62.25" x14ac:dyDescent="0.2">
      <c r="A123" s="555"/>
      <c r="B123" s="558"/>
      <c r="C123" s="561"/>
      <c r="D123" s="719"/>
      <c r="E123" s="526"/>
      <c r="F123" s="526"/>
      <c r="G123" s="538"/>
      <c r="H123" s="651"/>
      <c r="I123" s="535"/>
      <c r="J123" s="538"/>
      <c r="K123" s="541"/>
      <c r="L123" s="538"/>
      <c r="M123" s="538"/>
      <c r="N123" s="651"/>
      <c r="O123" s="665"/>
      <c r="P123" s="713"/>
      <c r="Q123" s="722"/>
      <c r="R123" s="713"/>
      <c r="S123" s="722"/>
      <c r="T123" s="713"/>
      <c r="U123" s="722"/>
      <c r="V123" s="725"/>
      <c r="W123" s="722"/>
      <c r="X123" s="722"/>
      <c r="Y123" s="630"/>
      <c r="Z123" s="161">
        <v>2</v>
      </c>
      <c r="AA123" s="162" t="s">
        <v>1967</v>
      </c>
      <c r="AB123" s="169" t="s">
        <v>170</v>
      </c>
      <c r="AC123" s="162" t="s">
        <v>281</v>
      </c>
      <c r="AD123" s="182" t="s">
        <v>1513</v>
      </c>
      <c r="AE123" s="169" t="s">
        <v>64</v>
      </c>
      <c r="AF123" s="166">
        <v>0.25</v>
      </c>
      <c r="AG123" s="169" t="s">
        <v>77</v>
      </c>
      <c r="AH123" s="166">
        <v>0.15</v>
      </c>
      <c r="AI123" s="167">
        <v>0.4</v>
      </c>
      <c r="AJ123" s="183">
        <v>0.28799999999999998</v>
      </c>
      <c r="AK123" s="183">
        <v>0.6</v>
      </c>
      <c r="AL123" s="169" t="s">
        <v>66</v>
      </c>
      <c r="AM123" s="169" t="s">
        <v>67</v>
      </c>
      <c r="AN123" s="169" t="s">
        <v>80</v>
      </c>
      <c r="AO123" s="710"/>
      <c r="AP123" s="710"/>
      <c r="AQ123" s="630"/>
      <c r="AR123" s="710"/>
      <c r="AS123" s="710"/>
      <c r="AT123" s="630"/>
      <c r="AU123" s="630"/>
      <c r="AV123" s="630"/>
      <c r="AW123" s="713"/>
      <c r="AX123" s="538"/>
      <c r="AY123" s="538"/>
      <c r="AZ123" s="538"/>
      <c r="BA123" s="538"/>
      <c r="BB123" s="707"/>
      <c r="BC123" s="549"/>
      <c r="BD123" s="549"/>
      <c r="BE123" s="551"/>
      <c r="BF123" s="551"/>
      <c r="BG123" s="551"/>
      <c r="BH123" s="551"/>
      <c r="BI123" s="551"/>
      <c r="BJ123" s="549"/>
      <c r="BK123" s="549"/>
      <c r="BL123" s="497"/>
    </row>
    <row r="124" spans="1:64" ht="62.25" x14ac:dyDescent="0.2">
      <c r="A124" s="555"/>
      <c r="B124" s="558"/>
      <c r="C124" s="561"/>
      <c r="D124" s="719"/>
      <c r="E124" s="526"/>
      <c r="F124" s="526"/>
      <c r="G124" s="538"/>
      <c r="H124" s="651"/>
      <c r="I124" s="535"/>
      <c r="J124" s="538"/>
      <c r="K124" s="541"/>
      <c r="L124" s="538"/>
      <c r="M124" s="538"/>
      <c r="N124" s="651"/>
      <c r="O124" s="665"/>
      <c r="P124" s="713"/>
      <c r="Q124" s="722"/>
      <c r="R124" s="713"/>
      <c r="S124" s="722"/>
      <c r="T124" s="713"/>
      <c r="U124" s="722"/>
      <c r="V124" s="725"/>
      <c r="W124" s="722"/>
      <c r="X124" s="722"/>
      <c r="Y124" s="630"/>
      <c r="Z124" s="161">
        <v>3</v>
      </c>
      <c r="AA124" s="162" t="s">
        <v>1968</v>
      </c>
      <c r="AB124" s="169" t="s">
        <v>165</v>
      </c>
      <c r="AC124" s="162" t="s">
        <v>289</v>
      </c>
      <c r="AD124" s="165" t="s">
        <v>1513</v>
      </c>
      <c r="AE124" s="163" t="s">
        <v>64</v>
      </c>
      <c r="AF124" s="166">
        <v>0.25</v>
      </c>
      <c r="AG124" s="163" t="s">
        <v>77</v>
      </c>
      <c r="AH124" s="166">
        <v>0.15</v>
      </c>
      <c r="AI124" s="167">
        <v>0.4</v>
      </c>
      <c r="AJ124" s="168">
        <v>0.17279999999999998</v>
      </c>
      <c r="AK124" s="168">
        <v>0.6</v>
      </c>
      <c r="AL124" s="169" t="s">
        <v>66</v>
      </c>
      <c r="AM124" s="169" t="s">
        <v>67</v>
      </c>
      <c r="AN124" s="169" t="s">
        <v>80</v>
      </c>
      <c r="AO124" s="710"/>
      <c r="AP124" s="710"/>
      <c r="AQ124" s="630"/>
      <c r="AR124" s="710"/>
      <c r="AS124" s="710"/>
      <c r="AT124" s="630"/>
      <c r="AU124" s="630"/>
      <c r="AV124" s="630"/>
      <c r="AW124" s="713"/>
      <c r="AX124" s="538"/>
      <c r="AY124" s="538"/>
      <c r="AZ124" s="538"/>
      <c r="BA124" s="538"/>
      <c r="BB124" s="707"/>
      <c r="BC124" s="549"/>
      <c r="BD124" s="549"/>
      <c r="BE124" s="551"/>
      <c r="BF124" s="551"/>
      <c r="BG124" s="551"/>
      <c r="BH124" s="551"/>
      <c r="BI124" s="551"/>
      <c r="BJ124" s="549"/>
      <c r="BK124" s="549"/>
      <c r="BL124" s="497"/>
    </row>
    <row r="125" spans="1:64" ht="62.25" x14ac:dyDescent="0.2">
      <c r="A125" s="555"/>
      <c r="B125" s="558"/>
      <c r="C125" s="561"/>
      <c r="D125" s="719"/>
      <c r="E125" s="526"/>
      <c r="F125" s="526"/>
      <c r="G125" s="538"/>
      <c r="H125" s="651"/>
      <c r="I125" s="535"/>
      <c r="J125" s="538"/>
      <c r="K125" s="541"/>
      <c r="L125" s="538"/>
      <c r="M125" s="538"/>
      <c r="N125" s="651"/>
      <c r="O125" s="665"/>
      <c r="P125" s="713"/>
      <c r="Q125" s="722"/>
      <c r="R125" s="713"/>
      <c r="S125" s="722"/>
      <c r="T125" s="713"/>
      <c r="U125" s="722"/>
      <c r="V125" s="725"/>
      <c r="W125" s="722"/>
      <c r="X125" s="722"/>
      <c r="Y125" s="630"/>
      <c r="Z125" s="161">
        <v>4</v>
      </c>
      <c r="AA125" s="162" t="s">
        <v>1969</v>
      </c>
      <c r="AB125" s="169" t="s">
        <v>170</v>
      </c>
      <c r="AC125" s="162" t="s">
        <v>290</v>
      </c>
      <c r="AD125" s="165" t="s">
        <v>1513</v>
      </c>
      <c r="AE125" s="163" t="s">
        <v>64</v>
      </c>
      <c r="AF125" s="166">
        <v>0.25</v>
      </c>
      <c r="AG125" s="163" t="s">
        <v>77</v>
      </c>
      <c r="AH125" s="166">
        <v>0.15</v>
      </c>
      <c r="AI125" s="167">
        <v>0.4</v>
      </c>
      <c r="AJ125" s="168">
        <v>0.10367999999999998</v>
      </c>
      <c r="AK125" s="168">
        <v>0.6</v>
      </c>
      <c r="AL125" s="169" t="s">
        <v>66</v>
      </c>
      <c r="AM125" s="169" t="s">
        <v>67</v>
      </c>
      <c r="AN125" s="169" t="s">
        <v>80</v>
      </c>
      <c r="AO125" s="710"/>
      <c r="AP125" s="710"/>
      <c r="AQ125" s="630"/>
      <c r="AR125" s="710"/>
      <c r="AS125" s="710"/>
      <c r="AT125" s="630"/>
      <c r="AU125" s="630"/>
      <c r="AV125" s="630"/>
      <c r="AW125" s="713"/>
      <c r="AX125" s="538"/>
      <c r="AY125" s="538"/>
      <c r="AZ125" s="538"/>
      <c r="BA125" s="538"/>
      <c r="BB125" s="707"/>
      <c r="BC125" s="549"/>
      <c r="BD125" s="549"/>
      <c r="BE125" s="551"/>
      <c r="BF125" s="551"/>
      <c r="BG125" s="551"/>
      <c r="BH125" s="551"/>
      <c r="BI125" s="551"/>
      <c r="BJ125" s="549"/>
      <c r="BK125" s="549"/>
      <c r="BL125" s="497"/>
    </row>
    <row r="126" spans="1:64" ht="62.25" x14ac:dyDescent="0.2">
      <c r="A126" s="555"/>
      <c r="B126" s="558"/>
      <c r="C126" s="561"/>
      <c r="D126" s="719"/>
      <c r="E126" s="526"/>
      <c r="F126" s="526"/>
      <c r="G126" s="538"/>
      <c r="H126" s="651"/>
      <c r="I126" s="535"/>
      <c r="J126" s="538"/>
      <c r="K126" s="541"/>
      <c r="L126" s="538"/>
      <c r="M126" s="538"/>
      <c r="N126" s="651"/>
      <c r="O126" s="665"/>
      <c r="P126" s="713"/>
      <c r="Q126" s="722"/>
      <c r="R126" s="713"/>
      <c r="S126" s="722"/>
      <c r="T126" s="713"/>
      <c r="U126" s="722"/>
      <c r="V126" s="725"/>
      <c r="W126" s="722"/>
      <c r="X126" s="722"/>
      <c r="Y126" s="630"/>
      <c r="Z126" s="161">
        <v>5</v>
      </c>
      <c r="AA126" s="162" t="s">
        <v>1970</v>
      </c>
      <c r="AB126" s="169" t="s">
        <v>170</v>
      </c>
      <c r="AC126" s="162" t="s">
        <v>291</v>
      </c>
      <c r="AD126" s="165" t="s">
        <v>1522</v>
      </c>
      <c r="AE126" s="169" t="s">
        <v>76</v>
      </c>
      <c r="AF126" s="166">
        <v>0.1</v>
      </c>
      <c r="AG126" s="163" t="s">
        <v>77</v>
      </c>
      <c r="AH126" s="166">
        <v>0.15</v>
      </c>
      <c r="AI126" s="167">
        <v>0.25</v>
      </c>
      <c r="AJ126" s="168">
        <v>0.10367999999999998</v>
      </c>
      <c r="AK126" s="168">
        <v>0.44999999999999996</v>
      </c>
      <c r="AL126" s="169" t="s">
        <v>66</v>
      </c>
      <c r="AM126" s="169" t="s">
        <v>67</v>
      </c>
      <c r="AN126" s="169" t="s">
        <v>80</v>
      </c>
      <c r="AO126" s="710"/>
      <c r="AP126" s="710"/>
      <c r="AQ126" s="630"/>
      <c r="AR126" s="710"/>
      <c r="AS126" s="710"/>
      <c r="AT126" s="630"/>
      <c r="AU126" s="630"/>
      <c r="AV126" s="630"/>
      <c r="AW126" s="713"/>
      <c r="AX126" s="538"/>
      <c r="AY126" s="538"/>
      <c r="AZ126" s="538"/>
      <c r="BA126" s="538"/>
      <c r="BB126" s="707"/>
      <c r="BC126" s="549"/>
      <c r="BD126" s="549"/>
      <c r="BE126" s="551"/>
      <c r="BF126" s="551"/>
      <c r="BG126" s="551"/>
      <c r="BH126" s="551"/>
      <c r="BI126" s="551"/>
      <c r="BJ126" s="549"/>
      <c r="BK126" s="549"/>
      <c r="BL126" s="497"/>
    </row>
    <row r="127" spans="1:64" ht="63" thickBot="1" x14ac:dyDescent="0.25">
      <c r="A127" s="555"/>
      <c r="B127" s="558"/>
      <c r="C127" s="561"/>
      <c r="D127" s="720"/>
      <c r="E127" s="527"/>
      <c r="F127" s="527"/>
      <c r="G127" s="539"/>
      <c r="H127" s="652"/>
      <c r="I127" s="536"/>
      <c r="J127" s="539"/>
      <c r="K127" s="542"/>
      <c r="L127" s="539"/>
      <c r="M127" s="539"/>
      <c r="N127" s="652"/>
      <c r="O127" s="666"/>
      <c r="P127" s="714"/>
      <c r="Q127" s="723"/>
      <c r="R127" s="714"/>
      <c r="S127" s="723"/>
      <c r="T127" s="714"/>
      <c r="U127" s="723"/>
      <c r="V127" s="726"/>
      <c r="W127" s="723"/>
      <c r="X127" s="723"/>
      <c r="Y127" s="631"/>
      <c r="Z127" s="171">
        <v>6</v>
      </c>
      <c r="AA127" s="172" t="s">
        <v>1971</v>
      </c>
      <c r="AB127" s="163" t="s">
        <v>165</v>
      </c>
      <c r="AC127" s="164" t="s">
        <v>292</v>
      </c>
      <c r="AD127" s="174" t="s">
        <v>1513</v>
      </c>
      <c r="AE127" s="173" t="s">
        <v>64</v>
      </c>
      <c r="AF127" s="175">
        <v>0.25</v>
      </c>
      <c r="AG127" s="173" t="s">
        <v>77</v>
      </c>
      <c r="AH127" s="175">
        <v>0.15</v>
      </c>
      <c r="AI127" s="176">
        <v>0.4</v>
      </c>
      <c r="AJ127" s="168">
        <v>6.2207999999999986E-2</v>
      </c>
      <c r="AK127" s="168">
        <v>0.44999999999999996</v>
      </c>
      <c r="AL127" s="178" t="s">
        <v>66</v>
      </c>
      <c r="AM127" s="178" t="s">
        <v>67</v>
      </c>
      <c r="AN127" s="178" t="s">
        <v>80</v>
      </c>
      <c r="AO127" s="711"/>
      <c r="AP127" s="711"/>
      <c r="AQ127" s="631"/>
      <c r="AR127" s="711"/>
      <c r="AS127" s="711"/>
      <c r="AT127" s="631"/>
      <c r="AU127" s="631"/>
      <c r="AV127" s="631"/>
      <c r="AW127" s="714"/>
      <c r="AX127" s="539"/>
      <c r="AY127" s="539"/>
      <c r="AZ127" s="539"/>
      <c r="BA127" s="539"/>
      <c r="BB127" s="708"/>
      <c r="BC127" s="550"/>
      <c r="BD127" s="550"/>
      <c r="BE127" s="552"/>
      <c r="BF127" s="552"/>
      <c r="BG127" s="552"/>
      <c r="BH127" s="552"/>
      <c r="BI127" s="552"/>
      <c r="BJ127" s="550"/>
      <c r="BK127" s="550"/>
      <c r="BL127" s="553"/>
    </row>
    <row r="128" spans="1:64" ht="70.5" customHeight="1" x14ac:dyDescent="0.2">
      <c r="A128" s="555"/>
      <c r="B128" s="558"/>
      <c r="C128" s="561"/>
      <c r="D128" s="718" t="s">
        <v>162</v>
      </c>
      <c r="E128" s="525" t="s">
        <v>127</v>
      </c>
      <c r="F128" s="525">
        <v>3</v>
      </c>
      <c r="G128" s="537" t="s">
        <v>293</v>
      </c>
      <c r="H128" s="650"/>
      <c r="I128" s="534" t="s">
        <v>1961</v>
      </c>
      <c r="J128" s="537" t="s">
        <v>16</v>
      </c>
      <c r="K128" s="540" t="s">
        <v>295</v>
      </c>
      <c r="L128" s="537"/>
      <c r="M128" s="537"/>
      <c r="N128" s="650" t="s">
        <v>294</v>
      </c>
      <c r="O128" s="664">
        <v>0.95</v>
      </c>
      <c r="P128" s="712" t="s">
        <v>73</v>
      </c>
      <c r="Q128" s="721">
        <v>1</v>
      </c>
      <c r="R128" s="712"/>
      <c r="S128" s="721" t="s">
        <v>1510</v>
      </c>
      <c r="T128" s="712" t="s">
        <v>74</v>
      </c>
      <c r="U128" s="721">
        <v>0.2</v>
      </c>
      <c r="V128" s="724" t="s">
        <v>74</v>
      </c>
      <c r="W128" s="721">
        <v>0.2</v>
      </c>
      <c r="X128" s="721" t="s">
        <v>1962</v>
      </c>
      <c r="Y128" s="629" t="s">
        <v>1517</v>
      </c>
      <c r="Z128" s="152">
        <v>1</v>
      </c>
      <c r="AA128" s="21" t="s">
        <v>282</v>
      </c>
      <c r="AB128" s="154" t="s">
        <v>170</v>
      </c>
      <c r="AC128" s="179" t="s">
        <v>283</v>
      </c>
      <c r="AD128" s="155" t="s">
        <v>1513</v>
      </c>
      <c r="AE128" s="154" t="s">
        <v>64</v>
      </c>
      <c r="AF128" s="156">
        <v>0.25</v>
      </c>
      <c r="AG128" s="154" t="s">
        <v>77</v>
      </c>
      <c r="AH128" s="156">
        <v>0.15</v>
      </c>
      <c r="AI128" s="157">
        <v>0.4</v>
      </c>
      <c r="AJ128" s="158">
        <v>0.6</v>
      </c>
      <c r="AK128" s="158">
        <v>0.2</v>
      </c>
      <c r="AL128" s="159" t="s">
        <v>66</v>
      </c>
      <c r="AM128" s="159" t="s">
        <v>67</v>
      </c>
      <c r="AN128" s="159" t="s">
        <v>80</v>
      </c>
      <c r="AO128" s="709">
        <v>1</v>
      </c>
      <c r="AP128" s="709">
        <v>0.36</v>
      </c>
      <c r="AQ128" s="629" t="s">
        <v>71</v>
      </c>
      <c r="AR128" s="709">
        <v>0.2</v>
      </c>
      <c r="AS128" s="709">
        <v>0.2</v>
      </c>
      <c r="AT128" s="629" t="s">
        <v>74</v>
      </c>
      <c r="AU128" s="629" t="s">
        <v>1517</v>
      </c>
      <c r="AV128" s="629" t="s">
        <v>1512</v>
      </c>
      <c r="AW128" s="712" t="s">
        <v>82</v>
      </c>
      <c r="AX128" s="715"/>
      <c r="AY128" s="537"/>
      <c r="AZ128" s="537"/>
      <c r="BA128" s="537"/>
      <c r="BB128" s="706"/>
      <c r="BC128" s="493"/>
      <c r="BD128" s="493"/>
      <c r="BE128" s="511"/>
      <c r="BF128" s="511"/>
      <c r="BG128" s="511"/>
      <c r="BH128" s="511"/>
      <c r="BI128" s="511"/>
      <c r="BJ128" s="493"/>
      <c r="BK128" s="493"/>
      <c r="BL128" s="496"/>
    </row>
    <row r="129" spans="1:64" ht="62.25" x14ac:dyDescent="0.2">
      <c r="A129" s="555"/>
      <c r="B129" s="558"/>
      <c r="C129" s="561"/>
      <c r="D129" s="719"/>
      <c r="E129" s="526"/>
      <c r="F129" s="526"/>
      <c r="G129" s="538"/>
      <c r="H129" s="651"/>
      <c r="I129" s="535"/>
      <c r="J129" s="538"/>
      <c r="K129" s="541"/>
      <c r="L129" s="538"/>
      <c r="M129" s="538"/>
      <c r="N129" s="651"/>
      <c r="O129" s="665"/>
      <c r="P129" s="713"/>
      <c r="Q129" s="722"/>
      <c r="R129" s="713"/>
      <c r="S129" s="722"/>
      <c r="T129" s="713"/>
      <c r="U129" s="722"/>
      <c r="V129" s="725"/>
      <c r="W129" s="722"/>
      <c r="X129" s="722"/>
      <c r="Y129" s="630"/>
      <c r="Z129" s="161">
        <v>2</v>
      </c>
      <c r="AA129" s="21" t="s">
        <v>279</v>
      </c>
      <c r="AB129" s="163" t="s">
        <v>170</v>
      </c>
      <c r="AC129" s="164" t="s">
        <v>280</v>
      </c>
      <c r="AD129" s="165" t="s">
        <v>1513</v>
      </c>
      <c r="AE129" s="163" t="s">
        <v>64</v>
      </c>
      <c r="AF129" s="166">
        <v>0.25</v>
      </c>
      <c r="AG129" s="163" t="s">
        <v>77</v>
      </c>
      <c r="AH129" s="166">
        <v>0.15</v>
      </c>
      <c r="AI129" s="167">
        <v>0.4</v>
      </c>
      <c r="AJ129" s="168">
        <v>0.36</v>
      </c>
      <c r="AK129" s="168">
        <v>0.2</v>
      </c>
      <c r="AL129" s="169" t="s">
        <v>66</v>
      </c>
      <c r="AM129" s="169" t="s">
        <v>67</v>
      </c>
      <c r="AN129" s="169" t="s">
        <v>80</v>
      </c>
      <c r="AO129" s="710"/>
      <c r="AP129" s="710"/>
      <c r="AQ129" s="630"/>
      <c r="AR129" s="710"/>
      <c r="AS129" s="710"/>
      <c r="AT129" s="630"/>
      <c r="AU129" s="630"/>
      <c r="AV129" s="630"/>
      <c r="AW129" s="713"/>
      <c r="AX129" s="716"/>
      <c r="AY129" s="538"/>
      <c r="AZ129" s="538"/>
      <c r="BA129" s="538"/>
      <c r="BB129" s="707"/>
      <c r="BC129" s="549"/>
      <c r="BD129" s="549"/>
      <c r="BE129" s="551"/>
      <c r="BF129" s="551"/>
      <c r="BG129" s="551"/>
      <c r="BH129" s="551"/>
      <c r="BI129" s="551"/>
      <c r="BJ129" s="549"/>
      <c r="BK129" s="549"/>
      <c r="BL129" s="497"/>
    </row>
    <row r="130" spans="1:64" x14ac:dyDescent="0.2">
      <c r="A130" s="555"/>
      <c r="B130" s="558"/>
      <c r="C130" s="561"/>
      <c r="D130" s="719"/>
      <c r="E130" s="526"/>
      <c r="F130" s="526"/>
      <c r="G130" s="538"/>
      <c r="H130" s="651"/>
      <c r="I130" s="535"/>
      <c r="J130" s="538"/>
      <c r="K130" s="541"/>
      <c r="L130" s="538"/>
      <c r="M130" s="538"/>
      <c r="N130" s="651"/>
      <c r="O130" s="665"/>
      <c r="P130" s="713"/>
      <c r="Q130" s="722"/>
      <c r="R130" s="713"/>
      <c r="S130" s="722"/>
      <c r="T130" s="713"/>
      <c r="U130" s="722"/>
      <c r="V130" s="725"/>
      <c r="W130" s="722"/>
      <c r="X130" s="722"/>
      <c r="Y130" s="630"/>
      <c r="Z130" s="161">
        <v>3</v>
      </c>
      <c r="AA130" s="162" t="s">
        <v>1972</v>
      </c>
      <c r="AB130" s="163"/>
      <c r="AC130" s="164"/>
      <c r="AD130" s="165" t="s">
        <v>1510</v>
      </c>
      <c r="AE130" s="163"/>
      <c r="AF130" s="166" t="s">
        <v>1510</v>
      </c>
      <c r="AG130" s="163"/>
      <c r="AH130" s="166" t="s">
        <v>1510</v>
      </c>
      <c r="AI130" s="167" t="s">
        <v>1510</v>
      </c>
      <c r="AJ130" s="168" t="s">
        <v>1510</v>
      </c>
      <c r="AK130" s="168" t="s">
        <v>1510</v>
      </c>
      <c r="AL130" s="169"/>
      <c r="AM130" s="169"/>
      <c r="AN130" s="169"/>
      <c r="AO130" s="710"/>
      <c r="AP130" s="710"/>
      <c r="AQ130" s="630"/>
      <c r="AR130" s="710"/>
      <c r="AS130" s="710"/>
      <c r="AT130" s="630"/>
      <c r="AU130" s="630"/>
      <c r="AV130" s="630"/>
      <c r="AW130" s="713"/>
      <c r="AX130" s="716"/>
      <c r="AY130" s="538"/>
      <c r="AZ130" s="538"/>
      <c r="BA130" s="538"/>
      <c r="BB130" s="707"/>
      <c r="BC130" s="549"/>
      <c r="BD130" s="549"/>
      <c r="BE130" s="551"/>
      <c r="BF130" s="551"/>
      <c r="BG130" s="551"/>
      <c r="BH130" s="551"/>
      <c r="BI130" s="551"/>
      <c r="BJ130" s="549"/>
      <c r="BK130" s="549"/>
      <c r="BL130" s="497"/>
    </row>
    <row r="131" spans="1:64" x14ac:dyDescent="0.2">
      <c r="A131" s="555"/>
      <c r="B131" s="558"/>
      <c r="C131" s="561"/>
      <c r="D131" s="719"/>
      <c r="E131" s="526"/>
      <c r="F131" s="526"/>
      <c r="G131" s="538"/>
      <c r="H131" s="651"/>
      <c r="I131" s="535"/>
      <c r="J131" s="538"/>
      <c r="K131" s="541"/>
      <c r="L131" s="538"/>
      <c r="M131" s="538"/>
      <c r="N131" s="651"/>
      <c r="O131" s="665"/>
      <c r="P131" s="713"/>
      <c r="Q131" s="722"/>
      <c r="R131" s="713"/>
      <c r="S131" s="722"/>
      <c r="T131" s="713"/>
      <c r="U131" s="722"/>
      <c r="V131" s="725"/>
      <c r="W131" s="722"/>
      <c r="X131" s="722"/>
      <c r="Y131" s="630"/>
      <c r="Z131" s="161"/>
      <c r="AA131" s="21"/>
      <c r="AB131" s="163"/>
      <c r="AC131" s="164"/>
      <c r="AD131" s="165" t="str">
        <f t="shared" ref="AD131:AD133" si="20">IF(OR(AE131="Preventivo",AE131="Detectivo"),"Probabilidad",IF(AE131="Correctivo","Impacto",""))</f>
        <v/>
      </c>
      <c r="AE131" s="163"/>
      <c r="AF131" s="166" t="str">
        <f t="shared" ref="AF131:AF133" si="21">IF(AE131="","",IF(AE131="Preventivo",25%,IF(AE131="Detectivo",15%,IF(AE131="Correctivo",10%))))</f>
        <v/>
      </c>
      <c r="AG131" s="163"/>
      <c r="AH131" s="166" t="str">
        <f t="shared" ref="AH131:AH133" si="22">IF(AG131="Automático",25%,IF(AG131="Manual",15%,""))</f>
        <v/>
      </c>
      <c r="AI131" s="167" t="str">
        <f t="shared" ref="AI131:AI133" si="23">IF(OR(AF131="",AH131=""),"",AF131+AH131)</f>
        <v/>
      </c>
      <c r="AJ131" s="168" t="str">
        <f>IFERROR(IF(AND(AD130="Probabilidad",AD131="Probabilidad"),(AJ130-(+AJ130*AI131)),IF(AND(AD130="Impacto",AD131="Probabilidad"),(AJ129-(+AJ129*AI131)),IF(AD131="Impacto",AJ130,""))),"")</f>
        <v/>
      </c>
      <c r="AK131" s="168" t="str">
        <f>IFERROR(IF(AND(AD130="Impacto",AD131="Impacto"),(AK130-(+AK130*AI131)),IF(AND(AD130="Probabilidad",AD131="Impacto"),(AK129-(+AK129*AI131)),IF(AD131="Probabilidad",AK130,""))),"")</f>
        <v/>
      </c>
      <c r="AL131" s="169"/>
      <c r="AM131" s="169"/>
      <c r="AN131" s="169"/>
      <c r="AO131" s="710"/>
      <c r="AP131" s="710"/>
      <c r="AQ131" s="630"/>
      <c r="AR131" s="710"/>
      <c r="AS131" s="710"/>
      <c r="AT131" s="630"/>
      <c r="AU131" s="630"/>
      <c r="AV131" s="630"/>
      <c r="AW131" s="713"/>
      <c r="AX131" s="716"/>
      <c r="AY131" s="538"/>
      <c r="AZ131" s="538"/>
      <c r="BA131" s="538"/>
      <c r="BB131" s="707"/>
      <c r="BC131" s="549"/>
      <c r="BD131" s="549"/>
      <c r="BE131" s="551"/>
      <c r="BF131" s="551"/>
      <c r="BG131" s="551"/>
      <c r="BH131" s="551"/>
      <c r="BI131" s="551"/>
      <c r="BJ131" s="549"/>
      <c r="BK131" s="549"/>
      <c r="BL131" s="497"/>
    </row>
    <row r="132" spans="1:64" x14ac:dyDescent="0.2">
      <c r="A132" s="555"/>
      <c r="B132" s="558"/>
      <c r="C132" s="561"/>
      <c r="D132" s="719"/>
      <c r="E132" s="526"/>
      <c r="F132" s="526"/>
      <c r="G132" s="538"/>
      <c r="H132" s="651"/>
      <c r="I132" s="535"/>
      <c r="J132" s="538"/>
      <c r="K132" s="541"/>
      <c r="L132" s="538"/>
      <c r="M132" s="538"/>
      <c r="N132" s="651"/>
      <c r="O132" s="665"/>
      <c r="P132" s="713"/>
      <c r="Q132" s="722"/>
      <c r="R132" s="713"/>
      <c r="S132" s="722"/>
      <c r="T132" s="713"/>
      <c r="U132" s="722"/>
      <c r="V132" s="725"/>
      <c r="W132" s="722"/>
      <c r="X132" s="722"/>
      <c r="Y132" s="630"/>
      <c r="Z132" s="161"/>
      <c r="AA132" s="22"/>
      <c r="AB132" s="163"/>
      <c r="AC132" s="184"/>
      <c r="AD132" s="165" t="str">
        <f t="shared" si="20"/>
        <v/>
      </c>
      <c r="AE132" s="163"/>
      <c r="AF132" s="166" t="str">
        <f t="shared" si="21"/>
        <v/>
      </c>
      <c r="AG132" s="163"/>
      <c r="AH132" s="166" t="str">
        <f t="shared" si="22"/>
        <v/>
      </c>
      <c r="AI132" s="167" t="str">
        <f t="shared" si="23"/>
        <v/>
      </c>
      <c r="AJ132" s="168" t="str">
        <f>IFERROR(IF(AND(AD131="Probabilidad",AD132="Probabilidad"),(AJ131-(+AJ131*AI132)),IF(AND(AD131="Impacto",AD132="Probabilidad"),(AJ130-(+AJ130*AI132)),IF(AD132="Impacto",AJ131,""))),"")</f>
        <v/>
      </c>
      <c r="AK132" s="168" t="str">
        <f>IFERROR(IF(AND(AD131="Impacto",AD132="Impacto"),(AK131-(+AK131*AI132)),IF(AND(AD131="Probabilidad",AD132="Impacto"),(AK130-(+AK130*AI132)),IF(AD132="Probabilidad",AK131,""))),"")</f>
        <v/>
      </c>
      <c r="AL132" s="169"/>
      <c r="AM132" s="169"/>
      <c r="AN132" s="169"/>
      <c r="AO132" s="710"/>
      <c r="AP132" s="710"/>
      <c r="AQ132" s="630"/>
      <c r="AR132" s="710"/>
      <c r="AS132" s="710"/>
      <c r="AT132" s="630"/>
      <c r="AU132" s="630"/>
      <c r="AV132" s="630"/>
      <c r="AW132" s="713"/>
      <c r="AX132" s="716"/>
      <c r="AY132" s="538"/>
      <c r="AZ132" s="538"/>
      <c r="BA132" s="538"/>
      <c r="BB132" s="707"/>
      <c r="BC132" s="549"/>
      <c r="BD132" s="549"/>
      <c r="BE132" s="551"/>
      <c r="BF132" s="551"/>
      <c r="BG132" s="551"/>
      <c r="BH132" s="551"/>
      <c r="BI132" s="551"/>
      <c r="BJ132" s="549"/>
      <c r="BK132" s="549"/>
      <c r="BL132" s="497"/>
    </row>
    <row r="133" spans="1:64" ht="13.5" thickBot="1" x14ac:dyDescent="0.25">
      <c r="A133" s="555"/>
      <c r="B133" s="558"/>
      <c r="C133" s="561"/>
      <c r="D133" s="720"/>
      <c r="E133" s="527"/>
      <c r="F133" s="527"/>
      <c r="G133" s="539"/>
      <c r="H133" s="652"/>
      <c r="I133" s="536"/>
      <c r="J133" s="539"/>
      <c r="K133" s="542"/>
      <c r="L133" s="539"/>
      <c r="M133" s="539"/>
      <c r="N133" s="652"/>
      <c r="O133" s="666"/>
      <c r="P133" s="714"/>
      <c r="Q133" s="723"/>
      <c r="R133" s="714"/>
      <c r="S133" s="723"/>
      <c r="T133" s="714"/>
      <c r="U133" s="723"/>
      <c r="V133" s="726"/>
      <c r="W133" s="723"/>
      <c r="X133" s="723"/>
      <c r="Y133" s="631"/>
      <c r="Z133" s="171"/>
      <c r="AA133" s="172"/>
      <c r="AB133" s="173"/>
      <c r="AC133" s="172"/>
      <c r="AD133" s="174" t="str">
        <f t="shared" si="20"/>
        <v/>
      </c>
      <c r="AE133" s="173"/>
      <c r="AF133" s="175" t="str">
        <f t="shared" si="21"/>
        <v/>
      </c>
      <c r="AG133" s="173"/>
      <c r="AH133" s="175" t="str">
        <f t="shared" si="22"/>
        <v/>
      </c>
      <c r="AI133" s="176" t="str">
        <f t="shared" si="23"/>
        <v/>
      </c>
      <c r="AJ133" s="168" t="str">
        <f>IFERROR(IF(AND(AD132="Probabilidad",AD133="Probabilidad"),(AJ132-(+AJ132*AI133)),IF(AND(AD132="Impacto",AD133="Probabilidad"),(AJ131-(+AJ131*AI133)),IF(AD133="Impacto",AJ132,""))),"")</f>
        <v/>
      </c>
      <c r="AK133" s="168" t="str">
        <f>IFERROR(IF(AND(AD132="Impacto",AD133="Impacto"),(AK132-(+AK132*AI133)),IF(AND(AD132="Probabilidad",AD133="Impacto"),(AK131-(+AK131*AI133)),IF(AD133="Probabilidad",AK132,""))),"")</f>
        <v/>
      </c>
      <c r="AL133" s="178"/>
      <c r="AM133" s="178"/>
      <c r="AN133" s="178"/>
      <c r="AO133" s="711"/>
      <c r="AP133" s="711"/>
      <c r="AQ133" s="631"/>
      <c r="AR133" s="711"/>
      <c r="AS133" s="711"/>
      <c r="AT133" s="631"/>
      <c r="AU133" s="631"/>
      <c r="AV133" s="631"/>
      <c r="AW133" s="714"/>
      <c r="AX133" s="717"/>
      <c r="AY133" s="539"/>
      <c r="AZ133" s="539"/>
      <c r="BA133" s="539"/>
      <c r="BB133" s="708"/>
      <c r="BC133" s="550"/>
      <c r="BD133" s="550"/>
      <c r="BE133" s="552"/>
      <c r="BF133" s="552"/>
      <c r="BG133" s="552"/>
      <c r="BH133" s="552"/>
      <c r="BI133" s="552"/>
      <c r="BJ133" s="550"/>
      <c r="BK133" s="550"/>
      <c r="BL133" s="553"/>
    </row>
    <row r="134" spans="1:64" ht="84.75" customHeight="1" x14ac:dyDescent="0.2">
      <c r="A134" s="554" t="s">
        <v>107</v>
      </c>
      <c r="B134" s="557" t="s">
        <v>91</v>
      </c>
      <c r="C134" s="560" t="s">
        <v>304</v>
      </c>
      <c r="D134" s="522" t="s">
        <v>162</v>
      </c>
      <c r="E134" s="525" t="s">
        <v>128</v>
      </c>
      <c r="F134" s="528">
        <v>1</v>
      </c>
      <c r="G134" s="531" t="s">
        <v>305</v>
      </c>
      <c r="H134" s="531"/>
      <c r="I134" s="623" t="s">
        <v>1977</v>
      </c>
      <c r="J134" s="537" t="s">
        <v>17</v>
      </c>
      <c r="K134" s="540" t="s">
        <v>1978</v>
      </c>
      <c r="L134" s="493"/>
      <c r="M134" s="531"/>
      <c r="N134" s="531" t="s">
        <v>1979</v>
      </c>
      <c r="O134" s="701">
        <v>0.75</v>
      </c>
      <c r="P134" s="516" t="s">
        <v>71</v>
      </c>
      <c r="Q134" s="505">
        <v>0.4</v>
      </c>
      <c r="R134" s="516"/>
      <c r="S134" s="505" t="s">
        <v>1510</v>
      </c>
      <c r="T134" s="516" t="s">
        <v>9</v>
      </c>
      <c r="U134" s="505">
        <v>0.4</v>
      </c>
      <c r="V134" s="508" t="s">
        <v>9</v>
      </c>
      <c r="W134" s="505">
        <v>0.4</v>
      </c>
      <c r="X134" s="505" t="s">
        <v>1815</v>
      </c>
      <c r="Y134" s="629" t="s">
        <v>10</v>
      </c>
      <c r="Z134" s="152">
        <v>1</v>
      </c>
      <c r="AA134" s="259" t="s">
        <v>306</v>
      </c>
      <c r="AB134" s="154" t="s">
        <v>170</v>
      </c>
      <c r="AC134" s="259" t="s">
        <v>307</v>
      </c>
      <c r="AD134" s="155" t="s">
        <v>1513</v>
      </c>
      <c r="AE134" s="154" t="s">
        <v>64</v>
      </c>
      <c r="AF134" s="156">
        <v>0.25</v>
      </c>
      <c r="AG134" s="154" t="s">
        <v>77</v>
      </c>
      <c r="AH134" s="156">
        <v>0.15</v>
      </c>
      <c r="AI134" s="157">
        <v>0.4</v>
      </c>
      <c r="AJ134" s="158">
        <v>0.24</v>
      </c>
      <c r="AK134" s="158">
        <v>0.4</v>
      </c>
      <c r="AL134" s="159" t="s">
        <v>66</v>
      </c>
      <c r="AM134" s="159" t="s">
        <v>67</v>
      </c>
      <c r="AN134" s="159" t="s">
        <v>80</v>
      </c>
      <c r="AO134" s="499">
        <v>0.4</v>
      </c>
      <c r="AP134" s="499">
        <v>0.14399999999999999</v>
      </c>
      <c r="AQ134" s="502" t="s">
        <v>70</v>
      </c>
      <c r="AR134" s="499">
        <v>0.4</v>
      </c>
      <c r="AS134" s="499">
        <v>0.4</v>
      </c>
      <c r="AT134" s="502" t="s">
        <v>9</v>
      </c>
      <c r="AU134" s="502" t="s">
        <v>10</v>
      </c>
      <c r="AV134" s="502" t="s">
        <v>1512</v>
      </c>
      <c r="AW134" s="516" t="s">
        <v>82</v>
      </c>
      <c r="AX134" s="609"/>
      <c r="AY134" s="609"/>
      <c r="AZ134" s="605"/>
      <c r="BA134" s="605"/>
      <c r="BB134" s="608"/>
      <c r="BC134" s="605"/>
      <c r="BD134" s="605"/>
      <c r="BE134" s="605"/>
      <c r="BF134" s="493"/>
      <c r="BG134" s="493"/>
      <c r="BH134" s="493"/>
      <c r="BI134" s="563"/>
      <c r="BJ134" s="609"/>
      <c r="BK134" s="609"/>
      <c r="BL134" s="626"/>
    </row>
    <row r="135" spans="1:64" ht="62.25" x14ac:dyDescent="0.2">
      <c r="A135" s="555"/>
      <c r="B135" s="558"/>
      <c r="C135" s="561"/>
      <c r="D135" s="523"/>
      <c r="E135" s="526"/>
      <c r="F135" s="529"/>
      <c r="G135" s="532"/>
      <c r="H135" s="532"/>
      <c r="I135" s="624"/>
      <c r="J135" s="538"/>
      <c r="K135" s="541"/>
      <c r="L135" s="494"/>
      <c r="M135" s="532"/>
      <c r="N135" s="532"/>
      <c r="O135" s="702"/>
      <c r="P135" s="517"/>
      <c r="Q135" s="506"/>
      <c r="R135" s="517"/>
      <c r="S135" s="506"/>
      <c r="T135" s="517"/>
      <c r="U135" s="506"/>
      <c r="V135" s="509"/>
      <c r="W135" s="506"/>
      <c r="X135" s="506"/>
      <c r="Y135" s="630"/>
      <c r="Z135" s="161">
        <v>2</v>
      </c>
      <c r="AA135" s="72" t="s">
        <v>308</v>
      </c>
      <c r="AB135" s="163" t="s">
        <v>165</v>
      </c>
      <c r="AC135" s="72" t="s">
        <v>309</v>
      </c>
      <c r="AD135" s="165" t="s">
        <v>1513</v>
      </c>
      <c r="AE135" s="163" t="s">
        <v>64</v>
      </c>
      <c r="AF135" s="166">
        <v>0.25</v>
      </c>
      <c r="AG135" s="163" t="s">
        <v>77</v>
      </c>
      <c r="AH135" s="166">
        <v>0.15</v>
      </c>
      <c r="AI135" s="167">
        <v>0.4</v>
      </c>
      <c r="AJ135" s="168">
        <v>0.14399999999999999</v>
      </c>
      <c r="AK135" s="168">
        <v>0.4</v>
      </c>
      <c r="AL135" s="169" t="s">
        <v>66</v>
      </c>
      <c r="AM135" s="169" t="s">
        <v>67</v>
      </c>
      <c r="AN135" s="169" t="s">
        <v>80</v>
      </c>
      <c r="AO135" s="500"/>
      <c r="AP135" s="500"/>
      <c r="AQ135" s="503"/>
      <c r="AR135" s="500"/>
      <c r="AS135" s="500"/>
      <c r="AT135" s="503"/>
      <c r="AU135" s="503"/>
      <c r="AV135" s="503"/>
      <c r="AW135" s="517"/>
      <c r="AX135" s="610"/>
      <c r="AY135" s="610"/>
      <c r="AZ135" s="606"/>
      <c r="BA135" s="606"/>
      <c r="BB135" s="606"/>
      <c r="BC135" s="606"/>
      <c r="BD135" s="606"/>
      <c r="BE135" s="606"/>
      <c r="BF135" s="494"/>
      <c r="BG135" s="494"/>
      <c r="BH135" s="494"/>
      <c r="BI135" s="564"/>
      <c r="BJ135" s="610"/>
      <c r="BK135" s="610"/>
      <c r="BL135" s="627"/>
    </row>
    <row r="136" spans="1:64" x14ac:dyDescent="0.2">
      <c r="A136" s="555"/>
      <c r="B136" s="558"/>
      <c r="C136" s="561"/>
      <c r="D136" s="523"/>
      <c r="E136" s="526"/>
      <c r="F136" s="529"/>
      <c r="G136" s="532"/>
      <c r="H136" s="532"/>
      <c r="I136" s="624"/>
      <c r="J136" s="538"/>
      <c r="K136" s="541"/>
      <c r="L136" s="494"/>
      <c r="M136" s="532"/>
      <c r="N136" s="532"/>
      <c r="O136" s="702"/>
      <c r="P136" s="517"/>
      <c r="Q136" s="506"/>
      <c r="R136" s="517"/>
      <c r="S136" s="506"/>
      <c r="T136" s="517"/>
      <c r="U136" s="506"/>
      <c r="V136" s="509"/>
      <c r="W136" s="506"/>
      <c r="X136" s="506"/>
      <c r="Y136" s="630"/>
      <c r="Z136" s="161"/>
      <c r="AA136" s="162"/>
      <c r="AB136" s="163"/>
      <c r="AC136" s="162"/>
      <c r="AD136" s="165" t="s">
        <v>1510</v>
      </c>
      <c r="AE136" s="163"/>
      <c r="AF136" s="166" t="s">
        <v>1510</v>
      </c>
      <c r="AG136" s="163"/>
      <c r="AH136" s="166" t="s">
        <v>1510</v>
      </c>
      <c r="AI136" s="167" t="s">
        <v>1510</v>
      </c>
      <c r="AJ136" s="168" t="s">
        <v>1510</v>
      </c>
      <c r="AK136" s="168" t="s">
        <v>1510</v>
      </c>
      <c r="AL136" s="169"/>
      <c r="AM136" s="169"/>
      <c r="AN136" s="169"/>
      <c r="AO136" s="500"/>
      <c r="AP136" s="500"/>
      <c r="AQ136" s="503"/>
      <c r="AR136" s="500"/>
      <c r="AS136" s="500"/>
      <c r="AT136" s="503"/>
      <c r="AU136" s="503"/>
      <c r="AV136" s="503"/>
      <c r="AW136" s="517"/>
      <c r="AX136" s="610"/>
      <c r="AY136" s="610"/>
      <c r="AZ136" s="606"/>
      <c r="BA136" s="606"/>
      <c r="BB136" s="606"/>
      <c r="BC136" s="606"/>
      <c r="BD136" s="606"/>
      <c r="BE136" s="606"/>
      <c r="BF136" s="494"/>
      <c r="BG136" s="494"/>
      <c r="BH136" s="494"/>
      <c r="BI136" s="564"/>
      <c r="BJ136" s="610"/>
      <c r="BK136" s="610"/>
      <c r="BL136" s="627"/>
    </row>
    <row r="137" spans="1:64" x14ac:dyDescent="0.2">
      <c r="A137" s="555"/>
      <c r="B137" s="558"/>
      <c r="C137" s="561"/>
      <c r="D137" s="523"/>
      <c r="E137" s="526"/>
      <c r="F137" s="529"/>
      <c r="G137" s="532"/>
      <c r="H137" s="532"/>
      <c r="I137" s="624"/>
      <c r="J137" s="538"/>
      <c r="K137" s="541"/>
      <c r="L137" s="494"/>
      <c r="M137" s="532"/>
      <c r="N137" s="532"/>
      <c r="O137" s="702"/>
      <c r="P137" s="517"/>
      <c r="Q137" s="506"/>
      <c r="R137" s="517"/>
      <c r="S137" s="506"/>
      <c r="T137" s="517"/>
      <c r="U137" s="506"/>
      <c r="V137" s="509"/>
      <c r="W137" s="506"/>
      <c r="X137" s="506"/>
      <c r="Y137" s="630"/>
      <c r="Z137" s="161"/>
      <c r="AA137" s="164"/>
      <c r="AB137" s="163"/>
      <c r="AC137" s="164"/>
      <c r="AD137" s="165" t="s">
        <v>1510</v>
      </c>
      <c r="AE137" s="163"/>
      <c r="AF137" s="166" t="s">
        <v>1510</v>
      </c>
      <c r="AG137" s="163"/>
      <c r="AH137" s="166" t="s">
        <v>1510</v>
      </c>
      <c r="AI137" s="167" t="s">
        <v>1510</v>
      </c>
      <c r="AJ137" s="168" t="s">
        <v>1510</v>
      </c>
      <c r="AK137" s="168" t="s">
        <v>1510</v>
      </c>
      <c r="AL137" s="169"/>
      <c r="AM137" s="169"/>
      <c r="AN137" s="169"/>
      <c r="AO137" s="500"/>
      <c r="AP137" s="500"/>
      <c r="AQ137" s="503"/>
      <c r="AR137" s="500"/>
      <c r="AS137" s="500"/>
      <c r="AT137" s="503"/>
      <c r="AU137" s="503"/>
      <c r="AV137" s="503"/>
      <c r="AW137" s="517"/>
      <c r="AX137" s="610"/>
      <c r="AY137" s="610"/>
      <c r="AZ137" s="606"/>
      <c r="BA137" s="606"/>
      <c r="BB137" s="606"/>
      <c r="BC137" s="606"/>
      <c r="BD137" s="606"/>
      <c r="BE137" s="606"/>
      <c r="BF137" s="494"/>
      <c r="BG137" s="494"/>
      <c r="BH137" s="494"/>
      <c r="BI137" s="564"/>
      <c r="BJ137" s="610"/>
      <c r="BK137" s="610"/>
      <c r="BL137" s="627"/>
    </row>
    <row r="138" spans="1:64" x14ac:dyDescent="0.2">
      <c r="A138" s="555"/>
      <c r="B138" s="558"/>
      <c r="C138" s="561"/>
      <c r="D138" s="523"/>
      <c r="E138" s="526"/>
      <c r="F138" s="529"/>
      <c r="G138" s="532"/>
      <c r="H138" s="532"/>
      <c r="I138" s="624"/>
      <c r="J138" s="538"/>
      <c r="K138" s="541"/>
      <c r="L138" s="494"/>
      <c r="M138" s="532"/>
      <c r="N138" s="532"/>
      <c r="O138" s="702"/>
      <c r="P138" s="517"/>
      <c r="Q138" s="506"/>
      <c r="R138" s="517"/>
      <c r="S138" s="506"/>
      <c r="T138" s="517"/>
      <c r="U138" s="506"/>
      <c r="V138" s="509"/>
      <c r="W138" s="506"/>
      <c r="X138" s="506"/>
      <c r="Y138" s="630"/>
      <c r="Z138" s="161"/>
      <c r="AA138" s="170"/>
      <c r="AB138" s="163"/>
      <c r="AC138" s="164"/>
      <c r="AD138" s="165" t="s">
        <v>1510</v>
      </c>
      <c r="AE138" s="163"/>
      <c r="AF138" s="166" t="s">
        <v>1510</v>
      </c>
      <c r="AG138" s="163"/>
      <c r="AH138" s="166" t="s">
        <v>1510</v>
      </c>
      <c r="AI138" s="167" t="s">
        <v>1510</v>
      </c>
      <c r="AJ138" s="168" t="s">
        <v>1510</v>
      </c>
      <c r="AK138" s="168" t="s">
        <v>1510</v>
      </c>
      <c r="AL138" s="169"/>
      <c r="AM138" s="169"/>
      <c r="AN138" s="169"/>
      <c r="AO138" s="500"/>
      <c r="AP138" s="500"/>
      <c r="AQ138" s="503"/>
      <c r="AR138" s="500"/>
      <c r="AS138" s="500"/>
      <c r="AT138" s="503"/>
      <c r="AU138" s="503"/>
      <c r="AV138" s="503"/>
      <c r="AW138" s="517"/>
      <c r="AX138" s="610"/>
      <c r="AY138" s="610"/>
      <c r="AZ138" s="606"/>
      <c r="BA138" s="606"/>
      <c r="BB138" s="606"/>
      <c r="BC138" s="606"/>
      <c r="BD138" s="606"/>
      <c r="BE138" s="606"/>
      <c r="BF138" s="494"/>
      <c r="BG138" s="494"/>
      <c r="BH138" s="494"/>
      <c r="BI138" s="564"/>
      <c r="BJ138" s="610"/>
      <c r="BK138" s="610"/>
      <c r="BL138" s="627"/>
    </row>
    <row r="139" spans="1:64" ht="13.5" thickBot="1" x14ac:dyDescent="0.25">
      <c r="A139" s="555"/>
      <c r="B139" s="558"/>
      <c r="C139" s="561"/>
      <c r="D139" s="524"/>
      <c r="E139" s="527"/>
      <c r="F139" s="530"/>
      <c r="G139" s="533"/>
      <c r="H139" s="533"/>
      <c r="I139" s="625"/>
      <c r="J139" s="539"/>
      <c r="K139" s="542"/>
      <c r="L139" s="495"/>
      <c r="M139" s="533"/>
      <c r="N139" s="533"/>
      <c r="O139" s="703"/>
      <c r="P139" s="518"/>
      <c r="Q139" s="507"/>
      <c r="R139" s="518"/>
      <c r="S139" s="507"/>
      <c r="T139" s="518"/>
      <c r="U139" s="507"/>
      <c r="V139" s="510"/>
      <c r="W139" s="507"/>
      <c r="X139" s="507"/>
      <c r="Y139" s="631"/>
      <c r="Z139" s="171"/>
      <c r="AA139" s="172"/>
      <c r="AB139" s="173"/>
      <c r="AC139" s="172"/>
      <c r="AD139" s="185" t="s">
        <v>1510</v>
      </c>
      <c r="AE139" s="173"/>
      <c r="AF139" s="175" t="s">
        <v>1510</v>
      </c>
      <c r="AG139" s="173"/>
      <c r="AH139" s="175" t="s">
        <v>1510</v>
      </c>
      <c r="AI139" s="176" t="s">
        <v>1510</v>
      </c>
      <c r="AJ139" s="168" t="s">
        <v>1510</v>
      </c>
      <c r="AK139" s="168" t="s">
        <v>1510</v>
      </c>
      <c r="AL139" s="178"/>
      <c r="AM139" s="178"/>
      <c r="AN139" s="178"/>
      <c r="AO139" s="501"/>
      <c r="AP139" s="501"/>
      <c r="AQ139" s="504"/>
      <c r="AR139" s="501"/>
      <c r="AS139" s="501"/>
      <c r="AT139" s="504"/>
      <c r="AU139" s="504"/>
      <c r="AV139" s="504"/>
      <c r="AW139" s="518"/>
      <c r="AX139" s="611"/>
      <c r="AY139" s="611"/>
      <c r="AZ139" s="607"/>
      <c r="BA139" s="607"/>
      <c r="BB139" s="607"/>
      <c r="BC139" s="607"/>
      <c r="BD139" s="607"/>
      <c r="BE139" s="607"/>
      <c r="BF139" s="495"/>
      <c r="BG139" s="495"/>
      <c r="BH139" s="495"/>
      <c r="BI139" s="565"/>
      <c r="BJ139" s="611"/>
      <c r="BK139" s="611"/>
      <c r="BL139" s="628"/>
    </row>
    <row r="140" spans="1:64" ht="63" thickBot="1" x14ac:dyDescent="0.25">
      <c r="A140" s="555"/>
      <c r="B140" s="558"/>
      <c r="C140" s="561"/>
      <c r="D140" s="522" t="s">
        <v>162</v>
      </c>
      <c r="E140" s="525" t="s">
        <v>128</v>
      </c>
      <c r="F140" s="528">
        <v>2</v>
      </c>
      <c r="G140" s="493" t="s">
        <v>310</v>
      </c>
      <c r="H140" s="531"/>
      <c r="I140" s="534" t="s">
        <v>356</v>
      </c>
      <c r="J140" s="537" t="s">
        <v>17</v>
      </c>
      <c r="K140" s="540" t="s">
        <v>1980</v>
      </c>
      <c r="L140" s="493"/>
      <c r="M140" s="531"/>
      <c r="N140" s="531" t="s">
        <v>1981</v>
      </c>
      <c r="O140" s="701">
        <v>0.7</v>
      </c>
      <c r="P140" s="516" t="s">
        <v>71</v>
      </c>
      <c r="Q140" s="505">
        <v>0.4</v>
      </c>
      <c r="R140" s="516"/>
      <c r="S140" s="505" t="s">
        <v>1510</v>
      </c>
      <c r="T140" s="516" t="s">
        <v>10</v>
      </c>
      <c r="U140" s="505">
        <v>0.6</v>
      </c>
      <c r="V140" s="508" t="s">
        <v>10</v>
      </c>
      <c r="W140" s="505">
        <v>0.6</v>
      </c>
      <c r="X140" s="505" t="s">
        <v>1834</v>
      </c>
      <c r="Y140" s="502" t="s">
        <v>10</v>
      </c>
      <c r="Z140" s="152">
        <v>1</v>
      </c>
      <c r="AA140" s="260" t="s">
        <v>311</v>
      </c>
      <c r="AB140" s="154" t="s">
        <v>170</v>
      </c>
      <c r="AC140" s="261" t="s">
        <v>312</v>
      </c>
      <c r="AD140" s="155" t="s">
        <v>1513</v>
      </c>
      <c r="AE140" s="154" t="s">
        <v>64</v>
      </c>
      <c r="AF140" s="156">
        <v>0.25</v>
      </c>
      <c r="AG140" s="154" t="s">
        <v>77</v>
      </c>
      <c r="AH140" s="156">
        <v>0.15</v>
      </c>
      <c r="AI140" s="157">
        <v>0.4</v>
      </c>
      <c r="AJ140" s="158">
        <v>0.24</v>
      </c>
      <c r="AK140" s="158">
        <v>0.6</v>
      </c>
      <c r="AL140" s="159" t="s">
        <v>66</v>
      </c>
      <c r="AM140" s="159" t="s">
        <v>67</v>
      </c>
      <c r="AN140" s="159" t="s">
        <v>80</v>
      </c>
      <c r="AO140" s="499">
        <v>0.4</v>
      </c>
      <c r="AP140" s="499">
        <v>8.6399999999999991E-2</v>
      </c>
      <c r="AQ140" s="502" t="s">
        <v>70</v>
      </c>
      <c r="AR140" s="499">
        <v>0.6</v>
      </c>
      <c r="AS140" s="499">
        <v>0.6</v>
      </c>
      <c r="AT140" s="502" t="s">
        <v>10</v>
      </c>
      <c r="AU140" s="502" t="s">
        <v>10</v>
      </c>
      <c r="AV140" s="502" t="s">
        <v>10</v>
      </c>
      <c r="AW140" s="516" t="s">
        <v>167</v>
      </c>
      <c r="AX140" s="609" t="s">
        <v>313</v>
      </c>
      <c r="AY140" s="605" t="s">
        <v>314</v>
      </c>
      <c r="AZ140" s="605" t="s">
        <v>315</v>
      </c>
      <c r="BA140" s="605" t="s">
        <v>316</v>
      </c>
      <c r="BB140" s="608">
        <v>45291</v>
      </c>
      <c r="BC140" s="493"/>
      <c r="BD140" s="493"/>
      <c r="BE140" s="511"/>
      <c r="BF140" s="511"/>
      <c r="BG140" s="511"/>
      <c r="BH140" s="511"/>
      <c r="BI140" s="511"/>
      <c r="BJ140" s="493"/>
      <c r="BK140" s="493"/>
      <c r="BL140" s="496"/>
    </row>
    <row r="141" spans="1:64" ht="62.25" x14ac:dyDescent="0.2">
      <c r="A141" s="555"/>
      <c r="B141" s="558"/>
      <c r="C141" s="561"/>
      <c r="D141" s="523"/>
      <c r="E141" s="526"/>
      <c r="F141" s="529"/>
      <c r="G141" s="494"/>
      <c r="H141" s="532"/>
      <c r="I141" s="535"/>
      <c r="J141" s="538"/>
      <c r="K141" s="541"/>
      <c r="L141" s="494"/>
      <c r="M141" s="532"/>
      <c r="N141" s="532"/>
      <c r="O141" s="702"/>
      <c r="P141" s="517"/>
      <c r="Q141" s="506"/>
      <c r="R141" s="517"/>
      <c r="S141" s="506"/>
      <c r="T141" s="517"/>
      <c r="U141" s="506"/>
      <c r="V141" s="509"/>
      <c r="W141" s="506"/>
      <c r="X141" s="506"/>
      <c r="Y141" s="503"/>
      <c r="Z141" s="161">
        <v>2</v>
      </c>
      <c r="AA141" s="259" t="s">
        <v>317</v>
      </c>
      <c r="AB141" s="163" t="s">
        <v>170</v>
      </c>
      <c r="AC141" s="261" t="s">
        <v>318</v>
      </c>
      <c r="AD141" s="182" t="s">
        <v>1513</v>
      </c>
      <c r="AE141" s="169" t="s">
        <v>64</v>
      </c>
      <c r="AF141" s="166">
        <v>0.25</v>
      </c>
      <c r="AG141" s="169" t="s">
        <v>77</v>
      </c>
      <c r="AH141" s="166">
        <v>0.15</v>
      </c>
      <c r="AI141" s="167">
        <v>0.4</v>
      </c>
      <c r="AJ141" s="183">
        <v>0.14399999999999999</v>
      </c>
      <c r="AK141" s="183">
        <v>0.6</v>
      </c>
      <c r="AL141" s="169" t="s">
        <v>66</v>
      </c>
      <c r="AM141" s="169" t="s">
        <v>67</v>
      </c>
      <c r="AN141" s="169" t="s">
        <v>80</v>
      </c>
      <c r="AO141" s="500"/>
      <c r="AP141" s="500"/>
      <c r="AQ141" s="503"/>
      <c r="AR141" s="500"/>
      <c r="AS141" s="500"/>
      <c r="AT141" s="503"/>
      <c r="AU141" s="503"/>
      <c r="AV141" s="503"/>
      <c r="AW141" s="517"/>
      <c r="AX141" s="610"/>
      <c r="AY141" s="606"/>
      <c r="AZ141" s="606"/>
      <c r="BA141" s="606"/>
      <c r="BB141" s="704"/>
      <c r="BC141" s="494"/>
      <c r="BD141" s="494"/>
      <c r="BE141" s="512"/>
      <c r="BF141" s="512"/>
      <c r="BG141" s="512"/>
      <c r="BH141" s="512"/>
      <c r="BI141" s="512"/>
      <c r="BJ141" s="494"/>
      <c r="BK141" s="494"/>
      <c r="BL141" s="497"/>
    </row>
    <row r="142" spans="1:64" ht="62.25" x14ac:dyDescent="0.2">
      <c r="A142" s="555"/>
      <c r="B142" s="558"/>
      <c r="C142" s="561"/>
      <c r="D142" s="523"/>
      <c r="E142" s="526"/>
      <c r="F142" s="529"/>
      <c r="G142" s="494"/>
      <c r="H142" s="532"/>
      <c r="I142" s="535"/>
      <c r="J142" s="538"/>
      <c r="K142" s="541"/>
      <c r="L142" s="494"/>
      <c r="M142" s="532"/>
      <c r="N142" s="532"/>
      <c r="O142" s="702"/>
      <c r="P142" s="517"/>
      <c r="Q142" s="506"/>
      <c r="R142" s="517"/>
      <c r="S142" s="506"/>
      <c r="T142" s="517"/>
      <c r="U142" s="506"/>
      <c r="V142" s="509"/>
      <c r="W142" s="506"/>
      <c r="X142" s="506"/>
      <c r="Y142" s="503"/>
      <c r="Z142" s="161">
        <v>3</v>
      </c>
      <c r="AA142" s="262" t="s">
        <v>319</v>
      </c>
      <c r="AB142" s="163" t="s">
        <v>170</v>
      </c>
      <c r="AC142" s="22" t="s">
        <v>320</v>
      </c>
      <c r="AD142" s="165" t="s">
        <v>1513</v>
      </c>
      <c r="AE142" s="163" t="s">
        <v>64</v>
      </c>
      <c r="AF142" s="166">
        <v>0.25</v>
      </c>
      <c r="AG142" s="163" t="s">
        <v>77</v>
      </c>
      <c r="AH142" s="166">
        <v>0.15</v>
      </c>
      <c r="AI142" s="167">
        <v>0.4</v>
      </c>
      <c r="AJ142" s="168">
        <v>8.6399999999999991E-2</v>
      </c>
      <c r="AK142" s="168">
        <v>0.6</v>
      </c>
      <c r="AL142" s="169" t="s">
        <v>66</v>
      </c>
      <c r="AM142" s="169" t="s">
        <v>67</v>
      </c>
      <c r="AN142" s="169" t="s">
        <v>80</v>
      </c>
      <c r="AO142" s="500"/>
      <c r="AP142" s="500"/>
      <c r="AQ142" s="503"/>
      <c r="AR142" s="500"/>
      <c r="AS142" s="500"/>
      <c r="AT142" s="503"/>
      <c r="AU142" s="503"/>
      <c r="AV142" s="503"/>
      <c r="AW142" s="517"/>
      <c r="AX142" s="610"/>
      <c r="AY142" s="606"/>
      <c r="AZ142" s="606"/>
      <c r="BA142" s="606"/>
      <c r="BB142" s="704"/>
      <c r="BC142" s="494"/>
      <c r="BD142" s="494"/>
      <c r="BE142" s="512"/>
      <c r="BF142" s="512"/>
      <c r="BG142" s="512"/>
      <c r="BH142" s="512"/>
      <c r="BI142" s="512"/>
      <c r="BJ142" s="494"/>
      <c r="BK142" s="494"/>
      <c r="BL142" s="497"/>
    </row>
    <row r="143" spans="1:64" x14ac:dyDescent="0.2">
      <c r="A143" s="555"/>
      <c r="B143" s="558"/>
      <c r="C143" s="561"/>
      <c r="D143" s="523"/>
      <c r="E143" s="526"/>
      <c r="F143" s="529"/>
      <c r="G143" s="494"/>
      <c r="H143" s="532"/>
      <c r="I143" s="535"/>
      <c r="J143" s="538"/>
      <c r="K143" s="541"/>
      <c r="L143" s="494"/>
      <c r="M143" s="532"/>
      <c r="N143" s="532"/>
      <c r="O143" s="702"/>
      <c r="P143" s="517"/>
      <c r="Q143" s="506"/>
      <c r="R143" s="517"/>
      <c r="S143" s="506"/>
      <c r="T143" s="517"/>
      <c r="U143" s="506"/>
      <c r="V143" s="509"/>
      <c r="W143" s="506"/>
      <c r="X143" s="506"/>
      <c r="Y143" s="503"/>
      <c r="Z143" s="161"/>
      <c r="AA143" s="263"/>
      <c r="AB143" s="163"/>
      <c r="AC143" s="66"/>
      <c r="AD143" s="165" t="s">
        <v>1510</v>
      </c>
      <c r="AE143" s="163"/>
      <c r="AF143" s="166" t="s">
        <v>1510</v>
      </c>
      <c r="AG143" s="163"/>
      <c r="AH143" s="166" t="s">
        <v>1510</v>
      </c>
      <c r="AI143" s="167" t="s">
        <v>1510</v>
      </c>
      <c r="AJ143" s="168" t="s">
        <v>1510</v>
      </c>
      <c r="AK143" s="168" t="s">
        <v>1510</v>
      </c>
      <c r="AL143" s="169"/>
      <c r="AM143" s="169"/>
      <c r="AN143" s="169"/>
      <c r="AO143" s="500"/>
      <c r="AP143" s="500"/>
      <c r="AQ143" s="503"/>
      <c r="AR143" s="500"/>
      <c r="AS143" s="500"/>
      <c r="AT143" s="503"/>
      <c r="AU143" s="503"/>
      <c r="AV143" s="503"/>
      <c r="AW143" s="517"/>
      <c r="AX143" s="610"/>
      <c r="AY143" s="606"/>
      <c r="AZ143" s="606"/>
      <c r="BA143" s="606"/>
      <c r="BB143" s="704"/>
      <c r="BC143" s="494"/>
      <c r="BD143" s="494"/>
      <c r="BE143" s="512"/>
      <c r="BF143" s="512"/>
      <c r="BG143" s="512"/>
      <c r="BH143" s="512"/>
      <c r="BI143" s="512"/>
      <c r="BJ143" s="494"/>
      <c r="BK143" s="494"/>
      <c r="BL143" s="497"/>
    </row>
    <row r="144" spans="1:64" x14ac:dyDescent="0.2">
      <c r="A144" s="555"/>
      <c r="B144" s="558"/>
      <c r="C144" s="561"/>
      <c r="D144" s="523"/>
      <c r="E144" s="526"/>
      <c r="F144" s="529"/>
      <c r="G144" s="494"/>
      <c r="H144" s="532"/>
      <c r="I144" s="535"/>
      <c r="J144" s="538"/>
      <c r="K144" s="541"/>
      <c r="L144" s="494"/>
      <c r="M144" s="532"/>
      <c r="N144" s="532"/>
      <c r="O144" s="702"/>
      <c r="P144" s="517"/>
      <c r="Q144" s="506"/>
      <c r="R144" s="517"/>
      <c r="S144" s="506"/>
      <c r="T144" s="517"/>
      <c r="U144" s="506"/>
      <c r="V144" s="509"/>
      <c r="W144" s="506"/>
      <c r="X144" s="506"/>
      <c r="Y144" s="503"/>
      <c r="Z144" s="161"/>
      <c r="AA144" s="186"/>
      <c r="AB144" s="163"/>
      <c r="AC144" s="164"/>
      <c r="AD144" s="165" t="s">
        <v>1510</v>
      </c>
      <c r="AE144" s="163"/>
      <c r="AF144" s="166" t="s">
        <v>1510</v>
      </c>
      <c r="AG144" s="163"/>
      <c r="AH144" s="166" t="s">
        <v>1510</v>
      </c>
      <c r="AI144" s="167" t="s">
        <v>1510</v>
      </c>
      <c r="AJ144" s="168" t="s">
        <v>1510</v>
      </c>
      <c r="AK144" s="168" t="s">
        <v>1510</v>
      </c>
      <c r="AL144" s="169"/>
      <c r="AM144" s="169"/>
      <c r="AN144" s="169"/>
      <c r="AO144" s="500"/>
      <c r="AP144" s="500"/>
      <c r="AQ144" s="503"/>
      <c r="AR144" s="500"/>
      <c r="AS144" s="500"/>
      <c r="AT144" s="503"/>
      <c r="AU144" s="503"/>
      <c r="AV144" s="503"/>
      <c r="AW144" s="517"/>
      <c r="AX144" s="610"/>
      <c r="AY144" s="606"/>
      <c r="AZ144" s="606"/>
      <c r="BA144" s="606"/>
      <c r="BB144" s="704"/>
      <c r="BC144" s="494"/>
      <c r="BD144" s="494"/>
      <c r="BE144" s="512"/>
      <c r="BF144" s="512"/>
      <c r="BG144" s="512"/>
      <c r="BH144" s="512"/>
      <c r="BI144" s="512"/>
      <c r="BJ144" s="494"/>
      <c r="BK144" s="494"/>
      <c r="BL144" s="497"/>
    </row>
    <row r="145" spans="1:64" ht="13.5" thickBot="1" x14ac:dyDescent="0.25">
      <c r="A145" s="555"/>
      <c r="B145" s="558"/>
      <c r="C145" s="561"/>
      <c r="D145" s="524"/>
      <c r="E145" s="527"/>
      <c r="F145" s="530"/>
      <c r="G145" s="495"/>
      <c r="H145" s="533"/>
      <c r="I145" s="536"/>
      <c r="J145" s="539"/>
      <c r="K145" s="542"/>
      <c r="L145" s="495"/>
      <c r="M145" s="533"/>
      <c r="N145" s="533"/>
      <c r="O145" s="703"/>
      <c r="P145" s="518"/>
      <c r="Q145" s="507"/>
      <c r="R145" s="518"/>
      <c r="S145" s="507"/>
      <c r="T145" s="518"/>
      <c r="U145" s="507"/>
      <c r="V145" s="510"/>
      <c r="W145" s="507"/>
      <c r="X145" s="507"/>
      <c r="Y145" s="504"/>
      <c r="Z145" s="171"/>
      <c r="AA145" s="172"/>
      <c r="AB145" s="173"/>
      <c r="AC145" s="172"/>
      <c r="AD145" s="174" t="s">
        <v>1510</v>
      </c>
      <c r="AE145" s="173"/>
      <c r="AF145" s="175" t="s">
        <v>1510</v>
      </c>
      <c r="AG145" s="173"/>
      <c r="AH145" s="175" t="s">
        <v>1510</v>
      </c>
      <c r="AI145" s="176" t="s">
        <v>1510</v>
      </c>
      <c r="AJ145" s="168" t="s">
        <v>1510</v>
      </c>
      <c r="AK145" s="168" t="s">
        <v>1510</v>
      </c>
      <c r="AL145" s="178"/>
      <c r="AM145" s="178"/>
      <c r="AN145" s="178"/>
      <c r="AO145" s="501"/>
      <c r="AP145" s="501"/>
      <c r="AQ145" s="504"/>
      <c r="AR145" s="501"/>
      <c r="AS145" s="501"/>
      <c r="AT145" s="504"/>
      <c r="AU145" s="504"/>
      <c r="AV145" s="504"/>
      <c r="AW145" s="518"/>
      <c r="AX145" s="611"/>
      <c r="AY145" s="607"/>
      <c r="AZ145" s="607"/>
      <c r="BA145" s="607"/>
      <c r="BB145" s="705"/>
      <c r="BC145" s="495"/>
      <c r="BD145" s="495"/>
      <c r="BE145" s="513"/>
      <c r="BF145" s="513"/>
      <c r="BG145" s="513"/>
      <c r="BH145" s="513"/>
      <c r="BI145" s="513"/>
      <c r="BJ145" s="495"/>
      <c r="BK145" s="495"/>
      <c r="BL145" s="553"/>
    </row>
    <row r="146" spans="1:64" ht="62.25" x14ac:dyDescent="0.2">
      <c r="A146" s="555"/>
      <c r="B146" s="558"/>
      <c r="C146" s="561"/>
      <c r="D146" s="522" t="s">
        <v>162</v>
      </c>
      <c r="E146" s="525" t="s">
        <v>128</v>
      </c>
      <c r="F146" s="528">
        <v>3</v>
      </c>
      <c r="G146" s="493" t="s">
        <v>321</v>
      </c>
      <c r="H146" s="531"/>
      <c r="I146" s="534" t="s">
        <v>357</v>
      </c>
      <c r="J146" s="537" t="s">
        <v>17</v>
      </c>
      <c r="K146" s="540" t="s">
        <v>1982</v>
      </c>
      <c r="L146" s="493"/>
      <c r="M146" s="531"/>
      <c r="N146" s="531" t="s">
        <v>322</v>
      </c>
      <c r="O146" s="701">
        <v>0.85</v>
      </c>
      <c r="P146" s="516" t="s">
        <v>71</v>
      </c>
      <c r="Q146" s="505">
        <v>0.4</v>
      </c>
      <c r="R146" s="516"/>
      <c r="S146" s="505" t="s">
        <v>1510</v>
      </c>
      <c r="T146" s="516" t="s">
        <v>10</v>
      </c>
      <c r="U146" s="505">
        <v>0.6</v>
      </c>
      <c r="V146" s="508" t="s">
        <v>10</v>
      </c>
      <c r="W146" s="505">
        <v>0.6</v>
      </c>
      <c r="X146" s="505" t="s">
        <v>1834</v>
      </c>
      <c r="Y146" s="502" t="s">
        <v>10</v>
      </c>
      <c r="Z146" s="152">
        <v>1</v>
      </c>
      <c r="AA146" s="95" t="s">
        <v>1993</v>
      </c>
      <c r="AB146" s="154" t="s">
        <v>170</v>
      </c>
      <c r="AC146" s="95" t="s">
        <v>323</v>
      </c>
      <c r="AD146" s="155" t="s">
        <v>1513</v>
      </c>
      <c r="AE146" s="154" t="s">
        <v>64</v>
      </c>
      <c r="AF146" s="156">
        <v>0.25</v>
      </c>
      <c r="AG146" s="154" t="s">
        <v>77</v>
      </c>
      <c r="AH146" s="156">
        <v>0.15</v>
      </c>
      <c r="AI146" s="157">
        <v>0.4</v>
      </c>
      <c r="AJ146" s="158">
        <v>0.24</v>
      </c>
      <c r="AK146" s="158">
        <v>0.6</v>
      </c>
      <c r="AL146" s="159" t="s">
        <v>66</v>
      </c>
      <c r="AM146" s="159" t="s">
        <v>67</v>
      </c>
      <c r="AN146" s="159" t="s">
        <v>80</v>
      </c>
      <c r="AO146" s="499">
        <v>0.4</v>
      </c>
      <c r="AP146" s="499">
        <v>0.14399999999999999</v>
      </c>
      <c r="AQ146" s="502" t="s">
        <v>70</v>
      </c>
      <c r="AR146" s="499">
        <v>0.6</v>
      </c>
      <c r="AS146" s="499">
        <v>0.33749999999999997</v>
      </c>
      <c r="AT146" s="502" t="s">
        <v>9</v>
      </c>
      <c r="AU146" s="502" t="s">
        <v>10</v>
      </c>
      <c r="AV146" s="502" t="s">
        <v>1512</v>
      </c>
      <c r="AW146" s="516" t="s">
        <v>82</v>
      </c>
      <c r="AX146" s="636"/>
      <c r="AY146" s="493"/>
      <c r="AZ146" s="493"/>
      <c r="BA146" s="493"/>
      <c r="BB146" s="519"/>
      <c r="BC146" s="493"/>
      <c r="BD146" s="493"/>
      <c r="BE146" s="511"/>
      <c r="BF146" s="511"/>
      <c r="BG146" s="511"/>
      <c r="BH146" s="511"/>
      <c r="BI146" s="511"/>
      <c r="BJ146" s="493"/>
      <c r="BK146" s="493"/>
      <c r="BL146" s="496"/>
    </row>
    <row r="147" spans="1:64" ht="62.25" x14ac:dyDescent="0.2">
      <c r="A147" s="555"/>
      <c r="B147" s="558"/>
      <c r="C147" s="561"/>
      <c r="D147" s="523"/>
      <c r="E147" s="526"/>
      <c r="F147" s="529"/>
      <c r="G147" s="494"/>
      <c r="H147" s="532"/>
      <c r="I147" s="535"/>
      <c r="J147" s="538"/>
      <c r="K147" s="541"/>
      <c r="L147" s="494"/>
      <c r="M147" s="532"/>
      <c r="N147" s="532"/>
      <c r="O147" s="702"/>
      <c r="P147" s="517"/>
      <c r="Q147" s="506"/>
      <c r="R147" s="517"/>
      <c r="S147" s="506"/>
      <c r="T147" s="517"/>
      <c r="U147" s="506"/>
      <c r="V147" s="509"/>
      <c r="W147" s="506"/>
      <c r="X147" s="506"/>
      <c r="Y147" s="503"/>
      <c r="Z147" s="161">
        <v>2</v>
      </c>
      <c r="AA147" s="22" t="s">
        <v>1994</v>
      </c>
      <c r="AB147" s="163" t="s">
        <v>170</v>
      </c>
      <c r="AC147" s="264" t="s">
        <v>324</v>
      </c>
      <c r="AD147" s="165" t="s">
        <v>1513</v>
      </c>
      <c r="AE147" s="163" t="s">
        <v>64</v>
      </c>
      <c r="AF147" s="166">
        <v>0.25</v>
      </c>
      <c r="AG147" s="163" t="s">
        <v>77</v>
      </c>
      <c r="AH147" s="166">
        <v>0.15</v>
      </c>
      <c r="AI147" s="167">
        <v>0.4</v>
      </c>
      <c r="AJ147" s="168">
        <v>0.14399999999999999</v>
      </c>
      <c r="AK147" s="168">
        <v>0.6</v>
      </c>
      <c r="AL147" s="169" t="s">
        <v>66</v>
      </c>
      <c r="AM147" s="169" t="s">
        <v>67</v>
      </c>
      <c r="AN147" s="169" t="s">
        <v>80</v>
      </c>
      <c r="AO147" s="500"/>
      <c r="AP147" s="500"/>
      <c r="AQ147" s="503"/>
      <c r="AR147" s="500"/>
      <c r="AS147" s="500"/>
      <c r="AT147" s="503"/>
      <c r="AU147" s="503"/>
      <c r="AV147" s="503"/>
      <c r="AW147" s="517"/>
      <c r="AX147" s="637"/>
      <c r="AY147" s="494"/>
      <c r="AZ147" s="494"/>
      <c r="BA147" s="494"/>
      <c r="BB147" s="520"/>
      <c r="BC147" s="494"/>
      <c r="BD147" s="494"/>
      <c r="BE147" s="512"/>
      <c r="BF147" s="512"/>
      <c r="BG147" s="512"/>
      <c r="BH147" s="512"/>
      <c r="BI147" s="512"/>
      <c r="BJ147" s="494"/>
      <c r="BK147" s="494"/>
      <c r="BL147" s="497"/>
    </row>
    <row r="148" spans="1:64" ht="62.25" x14ac:dyDescent="0.2">
      <c r="A148" s="555"/>
      <c r="B148" s="558"/>
      <c r="C148" s="561"/>
      <c r="D148" s="523"/>
      <c r="E148" s="526"/>
      <c r="F148" s="529"/>
      <c r="G148" s="494"/>
      <c r="H148" s="532"/>
      <c r="I148" s="535"/>
      <c r="J148" s="538"/>
      <c r="K148" s="541"/>
      <c r="L148" s="494"/>
      <c r="M148" s="532"/>
      <c r="N148" s="532"/>
      <c r="O148" s="702"/>
      <c r="P148" s="517"/>
      <c r="Q148" s="506"/>
      <c r="R148" s="517"/>
      <c r="S148" s="506"/>
      <c r="T148" s="517"/>
      <c r="U148" s="506"/>
      <c r="V148" s="509"/>
      <c r="W148" s="506"/>
      <c r="X148" s="506"/>
      <c r="Y148" s="503"/>
      <c r="Z148" s="161">
        <v>3</v>
      </c>
      <c r="AA148" s="265" t="s">
        <v>325</v>
      </c>
      <c r="AB148" s="163" t="s">
        <v>170</v>
      </c>
      <c r="AC148" s="65" t="s">
        <v>326</v>
      </c>
      <c r="AD148" s="165" t="s">
        <v>1522</v>
      </c>
      <c r="AE148" s="163" t="s">
        <v>76</v>
      </c>
      <c r="AF148" s="166">
        <v>0.1</v>
      </c>
      <c r="AG148" s="163" t="s">
        <v>77</v>
      </c>
      <c r="AH148" s="166">
        <v>0.15</v>
      </c>
      <c r="AI148" s="167">
        <v>0.25</v>
      </c>
      <c r="AJ148" s="168">
        <v>0.14399999999999999</v>
      </c>
      <c r="AK148" s="168">
        <v>0.44999999999999996</v>
      </c>
      <c r="AL148" s="169" t="s">
        <v>66</v>
      </c>
      <c r="AM148" s="169" t="s">
        <v>67</v>
      </c>
      <c r="AN148" s="169" t="s">
        <v>80</v>
      </c>
      <c r="AO148" s="500"/>
      <c r="AP148" s="500"/>
      <c r="AQ148" s="503"/>
      <c r="AR148" s="500"/>
      <c r="AS148" s="500"/>
      <c r="AT148" s="503"/>
      <c r="AU148" s="503"/>
      <c r="AV148" s="503"/>
      <c r="AW148" s="517"/>
      <c r="AX148" s="637"/>
      <c r="AY148" s="494"/>
      <c r="AZ148" s="494"/>
      <c r="BA148" s="494"/>
      <c r="BB148" s="520"/>
      <c r="BC148" s="494"/>
      <c r="BD148" s="494"/>
      <c r="BE148" s="512"/>
      <c r="BF148" s="512"/>
      <c r="BG148" s="512"/>
      <c r="BH148" s="512"/>
      <c r="BI148" s="512"/>
      <c r="BJ148" s="494"/>
      <c r="BK148" s="494"/>
      <c r="BL148" s="497"/>
    </row>
    <row r="149" spans="1:64" ht="62.25" x14ac:dyDescent="0.2">
      <c r="A149" s="555"/>
      <c r="B149" s="558"/>
      <c r="C149" s="561"/>
      <c r="D149" s="523"/>
      <c r="E149" s="526"/>
      <c r="F149" s="529"/>
      <c r="G149" s="494"/>
      <c r="H149" s="532"/>
      <c r="I149" s="535"/>
      <c r="J149" s="538"/>
      <c r="K149" s="541"/>
      <c r="L149" s="494"/>
      <c r="M149" s="532"/>
      <c r="N149" s="532"/>
      <c r="O149" s="702"/>
      <c r="P149" s="517"/>
      <c r="Q149" s="506"/>
      <c r="R149" s="517"/>
      <c r="S149" s="506"/>
      <c r="T149" s="517"/>
      <c r="U149" s="506"/>
      <c r="V149" s="509"/>
      <c r="W149" s="506"/>
      <c r="X149" s="506"/>
      <c r="Y149" s="503"/>
      <c r="Z149" s="161">
        <v>4</v>
      </c>
      <c r="AA149" s="22" t="s">
        <v>1166</v>
      </c>
      <c r="AB149" s="163" t="s">
        <v>170</v>
      </c>
      <c r="AC149" s="22" t="s">
        <v>1167</v>
      </c>
      <c r="AD149" s="165" t="s">
        <v>1522</v>
      </c>
      <c r="AE149" s="163" t="s">
        <v>76</v>
      </c>
      <c r="AF149" s="166">
        <v>0.1</v>
      </c>
      <c r="AG149" s="163" t="s">
        <v>77</v>
      </c>
      <c r="AH149" s="166">
        <v>0.15</v>
      </c>
      <c r="AI149" s="167">
        <v>0.25</v>
      </c>
      <c r="AJ149" s="168">
        <v>0.14399999999999999</v>
      </c>
      <c r="AK149" s="168">
        <v>0.33749999999999997</v>
      </c>
      <c r="AL149" s="169" t="s">
        <v>66</v>
      </c>
      <c r="AM149" s="169" t="s">
        <v>67</v>
      </c>
      <c r="AN149" s="169" t="s">
        <v>80</v>
      </c>
      <c r="AO149" s="500"/>
      <c r="AP149" s="500"/>
      <c r="AQ149" s="503"/>
      <c r="AR149" s="500"/>
      <c r="AS149" s="500"/>
      <c r="AT149" s="503"/>
      <c r="AU149" s="503"/>
      <c r="AV149" s="503"/>
      <c r="AW149" s="517"/>
      <c r="AX149" s="637"/>
      <c r="AY149" s="494"/>
      <c r="AZ149" s="494"/>
      <c r="BA149" s="494"/>
      <c r="BB149" s="520"/>
      <c r="BC149" s="494"/>
      <c r="BD149" s="494"/>
      <c r="BE149" s="512"/>
      <c r="BF149" s="512"/>
      <c r="BG149" s="512"/>
      <c r="BH149" s="512"/>
      <c r="BI149" s="512"/>
      <c r="BJ149" s="494"/>
      <c r="BK149" s="494"/>
      <c r="BL149" s="497"/>
    </row>
    <row r="150" spans="1:64" x14ac:dyDescent="0.2">
      <c r="A150" s="555"/>
      <c r="B150" s="558"/>
      <c r="C150" s="561"/>
      <c r="D150" s="523"/>
      <c r="E150" s="526"/>
      <c r="F150" s="529"/>
      <c r="G150" s="494"/>
      <c r="H150" s="532"/>
      <c r="I150" s="535"/>
      <c r="J150" s="538"/>
      <c r="K150" s="541"/>
      <c r="L150" s="494"/>
      <c r="M150" s="532"/>
      <c r="N150" s="532"/>
      <c r="O150" s="702"/>
      <c r="P150" s="517"/>
      <c r="Q150" s="506"/>
      <c r="R150" s="517"/>
      <c r="S150" s="506"/>
      <c r="T150" s="517"/>
      <c r="U150" s="506"/>
      <c r="V150" s="509"/>
      <c r="W150" s="506"/>
      <c r="X150" s="506"/>
      <c r="Y150" s="503"/>
      <c r="Z150" s="161"/>
      <c r="AA150" s="22"/>
      <c r="AB150" s="163"/>
      <c r="AC150" s="184"/>
      <c r="AD150" s="165" t="s">
        <v>1510</v>
      </c>
      <c r="AE150" s="163"/>
      <c r="AF150" s="166" t="s">
        <v>1510</v>
      </c>
      <c r="AG150" s="163"/>
      <c r="AH150" s="166" t="s">
        <v>1510</v>
      </c>
      <c r="AI150" s="167" t="s">
        <v>1510</v>
      </c>
      <c r="AJ150" s="168" t="s">
        <v>1510</v>
      </c>
      <c r="AK150" s="168" t="s">
        <v>1510</v>
      </c>
      <c r="AL150" s="169"/>
      <c r="AM150" s="169"/>
      <c r="AN150" s="169"/>
      <c r="AO150" s="500"/>
      <c r="AP150" s="500"/>
      <c r="AQ150" s="503"/>
      <c r="AR150" s="500"/>
      <c r="AS150" s="500"/>
      <c r="AT150" s="503"/>
      <c r="AU150" s="503"/>
      <c r="AV150" s="503"/>
      <c r="AW150" s="517"/>
      <c r="AX150" s="637"/>
      <c r="AY150" s="494"/>
      <c r="AZ150" s="494"/>
      <c r="BA150" s="494"/>
      <c r="BB150" s="520"/>
      <c r="BC150" s="494"/>
      <c r="BD150" s="494"/>
      <c r="BE150" s="512"/>
      <c r="BF150" s="512"/>
      <c r="BG150" s="512"/>
      <c r="BH150" s="512"/>
      <c r="BI150" s="512"/>
      <c r="BJ150" s="494"/>
      <c r="BK150" s="494"/>
      <c r="BL150" s="497"/>
    </row>
    <row r="151" spans="1:64" ht="13.5" thickBot="1" x14ac:dyDescent="0.25">
      <c r="A151" s="555"/>
      <c r="B151" s="558"/>
      <c r="C151" s="561"/>
      <c r="D151" s="524"/>
      <c r="E151" s="527"/>
      <c r="F151" s="530"/>
      <c r="G151" s="495"/>
      <c r="H151" s="533"/>
      <c r="I151" s="536"/>
      <c r="J151" s="539"/>
      <c r="K151" s="542"/>
      <c r="L151" s="495"/>
      <c r="M151" s="533"/>
      <c r="N151" s="533"/>
      <c r="O151" s="703"/>
      <c r="P151" s="518"/>
      <c r="Q151" s="507"/>
      <c r="R151" s="518"/>
      <c r="S151" s="507"/>
      <c r="T151" s="518"/>
      <c r="U151" s="507"/>
      <c r="V151" s="510"/>
      <c r="W151" s="507"/>
      <c r="X151" s="507"/>
      <c r="Y151" s="504"/>
      <c r="Z151" s="171"/>
      <c r="AA151" s="172"/>
      <c r="AB151" s="173"/>
      <c r="AC151" s="172"/>
      <c r="AD151" s="174" t="s">
        <v>1510</v>
      </c>
      <c r="AE151" s="173"/>
      <c r="AF151" s="175" t="s">
        <v>1510</v>
      </c>
      <c r="AG151" s="173"/>
      <c r="AH151" s="175" t="s">
        <v>1510</v>
      </c>
      <c r="AI151" s="176" t="s">
        <v>1510</v>
      </c>
      <c r="AJ151" s="168" t="s">
        <v>1510</v>
      </c>
      <c r="AK151" s="168" t="s">
        <v>1510</v>
      </c>
      <c r="AL151" s="178"/>
      <c r="AM151" s="178"/>
      <c r="AN151" s="178"/>
      <c r="AO151" s="501"/>
      <c r="AP151" s="501"/>
      <c r="AQ151" s="504"/>
      <c r="AR151" s="501"/>
      <c r="AS151" s="501"/>
      <c r="AT151" s="504"/>
      <c r="AU151" s="504"/>
      <c r="AV151" s="504"/>
      <c r="AW151" s="518"/>
      <c r="AX151" s="638"/>
      <c r="AY151" s="495"/>
      <c r="AZ151" s="495"/>
      <c r="BA151" s="495"/>
      <c r="BB151" s="521"/>
      <c r="BC151" s="495"/>
      <c r="BD151" s="495"/>
      <c r="BE151" s="513"/>
      <c r="BF151" s="513"/>
      <c r="BG151" s="513"/>
      <c r="BH151" s="513"/>
      <c r="BI151" s="513"/>
      <c r="BJ151" s="495"/>
      <c r="BK151" s="495"/>
      <c r="BL151" s="553"/>
    </row>
    <row r="152" spans="1:64" ht="62.25" x14ac:dyDescent="0.2">
      <c r="A152" s="555"/>
      <c r="B152" s="558"/>
      <c r="C152" s="561"/>
      <c r="D152" s="522" t="s">
        <v>162</v>
      </c>
      <c r="E152" s="525" t="s">
        <v>128</v>
      </c>
      <c r="F152" s="528">
        <v>4</v>
      </c>
      <c r="G152" s="493" t="s">
        <v>327</v>
      </c>
      <c r="H152" s="531"/>
      <c r="I152" s="534" t="s">
        <v>358</v>
      </c>
      <c r="J152" s="537" t="s">
        <v>17</v>
      </c>
      <c r="K152" s="540" t="s">
        <v>1983</v>
      </c>
      <c r="L152" s="493"/>
      <c r="M152" s="531"/>
      <c r="N152" s="531" t="s">
        <v>1984</v>
      </c>
      <c r="O152" s="543">
        <v>0.7</v>
      </c>
      <c r="P152" s="516" t="s">
        <v>70</v>
      </c>
      <c r="Q152" s="505">
        <v>0.2</v>
      </c>
      <c r="R152" s="516"/>
      <c r="S152" s="505" t="s">
        <v>1510</v>
      </c>
      <c r="T152" s="516" t="s">
        <v>63</v>
      </c>
      <c r="U152" s="505">
        <v>1</v>
      </c>
      <c r="V152" s="508" t="s">
        <v>63</v>
      </c>
      <c r="W152" s="505">
        <v>1</v>
      </c>
      <c r="X152" s="505" t="s">
        <v>1990</v>
      </c>
      <c r="Y152" s="502" t="s">
        <v>1991</v>
      </c>
      <c r="Z152" s="152">
        <v>1</v>
      </c>
      <c r="AA152" s="261" t="s">
        <v>328</v>
      </c>
      <c r="AB152" s="154" t="s">
        <v>165</v>
      </c>
      <c r="AC152" s="95" t="s">
        <v>329</v>
      </c>
      <c r="AD152" s="155" t="s">
        <v>1513</v>
      </c>
      <c r="AE152" s="154" t="s">
        <v>64</v>
      </c>
      <c r="AF152" s="156">
        <v>0.25</v>
      </c>
      <c r="AG152" s="154" t="s">
        <v>77</v>
      </c>
      <c r="AH152" s="156">
        <v>0.15</v>
      </c>
      <c r="AI152" s="157">
        <v>0.4</v>
      </c>
      <c r="AJ152" s="158">
        <v>0.12</v>
      </c>
      <c r="AK152" s="158">
        <v>1</v>
      </c>
      <c r="AL152" s="159" t="s">
        <v>66</v>
      </c>
      <c r="AM152" s="159" t="s">
        <v>67</v>
      </c>
      <c r="AN152" s="159" t="s">
        <v>80</v>
      </c>
      <c r="AO152" s="499">
        <v>0.2</v>
      </c>
      <c r="AP152" s="499">
        <v>1.5551999999999996E-2</v>
      </c>
      <c r="AQ152" s="502" t="s">
        <v>70</v>
      </c>
      <c r="AR152" s="499">
        <v>1</v>
      </c>
      <c r="AS152" s="499">
        <v>1</v>
      </c>
      <c r="AT152" s="502" t="s">
        <v>63</v>
      </c>
      <c r="AU152" s="502" t="s">
        <v>1991</v>
      </c>
      <c r="AV152" s="502" t="s">
        <v>1991</v>
      </c>
      <c r="AW152" s="516" t="s">
        <v>167</v>
      </c>
      <c r="AX152" s="605" t="s">
        <v>330</v>
      </c>
      <c r="AY152" s="605" t="s">
        <v>331</v>
      </c>
      <c r="AZ152" s="605" t="s">
        <v>332</v>
      </c>
      <c r="BA152" s="605" t="s">
        <v>333</v>
      </c>
      <c r="BB152" s="608">
        <v>45291</v>
      </c>
      <c r="BC152" s="493"/>
      <c r="BD152" s="493"/>
      <c r="BE152" s="511"/>
      <c r="BF152" s="511"/>
      <c r="BG152" s="511"/>
      <c r="BH152" s="511"/>
      <c r="BI152" s="511"/>
      <c r="BJ152" s="493"/>
      <c r="BK152" s="493"/>
      <c r="BL152" s="496"/>
    </row>
    <row r="153" spans="1:64" ht="62.25" x14ac:dyDescent="0.2">
      <c r="A153" s="555"/>
      <c r="B153" s="558"/>
      <c r="C153" s="561"/>
      <c r="D153" s="523"/>
      <c r="E153" s="526"/>
      <c r="F153" s="529"/>
      <c r="G153" s="494"/>
      <c r="H153" s="532"/>
      <c r="I153" s="535"/>
      <c r="J153" s="538"/>
      <c r="K153" s="541"/>
      <c r="L153" s="494"/>
      <c r="M153" s="532"/>
      <c r="N153" s="532"/>
      <c r="O153" s="544"/>
      <c r="P153" s="517"/>
      <c r="Q153" s="506"/>
      <c r="R153" s="517"/>
      <c r="S153" s="506"/>
      <c r="T153" s="517"/>
      <c r="U153" s="506"/>
      <c r="V153" s="509"/>
      <c r="W153" s="506"/>
      <c r="X153" s="506"/>
      <c r="Y153" s="503"/>
      <c r="Z153" s="161">
        <v>2</v>
      </c>
      <c r="AA153" s="22" t="s">
        <v>334</v>
      </c>
      <c r="AB153" s="163" t="s">
        <v>165</v>
      </c>
      <c r="AC153" s="264" t="s">
        <v>335</v>
      </c>
      <c r="AD153" s="165" t="s">
        <v>1513</v>
      </c>
      <c r="AE153" s="163" t="s">
        <v>64</v>
      </c>
      <c r="AF153" s="166">
        <v>0.25</v>
      </c>
      <c r="AG153" s="163" t="s">
        <v>77</v>
      </c>
      <c r="AH153" s="166">
        <v>0.15</v>
      </c>
      <c r="AI153" s="167">
        <v>0.4</v>
      </c>
      <c r="AJ153" s="168">
        <v>7.1999999999999995E-2</v>
      </c>
      <c r="AK153" s="168">
        <v>1</v>
      </c>
      <c r="AL153" s="169" t="s">
        <v>66</v>
      </c>
      <c r="AM153" s="169" t="s">
        <v>67</v>
      </c>
      <c r="AN153" s="169" t="s">
        <v>80</v>
      </c>
      <c r="AO153" s="500"/>
      <c r="AP153" s="500"/>
      <c r="AQ153" s="503"/>
      <c r="AR153" s="500"/>
      <c r="AS153" s="500"/>
      <c r="AT153" s="503"/>
      <c r="AU153" s="503"/>
      <c r="AV153" s="503"/>
      <c r="AW153" s="517"/>
      <c r="AX153" s="606"/>
      <c r="AY153" s="606"/>
      <c r="AZ153" s="606"/>
      <c r="BA153" s="606"/>
      <c r="BB153" s="704"/>
      <c r="BC153" s="494"/>
      <c r="BD153" s="494"/>
      <c r="BE153" s="512"/>
      <c r="BF153" s="512"/>
      <c r="BG153" s="512"/>
      <c r="BH153" s="512"/>
      <c r="BI153" s="512"/>
      <c r="BJ153" s="494"/>
      <c r="BK153" s="494"/>
      <c r="BL153" s="497"/>
    </row>
    <row r="154" spans="1:64" ht="62.25" x14ac:dyDescent="0.2">
      <c r="A154" s="555"/>
      <c r="B154" s="558"/>
      <c r="C154" s="561"/>
      <c r="D154" s="523"/>
      <c r="E154" s="526"/>
      <c r="F154" s="529"/>
      <c r="G154" s="494"/>
      <c r="H154" s="532"/>
      <c r="I154" s="535"/>
      <c r="J154" s="538"/>
      <c r="K154" s="541"/>
      <c r="L154" s="494"/>
      <c r="M154" s="532"/>
      <c r="N154" s="532"/>
      <c r="O154" s="544"/>
      <c r="P154" s="517"/>
      <c r="Q154" s="506"/>
      <c r="R154" s="517"/>
      <c r="S154" s="506"/>
      <c r="T154" s="517"/>
      <c r="U154" s="506"/>
      <c r="V154" s="509"/>
      <c r="W154" s="506"/>
      <c r="X154" s="506"/>
      <c r="Y154" s="503"/>
      <c r="Z154" s="161">
        <v>3</v>
      </c>
      <c r="AA154" s="22" t="s">
        <v>336</v>
      </c>
      <c r="AB154" s="163" t="s">
        <v>165</v>
      </c>
      <c r="AC154" s="65" t="s">
        <v>337</v>
      </c>
      <c r="AD154" s="165" t="s">
        <v>1513</v>
      </c>
      <c r="AE154" s="163" t="s">
        <v>64</v>
      </c>
      <c r="AF154" s="166">
        <v>0.25</v>
      </c>
      <c r="AG154" s="163" t="s">
        <v>77</v>
      </c>
      <c r="AH154" s="166">
        <v>0.15</v>
      </c>
      <c r="AI154" s="167">
        <v>0.4</v>
      </c>
      <c r="AJ154" s="168">
        <v>4.3199999999999995E-2</v>
      </c>
      <c r="AK154" s="168">
        <v>1</v>
      </c>
      <c r="AL154" s="169" t="s">
        <v>66</v>
      </c>
      <c r="AM154" s="169" t="s">
        <v>67</v>
      </c>
      <c r="AN154" s="169" t="s">
        <v>80</v>
      </c>
      <c r="AO154" s="500"/>
      <c r="AP154" s="500"/>
      <c r="AQ154" s="503"/>
      <c r="AR154" s="500"/>
      <c r="AS154" s="500"/>
      <c r="AT154" s="503"/>
      <c r="AU154" s="503"/>
      <c r="AV154" s="503"/>
      <c r="AW154" s="517"/>
      <c r="AX154" s="606"/>
      <c r="AY154" s="606"/>
      <c r="AZ154" s="606"/>
      <c r="BA154" s="606"/>
      <c r="BB154" s="704"/>
      <c r="BC154" s="494"/>
      <c r="BD154" s="494"/>
      <c r="BE154" s="512"/>
      <c r="BF154" s="512"/>
      <c r="BG154" s="512"/>
      <c r="BH154" s="512"/>
      <c r="BI154" s="512"/>
      <c r="BJ154" s="494"/>
      <c r="BK154" s="494"/>
      <c r="BL154" s="497"/>
    </row>
    <row r="155" spans="1:64" ht="62.25" x14ac:dyDescent="0.2">
      <c r="A155" s="555"/>
      <c r="B155" s="558"/>
      <c r="C155" s="561"/>
      <c r="D155" s="523"/>
      <c r="E155" s="526"/>
      <c r="F155" s="529"/>
      <c r="G155" s="494"/>
      <c r="H155" s="532"/>
      <c r="I155" s="535"/>
      <c r="J155" s="538"/>
      <c r="K155" s="541"/>
      <c r="L155" s="494"/>
      <c r="M155" s="532"/>
      <c r="N155" s="532"/>
      <c r="O155" s="544"/>
      <c r="P155" s="517"/>
      <c r="Q155" s="506"/>
      <c r="R155" s="517"/>
      <c r="S155" s="506"/>
      <c r="T155" s="517"/>
      <c r="U155" s="506"/>
      <c r="V155" s="509"/>
      <c r="W155" s="506"/>
      <c r="X155" s="506"/>
      <c r="Y155" s="503"/>
      <c r="Z155" s="161">
        <v>4</v>
      </c>
      <c r="AA155" s="66" t="s">
        <v>338</v>
      </c>
      <c r="AB155" s="163" t="s">
        <v>170</v>
      </c>
      <c r="AC155" s="22" t="s">
        <v>339</v>
      </c>
      <c r="AD155" s="165" t="s">
        <v>1513</v>
      </c>
      <c r="AE155" s="163" t="s">
        <v>64</v>
      </c>
      <c r="AF155" s="166">
        <v>0.25</v>
      </c>
      <c r="AG155" s="163" t="s">
        <v>77</v>
      </c>
      <c r="AH155" s="166">
        <v>0.15</v>
      </c>
      <c r="AI155" s="167">
        <v>0.4</v>
      </c>
      <c r="AJ155" s="168">
        <v>2.5919999999999995E-2</v>
      </c>
      <c r="AK155" s="168">
        <v>1</v>
      </c>
      <c r="AL155" s="169" t="s">
        <v>66</v>
      </c>
      <c r="AM155" s="169" t="s">
        <v>67</v>
      </c>
      <c r="AN155" s="169" t="s">
        <v>80</v>
      </c>
      <c r="AO155" s="500"/>
      <c r="AP155" s="500"/>
      <c r="AQ155" s="503"/>
      <c r="AR155" s="500"/>
      <c r="AS155" s="500"/>
      <c r="AT155" s="503"/>
      <c r="AU155" s="503"/>
      <c r="AV155" s="503"/>
      <c r="AW155" s="517"/>
      <c r="AX155" s="606"/>
      <c r="AY155" s="606"/>
      <c r="AZ155" s="606"/>
      <c r="BA155" s="606"/>
      <c r="BB155" s="704"/>
      <c r="BC155" s="494"/>
      <c r="BD155" s="494"/>
      <c r="BE155" s="512"/>
      <c r="BF155" s="512"/>
      <c r="BG155" s="512"/>
      <c r="BH155" s="512"/>
      <c r="BI155" s="512"/>
      <c r="BJ155" s="494"/>
      <c r="BK155" s="494"/>
      <c r="BL155" s="497"/>
    </row>
    <row r="156" spans="1:64" ht="76.5" x14ac:dyDescent="0.2">
      <c r="A156" s="555"/>
      <c r="B156" s="558"/>
      <c r="C156" s="561"/>
      <c r="D156" s="523"/>
      <c r="E156" s="526"/>
      <c r="F156" s="529"/>
      <c r="G156" s="494"/>
      <c r="H156" s="532"/>
      <c r="I156" s="535"/>
      <c r="J156" s="538"/>
      <c r="K156" s="541"/>
      <c r="L156" s="494"/>
      <c r="M156" s="532"/>
      <c r="N156" s="532"/>
      <c r="O156" s="544"/>
      <c r="P156" s="517"/>
      <c r="Q156" s="506"/>
      <c r="R156" s="517"/>
      <c r="S156" s="506"/>
      <c r="T156" s="517"/>
      <c r="U156" s="506"/>
      <c r="V156" s="509"/>
      <c r="W156" s="506"/>
      <c r="X156" s="506"/>
      <c r="Y156" s="503"/>
      <c r="Z156" s="161">
        <v>5</v>
      </c>
      <c r="AA156" s="164" t="s">
        <v>1995</v>
      </c>
      <c r="AB156" s="163" t="s">
        <v>170</v>
      </c>
      <c r="AC156" s="164" t="s">
        <v>1996</v>
      </c>
      <c r="AD156" s="165" t="s">
        <v>1513</v>
      </c>
      <c r="AE156" s="163" t="s">
        <v>64</v>
      </c>
      <c r="AF156" s="166">
        <v>0.25</v>
      </c>
      <c r="AG156" s="163" t="s">
        <v>77</v>
      </c>
      <c r="AH156" s="166">
        <v>0.15</v>
      </c>
      <c r="AI156" s="167">
        <v>0.4</v>
      </c>
      <c r="AJ156" s="168">
        <v>1.5551999999999996E-2</v>
      </c>
      <c r="AK156" s="168">
        <v>1</v>
      </c>
      <c r="AL156" s="169" t="s">
        <v>66</v>
      </c>
      <c r="AM156" s="169" t="s">
        <v>67</v>
      </c>
      <c r="AN156" s="169" t="s">
        <v>80</v>
      </c>
      <c r="AO156" s="500"/>
      <c r="AP156" s="500"/>
      <c r="AQ156" s="503"/>
      <c r="AR156" s="500"/>
      <c r="AS156" s="500"/>
      <c r="AT156" s="503"/>
      <c r="AU156" s="503"/>
      <c r="AV156" s="503"/>
      <c r="AW156" s="517"/>
      <c r="AX156" s="606"/>
      <c r="AY156" s="606"/>
      <c r="AZ156" s="606"/>
      <c r="BA156" s="606"/>
      <c r="BB156" s="704"/>
      <c r="BC156" s="494"/>
      <c r="BD156" s="494"/>
      <c r="BE156" s="512"/>
      <c r="BF156" s="512"/>
      <c r="BG156" s="512"/>
      <c r="BH156" s="512"/>
      <c r="BI156" s="512"/>
      <c r="BJ156" s="494"/>
      <c r="BK156" s="494"/>
      <c r="BL156" s="497"/>
    </row>
    <row r="157" spans="1:64" ht="13.5" thickBot="1" x14ac:dyDescent="0.25">
      <c r="A157" s="555"/>
      <c r="B157" s="558"/>
      <c r="C157" s="561"/>
      <c r="D157" s="524"/>
      <c r="E157" s="527"/>
      <c r="F157" s="530"/>
      <c r="G157" s="495"/>
      <c r="H157" s="533"/>
      <c r="I157" s="536"/>
      <c r="J157" s="539"/>
      <c r="K157" s="542"/>
      <c r="L157" s="495"/>
      <c r="M157" s="533"/>
      <c r="N157" s="533"/>
      <c r="O157" s="545"/>
      <c r="P157" s="518"/>
      <c r="Q157" s="507"/>
      <c r="R157" s="518"/>
      <c r="S157" s="507"/>
      <c r="T157" s="518"/>
      <c r="U157" s="507"/>
      <c r="V157" s="510"/>
      <c r="W157" s="507"/>
      <c r="X157" s="507"/>
      <c r="Y157" s="504"/>
      <c r="Z157" s="171">
        <v>6</v>
      </c>
      <c r="AA157" s="172"/>
      <c r="AB157" s="173"/>
      <c r="AC157" s="172"/>
      <c r="AD157" s="174" t="s">
        <v>1510</v>
      </c>
      <c r="AE157" s="173"/>
      <c r="AF157" s="175" t="s">
        <v>1510</v>
      </c>
      <c r="AG157" s="173"/>
      <c r="AH157" s="175" t="s">
        <v>1510</v>
      </c>
      <c r="AI157" s="176" t="s">
        <v>1510</v>
      </c>
      <c r="AJ157" s="168" t="s">
        <v>1510</v>
      </c>
      <c r="AK157" s="168" t="s">
        <v>1510</v>
      </c>
      <c r="AL157" s="178"/>
      <c r="AM157" s="178"/>
      <c r="AN157" s="178"/>
      <c r="AO157" s="501"/>
      <c r="AP157" s="501"/>
      <c r="AQ157" s="504"/>
      <c r="AR157" s="501"/>
      <c r="AS157" s="501"/>
      <c r="AT157" s="504"/>
      <c r="AU157" s="504"/>
      <c r="AV157" s="504"/>
      <c r="AW157" s="518"/>
      <c r="AX157" s="607"/>
      <c r="AY157" s="607"/>
      <c r="AZ157" s="607"/>
      <c r="BA157" s="607"/>
      <c r="BB157" s="705"/>
      <c r="BC157" s="495"/>
      <c r="BD157" s="495"/>
      <c r="BE157" s="513"/>
      <c r="BF157" s="513"/>
      <c r="BG157" s="513"/>
      <c r="BH157" s="513"/>
      <c r="BI157" s="513"/>
      <c r="BJ157" s="495"/>
      <c r="BK157" s="495"/>
      <c r="BL157" s="553"/>
    </row>
    <row r="158" spans="1:64" ht="62.25" x14ac:dyDescent="0.2">
      <c r="A158" s="555"/>
      <c r="B158" s="558"/>
      <c r="C158" s="561"/>
      <c r="D158" s="522" t="s">
        <v>162</v>
      </c>
      <c r="E158" s="525" t="s">
        <v>128</v>
      </c>
      <c r="F158" s="528">
        <v>5</v>
      </c>
      <c r="G158" s="493" t="s">
        <v>340</v>
      </c>
      <c r="H158" s="531"/>
      <c r="I158" s="534" t="s">
        <v>1985</v>
      </c>
      <c r="J158" s="537" t="s">
        <v>16</v>
      </c>
      <c r="K158" s="639" t="s">
        <v>359</v>
      </c>
      <c r="L158" s="493"/>
      <c r="M158" s="531"/>
      <c r="N158" s="659" t="s">
        <v>1986</v>
      </c>
      <c r="O158" s="543">
        <v>0.7</v>
      </c>
      <c r="P158" s="516" t="s">
        <v>71</v>
      </c>
      <c r="Q158" s="505">
        <v>0.4</v>
      </c>
      <c r="R158" s="516"/>
      <c r="S158" s="505" t="s">
        <v>1510</v>
      </c>
      <c r="T158" s="516" t="s">
        <v>11</v>
      </c>
      <c r="U158" s="505">
        <v>0.8</v>
      </c>
      <c r="V158" s="508" t="s">
        <v>11</v>
      </c>
      <c r="W158" s="505">
        <v>0.8</v>
      </c>
      <c r="X158" s="505" t="s">
        <v>1992</v>
      </c>
      <c r="Y158" s="502" t="s">
        <v>1517</v>
      </c>
      <c r="Z158" s="152">
        <v>1</v>
      </c>
      <c r="AA158" s="261" t="s">
        <v>341</v>
      </c>
      <c r="AB158" s="154" t="s">
        <v>170</v>
      </c>
      <c r="AC158" s="261" t="s">
        <v>342</v>
      </c>
      <c r="AD158" s="255" t="s">
        <v>1513</v>
      </c>
      <c r="AE158" s="154" t="s">
        <v>64</v>
      </c>
      <c r="AF158" s="156">
        <v>0.25</v>
      </c>
      <c r="AG158" s="154" t="s">
        <v>77</v>
      </c>
      <c r="AH158" s="156">
        <v>0.15</v>
      </c>
      <c r="AI158" s="157">
        <v>0.4</v>
      </c>
      <c r="AJ158" s="158">
        <v>0.24</v>
      </c>
      <c r="AK158" s="158">
        <v>0.8</v>
      </c>
      <c r="AL158" s="159" t="s">
        <v>66</v>
      </c>
      <c r="AM158" s="159" t="s">
        <v>67</v>
      </c>
      <c r="AN158" s="159" t="s">
        <v>80</v>
      </c>
      <c r="AO158" s="499">
        <v>0.4</v>
      </c>
      <c r="AP158" s="499">
        <v>2.1599999999999998E-2</v>
      </c>
      <c r="AQ158" s="502" t="s">
        <v>70</v>
      </c>
      <c r="AR158" s="499">
        <v>0.8</v>
      </c>
      <c r="AS158" s="499">
        <v>0.8</v>
      </c>
      <c r="AT158" s="502" t="s">
        <v>11</v>
      </c>
      <c r="AU158" s="502" t="s">
        <v>1517</v>
      </c>
      <c r="AV158" s="502" t="s">
        <v>1517</v>
      </c>
      <c r="AW158" s="516" t="s">
        <v>167</v>
      </c>
      <c r="AX158" s="605" t="s">
        <v>343</v>
      </c>
      <c r="AY158" s="605" t="s">
        <v>344</v>
      </c>
      <c r="AZ158" s="605" t="s">
        <v>345</v>
      </c>
      <c r="BA158" s="605" t="s">
        <v>346</v>
      </c>
      <c r="BB158" s="608">
        <v>45291</v>
      </c>
      <c r="BC158" s="493"/>
      <c r="BD158" s="493"/>
      <c r="BE158" s="511"/>
      <c r="BF158" s="511"/>
      <c r="BG158" s="511"/>
      <c r="BH158" s="511"/>
      <c r="BI158" s="511"/>
      <c r="BJ158" s="493"/>
      <c r="BK158" s="493"/>
      <c r="BL158" s="496"/>
    </row>
    <row r="159" spans="1:64" ht="62.25" x14ac:dyDescent="0.2">
      <c r="A159" s="555"/>
      <c r="B159" s="558"/>
      <c r="C159" s="561"/>
      <c r="D159" s="523"/>
      <c r="E159" s="526"/>
      <c r="F159" s="529"/>
      <c r="G159" s="494"/>
      <c r="H159" s="532"/>
      <c r="I159" s="535"/>
      <c r="J159" s="538"/>
      <c r="K159" s="640"/>
      <c r="L159" s="494"/>
      <c r="M159" s="532"/>
      <c r="N159" s="660"/>
      <c r="O159" s="544"/>
      <c r="P159" s="517"/>
      <c r="Q159" s="506"/>
      <c r="R159" s="517"/>
      <c r="S159" s="506"/>
      <c r="T159" s="517"/>
      <c r="U159" s="506"/>
      <c r="V159" s="509"/>
      <c r="W159" s="506"/>
      <c r="X159" s="506"/>
      <c r="Y159" s="503"/>
      <c r="Z159" s="161">
        <v>2</v>
      </c>
      <c r="AA159" s="22" t="s">
        <v>347</v>
      </c>
      <c r="AB159" s="163" t="s">
        <v>165</v>
      </c>
      <c r="AC159" s="22" t="s">
        <v>348</v>
      </c>
      <c r="AD159" s="165" t="s">
        <v>1513</v>
      </c>
      <c r="AE159" s="163" t="s">
        <v>64</v>
      </c>
      <c r="AF159" s="166">
        <v>0.25</v>
      </c>
      <c r="AG159" s="163" t="s">
        <v>77</v>
      </c>
      <c r="AH159" s="166">
        <v>0.15</v>
      </c>
      <c r="AI159" s="167">
        <v>0.4</v>
      </c>
      <c r="AJ159" s="168">
        <v>0.14399999999999999</v>
      </c>
      <c r="AK159" s="168">
        <v>0.8</v>
      </c>
      <c r="AL159" s="169" t="s">
        <v>66</v>
      </c>
      <c r="AM159" s="169" t="s">
        <v>67</v>
      </c>
      <c r="AN159" s="169" t="s">
        <v>80</v>
      </c>
      <c r="AO159" s="500"/>
      <c r="AP159" s="500"/>
      <c r="AQ159" s="503"/>
      <c r="AR159" s="500"/>
      <c r="AS159" s="500"/>
      <c r="AT159" s="503"/>
      <c r="AU159" s="503"/>
      <c r="AV159" s="503"/>
      <c r="AW159" s="517"/>
      <c r="AX159" s="606"/>
      <c r="AY159" s="606"/>
      <c r="AZ159" s="606"/>
      <c r="BA159" s="606"/>
      <c r="BB159" s="704"/>
      <c r="BC159" s="494"/>
      <c r="BD159" s="494"/>
      <c r="BE159" s="512"/>
      <c r="BF159" s="512"/>
      <c r="BG159" s="512"/>
      <c r="BH159" s="512"/>
      <c r="BI159" s="512"/>
      <c r="BJ159" s="494"/>
      <c r="BK159" s="494"/>
      <c r="BL159" s="497"/>
    </row>
    <row r="160" spans="1:64" ht="62.25" x14ac:dyDescent="0.2">
      <c r="A160" s="555"/>
      <c r="B160" s="558"/>
      <c r="C160" s="561"/>
      <c r="D160" s="523"/>
      <c r="E160" s="526"/>
      <c r="F160" s="529"/>
      <c r="G160" s="494"/>
      <c r="H160" s="532"/>
      <c r="I160" s="535"/>
      <c r="J160" s="538"/>
      <c r="K160" s="640"/>
      <c r="L160" s="494"/>
      <c r="M160" s="532"/>
      <c r="N160" s="660"/>
      <c r="O160" s="544"/>
      <c r="P160" s="517"/>
      <c r="Q160" s="506"/>
      <c r="R160" s="517"/>
      <c r="S160" s="506"/>
      <c r="T160" s="517"/>
      <c r="U160" s="506"/>
      <c r="V160" s="509"/>
      <c r="W160" s="506"/>
      <c r="X160" s="506"/>
      <c r="Y160" s="503"/>
      <c r="Z160" s="161">
        <v>3</v>
      </c>
      <c r="AA160" s="21" t="s">
        <v>349</v>
      </c>
      <c r="AB160" s="163" t="s">
        <v>170</v>
      </c>
      <c r="AC160" s="66" t="s">
        <v>350</v>
      </c>
      <c r="AD160" s="165" t="s">
        <v>1513</v>
      </c>
      <c r="AE160" s="163" t="s">
        <v>64</v>
      </c>
      <c r="AF160" s="166">
        <v>0.25</v>
      </c>
      <c r="AG160" s="163" t="s">
        <v>77</v>
      </c>
      <c r="AH160" s="166">
        <v>0.15</v>
      </c>
      <c r="AI160" s="167">
        <v>0.4</v>
      </c>
      <c r="AJ160" s="168">
        <v>8.6399999999999991E-2</v>
      </c>
      <c r="AK160" s="168">
        <v>0.8</v>
      </c>
      <c r="AL160" s="169" t="s">
        <v>66</v>
      </c>
      <c r="AM160" s="169" t="s">
        <v>67</v>
      </c>
      <c r="AN160" s="169" t="s">
        <v>80</v>
      </c>
      <c r="AO160" s="500"/>
      <c r="AP160" s="500"/>
      <c r="AQ160" s="503"/>
      <c r="AR160" s="500"/>
      <c r="AS160" s="500"/>
      <c r="AT160" s="503"/>
      <c r="AU160" s="503"/>
      <c r="AV160" s="503"/>
      <c r="AW160" s="517"/>
      <c r="AX160" s="606"/>
      <c r="AY160" s="606"/>
      <c r="AZ160" s="606"/>
      <c r="BA160" s="606"/>
      <c r="BB160" s="704"/>
      <c r="BC160" s="494"/>
      <c r="BD160" s="494"/>
      <c r="BE160" s="512"/>
      <c r="BF160" s="512"/>
      <c r="BG160" s="512"/>
      <c r="BH160" s="512"/>
      <c r="BI160" s="512"/>
      <c r="BJ160" s="494"/>
      <c r="BK160" s="494"/>
      <c r="BL160" s="497"/>
    </row>
    <row r="161" spans="1:64" ht="62.25" x14ac:dyDescent="0.2">
      <c r="A161" s="555"/>
      <c r="B161" s="558"/>
      <c r="C161" s="561"/>
      <c r="D161" s="523"/>
      <c r="E161" s="526"/>
      <c r="F161" s="529"/>
      <c r="G161" s="494"/>
      <c r="H161" s="532"/>
      <c r="I161" s="535"/>
      <c r="J161" s="538"/>
      <c r="K161" s="640"/>
      <c r="L161" s="494"/>
      <c r="M161" s="532"/>
      <c r="N161" s="660"/>
      <c r="O161" s="544"/>
      <c r="P161" s="517"/>
      <c r="Q161" s="506"/>
      <c r="R161" s="517"/>
      <c r="S161" s="506"/>
      <c r="T161" s="517"/>
      <c r="U161" s="506"/>
      <c r="V161" s="509"/>
      <c r="W161" s="506"/>
      <c r="X161" s="506"/>
      <c r="Y161" s="503"/>
      <c r="Z161" s="161">
        <v>4</v>
      </c>
      <c r="AA161" s="164" t="s">
        <v>1997</v>
      </c>
      <c r="AB161" s="163" t="s">
        <v>170</v>
      </c>
      <c r="AC161" s="164" t="s">
        <v>1998</v>
      </c>
      <c r="AD161" s="165" t="s">
        <v>1513</v>
      </c>
      <c r="AE161" s="163" t="s">
        <v>64</v>
      </c>
      <c r="AF161" s="166">
        <v>0.25</v>
      </c>
      <c r="AG161" s="163" t="s">
        <v>65</v>
      </c>
      <c r="AH161" s="166">
        <v>0.25</v>
      </c>
      <c r="AI161" s="167">
        <v>0.5</v>
      </c>
      <c r="AJ161" s="168">
        <v>4.3199999999999995E-2</v>
      </c>
      <c r="AK161" s="168">
        <v>0.8</v>
      </c>
      <c r="AL161" s="169" t="s">
        <v>66</v>
      </c>
      <c r="AM161" s="169" t="s">
        <v>67</v>
      </c>
      <c r="AN161" s="169" t="s">
        <v>80</v>
      </c>
      <c r="AO161" s="500"/>
      <c r="AP161" s="500"/>
      <c r="AQ161" s="503"/>
      <c r="AR161" s="500"/>
      <c r="AS161" s="500"/>
      <c r="AT161" s="503"/>
      <c r="AU161" s="503"/>
      <c r="AV161" s="503"/>
      <c r="AW161" s="517"/>
      <c r="AX161" s="606"/>
      <c r="AY161" s="606"/>
      <c r="AZ161" s="606"/>
      <c r="BA161" s="606"/>
      <c r="BB161" s="704"/>
      <c r="BC161" s="494"/>
      <c r="BD161" s="494"/>
      <c r="BE161" s="512"/>
      <c r="BF161" s="512"/>
      <c r="BG161" s="512"/>
      <c r="BH161" s="512"/>
      <c r="BI161" s="512"/>
      <c r="BJ161" s="494"/>
      <c r="BK161" s="494"/>
      <c r="BL161" s="497"/>
    </row>
    <row r="162" spans="1:64" ht="62.25" x14ac:dyDescent="0.2">
      <c r="A162" s="555"/>
      <c r="B162" s="558"/>
      <c r="C162" s="561"/>
      <c r="D162" s="523"/>
      <c r="E162" s="526"/>
      <c r="F162" s="529"/>
      <c r="G162" s="494"/>
      <c r="H162" s="532"/>
      <c r="I162" s="535"/>
      <c r="J162" s="538"/>
      <c r="K162" s="640"/>
      <c r="L162" s="494"/>
      <c r="M162" s="532"/>
      <c r="N162" s="660"/>
      <c r="O162" s="544"/>
      <c r="P162" s="517"/>
      <c r="Q162" s="506"/>
      <c r="R162" s="517"/>
      <c r="S162" s="506"/>
      <c r="T162" s="517"/>
      <c r="U162" s="506"/>
      <c r="V162" s="509"/>
      <c r="W162" s="506"/>
      <c r="X162" s="506"/>
      <c r="Y162" s="503"/>
      <c r="Z162" s="161">
        <v>5</v>
      </c>
      <c r="AA162" s="164" t="s">
        <v>1999</v>
      </c>
      <c r="AB162" s="163" t="s">
        <v>170</v>
      </c>
      <c r="AC162" s="164" t="s">
        <v>2000</v>
      </c>
      <c r="AD162" s="165" t="s">
        <v>1513</v>
      </c>
      <c r="AE162" s="163" t="s">
        <v>64</v>
      </c>
      <c r="AF162" s="166">
        <v>0.25</v>
      </c>
      <c r="AG162" s="163" t="s">
        <v>65</v>
      </c>
      <c r="AH162" s="166">
        <v>0.25</v>
      </c>
      <c r="AI162" s="167">
        <v>0.5</v>
      </c>
      <c r="AJ162" s="168">
        <v>2.1599999999999998E-2</v>
      </c>
      <c r="AK162" s="168">
        <v>0.8</v>
      </c>
      <c r="AL162" s="169" t="s">
        <v>66</v>
      </c>
      <c r="AM162" s="169" t="s">
        <v>67</v>
      </c>
      <c r="AN162" s="169" t="s">
        <v>80</v>
      </c>
      <c r="AO162" s="500"/>
      <c r="AP162" s="500"/>
      <c r="AQ162" s="503"/>
      <c r="AR162" s="500"/>
      <c r="AS162" s="500"/>
      <c r="AT162" s="503"/>
      <c r="AU162" s="503"/>
      <c r="AV162" s="503"/>
      <c r="AW162" s="517"/>
      <c r="AX162" s="606"/>
      <c r="AY162" s="606"/>
      <c r="AZ162" s="606"/>
      <c r="BA162" s="606"/>
      <c r="BB162" s="704"/>
      <c r="BC162" s="494"/>
      <c r="BD162" s="494"/>
      <c r="BE162" s="512"/>
      <c r="BF162" s="512"/>
      <c r="BG162" s="512"/>
      <c r="BH162" s="512"/>
      <c r="BI162" s="512"/>
      <c r="BJ162" s="494"/>
      <c r="BK162" s="494"/>
      <c r="BL162" s="497"/>
    </row>
    <row r="163" spans="1:64" ht="13.5" thickBot="1" x14ac:dyDescent="0.25">
      <c r="A163" s="555"/>
      <c r="B163" s="558"/>
      <c r="C163" s="561"/>
      <c r="D163" s="524"/>
      <c r="E163" s="527"/>
      <c r="F163" s="530"/>
      <c r="G163" s="495"/>
      <c r="H163" s="533"/>
      <c r="I163" s="536"/>
      <c r="J163" s="539"/>
      <c r="K163" s="641"/>
      <c r="L163" s="495"/>
      <c r="M163" s="533"/>
      <c r="N163" s="685"/>
      <c r="O163" s="545"/>
      <c r="P163" s="518"/>
      <c r="Q163" s="507"/>
      <c r="R163" s="518"/>
      <c r="S163" s="507"/>
      <c r="T163" s="518"/>
      <c r="U163" s="507"/>
      <c r="V163" s="510"/>
      <c r="W163" s="507"/>
      <c r="X163" s="507"/>
      <c r="Y163" s="504"/>
      <c r="Z163" s="171"/>
      <c r="AA163" s="172"/>
      <c r="AB163" s="173"/>
      <c r="AC163" s="172"/>
      <c r="AD163" s="185" t="s">
        <v>1510</v>
      </c>
      <c r="AE163" s="237"/>
      <c r="AF163" s="175" t="s">
        <v>1510</v>
      </c>
      <c r="AG163" s="237"/>
      <c r="AH163" s="175" t="s">
        <v>1510</v>
      </c>
      <c r="AI163" s="176" t="s">
        <v>1510</v>
      </c>
      <c r="AJ163" s="168" t="s">
        <v>1510</v>
      </c>
      <c r="AK163" s="168" t="s">
        <v>1510</v>
      </c>
      <c r="AL163" s="178"/>
      <c r="AM163" s="178"/>
      <c r="AN163" s="178"/>
      <c r="AO163" s="501"/>
      <c r="AP163" s="501"/>
      <c r="AQ163" s="504"/>
      <c r="AR163" s="501"/>
      <c r="AS163" s="501"/>
      <c r="AT163" s="504"/>
      <c r="AU163" s="504"/>
      <c r="AV163" s="504"/>
      <c r="AW163" s="518"/>
      <c r="AX163" s="607"/>
      <c r="AY163" s="607"/>
      <c r="AZ163" s="607"/>
      <c r="BA163" s="607"/>
      <c r="BB163" s="705"/>
      <c r="BC163" s="495"/>
      <c r="BD163" s="495"/>
      <c r="BE163" s="513"/>
      <c r="BF163" s="513"/>
      <c r="BG163" s="513"/>
      <c r="BH163" s="513"/>
      <c r="BI163" s="513"/>
      <c r="BJ163" s="495"/>
      <c r="BK163" s="495"/>
      <c r="BL163" s="553"/>
    </row>
    <row r="164" spans="1:64" ht="62.25" x14ac:dyDescent="0.2">
      <c r="A164" s="555"/>
      <c r="B164" s="558"/>
      <c r="C164" s="561"/>
      <c r="D164" s="522" t="s">
        <v>162</v>
      </c>
      <c r="E164" s="525" t="s">
        <v>128</v>
      </c>
      <c r="F164" s="528">
        <v>6</v>
      </c>
      <c r="G164" s="493" t="s">
        <v>351</v>
      </c>
      <c r="H164" s="531"/>
      <c r="I164" s="623" t="s">
        <v>1987</v>
      </c>
      <c r="J164" s="650" t="s">
        <v>16</v>
      </c>
      <c r="K164" s="639" t="s">
        <v>1988</v>
      </c>
      <c r="L164" s="493"/>
      <c r="M164" s="531"/>
      <c r="N164" s="531" t="s">
        <v>1989</v>
      </c>
      <c r="O164" s="701">
        <v>0.7</v>
      </c>
      <c r="P164" s="516" t="s">
        <v>71</v>
      </c>
      <c r="Q164" s="505">
        <v>0.4</v>
      </c>
      <c r="R164" s="516"/>
      <c r="S164" s="505" t="s">
        <v>1510</v>
      </c>
      <c r="T164" s="516" t="s">
        <v>9</v>
      </c>
      <c r="U164" s="505">
        <v>0.4</v>
      </c>
      <c r="V164" s="508" t="s">
        <v>9</v>
      </c>
      <c r="W164" s="505">
        <v>0.4</v>
      </c>
      <c r="X164" s="505" t="s">
        <v>1815</v>
      </c>
      <c r="Y164" s="502" t="s">
        <v>10</v>
      </c>
      <c r="Z164" s="152">
        <v>1</v>
      </c>
      <c r="AA164" s="261" t="s">
        <v>352</v>
      </c>
      <c r="AB164" s="154" t="s">
        <v>170</v>
      </c>
      <c r="AC164" s="261" t="s">
        <v>353</v>
      </c>
      <c r="AD164" s="155" t="s">
        <v>1513</v>
      </c>
      <c r="AE164" s="154" t="s">
        <v>64</v>
      </c>
      <c r="AF164" s="156">
        <v>0.25</v>
      </c>
      <c r="AG164" s="154" t="s">
        <v>77</v>
      </c>
      <c r="AH164" s="156">
        <v>0.15</v>
      </c>
      <c r="AI164" s="157">
        <v>0.4</v>
      </c>
      <c r="AJ164" s="158">
        <v>0.24</v>
      </c>
      <c r="AK164" s="158">
        <v>0.4</v>
      </c>
      <c r="AL164" s="159" t="s">
        <v>66</v>
      </c>
      <c r="AM164" s="159" t="s">
        <v>67</v>
      </c>
      <c r="AN164" s="159" t="s">
        <v>80</v>
      </c>
      <c r="AO164" s="499">
        <v>0.4</v>
      </c>
      <c r="AP164" s="499">
        <v>8.6399999999999991E-2</v>
      </c>
      <c r="AQ164" s="502" t="s">
        <v>70</v>
      </c>
      <c r="AR164" s="499">
        <v>0.4</v>
      </c>
      <c r="AS164" s="499">
        <v>0.4</v>
      </c>
      <c r="AT164" s="502" t="s">
        <v>9</v>
      </c>
      <c r="AU164" s="502" t="s">
        <v>10</v>
      </c>
      <c r="AV164" s="502" t="s">
        <v>1512</v>
      </c>
      <c r="AW164" s="516" t="s">
        <v>82</v>
      </c>
      <c r="AX164" s="493"/>
      <c r="AY164" s="493"/>
      <c r="AZ164" s="493"/>
      <c r="BA164" s="493"/>
      <c r="BB164" s="519"/>
      <c r="BC164" s="493"/>
      <c r="BD164" s="493"/>
      <c r="BE164" s="511"/>
      <c r="BF164" s="511"/>
      <c r="BG164" s="511"/>
      <c r="BH164" s="511"/>
      <c r="BI164" s="511"/>
      <c r="BJ164" s="493"/>
      <c r="BK164" s="493"/>
      <c r="BL164" s="496"/>
    </row>
    <row r="165" spans="1:64" ht="63.75" x14ac:dyDescent="0.2">
      <c r="A165" s="555"/>
      <c r="B165" s="558"/>
      <c r="C165" s="561"/>
      <c r="D165" s="523"/>
      <c r="E165" s="526"/>
      <c r="F165" s="529"/>
      <c r="G165" s="494"/>
      <c r="H165" s="532"/>
      <c r="I165" s="624"/>
      <c r="J165" s="651"/>
      <c r="K165" s="640"/>
      <c r="L165" s="494"/>
      <c r="M165" s="532"/>
      <c r="N165" s="532"/>
      <c r="O165" s="702"/>
      <c r="P165" s="517"/>
      <c r="Q165" s="506"/>
      <c r="R165" s="517"/>
      <c r="S165" s="506"/>
      <c r="T165" s="517"/>
      <c r="U165" s="506"/>
      <c r="V165" s="509"/>
      <c r="W165" s="506"/>
      <c r="X165" s="506"/>
      <c r="Y165" s="503"/>
      <c r="Z165" s="161">
        <v>2</v>
      </c>
      <c r="AA165" s="21" t="s">
        <v>354</v>
      </c>
      <c r="AB165" s="163" t="s">
        <v>170</v>
      </c>
      <c r="AC165" s="65" t="s">
        <v>355</v>
      </c>
      <c r="AD165" s="165" t="s">
        <v>1513</v>
      </c>
      <c r="AE165" s="163" t="s">
        <v>64</v>
      </c>
      <c r="AF165" s="166">
        <v>0.25</v>
      </c>
      <c r="AG165" s="163" t="s">
        <v>77</v>
      </c>
      <c r="AH165" s="166">
        <v>0.15</v>
      </c>
      <c r="AI165" s="167">
        <v>0.4</v>
      </c>
      <c r="AJ165" s="168">
        <v>0.14399999999999999</v>
      </c>
      <c r="AK165" s="168">
        <v>0.4</v>
      </c>
      <c r="AL165" s="169" t="s">
        <v>66</v>
      </c>
      <c r="AM165" s="169" t="s">
        <v>67</v>
      </c>
      <c r="AN165" s="169" t="s">
        <v>80</v>
      </c>
      <c r="AO165" s="500"/>
      <c r="AP165" s="500"/>
      <c r="AQ165" s="503"/>
      <c r="AR165" s="500"/>
      <c r="AS165" s="500"/>
      <c r="AT165" s="503"/>
      <c r="AU165" s="503"/>
      <c r="AV165" s="503"/>
      <c r="AW165" s="517"/>
      <c r="AX165" s="494"/>
      <c r="AY165" s="494"/>
      <c r="AZ165" s="494"/>
      <c r="BA165" s="494"/>
      <c r="BB165" s="520"/>
      <c r="BC165" s="494"/>
      <c r="BD165" s="494"/>
      <c r="BE165" s="512"/>
      <c r="BF165" s="512"/>
      <c r="BG165" s="512"/>
      <c r="BH165" s="512"/>
      <c r="BI165" s="512"/>
      <c r="BJ165" s="494"/>
      <c r="BK165" s="494"/>
      <c r="BL165" s="497"/>
    </row>
    <row r="166" spans="1:64" ht="70.5" x14ac:dyDescent="0.2">
      <c r="A166" s="555"/>
      <c r="B166" s="558"/>
      <c r="C166" s="561"/>
      <c r="D166" s="523"/>
      <c r="E166" s="526"/>
      <c r="F166" s="529"/>
      <c r="G166" s="494"/>
      <c r="H166" s="532"/>
      <c r="I166" s="624"/>
      <c r="J166" s="651"/>
      <c r="K166" s="640"/>
      <c r="L166" s="494"/>
      <c r="M166" s="532"/>
      <c r="N166" s="532"/>
      <c r="O166" s="702"/>
      <c r="P166" s="517"/>
      <c r="Q166" s="506"/>
      <c r="R166" s="517"/>
      <c r="S166" s="506"/>
      <c r="T166" s="517"/>
      <c r="U166" s="506"/>
      <c r="V166" s="509"/>
      <c r="W166" s="506"/>
      <c r="X166" s="506"/>
      <c r="Y166" s="503"/>
      <c r="Z166" s="161">
        <v>3</v>
      </c>
      <c r="AA166" s="160" t="s">
        <v>2001</v>
      </c>
      <c r="AB166" s="163" t="s">
        <v>170</v>
      </c>
      <c r="AC166" s="22" t="s">
        <v>94</v>
      </c>
      <c r="AD166" s="165" t="s">
        <v>1513</v>
      </c>
      <c r="AE166" s="163" t="s">
        <v>64</v>
      </c>
      <c r="AF166" s="166">
        <v>0.25</v>
      </c>
      <c r="AG166" s="163" t="s">
        <v>77</v>
      </c>
      <c r="AH166" s="166">
        <v>0.15</v>
      </c>
      <c r="AI166" s="167">
        <v>0.4</v>
      </c>
      <c r="AJ166" s="168">
        <v>8.6399999999999991E-2</v>
      </c>
      <c r="AK166" s="168">
        <v>0.4</v>
      </c>
      <c r="AL166" s="169" t="s">
        <v>78</v>
      </c>
      <c r="AM166" s="169" t="s">
        <v>79</v>
      </c>
      <c r="AN166" s="169" t="s">
        <v>80</v>
      </c>
      <c r="AO166" s="500"/>
      <c r="AP166" s="500"/>
      <c r="AQ166" s="503"/>
      <c r="AR166" s="500"/>
      <c r="AS166" s="500"/>
      <c r="AT166" s="503"/>
      <c r="AU166" s="503"/>
      <c r="AV166" s="503"/>
      <c r="AW166" s="517"/>
      <c r="AX166" s="494"/>
      <c r="AY166" s="494"/>
      <c r="AZ166" s="494"/>
      <c r="BA166" s="494"/>
      <c r="BB166" s="520"/>
      <c r="BC166" s="494"/>
      <c r="BD166" s="494"/>
      <c r="BE166" s="512"/>
      <c r="BF166" s="512"/>
      <c r="BG166" s="512"/>
      <c r="BH166" s="512"/>
      <c r="BI166" s="512"/>
      <c r="BJ166" s="494"/>
      <c r="BK166" s="494"/>
      <c r="BL166" s="497"/>
    </row>
    <row r="167" spans="1:64" x14ac:dyDescent="0.2">
      <c r="A167" s="555"/>
      <c r="B167" s="558"/>
      <c r="C167" s="561"/>
      <c r="D167" s="523"/>
      <c r="E167" s="526"/>
      <c r="F167" s="529"/>
      <c r="G167" s="494"/>
      <c r="H167" s="532"/>
      <c r="I167" s="624"/>
      <c r="J167" s="651"/>
      <c r="K167" s="640"/>
      <c r="L167" s="494"/>
      <c r="M167" s="532"/>
      <c r="N167" s="532"/>
      <c r="O167" s="702"/>
      <c r="P167" s="517"/>
      <c r="Q167" s="506"/>
      <c r="R167" s="517"/>
      <c r="S167" s="506"/>
      <c r="T167" s="517"/>
      <c r="U167" s="506"/>
      <c r="V167" s="509"/>
      <c r="W167" s="506"/>
      <c r="X167" s="506"/>
      <c r="Y167" s="503"/>
      <c r="Z167" s="161"/>
      <c r="AA167" s="164"/>
      <c r="AB167" s="163"/>
      <c r="AC167" s="164"/>
      <c r="AD167" s="165" t="s">
        <v>1510</v>
      </c>
      <c r="AE167" s="163"/>
      <c r="AF167" s="166" t="s">
        <v>1510</v>
      </c>
      <c r="AG167" s="163"/>
      <c r="AH167" s="166" t="s">
        <v>1510</v>
      </c>
      <c r="AI167" s="167" t="s">
        <v>1510</v>
      </c>
      <c r="AJ167" s="168" t="s">
        <v>1510</v>
      </c>
      <c r="AK167" s="168" t="s">
        <v>1510</v>
      </c>
      <c r="AL167" s="169"/>
      <c r="AM167" s="169"/>
      <c r="AN167" s="169"/>
      <c r="AO167" s="500"/>
      <c r="AP167" s="500"/>
      <c r="AQ167" s="503"/>
      <c r="AR167" s="500"/>
      <c r="AS167" s="500"/>
      <c r="AT167" s="503"/>
      <c r="AU167" s="503"/>
      <c r="AV167" s="503"/>
      <c r="AW167" s="517"/>
      <c r="AX167" s="494"/>
      <c r="AY167" s="494"/>
      <c r="AZ167" s="494"/>
      <c r="BA167" s="494"/>
      <c r="BB167" s="520"/>
      <c r="BC167" s="494"/>
      <c r="BD167" s="494"/>
      <c r="BE167" s="512"/>
      <c r="BF167" s="512"/>
      <c r="BG167" s="512"/>
      <c r="BH167" s="512"/>
      <c r="BI167" s="512"/>
      <c r="BJ167" s="494"/>
      <c r="BK167" s="494"/>
      <c r="BL167" s="497"/>
    </row>
    <row r="168" spans="1:64" x14ac:dyDescent="0.2">
      <c r="A168" s="555"/>
      <c r="B168" s="558"/>
      <c r="C168" s="561"/>
      <c r="D168" s="523"/>
      <c r="E168" s="526"/>
      <c r="F168" s="529"/>
      <c r="G168" s="494"/>
      <c r="H168" s="532"/>
      <c r="I168" s="624"/>
      <c r="J168" s="651"/>
      <c r="K168" s="640"/>
      <c r="L168" s="494"/>
      <c r="M168" s="532"/>
      <c r="N168" s="532"/>
      <c r="O168" s="702"/>
      <c r="P168" s="517"/>
      <c r="Q168" s="506"/>
      <c r="R168" s="517"/>
      <c r="S168" s="506"/>
      <c r="T168" s="517"/>
      <c r="U168" s="506"/>
      <c r="V168" s="509"/>
      <c r="W168" s="506"/>
      <c r="X168" s="506"/>
      <c r="Y168" s="503"/>
      <c r="Z168" s="161"/>
      <c r="AA168" s="164"/>
      <c r="AB168" s="163"/>
      <c r="AC168" s="164"/>
      <c r="AD168" s="165" t="s">
        <v>1510</v>
      </c>
      <c r="AE168" s="163"/>
      <c r="AF168" s="166" t="s">
        <v>1510</v>
      </c>
      <c r="AG168" s="163"/>
      <c r="AH168" s="166" t="s">
        <v>1510</v>
      </c>
      <c r="AI168" s="167" t="s">
        <v>1510</v>
      </c>
      <c r="AJ168" s="168" t="s">
        <v>1510</v>
      </c>
      <c r="AK168" s="168" t="s">
        <v>1510</v>
      </c>
      <c r="AL168" s="169"/>
      <c r="AM168" s="169"/>
      <c r="AN168" s="169"/>
      <c r="AO168" s="500"/>
      <c r="AP168" s="500"/>
      <c r="AQ168" s="503"/>
      <c r="AR168" s="500"/>
      <c r="AS168" s="500"/>
      <c r="AT168" s="503"/>
      <c r="AU168" s="503"/>
      <c r="AV168" s="503"/>
      <c r="AW168" s="517"/>
      <c r="AX168" s="494"/>
      <c r="AY168" s="494"/>
      <c r="AZ168" s="494"/>
      <c r="BA168" s="494"/>
      <c r="BB168" s="520"/>
      <c r="BC168" s="494"/>
      <c r="BD168" s="494"/>
      <c r="BE168" s="512"/>
      <c r="BF168" s="512"/>
      <c r="BG168" s="512"/>
      <c r="BH168" s="512"/>
      <c r="BI168" s="512"/>
      <c r="BJ168" s="494"/>
      <c r="BK168" s="494"/>
      <c r="BL168" s="497"/>
    </row>
    <row r="169" spans="1:64" ht="13.5" thickBot="1" x14ac:dyDescent="0.25">
      <c r="A169" s="556"/>
      <c r="B169" s="559"/>
      <c r="C169" s="562"/>
      <c r="D169" s="524"/>
      <c r="E169" s="527"/>
      <c r="F169" s="530"/>
      <c r="G169" s="495"/>
      <c r="H169" s="533"/>
      <c r="I169" s="625"/>
      <c r="J169" s="652"/>
      <c r="K169" s="641"/>
      <c r="L169" s="495"/>
      <c r="M169" s="533"/>
      <c r="N169" s="533"/>
      <c r="O169" s="703"/>
      <c r="P169" s="518"/>
      <c r="Q169" s="507"/>
      <c r="R169" s="518"/>
      <c r="S169" s="507"/>
      <c r="T169" s="518"/>
      <c r="U169" s="507"/>
      <c r="V169" s="510"/>
      <c r="W169" s="507"/>
      <c r="X169" s="507"/>
      <c r="Y169" s="504"/>
      <c r="Z169" s="171"/>
      <c r="AA169" s="172"/>
      <c r="AB169" s="173"/>
      <c r="AC169" s="172"/>
      <c r="AD169" s="174" t="s">
        <v>1510</v>
      </c>
      <c r="AE169" s="173"/>
      <c r="AF169" s="175" t="s">
        <v>1510</v>
      </c>
      <c r="AG169" s="173"/>
      <c r="AH169" s="175" t="s">
        <v>1510</v>
      </c>
      <c r="AI169" s="176" t="s">
        <v>1510</v>
      </c>
      <c r="AJ169" s="168" t="s">
        <v>1510</v>
      </c>
      <c r="AK169" s="168" t="s">
        <v>1510</v>
      </c>
      <c r="AL169" s="178"/>
      <c r="AM169" s="178"/>
      <c r="AN169" s="178"/>
      <c r="AO169" s="501"/>
      <c r="AP169" s="501"/>
      <c r="AQ169" s="504"/>
      <c r="AR169" s="501"/>
      <c r="AS169" s="501"/>
      <c r="AT169" s="504"/>
      <c r="AU169" s="504"/>
      <c r="AV169" s="504"/>
      <c r="AW169" s="518"/>
      <c r="AX169" s="495"/>
      <c r="AY169" s="495"/>
      <c r="AZ169" s="495"/>
      <c r="BA169" s="495"/>
      <c r="BB169" s="521"/>
      <c r="BC169" s="495"/>
      <c r="BD169" s="495"/>
      <c r="BE169" s="513"/>
      <c r="BF169" s="513"/>
      <c r="BG169" s="513"/>
      <c r="BH169" s="513"/>
      <c r="BI169" s="513"/>
      <c r="BJ169" s="495"/>
      <c r="BK169" s="495"/>
      <c r="BL169" s="553"/>
    </row>
    <row r="170" spans="1:64" ht="62.25" x14ac:dyDescent="0.2">
      <c r="A170" s="554" t="s">
        <v>105</v>
      </c>
      <c r="B170" s="557" t="s">
        <v>89</v>
      </c>
      <c r="C170" s="560" t="s">
        <v>367</v>
      </c>
      <c r="D170" s="522" t="s">
        <v>162</v>
      </c>
      <c r="E170" s="525" t="s">
        <v>126</v>
      </c>
      <c r="F170" s="528">
        <v>1</v>
      </c>
      <c r="G170" s="531" t="s">
        <v>368</v>
      </c>
      <c r="H170" s="531"/>
      <c r="I170" s="623" t="s">
        <v>2002</v>
      </c>
      <c r="J170" s="537" t="s">
        <v>17</v>
      </c>
      <c r="K170" s="540" t="s">
        <v>2003</v>
      </c>
      <c r="L170" s="493"/>
      <c r="M170" s="493"/>
      <c r="N170" s="531" t="s">
        <v>369</v>
      </c>
      <c r="O170" s="563">
        <v>0.9</v>
      </c>
      <c r="P170" s="516" t="s">
        <v>73</v>
      </c>
      <c r="Q170" s="505">
        <v>1</v>
      </c>
      <c r="R170" s="516"/>
      <c r="S170" s="505" t="s">
        <v>1510</v>
      </c>
      <c r="T170" s="516" t="s">
        <v>10</v>
      </c>
      <c r="U170" s="505">
        <v>0.6</v>
      </c>
      <c r="V170" s="508" t="s">
        <v>10</v>
      </c>
      <c r="W170" s="505">
        <v>0.6</v>
      </c>
      <c r="X170" s="505" t="s">
        <v>2004</v>
      </c>
      <c r="Y170" s="629" t="s">
        <v>1517</v>
      </c>
      <c r="Z170" s="152">
        <v>1</v>
      </c>
      <c r="AA170" s="153" t="s">
        <v>2016</v>
      </c>
      <c r="AB170" s="154" t="s">
        <v>170</v>
      </c>
      <c r="AC170" s="153" t="s">
        <v>2017</v>
      </c>
      <c r="AD170" s="155" t="s">
        <v>1513</v>
      </c>
      <c r="AE170" s="154" t="s">
        <v>64</v>
      </c>
      <c r="AF170" s="156">
        <v>0.25</v>
      </c>
      <c r="AG170" s="154" t="s">
        <v>77</v>
      </c>
      <c r="AH170" s="156">
        <v>0.15</v>
      </c>
      <c r="AI170" s="157">
        <v>0.4</v>
      </c>
      <c r="AJ170" s="158">
        <v>0.6</v>
      </c>
      <c r="AK170" s="158">
        <v>0.6</v>
      </c>
      <c r="AL170" s="159" t="s">
        <v>66</v>
      </c>
      <c r="AM170" s="159" t="s">
        <v>67</v>
      </c>
      <c r="AN170" s="159" t="s">
        <v>80</v>
      </c>
      <c r="AO170" s="499">
        <v>1</v>
      </c>
      <c r="AP170" s="499">
        <v>0.12959999999999999</v>
      </c>
      <c r="AQ170" s="502" t="s">
        <v>70</v>
      </c>
      <c r="AR170" s="499">
        <v>0.6</v>
      </c>
      <c r="AS170" s="499">
        <v>0.33749999999999997</v>
      </c>
      <c r="AT170" s="502" t="s">
        <v>9</v>
      </c>
      <c r="AU170" s="502" t="s">
        <v>1517</v>
      </c>
      <c r="AV170" s="502" t="s">
        <v>1512</v>
      </c>
      <c r="AW170" s="516" t="s">
        <v>82</v>
      </c>
      <c r="AX170" s="609"/>
      <c r="AY170" s="609"/>
      <c r="AZ170" s="605"/>
      <c r="BA170" s="605"/>
      <c r="BB170" s="519"/>
      <c r="BC170" s="493"/>
      <c r="BD170" s="493"/>
      <c r="BE170" s="511"/>
      <c r="BF170" s="511"/>
      <c r="BG170" s="511"/>
      <c r="BH170" s="511"/>
      <c r="BI170" s="511"/>
      <c r="BJ170" s="493"/>
      <c r="BK170" s="493"/>
      <c r="BL170" s="496"/>
    </row>
    <row r="171" spans="1:64" ht="62.25" x14ac:dyDescent="0.2">
      <c r="A171" s="555"/>
      <c r="B171" s="558"/>
      <c r="C171" s="561"/>
      <c r="D171" s="523"/>
      <c r="E171" s="526"/>
      <c r="F171" s="529"/>
      <c r="G171" s="532"/>
      <c r="H171" s="532"/>
      <c r="I171" s="624"/>
      <c r="J171" s="538"/>
      <c r="K171" s="541"/>
      <c r="L171" s="494"/>
      <c r="M171" s="494"/>
      <c r="N171" s="532"/>
      <c r="O171" s="564"/>
      <c r="P171" s="517"/>
      <c r="Q171" s="506"/>
      <c r="R171" s="517"/>
      <c r="S171" s="506"/>
      <c r="T171" s="517"/>
      <c r="U171" s="506"/>
      <c r="V171" s="509"/>
      <c r="W171" s="506"/>
      <c r="X171" s="506"/>
      <c r="Y171" s="630"/>
      <c r="Z171" s="161">
        <v>2</v>
      </c>
      <c r="AA171" s="162" t="s">
        <v>2018</v>
      </c>
      <c r="AB171" s="163" t="s">
        <v>170</v>
      </c>
      <c r="AC171" s="164" t="s">
        <v>2019</v>
      </c>
      <c r="AD171" s="165" t="s">
        <v>1513</v>
      </c>
      <c r="AE171" s="163" t="s">
        <v>64</v>
      </c>
      <c r="AF171" s="166">
        <v>0.25</v>
      </c>
      <c r="AG171" s="163" t="s">
        <v>77</v>
      </c>
      <c r="AH171" s="166">
        <v>0.15</v>
      </c>
      <c r="AI171" s="167">
        <v>0.4</v>
      </c>
      <c r="AJ171" s="168">
        <v>0.36</v>
      </c>
      <c r="AK171" s="168">
        <v>0.6</v>
      </c>
      <c r="AL171" s="169" t="s">
        <v>66</v>
      </c>
      <c r="AM171" s="169" t="s">
        <v>67</v>
      </c>
      <c r="AN171" s="169" t="s">
        <v>80</v>
      </c>
      <c r="AO171" s="500"/>
      <c r="AP171" s="500"/>
      <c r="AQ171" s="503"/>
      <c r="AR171" s="500"/>
      <c r="AS171" s="500"/>
      <c r="AT171" s="503"/>
      <c r="AU171" s="503"/>
      <c r="AV171" s="503"/>
      <c r="AW171" s="517"/>
      <c r="AX171" s="610"/>
      <c r="AY171" s="610"/>
      <c r="AZ171" s="606"/>
      <c r="BA171" s="606"/>
      <c r="BB171" s="520"/>
      <c r="BC171" s="549"/>
      <c r="BD171" s="549"/>
      <c r="BE171" s="551"/>
      <c r="BF171" s="551"/>
      <c r="BG171" s="551"/>
      <c r="BH171" s="551"/>
      <c r="BI171" s="551"/>
      <c r="BJ171" s="549"/>
      <c r="BK171" s="549"/>
      <c r="BL171" s="497"/>
    </row>
    <row r="172" spans="1:64" ht="62.25" x14ac:dyDescent="0.2">
      <c r="A172" s="555"/>
      <c r="B172" s="558"/>
      <c r="C172" s="561"/>
      <c r="D172" s="523"/>
      <c r="E172" s="526"/>
      <c r="F172" s="529"/>
      <c r="G172" s="532"/>
      <c r="H172" s="532"/>
      <c r="I172" s="624"/>
      <c r="J172" s="538"/>
      <c r="K172" s="541"/>
      <c r="L172" s="494"/>
      <c r="M172" s="494"/>
      <c r="N172" s="532"/>
      <c r="O172" s="564"/>
      <c r="P172" s="517"/>
      <c r="Q172" s="506"/>
      <c r="R172" s="517"/>
      <c r="S172" s="506"/>
      <c r="T172" s="517"/>
      <c r="U172" s="506"/>
      <c r="V172" s="509"/>
      <c r="W172" s="506"/>
      <c r="X172" s="506"/>
      <c r="Y172" s="630"/>
      <c r="Z172" s="161">
        <v>3</v>
      </c>
      <c r="AA172" s="162" t="s">
        <v>2020</v>
      </c>
      <c r="AB172" s="163" t="s">
        <v>170</v>
      </c>
      <c r="AC172" s="162" t="s">
        <v>2021</v>
      </c>
      <c r="AD172" s="165" t="s">
        <v>1513</v>
      </c>
      <c r="AE172" s="163" t="s">
        <v>64</v>
      </c>
      <c r="AF172" s="166">
        <v>0.25</v>
      </c>
      <c r="AG172" s="163" t="s">
        <v>77</v>
      </c>
      <c r="AH172" s="166">
        <v>0.15</v>
      </c>
      <c r="AI172" s="167">
        <v>0.4</v>
      </c>
      <c r="AJ172" s="168">
        <v>0.216</v>
      </c>
      <c r="AK172" s="168">
        <v>0.6</v>
      </c>
      <c r="AL172" s="169" t="s">
        <v>66</v>
      </c>
      <c r="AM172" s="169" t="s">
        <v>67</v>
      </c>
      <c r="AN172" s="169" t="s">
        <v>80</v>
      </c>
      <c r="AO172" s="500"/>
      <c r="AP172" s="500"/>
      <c r="AQ172" s="503"/>
      <c r="AR172" s="500"/>
      <c r="AS172" s="500"/>
      <c r="AT172" s="503"/>
      <c r="AU172" s="503"/>
      <c r="AV172" s="503"/>
      <c r="AW172" s="517"/>
      <c r="AX172" s="610"/>
      <c r="AY172" s="610"/>
      <c r="AZ172" s="606"/>
      <c r="BA172" s="606"/>
      <c r="BB172" s="520"/>
      <c r="BC172" s="549"/>
      <c r="BD172" s="549"/>
      <c r="BE172" s="551"/>
      <c r="BF172" s="551"/>
      <c r="BG172" s="551"/>
      <c r="BH172" s="551"/>
      <c r="BI172" s="551"/>
      <c r="BJ172" s="549"/>
      <c r="BK172" s="549"/>
      <c r="BL172" s="497"/>
    </row>
    <row r="173" spans="1:64" ht="63.75" x14ac:dyDescent="0.2">
      <c r="A173" s="555"/>
      <c r="B173" s="558"/>
      <c r="C173" s="561"/>
      <c r="D173" s="523"/>
      <c r="E173" s="526"/>
      <c r="F173" s="529"/>
      <c r="G173" s="532"/>
      <c r="H173" s="532"/>
      <c r="I173" s="624"/>
      <c r="J173" s="538"/>
      <c r="K173" s="541"/>
      <c r="L173" s="494"/>
      <c r="M173" s="494"/>
      <c r="N173" s="532"/>
      <c r="O173" s="564"/>
      <c r="P173" s="517"/>
      <c r="Q173" s="506"/>
      <c r="R173" s="517"/>
      <c r="S173" s="506"/>
      <c r="T173" s="517"/>
      <c r="U173" s="506"/>
      <c r="V173" s="509"/>
      <c r="W173" s="506"/>
      <c r="X173" s="506"/>
      <c r="Y173" s="630"/>
      <c r="Z173" s="161">
        <v>4</v>
      </c>
      <c r="AA173" s="164" t="s">
        <v>2022</v>
      </c>
      <c r="AB173" s="163" t="s">
        <v>170</v>
      </c>
      <c r="AC173" s="164" t="s">
        <v>2021</v>
      </c>
      <c r="AD173" s="165" t="s">
        <v>1522</v>
      </c>
      <c r="AE173" s="163" t="s">
        <v>76</v>
      </c>
      <c r="AF173" s="166">
        <v>0.1</v>
      </c>
      <c r="AG173" s="163" t="s">
        <v>77</v>
      </c>
      <c r="AH173" s="166">
        <v>0.15</v>
      </c>
      <c r="AI173" s="167">
        <v>0.25</v>
      </c>
      <c r="AJ173" s="168">
        <v>0.216</v>
      </c>
      <c r="AK173" s="168">
        <v>0.44999999999999996</v>
      </c>
      <c r="AL173" s="169" t="s">
        <v>66</v>
      </c>
      <c r="AM173" s="169" t="s">
        <v>67</v>
      </c>
      <c r="AN173" s="169" t="s">
        <v>80</v>
      </c>
      <c r="AO173" s="500"/>
      <c r="AP173" s="500"/>
      <c r="AQ173" s="503"/>
      <c r="AR173" s="500"/>
      <c r="AS173" s="500"/>
      <c r="AT173" s="503"/>
      <c r="AU173" s="503"/>
      <c r="AV173" s="503"/>
      <c r="AW173" s="517"/>
      <c r="AX173" s="610"/>
      <c r="AY173" s="610"/>
      <c r="AZ173" s="606"/>
      <c r="BA173" s="606"/>
      <c r="BB173" s="520"/>
      <c r="BC173" s="549"/>
      <c r="BD173" s="549"/>
      <c r="BE173" s="551"/>
      <c r="BF173" s="551"/>
      <c r="BG173" s="551"/>
      <c r="BH173" s="551"/>
      <c r="BI173" s="551"/>
      <c r="BJ173" s="549"/>
      <c r="BK173" s="549"/>
      <c r="BL173" s="497"/>
    </row>
    <row r="174" spans="1:64" ht="62.25" x14ac:dyDescent="0.2">
      <c r="A174" s="555"/>
      <c r="B174" s="558"/>
      <c r="C174" s="561"/>
      <c r="D174" s="523"/>
      <c r="E174" s="526"/>
      <c r="F174" s="529"/>
      <c r="G174" s="532"/>
      <c r="H174" s="532"/>
      <c r="I174" s="624"/>
      <c r="J174" s="538"/>
      <c r="K174" s="541"/>
      <c r="L174" s="494"/>
      <c r="M174" s="494"/>
      <c r="N174" s="532"/>
      <c r="O174" s="564"/>
      <c r="P174" s="517"/>
      <c r="Q174" s="506"/>
      <c r="R174" s="517"/>
      <c r="S174" s="506"/>
      <c r="T174" s="517"/>
      <c r="U174" s="506"/>
      <c r="V174" s="509"/>
      <c r="W174" s="506"/>
      <c r="X174" s="506"/>
      <c r="Y174" s="630"/>
      <c r="Z174" s="161">
        <v>5</v>
      </c>
      <c r="AA174" s="162" t="s">
        <v>2023</v>
      </c>
      <c r="AB174" s="163" t="s">
        <v>170</v>
      </c>
      <c r="AC174" s="164" t="s">
        <v>2024</v>
      </c>
      <c r="AD174" s="165" t="s">
        <v>1513</v>
      </c>
      <c r="AE174" s="163" t="s">
        <v>64</v>
      </c>
      <c r="AF174" s="166">
        <v>0.25</v>
      </c>
      <c r="AG174" s="163" t="s">
        <v>77</v>
      </c>
      <c r="AH174" s="166">
        <v>0.15</v>
      </c>
      <c r="AI174" s="167">
        <v>0.4</v>
      </c>
      <c r="AJ174" s="168">
        <v>0.12959999999999999</v>
      </c>
      <c r="AK174" s="168">
        <v>0.44999999999999996</v>
      </c>
      <c r="AL174" s="169" t="s">
        <v>66</v>
      </c>
      <c r="AM174" s="169" t="s">
        <v>67</v>
      </c>
      <c r="AN174" s="169" t="s">
        <v>80</v>
      </c>
      <c r="AO174" s="500"/>
      <c r="AP174" s="500"/>
      <c r="AQ174" s="503"/>
      <c r="AR174" s="500"/>
      <c r="AS174" s="500"/>
      <c r="AT174" s="503"/>
      <c r="AU174" s="503"/>
      <c r="AV174" s="503"/>
      <c r="AW174" s="517"/>
      <c r="AX174" s="610"/>
      <c r="AY174" s="610"/>
      <c r="AZ174" s="606"/>
      <c r="BA174" s="606"/>
      <c r="BB174" s="520"/>
      <c r="BC174" s="549"/>
      <c r="BD174" s="549"/>
      <c r="BE174" s="551"/>
      <c r="BF174" s="551"/>
      <c r="BG174" s="551"/>
      <c r="BH174" s="551"/>
      <c r="BI174" s="551"/>
      <c r="BJ174" s="549"/>
      <c r="BK174" s="549"/>
      <c r="BL174" s="497"/>
    </row>
    <row r="175" spans="1:64" ht="63" thickBot="1" x14ac:dyDescent="0.25">
      <c r="A175" s="555"/>
      <c r="B175" s="558"/>
      <c r="C175" s="561"/>
      <c r="D175" s="524"/>
      <c r="E175" s="527"/>
      <c r="F175" s="530"/>
      <c r="G175" s="533"/>
      <c r="H175" s="533"/>
      <c r="I175" s="625"/>
      <c r="J175" s="539"/>
      <c r="K175" s="542"/>
      <c r="L175" s="495"/>
      <c r="M175" s="495"/>
      <c r="N175" s="533"/>
      <c r="O175" s="565"/>
      <c r="P175" s="518"/>
      <c r="Q175" s="507"/>
      <c r="R175" s="518"/>
      <c r="S175" s="507"/>
      <c r="T175" s="518"/>
      <c r="U175" s="507"/>
      <c r="V175" s="510"/>
      <c r="W175" s="507"/>
      <c r="X175" s="507"/>
      <c r="Y175" s="631"/>
      <c r="Z175" s="171">
        <v>6</v>
      </c>
      <c r="AA175" s="172" t="s">
        <v>2025</v>
      </c>
      <c r="AB175" s="173" t="s">
        <v>170</v>
      </c>
      <c r="AC175" s="172" t="s">
        <v>2026</v>
      </c>
      <c r="AD175" s="185" t="s">
        <v>1522</v>
      </c>
      <c r="AE175" s="173" t="s">
        <v>76</v>
      </c>
      <c r="AF175" s="175">
        <v>0.1</v>
      </c>
      <c r="AG175" s="173" t="s">
        <v>77</v>
      </c>
      <c r="AH175" s="175">
        <v>0.15</v>
      </c>
      <c r="AI175" s="176">
        <v>0.25</v>
      </c>
      <c r="AJ175" s="168">
        <v>0.12959999999999999</v>
      </c>
      <c r="AK175" s="168">
        <v>0.33749999999999997</v>
      </c>
      <c r="AL175" s="178" t="s">
        <v>66</v>
      </c>
      <c r="AM175" s="178" t="s">
        <v>67</v>
      </c>
      <c r="AN175" s="178" t="s">
        <v>80</v>
      </c>
      <c r="AO175" s="501"/>
      <c r="AP175" s="501"/>
      <c r="AQ175" s="504"/>
      <c r="AR175" s="501"/>
      <c r="AS175" s="501"/>
      <c r="AT175" s="504"/>
      <c r="AU175" s="504"/>
      <c r="AV175" s="504"/>
      <c r="AW175" s="518"/>
      <c r="AX175" s="611"/>
      <c r="AY175" s="611"/>
      <c r="AZ175" s="607"/>
      <c r="BA175" s="607"/>
      <c r="BB175" s="521"/>
      <c r="BC175" s="550"/>
      <c r="BD175" s="550"/>
      <c r="BE175" s="552"/>
      <c r="BF175" s="552"/>
      <c r="BG175" s="552"/>
      <c r="BH175" s="552"/>
      <c r="BI175" s="552"/>
      <c r="BJ175" s="550"/>
      <c r="BK175" s="550"/>
      <c r="BL175" s="553"/>
    </row>
    <row r="176" spans="1:64" ht="62.25" x14ac:dyDescent="0.2">
      <c r="A176" s="555"/>
      <c r="B176" s="558"/>
      <c r="C176" s="561"/>
      <c r="D176" s="522" t="s">
        <v>162</v>
      </c>
      <c r="E176" s="525" t="s">
        <v>126</v>
      </c>
      <c r="F176" s="528">
        <v>2</v>
      </c>
      <c r="G176" s="531" t="s">
        <v>376</v>
      </c>
      <c r="H176" s="531"/>
      <c r="I176" s="534" t="s">
        <v>2005</v>
      </c>
      <c r="J176" s="537" t="s">
        <v>17</v>
      </c>
      <c r="K176" s="540" t="s">
        <v>2006</v>
      </c>
      <c r="L176" s="493"/>
      <c r="M176" s="493"/>
      <c r="N176" s="531" t="s">
        <v>2007</v>
      </c>
      <c r="O176" s="563">
        <v>0.9</v>
      </c>
      <c r="P176" s="516" t="s">
        <v>73</v>
      </c>
      <c r="Q176" s="505">
        <v>1</v>
      </c>
      <c r="R176" s="516"/>
      <c r="S176" s="505" t="s">
        <v>1510</v>
      </c>
      <c r="T176" s="516" t="s">
        <v>10</v>
      </c>
      <c r="U176" s="505">
        <v>0.6</v>
      </c>
      <c r="V176" s="508" t="s">
        <v>10</v>
      </c>
      <c r="W176" s="505">
        <v>0.6</v>
      </c>
      <c r="X176" s="505" t="s">
        <v>2004</v>
      </c>
      <c r="Y176" s="502" t="s">
        <v>1517</v>
      </c>
      <c r="Z176" s="152">
        <v>1</v>
      </c>
      <c r="AA176" s="179" t="s">
        <v>2027</v>
      </c>
      <c r="AB176" s="154" t="s">
        <v>170</v>
      </c>
      <c r="AC176" s="179" t="s">
        <v>377</v>
      </c>
      <c r="AD176" s="155" t="s">
        <v>1513</v>
      </c>
      <c r="AE176" s="154" t="s">
        <v>64</v>
      </c>
      <c r="AF176" s="156">
        <v>0.25</v>
      </c>
      <c r="AG176" s="154" t="s">
        <v>77</v>
      </c>
      <c r="AH176" s="156">
        <v>0.15</v>
      </c>
      <c r="AI176" s="157">
        <v>0.4</v>
      </c>
      <c r="AJ176" s="158">
        <v>0.6</v>
      </c>
      <c r="AK176" s="158">
        <v>0.6</v>
      </c>
      <c r="AL176" s="159" t="s">
        <v>66</v>
      </c>
      <c r="AM176" s="159" t="s">
        <v>67</v>
      </c>
      <c r="AN176" s="159" t="s">
        <v>80</v>
      </c>
      <c r="AO176" s="499">
        <v>1</v>
      </c>
      <c r="AP176" s="499">
        <v>0.6</v>
      </c>
      <c r="AQ176" s="502" t="s">
        <v>62</v>
      </c>
      <c r="AR176" s="499">
        <v>0.6</v>
      </c>
      <c r="AS176" s="499">
        <v>0.6</v>
      </c>
      <c r="AT176" s="502" t="s">
        <v>10</v>
      </c>
      <c r="AU176" s="502" t="s">
        <v>1517</v>
      </c>
      <c r="AV176" s="502" t="s">
        <v>10</v>
      </c>
      <c r="AW176" s="516" t="s">
        <v>167</v>
      </c>
      <c r="AX176" s="531" t="s">
        <v>2039</v>
      </c>
      <c r="AY176" s="531" t="s">
        <v>378</v>
      </c>
      <c r="AZ176" s="531" t="s">
        <v>287</v>
      </c>
      <c r="BA176" s="531" t="s">
        <v>379</v>
      </c>
      <c r="BB176" s="546" t="s">
        <v>1583</v>
      </c>
      <c r="BC176" s="493"/>
      <c r="BD176" s="493"/>
      <c r="BE176" s="511"/>
      <c r="BF176" s="511"/>
      <c r="BG176" s="511"/>
      <c r="BH176" s="511"/>
      <c r="BI176" s="511"/>
      <c r="BJ176" s="493"/>
      <c r="BK176" s="493"/>
      <c r="BL176" s="496"/>
    </row>
    <row r="177" spans="1:64" x14ac:dyDescent="0.2">
      <c r="A177" s="555"/>
      <c r="B177" s="558"/>
      <c r="C177" s="561"/>
      <c r="D177" s="523"/>
      <c r="E177" s="526"/>
      <c r="F177" s="529"/>
      <c r="G177" s="532"/>
      <c r="H177" s="532"/>
      <c r="I177" s="535"/>
      <c r="J177" s="538"/>
      <c r="K177" s="541"/>
      <c r="L177" s="494"/>
      <c r="M177" s="494"/>
      <c r="N177" s="532"/>
      <c r="O177" s="564"/>
      <c r="P177" s="517"/>
      <c r="Q177" s="506"/>
      <c r="R177" s="517"/>
      <c r="S177" s="506"/>
      <c r="T177" s="517"/>
      <c r="U177" s="506"/>
      <c r="V177" s="509"/>
      <c r="W177" s="506"/>
      <c r="X177" s="506"/>
      <c r="Y177" s="503"/>
      <c r="Z177" s="161"/>
      <c r="AA177" s="164"/>
      <c r="AB177" s="163"/>
      <c r="AC177" s="164"/>
      <c r="AD177" s="182" t="s">
        <v>1510</v>
      </c>
      <c r="AE177" s="169"/>
      <c r="AF177" s="166" t="s">
        <v>1510</v>
      </c>
      <c r="AG177" s="169"/>
      <c r="AH177" s="166" t="s">
        <v>1510</v>
      </c>
      <c r="AI177" s="167" t="s">
        <v>1510</v>
      </c>
      <c r="AJ177" s="183" t="s">
        <v>1510</v>
      </c>
      <c r="AK177" s="183" t="s">
        <v>1510</v>
      </c>
      <c r="AL177" s="169"/>
      <c r="AM177" s="169"/>
      <c r="AN177" s="169"/>
      <c r="AO177" s="500"/>
      <c r="AP177" s="500"/>
      <c r="AQ177" s="503"/>
      <c r="AR177" s="500"/>
      <c r="AS177" s="500"/>
      <c r="AT177" s="503"/>
      <c r="AU177" s="503"/>
      <c r="AV177" s="503"/>
      <c r="AW177" s="517"/>
      <c r="AX177" s="532"/>
      <c r="AY177" s="532"/>
      <c r="AZ177" s="532"/>
      <c r="BA177" s="532"/>
      <c r="BB177" s="547"/>
      <c r="BC177" s="549"/>
      <c r="BD177" s="549"/>
      <c r="BE177" s="551"/>
      <c r="BF177" s="551"/>
      <c r="BG177" s="551"/>
      <c r="BH177" s="551"/>
      <c r="BI177" s="551"/>
      <c r="BJ177" s="549"/>
      <c r="BK177" s="549"/>
      <c r="BL177" s="497"/>
    </row>
    <row r="178" spans="1:64" x14ac:dyDescent="0.2">
      <c r="A178" s="555"/>
      <c r="B178" s="558"/>
      <c r="C178" s="561"/>
      <c r="D178" s="523"/>
      <c r="E178" s="526"/>
      <c r="F178" s="529"/>
      <c r="G178" s="532"/>
      <c r="H178" s="532"/>
      <c r="I178" s="535"/>
      <c r="J178" s="538"/>
      <c r="K178" s="541"/>
      <c r="L178" s="494"/>
      <c r="M178" s="494"/>
      <c r="N178" s="532"/>
      <c r="O178" s="564"/>
      <c r="P178" s="517"/>
      <c r="Q178" s="506"/>
      <c r="R178" s="517"/>
      <c r="S178" s="506"/>
      <c r="T178" s="517"/>
      <c r="U178" s="506"/>
      <c r="V178" s="509"/>
      <c r="W178" s="506"/>
      <c r="X178" s="506"/>
      <c r="Y178" s="503"/>
      <c r="Z178" s="161"/>
      <c r="AA178" s="162"/>
      <c r="AB178" s="163"/>
      <c r="AC178" s="164"/>
      <c r="AD178" s="165" t="s">
        <v>1510</v>
      </c>
      <c r="AE178" s="163"/>
      <c r="AF178" s="166" t="s">
        <v>1510</v>
      </c>
      <c r="AG178" s="163"/>
      <c r="AH178" s="166" t="s">
        <v>1510</v>
      </c>
      <c r="AI178" s="167" t="s">
        <v>1510</v>
      </c>
      <c r="AJ178" s="168" t="s">
        <v>1510</v>
      </c>
      <c r="AK178" s="168" t="s">
        <v>1510</v>
      </c>
      <c r="AL178" s="169"/>
      <c r="AM178" s="169"/>
      <c r="AN178" s="169"/>
      <c r="AO178" s="500"/>
      <c r="AP178" s="500"/>
      <c r="AQ178" s="503"/>
      <c r="AR178" s="500"/>
      <c r="AS178" s="500"/>
      <c r="AT178" s="503"/>
      <c r="AU178" s="503"/>
      <c r="AV178" s="503"/>
      <c r="AW178" s="517"/>
      <c r="AX178" s="532"/>
      <c r="AY178" s="532"/>
      <c r="AZ178" s="532"/>
      <c r="BA178" s="532"/>
      <c r="BB178" s="547"/>
      <c r="BC178" s="549"/>
      <c r="BD178" s="549"/>
      <c r="BE178" s="551"/>
      <c r="BF178" s="551"/>
      <c r="BG178" s="551"/>
      <c r="BH178" s="551"/>
      <c r="BI178" s="551"/>
      <c r="BJ178" s="549"/>
      <c r="BK178" s="549"/>
      <c r="BL178" s="497"/>
    </row>
    <row r="179" spans="1:64" x14ac:dyDescent="0.2">
      <c r="A179" s="555"/>
      <c r="B179" s="558"/>
      <c r="C179" s="561"/>
      <c r="D179" s="523"/>
      <c r="E179" s="526"/>
      <c r="F179" s="529"/>
      <c r="G179" s="532"/>
      <c r="H179" s="532"/>
      <c r="I179" s="535"/>
      <c r="J179" s="538"/>
      <c r="K179" s="541"/>
      <c r="L179" s="494"/>
      <c r="M179" s="494"/>
      <c r="N179" s="532"/>
      <c r="O179" s="564"/>
      <c r="P179" s="517"/>
      <c r="Q179" s="506"/>
      <c r="R179" s="517"/>
      <c r="S179" s="506"/>
      <c r="T179" s="517"/>
      <c r="U179" s="506"/>
      <c r="V179" s="509"/>
      <c r="W179" s="506"/>
      <c r="X179" s="506"/>
      <c r="Y179" s="503"/>
      <c r="Z179" s="161"/>
      <c r="AA179" s="164"/>
      <c r="AB179" s="163"/>
      <c r="AC179" s="164"/>
      <c r="AD179" s="165" t="s">
        <v>1510</v>
      </c>
      <c r="AE179" s="163"/>
      <c r="AF179" s="166" t="s">
        <v>1510</v>
      </c>
      <c r="AG179" s="163"/>
      <c r="AH179" s="166" t="s">
        <v>1510</v>
      </c>
      <c r="AI179" s="167" t="s">
        <v>1510</v>
      </c>
      <c r="AJ179" s="168" t="s">
        <v>1510</v>
      </c>
      <c r="AK179" s="168" t="s">
        <v>1510</v>
      </c>
      <c r="AL179" s="169"/>
      <c r="AM179" s="169"/>
      <c r="AN179" s="169"/>
      <c r="AO179" s="500"/>
      <c r="AP179" s="500"/>
      <c r="AQ179" s="503"/>
      <c r="AR179" s="500"/>
      <c r="AS179" s="500"/>
      <c r="AT179" s="503"/>
      <c r="AU179" s="503"/>
      <c r="AV179" s="503"/>
      <c r="AW179" s="517"/>
      <c r="AX179" s="532"/>
      <c r="AY179" s="532"/>
      <c r="AZ179" s="532"/>
      <c r="BA179" s="532"/>
      <c r="BB179" s="547"/>
      <c r="BC179" s="549"/>
      <c r="BD179" s="549"/>
      <c r="BE179" s="551"/>
      <c r="BF179" s="551"/>
      <c r="BG179" s="551"/>
      <c r="BH179" s="551"/>
      <c r="BI179" s="551"/>
      <c r="BJ179" s="549"/>
      <c r="BK179" s="549"/>
      <c r="BL179" s="497"/>
    </row>
    <row r="180" spans="1:64" x14ac:dyDescent="0.2">
      <c r="A180" s="555"/>
      <c r="B180" s="558"/>
      <c r="C180" s="561"/>
      <c r="D180" s="523"/>
      <c r="E180" s="526"/>
      <c r="F180" s="529"/>
      <c r="G180" s="532"/>
      <c r="H180" s="532"/>
      <c r="I180" s="535"/>
      <c r="J180" s="538"/>
      <c r="K180" s="541"/>
      <c r="L180" s="494"/>
      <c r="M180" s="494"/>
      <c r="N180" s="532"/>
      <c r="O180" s="564"/>
      <c r="P180" s="517"/>
      <c r="Q180" s="506"/>
      <c r="R180" s="517"/>
      <c r="S180" s="506"/>
      <c r="T180" s="517"/>
      <c r="U180" s="506"/>
      <c r="V180" s="509"/>
      <c r="W180" s="506"/>
      <c r="X180" s="506"/>
      <c r="Y180" s="503"/>
      <c r="Z180" s="161"/>
      <c r="AA180" s="186"/>
      <c r="AB180" s="163"/>
      <c r="AC180" s="164"/>
      <c r="AD180" s="165" t="s">
        <v>1510</v>
      </c>
      <c r="AE180" s="163"/>
      <c r="AF180" s="166" t="s">
        <v>1510</v>
      </c>
      <c r="AG180" s="163"/>
      <c r="AH180" s="166" t="s">
        <v>1510</v>
      </c>
      <c r="AI180" s="167" t="s">
        <v>1510</v>
      </c>
      <c r="AJ180" s="168" t="s">
        <v>1510</v>
      </c>
      <c r="AK180" s="168" t="s">
        <v>1510</v>
      </c>
      <c r="AL180" s="169"/>
      <c r="AM180" s="169"/>
      <c r="AN180" s="169"/>
      <c r="AO180" s="500"/>
      <c r="AP180" s="500"/>
      <c r="AQ180" s="503"/>
      <c r="AR180" s="500"/>
      <c r="AS180" s="500"/>
      <c r="AT180" s="503"/>
      <c r="AU180" s="503"/>
      <c r="AV180" s="503"/>
      <c r="AW180" s="517"/>
      <c r="AX180" s="532"/>
      <c r="AY180" s="532"/>
      <c r="AZ180" s="532"/>
      <c r="BA180" s="532"/>
      <c r="BB180" s="547"/>
      <c r="BC180" s="549"/>
      <c r="BD180" s="549"/>
      <c r="BE180" s="551"/>
      <c r="BF180" s="551"/>
      <c r="BG180" s="551"/>
      <c r="BH180" s="551"/>
      <c r="BI180" s="551"/>
      <c r="BJ180" s="549"/>
      <c r="BK180" s="549"/>
      <c r="BL180" s="497"/>
    </row>
    <row r="181" spans="1:64" ht="13.5" thickBot="1" x14ac:dyDescent="0.25">
      <c r="A181" s="555"/>
      <c r="B181" s="558"/>
      <c r="C181" s="561"/>
      <c r="D181" s="524"/>
      <c r="E181" s="527"/>
      <c r="F181" s="530"/>
      <c r="G181" s="533"/>
      <c r="H181" s="533"/>
      <c r="I181" s="536"/>
      <c r="J181" s="539"/>
      <c r="K181" s="542"/>
      <c r="L181" s="495"/>
      <c r="M181" s="495"/>
      <c r="N181" s="533"/>
      <c r="O181" s="565"/>
      <c r="P181" s="518"/>
      <c r="Q181" s="507"/>
      <c r="R181" s="518"/>
      <c r="S181" s="507"/>
      <c r="T181" s="518"/>
      <c r="U181" s="507"/>
      <c r="V181" s="510"/>
      <c r="W181" s="507"/>
      <c r="X181" s="507"/>
      <c r="Y181" s="504"/>
      <c r="Z181" s="171"/>
      <c r="AA181" s="172"/>
      <c r="AB181" s="173"/>
      <c r="AC181" s="172"/>
      <c r="AD181" s="174" t="s">
        <v>1510</v>
      </c>
      <c r="AE181" s="173"/>
      <c r="AF181" s="175" t="s">
        <v>1510</v>
      </c>
      <c r="AG181" s="173"/>
      <c r="AH181" s="175" t="s">
        <v>1510</v>
      </c>
      <c r="AI181" s="176" t="s">
        <v>1510</v>
      </c>
      <c r="AJ181" s="168" t="s">
        <v>1510</v>
      </c>
      <c r="AK181" s="168" t="s">
        <v>1510</v>
      </c>
      <c r="AL181" s="178"/>
      <c r="AM181" s="178"/>
      <c r="AN181" s="178"/>
      <c r="AO181" s="501"/>
      <c r="AP181" s="501"/>
      <c r="AQ181" s="504"/>
      <c r="AR181" s="501"/>
      <c r="AS181" s="501"/>
      <c r="AT181" s="504"/>
      <c r="AU181" s="504"/>
      <c r="AV181" s="504"/>
      <c r="AW181" s="518"/>
      <c r="AX181" s="533"/>
      <c r="AY181" s="533"/>
      <c r="AZ181" s="533"/>
      <c r="BA181" s="533"/>
      <c r="BB181" s="548"/>
      <c r="BC181" s="550"/>
      <c r="BD181" s="550"/>
      <c r="BE181" s="552"/>
      <c r="BF181" s="552"/>
      <c r="BG181" s="552"/>
      <c r="BH181" s="552"/>
      <c r="BI181" s="552"/>
      <c r="BJ181" s="550"/>
      <c r="BK181" s="550"/>
      <c r="BL181" s="553"/>
    </row>
    <row r="182" spans="1:64" ht="64.5" customHeight="1" x14ac:dyDescent="0.2">
      <c r="A182" s="555"/>
      <c r="B182" s="558"/>
      <c r="C182" s="561"/>
      <c r="D182" s="522" t="s">
        <v>162</v>
      </c>
      <c r="E182" s="525" t="s">
        <v>126</v>
      </c>
      <c r="F182" s="528">
        <v>3</v>
      </c>
      <c r="G182" s="493" t="s">
        <v>380</v>
      </c>
      <c r="H182" s="531"/>
      <c r="I182" s="534" t="s">
        <v>2008</v>
      </c>
      <c r="J182" s="537" t="s">
        <v>17</v>
      </c>
      <c r="K182" s="540" t="s">
        <v>2009</v>
      </c>
      <c r="L182" s="493"/>
      <c r="M182" s="493"/>
      <c r="N182" s="531" t="s">
        <v>2010</v>
      </c>
      <c r="O182" s="563">
        <v>0.9</v>
      </c>
      <c r="P182" s="516" t="s">
        <v>71</v>
      </c>
      <c r="Q182" s="505">
        <v>0.4</v>
      </c>
      <c r="R182" s="516"/>
      <c r="S182" s="505" t="s">
        <v>1510</v>
      </c>
      <c r="T182" s="516" t="s">
        <v>10</v>
      </c>
      <c r="U182" s="505">
        <v>0.6</v>
      </c>
      <c r="V182" s="508" t="s">
        <v>10</v>
      </c>
      <c r="W182" s="505">
        <v>0.6</v>
      </c>
      <c r="X182" s="505" t="s">
        <v>1834</v>
      </c>
      <c r="Y182" s="502" t="s">
        <v>10</v>
      </c>
      <c r="Z182" s="152">
        <v>1</v>
      </c>
      <c r="AA182" s="21" t="s">
        <v>2028</v>
      </c>
      <c r="AB182" s="154" t="s">
        <v>165</v>
      </c>
      <c r="AC182" s="179" t="s">
        <v>381</v>
      </c>
      <c r="AD182" s="155" t="s">
        <v>1513</v>
      </c>
      <c r="AE182" s="154" t="s">
        <v>64</v>
      </c>
      <c r="AF182" s="156">
        <v>0.25</v>
      </c>
      <c r="AG182" s="154" t="s">
        <v>77</v>
      </c>
      <c r="AH182" s="156">
        <v>0.15</v>
      </c>
      <c r="AI182" s="157">
        <v>0.4</v>
      </c>
      <c r="AJ182" s="158">
        <v>0.24</v>
      </c>
      <c r="AK182" s="158">
        <v>0.6</v>
      </c>
      <c r="AL182" s="159" t="s">
        <v>66</v>
      </c>
      <c r="AM182" s="159" t="s">
        <v>67</v>
      </c>
      <c r="AN182" s="159" t="s">
        <v>80</v>
      </c>
      <c r="AO182" s="499">
        <v>0.4</v>
      </c>
      <c r="AP182" s="499">
        <v>6.0479999999999999E-2</v>
      </c>
      <c r="AQ182" s="502" t="s">
        <v>70</v>
      </c>
      <c r="AR182" s="499">
        <v>0.6</v>
      </c>
      <c r="AS182" s="499">
        <v>0.6</v>
      </c>
      <c r="AT182" s="502" t="s">
        <v>10</v>
      </c>
      <c r="AU182" s="502" t="s">
        <v>10</v>
      </c>
      <c r="AV182" s="502" t="s">
        <v>10</v>
      </c>
      <c r="AW182" s="516" t="s">
        <v>167</v>
      </c>
      <c r="AX182" s="531" t="s">
        <v>2040</v>
      </c>
      <c r="AY182" s="493" t="s">
        <v>382</v>
      </c>
      <c r="AZ182" s="531" t="s">
        <v>287</v>
      </c>
      <c r="BA182" s="493" t="s">
        <v>383</v>
      </c>
      <c r="BB182" s="546">
        <v>45291</v>
      </c>
      <c r="BC182" s="493"/>
      <c r="BD182" s="493"/>
      <c r="BE182" s="511"/>
      <c r="BF182" s="511"/>
      <c r="BG182" s="511"/>
      <c r="BH182" s="511"/>
      <c r="BI182" s="511"/>
      <c r="BJ182" s="493"/>
      <c r="BK182" s="493"/>
      <c r="BL182" s="496"/>
    </row>
    <row r="183" spans="1:64" ht="62.25" x14ac:dyDescent="0.2">
      <c r="A183" s="555"/>
      <c r="B183" s="558"/>
      <c r="C183" s="561"/>
      <c r="D183" s="523"/>
      <c r="E183" s="526"/>
      <c r="F183" s="529"/>
      <c r="G183" s="494"/>
      <c r="H183" s="532"/>
      <c r="I183" s="535"/>
      <c r="J183" s="538"/>
      <c r="K183" s="541"/>
      <c r="L183" s="494"/>
      <c r="M183" s="494"/>
      <c r="N183" s="532"/>
      <c r="O183" s="564"/>
      <c r="P183" s="517"/>
      <c r="Q183" s="506"/>
      <c r="R183" s="517"/>
      <c r="S183" s="506"/>
      <c r="T183" s="517"/>
      <c r="U183" s="506"/>
      <c r="V183" s="509"/>
      <c r="W183" s="506"/>
      <c r="X183" s="506"/>
      <c r="Y183" s="503"/>
      <c r="Z183" s="161">
        <v>2</v>
      </c>
      <c r="AA183" s="21" t="s">
        <v>2029</v>
      </c>
      <c r="AB183" s="163" t="s">
        <v>165</v>
      </c>
      <c r="AC183" s="164" t="s">
        <v>384</v>
      </c>
      <c r="AD183" s="165" t="s">
        <v>1513</v>
      </c>
      <c r="AE183" s="163" t="s">
        <v>64</v>
      </c>
      <c r="AF183" s="166">
        <v>0.25</v>
      </c>
      <c r="AG183" s="163" t="s">
        <v>77</v>
      </c>
      <c r="AH183" s="166">
        <v>0.15</v>
      </c>
      <c r="AI183" s="167">
        <v>0.4</v>
      </c>
      <c r="AJ183" s="168">
        <v>0.14399999999999999</v>
      </c>
      <c r="AK183" s="168">
        <v>0.6</v>
      </c>
      <c r="AL183" s="169" t="s">
        <v>66</v>
      </c>
      <c r="AM183" s="169" t="s">
        <v>67</v>
      </c>
      <c r="AN183" s="169" t="s">
        <v>80</v>
      </c>
      <c r="AO183" s="500"/>
      <c r="AP183" s="500"/>
      <c r="AQ183" s="503"/>
      <c r="AR183" s="500"/>
      <c r="AS183" s="500"/>
      <c r="AT183" s="503"/>
      <c r="AU183" s="503"/>
      <c r="AV183" s="503"/>
      <c r="AW183" s="517"/>
      <c r="AX183" s="532"/>
      <c r="AY183" s="494"/>
      <c r="AZ183" s="532"/>
      <c r="BA183" s="494"/>
      <c r="BB183" s="547"/>
      <c r="BC183" s="549"/>
      <c r="BD183" s="549"/>
      <c r="BE183" s="551"/>
      <c r="BF183" s="551"/>
      <c r="BG183" s="551"/>
      <c r="BH183" s="551"/>
      <c r="BI183" s="551"/>
      <c r="BJ183" s="549"/>
      <c r="BK183" s="549"/>
      <c r="BL183" s="497"/>
    </row>
    <row r="184" spans="1:64" ht="63.75" x14ac:dyDescent="0.2">
      <c r="A184" s="555"/>
      <c r="B184" s="558"/>
      <c r="C184" s="561"/>
      <c r="D184" s="523"/>
      <c r="E184" s="526"/>
      <c r="F184" s="529"/>
      <c r="G184" s="494"/>
      <c r="H184" s="532"/>
      <c r="I184" s="535"/>
      <c r="J184" s="538"/>
      <c r="K184" s="541"/>
      <c r="L184" s="494"/>
      <c r="M184" s="494"/>
      <c r="N184" s="532"/>
      <c r="O184" s="564"/>
      <c r="P184" s="517"/>
      <c r="Q184" s="506"/>
      <c r="R184" s="517"/>
      <c r="S184" s="506"/>
      <c r="T184" s="517"/>
      <c r="U184" s="506"/>
      <c r="V184" s="509"/>
      <c r="W184" s="506"/>
      <c r="X184" s="506"/>
      <c r="Y184" s="503"/>
      <c r="Z184" s="161">
        <v>3</v>
      </c>
      <c r="AA184" s="21" t="s">
        <v>2030</v>
      </c>
      <c r="AB184" s="163" t="s">
        <v>165</v>
      </c>
      <c r="AC184" s="164" t="s">
        <v>385</v>
      </c>
      <c r="AD184" s="165" t="s">
        <v>1513</v>
      </c>
      <c r="AE184" s="163" t="s">
        <v>75</v>
      </c>
      <c r="AF184" s="166">
        <v>0.15</v>
      </c>
      <c r="AG184" s="163" t="s">
        <v>77</v>
      </c>
      <c r="AH184" s="166">
        <v>0.15</v>
      </c>
      <c r="AI184" s="167">
        <v>0.3</v>
      </c>
      <c r="AJ184" s="168">
        <v>0.1008</v>
      </c>
      <c r="AK184" s="168">
        <v>0.6</v>
      </c>
      <c r="AL184" s="169" t="s">
        <v>66</v>
      </c>
      <c r="AM184" s="169" t="s">
        <v>67</v>
      </c>
      <c r="AN184" s="169" t="s">
        <v>80</v>
      </c>
      <c r="AO184" s="500"/>
      <c r="AP184" s="500"/>
      <c r="AQ184" s="503"/>
      <c r="AR184" s="500"/>
      <c r="AS184" s="500"/>
      <c r="AT184" s="503"/>
      <c r="AU184" s="503"/>
      <c r="AV184" s="503"/>
      <c r="AW184" s="517"/>
      <c r="AX184" s="532"/>
      <c r="AY184" s="494"/>
      <c r="AZ184" s="532"/>
      <c r="BA184" s="494"/>
      <c r="BB184" s="547"/>
      <c r="BC184" s="549"/>
      <c r="BD184" s="549"/>
      <c r="BE184" s="551"/>
      <c r="BF184" s="551"/>
      <c r="BG184" s="551"/>
      <c r="BH184" s="551"/>
      <c r="BI184" s="551"/>
      <c r="BJ184" s="549"/>
      <c r="BK184" s="549"/>
      <c r="BL184" s="497"/>
    </row>
    <row r="185" spans="1:64" ht="51" customHeight="1" x14ac:dyDescent="0.2">
      <c r="A185" s="555"/>
      <c r="B185" s="558"/>
      <c r="C185" s="561"/>
      <c r="D185" s="523"/>
      <c r="E185" s="526"/>
      <c r="F185" s="529"/>
      <c r="G185" s="494"/>
      <c r="H185" s="532"/>
      <c r="I185" s="535"/>
      <c r="J185" s="538"/>
      <c r="K185" s="541"/>
      <c r="L185" s="494"/>
      <c r="M185" s="494"/>
      <c r="N185" s="532"/>
      <c r="O185" s="564"/>
      <c r="P185" s="517"/>
      <c r="Q185" s="506"/>
      <c r="R185" s="517"/>
      <c r="S185" s="506"/>
      <c r="T185" s="517"/>
      <c r="U185" s="506"/>
      <c r="V185" s="509"/>
      <c r="W185" s="506"/>
      <c r="X185" s="506"/>
      <c r="Y185" s="503"/>
      <c r="Z185" s="161">
        <v>4</v>
      </c>
      <c r="AA185" s="21" t="s">
        <v>2031</v>
      </c>
      <c r="AB185" s="163" t="s">
        <v>165</v>
      </c>
      <c r="AC185" s="164" t="s">
        <v>2032</v>
      </c>
      <c r="AD185" s="165" t="s">
        <v>1513</v>
      </c>
      <c r="AE185" s="163" t="s">
        <v>64</v>
      </c>
      <c r="AF185" s="166">
        <v>0.25</v>
      </c>
      <c r="AG185" s="163" t="s">
        <v>77</v>
      </c>
      <c r="AH185" s="166">
        <v>0.15</v>
      </c>
      <c r="AI185" s="167">
        <v>0.4</v>
      </c>
      <c r="AJ185" s="168">
        <v>6.0479999999999999E-2</v>
      </c>
      <c r="AK185" s="168">
        <v>0.6</v>
      </c>
      <c r="AL185" s="169" t="s">
        <v>66</v>
      </c>
      <c r="AM185" s="169" t="s">
        <v>67</v>
      </c>
      <c r="AN185" s="169" t="s">
        <v>80</v>
      </c>
      <c r="AO185" s="500"/>
      <c r="AP185" s="500"/>
      <c r="AQ185" s="503"/>
      <c r="AR185" s="500"/>
      <c r="AS185" s="500"/>
      <c r="AT185" s="503"/>
      <c r="AU185" s="503"/>
      <c r="AV185" s="503"/>
      <c r="AW185" s="517"/>
      <c r="AX185" s="532"/>
      <c r="AY185" s="494"/>
      <c r="AZ185" s="532"/>
      <c r="BA185" s="494"/>
      <c r="BB185" s="547"/>
      <c r="BC185" s="549"/>
      <c r="BD185" s="549"/>
      <c r="BE185" s="551"/>
      <c r="BF185" s="551"/>
      <c r="BG185" s="551"/>
      <c r="BH185" s="551"/>
      <c r="BI185" s="551"/>
      <c r="BJ185" s="549"/>
      <c r="BK185" s="549"/>
      <c r="BL185" s="497"/>
    </row>
    <row r="186" spans="1:64" x14ac:dyDescent="0.2">
      <c r="A186" s="555"/>
      <c r="B186" s="558"/>
      <c r="C186" s="561"/>
      <c r="D186" s="523"/>
      <c r="E186" s="526"/>
      <c r="F186" s="529"/>
      <c r="G186" s="494"/>
      <c r="H186" s="532"/>
      <c r="I186" s="535"/>
      <c r="J186" s="538"/>
      <c r="K186" s="541"/>
      <c r="L186" s="494"/>
      <c r="M186" s="494"/>
      <c r="N186" s="532"/>
      <c r="O186" s="564"/>
      <c r="P186" s="517"/>
      <c r="Q186" s="506"/>
      <c r="R186" s="517"/>
      <c r="S186" s="506"/>
      <c r="T186" s="517"/>
      <c r="U186" s="506"/>
      <c r="V186" s="509"/>
      <c r="W186" s="506"/>
      <c r="X186" s="506"/>
      <c r="Y186" s="503"/>
      <c r="Z186" s="161"/>
      <c r="AA186" s="22"/>
      <c r="AB186" s="163"/>
      <c r="AC186" s="184"/>
      <c r="AD186" s="165" t="s">
        <v>1510</v>
      </c>
      <c r="AE186" s="163"/>
      <c r="AF186" s="166" t="s">
        <v>1510</v>
      </c>
      <c r="AG186" s="163"/>
      <c r="AH186" s="166" t="s">
        <v>1510</v>
      </c>
      <c r="AI186" s="167" t="s">
        <v>1510</v>
      </c>
      <c r="AJ186" s="168" t="s">
        <v>1510</v>
      </c>
      <c r="AK186" s="168" t="s">
        <v>1510</v>
      </c>
      <c r="AL186" s="169"/>
      <c r="AM186" s="169"/>
      <c r="AN186" s="169"/>
      <c r="AO186" s="500"/>
      <c r="AP186" s="500"/>
      <c r="AQ186" s="503"/>
      <c r="AR186" s="500"/>
      <c r="AS186" s="500"/>
      <c r="AT186" s="503"/>
      <c r="AU186" s="503"/>
      <c r="AV186" s="503"/>
      <c r="AW186" s="517"/>
      <c r="AX186" s="532"/>
      <c r="AY186" s="494"/>
      <c r="AZ186" s="532"/>
      <c r="BA186" s="494"/>
      <c r="BB186" s="547"/>
      <c r="BC186" s="549"/>
      <c r="BD186" s="549"/>
      <c r="BE186" s="551"/>
      <c r="BF186" s="551"/>
      <c r="BG186" s="551"/>
      <c r="BH186" s="551"/>
      <c r="BI186" s="551"/>
      <c r="BJ186" s="549"/>
      <c r="BK186" s="549"/>
      <c r="BL186" s="497"/>
    </row>
    <row r="187" spans="1:64" ht="13.5" thickBot="1" x14ac:dyDescent="0.25">
      <c r="A187" s="555"/>
      <c r="B187" s="558"/>
      <c r="C187" s="561"/>
      <c r="D187" s="524"/>
      <c r="E187" s="527"/>
      <c r="F187" s="530"/>
      <c r="G187" s="495"/>
      <c r="H187" s="533"/>
      <c r="I187" s="536"/>
      <c r="J187" s="539"/>
      <c r="K187" s="542"/>
      <c r="L187" s="495"/>
      <c r="M187" s="495"/>
      <c r="N187" s="533"/>
      <c r="O187" s="565"/>
      <c r="P187" s="518"/>
      <c r="Q187" s="507"/>
      <c r="R187" s="518"/>
      <c r="S187" s="507"/>
      <c r="T187" s="518"/>
      <c r="U187" s="507"/>
      <c r="V187" s="510"/>
      <c r="W187" s="507"/>
      <c r="X187" s="507"/>
      <c r="Y187" s="504"/>
      <c r="Z187" s="171"/>
      <c r="AA187" s="172"/>
      <c r="AB187" s="173"/>
      <c r="AC187" s="172"/>
      <c r="AD187" s="174" t="s">
        <v>1510</v>
      </c>
      <c r="AE187" s="173"/>
      <c r="AF187" s="175" t="s">
        <v>1510</v>
      </c>
      <c r="AG187" s="173"/>
      <c r="AH187" s="175" t="s">
        <v>1510</v>
      </c>
      <c r="AI187" s="176" t="s">
        <v>1510</v>
      </c>
      <c r="AJ187" s="168" t="s">
        <v>1510</v>
      </c>
      <c r="AK187" s="168" t="s">
        <v>1510</v>
      </c>
      <c r="AL187" s="178"/>
      <c r="AM187" s="178"/>
      <c r="AN187" s="178"/>
      <c r="AO187" s="501"/>
      <c r="AP187" s="501"/>
      <c r="AQ187" s="504"/>
      <c r="AR187" s="501"/>
      <c r="AS187" s="501"/>
      <c r="AT187" s="504"/>
      <c r="AU187" s="504"/>
      <c r="AV187" s="504"/>
      <c r="AW187" s="518"/>
      <c r="AX187" s="533"/>
      <c r="AY187" s="495"/>
      <c r="AZ187" s="533"/>
      <c r="BA187" s="495"/>
      <c r="BB187" s="548"/>
      <c r="BC187" s="550"/>
      <c r="BD187" s="550"/>
      <c r="BE187" s="552"/>
      <c r="BF187" s="552"/>
      <c r="BG187" s="552"/>
      <c r="BH187" s="552"/>
      <c r="BI187" s="552"/>
      <c r="BJ187" s="550"/>
      <c r="BK187" s="550"/>
      <c r="BL187" s="553"/>
    </row>
    <row r="188" spans="1:64" ht="97.5" customHeight="1" x14ac:dyDescent="0.2">
      <c r="A188" s="555"/>
      <c r="B188" s="558"/>
      <c r="C188" s="561"/>
      <c r="D188" s="522" t="s">
        <v>162</v>
      </c>
      <c r="E188" s="525" t="s">
        <v>126</v>
      </c>
      <c r="F188" s="528">
        <v>4</v>
      </c>
      <c r="G188" s="493" t="s">
        <v>2011</v>
      </c>
      <c r="H188" s="531"/>
      <c r="I188" s="534" t="s">
        <v>2012</v>
      </c>
      <c r="J188" s="537" t="s">
        <v>17</v>
      </c>
      <c r="K188" s="540" t="s">
        <v>2013</v>
      </c>
      <c r="L188" s="493"/>
      <c r="M188" s="493"/>
      <c r="N188" s="531" t="s">
        <v>2014</v>
      </c>
      <c r="O188" s="563">
        <v>0.9</v>
      </c>
      <c r="P188" s="516" t="s">
        <v>73</v>
      </c>
      <c r="Q188" s="505">
        <v>1</v>
      </c>
      <c r="R188" s="516"/>
      <c r="S188" s="505" t="s">
        <v>1510</v>
      </c>
      <c r="T188" s="516" t="s">
        <v>9</v>
      </c>
      <c r="U188" s="505">
        <v>0.4</v>
      </c>
      <c r="V188" s="508" t="s">
        <v>9</v>
      </c>
      <c r="W188" s="505">
        <v>0.4</v>
      </c>
      <c r="X188" s="505" t="s">
        <v>2015</v>
      </c>
      <c r="Y188" s="502" t="s">
        <v>1517</v>
      </c>
      <c r="Z188" s="152">
        <v>1</v>
      </c>
      <c r="AA188" s="469" t="s">
        <v>2033</v>
      </c>
      <c r="AB188" s="154" t="s">
        <v>170</v>
      </c>
      <c r="AC188" s="473" t="s">
        <v>370</v>
      </c>
      <c r="AD188" s="155" t="s">
        <v>1513</v>
      </c>
      <c r="AE188" s="154" t="s">
        <v>64</v>
      </c>
      <c r="AF188" s="470">
        <v>0.25</v>
      </c>
      <c r="AG188" s="154" t="s">
        <v>77</v>
      </c>
      <c r="AH188" s="470">
        <v>0.15</v>
      </c>
      <c r="AI188" s="468">
        <v>0.4</v>
      </c>
      <c r="AJ188" s="158">
        <v>0.6</v>
      </c>
      <c r="AK188" s="158">
        <v>0.4</v>
      </c>
      <c r="AL188" s="159" t="s">
        <v>66</v>
      </c>
      <c r="AM188" s="159" t="s">
        <v>67</v>
      </c>
      <c r="AN188" s="159" t="s">
        <v>80</v>
      </c>
      <c r="AO188" s="499">
        <v>1</v>
      </c>
      <c r="AP188" s="499">
        <v>0</v>
      </c>
      <c r="AQ188" s="502" t="s">
        <v>70</v>
      </c>
      <c r="AR188" s="499">
        <v>0.4</v>
      </c>
      <c r="AS188" s="499">
        <v>0.22500000000000003</v>
      </c>
      <c r="AT188" s="502" t="s">
        <v>9</v>
      </c>
      <c r="AU188" s="502" t="s">
        <v>1517</v>
      </c>
      <c r="AV188" s="502" t="s">
        <v>1512</v>
      </c>
      <c r="AW188" s="516" t="s">
        <v>82</v>
      </c>
      <c r="AX188" s="531"/>
      <c r="AY188" s="493"/>
      <c r="AZ188" s="531"/>
      <c r="BA188" s="493"/>
      <c r="BB188" s="546"/>
      <c r="BC188" s="493"/>
      <c r="BD188" s="493"/>
      <c r="BE188" s="511"/>
      <c r="BF188" s="511"/>
      <c r="BG188" s="511"/>
      <c r="BH188" s="511"/>
      <c r="BI188" s="511"/>
      <c r="BJ188" s="493"/>
      <c r="BK188" s="493"/>
      <c r="BL188" s="496"/>
    </row>
    <row r="189" spans="1:64" ht="64.5" customHeight="1" x14ac:dyDescent="0.2">
      <c r="A189" s="555"/>
      <c r="B189" s="558"/>
      <c r="C189" s="561"/>
      <c r="D189" s="523"/>
      <c r="E189" s="526"/>
      <c r="F189" s="529"/>
      <c r="G189" s="494"/>
      <c r="H189" s="532"/>
      <c r="I189" s="535"/>
      <c r="J189" s="538"/>
      <c r="K189" s="541"/>
      <c r="L189" s="494"/>
      <c r="M189" s="494"/>
      <c r="N189" s="532"/>
      <c r="O189" s="564"/>
      <c r="P189" s="517"/>
      <c r="Q189" s="506"/>
      <c r="R189" s="517"/>
      <c r="S189" s="506"/>
      <c r="T189" s="517"/>
      <c r="U189" s="506"/>
      <c r="V189" s="509"/>
      <c r="W189" s="506"/>
      <c r="X189" s="506"/>
      <c r="Y189" s="503"/>
      <c r="Z189" s="161">
        <v>2</v>
      </c>
      <c r="AA189" s="469" t="s">
        <v>2034</v>
      </c>
      <c r="AB189" s="163" t="s">
        <v>170</v>
      </c>
      <c r="AC189" s="465" t="s">
        <v>371</v>
      </c>
      <c r="AD189" s="165" t="s">
        <v>1513</v>
      </c>
      <c r="AE189" s="163" t="s">
        <v>64</v>
      </c>
      <c r="AF189" s="471">
        <v>0.25</v>
      </c>
      <c r="AG189" s="163" t="s">
        <v>77</v>
      </c>
      <c r="AH189" s="471">
        <v>0.15</v>
      </c>
      <c r="AI189" s="167">
        <v>0.4</v>
      </c>
      <c r="AJ189" s="168">
        <v>0.36</v>
      </c>
      <c r="AK189" s="168">
        <v>0.4</v>
      </c>
      <c r="AL189" s="169" t="s">
        <v>66</v>
      </c>
      <c r="AM189" s="169" t="s">
        <v>67</v>
      </c>
      <c r="AN189" s="169" t="s">
        <v>80</v>
      </c>
      <c r="AO189" s="500"/>
      <c r="AP189" s="500"/>
      <c r="AQ189" s="503"/>
      <c r="AR189" s="500"/>
      <c r="AS189" s="500"/>
      <c r="AT189" s="503"/>
      <c r="AU189" s="503"/>
      <c r="AV189" s="503"/>
      <c r="AW189" s="517"/>
      <c r="AX189" s="532"/>
      <c r="AY189" s="494"/>
      <c r="AZ189" s="532"/>
      <c r="BA189" s="494"/>
      <c r="BB189" s="547"/>
      <c r="BC189" s="549"/>
      <c r="BD189" s="549"/>
      <c r="BE189" s="551"/>
      <c r="BF189" s="551"/>
      <c r="BG189" s="551"/>
      <c r="BH189" s="551"/>
      <c r="BI189" s="551"/>
      <c r="BJ189" s="549"/>
      <c r="BK189" s="549"/>
      <c r="BL189" s="497"/>
    </row>
    <row r="190" spans="1:64" ht="64.5" customHeight="1" x14ac:dyDescent="0.2">
      <c r="A190" s="555"/>
      <c r="B190" s="558"/>
      <c r="C190" s="561"/>
      <c r="D190" s="523"/>
      <c r="E190" s="526"/>
      <c r="F190" s="529"/>
      <c r="G190" s="494"/>
      <c r="H190" s="532"/>
      <c r="I190" s="535"/>
      <c r="J190" s="538"/>
      <c r="K190" s="541"/>
      <c r="L190" s="494"/>
      <c r="M190" s="494"/>
      <c r="N190" s="532"/>
      <c r="O190" s="564"/>
      <c r="P190" s="517"/>
      <c r="Q190" s="506"/>
      <c r="R190" s="517"/>
      <c r="S190" s="506"/>
      <c r="T190" s="517"/>
      <c r="U190" s="506"/>
      <c r="V190" s="509"/>
      <c r="W190" s="506"/>
      <c r="X190" s="506"/>
      <c r="Y190" s="503"/>
      <c r="Z190" s="161">
        <v>3</v>
      </c>
      <c r="AA190" s="469" t="s">
        <v>2035</v>
      </c>
      <c r="AB190" s="163" t="s">
        <v>170</v>
      </c>
      <c r="AC190" s="465" t="s">
        <v>372</v>
      </c>
      <c r="AD190" s="165" t="s">
        <v>1513</v>
      </c>
      <c r="AE190" s="163" t="s">
        <v>64</v>
      </c>
      <c r="AF190" s="471">
        <v>0.25</v>
      </c>
      <c r="AG190" s="163" t="s">
        <v>77</v>
      </c>
      <c r="AH190" s="471">
        <v>0.15</v>
      </c>
      <c r="AI190" s="167">
        <v>0.4</v>
      </c>
      <c r="AJ190" s="168">
        <v>0.216</v>
      </c>
      <c r="AK190" s="168">
        <v>0.4</v>
      </c>
      <c r="AL190" s="169" t="s">
        <v>66</v>
      </c>
      <c r="AM190" s="169" t="s">
        <v>67</v>
      </c>
      <c r="AN190" s="169" t="s">
        <v>80</v>
      </c>
      <c r="AO190" s="500"/>
      <c r="AP190" s="500"/>
      <c r="AQ190" s="503"/>
      <c r="AR190" s="500"/>
      <c r="AS190" s="500"/>
      <c r="AT190" s="503"/>
      <c r="AU190" s="503"/>
      <c r="AV190" s="503"/>
      <c r="AW190" s="517"/>
      <c r="AX190" s="532"/>
      <c r="AY190" s="494"/>
      <c r="AZ190" s="532"/>
      <c r="BA190" s="494"/>
      <c r="BB190" s="547"/>
      <c r="BC190" s="549"/>
      <c r="BD190" s="549"/>
      <c r="BE190" s="551"/>
      <c r="BF190" s="551"/>
      <c r="BG190" s="551"/>
      <c r="BH190" s="551"/>
      <c r="BI190" s="551"/>
      <c r="BJ190" s="549"/>
      <c r="BK190" s="549"/>
      <c r="BL190" s="497"/>
    </row>
    <row r="191" spans="1:64" ht="50.25" customHeight="1" x14ac:dyDescent="0.2">
      <c r="A191" s="555"/>
      <c r="B191" s="558"/>
      <c r="C191" s="561"/>
      <c r="D191" s="523"/>
      <c r="E191" s="526"/>
      <c r="F191" s="529"/>
      <c r="G191" s="494"/>
      <c r="H191" s="532"/>
      <c r="I191" s="535"/>
      <c r="J191" s="538"/>
      <c r="K191" s="541"/>
      <c r="L191" s="494"/>
      <c r="M191" s="494"/>
      <c r="N191" s="532"/>
      <c r="O191" s="564"/>
      <c r="P191" s="517"/>
      <c r="Q191" s="506"/>
      <c r="R191" s="517"/>
      <c r="S191" s="506"/>
      <c r="T191" s="517"/>
      <c r="U191" s="506"/>
      <c r="V191" s="509"/>
      <c r="W191" s="506"/>
      <c r="X191" s="506"/>
      <c r="Y191" s="503"/>
      <c r="Z191" s="161">
        <v>4</v>
      </c>
      <c r="AA191" s="469" t="s">
        <v>2036</v>
      </c>
      <c r="AB191" s="163" t="s">
        <v>170</v>
      </c>
      <c r="AC191" s="465" t="s">
        <v>373</v>
      </c>
      <c r="AD191" s="165" t="s">
        <v>1513</v>
      </c>
      <c r="AE191" s="163" t="s">
        <v>64</v>
      </c>
      <c r="AF191" s="471">
        <v>0.25</v>
      </c>
      <c r="AG191" s="163" t="s">
        <v>77</v>
      </c>
      <c r="AH191" s="471">
        <v>0.15</v>
      </c>
      <c r="AI191" s="167">
        <v>0.4</v>
      </c>
      <c r="AJ191" s="168">
        <v>0.12959999999999999</v>
      </c>
      <c r="AK191" s="168">
        <v>0.4</v>
      </c>
      <c r="AL191" s="169" t="s">
        <v>66</v>
      </c>
      <c r="AM191" s="169" t="s">
        <v>67</v>
      </c>
      <c r="AN191" s="169" t="s">
        <v>80</v>
      </c>
      <c r="AO191" s="500"/>
      <c r="AP191" s="500"/>
      <c r="AQ191" s="503"/>
      <c r="AR191" s="500"/>
      <c r="AS191" s="500"/>
      <c r="AT191" s="503"/>
      <c r="AU191" s="503"/>
      <c r="AV191" s="503"/>
      <c r="AW191" s="517"/>
      <c r="AX191" s="532"/>
      <c r="AY191" s="494"/>
      <c r="AZ191" s="532"/>
      <c r="BA191" s="494"/>
      <c r="BB191" s="547"/>
      <c r="BC191" s="549"/>
      <c r="BD191" s="549"/>
      <c r="BE191" s="551"/>
      <c r="BF191" s="551"/>
      <c r="BG191" s="551"/>
      <c r="BH191" s="551"/>
      <c r="BI191" s="551"/>
      <c r="BJ191" s="549"/>
      <c r="BK191" s="549"/>
      <c r="BL191" s="497"/>
    </row>
    <row r="192" spans="1:64" ht="62.25" x14ac:dyDescent="0.2">
      <c r="A192" s="555"/>
      <c r="B192" s="558"/>
      <c r="C192" s="561"/>
      <c r="D192" s="523"/>
      <c r="E192" s="526"/>
      <c r="F192" s="529"/>
      <c r="G192" s="494"/>
      <c r="H192" s="532"/>
      <c r="I192" s="535"/>
      <c r="J192" s="538"/>
      <c r="K192" s="541"/>
      <c r="L192" s="494"/>
      <c r="M192" s="494"/>
      <c r="N192" s="532"/>
      <c r="O192" s="564"/>
      <c r="P192" s="517"/>
      <c r="Q192" s="506"/>
      <c r="R192" s="517"/>
      <c r="S192" s="506"/>
      <c r="T192" s="517"/>
      <c r="U192" s="506"/>
      <c r="V192" s="509"/>
      <c r="W192" s="506"/>
      <c r="X192" s="506"/>
      <c r="Y192" s="503"/>
      <c r="Z192" s="161">
        <v>5</v>
      </c>
      <c r="AA192" s="467" t="s">
        <v>2037</v>
      </c>
      <c r="AB192" s="163" t="s">
        <v>170</v>
      </c>
      <c r="AC192" s="474" t="s">
        <v>374</v>
      </c>
      <c r="AD192" s="165" t="s">
        <v>1522</v>
      </c>
      <c r="AE192" s="163" t="s">
        <v>76</v>
      </c>
      <c r="AF192" s="471">
        <v>0.1</v>
      </c>
      <c r="AG192" s="163" t="s">
        <v>77</v>
      </c>
      <c r="AH192" s="471">
        <v>0.15</v>
      </c>
      <c r="AI192" s="167">
        <v>0.25</v>
      </c>
      <c r="AJ192" s="168">
        <v>0</v>
      </c>
      <c r="AK192" s="168">
        <v>0.30000000000000004</v>
      </c>
      <c r="AL192" s="169" t="s">
        <v>66</v>
      </c>
      <c r="AM192" s="169" t="s">
        <v>67</v>
      </c>
      <c r="AN192" s="169" t="s">
        <v>80</v>
      </c>
      <c r="AO192" s="500"/>
      <c r="AP192" s="500"/>
      <c r="AQ192" s="503"/>
      <c r="AR192" s="500"/>
      <c r="AS192" s="500"/>
      <c r="AT192" s="503"/>
      <c r="AU192" s="503"/>
      <c r="AV192" s="503"/>
      <c r="AW192" s="517"/>
      <c r="AX192" s="532"/>
      <c r="AY192" s="494"/>
      <c r="AZ192" s="532"/>
      <c r="BA192" s="494"/>
      <c r="BB192" s="547"/>
      <c r="BC192" s="549"/>
      <c r="BD192" s="549"/>
      <c r="BE192" s="551"/>
      <c r="BF192" s="551"/>
      <c r="BG192" s="551"/>
      <c r="BH192" s="551"/>
      <c r="BI192" s="551"/>
      <c r="BJ192" s="549"/>
      <c r="BK192" s="549"/>
      <c r="BL192" s="497"/>
    </row>
    <row r="193" spans="1:64" ht="77.25" thickBot="1" x14ac:dyDescent="0.25">
      <c r="A193" s="556"/>
      <c r="B193" s="559"/>
      <c r="C193" s="562"/>
      <c r="D193" s="524"/>
      <c r="E193" s="527"/>
      <c r="F193" s="530"/>
      <c r="G193" s="495"/>
      <c r="H193" s="533"/>
      <c r="I193" s="536"/>
      <c r="J193" s="539"/>
      <c r="K193" s="542"/>
      <c r="L193" s="495"/>
      <c r="M193" s="495"/>
      <c r="N193" s="533"/>
      <c r="O193" s="565"/>
      <c r="P193" s="518"/>
      <c r="Q193" s="507"/>
      <c r="R193" s="518"/>
      <c r="S193" s="507"/>
      <c r="T193" s="518"/>
      <c r="U193" s="507"/>
      <c r="V193" s="510"/>
      <c r="W193" s="507"/>
      <c r="X193" s="507"/>
      <c r="Y193" s="504"/>
      <c r="Z193" s="171">
        <v>6</v>
      </c>
      <c r="AA193" s="466" t="s">
        <v>2038</v>
      </c>
      <c r="AB193" s="173" t="s">
        <v>170</v>
      </c>
      <c r="AC193" s="466" t="s">
        <v>375</v>
      </c>
      <c r="AD193" s="174" t="s">
        <v>1522</v>
      </c>
      <c r="AE193" s="173" t="s">
        <v>76</v>
      </c>
      <c r="AF193" s="472">
        <v>0.1</v>
      </c>
      <c r="AG193" s="173" t="s">
        <v>77</v>
      </c>
      <c r="AH193" s="472">
        <v>0.15</v>
      </c>
      <c r="AI193" s="176">
        <v>0.25</v>
      </c>
      <c r="AJ193" s="168">
        <v>0</v>
      </c>
      <c r="AK193" s="168">
        <v>0.22500000000000003</v>
      </c>
      <c r="AL193" s="178" t="s">
        <v>66</v>
      </c>
      <c r="AM193" s="178" t="s">
        <v>67</v>
      </c>
      <c r="AN193" s="178" t="s">
        <v>80</v>
      </c>
      <c r="AO193" s="501"/>
      <c r="AP193" s="501"/>
      <c r="AQ193" s="504"/>
      <c r="AR193" s="501"/>
      <c r="AS193" s="501"/>
      <c r="AT193" s="504"/>
      <c r="AU193" s="504"/>
      <c r="AV193" s="504"/>
      <c r="AW193" s="518"/>
      <c r="AX193" s="533"/>
      <c r="AY193" s="495"/>
      <c r="AZ193" s="533"/>
      <c r="BA193" s="495"/>
      <c r="BB193" s="548"/>
      <c r="BC193" s="550"/>
      <c r="BD193" s="550"/>
      <c r="BE193" s="552"/>
      <c r="BF193" s="552"/>
      <c r="BG193" s="552"/>
      <c r="BH193" s="552"/>
      <c r="BI193" s="552"/>
      <c r="BJ193" s="550"/>
      <c r="BK193" s="550"/>
      <c r="BL193" s="553"/>
    </row>
    <row r="194" spans="1:64" ht="83.25" customHeight="1" x14ac:dyDescent="0.2">
      <c r="A194" s="615" t="s">
        <v>110</v>
      </c>
      <c r="B194" s="698" t="s">
        <v>92</v>
      </c>
      <c r="C194" s="620" t="s">
        <v>394</v>
      </c>
      <c r="D194" s="522" t="s">
        <v>162</v>
      </c>
      <c r="E194" s="525" t="s">
        <v>132</v>
      </c>
      <c r="F194" s="528">
        <v>1</v>
      </c>
      <c r="G194" s="531" t="s">
        <v>395</v>
      </c>
      <c r="H194" s="531"/>
      <c r="I194" s="623" t="s">
        <v>474</v>
      </c>
      <c r="J194" s="537" t="s">
        <v>17</v>
      </c>
      <c r="K194" s="540" t="s">
        <v>475</v>
      </c>
      <c r="L194" s="493"/>
      <c r="M194" s="493"/>
      <c r="N194" s="531" t="s">
        <v>396</v>
      </c>
      <c r="O194" s="563">
        <v>0</v>
      </c>
      <c r="P194" s="516" t="s">
        <v>73</v>
      </c>
      <c r="Q194" s="505">
        <v>1</v>
      </c>
      <c r="R194" s="516" t="s">
        <v>74</v>
      </c>
      <c r="S194" s="505">
        <v>0.2</v>
      </c>
      <c r="T194" s="516" t="s">
        <v>74</v>
      </c>
      <c r="U194" s="505">
        <v>0.2</v>
      </c>
      <c r="V194" s="508" t="s">
        <v>74</v>
      </c>
      <c r="W194" s="505">
        <v>0.2</v>
      </c>
      <c r="X194" s="505" t="s">
        <v>1962</v>
      </c>
      <c r="Y194" s="629" t="s">
        <v>1517</v>
      </c>
      <c r="Z194" s="152">
        <v>1</v>
      </c>
      <c r="AA194" s="153" t="s">
        <v>397</v>
      </c>
      <c r="AB194" s="154" t="s">
        <v>170</v>
      </c>
      <c r="AC194" s="153" t="s">
        <v>398</v>
      </c>
      <c r="AD194" s="155" t="s">
        <v>1513</v>
      </c>
      <c r="AE194" s="154" t="s">
        <v>64</v>
      </c>
      <c r="AF194" s="156">
        <v>0.25</v>
      </c>
      <c r="AG194" s="154" t="s">
        <v>77</v>
      </c>
      <c r="AH194" s="156">
        <v>0.15</v>
      </c>
      <c r="AI194" s="157">
        <v>0.4</v>
      </c>
      <c r="AJ194" s="158">
        <v>0.6</v>
      </c>
      <c r="AK194" s="158">
        <v>0.2</v>
      </c>
      <c r="AL194" s="159" t="s">
        <v>66</v>
      </c>
      <c r="AM194" s="159" t="s">
        <v>67</v>
      </c>
      <c r="AN194" s="159" t="s">
        <v>80</v>
      </c>
      <c r="AO194" s="499">
        <v>1</v>
      </c>
      <c r="AP194" s="499">
        <v>0.216</v>
      </c>
      <c r="AQ194" s="502" t="s">
        <v>71</v>
      </c>
      <c r="AR194" s="499">
        <v>0.2</v>
      </c>
      <c r="AS194" s="499">
        <v>0.2</v>
      </c>
      <c r="AT194" s="502" t="s">
        <v>74</v>
      </c>
      <c r="AU194" s="502" t="s">
        <v>1517</v>
      </c>
      <c r="AV194" s="502" t="s">
        <v>1512</v>
      </c>
      <c r="AW194" s="516" t="s">
        <v>82</v>
      </c>
      <c r="AX194" s="609"/>
      <c r="AY194" s="609"/>
      <c r="AZ194" s="605"/>
      <c r="BA194" s="605"/>
      <c r="BB194" s="675"/>
      <c r="BC194" s="605"/>
      <c r="BD194" s="605"/>
      <c r="BE194" s="605"/>
      <c r="BF194" s="493"/>
      <c r="BG194" s="493"/>
      <c r="BH194" s="493"/>
      <c r="BI194" s="563"/>
      <c r="BJ194" s="609"/>
      <c r="BK194" s="609"/>
      <c r="BL194" s="626"/>
    </row>
    <row r="195" spans="1:64" ht="62.25" x14ac:dyDescent="0.2">
      <c r="A195" s="616"/>
      <c r="B195" s="699"/>
      <c r="C195" s="621"/>
      <c r="D195" s="523"/>
      <c r="E195" s="526"/>
      <c r="F195" s="529"/>
      <c r="G195" s="532"/>
      <c r="H195" s="532"/>
      <c r="I195" s="624"/>
      <c r="J195" s="538"/>
      <c r="K195" s="541"/>
      <c r="L195" s="494"/>
      <c r="M195" s="494"/>
      <c r="N195" s="532"/>
      <c r="O195" s="564"/>
      <c r="P195" s="517"/>
      <c r="Q195" s="506"/>
      <c r="R195" s="517"/>
      <c r="S195" s="506"/>
      <c r="T195" s="517"/>
      <c r="U195" s="506"/>
      <c r="V195" s="509"/>
      <c r="W195" s="506"/>
      <c r="X195" s="506"/>
      <c r="Y195" s="630"/>
      <c r="Z195" s="161">
        <v>2</v>
      </c>
      <c r="AA195" s="162" t="s">
        <v>399</v>
      </c>
      <c r="AB195" s="163" t="s">
        <v>170</v>
      </c>
      <c r="AC195" s="164" t="s">
        <v>400</v>
      </c>
      <c r="AD195" s="165" t="s">
        <v>1513</v>
      </c>
      <c r="AE195" s="163" t="s">
        <v>64</v>
      </c>
      <c r="AF195" s="166">
        <v>0.25</v>
      </c>
      <c r="AG195" s="163" t="s">
        <v>77</v>
      </c>
      <c r="AH195" s="166">
        <v>0.15</v>
      </c>
      <c r="AI195" s="167">
        <v>0.4</v>
      </c>
      <c r="AJ195" s="168">
        <v>0.36</v>
      </c>
      <c r="AK195" s="168">
        <v>0.2</v>
      </c>
      <c r="AL195" s="169" t="s">
        <v>66</v>
      </c>
      <c r="AM195" s="169" t="s">
        <v>67</v>
      </c>
      <c r="AN195" s="169" t="s">
        <v>80</v>
      </c>
      <c r="AO195" s="500"/>
      <c r="AP195" s="500"/>
      <c r="AQ195" s="503"/>
      <c r="AR195" s="500"/>
      <c r="AS195" s="500"/>
      <c r="AT195" s="503"/>
      <c r="AU195" s="503"/>
      <c r="AV195" s="503"/>
      <c r="AW195" s="517"/>
      <c r="AX195" s="610"/>
      <c r="AY195" s="610"/>
      <c r="AZ195" s="606"/>
      <c r="BA195" s="606"/>
      <c r="BB195" s="676"/>
      <c r="BC195" s="606"/>
      <c r="BD195" s="606"/>
      <c r="BE195" s="606"/>
      <c r="BF195" s="494"/>
      <c r="BG195" s="494"/>
      <c r="BH195" s="494"/>
      <c r="BI195" s="564"/>
      <c r="BJ195" s="610"/>
      <c r="BK195" s="610"/>
      <c r="BL195" s="627"/>
    </row>
    <row r="196" spans="1:64" ht="62.25" x14ac:dyDescent="0.2">
      <c r="A196" s="616"/>
      <c r="B196" s="699"/>
      <c r="C196" s="621"/>
      <c r="D196" s="523"/>
      <c r="E196" s="526"/>
      <c r="F196" s="529"/>
      <c r="G196" s="532"/>
      <c r="H196" s="532"/>
      <c r="I196" s="624"/>
      <c r="J196" s="538"/>
      <c r="K196" s="541"/>
      <c r="L196" s="494"/>
      <c r="M196" s="494"/>
      <c r="N196" s="532"/>
      <c r="O196" s="564"/>
      <c r="P196" s="517"/>
      <c r="Q196" s="506"/>
      <c r="R196" s="517"/>
      <c r="S196" s="506"/>
      <c r="T196" s="517"/>
      <c r="U196" s="506"/>
      <c r="V196" s="509"/>
      <c r="W196" s="506"/>
      <c r="X196" s="506"/>
      <c r="Y196" s="630"/>
      <c r="Z196" s="161">
        <v>3</v>
      </c>
      <c r="AA196" s="162" t="s">
        <v>401</v>
      </c>
      <c r="AB196" s="163" t="s">
        <v>170</v>
      </c>
      <c r="AC196" s="162" t="s">
        <v>402</v>
      </c>
      <c r="AD196" s="165" t="s">
        <v>1513</v>
      </c>
      <c r="AE196" s="169" t="s">
        <v>64</v>
      </c>
      <c r="AF196" s="166">
        <v>0.25</v>
      </c>
      <c r="AG196" s="163" t="s">
        <v>77</v>
      </c>
      <c r="AH196" s="166">
        <v>0.15</v>
      </c>
      <c r="AI196" s="167">
        <v>0.4</v>
      </c>
      <c r="AJ196" s="168">
        <v>0.216</v>
      </c>
      <c r="AK196" s="168">
        <v>0.2</v>
      </c>
      <c r="AL196" s="169" t="s">
        <v>66</v>
      </c>
      <c r="AM196" s="169" t="s">
        <v>67</v>
      </c>
      <c r="AN196" s="169" t="s">
        <v>80</v>
      </c>
      <c r="AO196" s="500"/>
      <c r="AP196" s="500"/>
      <c r="AQ196" s="503"/>
      <c r="AR196" s="500"/>
      <c r="AS196" s="500"/>
      <c r="AT196" s="503"/>
      <c r="AU196" s="503"/>
      <c r="AV196" s="503"/>
      <c r="AW196" s="517"/>
      <c r="AX196" s="610"/>
      <c r="AY196" s="610"/>
      <c r="AZ196" s="606"/>
      <c r="BA196" s="606"/>
      <c r="BB196" s="676"/>
      <c r="BC196" s="606"/>
      <c r="BD196" s="606"/>
      <c r="BE196" s="606"/>
      <c r="BF196" s="494"/>
      <c r="BG196" s="494"/>
      <c r="BH196" s="494"/>
      <c r="BI196" s="564"/>
      <c r="BJ196" s="610"/>
      <c r="BK196" s="610"/>
      <c r="BL196" s="627"/>
    </row>
    <row r="197" spans="1:64" x14ac:dyDescent="0.2">
      <c r="A197" s="616"/>
      <c r="B197" s="699"/>
      <c r="C197" s="621"/>
      <c r="D197" s="523"/>
      <c r="E197" s="526"/>
      <c r="F197" s="529"/>
      <c r="G197" s="532"/>
      <c r="H197" s="532"/>
      <c r="I197" s="624"/>
      <c r="J197" s="538"/>
      <c r="K197" s="541"/>
      <c r="L197" s="494"/>
      <c r="M197" s="494"/>
      <c r="N197" s="532"/>
      <c r="O197" s="564"/>
      <c r="P197" s="517"/>
      <c r="Q197" s="506"/>
      <c r="R197" s="517"/>
      <c r="S197" s="506"/>
      <c r="T197" s="517"/>
      <c r="U197" s="506"/>
      <c r="V197" s="509"/>
      <c r="W197" s="506"/>
      <c r="X197" s="506"/>
      <c r="Y197" s="630"/>
      <c r="Z197" s="161"/>
      <c r="AA197" s="164"/>
      <c r="AB197" s="163"/>
      <c r="AC197" s="164"/>
      <c r="AD197" s="165" t="s">
        <v>1510</v>
      </c>
      <c r="AE197" s="163"/>
      <c r="AF197" s="166" t="s">
        <v>1510</v>
      </c>
      <c r="AG197" s="163"/>
      <c r="AH197" s="166" t="s">
        <v>1510</v>
      </c>
      <c r="AI197" s="167" t="s">
        <v>1510</v>
      </c>
      <c r="AJ197" s="168" t="s">
        <v>1510</v>
      </c>
      <c r="AK197" s="168" t="s">
        <v>1510</v>
      </c>
      <c r="AL197" s="169"/>
      <c r="AM197" s="169"/>
      <c r="AN197" s="169"/>
      <c r="AO197" s="500"/>
      <c r="AP197" s="500"/>
      <c r="AQ197" s="503"/>
      <c r="AR197" s="500"/>
      <c r="AS197" s="500"/>
      <c r="AT197" s="503"/>
      <c r="AU197" s="503"/>
      <c r="AV197" s="503"/>
      <c r="AW197" s="517"/>
      <c r="AX197" s="610"/>
      <c r="AY197" s="610"/>
      <c r="AZ197" s="606"/>
      <c r="BA197" s="606"/>
      <c r="BB197" s="676"/>
      <c r="BC197" s="606"/>
      <c r="BD197" s="606"/>
      <c r="BE197" s="606"/>
      <c r="BF197" s="494"/>
      <c r="BG197" s="494"/>
      <c r="BH197" s="494"/>
      <c r="BI197" s="564"/>
      <c r="BJ197" s="610"/>
      <c r="BK197" s="610"/>
      <c r="BL197" s="627"/>
    </row>
    <row r="198" spans="1:64" x14ac:dyDescent="0.2">
      <c r="A198" s="616"/>
      <c r="B198" s="699"/>
      <c r="C198" s="621"/>
      <c r="D198" s="523"/>
      <c r="E198" s="526"/>
      <c r="F198" s="529"/>
      <c r="G198" s="532"/>
      <c r="H198" s="532"/>
      <c r="I198" s="624"/>
      <c r="J198" s="538"/>
      <c r="K198" s="541"/>
      <c r="L198" s="494"/>
      <c r="M198" s="494"/>
      <c r="N198" s="532"/>
      <c r="O198" s="564"/>
      <c r="P198" s="517"/>
      <c r="Q198" s="506"/>
      <c r="R198" s="517"/>
      <c r="S198" s="506"/>
      <c r="T198" s="517"/>
      <c r="U198" s="506"/>
      <c r="V198" s="509"/>
      <c r="W198" s="506"/>
      <c r="X198" s="506"/>
      <c r="Y198" s="630"/>
      <c r="Z198" s="161"/>
      <c r="AA198" s="170"/>
      <c r="AB198" s="163"/>
      <c r="AC198" s="164"/>
      <c r="AD198" s="165" t="s">
        <v>1510</v>
      </c>
      <c r="AE198" s="163"/>
      <c r="AF198" s="166" t="s">
        <v>1510</v>
      </c>
      <c r="AG198" s="163"/>
      <c r="AH198" s="166" t="s">
        <v>1510</v>
      </c>
      <c r="AI198" s="167" t="s">
        <v>1510</v>
      </c>
      <c r="AJ198" s="168" t="s">
        <v>1510</v>
      </c>
      <c r="AK198" s="168" t="s">
        <v>1510</v>
      </c>
      <c r="AL198" s="169"/>
      <c r="AM198" s="169"/>
      <c r="AN198" s="169"/>
      <c r="AO198" s="500"/>
      <c r="AP198" s="500"/>
      <c r="AQ198" s="503"/>
      <c r="AR198" s="500"/>
      <c r="AS198" s="500"/>
      <c r="AT198" s="503"/>
      <c r="AU198" s="503"/>
      <c r="AV198" s="503"/>
      <c r="AW198" s="517"/>
      <c r="AX198" s="610"/>
      <c r="AY198" s="610"/>
      <c r="AZ198" s="606"/>
      <c r="BA198" s="606"/>
      <c r="BB198" s="676"/>
      <c r="BC198" s="606"/>
      <c r="BD198" s="606"/>
      <c r="BE198" s="606"/>
      <c r="BF198" s="494"/>
      <c r="BG198" s="494"/>
      <c r="BH198" s="494"/>
      <c r="BI198" s="564"/>
      <c r="BJ198" s="610"/>
      <c r="BK198" s="610"/>
      <c r="BL198" s="627"/>
    </row>
    <row r="199" spans="1:64" ht="13.5" thickBot="1" x14ac:dyDescent="0.25">
      <c r="A199" s="616"/>
      <c r="B199" s="699"/>
      <c r="C199" s="621"/>
      <c r="D199" s="524"/>
      <c r="E199" s="527"/>
      <c r="F199" s="530"/>
      <c r="G199" s="533"/>
      <c r="H199" s="533"/>
      <c r="I199" s="625"/>
      <c r="J199" s="539"/>
      <c r="K199" s="542"/>
      <c r="L199" s="495"/>
      <c r="M199" s="495"/>
      <c r="N199" s="533"/>
      <c r="O199" s="565"/>
      <c r="P199" s="518"/>
      <c r="Q199" s="507"/>
      <c r="R199" s="518"/>
      <c r="S199" s="507"/>
      <c r="T199" s="518"/>
      <c r="U199" s="507"/>
      <c r="V199" s="510"/>
      <c r="W199" s="507"/>
      <c r="X199" s="507"/>
      <c r="Y199" s="631"/>
      <c r="Z199" s="171"/>
      <c r="AA199" s="172"/>
      <c r="AB199" s="173"/>
      <c r="AC199" s="172"/>
      <c r="AD199" s="185" t="s">
        <v>1510</v>
      </c>
      <c r="AE199" s="173"/>
      <c r="AF199" s="175" t="s">
        <v>1510</v>
      </c>
      <c r="AG199" s="173"/>
      <c r="AH199" s="175" t="s">
        <v>1510</v>
      </c>
      <c r="AI199" s="176" t="s">
        <v>1510</v>
      </c>
      <c r="AJ199" s="168" t="s">
        <v>1510</v>
      </c>
      <c r="AK199" s="168" t="s">
        <v>1510</v>
      </c>
      <c r="AL199" s="178"/>
      <c r="AM199" s="178"/>
      <c r="AN199" s="178"/>
      <c r="AO199" s="501"/>
      <c r="AP199" s="501"/>
      <c r="AQ199" s="504"/>
      <c r="AR199" s="501"/>
      <c r="AS199" s="501"/>
      <c r="AT199" s="504"/>
      <c r="AU199" s="504"/>
      <c r="AV199" s="504"/>
      <c r="AW199" s="518"/>
      <c r="AX199" s="611"/>
      <c r="AY199" s="611"/>
      <c r="AZ199" s="607"/>
      <c r="BA199" s="607"/>
      <c r="BB199" s="677"/>
      <c r="BC199" s="607"/>
      <c r="BD199" s="607"/>
      <c r="BE199" s="607"/>
      <c r="BF199" s="495"/>
      <c r="BG199" s="495"/>
      <c r="BH199" s="495"/>
      <c r="BI199" s="565"/>
      <c r="BJ199" s="611"/>
      <c r="BK199" s="611"/>
      <c r="BL199" s="628"/>
    </row>
    <row r="200" spans="1:64" ht="62.25" x14ac:dyDescent="0.2">
      <c r="A200" s="616"/>
      <c r="B200" s="699"/>
      <c r="C200" s="621"/>
      <c r="D200" s="522" t="s">
        <v>162</v>
      </c>
      <c r="E200" s="525" t="s">
        <v>132</v>
      </c>
      <c r="F200" s="528">
        <v>2</v>
      </c>
      <c r="G200" s="493" t="s">
        <v>403</v>
      </c>
      <c r="H200" s="531"/>
      <c r="I200" s="534" t="s">
        <v>476</v>
      </c>
      <c r="J200" s="537" t="s">
        <v>16</v>
      </c>
      <c r="K200" s="540" t="s">
        <v>2041</v>
      </c>
      <c r="L200" s="493"/>
      <c r="M200" s="493"/>
      <c r="N200" s="531" t="s">
        <v>404</v>
      </c>
      <c r="O200" s="563">
        <v>1</v>
      </c>
      <c r="P200" s="516" t="s">
        <v>71</v>
      </c>
      <c r="Q200" s="505">
        <v>0.4</v>
      </c>
      <c r="R200" s="516"/>
      <c r="S200" s="505" t="s">
        <v>1510</v>
      </c>
      <c r="T200" s="516" t="s">
        <v>74</v>
      </c>
      <c r="U200" s="505">
        <v>0.2</v>
      </c>
      <c r="V200" s="508" t="s">
        <v>74</v>
      </c>
      <c r="W200" s="505">
        <v>0.2</v>
      </c>
      <c r="X200" s="505" t="s">
        <v>1521</v>
      </c>
      <c r="Y200" s="502" t="s">
        <v>1512</v>
      </c>
      <c r="Z200" s="152">
        <v>1</v>
      </c>
      <c r="AA200" s="179" t="s">
        <v>405</v>
      </c>
      <c r="AB200" s="154" t="s">
        <v>170</v>
      </c>
      <c r="AC200" s="179" t="s">
        <v>406</v>
      </c>
      <c r="AD200" s="155" t="s">
        <v>1513</v>
      </c>
      <c r="AE200" s="154" t="s">
        <v>64</v>
      </c>
      <c r="AF200" s="156">
        <v>0.25</v>
      </c>
      <c r="AG200" s="154" t="s">
        <v>77</v>
      </c>
      <c r="AH200" s="156">
        <v>0.15</v>
      </c>
      <c r="AI200" s="157">
        <v>0.4</v>
      </c>
      <c r="AJ200" s="158">
        <v>0.24</v>
      </c>
      <c r="AK200" s="158">
        <v>0.2</v>
      </c>
      <c r="AL200" s="159" t="s">
        <v>66</v>
      </c>
      <c r="AM200" s="159" t="s">
        <v>67</v>
      </c>
      <c r="AN200" s="159" t="s">
        <v>80</v>
      </c>
      <c r="AO200" s="499">
        <v>0.4</v>
      </c>
      <c r="AP200" s="499">
        <v>0.10079999999999999</v>
      </c>
      <c r="AQ200" s="502" t="s">
        <v>70</v>
      </c>
      <c r="AR200" s="499">
        <v>0.2</v>
      </c>
      <c r="AS200" s="499">
        <v>0.11250000000000002</v>
      </c>
      <c r="AT200" s="502" t="s">
        <v>74</v>
      </c>
      <c r="AU200" s="502" t="s">
        <v>1512</v>
      </c>
      <c r="AV200" s="502" t="s">
        <v>1512</v>
      </c>
      <c r="AW200" s="516" t="s">
        <v>82</v>
      </c>
      <c r="AX200" s="493"/>
      <c r="AY200" s="493"/>
      <c r="AZ200" s="493"/>
      <c r="BA200" s="493"/>
      <c r="BB200" s="675"/>
      <c r="BC200" s="493"/>
      <c r="BD200" s="493"/>
      <c r="BE200" s="511"/>
      <c r="BF200" s="511"/>
      <c r="BG200" s="511"/>
      <c r="BH200" s="511"/>
      <c r="BI200" s="511"/>
      <c r="BJ200" s="493"/>
      <c r="BK200" s="493"/>
      <c r="BL200" s="496"/>
    </row>
    <row r="201" spans="1:64" ht="62.25" x14ac:dyDescent="0.2">
      <c r="A201" s="616"/>
      <c r="B201" s="699"/>
      <c r="C201" s="621"/>
      <c r="D201" s="523"/>
      <c r="E201" s="526"/>
      <c r="F201" s="529"/>
      <c r="G201" s="494"/>
      <c r="H201" s="532"/>
      <c r="I201" s="535"/>
      <c r="J201" s="538"/>
      <c r="K201" s="541"/>
      <c r="L201" s="494"/>
      <c r="M201" s="494"/>
      <c r="N201" s="532"/>
      <c r="O201" s="564"/>
      <c r="P201" s="517"/>
      <c r="Q201" s="506"/>
      <c r="R201" s="517"/>
      <c r="S201" s="506"/>
      <c r="T201" s="517"/>
      <c r="U201" s="506"/>
      <c r="V201" s="509"/>
      <c r="W201" s="506"/>
      <c r="X201" s="506"/>
      <c r="Y201" s="503"/>
      <c r="Z201" s="161">
        <v>2</v>
      </c>
      <c r="AA201" s="164" t="s">
        <v>407</v>
      </c>
      <c r="AB201" s="163" t="s">
        <v>170</v>
      </c>
      <c r="AC201" s="164" t="s">
        <v>408</v>
      </c>
      <c r="AD201" s="182" t="s">
        <v>1513</v>
      </c>
      <c r="AE201" s="169" t="s">
        <v>75</v>
      </c>
      <c r="AF201" s="166">
        <v>0.15</v>
      </c>
      <c r="AG201" s="169" t="s">
        <v>77</v>
      </c>
      <c r="AH201" s="166">
        <v>0.15</v>
      </c>
      <c r="AI201" s="167">
        <v>0.3</v>
      </c>
      <c r="AJ201" s="183">
        <v>0.16799999999999998</v>
      </c>
      <c r="AK201" s="183">
        <v>0.2</v>
      </c>
      <c r="AL201" s="169" t="s">
        <v>66</v>
      </c>
      <c r="AM201" s="169" t="s">
        <v>67</v>
      </c>
      <c r="AN201" s="169" t="s">
        <v>80</v>
      </c>
      <c r="AO201" s="500"/>
      <c r="AP201" s="500"/>
      <c r="AQ201" s="503"/>
      <c r="AR201" s="500"/>
      <c r="AS201" s="500"/>
      <c r="AT201" s="503"/>
      <c r="AU201" s="503"/>
      <c r="AV201" s="503"/>
      <c r="AW201" s="517"/>
      <c r="AX201" s="494"/>
      <c r="AY201" s="494"/>
      <c r="AZ201" s="494"/>
      <c r="BA201" s="494"/>
      <c r="BB201" s="676"/>
      <c r="BC201" s="494"/>
      <c r="BD201" s="494"/>
      <c r="BE201" s="512"/>
      <c r="BF201" s="512"/>
      <c r="BG201" s="512"/>
      <c r="BH201" s="512"/>
      <c r="BI201" s="512"/>
      <c r="BJ201" s="494"/>
      <c r="BK201" s="494"/>
      <c r="BL201" s="497"/>
    </row>
    <row r="202" spans="1:64" ht="62.25" x14ac:dyDescent="0.2">
      <c r="A202" s="616"/>
      <c r="B202" s="699"/>
      <c r="C202" s="621"/>
      <c r="D202" s="523"/>
      <c r="E202" s="526"/>
      <c r="F202" s="529"/>
      <c r="G202" s="494"/>
      <c r="H202" s="532"/>
      <c r="I202" s="535"/>
      <c r="J202" s="538"/>
      <c r="K202" s="541"/>
      <c r="L202" s="494"/>
      <c r="M202" s="494"/>
      <c r="N202" s="532"/>
      <c r="O202" s="564"/>
      <c r="P202" s="517"/>
      <c r="Q202" s="506"/>
      <c r="R202" s="517"/>
      <c r="S202" s="506"/>
      <c r="T202" s="517"/>
      <c r="U202" s="506"/>
      <c r="V202" s="509"/>
      <c r="W202" s="506"/>
      <c r="X202" s="506"/>
      <c r="Y202" s="503"/>
      <c r="Z202" s="161">
        <v>3</v>
      </c>
      <c r="AA202" s="162" t="s">
        <v>409</v>
      </c>
      <c r="AB202" s="163" t="s">
        <v>170</v>
      </c>
      <c r="AC202" s="164" t="s">
        <v>410</v>
      </c>
      <c r="AD202" s="165" t="s">
        <v>1522</v>
      </c>
      <c r="AE202" s="169" t="s">
        <v>76</v>
      </c>
      <c r="AF202" s="166">
        <v>0.1</v>
      </c>
      <c r="AG202" s="163" t="s">
        <v>77</v>
      </c>
      <c r="AH202" s="166">
        <v>0.15</v>
      </c>
      <c r="AI202" s="167">
        <v>0.25</v>
      </c>
      <c r="AJ202" s="168">
        <v>0.16799999999999998</v>
      </c>
      <c r="AK202" s="168">
        <v>0.15000000000000002</v>
      </c>
      <c r="AL202" s="169" t="s">
        <v>66</v>
      </c>
      <c r="AM202" s="169" t="s">
        <v>67</v>
      </c>
      <c r="AN202" s="169" t="s">
        <v>80</v>
      </c>
      <c r="AO202" s="500"/>
      <c r="AP202" s="500"/>
      <c r="AQ202" s="503"/>
      <c r="AR202" s="500"/>
      <c r="AS202" s="500"/>
      <c r="AT202" s="503"/>
      <c r="AU202" s="503"/>
      <c r="AV202" s="503"/>
      <c r="AW202" s="517"/>
      <c r="AX202" s="494"/>
      <c r="AY202" s="494"/>
      <c r="AZ202" s="494"/>
      <c r="BA202" s="494"/>
      <c r="BB202" s="676"/>
      <c r="BC202" s="494"/>
      <c r="BD202" s="494"/>
      <c r="BE202" s="512"/>
      <c r="BF202" s="512"/>
      <c r="BG202" s="512"/>
      <c r="BH202" s="512"/>
      <c r="BI202" s="512"/>
      <c r="BJ202" s="494"/>
      <c r="BK202" s="494"/>
      <c r="BL202" s="497"/>
    </row>
    <row r="203" spans="1:64" ht="62.25" x14ac:dyDescent="0.2">
      <c r="A203" s="616"/>
      <c r="B203" s="699"/>
      <c r="C203" s="621"/>
      <c r="D203" s="523"/>
      <c r="E203" s="526"/>
      <c r="F203" s="529"/>
      <c r="G203" s="494"/>
      <c r="H203" s="532"/>
      <c r="I203" s="535"/>
      <c r="J203" s="538"/>
      <c r="K203" s="541"/>
      <c r="L203" s="494"/>
      <c r="M203" s="494"/>
      <c r="N203" s="532"/>
      <c r="O203" s="564"/>
      <c r="P203" s="517"/>
      <c r="Q203" s="506"/>
      <c r="R203" s="517"/>
      <c r="S203" s="506"/>
      <c r="T203" s="517"/>
      <c r="U203" s="506"/>
      <c r="V203" s="509"/>
      <c r="W203" s="506"/>
      <c r="X203" s="506"/>
      <c r="Y203" s="503"/>
      <c r="Z203" s="161">
        <v>4</v>
      </c>
      <c r="AA203" s="164" t="s">
        <v>411</v>
      </c>
      <c r="AB203" s="163" t="s">
        <v>170</v>
      </c>
      <c r="AC203" s="164" t="s">
        <v>412</v>
      </c>
      <c r="AD203" s="165" t="s">
        <v>1513</v>
      </c>
      <c r="AE203" s="163" t="s">
        <v>64</v>
      </c>
      <c r="AF203" s="166">
        <v>0.25</v>
      </c>
      <c r="AG203" s="163" t="s">
        <v>77</v>
      </c>
      <c r="AH203" s="166">
        <v>0.15</v>
      </c>
      <c r="AI203" s="167">
        <v>0.4</v>
      </c>
      <c r="AJ203" s="168">
        <v>0.10079999999999999</v>
      </c>
      <c r="AK203" s="168">
        <v>0.15000000000000002</v>
      </c>
      <c r="AL203" s="169" t="s">
        <v>66</v>
      </c>
      <c r="AM203" s="169" t="s">
        <v>67</v>
      </c>
      <c r="AN203" s="169" t="s">
        <v>80</v>
      </c>
      <c r="AO203" s="500"/>
      <c r="AP203" s="500"/>
      <c r="AQ203" s="503"/>
      <c r="AR203" s="500"/>
      <c r="AS203" s="500"/>
      <c r="AT203" s="503"/>
      <c r="AU203" s="503"/>
      <c r="AV203" s="503"/>
      <c r="AW203" s="517"/>
      <c r="AX203" s="494"/>
      <c r="AY203" s="494"/>
      <c r="AZ203" s="494"/>
      <c r="BA203" s="494"/>
      <c r="BB203" s="676"/>
      <c r="BC203" s="494"/>
      <c r="BD203" s="494"/>
      <c r="BE203" s="512"/>
      <c r="BF203" s="512"/>
      <c r="BG203" s="512"/>
      <c r="BH203" s="512"/>
      <c r="BI203" s="512"/>
      <c r="BJ203" s="494"/>
      <c r="BK203" s="494"/>
      <c r="BL203" s="497"/>
    </row>
    <row r="204" spans="1:64" ht="62.25" x14ac:dyDescent="0.2">
      <c r="A204" s="616"/>
      <c r="B204" s="699"/>
      <c r="C204" s="621"/>
      <c r="D204" s="523"/>
      <c r="E204" s="526"/>
      <c r="F204" s="529"/>
      <c r="G204" s="494"/>
      <c r="H204" s="532"/>
      <c r="I204" s="535"/>
      <c r="J204" s="538"/>
      <c r="K204" s="541"/>
      <c r="L204" s="494"/>
      <c r="M204" s="494"/>
      <c r="N204" s="532"/>
      <c r="O204" s="564"/>
      <c r="P204" s="517"/>
      <c r="Q204" s="506"/>
      <c r="R204" s="517"/>
      <c r="S204" s="506"/>
      <c r="T204" s="517"/>
      <c r="U204" s="506"/>
      <c r="V204" s="509"/>
      <c r="W204" s="506"/>
      <c r="X204" s="506"/>
      <c r="Y204" s="503"/>
      <c r="Z204" s="161">
        <v>5</v>
      </c>
      <c r="AA204" s="162" t="s">
        <v>413</v>
      </c>
      <c r="AB204" s="169" t="s">
        <v>170</v>
      </c>
      <c r="AC204" s="162" t="s">
        <v>414</v>
      </c>
      <c r="AD204" s="165" t="s">
        <v>1522</v>
      </c>
      <c r="AE204" s="163" t="s">
        <v>76</v>
      </c>
      <c r="AF204" s="166">
        <v>0.1</v>
      </c>
      <c r="AG204" s="163" t="s">
        <v>77</v>
      </c>
      <c r="AH204" s="166">
        <v>0.15</v>
      </c>
      <c r="AI204" s="167">
        <v>0.25</v>
      </c>
      <c r="AJ204" s="168">
        <v>0.10079999999999999</v>
      </c>
      <c r="AK204" s="168">
        <v>0.11250000000000002</v>
      </c>
      <c r="AL204" s="169" t="s">
        <v>66</v>
      </c>
      <c r="AM204" s="169" t="s">
        <v>67</v>
      </c>
      <c r="AN204" s="169" t="s">
        <v>80</v>
      </c>
      <c r="AO204" s="500"/>
      <c r="AP204" s="500"/>
      <c r="AQ204" s="503"/>
      <c r="AR204" s="500"/>
      <c r="AS204" s="500"/>
      <c r="AT204" s="503"/>
      <c r="AU204" s="503"/>
      <c r="AV204" s="503"/>
      <c r="AW204" s="517"/>
      <c r="AX204" s="494"/>
      <c r="AY204" s="494"/>
      <c r="AZ204" s="494"/>
      <c r="BA204" s="494"/>
      <c r="BB204" s="676"/>
      <c r="BC204" s="494"/>
      <c r="BD204" s="494"/>
      <c r="BE204" s="512"/>
      <c r="BF204" s="512"/>
      <c r="BG204" s="512"/>
      <c r="BH204" s="512"/>
      <c r="BI204" s="512"/>
      <c r="BJ204" s="494"/>
      <c r="BK204" s="494"/>
      <c r="BL204" s="497"/>
    </row>
    <row r="205" spans="1:64" ht="13.5" thickBot="1" x14ac:dyDescent="0.25">
      <c r="A205" s="616"/>
      <c r="B205" s="699"/>
      <c r="C205" s="621"/>
      <c r="D205" s="524"/>
      <c r="E205" s="527"/>
      <c r="F205" s="530"/>
      <c r="G205" s="495"/>
      <c r="H205" s="533"/>
      <c r="I205" s="536"/>
      <c r="J205" s="539"/>
      <c r="K205" s="542"/>
      <c r="L205" s="495"/>
      <c r="M205" s="495"/>
      <c r="N205" s="533"/>
      <c r="O205" s="565"/>
      <c r="P205" s="518"/>
      <c r="Q205" s="507"/>
      <c r="R205" s="518"/>
      <c r="S205" s="507"/>
      <c r="T205" s="518"/>
      <c r="U205" s="507"/>
      <c r="V205" s="510"/>
      <c r="W205" s="507"/>
      <c r="X205" s="507"/>
      <c r="Y205" s="504"/>
      <c r="Z205" s="171"/>
      <c r="AA205" s="257"/>
      <c r="AB205" s="178"/>
      <c r="AC205" s="257"/>
      <c r="AD205" s="174" t="s">
        <v>1510</v>
      </c>
      <c r="AE205" s="173"/>
      <c r="AF205" s="175" t="s">
        <v>1510</v>
      </c>
      <c r="AG205" s="173"/>
      <c r="AH205" s="175" t="s">
        <v>1510</v>
      </c>
      <c r="AI205" s="176" t="s">
        <v>1510</v>
      </c>
      <c r="AJ205" s="168" t="s">
        <v>1510</v>
      </c>
      <c r="AK205" s="168" t="s">
        <v>1510</v>
      </c>
      <c r="AL205" s="178"/>
      <c r="AM205" s="178"/>
      <c r="AN205" s="178"/>
      <c r="AO205" s="501"/>
      <c r="AP205" s="501"/>
      <c r="AQ205" s="504"/>
      <c r="AR205" s="501"/>
      <c r="AS205" s="501"/>
      <c r="AT205" s="504"/>
      <c r="AU205" s="504"/>
      <c r="AV205" s="504"/>
      <c r="AW205" s="518"/>
      <c r="AX205" s="495"/>
      <c r="AY205" s="495"/>
      <c r="AZ205" s="495"/>
      <c r="BA205" s="495"/>
      <c r="BB205" s="677"/>
      <c r="BC205" s="495"/>
      <c r="BD205" s="495"/>
      <c r="BE205" s="513"/>
      <c r="BF205" s="513"/>
      <c r="BG205" s="513"/>
      <c r="BH205" s="513"/>
      <c r="BI205" s="513"/>
      <c r="BJ205" s="495"/>
      <c r="BK205" s="495"/>
      <c r="BL205" s="553"/>
    </row>
    <row r="206" spans="1:64" ht="62.25" x14ac:dyDescent="0.2">
      <c r="A206" s="616"/>
      <c r="B206" s="699"/>
      <c r="C206" s="621"/>
      <c r="D206" s="522" t="s">
        <v>162</v>
      </c>
      <c r="E206" s="525" t="s">
        <v>132</v>
      </c>
      <c r="F206" s="528">
        <v>3</v>
      </c>
      <c r="G206" s="493" t="s">
        <v>415</v>
      </c>
      <c r="H206" s="531"/>
      <c r="I206" s="534" t="s">
        <v>477</v>
      </c>
      <c r="J206" s="537" t="s">
        <v>17</v>
      </c>
      <c r="K206" s="540" t="s">
        <v>2042</v>
      </c>
      <c r="L206" s="493"/>
      <c r="M206" s="493"/>
      <c r="N206" s="531" t="s">
        <v>416</v>
      </c>
      <c r="O206" s="563">
        <v>0.98</v>
      </c>
      <c r="P206" s="516" t="s">
        <v>72</v>
      </c>
      <c r="Q206" s="505">
        <v>0.8</v>
      </c>
      <c r="R206" s="516"/>
      <c r="S206" s="505" t="s">
        <v>1510</v>
      </c>
      <c r="T206" s="516" t="s">
        <v>74</v>
      </c>
      <c r="U206" s="505">
        <v>0.2</v>
      </c>
      <c r="V206" s="508" t="s">
        <v>74</v>
      </c>
      <c r="W206" s="505">
        <v>0.2</v>
      </c>
      <c r="X206" s="505" t="s">
        <v>2043</v>
      </c>
      <c r="Y206" s="502" t="s">
        <v>10</v>
      </c>
      <c r="Z206" s="152">
        <v>1</v>
      </c>
      <c r="AA206" s="21" t="s">
        <v>417</v>
      </c>
      <c r="AB206" s="154" t="s">
        <v>170</v>
      </c>
      <c r="AC206" s="179" t="s">
        <v>418</v>
      </c>
      <c r="AD206" s="155" t="s">
        <v>1513</v>
      </c>
      <c r="AE206" s="154" t="s">
        <v>64</v>
      </c>
      <c r="AF206" s="156">
        <v>0.25</v>
      </c>
      <c r="AG206" s="154" t="s">
        <v>77</v>
      </c>
      <c r="AH206" s="156">
        <v>0.15</v>
      </c>
      <c r="AI206" s="157">
        <v>0.4</v>
      </c>
      <c r="AJ206" s="158">
        <v>0.48</v>
      </c>
      <c r="AK206" s="158">
        <v>0.2</v>
      </c>
      <c r="AL206" s="159" t="s">
        <v>66</v>
      </c>
      <c r="AM206" s="159" t="s">
        <v>67</v>
      </c>
      <c r="AN206" s="159" t="s">
        <v>80</v>
      </c>
      <c r="AO206" s="499">
        <v>0.8</v>
      </c>
      <c r="AP206" s="499">
        <v>0.10367999999999998</v>
      </c>
      <c r="AQ206" s="502" t="s">
        <v>70</v>
      </c>
      <c r="AR206" s="499">
        <v>0.2</v>
      </c>
      <c r="AS206" s="499">
        <v>0.2</v>
      </c>
      <c r="AT206" s="502" t="s">
        <v>74</v>
      </c>
      <c r="AU206" s="502" t="s">
        <v>10</v>
      </c>
      <c r="AV206" s="502" t="s">
        <v>1512</v>
      </c>
      <c r="AW206" s="516" t="s">
        <v>82</v>
      </c>
      <c r="AX206" s="636"/>
      <c r="AY206" s="493"/>
      <c r="AZ206" s="493"/>
      <c r="BA206" s="493"/>
      <c r="BB206" s="675"/>
      <c r="BC206" s="493"/>
      <c r="BD206" s="493"/>
      <c r="BE206" s="511"/>
      <c r="BF206" s="511"/>
      <c r="BG206" s="511"/>
      <c r="BH206" s="511"/>
      <c r="BI206" s="511"/>
      <c r="BJ206" s="493"/>
      <c r="BK206" s="493"/>
      <c r="BL206" s="496"/>
    </row>
    <row r="207" spans="1:64" ht="62.25" x14ac:dyDescent="0.2">
      <c r="A207" s="616"/>
      <c r="B207" s="699"/>
      <c r="C207" s="621"/>
      <c r="D207" s="523"/>
      <c r="E207" s="526"/>
      <c r="F207" s="529"/>
      <c r="G207" s="494"/>
      <c r="H207" s="532"/>
      <c r="I207" s="535"/>
      <c r="J207" s="538"/>
      <c r="K207" s="541"/>
      <c r="L207" s="494"/>
      <c r="M207" s="494"/>
      <c r="N207" s="532"/>
      <c r="O207" s="564"/>
      <c r="P207" s="517"/>
      <c r="Q207" s="506"/>
      <c r="R207" s="517"/>
      <c r="S207" s="506"/>
      <c r="T207" s="517"/>
      <c r="U207" s="506"/>
      <c r="V207" s="509"/>
      <c r="W207" s="506"/>
      <c r="X207" s="506"/>
      <c r="Y207" s="503"/>
      <c r="Z207" s="161">
        <v>2</v>
      </c>
      <c r="AA207" s="21" t="s">
        <v>419</v>
      </c>
      <c r="AB207" s="163" t="s">
        <v>170</v>
      </c>
      <c r="AC207" s="164" t="s">
        <v>420</v>
      </c>
      <c r="AD207" s="165" t="s">
        <v>1513</v>
      </c>
      <c r="AE207" s="163" t="s">
        <v>64</v>
      </c>
      <c r="AF207" s="166">
        <v>0.25</v>
      </c>
      <c r="AG207" s="163" t="s">
        <v>77</v>
      </c>
      <c r="AH207" s="166">
        <v>0.15</v>
      </c>
      <c r="AI207" s="167">
        <v>0.4</v>
      </c>
      <c r="AJ207" s="168">
        <v>0.28799999999999998</v>
      </c>
      <c r="AK207" s="168">
        <v>0.2</v>
      </c>
      <c r="AL207" s="169" t="s">
        <v>66</v>
      </c>
      <c r="AM207" s="169" t="s">
        <v>67</v>
      </c>
      <c r="AN207" s="169" t="s">
        <v>80</v>
      </c>
      <c r="AO207" s="500"/>
      <c r="AP207" s="500"/>
      <c r="AQ207" s="503"/>
      <c r="AR207" s="500"/>
      <c r="AS207" s="500"/>
      <c r="AT207" s="503"/>
      <c r="AU207" s="503"/>
      <c r="AV207" s="503"/>
      <c r="AW207" s="517"/>
      <c r="AX207" s="637"/>
      <c r="AY207" s="494"/>
      <c r="AZ207" s="494"/>
      <c r="BA207" s="494"/>
      <c r="BB207" s="676"/>
      <c r="BC207" s="494"/>
      <c r="BD207" s="494"/>
      <c r="BE207" s="512"/>
      <c r="BF207" s="512"/>
      <c r="BG207" s="512"/>
      <c r="BH207" s="512"/>
      <c r="BI207" s="512"/>
      <c r="BJ207" s="494"/>
      <c r="BK207" s="494"/>
      <c r="BL207" s="497"/>
    </row>
    <row r="208" spans="1:64" ht="63.75" x14ac:dyDescent="0.2">
      <c r="A208" s="616"/>
      <c r="B208" s="699"/>
      <c r="C208" s="621"/>
      <c r="D208" s="523"/>
      <c r="E208" s="526"/>
      <c r="F208" s="529"/>
      <c r="G208" s="494"/>
      <c r="H208" s="532"/>
      <c r="I208" s="535"/>
      <c r="J208" s="538"/>
      <c r="K208" s="541"/>
      <c r="L208" s="494"/>
      <c r="M208" s="494"/>
      <c r="N208" s="532"/>
      <c r="O208" s="564"/>
      <c r="P208" s="517"/>
      <c r="Q208" s="506"/>
      <c r="R208" s="517"/>
      <c r="S208" s="506"/>
      <c r="T208" s="517"/>
      <c r="U208" s="506"/>
      <c r="V208" s="509"/>
      <c r="W208" s="506"/>
      <c r="X208" s="506"/>
      <c r="Y208" s="503"/>
      <c r="Z208" s="161">
        <v>3</v>
      </c>
      <c r="AA208" s="21" t="s">
        <v>421</v>
      </c>
      <c r="AB208" s="163" t="s">
        <v>170</v>
      </c>
      <c r="AC208" s="164" t="s">
        <v>422</v>
      </c>
      <c r="AD208" s="165" t="s">
        <v>1513</v>
      </c>
      <c r="AE208" s="163" t="s">
        <v>64</v>
      </c>
      <c r="AF208" s="166">
        <v>0.25</v>
      </c>
      <c r="AG208" s="163" t="s">
        <v>77</v>
      </c>
      <c r="AH208" s="166">
        <v>0.15</v>
      </c>
      <c r="AI208" s="167">
        <v>0.4</v>
      </c>
      <c r="AJ208" s="168">
        <v>0.17279999999999998</v>
      </c>
      <c r="AK208" s="168">
        <v>0.2</v>
      </c>
      <c r="AL208" s="169" t="s">
        <v>66</v>
      </c>
      <c r="AM208" s="169" t="s">
        <v>67</v>
      </c>
      <c r="AN208" s="169" t="s">
        <v>80</v>
      </c>
      <c r="AO208" s="500"/>
      <c r="AP208" s="500"/>
      <c r="AQ208" s="503"/>
      <c r="AR208" s="500"/>
      <c r="AS208" s="500"/>
      <c r="AT208" s="503"/>
      <c r="AU208" s="503"/>
      <c r="AV208" s="503"/>
      <c r="AW208" s="517"/>
      <c r="AX208" s="637"/>
      <c r="AY208" s="494"/>
      <c r="AZ208" s="494"/>
      <c r="BA208" s="494"/>
      <c r="BB208" s="676"/>
      <c r="BC208" s="494"/>
      <c r="BD208" s="494"/>
      <c r="BE208" s="512"/>
      <c r="BF208" s="512"/>
      <c r="BG208" s="512"/>
      <c r="BH208" s="512"/>
      <c r="BI208" s="512"/>
      <c r="BJ208" s="494"/>
      <c r="BK208" s="494"/>
      <c r="BL208" s="497"/>
    </row>
    <row r="209" spans="1:64" ht="62.25" x14ac:dyDescent="0.2">
      <c r="A209" s="616"/>
      <c r="B209" s="699"/>
      <c r="C209" s="621"/>
      <c r="D209" s="523"/>
      <c r="E209" s="526"/>
      <c r="F209" s="529"/>
      <c r="G209" s="494"/>
      <c r="H209" s="532"/>
      <c r="I209" s="535"/>
      <c r="J209" s="538"/>
      <c r="K209" s="541"/>
      <c r="L209" s="494"/>
      <c r="M209" s="494"/>
      <c r="N209" s="532"/>
      <c r="O209" s="564"/>
      <c r="P209" s="517"/>
      <c r="Q209" s="506"/>
      <c r="R209" s="517"/>
      <c r="S209" s="506"/>
      <c r="T209" s="517"/>
      <c r="U209" s="506"/>
      <c r="V209" s="509"/>
      <c r="W209" s="506"/>
      <c r="X209" s="506"/>
      <c r="Y209" s="503"/>
      <c r="Z209" s="161">
        <v>4</v>
      </c>
      <c r="AA209" s="21" t="s">
        <v>423</v>
      </c>
      <c r="AB209" s="163" t="s">
        <v>170</v>
      </c>
      <c r="AC209" s="164" t="s">
        <v>424</v>
      </c>
      <c r="AD209" s="165" t="s">
        <v>1513</v>
      </c>
      <c r="AE209" s="163" t="s">
        <v>64</v>
      </c>
      <c r="AF209" s="166">
        <v>0.25</v>
      </c>
      <c r="AG209" s="163" t="s">
        <v>77</v>
      </c>
      <c r="AH209" s="166">
        <v>0.15</v>
      </c>
      <c r="AI209" s="167">
        <v>0.4</v>
      </c>
      <c r="AJ209" s="168">
        <v>0.10367999999999998</v>
      </c>
      <c r="AK209" s="168">
        <v>0.2</v>
      </c>
      <c r="AL209" s="169" t="s">
        <v>66</v>
      </c>
      <c r="AM209" s="169" t="s">
        <v>67</v>
      </c>
      <c r="AN209" s="169" t="s">
        <v>80</v>
      </c>
      <c r="AO209" s="500"/>
      <c r="AP209" s="500"/>
      <c r="AQ209" s="503"/>
      <c r="AR209" s="500"/>
      <c r="AS209" s="500"/>
      <c r="AT209" s="503"/>
      <c r="AU209" s="503"/>
      <c r="AV209" s="503"/>
      <c r="AW209" s="517"/>
      <c r="AX209" s="637"/>
      <c r="AY209" s="494"/>
      <c r="AZ209" s="494"/>
      <c r="BA209" s="494"/>
      <c r="BB209" s="676"/>
      <c r="BC209" s="494"/>
      <c r="BD209" s="494"/>
      <c r="BE209" s="512"/>
      <c r="BF209" s="512"/>
      <c r="BG209" s="512"/>
      <c r="BH209" s="512"/>
      <c r="BI209" s="512"/>
      <c r="BJ209" s="494"/>
      <c r="BK209" s="494"/>
      <c r="BL209" s="497"/>
    </row>
    <row r="210" spans="1:64" x14ac:dyDescent="0.2">
      <c r="A210" s="616"/>
      <c r="B210" s="699"/>
      <c r="C210" s="621"/>
      <c r="D210" s="523"/>
      <c r="E210" s="526"/>
      <c r="F210" s="529"/>
      <c r="G210" s="494"/>
      <c r="H210" s="532"/>
      <c r="I210" s="535"/>
      <c r="J210" s="538"/>
      <c r="K210" s="541"/>
      <c r="L210" s="494"/>
      <c r="M210" s="494"/>
      <c r="N210" s="532"/>
      <c r="O210" s="564"/>
      <c r="P210" s="517"/>
      <c r="Q210" s="506"/>
      <c r="R210" s="517"/>
      <c r="S210" s="506"/>
      <c r="T210" s="517"/>
      <c r="U210" s="506"/>
      <c r="V210" s="509"/>
      <c r="W210" s="506"/>
      <c r="X210" s="506"/>
      <c r="Y210" s="503"/>
      <c r="Z210" s="161"/>
      <c r="AA210" s="22"/>
      <c r="AB210" s="163"/>
      <c r="AC210" s="184"/>
      <c r="AD210" s="165" t="s">
        <v>1510</v>
      </c>
      <c r="AE210" s="163"/>
      <c r="AF210" s="166" t="s">
        <v>1510</v>
      </c>
      <c r="AG210" s="163"/>
      <c r="AH210" s="166" t="s">
        <v>1510</v>
      </c>
      <c r="AI210" s="167" t="s">
        <v>1510</v>
      </c>
      <c r="AJ210" s="168" t="s">
        <v>1510</v>
      </c>
      <c r="AK210" s="168" t="s">
        <v>1510</v>
      </c>
      <c r="AL210" s="169"/>
      <c r="AM210" s="169"/>
      <c r="AN210" s="169"/>
      <c r="AO210" s="500"/>
      <c r="AP210" s="500"/>
      <c r="AQ210" s="503"/>
      <c r="AR210" s="500"/>
      <c r="AS210" s="500"/>
      <c r="AT210" s="503"/>
      <c r="AU210" s="503"/>
      <c r="AV210" s="503"/>
      <c r="AW210" s="517"/>
      <c r="AX210" s="637"/>
      <c r="AY210" s="494"/>
      <c r="AZ210" s="494"/>
      <c r="BA210" s="494"/>
      <c r="BB210" s="676"/>
      <c r="BC210" s="494"/>
      <c r="BD210" s="494"/>
      <c r="BE210" s="512"/>
      <c r="BF210" s="512"/>
      <c r="BG210" s="512"/>
      <c r="BH210" s="512"/>
      <c r="BI210" s="512"/>
      <c r="BJ210" s="494"/>
      <c r="BK210" s="494"/>
      <c r="BL210" s="497"/>
    </row>
    <row r="211" spans="1:64" ht="13.5" thickBot="1" x14ac:dyDescent="0.25">
      <c r="A211" s="616"/>
      <c r="B211" s="699"/>
      <c r="C211" s="621"/>
      <c r="D211" s="524"/>
      <c r="E211" s="527"/>
      <c r="F211" s="530"/>
      <c r="G211" s="495"/>
      <c r="H211" s="533"/>
      <c r="I211" s="536"/>
      <c r="J211" s="539"/>
      <c r="K211" s="542"/>
      <c r="L211" s="495"/>
      <c r="M211" s="495"/>
      <c r="N211" s="533"/>
      <c r="O211" s="565"/>
      <c r="P211" s="518"/>
      <c r="Q211" s="507"/>
      <c r="R211" s="518"/>
      <c r="S211" s="507"/>
      <c r="T211" s="518"/>
      <c r="U211" s="507"/>
      <c r="V211" s="510"/>
      <c r="W211" s="507"/>
      <c r="X211" s="507"/>
      <c r="Y211" s="504"/>
      <c r="Z211" s="171"/>
      <c r="AA211" s="172"/>
      <c r="AB211" s="173"/>
      <c r="AC211" s="172"/>
      <c r="AD211" s="174" t="s">
        <v>1510</v>
      </c>
      <c r="AE211" s="173"/>
      <c r="AF211" s="175" t="s">
        <v>1510</v>
      </c>
      <c r="AG211" s="173"/>
      <c r="AH211" s="175" t="s">
        <v>1510</v>
      </c>
      <c r="AI211" s="176" t="s">
        <v>1510</v>
      </c>
      <c r="AJ211" s="168" t="s">
        <v>1510</v>
      </c>
      <c r="AK211" s="168" t="s">
        <v>1510</v>
      </c>
      <c r="AL211" s="178"/>
      <c r="AM211" s="178"/>
      <c r="AN211" s="178"/>
      <c r="AO211" s="501"/>
      <c r="AP211" s="501"/>
      <c r="AQ211" s="504"/>
      <c r="AR211" s="501"/>
      <c r="AS211" s="501"/>
      <c r="AT211" s="504"/>
      <c r="AU211" s="504"/>
      <c r="AV211" s="504"/>
      <c r="AW211" s="518"/>
      <c r="AX211" s="638"/>
      <c r="AY211" s="495"/>
      <c r="AZ211" s="495"/>
      <c r="BA211" s="495"/>
      <c r="BB211" s="677"/>
      <c r="BC211" s="495"/>
      <c r="BD211" s="495"/>
      <c r="BE211" s="513"/>
      <c r="BF211" s="513"/>
      <c r="BG211" s="513"/>
      <c r="BH211" s="513"/>
      <c r="BI211" s="513"/>
      <c r="BJ211" s="495"/>
      <c r="BK211" s="495"/>
      <c r="BL211" s="553"/>
    </row>
    <row r="212" spans="1:64" ht="62.25" x14ac:dyDescent="0.2">
      <c r="A212" s="616"/>
      <c r="B212" s="699"/>
      <c r="C212" s="621"/>
      <c r="D212" s="522" t="s">
        <v>162</v>
      </c>
      <c r="E212" s="525" t="s">
        <v>132</v>
      </c>
      <c r="F212" s="528">
        <v>4</v>
      </c>
      <c r="G212" s="531" t="s">
        <v>425</v>
      </c>
      <c r="H212" s="531"/>
      <c r="I212" s="623" t="s">
        <v>478</v>
      </c>
      <c r="J212" s="650" t="s">
        <v>17</v>
      </c>
      <c r="K212" s="639" t="s">
        <v>479</v>
      </c>
      <c r="L212" s="531"/>
      <c r="M212" s="531"/>
      <c r="N212" s="659" t="s">
        <v>426</v>
      </c>
      <c r="O212" s="543">
        <v>0</v>
      </c>
      <c r="P212" s="516" t="s">
        <v>71</v>
      </c>
      <c r="Q212" s="505">
        <v>0.4</v>
      </c>
      <c r="R212" s="516" t="s">
        <v>74</v>
      </c>
      <c r="S212" s="505">
        <v>0.2</v>
      </c>
      <c r="T212" s="516" t="s">
        <v>9</v>
      </c>
      <c r="U212" s="505">
        <v>0.4</v>
      </c>
      <c r="V212" s="508" t="s">
        <v>9</v>
      </c>
      <c r="W212" s="505">
        <v>0.4</v>
      </c>
      <c r="X212" s="505" t="s">
        <v>1815</v>
      </c>
      <c r="Y212" s="502" t="s">
        <v>10</v>
      </c>
      <c r="Z212" s="152">
        <v>1</v>
      </c>
      <c r="AA212" s="153" t="s">
        <v>427</v>
      </c>
      <c r="AB212" s="154" t="s">
        <v>170</v>
      </c>
      <c r="AC212" s="153" t="s">
        <v>428</v>
      </c>
      <c r="AD212" s="155" t="s">
        <v>1513</v>
      </c>
      <c r="AE212" s="154" t="s">
        <v>64</v>
      </c>
      <c r="AF212" s="156">
        <v>0.25</v>
      </c>
      <c r="AG212" s="154" t="s">
        <v>77</v>
      </c>
      <c r="AH212" s="156">
        <v>0.15</v>
      </c>
      <c r="AI212" s="157">
        <v>0.4</v>
      </c>
      <c r="AJ212" s="158">
        <v>0.24</v>
      </c>
      <c r="AK212" s="158">
        <v>0.4</v>
      </c>
      <c r="AL212" s="159" t="s">
        <v>66</v>
      </c>
      <c r="AM212" s="159" t="s">
        <v>67</v>
      </c>
      <c r="AN212" s="159" t="s">
        <v>80</v>
      </c>
      <c r="AO212" s="499">
        <v>0.4</v>
      </c>
      <c r="AP212" s="499">
        <v>1.8662399999999996E-2</v>
      </c>
      <c r="AQ212" s="502" t="s">
        <v>70</v>
      </c>
      <c r="AR212" s="499">
        <v>0.4</v>
      </c>
      <c r="AS212" s="499">
        <v>0.4</v>
      </c>
      <c r="AT212" s="502" t="s">
        <v>9</v>
      </c>
      <c r="AU212" s="502" t="s">
        <v>10</v>
      </c>
      <c r="AV212" s="502" t="s">
        <v>1512</v>
      </c>
      <c r="AW212" s="516" t="s">
        <v>82</v>
      </c>
      <c r="AX212" s="493"/>
      <c r="AY212" s="493"/>
      <c r="AZ212" s="493"/>
      <c r="BA212" s="493"/>
      <c r="BB212" s="675"/>
      <c r="BC212" s="493"/>
      <c r="BD212" s="493"/>
      <c r="BE212" s="511"/>
      <c r="BF212" s="511"/>
      <c r="BG212" s="511"/>
      <c r="BH212" s="511"/>
      <c r="BI212" s="511"/>
      <c r="BJ212" s="493"/>
      <c r="BK212" s="493"/>
      <c r="BL212" s="496"/>
    </row>
    <row r="213" spans="1:64" ht="62.25" x14ac:dyDescent="0.2">
      <c r="A213" s="616"/>
      <c r="B213" s="699"/>
      <c r="C213" s="621"/>
      <c r="D213" s="523"/>
      <c r="E213" s="526"/>
      <c r="F213" s="529"/>
      <c r="G213" s="532"/>
      <c r="H213" s="532"/>
      <c r="I213" s="624"/>
      <c r="J213" s="651"/>
      <c r="K213" s="640"/>
      <c r="L213" s="532"/>
      <c r="M213" s="532"/>
      <c r="N213" s="660"/>
      <c r="O213" s="544"/>
      <c r="P213" s="517"/>
      <c r="Q213" s="506"/>
      <c r="R213" s="517"/>
      <c r="S213" s="506"/>
      <c r="T213" s="517"/>
      <c r="U213" s="506"/>
      <c r="V213" s="509"/>
      <c r="W213" s="506"/>
      <c r="X213" s="506"/>
      <c r="Y213" s="503"/>
      <c r="Z213" s="161">
        <v>2</v>
      </c>
      <c r="AA213" s="164" t="s">
        <v>429</v>
      </c>
      <c r="AB213" s="163" t="s">
        <v>170</v>
      </c>
      <c r="AC213" s="164" t="s">
        <v>430</v>
      </c>
      <c r="AD213" s="165" t="s">
        <v>1513</v>
      </c>
      <c r="AE213" s="163" t="s">
        <v>64</v>
      </c>
      <c r="AF213" s="166">
        <v>0.25</v>
      </c>
      <c r="AG213" s="163" t="s">
        <v>77</v>
      </c>
      <c r="AH213" s="166">
        <v>0.15</v>
      </c>
      <c r="AI213" s="167">
        <v>0.4</v>
      </c>
      <c r="AJ213" s="168">
        <v>0.14399999999999999</v>
      </c>
      <c r="AK213" s="168">
        <v>0.4</v>
      </c>
      <c r="AL213" s="169" t="s">
        <v>66</v>
      </c>
      <c r="AM213" s="169" t="s">
        <v>67</v>
      </c>
      <c r="AN213" s="169" t="s">
        <v>80</v>
      </c>
      <c r="AO213" s="500"/>
      <c r="AP213" s="500"/>
      <c r="AQ213" s="503"/>
      <c r="AR213" s="500"/>
      <c r="AS213" s="500"/>
      <c r="AT213" s="503"/>
      <c r="AU213" s="503"/>
      <c r="AV213" s="503"/>
      <c r="AW213" s="517"/>
      <c r="AX213" s="494"/>
      <c r="AY213" s="494"/>
      <c r="AZ213" s="494"/>
      <c r="BA213" s="494"/>
      <c r="BB213" s="676"/>
      <c r="BC213" s="494"/>
      <c r="BD213" s="494"/>
      <c r="BE213" s="512"/>
      <c r="BF213" s="512"/>
      <c r="BG213" s="512"/>
      <c r="BH213" s="512"/>
      <c r="BI213" s="512"/>
      <c r="BJ213" s="494"/>
      <c r="BK213" s="494"/>
      <c r="BL213" s="497"/>
    </row>
    <row r="214" spans="1:64" ht="63.75" x14ac:dyDescent="0.2">
      <c r="A214" s="616"/>
      <c r="B214" s="699"/>
      <c r="C214" s="621"/>
      <c r="D214" s="523"/>
      <c r="E214" s="526"/>
      <c r="F214" s="529"/>
      <c r="G214" s="532"/>
      <c r="H214" s="532"/>
      <c r="I214" s="624"/>
      <c r="J214" s="651"/>
      <c r="K214" s="640"/>
      <c r="L214" s="532"/>
      <c r="M214" s="532"/>
      <c r="N214" s="660"/>
      <c r="O214" s="544"/>
      <c r="P214" s="517"/>
      <c r="Q214" s="506"/>
      <c r="R214" s="517"/>
      <c r="S214" s="506"/>
      <c r="T214" s="517"/>
      <c r="U214" s="506"/>
      <c r="V214" s="509"/>
      <c r="W214" s="506"/>
      <c r="X214" s="506"/>
      <c r="Y214" s="503"/>
      <c r="Z214" s="161">
        <v>3</v>
      </c>
      <c r="AA214" s="164" t="s">
        <v>431</v>
      </c>
      <c r="AB214" s="163" t="s">
        <v>170</v>
      </c>
      <c r="AC214" s="164" t="s">
        <v>432</v>
      </c>
      <c r="AD214" s="165" t="s">
        <v>1513</v>
      </c>
      <c r="AE214" s="163" t="s">
        <v>64</v>
      </c>
      <c r="AF214" s="166">
        <v>0.25</v>
      </c>
      <c r="AG214" s="163" t="s">
        <v>77</v>
      </c>
      <c r="AH214" s="166">
        <v>0.15</v>
      </c>
      <c r="AI214" s="167">
        <v>0.4</v>
      </c>
      <c r="AJ214" s="168">
        <v>8.6399999999999991E-2</v>
      </c>
      <c r="AK214" s="168">
        <v>0.4</v>
      </c>
      <c r="AL214" s="169" t="s">
        <v>66</v>
      </c>
      <c r="AM214" s="169" t="s">
        <v>67</v>
      </c>
      <c r="AN214" s="169" t="s">
        <v>80</v>
      </c>
      <c r="AO214" s="500"/>
      <c r="AP214" s="500"/>
      <c r="AQ214" s="503"/>
      <c r="AR214" s="500"/>
      <c r="AS214" s="500"/>
      <c r="AT214" s="503"/>
      <c r="AU214" s="503"/>
      <c r="AV214" s="503"/>
      <c r="AW214" s="517"/>
      <c r="AX214" s="494"/>
      <c r="AY214" s="494"/>
      <c r="AZ214" s="494"/>
      <c r="BA214" s="494"/>
      <c r="BB214" s="676"/>
      <c r="BC214" s="494"/>
      <c r="BD214" s="494"/>
      <c r="BE214" s="512"/>
      <c r="BF214" s="512"/>
      <c r="BG214" s="512"/>
      <c r="BH214" s="512"/>
      <c r="BI214" s="512"/>
      <c r="BJ214" s="494"/>
      <c r="BK214" s="494"/>
      <c r="BL214" s="497"/>
    </row>
    <row r="215" spans="1:64" ht="76.5" x14ac:dyDescent="0.2">
      <c r="A215" s="616"/>
      <c r="B215" s="699"/>
      <c r="C215" s="621"/>
      <c r="D215" s="523"/>
      <c r="E215" s="526"/>
      <c r="F215" s="529"/>
      <c r="G215" s="532"/>
      <c r="H215" s="532"/>
      <c r="I215" s="624"/>
      <c r="J215" s="651"/>
      <c r="K215" s="640"/>
      <c r="L215" s="532"/>
      <c r="M215" s="532"/>
      <c r="N215" s="660"/>
      <c r="O215" s="544"/>
      <c r="P215" s="517"/>
      <c r="Q215" s="506"/>
      <c r="R215" s="517"/>
      <c r="S215" s="506"/>
      <c r="T215" s="517"/>
      <c r="U215" s="506"/>
      <c r="V215" s="509"/>
      <c r="W215" s="506"/>
      <c r="X215" s="506"/>
      <c r="Y215" s="503"/>
      <c r="Z215" s="161">
        <v>4</v>
      </c>
      <c r="AA215" s="164" t="s">
        <v>433</v>
      </c>
      <c r="AB215" s="163" t="s">
        <v>170</v>
      </c>
      <c r="AC215" s="164" t="s">
        <v>434</v>
      </c>
      <c r="AD215" s="165" t="s">
        <v>1513</v>
      </c>
      <c r="AE215" s="163" t="s">
        <v>64</v>
      </c>
      <c r="AF215" s="166">
        <v>0.25</v>
      </c>
      <c r="AG215" s="163" t="s">
        <v>77</v>
      </c>
      <c r="AH215" s="166">
        <v>0.15</v>
      </c>
      <c r="AI215" s="167">
        <v>0.4</v>
      </c>
      <c r="AJ215" s="168">
        <v>5.183999999999999E-2</v>
      </c>
      <c r="AK215" s="168">
        <v>0.4</v>
      </c>
      <c r="AL215" s="169" t="s">
        <v>66</v>
      </c>
      <c r="AM215" s="169" t="s">
        <v>67</v>
      </c>
      <c r="AN215" s="169" t="s">
        <v>80</v>
      </c>
      <c r="AO215" s="500"/>
      <c r="AP215" s="500"/>
      <c r="AQ215" s="503"/>
      <c r="AR215" s="500"/>
      <c r="AS215" s="500"/>
      <c r="AT215" s="503"/>
      <c r="AU215" s="503"/>
      <c r="AV215" s="503"/>
      <c r="AW215" s="517"/>
      <c r="AX215" s="494"/>
      <c r="AY215" s="494"/>
      <c r="AZ215" s="494"/>
      <c r="BA215" s="494"/>
      <c r="BB215" s="676"/>
      <c r="BC215" s="494"/>
      <c r="BD215" s="494"/>
      <c r="BE215" s="512"/>
      <c r="BF215" s="512"/>
      <c r="BG215" s="512"/>
      <c r="BH215" s="512"/>
      <c r="BI215" s="512"/>
      <c r="BJ215" s="494"/>
      <c r="BK215" s="494"/>
      <c r="BL215" s="497"/>
    </row>
    <row r="216" spans="1:64" ht="62.25" x14ac:dyDescent="0.2">
      <c r="A216" s="616"/>
      <c r="B216" s="699"/>
      <c r="C216" s="621"/>
      <c r="D216" s="523"/>
      <c r="E216" s="526"/>
      <c r="F216" s="529"/>
      <c r="G216" s="532"/>
      <c r="H216" s="532"/>
      <c r="I216" s="624"/>
      <c r="J216" s="651"/>
      <c r="K216" s="640"/>
      <c r="L216" s="532"/>
      <c r="M216" s="532"/>
      <c r="N216" s="660"/>
      <c r="O216" s="544"/>
      <c r="P216" s="517"/>
      <c r="Q216" s="506"/>
      <c r="R216" s="517"/>
      <c r="S216" s="506"/>
      <c r="T216" s="517"/>
      <c r="U216" s="506"/>
      <c r="V216" s="509"/>
      <c r="W216" s="506"/>
      <c r="X216" s="506"/>
      <c r="Y216" s="503"/>
      <c r="Z216" s="161">
        <v>5</v>
      </c>
      <c r="AA216" s="164" t="s">
        <v>435</v>
      </c>
      <c r="AB216" s="163" t="s">
        <v>170</v>
      </c>
      <c r="AC216" s="164" t="s">
        <v>436</v>
      </c>
      <c r="AD216" s="165" t="s">
        <v>1513</v>
      </c>
      <c r="AE216" s="163" t="s">
        <v>64</v>
      </c>
      <c r="AF216" s="166">
        <v>0.25</v>
      </c>
      <c r="AG216" s="163" t="s">
        <v>77</v>
      </c>
      <c r="AH216" s="166">
        <v>0.15</v>
      </c>
      <c r="AI216" s="167">
        <v>0.4</v>
      </c>
      <c r="AJ216" s="168">
        <v>3.1103999999999993E-2</v>
      </c>
      <c r="AK216" s="168">
        <v>0.4</v>
      </c>
      <c r="AL216" s="169" t="s">
        <v>66</v>
      </c>
      <c r="AM216" s="169" t="s">
        <v>67</v>
      </c>
      <c r="AN216" s="169" t="s">
        <v>80</v>
      </c>
      <c r="AO216" s="500"/>
      <c r="AP216" s="500"/>
      <c r="AQ216" s="503"/>
      <c r="AR216" s="500"/>
      <c r="AS216" s="500"/>
      <c r="AT216" s="503"/>
      <c r="AU216" s="503"/>
      <c r="AV216" s="503"/>
      <c r="AW216" s="517"/>
      <c r="AX216" s="494"/>
      <c r="AY216" s="494"/>
      <c r="AZ216" s="494"/>
      <c r="BA216" s="494"/>
      <c r="BB216" s="676"/>
      <c r="BC216" s="494"/>
      <c r="BD216" s="494"/>
      <c r="BE216" s="512"/>
      <c r="BF216" s="512"/>
      <c r="BG216" s="512"/>
      <c r="BH216" s="512"/>
      <c r="BI216" s="512"/>
      <c r="BJ216" s="494"/>
      <c r="BK216" s="494"/>
      <c r="BL216" s="497"/>
    </row>
    <row r="217" spans="1:64" ht="63" thickBot="1" x14ac:dyDescent="0.25">
      <c r="A217" s="616"/>
      <c r="B217" s="699"/>
      <c r="C217" s="621"/>
      <c r="D217" s="524"/>
      <c r="E217" s="527"/>
      <c r="F217" s="530"/>
      <c r="G217" s="533"/>
      <c r="H217" s="533"/>
      <c r="I217" s="625"/>
      <c r="J217" s="652"/>
      <c r="K217" s="641"/>
      <c r="L217" s="533"/>
      <c r="M217" s="533"/>
      <c r="N217" s="685"/>
      <c r="O217" s="545"/>
      <c r="P217" s="518"/>
      <c r="Q217" s="507"/>
      <c r="R217" s="518"/>
      <c r="S217" s="507"/>
      <c r="T217" s="518"/>
      <c r="U217" s="507"/>
      <c r="V217" s="510"/>
      <c r="W217" s="507"/>
      <c r="X217" s="507"/>
      <c r="Y217" s="504"/>
      <c r="Z217" s="171">
        <v>6</v>
      </c>
      <c r="AA217" s="172" t="s">
        <v>437</v>
      </c>
      <c r="AB217" s="173" t="s">
        <v>165</v>
      </c>
      <c r="AC217" s="172" t="s">
        <v>438</v>
      </c>
      <c r="AD217" s="174" t="s">
        <v>1513</v>
      </c>
      <c r="AE217" s="266" t="s">
        <v>64</v>
      </c>
      <c r="AF217" s="175">
        <v>0.25</v>
      </c>
      <c r="AG217" s="266" t="s">
        <v>77</v>
      </c>
      <c r="AH217" s="175">
        <v>0.15</v>
      </c>
      <c r="AI217" s="176">
        <v>0.4</v>
      </c>
      <c r="AJ217" s="168">
        <v>1.8662399999999996E-2</v>
      </c>
      <c r="AK217" s="168">
        <v>0.4</v>
      </c>
      <c r="AL217" s="169" t="s">
        <v>66</v>
      </c>
      <c r="AM217" s="169" t="s">
        <v>67</v>
      </c>
      <c r="AN217" s="169" t="s">
        <v>80</v>
      </c>
      <c r="AO217" s="501"/>
      <c r="AP217" s="501"/>
      <c r="AQ217" s="504"/>
      <c r="AR217" s="501"/>
      <c r="AS217" s="501"/>
      <c r="AT217" s="504"/>
      <c r="AU217" s="504"/>
      <c r="AV217" s="504"/>
      <c r="AW217" s="518"/>
      <c r="AX217" s="495"/>
      <c r="AY217" s="495"/>
      <c r="AZ217" s="495"/>
      <c r="BA217" s="495"/>
      <c r="BB217" s="677"/>
      <c r="BC217" s="495"/>
      <c r="BD217" s="495"/>
      <c r="BE217" s="513"/>
      <c r="BF217" s="513"/>
      <c r="BG217" s="513"/>
      <c r="BH217" s="513"/>
      <c r="BI217" s="513"/>
      <c r="BJ217" s="495"/>
      <c r="BK217" s="495"/>
      <c r="BL217" s="553"/>
    </row>
    <row r="218" spans="1:64" ht="62.25" x14ac:dyDescent="0.2">
      <c r="A218" s="616"/>
      <c r="B218" s="699"/>
      <c r="C218" s="621"/>
      <c r="D218" s="522" t="s">
        <v>162</v>
      </c>
      <c r="E218" s="525" t="s">
        <v>132</v>
      </c>
      <c r="F218" s="528">
        <v>5</v>
      </c>
      <c r="G218" s="493" t="s">
        <v>439</v>
      </c>
      <c r="H218" s="531"/>
      <c r="I218" s="623" t="s">
        <v>2044</v>
      </c>
      <c r="J218" s="537" t="s">
        <v>17</v>
      </c>
      <c r="K218" s="639" t="s">
        <v>480</v>
      </c>
      <c r="L218" s="493"/>
      <c r="M218" s="493"/>
      <c r="N218" s="531" t="s">
        <v>440</v>
      </c>
      <c r="O218" s="563">
        <v>0.4</v>
      </c>
      <c r="P218" s="516" t="s">
        <v>71</v>
      </c>
      <c r="Q218" s="505">
        <v>0.4</v>
      </c>
      <c r="R218" s="516"/>
      <c r="S218" s="505" t="s">
        <v>1510</v>
      </c>
      <c r="T218" s="516" t="s">
        <v>74</v>
      </c>
      <c r="U218" s="505">
        <v>0.2</v>
      </c>
      <c r="V218" s="508" t="s">
        <v>74</v>
      </c>
      <c r="W218" s="505">
        <v>0.2</v>
      </c>
      <c r="X218" s="505" t="s">
        <v>1521</v>
      </c>
      <c r="Y218" s="502" t="s">
        <v>1512</v>
      </c>
      <c r="Z218" s="152">
        <v>1</v>
      </c>
      <c r="AA218" s="153" t="s">
        <v>441</v>
      </c>
      <c r="AB218" s="154" t="s">
        <v>170</v>
      </c>
      <c r="AC218" s="153" t="s">
        <v>442</v>
      </c>
      <c r="AD218" s="155" t="s">
        <v>1513</v>
      </c>
      <c r="AE218" s="154" t="s">
        <v>64</v>
      </c>
      <c r="AF218" s="156">
        <v>0.25</v>
      </c>
      <c r="AG218" s="154" t="s">
        <v>77</v>
      </c>
      <c r="AH218" s="156">
        <v>0.15</v>
      </c>
      <c r="AI218" s="157">
        <v>0.4</v>
      </c>
      <c r="AJ218" s="158">
        <v>0.24</v>
      </c>
      <c r="AK218" s="158">
        <v>0.2</v>
      </c>
      <c r="AL218" s="159" t="s">
        <v>66</v>
      </c>
      <c r="AM218" s="159" t="s">
        <v>67</v>
      </c>
      <c r="AN218" s="159" t="s">
        <v>80</v>
      </c>
      <c r="AO218" s="499">
        <v>0.4</v>
      </c>
      <c r="AP218" s="499">
        <v>5.183999999999999E-2</v>
      </c>
      <c r="AQ218" s="502" t="s">
        <v>70</v>
      </c>
      <c r="AR218" s="499">
        <v>0.2</v>
      </c>
      <c r="AS218" s="499">
        <v>0.15000000000000002</v>
      </c>
      <c r="AT218" s="502" t="s">
        <v>74</v>
      </c>
      <c r="AU218" s="502" t="s">
        <v>1512</v>
      </c>
      <c r="AV218" s="502" t="s">
        <v>1512</v>
      </c>
      <c r="AW218" s="516" t="s">
        <v>82</v>
      </c>
      <c r="AX218" s="493"/>
      <c r="AY218" s="493"/>
      <c r="AZ218" s="493"/>
      <c r="BA218" s="493"/>
      <c r="BB218" s="675"/>
      <c r="BC218" s="493"/>
      <c r="BD218" s="493"/>
      <c r="BE218" s="511"/>
      <c r="BF218" s="511"/>
      <c r="BG218" s="511"/>
      <c r="BH218" s="511"/>
      <c r="BI218" s="511"/>
      <c r="BJ218" s="493"/>
      <c r="BK218" s="493"/>
      <c r="BL218" s="496"/>
    </row>
    <row r="219" spans="1:64" ht="62.25" x14ac:dyDescent="0.2">
      <c r="A219" s="616"/>
      <c r="B219" s="699"/>
      <c r="C219" s="621"/>
      <c r="D219" s="523"/>
      <c r="E219" s="526"/>
      <c r="F219" s="529"/>
      <c r="G219" s="494"/>
      <c r="H219" s="532"/>
      <c r="I219" s="624"/>
      <c r="J219" s="538"/>
      <c r="K219" s="640"/>
      <c r="L219" s="494"/>
      <c r="M219" s="494"/>
      <c r="N219" s="532"/>
      <c r="O219" s="564"/>
      <c r="P219" s="517"/>
      <c r="Q219" s="506"/>
      <c r="R219" s="517"/>
      <c r="S219" s="506"/>
      <c r="T219" s="517"/>
      <c r="U219" s="506"/>
      <c r="V219" s="509"/>
      <c r="W219" s="506"/>
      <c r="X219" s="506"/>
      <c r="Y219" s="503"/>
      <c r="Z219" s="161">
        <v>2</v>
      </c>
      <c r="AA219" s="164" t="s">
        <v>443</v>
      </c>
      <c r="AB219" s="163" t="s">
        <v>170</v>
      </c>
      <c r="AC219" s="164" t="s">
        <v>444</v>
      </c>
      <c r="AD219" s="165" t="s">
        <v>1513</v>
      </c>
      <c r="AE219" s="163" t="s">
        <v>64</v>
      </c>
      <c r="AF219" s="166">
        <v>0.25</v>
      </c>
      <c r="AG219" s="163" t="s">
        <v>77</v>
      </c>
      <c r="AH219" s="166">
        <v>0.15</v>
      </c>
      <c r="AI219" s="167">
        <v>0.4</v>
      </c>
      <c r="AJ219" s="168">
        <v>0.14399999999999999</v>
      </c>
      <c r="AK219" s="168">
        <v>0.2</v>
      </c>
      <c r="AL219" s="169" t="s">
        <v>66</v>
      </c>
      <c r="AM219" s="169" t="s">
        <v>67</v>
      </c>
      <c r="AN219" s="169" t="s">
        <v>80</v>
      </c>
      <c r="AO219" s="500"/>
      <c r="AP219" s="500"/>
      <c r="AQ219" s="503"/>
      <c r="AR219" s="500"/>
      <c r="AS219" s="500"/>
      <c r="AT219" s="503"/>
      <c r="AU219" s="503"/>
      <c r="AV219" s="503"/>
      <c r="AW219" s="517"/>
      <c r="AX219" s="494"/>
      <c r="AY219" s="494"/>
      <c r="AZ219" s="494"/>
      <c r="BA219" s="494"/>
      <c r="BB219" s="676"/>
      <c r="BC219" s="494"/>
      <c r="BD219" s="494"/>
      <c r="BE219" s="512"/>
      <c r="BF219" s="512"/>
      <c r="BG219" s="512"/>
      <c r="BH219" s="512"/>
      <c r="BI219" s="512"/>
      <c r="BJ219" s="494"/>
      <c r="BK219" s="494"/>
      <c r="BL219" s="497"/>
    </row>
    <row r="220" spans="1:64" ht="62.25" x14ac:dyDescent="0.2">
      <c r="A220" s="616"/>
      <c r="B220" s="699"/>
      <c r="C220" s="621"/>
      <c r="D220" s="523"/>
      <c r="E220" s="526"/>
      <c r="F220" s="529"/>
      <c r="G220" s="494"/>
      <c r="H220" s="532"/>
      <c r="I220" s="624"/>
      <c r="J220" s="538"/>
      <c r="K220" s="640"/>
      <c r="L220" s="494"/>
      <c r="M220" s="494"/>
      <c r="N220" s="532"/>
      <c r="O220" s="564"/>
      <c r="P220" s="517"/>
      <c r="Q220" s="506"/>
      <c r="R220" s="517"/>
      <c r="S220" s="506"/>
      <c r="T220" s="517"/>
      <c r="U220" s="506"/>
      <c r="V220" s="509"/>
      <c r="W220" s="506"/>
      <c r="X220" s="506"/>
      <c r="Y220" s="503"/>
      <c r="Z220" s="161">
        <v>3</v>
      </c>
      <c r="AA220" s="164" t="s">
        <v>445</v>
      </c>
      <c r="AB220" s="163" t="s">
        <v>170</v>
      </c>
      <c r="AC220" s="164" t="s">
        <v>446</v>
      </c>
      <c r="AD220" s="165" t="s">
        <v>1513</v>
      </c>
      <c r="AE220" s="163" t="s">
        <v>64</v>
      </c>
      <c r="AF220" s="166">
        <v>0.25</v>
      </c>
      <c r="AG220" s="163" t="s">
        <v>77</v>
      </c>
      <c r="AH220" s="166">
        <v>0.15</v>
      </c>
      <c r="AI220" s="167">
        <v>0.4</v>
      </c>
      <c r="AJ220" s="168">
        <v>8.6399999999999991E-2</v>
      </c>
      <c r="AK220" s="168">
        <v>0.2</v>
      </c>
      <c r="AL220" s="169" t="s">
        <v>66</v>
      </c>
      <c r="AM220" s="169" t="s">
        <v>67</v>
      </c>
      <c r="AN220" s="169" t="s">
        <v>80</v>
      </c>
      <c r="AO220" s="500"/>
      <c r="AP220" s="500"/>
      <c r="AQ220" s="503"/>
      <c r="AR220" s="500"/>
      <c r="AS220" s="500"/>
      <c r="AT220" s="503"/>
      <c r="AU220" s="503"/>
      <c r="AV220" s="503"/>
      <c r="AW220" s="517"/>
      <c r="AX220" s="494"/>
      <c r="AY220" s="494"/>
      <c r="AZ220" s="494"/>
      <c r="BA220" s="494"/>
      <c r="BB220" s="676"/>
      <c r="BC220" s="494"/>
      <c r="BD220" s="494"/>
      <c r="BE220" s="512"/>
      <c r="BF220" s="512"/>
      <c r="BG220" s="512"/>
      <c r="BH220" s="512"/>
      <c r="BI220" s="512"/>
      <c r="BJ220" s="494"/>
      <c r="BK220" s="494"/>
      <c r="BL220" s="497"/>
    </row>
    <row r="221" spans="1:64" ht="62.25" x14ac:dyDescent="0.2">
      <c r="A221" s="616"/>
      <c r="B221" s="699"/>
      <c r="C221" s="621"/>
      <c r="D221" s="523"/>
      <c r="E221" s="526"/>
      <c r="F221" s="529"/>
      <c r="G221" s="494"/>
      <c r="H221" s="532"/>
      <c r="I221" s="624"/>
      <c r="J221" s="538"/>
      <c r="K221" s="640"/>
      <c r="L221" s="494"/>
      <c r="M221" s="494"/>
      <c r="N221" s="532"/>
      <c r="O221" s="564"/>
      <c r="P221" s="517"/>
      <c r="Q221" s="506"/>
      <c r="R221" s="517"/>
      <c r="S221" s="506"/>
      <c r="T221" s="517"/>
      <c r="U221" s="506"/>
      <c r="V221" s="509"/>
      <c r="W221" s="506"/>
      <c r="X221" s="506"/>
      <c r="Y221" s="503"/>
      <c r="Z221" s="161">
        <v>4</v>
      </c>
      <c r="AA221" s="164" t="s">
        <v>447</v>
      </c>
      <c r="AB221" s="163" t="s">
        <v>170</v>
      </c>
      <c r="AC221" s="164" t="s">
        <v>442</v>
      </c>
      <c r="AD221" s="165" t="s">
        <v>1513</v>
      </c>
      <c r="AE221" s="163" t="s">
        <v>64</v>
      </c>
      <c r="AF221" s="166">
        <v>0.25</v>
      </c>
      <c r="AG221" s="163" t="s">
        <v>77</v>
      </c>
      <c r="AH221" s="166">
        <v>0.15</v>
      </c>
      <c r="AI221" s="167">
        <v>0.4</v>
      </c>
      <c r="AJ221" s="168">
        <v>5.183999999999999E-2</v>
      </c>
      <c r="AK221" s="168">
        <v>0.2</v>
      </c>
      <c r="AL221" s="169" t="s">
        <v>66</v>
      </c>
      <c r="AM221" s="169" t="s">
        <v>67</v>
      </c>
      <c r="AN221" s="169" t="s">
        <v>80</v>
      </c>
      <c r="AO221" s="500"/>
      <c r="AP221" s="500"/>
      <c r="AQ221" s="503"/>
      <c r="AR221" s="500"/>
      <c r="AS221" s="500"/>
      <c r="AT221" s="503"/>
      <c r="AU221" s="503"/>
      <c r="AV221" s="503"/>
      <c r="AW221" s="517"/>
      <c r="AX221" s="494"/>
      <c r="AY221" s="494"/>
      <c r="AZ221" s="494"/>
      <c r="BA221" s="494"/>
      <c r="BB221" s="676"/>
      <c r="BC221" s="494"/>
      <c r="BD221" s="494"/>
      <c r="BE221" s="512"/>
      <c r="BF221" s="512"/>
      <c r="BG221" s="512"/>
      <c r="BH221" s="512"/>
      <c r="BI221" s="512"/>
      <c r="BJ221" s="494"/>
      <c r="BK221" s="494"/>
      <c r="BL221" s="497"/>
    </row>
    <row r="222" spans="1:64" ht="62.25" x14ac:dyDescent="0.2">
      <c r="A222" s="616"/>
      <c r="B222" s="699"/>
      <c r="C222" s="621"/>
      <c r="D222" s="523"/>
      <c r="E222" s="526"/>
      <c r="F222" s="529"/>
      <c r="G222" s="494"/>
      <c r="H222" s="532"/>
      <c r="I222" s="624"/>
      <c r="J222" s="538"/>
      <c r="K222" s="640"/>
      <c r="L222" s="494"/>
      <c r="M222" s="494"/>
      <c r="N222" s="532"/>
      <c r="O222" s="564"/>
      <c r="P222" s="517"/>
      <c r="Q222" s="506"/>
      <c r="R222" s="517"/>
      <c r="S222" s="506"/>
      <c r="T222" s="517"/>
      <c r="U222" s="506"/>
      <c r="V222" s="509"/>
      <c r="W222" s="506"/>
      <c r="X222" s="506"/>
      <c r="Y222" s="503"/>
      <c r="Z222" s="161">
        <v>5</v>
      </c>
      <c r="AA222" s="164" t="s">
        <v>448</v>
      </c>
      <c r="AB222" s="163" t="s">
        <v>170</v>
      </c>
      <c r="AC222" s="164" t="s">
        <v>449</v>
      </c>
      <c r="AD222" s="165" t="s">
        <v>1522</v>
      </c>
      <c r="AE222" s="163" t="s">
        <v>76</v>
      </c>
      <c r="AF222" s="166">
        <v>0.1</v>
      </c>
      <c r="AG222" s="163" t="s">
        <v>77</v>
      </c>
      <c r="AH222" s="166">
        <v>0.15</v>
      </c>
      <c r="AI222" s="167">
        <v>0.25</v>
      </c>
      <c r="AJ222" s="168">
        <v>5.183999999999999E-2</v>
      </c>
      <c r="AK222" s="168">
        <v>0.15000000000000002</v>
      </c>
      <c r="AL222" s="169" t="s">
        <v>66</v>
      </c>
      <c r="AM222" s="169" t="s">
        <v>67</v>
      </c>
      <c r="AN222" s="169" t="s">
        <v>80</v>
      </c>
      <c r="AO222" s="500"/>
      <c r="AP222" s="500"/>
      <c r="AQ222" s="503"/>
      <c r="AR222" s="500"/>
      <c r="AS222" s="500"/>
      <c r="AT222" s="503"/>
      <c r="AU222" s="503"/>
      <c r="AV222" s="503"/>
      <c r="AW222" s="517"/>
      <c r="AX222" s="494"/>
      <c r="AY222" s="494"/>
      <c r="AZ222" s="494"/>
      <c r="BA222" s="494"/>
      <c r="BB222" s="676"/>
      <c r="BC222" s="494"/>
      <c r="BD222" s="494"/>
      <c r="BE222" s="512"/>
      <c r="BF222" s="512"/>
      <c r="BG222" s="512"/>
      <c r="BH222" s="512"/>
      <c r="BI222" s="512"/>
      <c r="BJ222" s="494"/>
      <c r="BK222" s="494"/>
      <c r="BL222" s="497"/>
    </row>
    <row r="223" spans="1:64" ht="13.5" thickBot="1" x14ac:dyDescent="0.25">
      <c r="A223" s="616"/>
      <c r="B223" s="699"/>
      <c r="C223" s="621"/>
      <c r="D223" s="524"/>
      <c r="E223" s="527"/>
      <c r="F223" s="530"/>
      <c r="G223" s="495"/>
      <c r="H223" s="533"/>
      <c r="I223" s="625"/>
      <c r="J223" s="539"/>
      <c r="K223" s="641"/>
      <c r="L223" s="495"/>
      <c r="M223" s="495"/>
      <c r="N223" s="533"/>
      <c r="O223" s="565"/>
      <c r="P223" s="518"/>
      <c r="Q223" s="507"/>
      <c r="R223" s="518"/>
      <c r="S223" s="507"/>
      <c r="T223" s="518"/>
      <c r="U223" s="507"/>
      <c r="V223" s="510"/>
      <c r="W223" s="507"/>
      <c r="X223" s="507"/>
      <c r="Y223" s="504"/>
      <c r="Z223" s="171"/>
      <c r="AA223" s="172"/>
      <c r="AB223" s="173"/>
      <c r="AC223" s="172"/>
      <c r="AD223" s="174" t="s">
        <v>1510</v>
      </c>
      <c r="AE223" s="267"/>
      <c r="AF223" s="268" t="s">
        <v>1510</v>
      </c>
      <c r="AG223" s="267"/>
      <c r="AH223" s="268" t="s">
        <v>1510</v>
      </c>
      <c r="AI223" s="176" t="s">
        <v>1510</v>
      </c>
      <c r="AJ223" s="177" t="s">
        <v>1510</v>
      </c>
      <c r="AK223" s="177" t="s">
        <v>1510</v>
      </c>
      <c r="AL223" s="178"/>
      <c r="AM223" s="178"/>
      <c r="AN223" s="178"/>
      <c r="AO223" s="501"/>
      <c r="AP223" s="501"/>
      <c r="AQ223" s="504"/>
      <c r="AR223" s="501"/>
      <c r="AS223" s="501"/>
      <c r="AT223" s="504"/>
      <c r="AU223" s="504"/>
      <c r="AV223" s="504"/>
      <c r="AW223" s="518"/>
      <c r="AX223" s="495"/>
      <c r="AY223" s="495"/>
      <c r="AZ223" s="495"/>
      <c r="BA223" s="495"/>
      <c r="BB223" s="677"/>
      <c r="BC223" s="495"/>
      <c r="BD223" s="495"/>
      <c r="BE223" s="513"/>
      <c r="BF223" s="513"/>
      <c r="BG223" s="513"/>
      <c r="BH223" s="513"/>
      <c r="BI223" s="513"/>
      <c r="BJ223" s="495"/>
      <c r="BK223" s="495"/>
      <c r="BL223" s="553"/>
    </row>
    <row r="224" spans="1:64" ht="63.75" x14ac:dyDescent="0.2">
      <c r="A224" s="616"/>
      <c r="B224" s="699"/>
      <c r="C224" s="621"/>
      <c r="D224" s="670" t="s">
        <v>162</v>
      </c>
      <c r="E224" s="526" t="s">
        <v>132</v>
      </c>
      <c r="F224" s="671">
        <v>6</v>
      </c>
      <c r="G224" s="672" t="s">
        <v>450</v>
      </c>
      <c r="H224" s="672"/>
      <c r="I224" s="623" t="s">
        <v>481</v>
      </c>
      <c r="J224" s="650" t="s">
        <v>17</v>
      </c>
      <c r="K224" s="639" t="s">
        <v>482</v>
      </c>
      <c r="L224" s="673"/>
      <c r="M224" s="673"/>
      <c r="N224" s="672" t="s">
        <v>451</v>
      </c>
      <c r="O224" s="674">
        <v>1</v>
      </c>
      <c r="P224" s="668" t="s">
        <v>62</v>
      </c>
      <c r="Q224" s="667">
        <v>0.6</v>
      </c>
      <c r="R224" s="668" t="s">
        <v>74</v>
      </c>
      <c r="S224" s="667">
        <v>0.2</v>
      </c>
      <c r="T224" s="668" t="s">
        <v>9</v>
      </c>
      <c r="U224" s="667">
        <v>0.4</v>
      </c>
      <c r="V224" s="684" t="s">
        <v>9</v>
      </c>
      <c r="W224" s="667">
        <v>0.4</v>
      </c>
      <c r="X224" s="667" t="s">
        <v>1921</v>
      </c>
      <c r="Y224" s="683" t="s">
        <v>10</v>
      </c>
      <c r="Z224" s="269">
        <v>1</v>
      </c>
      <c r="AA224" s="184" t="s">
        <v>452</v>
      </c>
      <c r="AB224" s="266" t="s">
        <v>170</v>
      </c>
      <c r="AC224" s="184" t="s">
        <v>453</v>
      </c>
      <c r="AD224" s="255" t="s">
        <v>1513</v>
      </c>
      <c r="AE224" s="266" t="s">
        <v>64</v>
      </c>
      <c r="AF224" s="270">
        <v>0.25</v>
      </c>
      <c r="AG224" s="266" t="s">
        <v>77</v>
      </c>
      <c r="AH224" s="270">
        <v>0.15</v>
      </c>
      <c r="AI224" s="271">
        <v>0.4</v>
      </c>
      <c r="AJ224" s="272">
        <v>0.36</v>
      </c>
      <c r="AK224" s="272">
        <v>0.4</v>
      </c>
      <c r="AL224" s="221" t="s">
        <v>66</v>
      </c>
      <c r="AM224" s="221" t="s">
        <v>67</v>
      </c>
      <c r="AN224" s="221" t="s">
        <v>80</v>
      </c>
      <c r="AO224" s="682">
        <v>0.6</v>
      </c>
      <c r="AP224" s="682">
        <v>7.7759999999999996E-2</v>
      </c>
      <c r="AQ224" s="683" t="s">
        <v>70</v>
      </c>
      <c r="AR224" s="682">
        <v>0.4</v>
      </c>
      <c r="AS224" s="682">
        <v>0.4</v>
      </c>
      <c r="AT224" s="683" t="s">
        <v>9</v>
      </c>
      <c r="AU224" s="683" t="s">
        <v>10</v>
      </c>
      <c r="AV224" s="683" t="s">
        <v>1512</v>
      </c>
      <c r="AW224" s="668" t="s">
        <v>82</v>
      </c>
      <c r="AX224" s="673"/>
      <c r="AY224" s="673"/>
      <c r="AZ224" s="673"/>
      <c r="BA224" s="673"/>
      <c r="BB224" s="675"/>
      <c r="BC224" s="673"/>
      <c r="BD224" s="673"/>
      <c r="BE224" s="681"/>
      <c r="BF224" s="681"/>
      <c r="BG224" s="681"/>
      <c r="BH224" s="681"/>
      <c r="BI224" s="681"/>
      <c r="BJ224" s="673"/>
      <c r="BK224" s="673"/>
      <c r="BL224" s="669"/>
    </row>
    <row r="225" spans="1:64" ht="62.25" x14ac:dyDescent="0.2">
      <c r="A225" s="616"/>
      <c r="B225" s="699"/>
      <c r="C225" s="621"/>
      <c r="D225" s="523"/>
      <c r="E225" s="526"/>
      <c r="F225" s="529"/>
      <c r="G225" s="532"/>
      <c r="H225" s="532"/>
      <c r="I225" s="624"/>
      <c r="J225" s="651"/>
      <c r="K225" s="640"/>
      <c r="L225" s="494"/>
      <c r="M225" s="494"/>
      <c r="N225" s="532"/>
      <c r="O225" s="564"/>
      <c r="P225" s="517"/>
      <c r="Q225" s="506"/>
      <c r="R225" s="517"/>
      <c r="S225" s="506"/>
      <c r="T225" s="517"/>
      <c r="U225" s="506"/>
      <c r="V225" s="509"/>
      <c r="W225" s="506"/>
      <c r="X225" s="506"/>
      <c r="Y225" s="503"/>
      <c r="Z225" s="161">
        <v>2</v>
      </c>
      <c r="AA225" s="164" t="s">
        <v>454</v>
      </c>
      <c r="AB225" s="163" t="s">
        <v>170</v>
      </c>
      <c r="AC225" s="164" t="s">
        <v>455</v>
      </c>
      <c r="AD225" s="165" t="s">
        <v>1513</v>
      </c>
      <c r="AE225" s="163" t="s">
        <v>64</v>
      </c>
      <c r="AF225" s="166">
        <v>0.25</v>
      </c>
      <c r="AG225" s="163" t="s">
        <v>77</v>
      </c>
      <c r="AH225" s="166">
        <v>0.15</v>
      </c>
      <c r="AI225" s="167">
        <v>0.4</v>
      </c>
      <c r="AJ225" s="168">
        <v>0.216</v>
      </c>
      <c r="AK225" s="168">
        <v>0.4</v>
      </c>
      <c r="AL225" s="169" t="s">
        <v>66</v>
      </c>
      <c r="AM225" s="169" t="s">
        <v>67</v>
      </c>
      <c r="AN225" s="169" t="s">
        <v>80</v>
      </c>
      <c r="AO225" s="500"/>
      <c r="AP225" s="500"/>
      <c r="AQ225" s="503"/>
      <c r="AR225" s="500"/>
      <c r="AS225" s="500"/>
      <c r="AT225" s="503"/>
      <c r="AU225" s="503"/>
      <c r="AV225" s="503"/>
      <c r="AW225" s="517"/>
      <c r="AX225" s="494"/>
      <c r="AY225" s="494"/>
      <c r="AZ225" s="494"/>
      <c r="BA225" s="494"/>
      <c r="BB225" s="676"/>
      <c r="BC225" s="494"/>
      <c r="BD225" s="494"/>
      <c r="BE225" s="512"/>
      <c r="BF225" s="512"/>
      <c r="BG225" s="512"/>
      <c r="BH225" s="512"/>
      <c r="BI225" s="512"/>
      <c r="BJ225" s="494"/>
      <c r="BK225" s="494"/>
      <c r="BL225" s="497"/>
    </row>
    <row r="226" spans="1:64" ht="62.25" x14ac:dyDescent="0.2">
      <c r="A226" s="616"/>
      <c r="B226" s="699"/>
      <c r="C226" s="621"/>
      <c r="D226" s="523"/>
      <c r="E226" s="526"/>
      <c r="F226" s="529"/>
      <c r="G226" s="532"/>
      <c r="H226" s="532"/>
      <c r="I226" s="624"/>
      <c r="J226" s="651"/>
      <c r="K226" s="640"/>
      <c r="L226" s="494"/>
      <c r="M226" s="494"/>
      <c r="N226" s="532"/>
      <c r="O226" s="564"/>
      <c r="P226" s="517"/>
      <c r="Q226" s="506"/>
      <c r="R226" s="517"/>
      <c r="S226" s="506"/>
      <c r="T226" s="517"/>
      <c r="U226" s="506"/>
      <c r="V226" s="509"/>
      <c r="W226" s="506"/>
      <c r="X226" s="506"/>
      <c r="Y226" s="503"/>
      <c r="Z226" s="161">
        <v>3</v>
      </c>
      <c r="AA226" s="164" t="s">
        <v>456</v>
      </c>
      <c r="AB226" s="163" t="s">
        <v>170</v>
      </c>
      <c r="AC226" s="164" t="s">
        <v>457</v>
      </c>
      <c r="AD226" s="165" t="s">
        <v>1513</v>
      </c>
      <c r="AE226" s="163" t="s">
        <v>64</v>
      </c>
      <c r="AF226" s="166">
        <v>0.25</v>
      </c>
      <c r="AG226" s="163" t="s">
        <v>77</v>
      </c>
      <c r="AH226" s="166">
        <v>0.15</v>
      </c>
      <c r="AI226" s="167">
        <v>0.4</v>
      </c>
      <c r="AJ226" s="168">
        <v>0.12959999999999999</v>
      </c>
      <c r="AK226" s="168">
        <v>0.4</v>
      </c>
      <c r="AL226" s="169" t="s">
        <v>66</v>
      </c>
      <c r="AM226" s="169" t="s">
        <v>67</v>
      </c>
      <c r="AN226" s="169" t="s">
        <v>80</v>
      </c>
      <c r="AO226" s="500"/>
      <c r="AP226" s="500"/>
      <c r="AQ226" s="503"/>
      <c r="AR226" s="500"/>
      <c r="AS226" s="500"/>
      <c r="AT226" s="503"/>
      <c r="AU226" s="503"/>
      <c r="AV226" s="503"/>
      <c r="AW226" s="517"/>
      <c r="AX226" s="494"/>
      <c r="AY226" s="494"/>
      <c r="AZ226" s="494"/>
      <c r="BA226" s="494"/>
      <c r="BB226" s="676"/>
      <c r="BC226" s="494"/>
      <c r="BD226" s="494"/>
      <c r="BE226" s="512"/>
      <c r="BF226" s="512"/>
      <c r="BG226" s="512"/>
      <c r="BH226" s="512"/>
      <c r="BI226" s="512"/>
      <c r="BJ226" s="494"/>
      <c r="BK226" s="494"/>
      <c r="BL226" s="497"/>
    </row>
    <row r="227" spans="1:64" ht="70.5" x14ac:dyDescent="0.2">
      <c r="A227" s="616"/>
      <c r="B227" s="699"/>
      <c r="C227" s="621"/>
      <c r="D227" s="523"/>
      <c r="E227" s="526"/>
      <c r="F227" s="529"/>
      <c r="G227" s="532"/>
      <c r="H227" s="532"/>
      <c r="I227" s="624"/>
      <c r="J227" s="651"/>
      <c r="K227" s="640"/>
      <c r="L227" s="494"/>
      <c r="M227" s="494"/>
      <c r="N227" s="532"/>
      <c r="O227" s="564"/>
      <c r="P227" s="517"/>
      <c r="Q227" s="506"/>
      <c r="R227" s="517"/>
      <c r="S227" s="506"/>
      <c r="T227" s="517"/>
      <c r="U227" s="506"/>
      <c r="V227" s="509"/>
      <c r="W227" s="506"/>
      <c r="X227" s="506"/>
      <c r="Y227" s="503"/>
      <c r="Z227" s="161">
        <v>4</v>
      </c>
      <c r="AA227" s="164" t="s">
        <v>458</v>
      </c>
      <c r="AB227" s="163" t="s">
        <v>170</v>
      </c>
      <c r="AC227" s="164" t="s">
        <v>459</v>
      </c>
      <c r="AD227" s="165" t="s">
        <v>1513</v>
      </c>
      <c r="AE227" s="163" t="s">
        <v>64</v>
      </c>
      <c r="AF227" s="166">
        <v>0.25</v>
      </c>
      <c r="AG227" s="163" t="s">
        <v>77</v>
      </c>
      <c r="AH227" s="166">
        <v>0.15</v>
      </c>
      <c r="AI227" s="167">
        <v>0.4</v>
      </c>
      <c r="AJ227" s="168">
        <v>7.7759999999999996E-2</v>
      </c>
      <c r="AK227" s="168">
        <v>0.4</v>
      </c>
      <c r="AL227" s="169" t="s">
        <v>78</v>
      </c>
      <c r="AM227" s="169" t="s">
        <v>67</v>
      </c>
      <c r="AN227" s="169" t="s">
        <v>80</v>
      </c>
      <c r="AO227" s="500"/>
      <c r="AP227" s="500"/>
      <c r="AQ227" s="503"/>
      <c r="AR227" s="500"/>
      <c r="AS227" s="500"/>
      <c r="AT227" s="503"/>
      <c r="AU227" s="503"/>
      <c r="AV227" s="503"/>
      <c r="AW227" s="517"/>
      <c r="AX227" s="494"/>
      <c r="AY227" s="494"/>
      <c r="AZ227" s="494"/>
      <c r="BA227" s="494"/>
      <c r="BB227" s="676"/>
      <c r="BC227" s="494"/>
      <c r="BD227" s="494"/>
      <c r="BE227" s="512"/>
      <c r="BF227" s="512"/>
      <c r="BG227" s="512"/>
      <c r="BH227" s="512"/>
      <c r="BI227" s="512"/>
      <c r="BJ227" s="494"/>
      <c r="BK227" s="494"/>
      <c r="BL227" s="497"/>
    </row>
    <row r="228" spans="1:64" x14ac:dyDescent="0.2">
      <c r="A228" s="616"/>
      <c r="B228" s="699"/>
      <c r="C228" s="621"/>
      <c r="D228" s="523"/>
      <c r="E228" s="526"/>
      <c r="F228" s="529"/>
      <c r="G228" s="532"/>
      <c r="H228" s="532"/>
      <c r="I228" s="624"/>
      <c r="J228" s="651"/>
      <c r="K228" s="640"/>
      <c r="L228" s="494"/>
      <c r="M228" s="494"/>
      <c r="N228" s="532"/>
      <c r="O228" s="564"/>
      <c r="P228" s="517"/>
      <c r="Q228" s="506"/>
      <c r="R228" s="517"/>
      <c r="S228" s="506"/>
      <c r="T228" s="517"/>
      <c r="U228" s="506"/>
      <c r="V228" s="509"/>
      <c r="W228" s="506"/>
      <c r="X228" s="506"/>
      <c r="Y228" s="503"/>
      <c r="Z228" s="161">
        <v>5</v>
      </c>
      <c r="AA228" s="164"/>
      <c r="AB228" s="163"/>
      <c r="AC228" s="164"/>
      <c r="AD228" s="165" t="s">
        <v>1510</v>
      </c>
      <c r="AE228" s="163"/>
      <c r="AF228" s="166" t="s">
        <v>1510</v>
      </c>
      <c r="AG228" s="163"/>
      <c r="AH228" s="166" t="s">
        <v>1510</v>
      </c>
      <c r="AI228" s="167" t="s">
        <v>1510</v>
      </c>
      <c r="AJ228" s="168" t="s">
        <v>1510</v>
      </c>
      <c r="AK228" s="168" t="s">
        <v>1510</v>
      </c>
      <c r="AL228" s="169"/>
      <c r="AM228" s="169"/>
      <c r="AN228" s="169"/>
      <c r="AO228" s="500"/>
      <c r="AP228" s="500"/>
      <c r="AQ228" s="503"/>
      <c r="AR228" s="500"/>
      <c r="AS228" s="500"/>
      <c r="AT228" s="503"/>
      <c r="AU228" s="503"/>
      <c r="AV228" s="503"/>
      <c r="AW228" s="517"/>
      <c r="AX228" s="494"/>
      <c r="AY228" s="494"/>
      <c r="AZ228" s="494"/>
      <c r="BA228" s="494"/>
      <c r="BB228" s="676"/>
      <c r="BC228" s="494"/>
      <c r="BD228" s="494"/>
      <c r="BE228" s="512"/>
      <c r="BF228" s="512"/>
      <c r="BG228" s="512"/>
      <c r="BH228" s="512"/>
      <c r="BI228" s="512"/>
      <c r="BJ228" s="494"/>
      <c r="BK228" s="494"/>
      <c r="BL228" s="497"/>
    </row>
    <row r="229" spans="1:64" ht="13.5" thickBot="1" x14ac:dyDescent="0.25">
      <c r="A229" s="616"/>
      <c r="B229" s="699"/>
      <c r="C229" s="621"/>
      <c r="D229" s="524"/>
      <c r="E229" s="527"/>
      <c r="F229" s="530"/>
      <c r="G229" s="533"/>
      <c r="H229" s="533"/>
      <c r="I229" s="625"/>
      <c r="J229" s="652"/>
      <c r="K229" s="641"/>
      <c r="L229" s="495"/>
      <c r="M229" s="495"/>
      <c r="N229" s="533"/>
      <c r="O229" s="565"/>
      <c r="P229" s="518"/>
      <c r="Q229" s="507"/>
      <c r="R229" s="518"/>
      <c r="S229" s="507"/>
      <c r="T229" s="518"/>
      <c r="U229" s="507"/>
      <c r="V229" s="510"/>
      <c r="W229" s="507"/>
      <c r="X229" s="507"/>
      <c r="Y229" s="504"/>
      <c r="Z229" s="171">
        <v>6</v>
      </c>
      <c r="AA229" s="172"/>
      <c r="AB229" s="173"/>
      <c r="AC229" s="172"/>
      <c r="AD229" s="174" t="s">
        <v>1510</v>
      </c>
      <c r="AE229" s="173"/>
      <c r="AF229" s="175" t="s">
        <v>1510</v>
      </c>
      <c r="AG229" s="173"/>
      <c r="AH229" s="175" t="s">
        <v>1510</v>
      </c>
      <c r="AI229" s="176" t="s">
        <v>1510</v>
      </c>
      <c r="AJ229" s="168" t="s">
        <v>1510</v>
      </c>
      <c r="AK229" s="168" t="s">
        <v>1510</v>
      </c>
      <c r="AL229" s="178"/>
      <c r="AM229" s="178"/>
      <c r="AN229" s="178"/>
      <c r="AO229" s="501"/>
      <c r="AP229" s="501"/>
      <c r="AQ229" s="504"/>
      <c r="AR229" s="501"/>
      <c r="AS229" s="501"/>
      <c r="AT229" s="504"/>
      <c r="AU229" s="504"/>
      <c r="AV229" s="504"/>
      <c r="AW229" s="518"/>
      <c r="AX229" s="495"/>
      <c r="AY229" s="495"/>
      <c r="AZ229" s="495"/>
      <c r="BA229" s="495"/>
      <c r="BB229" s="677"/>
      <c r="BC229" s="495"/>
      <c r="BD229" s="495"/>
      <c r="BE229" s="513"/>
      <c r="BF229" s="513"/>
      <c r="BG229" s="513"/>
      <c r="BH229" s="513"/>
      <c r="BI229" s="513"/>
      <c r="BJ229" s="495"/>
      <c r="BK229" s="495"/>
      <c r="BL229" s="553"/>
    </row>
    <row r="230" spans="1:64" ht="62.25" x14ac:dyDescent="0.2">
      <c r="A230" s="616"/>
      <c r="B230" s="699"/>
      <c r="C230" s="621"/>
      <c r="D230" s="522" t="s">
        <v>162</v>
      </c>
      <c r="E230" s="525" t="s">
        <v>132</v>
      </c>
      <c r="F230" s="528">
        <v>7</v>
      </c>
      <c r="G230" s="493" t="s">
        <v>460</v>
      </c>
      <c r="H230" s="531"/>
      <c r="I230" s="534" t="s">
        <v>483</v>
      </c>
      <c r="J230" s="537" t="s">
        <v>17</v>
      </c>
      <c r="K230" s="639" t="s">
        <v>484</v>
      </c>
      <c r="L230" s="493"/>
      <c r="M230" s="493"/>
      <c r="N230" s="531" t="s">
        <v>461</v>
      </c>
      <c r="O230" s="563">
        <v>1</v>
      </c>
      <c r="P230" s="516" t="s">
        <v>62</v>
      </c>
      <c r="Q230" s="505">
        <v>0.6</v>
      </c>
      <c r="R230" s="516" t="s">
        <v>74</v>
      </c>
      <c r="S230" s="505">
        <v>0.2</v>
      </c>
      <c r="T230" s="516" t="s">
        <v>9</v>
      </c>
      <c r="U230" s="505">
        <v>0.4</v>
      </c>
      <c r="V230" s="508" t="s">
        <v>9</v>
      </c>
      <c r="W230" s="505">
        <v>0.4</v>
      </c>
      <c r="X230" s="505" t="s">
        <v>1921</v>
      </c>
      <c r="Y230" s="502" t="s">
        <v>10</v>
      </c>
      <c r="Z230" s="152">
        <v>1</v>
      </c>
      <c r="AA230" s="153" t="s">
        <v>462</v>
      </c>
      <c r="AB230" s="154" t="s">
        <v>170</v>
      </c>
      <c r="AC230" s="153" t="s">
        <v>463</v>
      </c>
      <c r="AD230" s="273" t="s">
        <v>1513</v>
      </c>
      <c r="AE230" s="163" t="s">
        <v>64</v>
      </c>
      <c r="AF230" s="156">
        <v>0.25</v>
      </c>
      <c r="AG230" s="159" t="s">
        <v>77</v>
      </c>
      <c r="AH230" s="156">
        <v>0.15</v>
      </c>
      <c r="AI230" s="157">
        <v>0.4</v>
      </c>
      <c r="AJ230" s="274">
        <v>0.36</v>
      </c>
      <c r="AK230" s="274">
        <v>0.4</v>
      </c>
      <c r="AL230" s="159" t="s">
        <v>66</v>
      </c>
      <c r="AM230" s="159" t="s">
        <v>67</v>
      </c>
      <c r="AN230" s="159" t="s">
        <v>80</v>
      </c>
      <c r="AO230" s="499">
        <v>0.6</v>
      </c>
      <c r="AP230" s="499">
        <v>7.7759999999999996E-2</v>
      </c>
      <c r="AQ230" s="502" t="s">
        <v>70</v>
      </c>
      <c r="AR230" s="499">
        <v>0.4</v>
      </c>
      <c r="AS230" s="499">
        <v>0.4</v>
      </c>
      <c r="AT230" s="502" t="s">
        <v>9</v>
      </c>
      <c r="AU230" s="502" t="s">
        <v>10</v>
      </c>
      <c r="AV230" s="502" t="s">
        <v>1512</v>
      </c>
      <c r="AW230" s="516" t="s">
        <v>82</v>
      </c>
      <c r="AX230" s="493"/>
      <c r="AY230" s="493"/>
      <c r="AZ230" s="493"/>
      <c r="BA230" s="493"/>
      <c r="BB230" s="675"/>
      <c r="BC230" s="493"/>
      <c r="BD230" s="493"/>
      <c r="BE230" s="511"/>
      <c r="BF230" s="511"/>
      <c r="BG230" s="511"/>
      <c r="BH230" s="511"/>
      <c r="BI230" s="511"/>
      <c r="BJ230" s="493"/>
      <c r="BK230" s="493"/>
      <c r="BL230" s="496"/>
    </row>
    <row r="231" spans="1:64" ht="62.25" x14ac:dyDescent="0.2">
      <c r="A231" s="616"/>
      <c r="B231" s="699"/>
      <c r="C231" s="621"/>
      <c r="D231" s="523"/>
      <c r="E231" s="526"/>
      <c r="F231" s="529"/>
      <c r="G231" s="494"/>
      <c r="H231" s="532"/>
      <c r="I231" s="535"/>
      <c r="J231" s="538"/>
      <c r="K231" s="640"/>
      <c r="L231" s="494"/>
      <c r="M231" s="494"/>
      <c r="N231" s="532"/>
      <c r="O231" s="564"/>
      <c r="P231" s="517"/>
      <c r="Q231" s="506"/>
      <c r="R231" s="517"/>
      <c r="S231" s="506"/>
      <c r="T231" s="517"/>
      <c r="U231" s="506"/>
      <c r="V231" s="509"/>
      <c r="W231" s="506"/>
      <c r="X231" s="506"/>
      <c r="Y231" s="503"/>
      <c r="Z231" s="161">
        <v>2</v>
      </c>
      <c r="AA231" s="164" t="s">
        <v>464</v>
      </c>
      <c r="AB231" s="163" t="s">
        <v>170</v>
      </c>
      <c r="AC231" s="164" t="s">
        <v>465</v>
      </c>
      <c r="AD231" s="182" t="s">
        <v>1513</v>
      </c>
      <c r="AE231" s="163" t="s">
        <v>64</v>
      </c>
      <c r="AF231" s="166">
        <v>0.25</v>
      </c>
      <c r="AG231" s="163" t="s">
        <v>77</v>
      </c>
      <c r="AH231" s="166">
        <v>0.15</v>
      </c>
      <c r="AI231" s="167">
        <v>0.4</v>
      </c>
      <c r="AJ231" s="183">
        <v>0.216</v>
      </c>
      <c r="AK231" s="183">
        <v>0.4</v>
      </c>
      <c r="AL231" s="169" t="s">
        <v>66</v>
      </c>
      <c r="AM231" s="169" t="s">
        <v>67</v>
      </c>
      <c r="AN231" s="169" t="s">
        <v>80</v>
      </c>
      <c r="AO231" s="500"/>
      <c r="AP231" s="500"/>
      <c r="AQ231" s="503"/>
      <c r="AR231" s="500"/>
      <c r="AS231" s="500"/>
      <c r="AT231" s="503"/>
      <c r="AU231" s="503"/>
      <c r="AV231" s="503"/>
      <c r="AW231" s="517"/>
      <c r="AX231" s="494"/>
      <c r="AY231" s="494"/>
      <c r="AZ231" s="494"/>
      <c r="BA231" s="494"/>
      <c r="BB231" s="676"/>
      <c r="BC231" s="494"/>
      <c r="BD231" s="494"/>
      <c r="BE231" s="512"/>
      <c r="BF231" s="512"/>
      <c r="BG231" s="512"/>
      <c r="BH231" s="512"/>
      <c r="BI231" s="512"/>
      <c r="BJ231" s="494"/>
      <c r="BK231" s="494"/>
      <c r="BL231" s="497"/>
    </row>
    <row r="232" spans="1:64" ht="62.25" x14ac:dyDescent="0.2">
      <c r="A232" s="616"/>
      <c r="B232" s="699"/>
      <c r="C232" s="621"/>
      <c r="D232" s="523"/>
      <c r="E232" s="526"/>
      <c r="F232" s="529"/>
      <c r="G232" s="494"/>
      <c r="H232" s="532"/>
      <c r="I232" s="535"/>
      <c r="J232" s="538"/>
      <c r="K232" s="640"/>
      <c r="L232" s="494"/>
      <c r="M232" s="494"/>
      <c r="N232" s="532"/>
      <c r="O232" s="564"/>
      <c r="P232" s="517"/>
      <c r="Q232" s="506"/>
      <c r="R232" s="517"/>
      <c r="S232" s="506"/>
      <c r="T232" s="517"/>
      <c r="U232" s="506"/>
      <c r="V232" s="509"/>
      <c r="W232" s="506"/>
      <c r="X232" s="506"/>
      <c r="Y232" s="503"/>
      <c r="Z232" s="161">
        <v>3</v>
      </c>
      <c r="AA232" s="164" t="s">
        <v>466</v>
      </c>
      <c r="AB232" s="163" t="s">
        <v>170</v>
      </c>
      <c r="AC232" s="164" t="s">
        <v>467</v>
      </c>
      <c r="AD232" s="165" t="s">
        <v>1513</v>
      </c>
      <c r="AE232" s="163" t="s">
        <v>64</v>
      </c>
      <c r="AF232" s="166">
        <v>0.25</v>
      </c>
      <c r="AG232" s="163" t="s">
        <v>77</v>
      </c>
      <c r="AH232" s="166">
        <v>0.15</v>
      </c>
      <c r="AI232" s="167">
        <v>0.4</v>
      </c>
      <c r="AJ232" s="168">
        <v>0.12959999999999999</v>
      </c>
      <c r="AK232" s="168">
        <v>0.4</v>
      </c>
      <c r="AL232" s="169" t="s">
        <v>66</v>
      </c>
      <c r="AM232" s="169" t="s">
        <v>67</v>
      </c>
      <c r="AN232" s="169" t="s">
        <v>80</v>
      </c>
      <c r="AO232" s="500"/>
      <c r="AP232" s="500"/>
      <c r="AQ232" s="503"/>
      <c r="AR232" s="500"/>
      <c r="AS232" s="500"/>
      <c r="AT232" s="503"/>
      <c r="AU232" s="503"/>
      <c r="AV232" s="503"/>
      <c r="AW232" s="517"/>
      <c r="AX232" s="494"/>
      <c r="AY232" s="494"/>
      <c r="AZ232" s="494"/>
      <c r="BA232" s="494"/>
      <c r="BB232" s="676"/>
      <c r="BC232" s="494"/>
      <c r="BD232" s="494"/>
      <c r="BE232" s="512"/>
      <c r="BF232" s="512"/>
      <c r="BG232" s="512"/>
      <c r="BH232" s="512"/>
      <c r="BI232" s="512"/>
      <c r="BJ232" s="494"/>
      <c r="BK232" s="494"/>
      <c r="BL232" s="497"/>
    </row>
    <row r="233" spans="1:64" ht="63" thickBot="1" x14ac:dyDescent="0.25">
      <c r="A233" s="616"/>
      <c r="B233" s="699"/>
      <c r="C233" s="621"/>
      <c r="D233" s="523"/>
      <c r="E233" s="526"/>
      <c r="F233" s="529"/>
      <c r="G233" s="494"/>
      <c r="H233" s="532"/>
      <c r="I233" s="535"/>
      <c r="J233" s="538"/>
      <c r="K233" s="640"/>
      <c r="L233" s="494"/>
      <c r="M233" s="494"/>
      <c r="N233" s="532"/>
      <c r="O233" s="564"/>
      <c r="P233" s="517"/>
      <c r="Q233" s="506"/>
      <c r="R233" s="517"/>
      <c r="S233" s="506"/>
      <c r="T233" s="517"/>
      <c r="U233" s="506"/>
      <c r="V233" s="509"/>
      <c r="W233" s="506"/>
      <c r="X233" s="506"/>
      <c r="Y233" s="503"/>
      <c r="Z233" s="161">
        <v>4</v>
      </c>
      <c r="AA233" s="164" t="s">
        <v>468</v>
      </c>
      <c r="AB233" s="163" t="s">
        <v>170</v>
      </c>
      <c r="AC233" s="164" t="s">
        <v>469</v>
      </c>
      <c r="AD233" s="165" t="s">
        <v>1513</v>
      </c>
      <c r="AE233" s="163" t="s">
        <v>64</v>
      </c>
      <c r="AF233" s="166">
        <v>0.25</v>
      </c>
      <c r="AG233" s="163" t="s">
        <v>77</v>
      </c>
      <c r="AH233" s="166">
        <v>0.15</v>
      </c>
      <c r="AI233" s="167">
        <v>0.4</v>
      </c>
      <c r="AJ233" s="168">
        <v>7.7759999999999996E-2</v>
      </c>
      <c r="AK233" s="168">
        <v>0.4</v>
      </c>
      <c r="AL233" s="169" t="s">
        <v>66</v>
      </c>
      <c r="AM233" s="169" t="s">
        <v>67</v>
      </c>
      <c r="AN233" s="169" t="s">
        <v>80</v>
      </c>
      <c r="AO233" s="500"/>
      <c r="AP233" s="500"/>
      <c r="AQ233" s="503"/>
      <c r="AR233" s="500"/>
      <c r="AS233" s="500"/>
      <c r="AT233" s="503"/>
      <c r="AU233" s="503"/>
      <c r="AV233" s="503"/>
      <c r="AW233" s="517"/>
      <c r="AX233" s="494"/>
      <c r="AY233" s="494"/>
      <c r="AZ233" s="494"/>
      <c r="BA233" s="494"/>
      <c r="BB233" s="676"/>
      <c r="BC233" s="494"/>
      <c r="BD233" s="494"/>
      <c r="BE233" s="512"/>
      <c r="BF233" s="512"/>
      <c r="BG233" s="512"/>
      <c r="BH233" s="512"/>
      <c r="BI233" s="512"/>
      <c r="BJ233" s="494"/>
      <c r="BK233" s="494"/>
      <c r="BL233" s="497"/>
    </row>
    <row r="234" spans="1:64" x14ac:dyDescent="0.2">
      <c r="A234" s="616"/>
      <c r="B234" s="699"/>
      <c r="C234" s="621"/>
      <c r="D234" s="523"/>
      <c r="E234" s="526"/>
      <c r="F234" s="529"/>
      <c r="G234" s="494"/>
      <c r="H234" s="532"/>
      <c r="I234" s="535"/>
      <c r="J234" s="538"/>
      <c r="K234" s="640"/>
      <c r="L234" s="494"/>
      <c r="M234" s="494"/>
      <c r="N234" s="532"/>
      <c r="O234" s="564"/>
      <c r="P234" s="517"/>
      <c r="Q234" s="506"/>
      <c r="R234" s="517"/>
      <c r="S234" s="506"/>
      <c r="T234" s="517"/>
      <c r="U234" s="506"/>
      <c r="V234" s="509"/>
      <c r="W234" s="506"/>
      <c r="X234" s="506"/>
      <c r="Y234" s="503"/>
      <c r="Z234" s="161"/>
      <c r="AA234" s="164"/>
      <c r="AB234" s="163"/>
      <c r="AC234" s="164"/>
      <c r="AD234" s="165" t="s">
        <v>1510</v>
      </c>
      <c r="AE234" s="163"/>
      <c r="AF234" s="166" t="s">
        <v>1510</v>
      </c>
      <c r="AG234" s="159"/>
      <c r="AH234" s="166" t="s">
        <v>1510</v>
      </c>
      <c r="AI234" s="167" t="s">
        <v>1510</v>
      </c>
      <c r="AJ234" s="168" t="s">
        <v>1510</v>
      </c>
      <c r="AK234" s="168" t="s">
        <v>1510</v>
      </c>
      <c r="AL234" s="169"/>
      <c r="AM234" s="169"/>
      <c r="AN234" s="169"/>
      <c r="AO234" s="500"/>
      <c r="AP234" s="500"/>
      <c r="AQ234" s="503"/>
      <c r="AR234" s="500"/>
      <c r="AS234" s="500"/>
      <c r="AT234" s="503"/>
      <c r="AU234" s="503"/>
      <c r="AV234" s="503"/>
      <c r="AW234" s="517"/>
      <c r="AX234" s="494"/>
      <c r="AY234" s="494"/>
      <c r="AZ234" s="494"/>
      <c r="BA234" s="494"/>
      <c r="BB234" s="676"/>
      <c r="BC234" s="494"/>
      <c r="BD234" s="494"/>
      <c r="BE234" s="512"/>
      <c r="BF234" s="512"/>
      <c r="BG234" s="512"/>
      <c r="BH234" s="512"/>
      <c r="BI234" s="512"/>
      <c r="BJ234" s="494"/>
      <c r="BK234" s="494"/>
      <c r="BL234" s="497"/>
    </row>
    <row r="235" spans="1:64" ht="13.5" thickBot="1" x14ac:dyDescent="0.25">
      <c r="A235" s="616"/>
      <c r="B235" s="699"/>
      <c r="C235" s="621"/>
      <c r="D235" s="524"/>
      <c r="E235" s="527"/>
      <c r="F235" s="530"/>
      <c r="G235" s="495"/>
      <c r="H235" s="533"/>
      <c r="I235" s="536"/>
      <c r="J235" s="539"/>
      <c r="K235" s="641"/>
      <c r="L235" s="495"/>
      <c r="M235" s="495"/>
      <c r="N235" s="533"/>
      <c r="O235" s="565"/>
      <c r="P235" s="518"/>
      <c r="Q235" s="507"/>
      <c r="R235" s="518"/>
      <c r="S235" s="507"/>
      <c r="T235" s="518"/>
      <c r="U235" s="507"/>
      <c r="V235" s="510"/>
      <c r="W235" s="507"/>
      <c r="X235" s="507"/>
      <c r="Y235" s="504"/>
      <c r="Z235" s="171"/>
      <c r="AA235" s="172"/>
      <c r="AB235" s="173"/>
      <c r="AC235" s="172"/>
      <c r="AD235" s="185" t="s">
        <v>1510</v>
      </c>
      <c r="AE235" s="237"/>
      <c r="AF235" s="175" t="s">
        <v>1510</v>
      </c>
      <c r="AG235" s="237"/>
      <c r="AH235" s="175" t="s">
        <v>1510</v>
      </c>
      <c r="AI235" s="176" t="s">
        <v>1510</v>
      </c>
      <c r="AJ235" s="168" t="s">
        <v>1510</v>
      </c>
      <c r="AK235" s="168" t="s">
        <v>1510</v>
      </c>
      <c r="AL235" s="178"/>
      <c r="AM235" s="178"/>
      <c r="AN235" s="178"/>
      <c r="AO235" s="501"/>
      <c r="AP235" s="501"/>
      <c r="AQ235" s="504"/>
      <c r="AR235" s="501"/>
      <c r="AS235" s="501"/>
      <c r="AT235" s="504"/>
      <c r="AU235" s="504"/>
      <c r="AV235" s="504"/>
      <c r="AW235" s="518"/>
      <c r="AX235" s="495"/>
      <c r="AY235" s="495"/>
      <c r="AZ235" s="495"/>
      <c r="BA235" s="495"/>
      <c r="BB235" s="677"/>
      <c r="BC235" s="495"/>
      <c r="BD235" s="495"/>
      <c r="BE235" s="513"/>
      <c r="BF235" s="513"/>
      <c r="BG235" s="513"/>
      <c r="BH235" s="513"/>
      <c r="BI235" s="513"/>
      <c r="BJ235" s="495"/>
      <c r="BK235" s="495"/>
      <c r="BL235" s="553"/>
    </row>
    <row r="236" spans="1:64" ht="62.25" x14ac:dyDescent="0.2">
      <c r="A236" s="616"/>
      <c r="B236" s="699"/>
      <c r="C236" s="621"/>
      <c r="D236" s="678" t="s">
        <v>162</v>
      </c>
      <c r="E236" s="525" t="s">
        <v>132</v>
      </c>
      <c r="F236" s="528">
        <v>8</v>
      </c>
      <c r="G236" s="531" t="s">
        <v>470</v>
      </c>
      <c r="H236" s="531"/>
      <c r="I236" s="534" t="s">
        <v>485</v>
      </c>
      <c r="J236" s="537" t="s">
        <v>16</v>
      </c>
      <c r="K236" s="639" t="s">
        <v>2045</v>
      </c>
      <c r="L236" s="493"/>
      <c r="M236" s="493"/>
      <c r="N236" s="531" t="s">
        <v>471</v>
      </c>
      <c r="O236" s="563">
        <v>1</v>
      </c>
      <c r="P236" s="516" t="s">
        <v>71</v>
      </c>
      <c r="Q236" s="505">
        <v>0.4</v>
      </c>
      <c r="R236" s="516"/>
      <c r="S236" s="505" t="s">
        <v>1510</v>
      </c>
      <c r="T236" s="516" t="s">
        <v>74</v>
      </c>
      <c r="U236" s="505">
        <v>0.2</v>
      </c>
      <c r="V236" s="508" t="s">
        <v>74</v>
      </c>
      <c r="W236" s="505">
        <v>0.2</v>
      </c>
      <c r="X236" s="505" t="s">
        <v>1521</v>
      </c>
      <c r="Y236" s="502" t="s">
        <v>1512</v>
      </c>
      <c r="Z236" s="152">
        <v>1</v>
      </c>
      <c r="AA236" s="153" t="s">
        <v>472</v>
      </c>
      <c r="AB236" s="154" t="s">
        <v>170</v>
      </c>
      <c r="AC236" s="153" t="s">
        <v>473</v>
      </c>
      <c r="AD236" s="155" t="s">
        <v>1513</v>
      </c>
      <c r="AE236" s="159" t="s">
        <v>64</v>
      </c>
      <c r="AF236" s="156">
        <v>0.25</v>
      </c>
      <c r="AG236" s="154" t="s">
        <v>77</v>
      </c>
      <c r="AH236" s="156">
        <v>0.15</v>
      </c>
      <c r="AI236" s="157">
        <v>0.4</v>
      </c>
      <c r="AJ236" s="158">
        <v>0.24</v>
      </c>
      <c r="AK236" s="158">
        <v>0.2</v>
      </c>
      <c r="AL236" s="159" t="s">
        <v>66</v>
      </c>
      <c r="AM236" s="159" t="s">
        <v>67</v>
      </c>
      <c r="AN236" s="159" t="s">
        <v>80</v>
      </c>
      <c r="AO236" s="499">
        <v>0.4</v>
      </c>
      <c r="AP236" s="499">
        <v>0.24</v>
      </c>
      <c r="AQ236" s="502" t="s">
        <v>71</v>
      </c>
      <c r="AR236" s="499">
        <v>0.2</v>
      </c>
      <c r="AS236" s="499">
        <v>0.2</v>
      </c>
      <c r="AT236" s="502" t="s">
        <v>74</v>
      </c>
      <c r="AU236" s="502" t="s">
        <v>1512</v>
      </c>
      <c r="AV236" s="502" t="s">
        <v>1512</v>
      </c>
      <c r="AW236" s="516" t="s">
        <v>82</v>
      </c>
      <c r="AX236" s="493"/>
      <c r="AY236" s="493"/>
      <c r="AZ236" s="493"/>
      <c r="BA236" s="493"/>
      <c r="BB236" s="675"/>
      <c r="BC236" s="493"/>
      <c r="BD236" s="493"/>
      <c r="BE236" s="511"/>
      <c r="BF236" s="511"/>
      <c r="BG236" s="511"/>
      <c r="BH236" s="511"/>
      <c r="BI236" s="511"/>
      <c r="BJ236" s="493"/>
      <c r="BK236" s="493"/>
      <c r="BL236" s="496"/>
    </row>
    <row r="237" spans="1:64" x14ac:dyDescent="0.2">
      <c r="A237" s="616"/>
      <c r="B237" s="699"/>
      <c r="C237" s="621"/>
      <c r="D237" s="679"/>
      <c r="E237" s="526"/>
      <c r="F237" s="529"/>
      <c r="G237" s="532"/>
      <c r="H237" s="532"/>
      <c r="I237" s="535"/>
      <c r="J237" s="538"/>
      <c r="K237" s="640"/>
      <c r="L237" s="494"/>
      <c r="M237" s="494"/>
      <c r="N237" s="532"/>
      <c r="O237" s="564"/>
      <c r="P237" s="517"/>
      <c r="Q237" s="506"/>
      <c r="R237" s="517"/>
      <c r="S237" s="506"/>
      <c r="T237" s="517"/>
      <c r="U237" s="506"/>
      <c r="V237" s="509"/>
      <c r="W237" s="506"/>
      <c r="X237" s="506"/>
      <c r="Y237" s="503"/>
      <c r="Z237" s="161"/>
      <c r="AA237" s="164"/>
      <c r="AB237" s="163"/>
      <c r="AC237" s="164"/>
      <c r="AD237" s="165" t="s">
        <v>1510</v>
      </c>
      <c r="AE237" s="169"/>
      <c r="AF237" s="166" t="s">
        <v>1510</v>
      </c>
      <c r="AG237" s="163"/>
      <c r="AH237" s="166" t="s">
        <v>1510</v>
      </c>
      <c r="AI237" s="167" t="s">
        <v>1510</v>
      </c>
      <c r="AJ237" s="168" t="s">
        <v>1510</v>
      </c>
      <c r="AK237" s="168" t="s">
        <v>1510</v>
      </c>
      <c r="AL237" s="169"/>
      <c r="AM237" s="169"/>
      <c r="AN237" s="169"/>
      <c r="AO237" s="500"/>
      <c r="AP237" s="500"/>
      <c r="AQ237" s="503"/>
      <c r="AR237" s="500"/>
      <c r="AS237" s="500"/>
      <c r="AT237" s="503"/>
      <c r="AU237" s="503"/>
      <c r="AV237" s="503"/>
      <c r="AW237" s="517"/>
      <c r="AX237" s="494"/>
      <c r="AY237" s="494"/>
      <c r="AZ237" s="494"/>
      <c r="BA237" s="494"/>
      <c r="BB237" s="676"/>
      <c r="BC237" s="494"/>
      <c r="BD237" s="494"/>
      <c r="BE237" s="512"/>
      <c r="BF237" s="512"/>
      <c r="BG237" s="512"/>
      <c r="BH237" s="512"/>
      <c r="BI237" s="512"/>
      <c r="BJ237" s="494"/>
      <c r="BK237" s="494"/>
      <c r="BL237" s="497"/>
    </row>
    <row r="238" spans="1:64" x14ac:dyDescent="0.2">
      <c r="A238" s="616"/>
      <c r="B238" s="699"/>
      <c r="C238" s="621"/>
      <c r="D238" s="679"/>
      <c r="E238" s="526"/>
      <c r="F238" s="529"/>
      <c r="G238" s="532"/>
      <c r="H238" s="532"/>
      <c r="I238" s="535"/>
      <c r="J238" s="538"/>
      <c r="K238" s="640"/>
      <c r="L238" s="494"/>
      <c r="M238" s="494"/>
      <c r="N238" s="532"/>
      <c r="O238" s="564"/>
      <c r="P238" s="517"/>
      <c r="Q238" s="506"/>
      <c r="R238" s="517"/>
      <c r="S238" s="506"/>
      <c r="T238" s="517"/>
      <c r="U238" s="506"/>
      <c r="V238" s="509"/>
      <c r="W238" s="506"/>
      <c r="X238" s="506"/>
      <c r="Y238" s="503"/>
      <c r="Z238" s="161"/>
      <c r="AA238" s="164"/>
      <c r="AB238" s="163"/>
      <c r="AC238" s="164"/>
      <c r="AD238" s="165" t="s">
        <v>1510</v>
      </c>
      <c r="AE238" s="169"/>
      <c r="AF238" s="166" t="s">
        <v>1510</v>
      </c>
      <c r="AG238" s="163"/>
      <c r="AH238" s="166" t="s">
        <v>1510</v>
      </c>
      <c r="AI238" s="167" t="s">
        <v>1510</v>
      </c>
      <c r="AJ238" s="168" t="s">
        <v>1510</v>
      </c>
      <c r="AK238" s="168" t="s">
        <v>1510</v>
      </c>
      <c r="AL238" s="169"/>
      <c r="AM238" s="169"/>
      <c r="AN238" s="169"/>
      <c r="AO238" s="500"/>
      <c r="AP238" s="500"/>
      <c r="AQ238" s="503"/>
      <c r="AR238" s="500"/>
      <c r="AS238" s="500"/>
      <c r="AT238" s="503"/>
      <c r="AU238" s="503"/>
      <c r="AV238" s="503"/>
      <c r="AW238" s="517"/>
      <c r="AX238" s="494"/>
      <c r="AY238" s="494"/>
      <c r="AZ238" s="494"/>
      <c r="BA238" s="494"/>
      <c r="BB238" s="676"/>
      <c r="BC238" s="494"/>
      <c r="BD238" s="494"/>
      <c r="BE238" s="512"/>
      <c r="BF238" s="512"/>
      <c r="BG238" s="512"/>
      <c r="BH238" s="512"/>
      <c r="BI238" s="512"/>
      <c r="BJ238" s="494"/>
      <c r="BK238" s="494"/>
      <c r="BL238" s="497"/>
    </row>
    <row r="239" spans="1:64" x14ac:dyDescent="0.2">
      <c r="A239" s="616"/>
      <c r="B239" s="699"/>
      <c r="C239" s="621"/>
      <c r="D239" s="679"/>
      <c r="E239" s="526"/>
      <c r="F239" s="529"/>
      <c r="G239" s="532"/>
      <c r="H239" s="532"/>
      <c r="I239" s="535"/>
      <c r="J239" s="538"/>
      <c r="K239" s="640"/>
      <c r="L239" s="494"/>
      <c r="M239" s="494"/>
      <c r="N239" s="532"/>
      <c r="O239" s="564"/>
      <c r="P239" s="517"/>
      <c r="Q239" s="506"/>
      <c r="R239" s="517"/>
      <c r="S239" s="506"/>
      <c r="T239" s="517"/>
      <c r="U239" s="506"/>
      <c r="V239" s="509"/>
      <c r="W239" s="506"/>
      <c r="X239" s="506"/>
      <c r="Y239" s="503"/>
      <c r="Z239" s="161"/>
      <c r="AA239" s="164"/>
      <c r="AB239" s="163"/>
      <c r="AC239" s="164"/>
      <c r="AD239" s="165" t="s">
        <v>1510</v>
      </c>
      <c r="AE239" s="169"/>
      <c r="AF239" s="166" t="s">
        <v>1510</v>
      </c>
      <c r="AG239" s="163"/>
      <c r="AH239" s="166" t="s">
        <v>1510</v>
      </c>
      <c r="AI239" s="167" t="s">
        <v>1510</v>
      </c>
      <c r="AJ239" s="168" t="s">
        <v>1510</v>
      </c>
      <c r="AK239" s="183" t="s">
        <v>1510</v>
      </c>
      <c r="AL239" s="169"/>
      <c r="AM239" s="169"/>
      <c r="AN239" s="169"/>
      <c r="AO239" s="500"/>
      <c r="AP239" s="500"/>
      <c r="AQ239" s="503"/>
      <c r="AR239" s="500"/>
      <c r="AS239" s="500"/>
      <c r="AT239" s="503"/>
      <c r="AU239" s="503"/>
      <c r="AV239" s="503"/>
      <c r="AW239" s="517"/>
      <c r="AX239" s="494"/>
      <c r="AY239" s="494"/>
      <c r="AZ239" s="494"/>
      <c r="BA239" s="494"/>
      <c r="BB239" s="676"/>
      <c r="BC239" s="494"/>
      <c r="BD239" s="494"/>
      <c r="BE239" s="512"/>
      <c r="BF239" s="512"/>
      <c r="BG239" s="512"/>
      <c r="BH239" s="512"/>
      <c r="BI239" s="512"/>
      <c r="BJ239" s="494"/>
      <c r="BK239" s="494"/>
      <c r="BL239" s="497"/>
    </row>
    <row r="240" spans="1:64" x14ac:dyDescent="0.2">
      <c r="A240" s="616"/>
      <c r="B240" s="699"/>
      <c r="C240" s="621"/>
      <c r="D240" s="679"/>
      <c r="E240" s="526"/>
      <c r="F240" s="529"/>
      <c r="G240" s="532"/>
      <c r="H240" s="532"/>
      <c r="I240" s="535"/>
      <c r="J240" s="538"/>
      <c r="K240" s="640"/>
      <c r="L240" s="494"/>
      <c r="M240" s="494"/>
      <c r="N240" s="532"/>
      <c r="O240" s="564"/>
      <c r="P240" s="517"/>
      <c r="Q240" s="506"/>
      <c r="R240" s="517"/>
      <c r="S240" s="506"/>
      <c r="T240" s="517"/>
      <c r="U240" s="506"/>
      <c r="V240" s="509"/>
      <c r="W240" s="506"/>
      <c r="X240" s="506"/>
      <c r="Y240" s="503"/>
      <c r="Z240" s="161"/>
      <c r="AA240" s="164"/>
      <c r="AB240" s="163"/>
      <c r="AC240" s="164"/>
      <c r="AD240" s="165" t="s">
        <v>1510</v>
      </c>
      <c r="AE240" s="163"/>
      <c r="AF240" s="166" t="s">
        <v>1510</v>
      </c>
      <c r="AG240" s="163"/>
      <c r="AH240" s="166" t="s">
        <v>1510</v>
      </c>
      <c r="AI240" s="167" t="s">
        <v>1510</v>
      </c>
      <c r="AJ240" s="168" t="s">
        <v>1510</v>
      </c>
      <c r="AK240" s="168" t="s">
        <v>1510</v>
      </c>
      <c r="AL240" s="169"/>
      <c r="AM240" s="169"/>
      <c r="AN240" s="169"/>
      <c r="AO240" s="500"/>
      <c r="AP240" s="500"/>
      <c r="AQ240" s="503"/>
      <c r="AR240" s="500"/>
      <c r="AS240" s="500"/>
      <c r="AT240" s="503"/>
      <c r="AU240" s="503"/>
      <c r="AV240" s="503"/>
      <c r="AW240" s="517"/>
      <c r="AX240" s="494"/>
      <c r="AY240" s="494"/>
      <c r="AZ240" s="494"/>
      <c r="BA240" s="494"/>
      <c r="BB240" s="676"/>
      <c r="BC240" s="494"/>
      <c r="BD240" s="494"/>
      <c r="BE240" s="512"/>
      <c r="BF240" s="512"/>
      <c r="BG240" s="512"/>
      <c r="BH240" s="512"/>
      <c r="BI240" s="512"/>
      <c r="BJ240" s="494"/>
      <c r="BK240" s="494"/>
      <c r="BL240" s="497"/>
    </row>
    <row r="241" spans="1:64" ht="13.5" thickBot="1" x14ac:dyDescent="0.25">
      <c r="A241" s="617"/>
      <c r="B241" s="700"/>
      <c r="C241" s="622"/>
      <c r="D241" s="680"/>
      <c r="E241" s="527"/>
      <c r="F241" s="530"/>
      <c r="G241" s="533"/>
      <c r="H241" s="533"/>
      <c r="I241" s="536"/>
      <c r="J241" s="539"/>
      <c r="K241" s="641"/>
      <c r="L241" s="495"/>
      <c r="M241" s="495"/>
      <c r="N241" s="533"/>
      <c r="O241" s="565"/>
      <c r="P241" s="518"/>
      <c r="Q241" s="507"/>
      <c r="R241" s="518"/>
      <c r="S241" s="507"/>
      <c r="T241" s="518"/>
      <c r="U241" s="507"/>
      <c r="V241" s="510"/>
      <c r="W241" s="507"/>
      <c r="X241" s="507"/>
      <c r="Y241" s="504"/>
      <c r="Z241" s="171"/>
      <c r="AA241" s="172"/>
      <c r="AB241" s="173"/>
      <c r="AC241" s="172"/>
      <c r="AD241" s="174" t="s">
        <v>1510</v>
      </c>
      <c r="AE241" s="173"/>
      <c r="AF241" s="175" t="s">
        <v>1510</v>
      </c>
      <c r="AG241" s="173"/>
      <c r="AH241" s="175" t="s">
        <v>1510</v>
      </c>
      <c r="AI241" s="176" t="s">
        <v>1510</v>
      </c>
      <c r="AJ241" s="177" t="s">
        <v>1510</v>
      </c>
      <c r="AK241" s="177" t="s">
        <v>1510</v>
      </c>
      <c r="AL241" s="178"/>
      <c r="AM241" s="178"/>
      <c r="AN241" s="178"/>
      <c r="AO241" s="501"/>
      <c r="AP241" s="501"/>
      <c r="AQ241" s="504"/>
      <c r="AR241" s="501"/>
      <c r="AS241" s="501"/>
      <c r="AT241" s="504"/>
      <c r="AU241" s="504"/>
      <c r="AV241" s="504"/>
      <c r="AW241" s="518"/>
      <c r="AX241" s="495"/>
      <c r="AY241" s="495"/>
      <c r="AZ241" s="495"/>
      <c r="BA241" s="495"/>
      <c r="BB241" s="677"/>
      <c r="BC241" s="495"/>
      <c r="BD241" s="495"/>
      <c r="BE241" s="513"/>
      <c r="BF241" s="513"/>
      <c r="BG241" s="513"/>
      <c r="BH241" s="513"/>
      <c r="BI241" s="513"/>
      <c r="BJ241" s="495"/>
      <c r="BK241" s="495"/>
      <c r="BL241" s="553"/>
    </row>
    <row r="242" spans="1:64" ht="102" customHeight="1" x14ac:dyDescent="0.2">
      <c r="A242" s="615" t="s">
        <v>111</v>
      </c>
      <c r="B242" s="618" t="s">
        <v>92</v>
      </c>
      <c r="C242" s="620" t="s">
        <v>506</v>
      </c>
      <c r="D242" s="522" t="s">
        <v>162</v>
      </c>
      <c r="E242" s="525" t="s">
        <v>133</v>
      </c>
      <c r="F242" s="528">
        <v>1</v>
      </c>
      <c r="G242" s="531" t="s">
        <v>509</v>
      </c>
      <c r="H242" s="531"/>
      <c r="I242" s="623" t="s">
        <v>2046</v>
      </c>
      <c r="J242" s="537" t="s">
        <v>16</v>
      </c>
      <c r="K242" s="540" t="s">
        <v>518</v>
      </c>
      <c r="L242" s="493"/>
      <c r="M242" s="493"/>
      <c r="N242" s="650" t="s">
        <v>2047</v>
      </c>
      <c r="O242" s="664">
        <v>0.7</v>
      </c>
      <c r="P242" s="516" t="s">
        <v>62</v>
      </c>
      <c r="Q242" s="505">
        <v>0.6</v>
      </c>
      <c r="R242" s="516" t="s">
        <v>9</v>
      </c>
      <c r="S242" s="505">
        <v>0.4</v>
      </c>
      <c r="T242" s="516" t="s">
        <v>9</v>
      </c>
      <c r="U242" s="505">
        <v>0.4</v>
      </c>
      <c r="V242" s="508" t="s">
        <v>9</v>
      </c>
      <c r="W242" s="505">
        <v>0.4</v>
      </c>
      <c r="X242" s="505" t="s">
        <v>1921</v>
      </c>
      <c r="Y242" s="629" t="s">
        <v>10</v>
      </c>
      <c r="Z242" s="152">
        <v>1</v>
      </c>
      <c r="AA242" s="275" t="s">
        <v>507</v>
      </c>
      <c r="AB242" s="180" t="s">
        <v>170</v>
      </c>
      <c r="AC242" s="179" t="s">
        <v>508</v>
      </c>
      <c r="AD242" s="276" t="s">
        <v>1513</v>
      </c>
      <c r="AE242" s="180" t="s">
        <v>64</v>
      </c>
      <c r="AF242" s="277">
        <v>0.25</v>
      </c>
      <c r="AG242" s="180" t="s">
        <v>77</v>
      </c>
      <c r="AH242" s="277">
        <v>0.15</v>
      </c>
      <c r="AI242" s="278">
        <v>0.4</v>
      </c>
      <c r="AJ242" s="279">
        <v>0.36</v>
      </c>
      <c r="AK242" s="279">
        <v>0.4</v>
      </c>
      <c r="AL242" s="206" t="s">
        <v>66</v>
      </c>
      <c r="AM242" s="206" t="s">
        <v>67</v>
      </c>
      <c r="AN242" s="206" t="s">
        <v>80</v>
      </c>
      <c r="AO242" s="499">
        <v>0.6</v>
      </c>
      <c r="AP242" s="499">
        <v>7.7759999999999996E-2</v>
      </c>
      <c r="AQ242" s="502" t="s">
        <v>70</v>
      </c>
      <c r="AR242" s="499">
        <v>0.4</v>
      </c>
      <c r="AS242" s="499">
        <v>0.4</v>
      </c>
      <c r="AT242" s="502" t="s">
        <v>9</v>
      </c>
      <c r="AU242" s="502" t="s">
        <v>10</v>
      </c>
      <c r="AV242" s="502" t="s">
        <v>1512</v>
      </c>
      <c r="AW242" s="516" t="s">
        <v>82</v>
      </c>
      <c r="AX242" s="609"/>
      <c r="AY242" s="609"/>
      <c r="AZ242" s="605"/>
      <c r="BA242" s="605"/>
      <c r="BB242" s="519"/>
      <c r="BC242" s="605"/>
      <c r="BD242" s="605"/>
      <c r="BE242" s="605"/>
      <c r="BF242" s="493"/>
      <c r="BG242" s="493"/>
      <c r="BH242" s="493"/>
      <c r="BI242" s="563"/>
      <c r="BJ242" s="609"/>
      <c r="BK242" s="609"/>
      <c r="BL242" s="626"/>
    </row>
    <row r="243" spans="1:64" ht="62.25" x14ac:dyDescent="0.2">
      <c r="A243" s="616"/>
      <c r="B243" s="515"/>
      <c r="C243" s="621"/>
      <c r="D243" s="523"/>
      <c r="E243" s="526"/>
      <c r="F243" s="529"/>
      <c r="G243" s="532"/>
      <c r="H243" s="532"/>
      <c r="I243" s="624"/>
      <c r="J243" s="538"/>
      <c r="K243" s="541"/>
      <c r="L243" s="494"/>
      <c r="M243" s="494"/>
      <c r="N243" s="651"/>
      <c r="O243" s="665"/>
      <c r="P243" s="517"/>
      <c r="Q243" s="506"/>
      <c r="R243" s="517"/>
      <c r="S243" s="506"/>
      <c r="T243" s="517"/>
      <c r="U243" s="506"/>
      <c r="V243" s="509"/>
      <c r="W243" s="506"/>
      <c r="X243" s="506"/>
      <c r="Y243" s="630"/>
      <c r="Z243" s="161">
        <v>2</v>
      </c>
      <c r="AA243" s="162" t="s">
        <v>510</v>
      </c>
      <c r="AB243" s="163" t="s">
        <v>170</v>
      </c>
      <c r="AC243" s="164" t="s">
        <v>511</v>
      </c>
      <c r="AD243" s="165" t="s">
        <v>1513</v>
      </c>
      <c r="AE243" s="163" t="s">
        <v>64</v>
      </c>
      <c r="AF243" s="166">
        <v>0.25</v>
      </c>
      <c r="AG243" s="163" t="s">
        <v>77</v>
      </c>
      <c r="AH243" s="166">
        <v>0.15</v>
      </c>
      <c r="AI243" s="167">
        <v>0.4</v>
      </c>
      <c r="AJ243" s="168">
        <v>0.216</v>
      </c>
      <c r="AK243" s="168">
        <v>0.4</v>
      </c>
      <c r="AL243" s="169" t="s">
        <v>66</v>
      </c>
      <c r="AM243" s="169" t="s">
        <v>67</v>
      </c>
      <c r="AN243" s="169" t="s">
        <v>80</v>
      </c>
      <c r="AO243" s="500"/>
      <c r="AP243" s="500"/>
      <c r="AQ243" s="503"/>
      <c r="AR243" s="500"/>
      <c r="AS243" s="500"/>
      <c r="AT243" s="503"/>
      <c r="AU243" s="503"/>
      <c r="AV243" s="503"/>
      <c r="AW243" s="517"/>
      <c r="AX243" s="610"/>
      <c r="AY243" s="610"/>
      <c r="AZ243" s="606"/>
      <c r="BA243" s="606"/>
      <c r="BB243" s="520"/>
      <c r="BC243" s="606"/>
      <c r="BD243" s="606"/>
      <c r="BE243" s="606"/>
      <c r="BF243" s="494"/>
      <c r="BG243" s="494"/>
      <c r="BH243" s="494"/>
      <c r="BI243" s="564"/>
      <c r="BJ243" s="610"/>
      <c r="BK243" s="610"/>
      <c r="BL243" s="627"/>
    </row>
    <row r="244" spans="1:64" ht="76.5" x14ac:dyDescent="0.2">
      <c r="A244" s="616"/>
      <c r="B244" s="515"/>
      <c r="C244" s="621"/>
      <c r="D244" s="523"/>
      <c r="E244" s="526"/>
      <c r="F244" s="529"/>
      <c r="G244" s="532"/>
      <c r="H244" s="532"/>
      <c r="I244" s="624"/>
      <c r="J244" s="538"/>
      <c r="K244" s="541"/>
      <c r="L244" s="494"/>
      <c r="M244" s="494"/>
      <c r="N244" s="651"/>
      <c r="O244" s="665"/>
      <c r="P244" s="517"/>
      <c r="Q244" s="506"/>
      <c r="R244" s="517"/>
      <c r="S244" s="506"/>
      <c r="T244" s="517"/>
      <c r="U244" s="506"/>
      <c r="V244" s="509"/>
      <c r="W244" s="506"/>
      <c r="X244" s="506"/>
      <c r="Y244" s="630"/>
      <c r="Z244" s="161">
        <v>3</v>
      </c>
      <c r="AA244" s="162" t="s">
        <v>512</v>
      </c>
      <c r="AB244" s="163" t="s">
        <v>170</v>
      </c>
      <c r="AC244" s="164" t="s">
        <v>513</v>
      </c>
      <c r="AD244" s="165" t="s">
        <v>1513</v>
      </c>
      <c r="AE244" s="163" t="s">
        <v>64</v>
      </c>
      <c r="AF244" s="166">
        <v>0.25</v>
      </c>
      <c r="AG244" s="163" t="s">
        <v>77</v>
      </c>
      <c r="AH244" s="166">
        <v>0.15</v>
      </c>
      <c r="AI244" s="167">
        <v>0.4</v>
      </c>
      <c r="AJ244" s="168">
        <v>0.12959999999999999</v>
      </c>
      <c r="AK244" s="168">
        <v>0.4</v>
      </c>
      <c r="AL244" s="169" t="s">
        <v>66</v>
      </c>
      <c r="AM244" s="169" t="s">
        <v>67</v>
      </c>
      <c r="AN244" s="169" t="s">
        <v>80</v>
      </c>
      <c r="AO244" s="500"/>
      <c r="AP244" s="500"/>
      <c r="AQ244" s="503"/>
      <c r="AR244" s="500"/>
      <c r="AS244" s="500"/>
      <c r="AT244" s="503"/>
      <c r="AU244" s="503"/>
      <c r="AV244" s="503"/>
      <c r="AW244" s="517"/>
      <c r="AX244" s="610"/>
      <c r="AY244" s="610"/>
      <c r="AZ244" s="606"/>
      <c r="BA244" s="606"/>
      <c r="BB244" s="520"/>
      <c r="BC244" s="606"/>
      <c r="BD244" s="606"/>
      <c r="BE244" s="606"/>
      <c r="BF244" s="494"/>
      <c r="BG244" s="494"/>
      <c r="BH244" s="494"/>
      <c r="BI244" s="564"/>
      <c r="BJ244" s="610"/>
      <c r="BK244" s="610"/>
      <c r="BL244" s="627"/>
    </row>
    <row r="245" spans="1:64" ht="76.5" x14ac:dyDescent="0.2">
      <c r="A245" s="616"/>
      <c r="B245" s="515"/>
      <c r="C245" s="621"/>
      <c r="D245" s="523"/>
      <c r="E245" s="526"/>
      <c r="F245" s="529"/>
      <c r="G245" s="532"/>
      <c r="H245" s="532"/>
      <c r="I245" s="624"/>
      <c r="J245" s="538"/>
      <c r="K245" s="541"/>
      <c r="L245" s="494"/>
      <c r="M245" s="494"/>
      <c r="N245" s="651"/>
      <c r="O245" s="665"/>
      <c r="P245" s="517"/>
      <c r="Q245" s="506"/>
      <c r="R245" s="517"/>
      <c r="S245" s="506"/>
      <c r="T245" s="517"/>
      <c r="U245" s="506"/>
      <c r="V245" s="509"/>
      <c r="W245" s="506"/>
      <c r="X245" s="506"/>
      <c r="Y245" s="630"/>
      <c r="Z245" s="161">
        <v>4</v>
      </c>
      <c r="AA245" s="164" t="s">
        <v>2050</v>
      </c>
      <c r="AB245" s="163" t="s">
        <v>170</v>
      </c>
      <c r="AC245" s="164" t="s">
        <v>513</v>
      </c>
      <c r="AD245" s="165" t="s">
        <v>1513</v>
      </c>
      <c r="AE245" s="163" t="s">
        <v>64</v>
      </c>
      <c r="AF245" s="166">
        <v>0.25</v>
      </c>
      <c r="AG245" s="163" t="s">
        <v>77</v>
      </c>
      <c r="AH245" s="166">
        <v>0.15</v>
      </c>
      <c r="AI245" s="167">
        <v>0.4</v>
      </c>
      <c r="AJ245" s="168">
        <v>7.7759999999999996E-2</v>
      </c>
      <c r="AK245" s="168">
        <v>0.4</v>
      </c>
      <c r="AL245" s="169" t="s">
        <v>66</v>
      </c>
      <c r="AM245" s="169" t="s">
        <v>67</v>
      </c>
      <c r="AN245" s="169" t="s">
        <v>80</v>
      </c>
      <c r="AO245" s="500"/>
      <c r="AP245" s="500"/>
      <c r="AQ245" s="503"/>
      <c r="AR245" s="500"/>
      <c r="AS245" s="500"/>
      <c r="AT245" s="503"/>
      <c r="AU245" s="503"/>
      <c r="AV245" s="503"/>
      <c r="AW245" s="517"/>
      <c r="AX245" s="610"/>
      <c r="AY245" s="610"/>
      <c r="AZ245" s="606"/>
      <c r="BA245" s="606"/>
      <c r="BB245" s="520"/>
      <c r="BC245" s="606"/>
      <c r="BD245" s="606"/>
      <c r="BE245" s="606"/>
      <c r="BF245" s="494"/>
      <c r="BG245" s="494"/>
      <c r="BH245" s="494"/>
      <c r="BI245" s="564"/>
      <c r="BJ245" s="610"/>
      <c r="BK245" s="610"/>
      <c r="BL245" s="627"/>
    </row>
    <row r="246" spans="1:64" x14ac:dyDescent="0.2">
      <c r="A246" s="616"/>
      <c r="B246" s="515"/>
      <c r="C246" s="621"/>
      <c r="D246" s="523"/>
      <c r="E246" s="526"/>
      <c r="F246" s="529"/>
      <c r="G246" s="532"/>
      <c r="H246" s="532"/>
      <c r="I246" s="624"/>
      <c r="J246" s="538"/>
      <c r="K246" s="541"/>
      <c r="L246" s="494"/>
      <c r="M246" s="494"/>
      <c r="N246" s="651"/>
      <c r="O246" s="665"/>
      <c r="P246" s="517"/>
      <c r="Q246" s="506"/>
      <c r="R246" s="517"/>
      <c r="S246" s="506"/>
      <c r="T246" s="517"/>
      <c r="U246" s="506"/>
      <c r="V246" s="509"/>
      <c r="W246" s="506"/>
      <c r="X246" s="506"/>
      <c r="Y246" s="630"/>
      <c r="Z246" s="161"/>
      <c r="AA246" s="170"/>
      <c r="AB246" s="163"/>
      <c r="AC246" s="164"/>
      <c r="AD246" s="165" t="s">
        <v>1510</v>
      </c>
      <c r="AE246" s="163"/>
      <c r="AF246" s="166" t="s">
        <v>1510</v>
      </c>
      <c r="AG246" s="163"/>
      <c r="AH246" s="166" t="s">
        <v>1510</v>
      </c>
      <c r="AI246" s="167" t="s">
        <v>1510</v>
      </c>
      <c r="AJ246" s="168" t="s">
        <v>1510</v>
      </c>
      <c r="AK246" s="168" t="s">
        <v>1510</v>
      </c>
      <c r="AL246" s="169"/>
      <c r="AM246" s="169"/>
      <c r="AN246" s="169"/>
      <c r="AO246" s="500"/>
      <c r="AP246" s="500"/>
      <c r="AQ246" s="503"/>
      <c r="AR246" s="500"/>
      <c r="AS246" s="500"/>
      <c r="AT246" s="503"/>
      <c r="AU246" s="503"/>
      <c r="AV246" s="503"/>
      <c r="AW246" s="517"/>
      <c r="AX246" s="610"/>
      <c r="AY246" s="610"/>
      <c r="AZ246" s="606"/>
      <c r="BA246" s="606"/>
      <c r="BB246" s="520"/>
      <c r="BC246" s="606"/>
      <c r="BD246" s="606"/>
      <c r="BE246" s="606"/>
      <c r="BF246" s="494"/>
      <c r="BG246" s="494"/>
      <c r="BH246" s="494"/>
      <c r="BI246" s="564"/>
      <c r="BJ246" s="610"/>
      <c r="BK246" s="610"/>
      <c r="BL246" s="627"/>
    </row>
    <row r="247" spans="1:64" ht="13.5" thickBot="1" x14ac:dyDescent="0.25">
      <c r="A247" s="616"/>
      <c r="B247" s="515"/>
      <c r="C247" s="621"/>
      <c r="D247" s="524"/>
      <c r="E247" s="527"/>
      <c r="F247" s="530"/>
      <c r="G247" s="533"/>
      <c r="H247" s="533"/>
      <c r="I247" s="625"/>
      <c r="J247" s="539"/>
      <c r="K247" s="542"/>
      <c r="L247" s="495"/>
      <c r="M247" s="495"/>
      <c r="N247" s="652"/>
      <c r="O247" s="666"/>
      <c r="P247" s="518"/>
      <c r="Q247" s="507"/>
      <c r="R247" s="518"/>
      <c r="S247" s="507"/>
      <c r="T247" s="518"/>
      <c r="U247" s="507"/>
      <c r="V247" s="510"/>
      <c r="W247" s="507"/>
      <c r="X247" s="507"/>
      <c r="Y247" s="631"/>
      <c r="Z247" s="171"/>
      <c r="AA247" s="280"/>
      <c r="AB247" s="266"/>
      <c r="AC247" s="184"/>
      <c r="AD247" s="281" t="s">
        <v>1510</v>
      </c>
      <c r="AE247" s="266"/>
      <c r="AF247" s="268" t="s">
        <v>1510</v>
      </c>
      <c r="AG247" s="266"/>
      <c r="AH247" s="268" t="s">
        <v>1510</v>
      </c>
      <c r="AI247" s="282" t="s">
        <v>1510</v>
      </c>
      <c r="AJ247" s="272" t="s">
        <v>1510</v>
      </c>
      <c r="AK247" s="272" t="s">
        <v>1510</v>
      </c>
      <c r="AL247" s="221"/>
      <c r="AM247" s="221"/>
      <c r="AN247" s="221"/>
      <c r="AO247" s="501"/>
      <c r="AP247" s="501"/>
      <c r="AQ247" s="504"/>
      <c r="AR247" s="501"/>
      <c r="AS247" s="501"/>
      <c r="AT247" s="504"/>
      <c r="AU247" s="504"/>
      <c r="AV247" s="504"/>
      <c r="AW247" s="518"/>
      <c r="AX247" s="611"/>
      <c r="AY247" s="611"/>
      <c r="AZ247" s="607"/>
      <c r="BA247" s="607"/>
      <c r="BB247" s="521"/>
      <c r="BC247" s="607"/>
      <c r="BD247" s="607"/>
      <c r="BE247" s="607"/>
      <c r="BF247" s="495"/>
      <c r="BG247" s="495"/>
      <c r="BH247" s="495"/>
      <c r="BI247" s="565"/>
      <c r="BJ247" s="611"/>
      <c r="BK247" s="611"/>
      <c r="BL247" s="628"/>
    </row>
    <row r="248" spans="1:64" ht="62.25" x14ac:dyDescent="0.2">
      <c r="A248" s="616"/>
      <c r="B248" s="515"/>
      <c r="C248" s="621"/>
      <c r="D248" s="522" t="s">
        <v>162</v>
      </c>
      <c r="E248" s="525" t="s">
        <v>133</v>
      </c>
      <c r="F248" s="528">
        <v>2</v>
      </c>
      <c r="G248" s="493" t="s">
        <v>514</v>
      </c>
      <c r="H248" s="531"/>
      <c r="I248" s="534" t="s">
        <v>2048</v>
      </c>
      <c r="J248" s="537" t="s">
        <v>16</v>
      </c>
      <c r="K248" s="540" t="s">
        <v>519</v>
      </c>
      <c r="L248" s="493"/>
      <c r="M248" s="493"/>
      <c r="N248" s="650" t="s">
        <v>2049</v>
      </c>
      <c r="O248" s="664">
        <v>0.7</v>
      </c>
      <c r="P248" s="516" t="s">
        <v>62</v>
      </c>
      <c r="Q248" s="505">
        <v>0.6</v>
      </c>
      <c r="R248" s="516" t="s">
        <v>9</v>
      </c>
      <c r="S248" s="505">
        <v>0.4</v>
      </c>
      <c r="T248" s="516" t="s">
        <v>9</v>
      </c>
      <c r="U248" s="505">
        <v>0.4</v>
      </c>
      <c r="V248" s="508" t="s">
        <v>9</v>
      </c>
      <c r="W248" s="505">
        <v>0.4</v>
      </c>
      <c r="X248" s="505" t="s">
        <v>1921</v>
      </c>
      <c r="Y248" s="502" t="s">
        <v>10</v>
      </c>
      <c r="Z248" s="152">
        <v>1</v>
      </c>
      <c r="AA248" s="181" t="s">
        <v>510</v>
      </c>
      <c r="AB248" s="180" t="s">
        <v>170</v>
      </c>
      <c r="AC248" s="179" t="s">
        <v>511</v>
      </c>
      <c r="AD248" s="276" t="s">
        <v>1513</v>
      </c>
      <c r="AE248" s="180" t="s">
        <v>64</v>
      </c>
      <c r="AF248" s="277">
        <v>0.25</v>
      </c>
      <c r="AG248" s="237" t="s">
        <v>77</v>
      </c>
      <c r="AH248" s="277">
        <v>0.15</v>
      </c>
      <c r="AI248" s="278">
        <v>0.4</v>
      </c>
      <c r="AJ248" s="279">
        <v>0.36</v>
      </c>
      <c r="AK248" s="279">
        <v>0.4</v>
      </c>
      <c r="AL248" s="206" t="s">
        <v>66</v>
      </c>
      <c r="AM248" s="206" t="s">
        <v>67</v>
      </c>
      <c r="AN248" s="206" t="s">
        <v>80</v>
      </c>
      <c r="AO248" s="499">
        <v>0.6</v>
      </c>
      <c r="AP248" s="499">
        <v>0.216</v>
      </c>
      <c r="AQ248" s="502" t="s">
        <v>71</v>
      </c>
      <c r="AR248" s="499">
        <v>0.4</v>
      </c>
      <c r="AS248" s="499">
        <v>0.4</v>
      </c>
      <c r="AT248" s="502" t="s">
        <v>9</v>
      </c>
      <c r="AU248" s="502" t="s">
        <v>10</v>
      </c>
      <c r="AV248" s="502" t="s">
        <v>10</v>
      </c>
      <c r="AW248" s="516" t="s">
        <v>167</v>
      </c>
      <c r="AX248" s="493" t="s">
        <v>515</v>
      </c>
      <c r="AY248" s="493" t="s">
        <v>516</v>
      </c>
      <c r="AZ248" s="493" t="s">
        <v>517</v>
      </c>
      <c r="BA248" s="493" t="s">
        <v>2051</v>
      </c>
      <c r="BB248" s="519">
        <v>45291</v>
      </c>
      <c r="BC248" s="493"/>
      <c r="BD248" s="493"/>
      <c r="BE248" s="511"/>
      <c r="BF248" s="511"/>
      <c r="BG248" s="511"/>
      <c r="BH248" s="511"/>
      <c r="BI248" s="511"/>
      <c r="BJ248" s="493"/>
      <c r="BK248" s="493"/>
      <c r="BL248" s="496"/>
    </row>
    <row r="249" spans="1:64" ht="76.5" x14ac:dyDescent="0.2">
      <c r="A249" s="616"/>
      <c r="B249" s="515"/>
      <c r="C249" s="621"/>
      <c r="D249" s="523"/>
      <c r="E249" s="526"/>
      <c r="F249" s="529"/>
      <c r="G249" s="494"/>
      <c r="H249" s="532"/>
      <c r="I249" s="535"/>
      <c r="J249" s="538"/>
      <c r="K249" s="541"/>
      <c r="L249" s="494"/>
      <c r="M249" s="494"/>
      <c r="N249" s="651"/>
      <c r="O249" s="665"/>
      <c r="P249" s="517"/>
      <c r="Q249" s="506"/>
      <c r="R249" s="517"/>
      <c r="S249" s="506"/>
      <c r="T249" s="517"/>
      <c r="U249" s="506"/>
      <c r="V249" s="509"/>
      <c r="W249" s="506"/>
      <c r="X249" s="506"/>
      <c r="Y249" s="503"/>
      <c r="Z249" s="161">
        <v>2</v>
      </c>
      <c r="AA249" s="164" t="s">
        <v>507</v>
      </c>
      <c r="AB249" s="163" t="s">
        <v>170</v>
      </c>
      <c r="AC249" s="164" t="s">
        <v>508</v>
      </c>
      <c r="AD249" s="182" t="s">
        <v>1513</v>
      </c>
      <c r="AE249" s="163" t="s">
        <v>64</v>
      </c>
      <c r="AF249" s="166">
        <v>0.25</v>
      </c>
      <c r="AG249" s="163" t="s">
        <v>77</v>
      </c>
      <c r="AH249" s="166">
        <v>0.15</v>
      </c>
      <c r="AI249" s="167">
        <v>0.4</v>
      </c>
      <c r="AJ249" s="183">
        <v>0.216</v>
      </c>
      <c r="AK249" s="183">
        <v>0.4</v>
      </c>
      <c r="AL249" s="169" t="s">
        <v>66</v>
      </c>
      <c r="AM249" s="169" t="s">
        <v>67</v>
      </c>
      <c r="AN249" s="169" t="s">
        <v>80</v>
      </c>
      <c r="AO249" s="500"/>
      <c r="AP249" s="500"/>
      <c r="AQ249" s="503"/>
      <c r="AR249" s="500"/>
      <c r="AS249" s="500"/>
      <c r="AT249" s="503"/>
      <c r="AU249" s="503"/>
      <c r="AV249" s="503"/>
      <c r="AW249" s="517"/>
      <c r="AX249" s="494"/>
      <c r="AY249" s="494"/>
      <c r="AZ249" s="494"/>
      <c r="BA249" s="494"/>
      <c r="BB249" s="520"/>
      <c r="BC249" s="494"/>
      <c r="BD249" s="494"/>
      <c r="BE249" s="512"/>
      <c r="BF249" s="512"/>
      <c r="BG249" s="512"/>
      <c r="BH249" s="512"/>
      <c r="BI249" s="512"/>
      <c r="BJ249" s="494"/>
      <c r="BK249" s="494"/>
      <c r="BL249" s="497"/>
    </row>
    <row r="250" spans="1:64" ht="62.25" x14ac:dyDescent="0.2">
      <c r="A250" s="616"/>
      <c r="B250" s="515"/>
      <c r="C250" s="621"/>
      <c r="D250" s="523"/>
      <c r="E250" s="526"/>
      <c r="F250" s="529"/>
      <c r="G250" s="494"/>
      <c r="H250" s="532"/>
      <c r="I250" s="535"/>
      <c r="J250" s="538"/>
      <c r="K250" s="541"/>
      <c r="L250" s="494"/>
      <c r="M250" s="494"/>
      <c r="N250" s="651"/>
      <c r="O250" s="665"/>
      <c r="P250" s="517"/>
      <c r="Q250" s="506"/>
      <c r="R250" s="517"/>
      <c r="S250" s="506"/>
      <c r="T250" s="517"/>
      <c r="U250" s="506"/>
      <c r="V250" s="509"/>
      <c r="W250" s="506"/>
      <c r="X250" s="506"/>
      <c r="Y250" s="503"/>
      <c r="Z250" s="161"/>
      <c r="AA250" s="162"/>
      <c r="AB250" s="163"/>
      <c r="AC250" s="164"/>
      <c r="AD250" s="165" t="str">
        <f>IF(OR(AE250="Preventivo",AE250="Detectivo"),"Probabilidad",IF(AE250="Correctivo","Impacto",""))</f>
        <v>Probabilidad</v>
      </c>
      <c r="AE250" s="163" t="s">
        <v>64</v>
      </c>
      <c r="AF250" s="166">
        <f t="shared" ref="AF250:AF253" si="24">IF(AE250="","",IF(AE250="Preventivo",25%,IF(AE250="Detectivo",15%,IF(AE250="Correctivo",10%))))</f>
        <v>0.25</v>
      </c>
      <c r="AG250" s="163" t="s">
        <v>77</v>
      </c>
      <c r="AH250" s="166">
        <f t="shared" ref="AH250:AH253" si="25">IF(AG250="Automático",25%,IF(AG250="Manual",15%,""))</f>
        <v>0.15</v>
      </c>
      <c r="AI250" s="167">
        <f t="shared" ref="AI250:AI253" si="26">IF(OR(AF250="",AH250=""),"",AF250+AH250)</f>
        <v>0.4</v>
      </c>
      <c r="AJ250" s="168">
        <f>IFERROR(IF(AND(AD249="Probabilidad",AD250="Probabilidad"),(AJ249-(+AJ249*AI250)),IF(AND(AD249="Impacto",AD250="Probabilidad"),(AJ248-(+AJ248*AI250)),IF(AD250="Impacto",AJ249,""))),"")</f>
        <v>0.12959999999999999</v>
      </c>
      <c r="AK250" s="168">
        <f>IFERROR(IF(AND(AD249="Impacto",AD250="Impacto"),(AK249-(+AK249*AI250)),IF(AND(AD249="Probabilidad",AD250="Impacto"),(AK248-(+AK248*AI250)),IF(AD250="Probabilidad",AK249,""))),"")</f>
        <v>0.4</v>
      </c>
      <c r="AL250" s="169" t="s">
        <v>66</v>
      </c>
      <c r="AM250" s="169" t="s">
        <v>67</v>
      </c>
      <c r="AN250" s="169" t="s">
        <v>80</v>
      </c>
      <c r="AO250" s="500"/>
      <c r="AP250" s="500"/>
      <c r="AQ250" s="503"/>
      <c r="AR250" s="500"/>
      <c r="AS250" s="500"/>
      <c r="AT250" s="503"/>
      <c r="AU250" s="503"/>
      <c r="AV250" s="503"/>
      <c r="AW250" s="517"/>
      <c r="AX250" s="494"/>
      <c r="AY250" s="494"/>
      <c r="AZ250" s="494"/>
      <c r="BA250" s="494"/>
      <c r="BB250" s="520"/>
      <c r="BC250" s="494"/>
      <c r="BD250" s="494"/>
      <c r="BE250" s="512"/>
      <c r="BF250" s="512"/>
      <c r="BG250" s="512"/>
      <c r="BH250" s="512"/>
      <c r="BI250" s="512"/>
      <c r="BJ250" s="494"/>
      <c r="BK250" s="494"/>
      <c r="BL250" s="497"/>
    </row>
    <row r="251" spans="1:64" x14ac:dyDescent="0.2">
      <c r="A251" s="616"/>
      <c r="B251" s="515"/>
      <c r="C251" s="621"/>
      <c r="D251" s="523"/>
      <c r="E251" s="526"/>
      <c r="F251" s="529"/>
      <c r="G251" s="494"/>
      <c r="H251" s="532"/>
      <c r="I251" s="535"/>
      <c r="J251" s="538"/>
      <c r="K251" s="541"/>
      <c r="L251" s="494"/>
      <c r="M251" s="494"/>
      <c r="N251" s="651"/>
      <c r="O251" s="665"/>
      <c r="P251" s="517"/>
      <c r="Q251" s="506"/>
      <c r="R251" s="517"/>
      <c r="S251" s="506"/>
      <c r="T251" s="517"/>
      <c r="U251" s="506"/>
      <c r="V251" s="509"/>
      <c r="W251" s="506"/>
      <c r="X251" s="506"/>
      <c r="Y251" s="503"/>
      <c r="Z251" s="161"/>
      <c r="AA251" s="184"/>
      <c r="AB251" s="266"/>
      <c r="AC251" s="184"/>
      <c r="AD251" s="255" t="str">
        <f t="shared" ref="AD251:AD253" si="27">IF(OR(AE251="Preventivo",AE251="Detectivo"),"Probabilidad",IF(AE251="Correctivo","Impacto",""))</f>
        <v/>
      </c>
      <c r="AE251" s="266"/>
      <c r="AF251" s="270" t="str">
        <f t="shared" si="24"/>
        <v/>
      </c>
      <c r="AG251" s="266"/>
      <c r="AH251" s="270" t="str">
        <f t="shared" si="25"/>
        <v/>
      </c>
      <c r="AI251" s="271" t="str">
        <f t="shared" si="26"/>
        <v/>
      </c>
      <c r="AJ251" s="272" t="str">
        <f>IFERROR(IF(AND(AD250="Probabilidad",AD251="Probabilidad"),(AJ250-(+AJ250*AI251)),IF(AND(AD250="Impacto",AD251="Probabilidad"),(AJ249-(+AJ249*AI251)),IF(AD251="Impacto",AJ250,""))),"")</f>
        <v/>
      </c>
      <c r="AK251" s="272" t="str">
        <f>IFERROR(IF(AND(AD250="Impacto",AD251="Impacto"),(AK250-(+AK250*AI251)),IF(AND(AD250="Probabilidad",AD251="Impacto"),(AK249-(+AK249*AI251)),IF(AD251="Probabilidad",AK250,""))),"")</f>
        <v/>
      </c>
      <c r="AL251" s="221"/>
      <c r="AM251" s="221"/>
      <c r="AN251" s="221"/>
      <c r="AO251" s="500"/>
      <c r="AP251" s="500"/>
      <c r="AQ251" s="503"/>
      <c r="AR251" s="500"/>
      <c r="AS251" s="500"/>
      <c r="AT251" s="503"/>
      <c r="AU251" s="503"/>
      <c r="AV251" s="503"/>
      <c r="AW251" s="517"/>
      <c r="AX251" s="494"/>
      <c r="AY251" s="494"/>
      <c r="AZ251" s="494"/>
      <c r="BA251" s="494"/>
      <c r="BB251" s="520"/>
      <c r="BC251" s="494"/>
      <c r="BD251" s="494"/>
      <c r="BE251" s="512"/>
      <c r="BF251" s="512"/>
      <c r="BG251" s="512"/>
      <c r="BH251" s="512"/>
      <c r="BI251" s="512"/>
      <c r="BJ251" s="494"/>
      <c r="BK251" s="494"/>
      <c r="BL251" s="497"/>
    </row>
    <row r="252" spans="1:64" x14ac:dyDescent="0.2">
      <c r="A252" s="616"/>
      <c r="B252" s="515"/>
      <c r="C252" s="621"/>
      <c r="D252" s="523"/>
      <c r="E252" s="526"/>
      <c r="F252" s="529"/>
      <c r="G252" s="494"/>
      <c r="H252" s="532"/>
      <c r="I252" s="535"/>
      <c r="J252" s="538"/>
      <c r="K252" s="541"/>
      <c r="L252" s="494"/>
      <c r="M252" s="494"/>
      <c r="N252" s="651"/>
      <c r="O252" s="665"/>
      <c r="P252" s="517"/>
      <c r="Q252" s="506"/>
      <c r="R252" s="517"/>
      <c r="S252" s="506"/>
      <c r="T252" s="517"/>
      <c r="U252" s="506"/>
      <c r="V252" s="509"/>
      <c r="W252" s="506"/>
      <c r="X252" s="506"/>
      <c r="Y252" s="503"/>
      <c r="Z252" s="161"/>
      <c r="AA252" s="186"/>
      <c r="AB252" s="163"/>
      <c r="AC252" s="164"/>
      <c r="AD252" s="165" t="str">
        <f t="shared" si="27"/>
        <v/>
      </c>
      <c r="AE252" s="163"/>
      <c r="AF252" s="166" t="str">
        <f t="shared" si="24"/>
        <v/>
      </c>
      <c r="AG252" s="163"/>
      <c r="AH252" s="166" t="str">
        <f t="shared" si="25"/>
        <v/>
      </c>
      <c r="AI252" s="167" t="str">
        <f t="shared" si="26"/>
        <v/>
      </c>
      <c r="AJ252" s="168" t="str">
        <f>IFERROR(IF(AND(AD251="Probabilidad",AD252="Probabilidad"),(AJ251-(+AJ251*AI252)),IF(AND(AD251="Impacto",AD252="Probabilidad"),(AJ250-(+AJ250*AI252)),IF(AD252="Impacto",AJ251,""))),"")</f>
        <v/>
      </c>
      <c r="AK252" s="168" t="str">
        <f>IFERROR(IF(AND(AD251="Impacto",AD252="Impacto"),(AK251-(+AK251*AI252)),IF(AND(AD251="Probabilidad",AD252="Impacto"),(AK250-(+AK250*AI252)),IF(AD252="Probabilidad",AK251,""))),"")</f>
        <v/>
      </c>
      <c r="AL252" s="169"/>
      <c r="AM252" s="169"/>
      <c r="AN252" s="169"/>
      <c r="AO252" s="500"/>
      <c r="AP252" s="500"/>
      <c r="AQ252" s="503"/>
      <c r="AR252" s="500"/>
      <c r="AS252" s="500"/>
      <c r="AT252" s="503"/>
      <c r="AU252" s="503"/>
      <c r="AV252" s="503"/>
      <c r="AW252" s="517"/>
      <c r="AX252" s="494"/>
      <c r="AY252" s="494"/>
      <c r="AZ252" s="494"/>
      <c r="BA252" s="494"/>
      <c r="BB252" s="520"/>
      <c r="BC252" s="494"/>
      <c r="BD252" s="494"/>
      <c r="BE252" s="512"/>
      <c r="BF252" s="512"/>
      <c r="BG252" s="512"/>
      <c r="BH252" s="512"/>
      <c r="BI252" s="512"/>
      <c r="BJ252" s="494"/>
      <c r="BK252" s="494"/>
      <c r="BL252" s="497"/>
    </row>
    <row r="253" spans="1:64" ht="13.5" thickBot="1" x14ac:dyDescent="0.25">
      <c r="A253" s="616"/>
      <c r="B253" s="515"/>
      <c r="C253" s="621"/>
      <c r="D253" s="524"/>
      <c r="E253" s="527"/>
      <c r="F253" s="530"/>
      <c r="G253" s="495"/>
      <c r="H253" s="533"/>
      <c r="I253" s="536"/>
      <c r="J253" s="539"/>
      <c r="K253" s="542"/>
      <c r="L253" s="495"/>
      <c r="M253" s="495"/>
      <c r="N253" s="652"/>
      <c r="O253" s="666"/>
      <c r="P253" s="518"/>
      <c r="Q253" s="507"/>
      <c r="R253" s="518"/>
      <c r="S253" s="507"/>
      <c r="T253" s="518"/>
      <c r="U253" s="507"/>
      <c r="V253" s="510"/>
      <c r="W253" s="507"/>
      <c r="X253" s="507"/>
      <c r="Y253" s="504"/>
      <c r="Z253" s="171"/>
      <c r="AA253" s="172"/>
      <c r="AB253" s="173"/>
      <c r="AC253" s="172"/>
      <c r="AD253" s="174" t="str">
        <f t="shared" si="27"/>
        <v/>
      </c>
      <c r="AE253" s="173"/>
      <c r="AF253" s="175" t="str">
        <f t="shared" si="24"/>
        <v/>
      </c>
      <c r="AG253" s="173"/>
      <c r="AH253" s="175" t="str">
        <f t="shared" si="25"/>
        <v/>
      </c>
      <c r="AI253" s="176" t="str">
        <f t="shared" si="26"/>
        <v/>
      </c>
      <c r="AJ253" s="168" t="str">
        <f>IFERROR(IF(AND(AD252="Probabilidad",AD253="Probabilidad"),(AJ252-(+AJ252*AI253)),IF(AND(AD252="Impacto",AD253="Probabilidad"),(AJ251-(+AJ251*AI253)),IF(AD253="Impacto",AJ252,""))),"")</f>
        <v/>
      </c>
      <c r="AK253" s="168" t="str">
        <f>IFERROR(IF(AND(AD252="Impacto",AD253="Impacto"),(AK252-(+AK252*AI253)),IF(AND(AD252="Probabilidad",AD253="Impacto"),(AK251-(+AK251*AI253)),IF(AD253="Probabilidad",AK252,""))),"")</f>
        <v/>
      </c>
      <c r="AL253" s="178"/>
      <c r="AM253" s="178"/>
      <c r="AN253" s="178"/>
      <c r="AO253" s="501"/>
      <c r="AP253" s="501"/>
      <c r="AQ253" s="504"/>
      <c r="AR253" s="501"/>
      <c r="AS253" s="501"/>
      <c r="AT253" s="504"/>
      <c r="AU253" s="504"/>
      <c r="AV253" s="504"/>
      <c r="AW253" s="518"/>
      <c r="AX253" s="495"/>
      <c r="AY253" s="495"/>
      <c r="AZ253" s="495"/>
      <c r="BA253" s="495"/>
      <c r="BB253" s="521"/>
      <c r="BC253" s="495"/>
      <c r="BD253" s="495"/>
      <c r="BE253" s="513"/>
      <c r="BF253" s="513"/>
      <c r="BG253" s="513"/>
      <c r="BH253" s="513"/>
      <c r="BI253" s="513"/>
      <c r="BJ253" s="495"/>
      <c r="BK253" s="495"/>
      <c r="BL253" s="553"/>
    </row>
    <row r="254" spans="1:64" ht="173.25" customHeight="1" x14ac:dyDescent="0.2">
      <c r="A254" s="615" t="s">
        <v>108</v>
      </c>
      <c r="B254" s="618" t="s">
        <v>89</v>
      </c>
      <c r="C254" s="620" t="s">
        <v>546</v>
      </c>
      <c r="D254" s="522" t="s">
        <v>162</v>
      </c>
      <c r="E254" s="525" t="s">
        <v>129</v>
      </c>
      <c r="F254" s="528">
        <v>1</v>
      </c>
      <c r="G254" s="531" t="s">
        <v>547</v>
      </c>
      <c r="H254" s="531"/>
      <c r="I254" s="623" t="s">
        <v>605</v>
      </c>
      <c r="J254" s="537" t="s">
        <v>17</v>
      </c>
      <c r="K254" s="540" t="s">
        <v>2052</v>
      </c>
      <c r="L254" s="493"/>
      <c r="M254" s="493"/>
      <c r="N254" s="531" t="s">
        <v>548</v>
      </c>
      <c r="O254" s="563">
        <v>1</v>
      </c>
      <c r="P254" s="516" t="s">
        <v>62</v>
      </c>
      <c r="Q254" s="505">
        <v>0.6</v>
      </c>
      <c r="R254" s="516" t="s">
        <v>9</v>
      </c>
      <c r="S254" s="505">
        <v>0.4</v>
      </c>
      <c r="T254" s="516" t="s">
        <v>10</v>
      </c>
      <c r="U254" s="505">
        <v>0.6</v>
      </c>
      <c r="V254" s="508" t="s">
        <v>10</v>
      </c>
      <c r="W254" s="505">
        <v>0.6</v>
      </c>
      <c r="X254" s="505" t="s">
        <v>1516</v>
      </c>
      <c r="Y254" s="629" t="s">
        <v>10</v>
      </c>
      <c r="Z254" s="152">
        <v>1</v>
      </c>
      <c r="AA254" s="283" t="s">
        <v>2060</v>
      </c>
      <c r="AB254" s="154" t="s">
        <v>170</v>
      </c>
      <c r="AC254" s="153" t="s">
        <v>549</v>
      </c>
      <c r="AD254" s="155" t="s">
        <v>1513</v>
      </c>
      <c r="AE254" s="154" t="s">
        <v>64</v>
      </c>
      <c r="AF254" s="156">
        <v>0.25</v>
      </c>
      <c r="AG254" s="154" t="s">
        <v>77</v>
      </c>
      <c r="AH254" s="156">
        <v>0.15</v>
      </c>
      <c r="AI254" s="157">
        <v>0.4</v>
      </c>
      <c r="AJ254" s="158">
        <v>0.36</v>
      </c>
      <c r="AK254" s="158">
        <v>0.6</v>
      </c>
      <c r="AL254" s="159" t="s">
        <v>66</v>
      </c>
      <c r="AM254" s="159" t="s">
        <v>67</v>
      </c>
      <c r="AN254" s="159" t="s">
        <v>80</v>
      </c>
      <c r="AO254" s="499">
        <v>0.6</v>
      </c>
      <c r="AP254" s="499">
        <v>2.7993599999999997E-2</v>
      </c>
      <c r="AQ254" s="502" t="s">
        <v>70</v>
      </c>
      <c r="AR254" s="499">
        <v>0.6</v>
      </c>
      <c r="AS254" s="499">
        <v>0.6</v>
      </c>
      <c r="AT254" s="502" t="s">
        <v>10</v>
      </c>
      <c r="AU254" s="502" t="s">
        <v>10</v>
      </c>
      <c r="AV254" s="502" t="s">
        <v>10</v>
      </c>
      <c r="AW254" s="516" t="s">
        <v>167</v>
      </c>
      <c r="AX254" s="609" t="s">
        <v>1585</v>
      </c>
      <c r="AY254" s="609" t="s">
        <v>1586</v>
      </c>
      <c r="AZ254" s="609" t="s">
        <v>550</v>
      </c>
      <c r="BA254" s="609" t="s">
        <v>551</v>
      </c>
      <c r="BB254" s="609" t="s">
        <v>1567</v>
      </c>
      <c r="BC254" s="605"/>
      <c r="BD254" s="605"/>
      <c r="BE254" s="605"/>
      <c r="BF254" s="493"/>
      <c r="BG254" s="493"/>
      <c r="BH254" s="493"/>
      <c r="BI254" s="563"/>
      <c r="BJ254" s="609"/>
      <c r="BK254" s="609"/>
      <c r="BL254" s="496"/>
    </row>
    <row r="255" spans="1:64" ht="70.5" customHeight="1" x14ac:dyDescent="0.2">
      <c r="A255" s="616"/>
      <c r="B255" s="515"/>
      <c r="C255" s="621"/>
      <c r="D255" s="523"/>
      <c r="E255" s="526"/>
      <c r="F255" s="529"/>
      <c r="G255" s="532"/>
      <c r="H255" s="532"/>
      <c r="I255" s="624"/>
      <c r="J255" s="538"/>
      <c r="K255" s="541"/>
      <c r="L255" s="494"/>
      <c r="M255" s="494"/>
      <c r="N255" s="532"/>
      <c r="O255" s="564"/>
      <c r="P255" s="517"/>
      <c r="Q255" s="506"/>
      <c r="R255" s="517"/>
      <c r="S255" s="506"/>
      <c r="T255" s="517"/>
      <c r="U255" s="506"/>
      <c r="V255" s="509"/>
      <c r="W255" s="506"/>
      <c r="X255" s="506"/>
      <c r="Y255" s="630"/>
      <c r="Z255" s="161">
        <v>2</v>
      </c>
      <c r="AA255" s="162" t="s">
        <v>552</v>
      </c>
      <c r="AB255" s="169" t="s">
        <v>165</v>
      </c>
      <c r="AC255" s="162" t="s">
        <v>553</v>
      </c>
      <c r="AD255" s="165" t="s">
        <v>1513</v>
      </c>
      <c r="AE255" s="163" t="s">
        <v>64</v>
      </c>
      <c r="AF255" s="166">
        <v>0.25</v>
      </c>
      <c r="AG255" s="163" t="s">
        <v>77</v>
      </c>
      <c r="AH255" s="166">
        <v>0.15</v>
      </c>
      <c r="AI255" s="167">
        <v>0.4</v>
      </c>
      <c r="AJ255" s="168">
        <v>0.216</v>
      </c>
      <c r="AK255" s="168">
        <v>0.6</v>
      </c>
      <c r="AL255" s="169" t="s">
        <v>66</v>
      </c>
      <c r="AM255" s="169" t="s">
        <v>67</v>
      </c>
      <c r="AN255" s="169" t="s">
        <v>80</v>
      </c>
      <c r="AO255" s="500"/>
      <c r="AP255" s="500"/>
      <c r="AQ255" s="503"/>
      <c r="AR255" s="500"/>
      <c r="AS255" s="500"/>
      <c r="AT255" s="503"/>
      <c r="AU255" s="503"/>
      <c r="AV255" s="503"/>
      <c r="AW255" s="517"/>
      <c r="AX255" s="610"/>
      <c r="AY255" s="610"/>
      <c r="AZ255" s="610"/>
      <c r="BA255" s="610"/>
      <c r="BB255" s="610"/>
      <c r="BC255" s="606"/>
      <c r="BD255" s="606"/>
      <c r="BE255" s="606"/>
      <c r="BF255" s="494"/>
      <c r="BG255" s="494"/>
      <c r="BH255" s="494"/>
      <c r="BI255" s="564"/>
      <c r="BJ255" s="610"/>
      <c r="BK255" s="610"/>
      <c r="BL255" s="497"/>
    </row>
    <row r="256" spans="1:64" ht="62.25" x14ac:dyDescent="0.2">
      <c r="A256" s="616"/>
      <c r="B256" s="515"/>
      <c r="C256" s="621"/>
      <c r="D256" s="523"/>
      <c r="E256" s="526"/>
      <c r="F256" s="529"/>
      <c r="G256" s="532"/>
      <c r="H256" s="532"/>
      <c r="I256" s="624"/>
      <c r="J256" s="538"/>
      <c r="K256" s="541"/>
      <c r="L256" s="494"/>
      <c r="M256" s="494"/>
      <c r="N256" s="532"/>
      <c r="O256" s="564"/>
      <c r="P256" s="517"/>
      <c r="Q256" s="506"/>
      <c r="R256" s="517"/>
      <c r="S256" s="506"/>
      <c r="T256" s="517"/>
      <c r="U256" s="506"/>
      <c r="V256" s="509"/>
      <c r="W256" s="506"/>
      <c r="X256" s="506"/>
      <c r="Y256" s="630"/>
      <c r="Z256" s="161">
        <v>3</v>
      </c>
      <c r="AA256" s="162" t="s">
        <v>2061</v>
      </c>
      <c r="AB256" s="163" t="s">
        <v>170</v>
      </c>
      <c r="AC256" s="164" t="s">
        <v>554</v>
      </c>
      <c r="AD256" s="165" t="s">
        <v>1513</v>
      </c>
      <c r="AE256" s="163" t="s">
        <v>64</v>
      </c>
      <c r="AF256" s="166">
        <v>0.25</v>
      </c>
      <c r="AG256" s="163" t="s">
        <v>77</v>
      </c>
      <c r="AH256" s="166">
        <v>0.15</v>
      </c>
      <c r="AI256" s="167">
        <v>0.4</v>
      </c>
      <c r="AJ256" s="168">
        <v>0.12959999999999999</v>
      </c>
      <c r="AK256" s="168">
        <v>0.6</v>
      </c>
      <c r="AL256" s="169" t="s">
        <v>66</v>
      </c>
      <c r="AM256" s="169" t="s">
        <v>67</v>
      </c>
      <c r="AN256" s="169" t="s">
        <v>80</v>
      </c>
      <c r="AO256" s="500"/>
      <c r="AP256" s="500"/>
      <c r="AQ256" s="503"/>
      <c r="AR256" s="500"/>
      <c r="AS256" s="500"/>
      <c r="AT256" s="503"/>
      <c r="AU256" s="503"/>
      <c r="AV256" s="503"/>
      <c r="AW256" s="517"/>
      <c r="AX256" s="610"/>
      <c r="AY256" s="610"/>
      <c r="AZ256" s="610"/>
      <c r="BA256" s="610"/>
      <c r="BB256" s="610"/>
      <c r="BC256" s="606"/>
      <c r="BD256" s="606"/>
      <c r="BE256" s="606"/>
      <c r="BF256" s="494"/>
      <c r="BG256" s="494"/>
      <c r="BH256" s="494"/>
      <c r="BI256" s="564"/>
      <c r="BJ256" s="610"/>
      <c r="BK256" s="610"/>
      <c r="BL256" s="497"/>
    </row>
    <row r="257" spans="1:64" ht="63.75" x14ac:dyDescent="0.2">
      <c r="A257" s="616"/>
      <c r="B257" s="515"/>
      <c r="C257" s="621"/>
      <c r="D257" s="523"/>
      <c r="E257" s="526"/>
      <c r="F257" s="529"/>
      <c r="G257" s="532"/>
      <c r="H257" s="532"/>
      <c r="I257" s="624"/>
      <c r="J257" s="538"/>
      <c r="K257" s="541"/>
      <c r="L257" s="494"/>
      <c r="M257" s="494"/>
      <c r="N257" s="532"/>
      <c r="O257" s="564"/>
      <c r="P257" s="517"/>
      <c r="Q257" s="506"/>
      <c r="R257" s="517"/>
      <c r="S257" s="506"/>
      <c r="T257" s="517"/>
      <c r="U257" s="506"/>
      <c r="V257" s="509"/>
      <c r="W257" s="506"/>
      <c r="X257" s="506"/>
      <c r="Y257" s="630"/>
      <c r="Z257" s="161">
        <v>4</v>
      </c>
      <c r="AA257" s="164" t="s">
        <v>2062</v>
      </c>
      <c r="AB257" s="163" t="s">
        <v>170</v>
      </c>
      <c r="AC257" s="164" t="s">
        <v>555</v>
      </c>
      <c r="AD257" s="165" t="s">
        <v>1513</v>
      </c>
      <c r="AE257" s="163" t="s">
        <v>64</v>
      </c>
      <c r="AF257" s="166">
        <v>0.25</v>
      </c>
      <c r="AG257" s="163" t="s">
        <v>77</v>
      </c>
      <c r="AH257" s="166">
        <v>0.15</v>
      </c>
      <c r="AI257" s="167">
        <v>0.4</v>
      </c>
      <c r="AJ257" s="168">
        <v>7.7759999999999996E-2</v>
      </c>
      <c r="AK257" s="168">
        <v>0.6</v>
      </c>
      <c r="AL257" s="169" t="s">
        <v>66</v>
      </c>
      <c r="AM257" s="169" t="s">
        <v>67</v>
      </c>
      <c r="AN257" s="169" t="s">
        <v>80</v>
      </c>
      <c r="AO257" s="500"/>
      <c r="AP257" s="500"/>
      <c r="AQ257" s="503"/>
      <c r="AR257" s="500"/>
      <c r="AS257" s="500"/>
      <c r="AT257" s="503"/>
      <c r="AU257" s="503"/>
      <c r="AV257" s="503"/>
      <c r="AW257" s="517"/>
      <c r="AX257" s="610"/>
      <c r="AY257" s="610"/>
      <c r="AZ257" s="610"/>
      <c r="BA257" s="610"/>
      <c r="BB257" s="610"/>
      <c r="BC257" s="606"/>
      <c r="BD257" s="606"/>
      <c r="BE257" s="606"/>
      <c r="BF257" s="494"/>
      <c r="BG257" s="494"/>
      <c r="BH257" s="494"/>
      <c r="BI257" s="564"/>
      <c r="BJ257" s="610"/>
      <c r="BK257" s="610"/>
      <c r="BL257" s="497"/>
    </row>
    <row r="258" spans="1:64" ht="102" x14ac:dyDescent="0.2">
      <c r="A258" s="616"/>
      <c r="B258" s="515"/>
      <c r="C258" s="621"/>
      <c r="D258" s="523"/>
      <c r="E258" s="526"/>
      <c r="F258" s="529"/>
      <c r="G258" s="532"/>
      <c r="H258" s="532"/>
      <c r="I258" s="624"/>
      <c r="J258" s="538"/>
      <c r="K258" s="541"/>
      <c r="L258" s="494"/>
      <c r="M258" s="494"/>
      <c r="N258" s="532"/>
      <c r="O258" s="564"/>
      <c r="P258" s="517"/>
      <c r="Q258" s="506"/>
      <c r="R258" s="517"/>
      <c r="S258" s="506"/>
      <c r="T258" s="517"/>
      <c r="U258" s="506"/>
      <c r="V258" s="509"/>
      <c r="W258" s="506"/>
      <c r="X258" s="506"/>
      <c r="Y258" s="630"/>
      <c r="Z258" s="161">
        <v>5</v>
      </c>
      <c r="AA258" s="162" t="s">
        <v>2063</v>
      </c>
      <c r="AB258" s="163" t="s">
        <v>170</v>
      </c>
      <c r="AC258" s="164" t="s">
        <v>2064</v>
      </c>
      <c r="AD258" s="165" t="s">
        <v>1513</v>
      </c>
      <c r="AE258" s="163" t="s">
        <v>64</v>
      </c>
      <c r="AF258" s="166">
        <v>0.25</v>
      </c>
      <c r="AG258" s="163" t="s">
        <v>77</v>
      </c>
      <c r="AH258" s="166">
        <v>0.15</v>
      </c>
      <c r="AI258" s="167">
        <v>0.4</v>
      </c>
      <c r="AJ258" s="168">
        <v>4.6655999999999996E-2</v>
      </c>
      <c r="AK258" s="168">
        <v>0.6</v>
      </c>
      <c r="AL258" s="169" t="s">
        <v>66</v>
      </c>
      <c r="AM258" s="169" t="s">
        <v>67</v>
      </c>
      <c r="AN258" s="169" t="s">
        <v>80</v>
      </c>
      <c r="AO258" s="500"/>
      <c r="AP258" s="500"/>
      <c r="AQ258" s="503"/>
      <c r="AR258" s="500"/>
      <c r="AS258" s="500"/>
      <c r="AT258" s="503"/>
      <c r="AU258" s="503"/>
      <c r="AV258" s="503"/>
      <c r="AW258" s="517"/>
      <c r="AX258" s="610"/>
      <c r="AY258" s="610"/>
      <c r="AZ258" s="610"/>
      <c r="BA258" s="610"/>
      <c r="BB258" s="610"/>
      <c r="BC258" s="606"/>
      <c r="BD258" s="606"/>
      <c r="BE258" s="606"/>
      <c r="BF258" s="494"/>
      <c r="BG258" s="494"/>
      <c r="BH258" s="494"/>
      <c r="BI258" s="564"/>
      <c r="BJ258" s="610"/>
      <c r="BK258" s="610"/>
      <c r="BL258" s="497"/>
    </row>
    <row r="259" spans="1:64" ht="63" thickBot="1" x14ac:dyDescent="0.25">
      <c r="A259" s="616"/>
      <c r="B259" s="515"/>
      <c r="C259" s="621"/>
      <c r="D259" s="524"/>
      <c r="E259" s="527"/>
      <c r="F259" s="530"/>
      <c r="G259" s="533"/>
      <c r="H259" s="533"/>
      <c r="I259" s="625"/>
      <c r="J259" s="539"/>
      <c r="K259" s="542"/>
      <c r="L259" s="495"/>
      <c r="M259" s="495"/>
      <c r="N259" s="533"/>
      <c r="O259" s="565"/>
      <c r="P259" s="518"/>
      <c r="Q259" s="507"/>
      <c r="R259" s="518"/>
      <c r="S259" s="507"/>
      <c r="T259" s="518"/>
      <c r="U259" s="507"/>
      <c r="V259" s="510"/>
      <c r="W259" s="507"/>
      <c r="X259" s="507"/>
      <c r="Y259" s="631"/>
      <c r="Z259" s="171">
        <v>6</v>
      </c>
      <c r="AA259" s="172" t="s">
        <v>2065</v>
      </c>
      <c r="AB259" s="173" t="s">
        <v>165</v>
      </c>
      <c r="AC259" s="172" t="s">
        <v>2066</v>
      </c>
      <c r="AD259" s="185" t="s">
        <v>1513</v>
      </c>
      <c r="AE259" s="173" t="s">
        <v>64</v>
      </c>
      <c r="AF259" s="175">
        <v>0.25</v>
      </c>
      <c r="AG259" s="173" t="s">
        <v>77</v>
      </c>
      <c r="AH259" s="175">
        <v>0.15</v>
      </c>
      <c r="AI259" s="176">
        <v>0.4</v>
      </c>
      <c r="AJ259" s="168">
        <v>2.7993599999999997E-2</v>
      </c>
      <c r="AK259" s="168">
        <v>0.6</v>
      </c>
      <c r="AL259" s="178" t="s">
        <v>66</v>
      </c>
      <c r="AM259" s="178" t="s">
        <v>67</v>
      </c>
      <c r="AN259" s="178" t="s">
        <v>80</v>
      </c>
      <c r="AO259" s="501"/>
      <c r="AP259" s="501"/>
      <c r="AQ259" s="504"/>
      <c r="AR259" s="501"/>
      <c r="AS259" s="501"/>
      <c r="AT259" s="504"/>
      <c r="AU259" s="504"/>
      <c r="AV259" s="504"/>
      <c r="AW259" s="518"/>
      <c r="AX259" s="611"/>
      <c r="AY259" s="611"/>
      <c r="AZ259" s="611"/>
      <c r="BA259" s="611"/>
      <c r="BB259" s="611"/>
      <c r="BC259" s="607"/>
      <c r="BD259" s="607"/>
      <c r="BE259" s="607"/>
      <c r="BF259" s="495"/>
      <c r="BG259" s="495"/>
      <c r="BH259" s="495"/>
      <c r="BI259" s="565"/>
      <c r="BJ259" s="611"/>
      <c r="BK259" s="611"/>
      <c r="BL259" s="553"/>
    </row>
    <row r="260" spans="1:64" ht="63.75" x14ac:dyDescent="0.2">
      <c r="A260" s="616"/>
      <c r="B260" s="515"/>
      <c r="C260" s="621"/>
      <c r="D260" s="522" t="s">
        <v>162</v>
      </c>
      <c r="E260" s="525" t="s">
        <v>129</v>
      </c>
      <c r="F260" s="528">
        <v>2</v>
      </c>
      <c r="G260" s="493" t="s">
        <v>556</v>
      </c>
      <c r="H260" s="531"/>
      <c r="I260" s="534" t="s">
        <v>606</v>
      </c>
      <c r="J260" s="537" t="s">
        <v>16</v>
      </c>
      <c r="K260" s="540" t="s">
        <v>2053</v>
      </c>
      <c r="L260" s="493"/>
      <c r="M260" s="493"/>
      <c r="N260" s="531" t="s">
        <v>557</v>
      </c>
      <c r="O260" s="563">
        <v>1</v>
      </c>
      <c r="P260" s="516" t="s">
        <v>62</v>
      </c>
      <c r="Q260" s="505">
        <v>0.6</v>
      </c>
      <c r="R260" s="516"/>
      <c r="S260" s="505" t="s">
        <v>1510</v>
      </c>
      <c r="T260" s="516" t="s">
        <v>74</v>
      </c>
      <c r="U260" s="505">
        <v>0.2</v>
      </c>
      <c r="V260" s="508" t="s">
        <v>74</v>
      </c>
      <c r="W260" s="505">
        <v>0.2</v>
      </c>
      <c r="X260" s="505" t="s">
        <v>1872</v>
      </c>
      <c r="Y260" s="502" t="s">
        <v>10</v>
      </c>
      <c r="Z260" s="152">
        <v>1</v>
      </c>
      <c r="AA260" s="179" t="s">
        <v>2067</v>
      </c>
      <c r="AB260" s="154" t="s">
        <v>170</v>
      </c>
      <c r="AC260" s="179" t="s">
        <v>558</v>
      </c>
      <c r="AD260" s="155" t="s">
        <v>1513</v>
      </c>
      <c r="AE260" s="154" t="s">
        <v>64</v>
      </c>
      <c r="AF260" s="156">
        <v>0.25</v>
      </c>
      <c r="AG260" s="154" t="s">
        <v>77</v>
      </c>
      <c r="AH260" s="156">
        <v>0.15</v>
      </c>
      <c r="AI260" s="157">
        <v>0.4</v>
      </c>
      <c r="AJ260" s="158">
        <v>0.36</v>
      </c>
      <c r="AK260" s="158">
        <v>0.2</v>
      </c>
      <c r="AL260" s="159" t="s">
        <v>66</v>
      </c>
      <c r="AM260" s="159" t="s">
        <v>67</v>
      </c>
      <c r="AN260" s="159" t="s">
        <v>80</v>
      </c>
      <c r="AO260" s="499">
        <v>0.6</v>
      </c>
      <c r="AP260" s="499">
        <v>0.12959999999999999</v>
      </c>
      <c r="AQ260" s="502" t="s">
        <v>70</v>
      </c>
      <c r="AR260" s="499">
        <v>0.2</v>
      </c>
      <c r="AS260" s="499">
        <v>0.2</v>
      </c>
      <c r="AT260" s="502" t="s">
        <v>74</v>
      </c>
      <c r="AU260" s="502" t="s">
        <v>10</v>
      </c>
      <c r="AV260" s="502" t="s">
        <v>1512</v>
      </c>
      <c r="AW260" s="516" t="s">
        <v>82</v>
      </c>
      <c r="AX260" s="493"/>
      <c r="AY260" s="493"/>
      <c r="AZ260" s="493"/>
      <c r="BA260" s="493"/>
      <c r="BB260" s="519"/>
      <c r="BC260" s="493"/>
      <c r="BD260" s="493"/>
      <c r="BE260" s="511"/>
      <c r="BF260" s="511"/>
      <c r="BG260" s="511"/>
      <c r="BH260" s="511"/>
      <c r="BI260" s="511"/>
      <c r="BJ260" s="493"/>
      <c r="BK260" s="493"/>
      <c r="BL260" s="496"/>
    </row>
    <row r="261" spans="1:64" ht="62.25" x14ac:dyDescent="0.2">
      <c r="A261" s="616"/>
      <c r="B261" s="515"/>
      <c r="C261" s="621"/>
      <c r="D261" s="523"/>
      <c r="E261" s="526"/>
      <c r="F261" s="529"/>
      <c r="G261" s="494"/>
      <c r="H261" s="532"/>
      <c r="I261" s="535"/>
      <c r="J261" s="538"/>
      <c r="K261" s="541"/>
      <c r="L261" s="494"/>
      <c r="M261" s="494"/>
      <c r="N261" s="532"/>
      <c r="O261" s="564"/>
      <c r="P261" s="517"/>
      <c r="Q261" s="506"/>
      <c r="R261" s="517"/>
      <c r="S261" s="506"/>
      <c r="T261" s="517"/>
      <c r="U261" s="506"/>
      <c r="V261" s="509"/>
      <c r="W261" s="506"/>
      <c r="X261" s="506"/>
      <c r="Y261" s="503"/>
      <c r="Z261" s="161">
        <v>2</v>
      </c>
      <c r="AA261" s="164" t="s">
        <v>559</v>
      </c>
      <c r="AB261" s="163" t="s">
        <v>170</v>
      </c>
      <c r="AC261" s="164" t="s">
        <v>560</v>
      </c>
      <c r="AD261" s="182" t="s">
        <v>1513</v>
      </c>
      <c r="AE261" s="169" t="s">
        <v>64</v>
      </c>
      <c r="AF261" s="166">
        <v>0.25</v>
      </c>
      <c r="AG261" s="169" t="s">
        <v>77</v>
      </c>
      <c r="AH261" s="166">
        <v>0.15</v>
      </c>
      <c r="AI261" s="167">
        <v>0.4</v>
      </c>
      <c r="AJ261" s="183">
        <v>0.216</v>
      </c>
      <c r="AK261" s="183">
        <v>0.2</v>
      </c>
      <c r="AL261" s="169" t="s">
        <v>66</v>
      </c>
      <c r="AM261" s="169" t="s">
        <v>67</v>
      </c>
      <c r="AN261" s="169" t="s">
        <v>80</v>
      </c>
      <c r="AO261" s="500"/>
      <c r="AP261" s="500"/>
      <c r="AQ261" s="503"/>
      <c r="AR261" s="500"/>
      <c r="AS261" s="500"/>
      <c r="AT261" s="503"/>
      <c r="AU261" s="503"/>
      <c r="AV261" s="503"/>
      <c r="AW261" s="517"/>
      <c r="AX261" s="494"/>
      <c r="AY261" s="494"/>
      <c r="AZ261" s="494"/>
      <c r="BA261" s="494"/>
      <c r="BB261" s="520"/>
      <c r="BC261" s="494"/>
      <c r="BD261" s="494"/>
      <c r="BE261" s="512"/>
      <c r="BF261" s="512"/>
      <c r="BG261" s="512"/>
      <c r="BH261" s="512"/>
      <c r="BI261" s="512"/>
      <c r="BJ261" s="494"/>
      <c r="BK261" s="494"/>
      <c r="BL261" s="497"/>
    </row>
    <row r="262" spans="1:64" ht="62.25" x14ac:dyDescent="0.2">
      <c r="A262" s="616"/>
      <c r="B262" s="515"/>
      <c r="C262" s="621"/>
      <c r="D262" s="523"/>
      <c r="E262" s="526"/>
      <c r="F262" s="529"/>
      <c r="G262" s="494"/>
      <c r="H262" s="532"/>
      <c r="I262" s="535"/>
      <c r="J262" s="538"/>
      <c r="K262" s="541"/>
      <c r="L262" s="494"/>
      <c r="M262" s="494"/>
      <c r="N262" s="532"/>
      <c r="O262" s="564"/>
      <c r="P262" s="517"/>
      <c r="Q262" s="506"/>
      <c r="R262" s="517"/>
      <c r="S262" s="506"/>
      <c r="T262" s="517"/>
      <c r="U262" s="506"/>
      <c r="V262" s="509"/>
      <c r="W262" s="506"/>
      <c r="X262" s="506"/>
      <c r="Y262" s="503"/>
      <c r="Z262" s="161">
        <v>3</v>
      </c>
      <c r="AA262" s="164" t="s">
        <v>2068</v>
      </c>
      <c r="AB262" s="163" t="s">
        <v>170</v>
      </c>
      <c r="AC262" s="164" t="s">
        <v>561</v>
      </c>
      <c r="AD262" s="165" t="s">
        <v>1513</v>
      </c>
      <c r="AE262" s="163" t="s">
        <v>64</v>
      </c>
      <c r="AF262" s="166">
        <v>0.25</v>
      </c>
      <c r="AG262" s="163" t="s">
        <v>77</v>
      </c>
      <c r="AH262" s="166">
        <v>0.15</v>
      </c>
      <c r="AI262" s="167">
        <v>0.4</v>
      </c>
      <c r="AJ262" s="168">
        <v>0.12959999999999999</v>
      </c>
      <c r="AK262" s="168">
        <v>0.2</v>
      </c>
      <c r="AL262" s="169" t="s">
        <v>66</v>
      </c>
      <c r="AM262" s="169" t="s">
        <v>67</v>
      </c>
      <c r="AN262" s="169" t="s">
        <v>80</v>
      </c>
      <c r="AO262" s="500"/>
      <c r="AP262" s="500"/>
      <c r="AQ262" s="503"/>
      <c r="AR262" s="500"/>
      <c r="AS262" s="500"/>
      <c r="AT262" s="503"/>
      <c r="AU262" s="503"/>
      <c r="AV262" s="503"/>
      <c r="AW262" s="517"/>
      <c r="AX262" s="494"/>
      <c r="AY262" s="494"/>
      <c r="AZ262" s="494"/>
      <c r="BA262" s="494"/>
      <c r="BB262" s="520"/>
      <c r="BC262" s="494"/>
      <c r="BD262" s="494"/>
      <c r="BE262" s="512"/>
      <c r="BF262" s="512"/>
      <c r="BG262" s="512"/>
      <c r="BH262" s="512"/>
      <c r="BI262" s="512"/>
      <c r="BJ262" s="494"/>
      <c r="BK262" s="494"/>
      <c r="BL262" s="497"/>
    </row>
    <row r="263" spans="1:64" x14ac:dyDescent="0.2">
      <c r="A263" s="616"/>
      <c r="B263" s="515"/>
      <c r="C263" s="621"/>
      <c r="D263" s="523"/>
      <c r="E263" s="526"/>
      <c r="F263" s="529"/>
      <c r="G263" s="494"/>
      <c r="H263" s="532"/>
      <c r="I263" s="535"/>
      <c r="J263" s="538"/>
      <c r="K263" s="541"/>
      <c r="L263" s="494"/>
      <c r="M263" s="494"/>
      <c r="N263" s="532"/>
      <c r="O263" s="564"/>
      <c r="P263" s="517"/>
      <c r="Q263" s="506"/>
      <c r="R263" s="517"/>
      <c r="S263" s="506"/>
      <c r="T263" s="517"/>
      <c r="U263" s="506"/>
      <c r="V263" s="509"/>
      <c r="W263" s="506"/>
      <c r="X263" s="506"/>
      <c r="Y263" s="503"/>
      <c r="Z263" s="161"/>
      <c r="AA263" s="164"/>
      <c r="AB263" s="163"/>
      <c r="AC263" s="164"/>
      <c r="AD263" s="165" t="s">
        <v>1510</v>
      </c>
      <c r="AE263" s="163"/>
      <c r="AF263" s="166" t="s">
        <v>1510</v>
      </c>
      <c r="AG263" s="163"/>
      <c r="AH263" s="166" t="s">
        <v>1510</v>
      </c>
      <c r="AI263" s="167" t="s">
        <v>1510</v>
      </c>
      <c r="AJ263" s="168" t="s">
        <v>1510</v>
      </c>
      <c r="AK263" s="168" t="s">
        <v>1510</v>
      </c>
      <c r="AL263" s="169"/>
      <c r="AM263" s="169"/>
      <c r="AN263" s="169"/>
      <c r="AO263" s="500"/>
      <c r="AP263" s="500"/>
      <c r="AQ263" s="503"/>
      <c r="AR263" s="500"/>
      <c r="AS263" s="500"/>
      <c r="AT263" s="503"/>
      <c r="AU263" s="503"/>
      <c r="AV263" s="503"/>
      <c r="AW263" s="517"/>
      <c r="AX263" s="494"/>
      <c r="AY263" s="494"/>
      <c r="AZ263" s="494"/>
      <c r="BA263" s="494"/>
      <c r="BB263" s="520"/>
      <c r="BC263" s="494"/>
      <c r="BD263" s="494"/>
      <c r="BE263" s="512"/>
      <c r="BF263" s="512"/>
      <c r="BG263" s="512"/>
      <c r="BH263" s="512"/>
      <c r="BI263" s="512"/>
      <c r="BJ263" s="494"/>
      <c r="BK263" s="494"/>
      <c r="BL263" s="497"/>
    </row>
    <row r="264" spans="1:64" x14ac:dyDescent="0.2">
      <c r="A264" s="616"/>
      <c r="B264" s="515"/>
      <c r="C264" s="621"/>
      <c r="D264" s="523"/>
      <c r="E264" s="526"/>
      <c r="F264" s="529"/>
      <c r="G264" s="494"/>
      <c r="H264" s="532"/>
      <c r="I264" s="535"/>
      <c r="J264" s="538"/>
      <c r="K264" s="541"/>
      <c r="L264" s="494"/>
      <c r="M264" s="494"/>
      <c r="N264" s="532"/>
      <c r="O264" s="564"/>
      <c r="P264" s="517"/>
      <c r="Q264" s="506"/>
      <c r="R264" s="517"/>
      <c r="S264" s="506"/>
      <c r="T264" s="517"/>
      <c r="U264" s="506"/>
      <c r="V264" s="509"/>
      <c r="W264" s="506"/>
      <c r="X264" s="506"/>
      <c r="Y264" s="503"/>
      <c r="Z264" s="161"/>
      <c r="AA264" s="186"/>
      <c r="AB264" s="163"/>
      <c r="AC264" s="164"/>
      <c r="AD264" s="165" t="s">
        <v>1510</v>
      </c>
      <c r="AE264" s="163"/>
      <c r="AF264" s="166" t="s">
        <v>1510</v>
      </c>
      <c r="AG264" s="163"/>
      <c r="AH264" s="166" t="s">
        <v>1510</v>
      </c>
      <c r="AI264" s="167" t="s">
        <v>1510</v>
      </c>
      <c r="AJ264" s="168" t="s">
        <v>1510</v>
      </c>
      <c r="AK264" s="168" t="s">
        <v>1510</v>
      </c>
      <c r="AL264" s="169"/>
      <c r="AM264" s="169"/>
      <c r="AN264" s="169"/>
      <c r="AO264" s="500"/>
      <c r="AP264" s="500"/>
      <c r="AQ264" s="503"/>
      <c r="AR264" s="500"/>
      <c r="AS264" s="500"/>
      <c r="AT264" s="503"/>
      <c r="AU264" s="503"/>
      <c r="AV264" s="503"/>
      <c r="AW264" s="517"/>
      <c r="AX264" s="494"/>
      <c r="AY264" s="494"/>
      <c r="AZ264" s="494"/>
      <c r="BA264" s="494"/>
      <c r="BB264" s="520"/>
      <c r="BC264" s="494"/>
      <c r="BD264" s="494"/>
      <c r="BE264" s="512"/>
      <c r="BF264" s="512"/>
      <c r="BG264" s="512"/>
      <c r="BH264" s="512"/>
      <c r="BI264" s="512"/>
      <c r="BJ264" s="494"/>
      <c r="BK264" s="494"/>
      <c r="BL264" s="497"/>
    </row>
    <row r="265" spans="1:64" ht="13.5" thickBot="1" x14ac:dyDescent="0.25">
      <c r="A265" s="616"/>
      <c r="B265" s="515"/>
      <c r="C265" s="621"/>
      <c r="D265" s="524"/>
      <c r="E265" s="527"/>
      <c r="F265" s="530"/>
      <c r="G265" s="495"/>
      <c r="H265" s="533"/>
      <c r="I265" s="536"/>
      <c r="J265" s="539"/>
      <c r="K265" s="542"/>
      <c r="L265" s="495"/>
      <c r="M265" s="495"/>
      <c r="N265" s="533"/>
      <c r="O265" s="565"/>
      <c r="P265" s="518"/>
      <c r="Q265" s="507"/>
      <c r="R265" s="518"/>
      <c r="S265" s="507"/>
      <c r="T265" s="518"/>
      <c r="U265" s="507"/>
      <c r="V265" s="510"/>
      <c r="W265" s="507"/>
      <c r="X265" s="507"/>
      <c r="Y265" s="504"/>
      <c r="Z265" s="171"/>
      <c r="AA265" s="172"/>
      <c r="AB265" s="173"/>
      <c r="AC265" s="172"/>
      <c r="AD265" s="174" t="s">
        <v>1510</v>
      </c>
      <c r="AE265" s="173"/>
      <c r="AF265" s="175" t="s">
        <v>1510</v>
      </c>
      <c r="AG265" s="173"/>
      <c r="AH265" s="175" t="s">
        <v>1510</v>
      </c>
      <c r="AI265" s="176" t="s">
        <v>1510</v>
      </c>
      <c r="AJ265" s="168" t="s">
        <v>1510</v>
      </c>
      <c r="AK265" s="168" t="s">
        <v>1510</v>
      </c>
      <c r="AL265" s="178"/>
      <c r="AM265" s="178"/>
      <c r="AN265" s="178"/>
      <c r="AO265" s="501"/>
      <c r="AP265" s="501"/>
      <c r="AQ265" s="504"/>
      <c r="AR265" s="501"/>
      <c r="AS265" s="501"/>
      <c r="AT265" s="504"/>
      <c r="AU265" s="504"/>
      <c r="AV265" s="504"/>
      <c r="AW265" s="518"/>
      <c r="AX265" s="495"/>
      <c r="AY265" s="495"/>
      <c r="AZ265" s="495"/>
      <c r="BA265" s="495"/>
      <c r="BB265" s="521"/>
      <c r="BC265" s="495"/>
      <c r="BD265" s="495"/>
      <c r="BE265" s="513"/>
      <c r="BF265" s="513"/>
      <c r="BG265" s="513"/>
      <c r="BH265" s="513"/>
      <c r="BI265" s="513"/>
      <c r="BJ265" s="495"/>
      <c r="BK265" s="495"/>
      <c r="BL265" s="553"/>
    </row>
    <row r="266" spans="1:64" ht="62.25" x14ac:dyDescent="0.2">
      <c r="A266" s="616"/>
      <c r="B266" s="515"/>
      <c r="C266" s="621"/>
      <c r="D266" s="522" t="s">
        <v>162</v>
      </c>
      <c r="E266" s="525" t="s">
        <v>129</v>
      </c>
      <c r="F266" s="528">
        <v>3</v>
      </c>
      <c r="G266" s="493" t="s">
        <v>556</v>
      </c>
      <c r="H266" s="531"/>
      <c r="I266" s="534" t="s">
        <v>607</v>
      </c>
      <c r="J266" s="537" t="s">
        <v>17</v>
      </c>
      <c r="K266" s="540" t="s">
        <v>2054</v>
      </c>
      <c r="L266" s="493"/>
      <c r="M266" s="493"/>
      <c r="N266" s="531" t="s">
        <v>562</v>
      </c>
      <c r="O266" s="563">
        <v>1</v>
      </c>
      <c r="P266" s="516" t="s">
        <v>62</v>
      </c>
      <c r="Q266" s="505">
        <v>0.6</v>
      </c>
      <c r="R266" s="516"/>
      <c r="S266" s="505" t="s">
        <v>1510</v>
      </c>
      <c r="T266" s="516" t="s">
        <v>74</v>
      </c>
      <c r="U266" s="505">
        <v>0.2</v>
      </c>
      <c r="V266" s="508" t="s">
        <v>74</v>
      </c>
      <c r="W266" s="505">
        <v>0.2</v>
      </c>
      <c r="X266" s="505" t="s">
        <v>1872</v>
      </c>
      <c r="Y266" s="502" t="s">
        <v>10</v>
      </c>
      <c r="Z266" s="152">
        <v>1</v>
      </c>
      <c r="AA266" s="164" t="s">
        <v>559</v>
      </c>
      <c r="AB266" s="154" t="s">
        <v>170</v>
      </c>
      <c r="AC266" s="162" t="s">
        <v>560</v>
      </c>
      <c r="AD266" s="155" t="s">
        <v>1513</v>
      </c>
      <c r="AE266" s="154" t="s">
        <v>64</v>
      </c>
      <c r="AF266" s="156">
        <v>0.25</v>
      </c>
      <c r="AG266" s="154" t="s">
        <v>77</v>
      </c>
      <c r="AH266" s="156">
        <v>0.15</v>
      </c>
      <c r="AI266" s="157">
        <v>0.4</v>
      </c>
      <c r="AJ266" s="158">
        <v>0.36</v>
      </c>
      <c r="AK266" s="158">
        <v>0.2</v>
      </c>
      <c r="AL266" s="159" t="s">
        <v>66</v>
      </c>
      <c r="AM266" s="159" t="s">
        <v>67</v>
      </c>
      <c r="AN266" s="159" t="s">
        <v>80</v>
      </c>
      <c r="AO266" s="499">
        <v>0.6</v>
      </c>
      <c r="AP266" s="499">
        <v>0.12959999999999999</v>
      </c>
      <c r="AQ266" s="502" t="s">
        <v>70</v>
      </c>
      <c r="AR266" s="499">
        <v>0.2</v>
      </c>
      <c r="AS266" s="499">
        <v>0.11250000000000002</v>
      </c>
      <c r="AT266" s="502" t="s">
        <v>74</v>
      </c>
      <c r="AU266" s="502" t="s">
        <v>10</v>
      </c>
      <c r="AV266" s="502" t="s">
        <v>1512</v>
      </c>
      <c r="AW266" s="516" t="s">
        <v>82</v>
      </c>
      <c r="AX266" s="636"/>
      <c r="AY266" s="493"/>
      <c r="AZ266" s="493"/>
      <c r="BA266" s="493"/>
      <c r="BB266" s="519"/>
      <c r="BC266" s="493"/>
      <c r="BD266" s="493"/>
      <c r="BE266" s="511"/>
      <c r="BF266" s="511"/>
      <c r="BG266" s="511"/>
      <c r="BH266" s="511"/>
      <c r="BI266" s="511"/>
      <c r="BJ266" s="493"/>
      <c r="BK266" s="493"/>
      <c r="BL266" s="496"/>
    </row>
    <row r="267" spans="1:64" ht="62.25" x14ac:dyDescent="0.2">
      <c r="A267" s="616"/>
      <c r="B267" s="515"/>
      <c r="C267" s="621"/>
      <c r="D267" s="523"/>
      <c r="E267" s="526"/>
      <c r="F267" s="529"/>
      <c r="G267" s="494"/>
      <c r="H267" s="532"/>
      <c r="I267" s="535"/>
      <c r="J267" s="538"/>
      <c r="K267" s="541"/>
      <c r="L267" s="494"/>
      <c r="M267" s="494"/>
      <c r="N267" s="532"/>
      <c r="O267" s="564"/>
      <c r="P267" s="517"/>
      <c r="Q267" s="506"/>
      <c r="R267" s="517"/>
      <c r="S267" s="506"/>
      <c r="T267" s="517"/>
      <c r="U267" s="506"/>
      <c r="V267" s="509"/>
      <c r="W267" s="506"/>
      <c r="X267" s="506"/>
      <c r="Y267" s="503"/>
      <c r="Z267" s="161">
        <v>2</v>
      </c>
      <c r="AA267" s="181" t="s">
        <v>2069</v>
      </c>
      <c r="AB267" s="163" t="s">
        <v>170</v>
      </c>
      <c r="AC267" s="164" t="s">
        <v>561</v>
      </c>
      <c r="AD267" s="165" t="s">
        <v>1513</v>
      </c>
      <c r="AE267" s="163" t="s">
        <v>64</v>
      </c>
      <c r="AF267" s="166">
        <v>0.25</v>
      </c>
      <c r="AG267" s="163" t="s">
        <v>77</v>
      </c>
      <c r="AH267" s="166">
        <v>0.15</v>
      </c>
      <c r="AI267" s="167">
        <v>0.4</v>
      </c>
      <c r="AJ267" s="168">
        <v>0.216</v>
      </c>
      <c r="AK267" s="168">
        <v>0.2</v>
      </c>
      <c r="AL267" s="169" t="s">
        <v>66</v>
      </c>
      <c r="AM267" s="169" t="s">
        <v>67</v>
      </c>
      <c r="AN267" s="169" t="s">
        <v>80</v>
      </c>
      <c r="AO267" s="500"/>
      <c r="AP267" s="500"/>
      <c r="AQ267" s="503"/>
      <c r="AR267" s="500"/>
      <c r="AS267" s="500"/>
      <c r="AT267" s="503"/>
      <c r="AU267" s="503"/>
      <c r="AV267" s="503"/>
      <c r="AW267" s="517"/>
      <c r="AX267" s="637"/>
      <c r="AY267" s="494"/>
      <c r="AZ267" s="494"/>
      <c r="BA267" s="494"/>
      <c r="BB267" s="520"/>
      <c r="BC267" s="494"/>
      <c r="BD267" s="494"/>
      <c r="BE267" s="512"/>
      <c r="BF267" s="512"/>
      <c r="BG267" s="512"/>
      <c r="BH267" s="512"/>
      <c r="BI267" s="512"/>
      <c r="BJ267" s="494"/>
      <c r="BK267" s="494"/>
      <c r="BL267" s="497"/>
    </row>
    <row r="268" spans="1:64" ht="63.75" x14ac:dyDescent="0.2">
      <c r="A268" s="616"/>
      <c r="B268" s="515"/>
      <c r="C268" s="621"/>
      <c r="D268" s="523"/>
      <c r="E268" s="526"/>
      <c r="F268" s="529"/>
      <c r="G268" s="494"/>
      <c r="H268" s="532"/>
      <c r="I268" s="535"/>
      <c r="J268" s="538"/>
      <c r="K268" s="541"/>
      <c r="L268" s="494"/>
      <c r="M268" s="494"/>
      <c r="N268" s="532"/>
      <c r="O268" s="564"/>
      <c r="P268" s="517"/>
      <c r="Q268" s="506"/>
      <c r="R268" s="517"/>
      <c r="S268" s="506"/>
      <c r="T268" s="517"/>
      <c r="U268" s="506"/>
      <c r="V268" s="509"/>
      <c r="W268" s="506"/>
      <c r="X268" s="506"/>
      <c r="Y268" s="503"/>
      <c r="Z268" s="161">
        <v>3</v>
      </c>
      <c r="AA268" s="164" t="s">
        <v>2070</v>
      </c>
      <c r="AB268" s="163" t="s">
        <v>170</v>
      </c>
      <c r="AC268" s="164" t="s">
        <v>563</v>
      </c>
      <c r="AD268" s="165" t="s">
        <v>1513</v>
      </c>
      <c r="AE268" s="163" t="s">
        <v>64</v>
      </c>
      <c r="AF268" s="166">
        <v>0.25</v>
      </c>
      <c r="AG268" s="163" t="s">
        <v>77</v>
      </c>
      <c r="AH268" s="166">
        <v>0.15</v>
      </c>
      <c r="AI268" s="167">
        <v>0.4</v>
      </c>
      <c r="AJ268" s="168">
        <v>0.12959999999999999</v>
      </c>
      <c r="AK268" s="168">
        <v>0.2</v>
      </c>
      <c r="AL268" s="169" t="s">
        <v>66</v>
      </c>
      <c r="AM268" s="169" t="s">
        <v>67</v>
      </c>
      <c r="AN268" s="169" t="s">
        <v>80</v>
      </c>
      <c r="AO268" s="500"/>
      <c r="AP268" s="500"/>
      <c r="AQ268" s="503"/>
      <c r="AR268" s="500"/>
      <c r="AS268" s="500"/>
      <c r="AT268" s="503"/>
      <c r="AU268" s="503"/>
      <c r="AV268" s="503"/>
      <c r="AW268" s="517"/>
      <c r="AX268" s="637"/>
      <c r="AY268" s="494"/>
      <c r="AZ268" s="494"/>
      <c r="BA268" s="494"/>
      <c r="BB268" s="520"/>
      <c r="BC268" s="494"/>
      <c r="BD268" s="494"/>
      <c r="BE268" s="512"/>
      <c r="BF268" s="512"/>
      <c r="BG268" s="512"/>
      <c r="BH268" s="512"/>
      <c r="BI268" s="512"/>
      <c r="BJ268" s="494"/>
      <c r="BK268" s="494"/>
      <c r="BL268" s="497"/>
    </row>
    <row r="269" spans="1:64" ht="62.25" x14ac:dyDescent="0.2">
      <c r="A269" s="616"/>
      <c r="B269" s="515"/>
      <c r="C269" s="621"/>
      <c r="D269" s="523"/>
      <c r="E269" s="526"/>
      <c r="F269" s="529"/>
      <c r="G269" s="494"/>
      <c r="H269" s="532"/>
      <c r="I269" s="535"/>
      <c r="J269" s="538"/>
      <c r="K269" s="541"/>
      <c r="L269" s="494"/>
      <c r="M269" s="494"/>
      <c r="N269" s="532"/>
      <c r="O269" s="564"/>
      <c r="P269" s="517"/>
      <c r="Q269" s="506"/>
      <c r="R269" s="517"/>
      <c r="S269" s="506"/>
      <c r="T269" s="517"/>
      <c r="U269" s="506"/>
      <c r="V269" s="509"/>
      <c r="W269" s="506"/>
      <c r="X269" s="506"/>
      <c r="Y269" s="503"/>
      <c r="Z269" s="161">
        <v>4</v>
      </c>
      <c r="AA269" s="184" t="s">
        <v>564</v>
      </c>
      <c r="AB269" s="266" t="s">
        <v>170</v>
      </c>
      <c r="AC269" s="184" t="s">
        <v>565</v>
      </c>
      <c r="AD269" s="165" t="s">
        <v>1522</v>
      </c>
      <c r="AE269" s="163" t="s">
        <v>76</v>
      </c>
      <c r="AF269" s="166">
        <v>0.1</v>
      </c>
      <c r="AG269" s="163" t="s">
        <v>77</v>
      </c>
      <c r="AH269" s="166">
        <v>0.15</v>
      </c>
      <c r="AI269" s="167">
        <v>0.25</v>
      </c>
      <c r="AJ269" s="168">
        <v>0.12959999999999999</v>
      </c>
      <c r="AK269" s="168">
        <v>0.15000000000000002</v>
      </c>
      <c r="AL269" s="169" t="s">
        <v>66</v>
      </c>
      <c r="AM269" s="169" t="s">
        <v>67</v>
      </c>
      <c r="AN269" s="169" t="s">
        <v>80</v>
      </c>
      <c r="AO269" s="500"/>
      <c r="AP269" s="500"/>
      <c r="AQ269" s="503"/>
      <c r="AR269" s="500"/>
      <c r="AS269" s="500"/>
      <c r="AT269" s="503"/>
      <c r="AU269" s="503"/>
      <c r="AV269" s="503"/>
      <c r="AW269" s="517"/>
      <c r="AX269" s="637"/>
      <c r="AY269" s="494"/>
      <c r="AZ269" s="494"/>
      <c r="BA269" s="494"/>
      <c r="BB269" s="520"/>
      <c r="BC269" s="494"/>
      <c r="BD269" s="494"/>
      <c r="BE269" s="512"/>
      <c r="BF269" s="512"/>
      <c r="BG269" s="512"/>
      <c r="BH269" s="512"/>
      <c r="BI269" s="512"/>
      <c r="BJ269" s="494"/>
      <c r="BK269" s="494"/>
      <c r="BL269" s="497"/>
    </row>
    <row r="270" spans="1:64" ht="62.25" x14ac:dyDescent="0.2">
      <c r="A270" s="616"/>
      <c r="B270" s="515"/>
      <c r="C270" s="621"/>
      <c r="D270" s="523"/>
      <c r="E270" s="526"/>
      <c r="F270" s="529"/>
      <c r="G270" s="494"/>
      <c r="H270" s="532"/>
      <c r="I270" s="535"/>
      <c r="J270" s="538"/>
      <c r="K270" s="541"/>
      <c r="L270" s="494"/>
      <c r="M270" s="494"/>
      <c r="N270" s="532"/>
      <c r="O270" s="564"/>
      <c r="P270" s="517"/>
      <c r="Q270" s="506"/>
      <c r="R270" s="517"/>
      <c r="S270" s="506"/>
      <c r="T270" s="517"/>
      <c r="U270" s="506"/>
      <c r="V270" s="509"/>
      <c r="W270" s="506"/>
      <c r="X270" s="506"/>
      <c r="Y270" s="503"/>
      <c r="Z270" s="161">
        <v>5</v>
      </c>
      <c r="AA270" s="164" t="s">
        <v>566</v>
      </c>
      <c r="AB270" s="163" t="s">
        <v>170</v>
      </c>
      <c r="AC270" s="164" t="s">
        <v>567</v>
      </c>
      <c r="AD270" s="165" t="s">
        <v>1522</v>
      </c>
      <c r="AE270" s="163" t="s">
        <v>76</v>
      </c>
      <c r="AF270" s="166">
        <v>0.1</v>
      </c>
      <c r="AG270" s="163" t="s">
        <v>77</v>
      </c>
      <c r="AH270" s="166">
        <v>0.15</v>
      </c>
      <c r="AI270" s="167">
        <v>0.25</v>
      </c>
      <c r="AJ270" s="168">
        <v>0.12959999999999999</v>
      </c>
      <c r="AK270" s="168">
        <v>0.11250000000000002</v>
      </c>
      <c r="AL270" s="169" t="s">
        <v>66</v>
      </c>
      <c r="AM270" s="169" t="s">
        <v>67</v>
      </c>
      <c r="AN270" s="169" t="s">
        <v>80</v>
      </c>
      <c r="AO270" s="500"/>
      <c r="AP270" s="500"/>
      <c r="AQ270" s="503"/>
      <c r="AR270" s="500"/>
      <c r="AS270" s="500"/>
      <c r="AT270" s="503"/>
      <c r="AU270" s="503"/>
      <c r="AV270" s="503"/>
      <c r="AW270" s="517"/>
      <c r="AX270" s="637"/>
      <c r="AY270" s="494"/>
      <c r="AZ270" s="494"/>
      <c r="BA270" s="494"/>
      <c r="BB270" s="520"/>
      <c r="BC270" s="494"/>
      <c r="BD270" s="494"/>
      <c r="BE270" s="512"/>
      <c r="BF270" s="512"/>
      <c r="BG270" s="512"/>
      <c r="BH270" s="512"/>
      <c r="BI270" s="512"/>
      <c r="BJ270" s="494"/>
      <c r="BK270" s="494"/>
      <c r="BL270" s="497"/>
    </row>
    <row r="271" spans="1:64" ht="13.5" thickBot="1" x14ac:dyDescent="0.25">
      <c r="A271" s="616"/>
      <c r="B271" s="515"/>
      <c r="C271" s="621"/>
      <c r="D271" s="524"/>
      <c r="E271" s="527"/>
      <c r="F271" s="530"/>
      <c r="G271" s="495"/>
      <c r="H271" s="533"/>
      <c r="I271" s="536"/>
      <c r="J271" s="539"/>
      <c r="K271" s="542"/>
      <c r="L271" s="495"/>
      <c r="M271" s="495"/>
      <c r="N271" s="533"/>
      <c r="O271" s="565"/>
      <c r="P271" s="518"/>
      <c r="Q271" s="507"/>
      <c r="R271" s="518"/>
      <c r="S271" s="507"/>
      <c r="T271" s="518"/>
      <c r="U271" s="507"/>
      <c r="V271" s="510"/>
      <c r="W271" s="507"/>
      <c r="X271" s="507"/>
      <c r="Y271" s="504"/>
      <c r="Z271" s="171">
        <v>6</v>
      </c>
      <c r="AA271" s="172"/>
      <c r="AB271" s="173"/>
      <c r="AC271" s="172"/>
      <c r="AD271" s="174" t="s">
        <v>1510</v>
      </c>
      <c r="AE271" s="173"/>
      <c r="AF271" s="175" t="s">
        <v>1510</v>
      </c>
      <c r="AG271" s="173"/>
      <c r="AH271" s="175" t="s">
        <v>1510</v>
      </c>
      <c r="AI271" s="176" t="s">
        <v>1510</v>
      </c>
      <c r="AJ271" s="168" t="s">
        <v>1510</v>
      </c>
      <c r="AK271" s="168" t="s">
        <v>1510</v>
      </c>
      <c r="AL271" s="178"/>
      <c r="AM271" s="178"/>
      <c r="AN271" s="178"/>
      <c r="AO271" s="501"/>
      <c r="AP271" s="501"/>
      <c r="AQ271" s="504"/>
      <c r="AR271" s="501"/>
      <c r="AS271" s="501"/>
      <c r="AT271" s="504"/>
      <c r="AU271" s="504"/>
      <c r="AV271" s="504"/>
      <c r="AW271" s="518"/>
      <c r="AX271" s="638"/>
      <c r="AY271" s="495"/>
      <c r="AZ271" s="495"/>
      <c r="BA271" s="495"/>
      <c r="BB271" s="521"/>
      <c r="BC271" s="495"/>
      <c r="BD271" s="495"/>
      <c r="BE271" s="513"/>
      <c r="BF271" s="513"/>
      <c r="BG271" s="513"/>
      <c r="BH271" s="513"/>
      <c r="BI271" s="513"/>
      <c r="BJ271" s="495"/>
      <c r="BK271" s="495"/>
      <c r="BL271" s="553"/>
    </row>
    <row r="272" spans="1:64" ht="62.25" x14ac:dyDescent="0.2">
      <c r="A272" s="616"/>
      <c r="B272" s="515"/>
      <c r="C272" s="621"/>
      <c r="D272" s="522" t="s">
        <v>162</v>
      </c>
      <c r="E272" s="525" t="s">
        <v>129</v>
      </c>
      <c r="F272" s="528">
        <v>4</v>
      </c>
      <c r="G272" s="493" t="s">
        <v>568</v>
      </c>
      <c r="H272" s="531"/>
      <c r="I272" s="534" t="s">
        <v>608</v>
      </c>
      <c r="J272" s="537" t="s">
        <v>16</v>
      </c>
      <c r="K272" s="540" t="s">
        <v>2055</v>
      </c>
      <c r="L272" s="493"/>
      <c r="M272" s="493"/>
      <c r="N272" s="531" t="s">
        <v>569</v>
      </c>
      <c r="O272" s="543">
        <v>0</v>
      </c>
      <c r="P272" s="516" t="s">
        <v>71</v>
      </c>
      <c r="Q272" s="505">
        <v>0.4</v>
      </c>
      <c r="R272" s="516" t="s">
        <v>9</v>
      </c>
      <c r="S272" s="505">
        <v>0.4</v>
      </c>
      <c r="T272" s="516" t="s">
        <v>9</v>
      </c>
      <c r="U272" s="505">
        <v>0.4</v>
      </c>
      <c r="V272" s="508" t="s">
        <v>9</v>
      </c>
      <c r="W272" s="505">
        <v>0.4</v>
      </c>
      <c r="X272" s="505" t="s">
        <v>1815</v>
      </c>
      <c r="Y272" s="502" t="s">
        <v>10</v>
      </c>
      <c r="Z272" s="152">
        <v>1</v>
      </c>
      <c r="AA272" s="283" t="s">
        <v>2071</v>
      </c>
      <c r="AB272" s="154" t="s">
        <v>170</v>
      </c>
      <c r="AC272" s="153" t="s">
        <v>570</v>
      </c>
      <c r="AD272" s="155" t="s">
        <v>1513</v>
      </c>
      <c r="AE272" s="154" t="s">
        <v>64</v>
      </c>
      <c r="AF272" s="156">
        <v>0.25</v>
      </c>
      <c r="AG272" s="154" t="s">
        <v>77</v>
      </c>
      <c r="AH272" s="156">
        <v>0.15</v>
      </c>
      <c r="AI272" s="157">
        <v>0.4</v>
      </c>
      <c r="AJ272" s="158">
        <v>0.24</v>
      </c>
      <c r="AK272" s="158">
        <v>0.4</v>
      </c>
      <c r="AL272" s="159" t="s">
        <v>66</v>
      </c>
      <c r="AM272" s="159" t="s">
        <v>67</v>
      </c>
      <c r="AN272" s="159" t="s">
        <v>80</v>
      </c>
      <c r="AO272" s="499">
        <v>0.4</v>
      </c>
      <c r="AP272" s="499">
        <v>0.24</v>
      </c>
      <c r="AQ272" s="502" t="s">
        <v>71</v>
      </c>
      <c r="AR272" s="499">
        <v>0.4</v>
      </c>
      <c r="AS272" s="499">
        <v>0.4</v>
      </c>
      <c r="AT272" s="502" t="s">
        <v>9</v>
      </c>
      <c r="AU272" s="502" t="s">
        <v>10</v>
      </c>
      <c r="AV272" s="502" t="s">
        <v>10</v>
      </c>
      <c r="AW272" s="516" t="s">
        <v>167</v>
      </c>
      <c r="AX272" s="493" t="s">
        <v>2084</v>
      </c>
      <c r="AY272" s="493" t="s">
        <v>2085</v>
      </c>
      <c r="AZ272" s="493" t="s">
        <v>571</v>
      </c>
      <c r="BA272" s="493" t="s">
        <v>572</v>
      </c>
      <c r="BB272" s="519">
        <v>45291</v>
      </c>
      <c r="BC272" s="493"/>
      <c r="BD272" s="493"/>
      <c r="BE272" s="511"/>
      <c r="BF272" s="511"/>
      <c r="BG272" s="511"/>
      <c r="BH272" s="511"/>
      <c r="BI272" s="511"/>
      <c r="BJ272" s="493"/>
      <c r="BK272" s="493"/>
      <c r="BL272" s="496"/>
    </row>
    <row r="273" spans="1:64" x14ac:dyDescent="0.2">
      <c r="A273" s="616"/>
      <c r="B273" s="515"/>
      <c r="C273" s="621"/>
      <c r="D273" s="523"/>
      <c r="E273" s="526"/>
      <c r="F273" s="529"/>
      <c r="G273" s="494"/>
      <c r="H273" s="532"/>
      <c r="I273" s="535"/>
      <c r="J273" s="538"/>
      <c r="K273" s="541"/>
      <c r="L273" s="494"/>
      <c r="M273" s="494"/>
      <c r="N273" s="532"/>
      <c r="O273" s="544"/>
      <c r="P273" s="517"/>
      <c r="Q273" s="506"/>
      <c r="R273" s="517"/>
      <c r="S273" s="506"/>
      <c r="T273" s="517"/>
      <c r="U273" s="506"/>
      <c r="V273" s="509"/>
      <c r="W273" s="506"/>
      <c r="X273" s="506"/>
      <c r="Y273" s="503"/>
      <c r="Z273" s="161"/>
      <c r="AA273" s="164"/>
      <c r="AB273" s="163"/>
      <c r="AC273" s="164"/>
      <c r="AD273" s="165" t="s">
        <v>1510</v>
      </c>
      <c r="AE273" s="163"/>
      <c r="AF273" s="166" t="s">
        <v>1510</v>
      </c>
      <c r="AG273" s="163"/>
      <c r="AH273" s="166" t="s">
        <v>1510</v>
      </c>
      <c r="AI273" s="167" t="s">
        <v>1510</v>
      </c>
      <c r="AJ273" s="168" t="s">
        <v>1510</v>
      </c>
      <c r="AK273" s="168" t="s">
        <v>1510</v>
      </c>
      <c r="AL273" s="169"/>
      <c r="AM273" s="169"/>
      <c r="AN273" s="169"/>
      <c r="AO273" s="500"/>
      <c r="AP273" s="500"/>
      <c r="AQ273" s="503"/>
      <c r="AR273" s="500"/>
      <c r="AS273" s="500"/>
      <c r="AT273" s="503"/>
      <c r="AU273" s="503"/>
      <c r="AV273" s="503"/>
      <c r="AW273" s="517"/>
      <c r="AX273" s="494"/>
      <c r="AY273" s="494"/>
      <c r="AZ273" s="494"/>
      <c r="BA273" s="494"/>
      <c r="BB273" s="520"/>
      <c r="BC273" s="494"/>
      <c r="BD273" s="494"/>
      <c r="BE273" s="512"/>
      <c r="BF273" s="512"/>
      <c r="BG273" s="512"/>
      <c r="BH273" s="512"/>
      <c r="BI273" s="512"/>
      <c r="BJ273" s="494"/>
      <c r="BK273" s="494"/>
      <c r="BL273" s="497"/>
    </row>
    <row r="274" spans="1:64" x14ac:dyDescent="0.2">
      <c r="A274" s="616"/>
      <c r="B274" s="515"/>
      <c r="C274" s="621"/>
      <c r="D274" s="523"/>
      <c r="E274" s="526"/>
      <c r="F274" s="529"/>
      <c r="G274" s="494"/>
      <c r="H274" s="532"/>
      <c r="I274" s="535"/>
      <c r="J274" s="538"/>
      <c r="K274" s="541"/>
      <c r="L274" s="494"/>
      <c r="M274" s="494"/>
      <c r="N274" s="532"/>
      <c r="O274" s="544"/>
      <c r="P274" s="517"/>
      <c r="Q274" s="506"/>
      <c r="R274" s="517"/>
      <c r="S274" s="506"/>
      <c r="T274" s="517"/>
      <c r="U274" s="506"/>
      <c r="V274" s="509"/>
      <c r="W274" s="506"/>
      <c r="X274" s="506"/>
      <c r="Y274" s="503"/>
      <c r="Z274" s="161"/>
      <c r="AA274" s="164"/>
      <c r="AB274" s="163"/>
      <c r="AC274" s="164"/>
      <c r="AD274" s="165" t="s">
        <v>1510</v>
      </c>
      <c r="AE274" s="163"/>
      <c r="AF274" s="166" t="s">
        <v>1510</v>
      </c>
      <c r="AG274" s="163"/>
      <c r="AH274" s="166" t="s">
        <v>1510</v>
      </c>
      <c r="AI274" s="167" t="s">
        <v>1510</v>
      </c>
      <c r="AJ274" s="168" t="s">
        <v>1510</v>
      </c>
      <c r="AK274" s="168" t="s">
        <v>1510</v>
      </c>
      <c r="AL274" s="169"/>
      <c r="AM274" s="169"/>
      <c r="AN274" s="169"/>
      <c r="AO274" s="500"/>
      <c r="AP274" s="500"/>
      <c r="AQ274" s="503"/>
      <c r="AR274" s="500"/>
      <c r="AS274" s="500"/>
      <c r="AT274" s="503"/>
      <c r="AU274" s="503"/>
      <c r="AV274" s="503"/>
      <c r="AW274" s="517"/>
      <c r="AX274" s="494"/>
      <c r="AY274" s="494"/>
      <c r="AZ274" s="494"/>
      <c r="BA274" s="494"/>
      <c r="BB274" s="520"/>
      <c r="BC274" s="494"/>
      <c r="BD274" s="494"/>
      <c r="BE274" s="512"/>
      <c r="BF274" s="512"/>
      <c r="BG274" s="512"/>
      <c r="BH274" s="512"/>
      <c r="BI274" s="512"/>
      <c r="BJ274" s="494"/>
      <c r="BK274" s="494"/>
      <c r="BL274" s="497"/>
    </row>
    <row r="275" spans="1:64" x14ac:dyDescent="0.2">
      <c r="A275" s="616"/>
      <c r="B275" s="515"/>
      <c r="C275" s="621"/>
      <c r="D275" s="523"/>
      <c r="E275" s="526"/>
      <c r="F275" s="529"/>
      <c r="G275" s="494"/>
      <c r="H275" s="532"/>
      <c r="I275" s="535"/>
      <c r="J275" s="538"/>
      <c r="K275" s="541"/>
      <c r="L275" s="494"/>
      <c r="M275" s="494"/>
      <c r="N275" s="532"/>
      <c r="O275" s="544"/>
      <c r="P275" s="517"/>
      <c r="Q275" s="506"/>
      <c r="R275" s="517"/>
      <c r="S275" s="506"/>
      <c r="T275" s="517"/>
      <c r="U275" s="506"/>
      <c r="V275" s="509"/>
      <c r="W275" s="506"/>
      <c r="X275" s="506"/>
      <c r="Y275" s="503"/>
      <c r="Z275" s="161"/>
      <c r="AA275" s="164"/>
      <c r="AB275" s="163"/>
      <c r="AC275" s="164"/>
      <c r="AD275" s="165" t="s">
        <v>1510</v>
      </c>
      <c r="AE275" s="163"/>
      <c r="AF275" s="166" t="s">
        <v>1510</v>
      </c>
      <c r="AG275" s="163"/>
      <c r="AH275" s="166" t="s">
        <v>1510</v>
      </c>
      <c r="AI275" s="167" t="s">
        <v>1510</v>
      </c>
      <c r="AJ275" s="168" t="s">
        <v>1510</v>
      </c>
      <c r="AK275" s="168" t="s">
        <v>1510</v>
      </c>
      <c r="AL275" s="169"/>
      <c r="AM275" s="169"/>
      <c r="AN275" s="169"/>
      <c r="AO275" s="500"/>
      <c r="AP275" s="500"/>
      <c r="AQ275" s="503"/>
      <c r="AR275" s="500"/>
      <c r="AS275" s="500"/>
      <c r="AT275" s="503"/>
      <c r="AU275" s="503"/>
      <c r="AV275" s="503"/>
      <c r="AW275" s="517"/>
      <c r="AX275" s="494"/>
      <c r="AY275" s="494"/>
      <c r="AZ275" s="494"/>
      <c r="BA275" s="494"/>
      <c r="BB275" s="520"/>
      <c r="BC275" s="494"/>
      <c r="BD275" s="494"/>
      <c r="BE275" s="512"/>
      <c r="BF275" s="512"/>
      <c r="BG275" s="512"/>
      <c r="BH275" s="512"/>
      <c r="BI275" s="512"/>
      <c r="BJ275" s="494"/>
      <c r="BK275" s="494"/>
      <c r="BL275" s="497"/>
    </row>
    <row r="276" spans="1:64" x14ac:dyDescent="0.2">
      <c r="A276" s="616"/>
      <c r="B276" s="515"/>
      <c r="C276" s="621"/>
      <c r="D276" s="523"/>
      <c r="E276" s="526"/>
      <c r="F276" s="529"/>
      <c r="G276" s="494"/>
      <c r="H276" s="532"/>
      <c r="I276" s="535"/>
      <c r="J276" s="538"/>
      <c r="K276" s="541"/>
      <c r="L276" s="494"/>
      <c r="M276" s="494"/>
      <c r="N276" s="532"/>
      <c r="O276" s="544"/>
      <c r="P276" s="517"/>
      <c r="Q276" s="506"/>
      <c r="R276" s="517"/>
      <c r="S276" s="506"/>
      <c r="T276" s="517"/>
      <c r="U276" s="506"/>
      <c r="V276" s="509"/>
      <c r="W276" s="506"/>
      <c r="X276" s="506"/>
      <c r="Y276" s="503"/>
      <c r="Z276" s="161"/>
      <c r="AA276" s="164"/>
      <c r="AB276" s="163"/>
      <c r="AC276" s="164"/>
      <c r="AD276" s="165" t="s">
        <v>1510</v>
      </c>
      <c r="AE276" s="163"/>
      <c r="AF276" s="166" t="s">
        <v>1510</v>
      </c>
      <c r="AG276" s="163"/>
      <c r="AH276" s="166" t="s">
        <v>1510</v>
      </c>
      <c r="AI276" s="167" t="s">
        <v>1510</v>
      </c>
      <c r="AJ276" s="168" t="s">
        <v>1510</v>
      </c>
      <c r="AK276" s="168" t="s">
        <v>1510</v>
      </c>
      <c r="AL276" s="169"/>
      <c r="AM276" s="169"/>
      <c r="AN276" s="169"/>
      <c r="AO276" s="500"/>
      <c r="AP276" s="500"/>
      <c r="AQ276" s="503"/>
      <c r="AR276" s="500"/>
      <c r="AS276" s="500"/>
      <c r="AT276" s="503"/>
      <c r="AU276" s="503"/>
      <c r="AV276" s="503"/>
      <c r="AW276" s="517"/>
      <c r="AX276" s="494"/>
      <c r="AY276" s="494"/>
      <c r="AZ276" s="494"/>
      <c r="BA276" s="494"/>
      <c r="BB276" s="520"/>
      <c r="BC276" s="494"/>
      <c r="BD276" s="494"/>
      <c r="BE276" s="512"/>
      <c r="BF276" s="512"/>
      <c r="BG276" s="512"/>
      <c r="BH276" s="512"/>
      <c r="BI276" s="512"/>
      <c r="BJ276" s="494"/>
      <c r="BK276" s="494"/>
      <c r="BL276" s="497"/>
    </row>
    <row r="277" spans="1:64" ht="13.5" thickBot="1" x14ac:dyDescent="0.25">
      <c r="A277" s="616"/>
      <c r="B277" s="515"/>
      <c r="C277" s="621"/>
      <c r="D277" s="524"/>
      <c r="E277" s="527"/>
      <c r="F277" s="530"/>
      <c r="G277" s="495"/>
      <c r="H277" s="533"/>
      <c r="I277" s="536"/>
      <c r="J277" s="539"/>
      <c r="K277" s="542"/>
      <c r="L277" s="495"/>
      <c r="M277" s="495"/>
      <c r="N277" s="533"/>
      <c r="O277" s="545"/>
      <c r="P277" s="518"/>
      <c r="Q277" s="507"/>
      <c r="R277" s="518"/>
      <c r="S277" s="507"/>
      <c r="T277" s="518"/>
      <c r="U277" s="507"/>
      <c r="V277" s="510"/>
      <c r="W277" s="507"/>
      <c r="X277" s="507"/>
      <c r="Y277" s="504"/>
      <c r="Z277" s="171"/>
      <c r="AA277" s="172"/>
      <c r="AB277" s="173"/>
      <c r="AC277" s="172"/>
      <c r="AD277" s="174" t="s">
        <v>1510</v>
      </c>
      <c r="AE277" s="173"/>
      <c r="AF277" s="175" t="s">
        <v>1510</v>
      </c>
      <c r="AG277" s="173"/>
      <c r="AH277" s="175" t="s">
        <v>1510</v>
      </c>
      <c r="AI277" s="176" t="s">
        <v>1510</v>
      </c>
      <c r="AJ277" s="168" t="s">
        <v>1510</v>
      </c>
      <c r="AK277" s="168" t="s">
        <v>1510</v>
      </c>
      <c r="AL277" s="178"/>
      <c r="AM277" s="178"/>
      <c r="AN277" s="178"/>
      <c r="AO277" s="501"/>
      <c r="AP277" s="501"/>
      <c r="AQ277" s="504"/>
      <c r="AR277" s="501"/>
      <c r="AS277" s="501"/>
      <c r="AT277" s="504"/>
      <c r="AU277" s="504"/>
      <c r="AV277" s="504"/>
      <c r="AW277" s="518"/>
      <c r="AX277" s="495"/>
      <c r="AY277" s="495"/>
      <c r="AZ277" s="495"/>
      <c r="BA277" s="495"/>
      <c r="BB277" s="521"/>
      <c r="BC277" s="495"/>
      <c r="BD277" s="495"/>
      <c r="BE277" s="513"/>
      <c r="BF277" s="513"/>
      <c r="BG277" s="513"/>
      <c r="BH277" s="513"/>
      <c r="BI277" s="513"/>
      <c r="BJ277" s="495"/>
      <c r="BK277" s="495"/>
      <c r="BL277" s="553"/>
    </row>
    <row r="278" spans="1:64" ht="62.25" x14ac:dyDescent="0.2">
      <c r="A278" s="616"/>
      <c r="B278" s="515"/>
      <c r="C278" s="621"/>
      <c r="D278" s="522" t="s">
        <v>162</v>
      </c>
      <c r="E278" s="525" t="s">
        <v>129</v>
      </c>
      <c r="F278" s="525">
        <v>5</v>
      </c>
      <c r="G278" s="493" t="s">
        <v>573</v>
      </c>
      <c r="H278" s="531"/>
      <c r="I278" s="534" t="s">
        <v>609</v>
      </c>
      <c r="J278" s="537" t="s">
        <v>17</v>
      </c>
      <c r="K278" s="639" t="s">
        <v>2056</v>
      </c>
      <c r="L278" s="493"/>
      <c r="M278" s="493"/>
      <c r="N278" s="659" t="s">
        <v>574</v>
      </c>
      <c r="O278" s="543">
        <v>1</v>
      </c>
      <c r="P278" s="516" t="s">
        <v>72</v>
      </c>
      <c r="Q278" s="505">
        <v>0.8</v>
      </c>
      <c r="R278" s="516"/>
      <c r="S278" s="505" t="s">
        <v>1510</v>
      </c>
      <c r="T278" s="516" t="s">
        <v>74</v>
      </c>
      <c r="U278" s="505">
        <v>0.2</v>
      </c>
      <c r="V278" s="508" t="s">
        <v>74</v>
      </c>
      <c r="W278" s="505">
        <v>0.2</v>
      </c>
      <c r="X278" s="505" t="s">
        <v>2043</v>
      </c>
      <c r="Y278" s="502" t="s">
        <v>10</v>
      </c>
      <c r="Z278" s="152">
        <v>1</v>
      </c>
      <c r="AA278" s="153" t="s">
        <v>2072</v>
      </c>
      <c r="AB278" s="154" t="s">
        <v>170</v>
      </c>
      <c r="AC278" s="153" t="s">
        <v>575</v>
      </c>
      <c r="AD278" s="255" t="s">
        <v>1522</v>
      </c>
      <c r="AE278" s="154" t="s">
        <v>76</v>
      </c>
      <c r="AF278" s="156">
        <v>0.1</v>
      </c>
      <c r="AG278" s="154" t="s">
        <v>77</v>
      </c>
      <c r="AH278" s="156">
        <v>0.15</v>
      </c>
      <c r="AI278" s="157">
        <v>0.25</v>
      </c>
      <c r="AJ278" s="158">
        <v>0.8</v>
      </c>
      <c r="AK278" s="158">
        <v>0.15000000000000002</v>
      </c>
      <c r="AL278" s="159" t="s">
        <v>66</v>
      </c>
      <c r="AM278" s="159" t="s">
        <v>67</v>
      </c>
      <c r="AN278" s="159" t="s">
        <v>80</v>
      </c>
      <c r="AO278" s="499">
        <v>0.8</v>
      </c>
      <c r="AP278" s="499">
        <v>0.28799999999999998</v>
      </c>
      <c r="AQ278" s="502" t="s">
        <v>71</v>
      </c>
      <c r="AR278" s="499">
        <v>0.2</v>
      </c>
      <c r="AS278" s="499">
        <v>8.4375000000000006E-2</v>
      </c>
      <c r="AT278" s="502" t="s">
        <v>74</v>
      </c>
      <c r="AU278" s="502" t="s">
        <v>10</v>
      </c>
      <c r="AV278" s="502" t="s">
        <v>1512</v>
      </c>
      <c r="AW278" s="516" t="s">
        <v>82</v>
      </c>
      <c r="AX278" s="493"/>
      <c r="AY278" s="493"/>
      <c r="AZ278" s="493"/>
      <c r="BA278" s="493"/>
      <c r="BB278" s="519"/>
      <c r="BC278" s="493"/>
      <c r="BD278" s="493"/>
      <c r="BE278" s="511"/>
      <c r="BF278" s="511"/>
      <c r="BG278" s="511"/>
      <c r="BH278" s="511"/>
      <c r="BI278" s="511"/>
      <c r="BJ278" s="493"/>
      <c r="BK278" s="493"/>
      <c r="BL278" s="496"/>
    </row>
    <row r="279" spans="1:64" ht="62.25" x14ac:dyDescent="0.2">
      <c r="A279" s="616"/>
      <c r="B279" s="515"/>
      <c r="C279" s="621"/>
      <c r="D279" s="523"/>
      <c r="E279" s="526"/>
      <c r="F279" s="526"/>
      <c r="G279" s="494"/>
      <c r="H279" s="532"/>
      <c r="I279" s="535"/>
      <c r="J279" s="538"/>
      <c r="K279" s="640"/>
      <c r="L279" s="494"/>
      <c r="M279" s="494"/>
      <c r="N279" s="660"/>
      <c r="O279" s="544"/>
      <c r="P279" s="517"/>
      <c r="Q279" s="506"/>
      <c r="R279" s="517"/>
      <c r="S279" s="506"/>
      <c r="T279" s="517"/>
      <c r="U279" s="506"/>
      <c r="V279" s="509"/>
      <c r="W279" s="506"/>
      <c r="X279" s="506"/>
      <c r="Y279" s="503"/>
      <c r="Z279" s="161">
        <v>2</v>
      </c>
      <c r="AA279" s="162" t="s">
        <v>576</v>
      </c>
      <c r="AB279" s="163" t="s">
        <v>170</v>
      </c>
      <c r="AC279" s="164" t="s">
        <v>577</v>
      </c>
      <c r="AD279" s="165" t="s">
        <v>1522</v>
      </c>
      <c r="AE279" s="163" t="s">
        <v>76</v>
      </c>
      <c r="AF279" s="166">
        <v>0.1</v>
      </c>
      <c r="AG279" s="163" t="s">
        <v>77</v>
      </c>
      <c r="AH279" s="166">
        <v>0.15</v>
      </c>
      <c r="AI279" s="167">
        <v>0.25</v>
      </c>
      <c r="AJ279" s="168">
        <v>0.8</v>
      </c>
      <c r="AK279" s="168">
        <v>0.11250000000000002</v>
      </c>
      <c r="AL279" s="169" t="s">
        <v>66</v>
      </c>
      <c r="AM279" s="169" t="s">
        <v>67</v>
      </c>
      <c r="AN279" s="169" t="s">
        <v>80</v>
      </c>
      <c r="AO279" s="500"/>
      <c r="AP279" s="500"/>
      <c r="AQ279" s="503"/>
      <c r="AR279" s="500"/>
      <c r="AS279" s="500"/>
      <c r="AT279" s="503"/>
      <c r="AU279" s="503"/>
      <c r="AV279" s="503"/>
      <c r="AW279" s="517"/>
      <c r="AX279" s="494"/>
      <c r="AY279" s="494"/>
      <c r="AZ279" s="494"/>
      <c r="BA279" s="494"/>
      <c r="BB279" s="520"/>
      <c r="BC279" s="494"/>
      <c r="BD279" s="494"/>
      <c r="BE279" s="512"/>
      <c r="BF279" s="512"/>
      <c r="BG279" s="512"/>
      <c r="BH279" s="512"/>
      <c r="BI279" s="512"/>
      <c r="BJ279" s="494"/>
      <c r="BK279" s="494"/>
      <c r="BL279" s="497"/>
    </row>
    <row r="280" spans="1:64" ht="62.25" x14ac:dyDescent="0.2">
      <c r="A280" s="616"/>
      <c r="B280" s="515"/>
      <c r="C280" s="621"/>
      <c r="D280" s="523"/>
      <c r="E280" s="526"/>
      <c r="F280" s="526"/>
      <c r="G280" s="494"/>
      <c r="H280" s="532"/>
      <c r="I280" s="535"/>
      <c r="J280" s="538"/>
      <c r="K280" s="640"/>
      <c r="L280" s="494"/>
      <c r="M280" s="494"/>
      <c r="N280" s="660"/>
      <c r="O280" s="544"/>
      <c r="P280" s="517"/>
      <c r="Q280" s="506"/>
      <c r="R280" s="517"/>
      <c r="S280" s="506"/>
      <c r="T280" s="517"/>
      <c r="U280" s="506"/>
      <c r="V280" s="509"/>
      <c r="W280" s="506"/>
      <c r="X280" s="506"/>
      <c r="Y280" s="503"/>
      <c r="Z280" s="161">
        <v>3</v>
      </c>
      <c r="AA280" s="164" t="s">
        <v>578</v>
      </c>
      <c r="AB280" s="163" t="s">
        <v>170</v>
      </c>
      <c r="AC280" s="164" t="s">
        <v>579</v>
      </c>
      <c r="AD280" s="165" t="s">
        <v>1522</v>
      </c>
      <c r="AE280" s="163" t="s">
        <v>76</v>
      </c>
      <c r="AF280" s="166">
        <v>0.1</v>
      </c>
      <c r="AG280" s="163" t="s">
        <v>77</v>
      </c>
      <c r="AH280" s="166">
        <v>0.15</v>
      </c>
      <c r="AI280" s="167">
        <v>0.25</v>
      </c>
      <c r="AJ280" s="168">
        <v>0.8</v>
      </c>
      <c r="AK280" s="168">
        <v>8.4375000000000006E-2</v>
      </c>
      <c r="AL280" s="169" t="s">
        <v>66</v>
      </c>
      <c r="AM280" s="169" t="s">
        <v>67</v>
      </c>
      <c r="AN280" s="169" t="s">
        <v>80</v>
      </c>
      <c r="AO280" s="500"/>
      <c r="AP280" s="500"/>
      <c r="AQ280" s="503"/>
      <c r="AR280" s="500"/>
      <c r="AS280" s="500"/>
      <c r="AT280" s="503"/>
      <c r="AU280" s="503"/>
      <c r="AV280" s="503"/>
      <c r="AW280" s="517"/>
      <c r="AX280" s="494"/>
      <c r="AY280" s="494"/>
      <c r="AZ280" s="494"/>
      <c r="BA280" s="494"/>
      <c r="BB280" s="520"/>
      <c r="BC280" s="494"/>
      <c r="BD280" s="494"/>
      <c r="BE280" s="512"/>
      <c r="BF280" s="512"/>
      <c r="BG280" s="512"/>
      <c r="BH280" s="512"/>
      <c r="BI280" s="512"/>
      <c r="BJ280" s="494"/>
      <c r="BK280" s="494"/>
      <c r="BL280" s="497"/>
    </row>
    <row r="281" spans="1:64" ht="62.25" x14ac:dyDescent="0.2">
      <c r="A281" s="616"/>
      <c r="B281" s="515"/>
      <c r="C281" s="621"/>
      <c r="D281" s="523"/>
      <c r="E281" s="526"/>
      <c r="F281" s="526"/>
      <c r="G281" s="494"/>
      <c r="H281" s="532"/>
      <c r="I281" s="535"/>
      <c r="J281" s="538"/>
      <c r="K281" s="640"/>
      <c r="L281" s="494"/>
      <c r="M281" s="494"/>
      <c r="N281" s="660"/>
      <c r="O281" s="544"/>
      <c r="P281" s="517"/>
      <c r="Q281" s="506"/>
      <c r="R281" s="517"/>
      <c r="S281" s="506"/>
      <c r="T281" s="517"/>
      <c r="U281" s="506"/>
      <c r="V281" s="509"/>
      <c r="W281" s="506"/>
      <c r="X281" s="506"/>
      <c r="Y281" s="503"/>
      <c r="Z281" s="161">
        <v>4</v>
      </c>
      <c r="AA281" s="164" t="s">
        <v>580</v>
      </c>
      <c r="AB281" s="163" t="s">
        <v>170</v>
      </c>
      <c r="AC281" s="164" t="s">
        <v>581</v>
      </c>
      <c r="AD281" s="165" t="s">
        <v>1513</v>
      </c>
      <c r="AE281" s="163" t="s">
        <v>64</v>
      </c>
      <c r="AF281" s="166">
        <v>0.25</v>
      </c>
      <c r="AG281" s="163" t="s">
        <v>77</v>
      </c>
      <c r="AH281" s="166">
        <v>0.15</v>
      </c>
      <c r="AI281" s="167">
        <v>0.4</v>
      </c>
      <c r="AJ281" s="168">
        <v>0.48</v>
      </c>
      <c r="AK281" s="168">
        <v>8.4375000000000006E-2</v>
      </c>
      <c r="AL281" s="169" t="s">
        <v>66</v>
      </c>
      <c r="AM281" s="169" t="s">
        <v>67</v>
      </c>
      <c r="AN281" s="169" t="s">
        <v>80</v>
      </c>
      <c r="AO281" s="500"/>
      <c r="AP281" s="500"/>
      <c r="AQ281" s="503"/>
      <c r="AR281" s="500"/>
      <c r="AS281" s="500"/>
      <c r="AT281" s="503"/>
      <c r="AU281" s="503"/>
      <c r="AV281" s="503"/>
      <c r="AW281" s="517"/>
      <c r="AX281" s="494"/>
      <c r="AY281" s="494"/>
      <c r="AZ281" s="494"/>
      <c r="BA281" s="494"/>
      <c r="BB281" s="520"/>
      <c r="BC281" s="494"/>
      <c r="BD281" s="494"/>
      <c r="BE281" s="512"/>
      <c r="BF281" s="512"/>
      <c r="BG281" s="512"/>
      <c r="BH281" s="512"/>
      <c r="BI281" s="512"/>
      <c r="BJ281" s="494"/>
      <c r="BK281" s="494"/>
      <c r="BL281" s="497"/>
    </row>
    <row r="282" spans="1:64" ht="62.25" x14ac:dyDescent="0.2">
      <c r="A282" s="616"/>
      <c r="B282" s="515"/>
      <c r="C282" s="621"/>
      <c r="D282" s="523"/>
      <c r="E282" s="526"/>
      <c r="F282" s="526"/>
      <c r="G282" s="494"/>
      <c r="H282" s="532"/>
      <c r="I282" s="535"/>
      <c r="J282" s="538"/>
      <c r="K282" s="640"/>
      <c r="L282" s="494"/>
      <c r="M282" s="494"/>
      <c r="N282" s="660"/>
      <c r="O282" s="544"/>
      <c r="P282" s="517"/>
      <c r="Q282" s="506"/>
      <c r="R282" s="517"/>
      <c r="S282" s="506"/>
      <c r="T282" s="517"/>
      <c r="U282" s="506"/>
      <c r="V282" s="509"/>
      <c r="W282" s="506"/>
      <c r="X282" s="506"/>
      <c r="Y282" s="503"/>
      <c r="Z282" s="161">
        <v>5</v>
      </c>
      <c r="AA282" s="164" t="s">
        <v>2073</v>
      </c>
      <c r="AB282" s="163" t="s">
        <v>165</v>
      </c>
      <c r="AC282" s="164" t="s">
        <v>2074</v>
      </c>
      <c r="AD282" s="165" t="s">
        <v>1513</v>
      </c>
      <c r="AE282" s="163" t="s">
        <v>64</v>
      </c>
      <c r="AF282" s="166">
        <v>0.25</v>
      </c>
      <c r="AG282" s="163" t="s">
        <v>77</v>
      </c>
      <c r="AH282" s="166">
        <v>0.15</v>
      </c>
      <c r="AI282" s="167">
        <v>0.4</v>
      </c>
      <c r="AJ282" s="168">
        <v>0.28799999999999998</v>
      </c>
      <c r="AK282" s="168">
        <v>8.4375000000000006E-2</v>
      </c>
      <c r="AL282" s="169" t="s">
        <v>66</v>
      </c>
      <c r="AM282" s="169" t="s">
        <v>67</v>
      </c>
      <c r="AN282" s="169" t="s">
        <v>80</v>
      </c>
      <c r="AO282" s="500"/>
      <c r="AP282" s="500"/>
      <c r="AQ282" s="503"/>
      <c r="AR282" s="500"/>
      <c r="AS282" s="500"/>
      <c r="AT282" s="503"/>
      <c r="AU282" s="503"/>
      <c r="AV282" s="503"/>
      <c r="AW282" s="517"/>
      <c r="AX282" s="494"/>
      <c r="AY282" s="494"/>
      <c r="AZ282" s="494"/>
      <c r="BA282" s="494"/>
      <c r="BB282" s="520"/>
      <c r="BC282" s="494"/>
      <c r="BD282" s="494"/>
      <c r="BE282" s="512"/>
      <c r="BF282" s="512"/>
      <c r="BG282" s="512"/>
      <c r="BH282" s="512"/>
      <c r="BI282" s="512"/>
      <c r="BJ282" s="494"/>
      <c r="BK282" s="494"/>
      <c r="BL282" s="497"/>
    </row>
    <row r="283" spans="1:64" ht="13.5" thickBot="1" x14ac:dyDescent="0.25">
      <c r="A283" s="616"/>
      <c r="B283" s="515"/>
      <c r="C283" s="621"/>
      <c r="D283" s="657"/>
      <c r="E283" s="526"/>
      <c r="F283" s="526"/>
      <c r="G283" s="649"/>
      <c r="H283" s="658"/>
      <c r="I283" s="536"/>
      <c r="J283" s="539"/>
      <c r="K283" s="641"/>
      <c r="L283" s="649"/>
      <c r="M283" s="649"/>
      <c r="N283" s="661"/>
      <c r="O283" s="662"/>
      <c r="P283" s="663"/>
      <c r="Q283" s="654"/>
      <c r="R283" s="663"/>
      <c r="S283" s="654"/>
      <c r="T283" s="663"/>
      <c r="U283" s="654"/>
      <c r="V283" s="653"/>
      <c r="W283" s="654"/>
      <c r="X283" s="654"/>
      <c r="Y283" s="655"/>
      <c r="Z283" s="284"/>
      <c r="AA283" s="181"/>
      <c r="AB283" s="237"/>
      <c r="AC283" s="181"/>
      <c r="AD283" s="185" t="s">
        <v>1510</v>
      </c>
      <c r="AE283" s="237"/>
      <c r="AF283" s="285" t="s">
        <v>1510</v>
      </c>
      <c r="AG283" s="237"/>
      <c r="AH283" s="285" t="s">
        <v>1510</v>
      </c>
      <c r="AI283" s="286" t="s">
        <v>1510</v>
      </c>
      <c r="AJ283" s="287" t="s">
        <v>1510</v>
      </c>
      <c r="AK283" s="287" t="s">
        <v>1510</v>
      </c>
      <c r="AL283" s="214"/>
      <c r="AM283" s="214"/>
      <c r="AN283" s="214"/>
      <c r="AO283" s="656"/>
      <c r="AP283" s="656"/>
      <c r="AQ283" s="655"/>
      <c r="AR283" s="656"/>
      <c r="AS283" s="656"/>
      <c r="AT283" s="655"/>
      <c r="AU283" s="655"/>
      <c r="AV283" s="655"/>
      <c r="AW283" s="663"/>
      <c r="AX283" s="649"/>
      <c r="AY283" s="649"/>
      <c r="AZ283" s="649"/>
      <c r="BA283" s="649"/>
      <c r="BB283" s="521"/>
      <c r="BC283" s="649"/>
      <c r="BD283" s="649"/>
      <c r="BE283" s="648"/>
      <c r="BF283" s="648"/>
      <c r="BG283" s="648"/>
      <c r="BH283" s="648"/>
      <c r="BI283" s="648"/>
      <c r="BJ283" s="649"/>
      <c r="BK283" s="649"/>
      <c r="BL283" s="553"/>
    </row>
    <row r="284" spans="1:64" ht="62.25" x14ac:dyDescent="0.2">
      <c r="A284" s="616"/>
      <c r="B284" s="515"/>
      <c r="C284" s="621"/>
      <c r="D284" s="522" t="s">
        <v>162</v>
      </c>
      <c r="E284" s="525" t="s">
        <v>129</v>
      </c>
      <c r="F284" s="528">
        <v>6</v>
      </c>
      <c r="G284" s="493" t="s">
        <v>582</v>
      </c>
      <c r="H284" s="531"/>
      <c r="I284" s="623" t="s">
        <v>610</v>
      </c>
      <c r="J284" s="650" t="s">
        <v>16</v>
      </c>
      <c r="K284" s="639" t="s">
        <v>2057</v>
      </c>
      <c r="L284" s="493"/>
      <c r="M284" s="493"/>
      <c r="N284" s="531" t="s">
        <v>583</v>
      </c>
      <c r="O284" s="563">
        <v>1</v>
      </c>
      <c r="P284" s="516" t="s">
        <v>71</v>
      </c>
      <c r="Q284" s="505">
        <v>0.4</v>
      </c>
      <c r="R284" s="516" t="s">
        <v>74</v>
      </c>
      <c r="S284" s="505">
        <v>0.2</v>
      </c>
      <c r="T284" s="516" t="s">
        <v>10</v>
      </c>
      <c r="U284" s="505">
        <v>0.6</v>
      </c>
      <c r="V284" s="508" t="s">
        <v>10</v>
      </c>
      <c r="W284" s="505">
        <v>0.6</v>
      </c>
      <c r="X284" s="505" t="s">
        <v>1834</v>
      </c>
      <c r="Y284" s="502" t="s">
        <v>10</v>
      </c>
      <c r="Z284" s="152">
        <v>1</v>
      </c>
      <c r="AA284" s="283" t="s">
        <v>2075</v>
      </c>
      <c r="AB284" s="154" t="s">
        <v>170</v>
      </c>
      <c r="AC284" s="153" t="s">
        <v>584</v>
      </c>
      <c r="AD284" s="155" t="s">
        <v>1513</v>
      </c>
      <c r="AE284" s="154" t="s">
        <v>64</v>
      </c>
      <c r="AF284" s="156">
        <v>0.25</v>
      </c>
      <c r="AG284" s="154" t="s">
        <v>77</v>
      </c>
      <c r="AH284" s="156">
        <v>0.15</v>
      </c>
      <c r="AI284" s="157">
        <v>0.4</v>
      </c>
      <c r="AJ284" s="158">
        <v>0.24</v>
      </c>
      <c r="AK284" s="158">
        <v>0.6</v>
      </c>
      <c r="AL284" s="159" t="s">
        <v>66</v>
      </c>
      <c r="AM284" s="159" t="s">
        <v>67</v>
      </c>
      <c r="AN284" s="159" t="s">
        <v>80</v>
      </c>
      <c r="AO284" s="499">
        <v>0.4</v>
      </c>
      <c r="AP284" s="499">
        <v>5.183999999999999E-2</v>
      </c>
      <c r="AQ284" s="502" t="s">
        <v>70</v>
      </c>
      <c r="AR284" s="499">
        <v>0.6</v>
      </c>
      <c r="AS284" s="499">
        <v>0.6</v>
      </c>
      <c r="AT284" s="502" t="s">
        <v>10</v>
      </c>
      <c r="AU284" s="502" t="s">
        <v>10</v>
      </c>
      <c r="AV284" s="502" t="s">
        <v>10</v>
      </c>
      <c r="AW284" s="516" t="s">
        <v>167</v>
      </c>
      <c r="AX284" s="642" t="s">
        <v>2086</v>
      </c>
      <c r="AY284" s="642" t="s">
        <v>585</v>
      </c>
      <c r="AZ284" s="493" t="s">
        <v>586</v>
      </c>
      <c r="BA284" s="493" t="s">
        <v>551</v>
      </c>
      <c r="BB284" s="519" t="s">
        <v>1822</v>
      </c>
      <c r="BC284" s="493"/>
      <c r="BD284" s="493"/>
      <c r="BE284" s="511"/>
      <c r="BF284" s="511"/>
      <c r="BG284" s="511"/>
      <c r="BH284" s="511"/>
      <c r="BI284" s="511"/>
      <c r="BJ284" s="493"/>
      <c r="BK284" s="493"/>
      <c r="BL284" s="496"/>
    </row>
    <row r="285" spans="1:64" ht="62.25" x14ac:dyDescent="0.2">
      <c r="A285" s="616"/>
      <c r="B285" s="515"/>
      <c r="C285" s="621"/>
      <c r="D285" s="523"/>
      <c r="E285" s="526"/>
      <c r="F285" s="529"/>
      <c r="G285" s="494"/>
      <c r="H285" s="532"/>
      <c r="I285" s="624"/>
      <c r="J285" s="651"/>
      <c r="K285" s="640"/>
      <c r="L285" s="494"/>
      <c r="M285" s="494"/>
      <c r="N285" s="532"/>
      <c r="O285" s="564"/>
      <c r="P285" s="517"/>
      <c r="Q285" s="506"/>
      <c r="R285" s="517"/>
      <c r="S285" s="506"/>
      <c r="T285" s="517"/>
      <c r="U285" s="506"/>
      <c r="V285" s="509"/>
      <c r="W285" s="506"/>
      <c r="X285" s="506"/>
      <c r="Y285" s="503"/>
      <c r="Z285" s="161">
        <v>2</v>
      </c>
      <c r="AA285" s="164" t="s">
        <v>587</v>
      </c>
      <c r="AB285" s="163" t="s">
        <v>165</v>
      </c>
      <c r="AC285" s="164" t="s">
        <v>588</v>
      </c>
      <c r="AD285" s="165" t="s">
        <v>1513</v>
      </c>
      <c r="AE285" s="163" t="s">
        <v>64</v>
      </c>
      <c r="AF285" s="166">
        <v>0.25</v>
      </c>
      <c r="AG285" s="163" t="s">
        <v>77</v>
      </c>
      <c r="AH285" s="166">
        <v>0.15</v>
      </c>
      <c r="AI285" s="167">
        <v>0.4</v>
      </c>
      <c r="AJ285" s="168">
        <v>0.14399999999999999</v>
      </c>
      <c r="AK285" s="168">
        <v>0.6</v>
      </c>
      <c r="AL285" s="169" t="s">
        <v>66</v>
      </c>
      <c r="AM285" s="169" t="s">
        <v>67</v>
      </c>
      <c r="AN285" s="169" t="s">
        <v>80</v>
      </c>
      <c r="AO285" s="500"/>
      <c r="AP285" s="500"/>
      <c r="AQ285" s="503"/>
      <c r="AR285" s="500"/>
      <c r="AS285" s="500"/>
      <c r="AT285" s="503"/>
      <c r="AU285" s="503"/>
      <c r="AV285" s="503"/>
      <c r="AW285" s="517"/>
      <c r="AX285" s="643"/>
      <c r="AY285" s="643"/>
      <c r="AZ285" s="494"/>
      <c r="BA285" s="494"/>
      <c r="BB285" s="520"/>
      <c r="BC285" s="494"/>
      <c r="BD285" s="494"/>
      <c r="BE285" s="512"/>
      <c r="BF285" s="512"/>
      <c r="BG285" s="512"/>
      <c r="BH285" s="512"/>
      <c r="BI285" s="512"/>
      <c r="BJ285" s="494"/>
      <c r="BK285" s="494"/>
      <c r="BL285" s="497"/>
    </row>
    <row r="286" spans="1:64" ht="63.75" x14ac:dyDescent="0.2">
      <c r="A286" s="616"/>
      <c r="B286" s="515"/>
      <c r="C286" s="621"/>
      <c r="D286" s="523"/>
      <c r="E286" s="526"/>
      <c r="F286" s="529"/>
      <c r="G286" s="494"/>
      <c r="H286" s="532"/>
      <c r="I286" s="624"/>
      <c r="J286" s="651"/>
      <c r="K286" s="640"/>
      <c r="L286" s="494"/>
      <c r="M286" s="494"/>
      <c r="N286" s="532"/>
      <c r="O286" s="564"/>
      <c r="P286" s="517"/>
      <c r="Q286" s="506"/>
      <c r="R286" s="517"/>
      <c r="S286" s="506"/>
      <c r="T286" s="517"/>
      <c r="U286" s="506"/>
      <c r="V286" s="509"/>
      <c r="W286" s="506"/>
      <c r="X286" s="506"/>
      <c r="Y286" s="503"/>
      <c r="Z286" s="161">
        <v>3</v>
      </c>
      <c r="AA286" s="164" t="s">
        <v>2076</v>
      </c>
      <c r="AB286" s="163" t="s">
        <v>165</v>
      </c>
      <c r="AC286" s="164" t="s">
        <v>589</v>
      </c>
      <c r="AD286" s="165" t="s">
        <v>1513</v>
      </c>
      <c r="AE286" s="163" t="s">
        <v>64</v>
      </c>
      <c r="AF286" s="166">
        <v>0.25</v>
      </c>
      <c r="AG286" s="163" t="s">
        <v>77</v>
      </c>
      <c r="AH286" s="166">
        <v>0.15</v>
      </c>
      <c r="AI286" s="167">
        <v>0.4</v>
      </c>
      <c r="AJ286" s="168">
        <v>8.6399999999999991E-2</v>
      </c>
      <c r="AK286" s="168">
        <v>0.6</v>
      </c>
      <c r="AL286" s="169" t="s">
        <v>66</v>
      </c>
      <c r="AM286" s="169" t="s">
        <v>67</v>
      </c>
      <c r="AN286" s="169" t="s">
        <v>80</v>
      </c>
      <c r="AO286" s="500"/>
      <c r="AP286" s="500"/>
      <c r="AQ286" s="503"/>
      <c r="AR286" s="500"/>
      <c r="AS286" s="500"/>
      <c r="AT286" s="503"/>
      <c r="AU286" s="503"/>
      <c r="AV286" s="503"/>
      <c r="AW286" s="517"/>
      <c r="AX286" s="643"/>
      <c r="AY286" s="643"/>
      <c r="AZ286" s="494"/>
      <c r="BA286" s="494"/>
      <c r="BB286" s="520"/>
      <c r="BC286" s="494"/>
      <c r="BD286" s="494"/>
      <c r="BE286" s="512"/>
      <c r="BF286" s="512"/>
      <c r="BG286" s="512"/>
      <c r="BH286" s="512"/>
      <c r="BI286" s="512"/>
      <c r="BJ286" s="494"/>
      <c r="BK286" s="494"/>
      <c r="BL286" s="497"/>
    </row>
    <row r="287" spans="1:64" ht="62.25" x14ac:dyDescent="0.2">
      <c r="A287" s="616"/>
      <c r="B287" s="515"/>
      <c r="C287" s="621"/>
      <c r="D287" s="523"/>
      <c r="E287" s="526"/>
      <c r="F287" s="529"/>
      <c r="G287" s="494"/>
      <c r="H287" s="532"/>
      <c r="I287" s="624"/>
      <c r="J287" s="651"/>
      <c r="K287" s="640"/>
      <c r="L287" s="494"/>
      <c r="M287" s="494"/>
      <c r="N287" s="532"/>
      <c r="O287" s="564"/>
      <c r="P287" s="517"/>
      <c r="Q287" s="506"/>
      <c r="R287" s="517"/>
      <c r="S287" s="506"/>
      <c r="T287" s="517"/>
      <c r="U287" s="506"/>
      <c r="V287" s="509"/>
      <c r="W287" s="506"/>
      <c r="X287" s="506"/>
      <c r="Y287" s="503"/>
      <c r="Z287" s="161">
        <v>4</v>
      </c>
      <c r="AA287" s="164" t="s">
        <v>2077</v>
      </c>
      <c r="AB287" s="163" t="s">
        <v>165</v>
      </c>
      <c r="AC287" s="164" t="s">
        <v>590</v>
      </c>
      <c r="AD287" s="165" t="s">
        <v>1513</v>
      </c>
      <c r="AE287" s="163" t="s">
        <v>64</v>
      </c>
      <c r="AF287" s="166">
        <v>0.25</v>
      </c>
      <c r="AG287" s="163" t="s">
        <v>77</v>
      </c>
      <c r="AH287" s="166">
        <v>0.15</v>
      </c>
      <c r="AI287" s="167">
        <v>0.4</v>
      </c>
      <c r="AJ287" s="168">
        <v>5.183999999999999E-2</v>
      </c>
      <c r="AK287" s="168">
        <v>0.6</v>
      </c>
      <c r="AL287" s="169" t="s">
        <v>66</v>
      </c>
      <c r="AM287" s="169" t="s">
        <v>67</v>
      </c>
      <c r="AN287" s="169" t="s">
        <v>80</v>
      </c>
      <c r="AO287" s="500"/>
      <c r="AP287" s="500"/>
      <c r="AQ287" s="503"/>
      <c r="AR287" s="500"/>
      <c r="AS287" s="500"/>
      <c r="AT287" s="503"/>
      <c r="AU287" s="503"/>
      <c r="AV287" s="503"/>
      <c r="AW287" s="517"/>
      <c r="AX287" s="643"/>
      <c r="AY287" s="643"/>
      <c r="AZ287" s="494"/>
      <c r="BA287" s="494"/>
      <c r="BB287" s="520"/>
      <c r="BC287" s="494"/>
      <c r="BD287" s="494"/>
      <c r="BE287" s="512"/>
      <c r="BF287" s="512"/>
      <c r="BG287" s="512"/>
      <c r="BH287" s="512"/>
      <c r="BI287" s="512"/>
      <c r="BJ287" s="494"/>
      <c r="BK287" s="494"/>
      <c r="BL287" s="497"/>
    </row>
    <row r="288" spans="1:64" x14ac:dyDescent="0.2">
      <c r="A288" s="616"/>
      <c r="B288" s="515"/>
      <c r="C288" s="621"/>
      <c r="D288" s="523"/>
      <c r="E288" s="526"/>
      <c r="F288" s="529"/>
      <c r="G288" s="494"/>
      <c r="H288" s="532"/>
      <c r="I288" s="624"/>
      <c r="J288" s="651"/>
      <c r="K288" s="640"/>
      <c r="L288" s="494"/>
      <c r="M288" s="494"/>
      <c r="N288" s="532"/>
      <c r="O288" s="564"/>
      <c r="P288" s="517"/>
      <c r="Q288" s="506"/>
      <c r="R288" s="517"/>
      <c r="S288" s="506"/>
      <c r="T288" s="517"/>
      <c r="U288" s="506"/>
      <c r="V288" s="509"/>
      <c r="W288" s="506"/>
      <c r="X288" s="506"/>
      <c r="Y288" s="503"/>
      <c r="Z288" s="161"/>
      <c r="AA288" s="164"/>
      <c r="AB288" s="163"/>
      <c r="AC288" s="164"/>
      <c r="AD288" s="165" t="s">
        <v>1510</v>
      </c>
      <c r="AE288" s="163"/>
      <c r="AF288" s="166" t="s">
        <v>1510</v>
      </c>
      <c r="AG288" s="163"/>
      <c r="AH288" s="166" t="s">
        <v>1510</v>
      </c>
      <c r="AI288" s="167" t="s">
        <v>1510</v>
      </c>
      <c r="AJ288" s="168" t="s">
        <v>1510</v>
      </c>
      <c r="AK288" s="168" t="s">
        <v>1510</v>
      </c>
      <c r="AL288" s="169"/>
      <c r="AM288" s="169"/>
      <c r="AN288" s="169"/>
      <c r="AO288" s="500"/>
      <c r="AP288" s="500"/>
      <c r="AQ288" s="503"/>
      <c r="AR288" s="500"/>
      <c r="AS288" s="500"/>
      <c r="AT288" s="503"/>
      <c r="AU288" s="503"/>
      <c r="AV288" s="503"/>
      <c r="AW288" s="517"/>
      <c r="AX288" s="643"/>
      <c r="AY288" s="643"/>
      <c r="AZ288" s="494"/>
      <c r="BA288" s="494"/>
      <c r="BB288" s="520"/>
      <c r="BC288" s="494"/>
      <c r="BD288" s="494"/>
      <c r="BE288" s="512"/>
      <c r="BF288" s="512"/>
      <c r="BG288" s="512"/>
      <c r="BH288" s="512"/>
      <c r="BI288" s="512"/>
      <c r="BJ288" s="494"/>
      <c r="BK288" s="494"/>
      <c r="BL288" s="497"/>
    </row>
    <row r="289" spans="1:64" ht="36" customHeight="1" thickBot="1" x14ac:dyDescent="0.25">
      <c r="A289" s="616"/>
      <c r="B289" s="515"/>
      <c r="C289" s="621"/>
      <c r="D289" s="524"/>
      <c r="E289" s="527"/>
      <c r="F289" s="530"/>
      <c r="G289" s="495"/>
      <c r="H289" s="533"/>
      <c r="I289" s="625"/>
      <c r="J289" s="652"/>
      <c r="K289" s="641"/>
      <c r="L289" s="495"/>
      <c r="M289" s="495"/>
      <c r="N289" s="533"/>
      <c r="O289" s="565"/>
      <c r="P289" s="518"/>
      <c r="Q289" s="507"/>
      <c r="R289" s="518"/>
      <c r="S289" s="507"/>
      <c r="T289" s="518"/>
      <c r="U289" s="507"/>
      <c r="V289" s="510"/>
      <c r="W289" s="507"/>
      <c r="X289" s="507"/>
      <c r="Y289" s="504"/>
      <c r="Z289" s="171"/>
      <c r="AA289" s="172"/>
      <c r="AB289" s="173"/>
      <c r="AC289" s="172"/>
      <c r="AD289" s="174" t="s">
        <v>1510</v>
      </c>
      <c r="AE289" s="173"/>
      <c r="AF289" s="175" t="s">
        <v>1510</v>
      </c>
      <c r="AG289" s="173"/>
      <c r="AH289" s="175" t="s">
        <v>1510</v>
      </c>
      <c r="AI289" s="176" t="s">
        <v>1510</v>
      </c>
      <c r="AJ289" s="177" t="s">
        <v>1510</v>
      </c>
      <c r="AK289" s="177" t="s">
        <v>1510</v>
      </c>
      <c r="AL289" s="178"/>
      <c r="AM289" s="178"/>
      <c r="AN289" s="178"/>
      <c r="AO289" s="501"/>
      <c r="AP289" s="501"/>
      <c r="AQ289" s="504"/>
      <c r="AR289" s="501"/>
      <c r="AS289" s="501"/>
      <c r="AT289" s="504"/>
      <c r="AU289" s="504"/>
      <c r="AV289" s="504"/>
      <c r="AW289" s="518"/>
      <c r="AX289" s="644"/>
      <c r="AY289" s="644"/>
      <c r="AZ289" s="495"/>
      <c r="BA289" s="495"/>
      <c r="BB289" s="521"/>
      <c r="BC289" s="495"/>
      <c r="BD289" s="495"/>
      <c r="BE289" s="513"/>
      <c r="BF289" s="513"/>
      <c r="BG289" s="513"/>
      <c r="BH289" s="513"/>
      <c r="BI289" s="513"/>
      <c r="BJ289" s="495"/>
      <c r="BK289" s="495"/>
      <c r="BL289" s="553"/>
    </row>
    <row r="290" spans="1:64" ht="62.25" x14ac:dyDescent="0.2">
      <c r="A290" s="616"/>
      <c r="B290" s="515"/>
      <c r="C290" s="621"/>
      <c r="D290" s="522" t="s">
        <v>162</v>
      </c>
      <c r="E290" s="525" t="s">
        <v>129</v>
      </c>
      <c r="F290" s="528">
        <v>7</v>
      </c>
      <c r="G290" s="493" t="s">
        <v>582</v>
      </c>
      <c r="H290" s="531"/>
      <c r="I290" s="534" t="s">
        <v>611</v>
      </c>
      <c r="J290" s="537" t="s">
        <v>16</v>
      </c>
      <c r="K290" s="639" t="s">
        <v>2058</v>
      </c>
      <c r="L290" s="493"/>
      <c r="M290" s="493"/>
      <c r="N290" s="531" t="s">
        <v>591</v>
      </c>
      <c r="O290" s="563">
        <v>0</v>
      </c>
      <c r="P290" s="516" t="s">
        <v>62</v>
      </c>
      <c r="Q290" s="505">
        <v>0.6</v>
      </c>
      <c r="R290" s="516" t="s">
        <v>74</v>
      </c>
      <c r="S290" s="505">
        <v>0.2</v>
      </c>
      <c r="T290" s="516" t="s">
        <v>9</v>
      </c>
      <c r="U290" s="505">
        <v>0.4</v>
      </c>
      <c r="V290" s="508" t="s">
        <v>9</v>
      </c>
      <c r="W290" s="505">
        <v>0.4</v>
      </c>
      <c r="X290" s="505" t="s">
        <v>1921</v>
      </c>
      <c r="Y290" s="502" t="s">
        <v>10</v>
      </c>
      <c r="Z290" s="152">
        <v>1</v>
      </c>
      <c r="AA290" s="153" t="s">
        <v>592</v>
      </c>
      <c r="AB290" s="154" t="s">
        <v>170</v>
      </c>
      <c r="AC290" s="153" t="s">
        <v>593</v>
      </c>
      <c r="AD290" s="255" t="s">
        <v>1513</v>
      </c>
      <c r="AE290" s="266" t="s">
        <v>64</v>
      </c>
      <c r="AF290" s="156">
        <v>0.25</v>
      </c>
      <c r="AG290" s="266" t="s">
        <v>77</v>
      </c>
      <c r="AH290" s="156">
        <v>0.15</v>
      </c>
      <c r="AI290" s="157">
        <v>0.4</v>
      </c>
      <c r="AJ290" s="158">
        <v>0.36</v>
      </c>
      <c r="AK290" s="158">
        <v>0.4</v>
      </c>
      <c r="AL290" s="159" t="s">
        <v>66</v>
      </c>
      <c r="AM290" s="159" t="s">
        <v>67</v>
      </c>
      <c r="AN290" s="159" t="s">
        <v>80</v>
      </c>
      <c r="AO290" s="499">
        <v>0.6</v>
      </c>
      <c r="AP290" s="499">
        <v>0.12959999999999999</v>
      </c>
      <c r="AQ290" s="502" t="s">
        <v>70</v>
      </c>
      <c r="AR290" s="499">
        <v>0.4</v>
      </c>
      <c r="AS290" s="499">
        <v>0.4</v>
      </c>
      <c r="AT290" s="502" t="s">
        <v>9</v>
      </c>
      <c r="AU290" s="502" t="s">
        <v>10</v>
      </c>
      <c r="AV290" s="502" t="s">
        <v>1512</v>
      </c>
      <c r="AW290" s="516" t="s">
        <v>82</v>
      </c>
      <c r="AX290" s="645"/>
      <c r="AY290" s="493"/>
      <c r="AZ290" s="493"/>
      <c r="BA290" s="493"/>
      <c r="BB290" s="519"/>
      <c r="BC290" s="493"/>
      <c r="BD290" s="493"/>
      <c r="BE290" s="511"/>
      <c r="BF290" s="511"/>
      <c r="BG290" s="511"/>
      <c r="BH290" s="511"/>
      <c r="BI290" s="511"/>
      <c r="BJ290" s="493"/>
      <c r="BK290" s="493"/>
      <c r="BL290" s="496"/>
    </row>
    <row r="291" spans="1:64" ht="62.25" x14ac:dyDescent="0.2">
      <c r="A291" s="616"/>
      <c r="B291" s="515"/>
      <c r="C291" s="621"/>
      <c r="D291" s="523"/>
      <c r="E291" s="526"/>
      <c r="F291" s="529"/>
      <c r="G291" s="494"/>
      <c r="H291" s="532"/>
      <c r="I291" s="535"/>
      <c r="J291" s="538"/>
      <c r="K291" s="640"/>
      <c r="L291" s="494"/>
      <c r="M291" s="494"/>
      <c r="N291" s="637"/>
      <c r="O291" s="564"/>
      <c r="P291" s="517"/>
      <c r="Q291" s="506"/>
      <c r="R291" s="517"/>
      <c r="S291" s="506"/>
      <c r="T291" s="517"/>
      <c r="U291" s="506"/>
      <c r="V291" s="509"/>
      <c r="W291" s="506"/>
      <c r="X291" s="506"/>
      <c r="Y291" s="503"/>
      <c r="Z291" s="161">
        <v>2</v>
      </c>
      <c r="AA291" s="164" t="s">
        <v>2078</v>
      </c>
      <c r="AB291" s="163" t="s">
        <v>165</v>
      </c>
      <c r="AC291" s="164" t="s">
        <v>594</v>
      </c>
      <c r="AD291" s="165" t="s">
        <v>1513</v>
      </c>
      <c r="AE291" s="163" t="s">
        <v>64</v>
      </c>
      <c r="AF291" s="166">
        <v>0.25</v>
      </c>
      <c r="AG291" s="163" t="s">
        <v>77</v>
      </c>
      <c r="AH291" s="166">
        <v>0.15</v>
      </c>
      <c r="AI291" s="167">
        <v>0.4</v>
      </c>
      <c r="AJ291" s="168">
        <v>0.216</v>
      </c>
      <c r="AK291" s="168">
        <v>0.4</v>
      </c>
      <c r="AL291" s="169" t="s">
        <v>66</v>
      </c>
      <c r="AM291" s="169" t="s">
        <v>67</v>
      </c>
      <c r="AN291" s="169" t="s">
        <v>80</v>
      </c>
      <c r="AO291" s="500"/>
      <c r="AP291" s="500"/>
      <c r="AQ291" s="503"/>
      <c r="AR291" s="500"/>
      <c r="AS291" s="500"/>
      <c r="AT291" s="503"/>
      <c r="AU291" s="503"/>
      <c r="AV291" s="503"/>
      <c r="AW291" s="517"/>
      <c r="AX291" s="646"/>
      <c r="AY291" s="494"/>
      <c r="AZ291" s="494"/>
      <c r="BA291" s="494"/>
      <c r="BB291" s="520"/>
      <c r="BC291" s="494"/>
      <c r="BD291" s="494"/>
      <c r="BE291" s="512"/>
      <c r="BF291" s="512"/>
      <c r="BG291" s="512"/>
      <c r="BH291" s="512"/>
      <c r="BI291" s="512"/>
      <c r="BJ291" s="494"/>
      <c r="BK291" s="494"/>
      <c r="BL291" s="497"/>
    </row>
    <row r="292" spans="1:64" ht="62.25" x14ac:dyDescent="0.2">
      <c r="A292" s="616"/>
      <c r="B292" s="515"/>
      <c r="C292" s="621"/>
      <c r="D292" s="523"/>
      <c r="E292" s="526"/>
      <c r="F292" s="529"/>
      <c r="G292" s="494"/>
      <c r="H292" s="532"/>
      <c r="I292" s="535"/>
      <c r="J292" s="538"/>
      <c r="K292" s="640"/>
      <c r="L292" s="494"/>
      <c r="M292" s="494"/>
      <c r="N292" s="637"/>
      <c r="O292" s="564"/>
      <c r="P292" s="517"/>
      <c r="Q292" s="506"/>
      <c r="R292" s="517"/>
      <c r="S292" s="506"/>
      <c r="T292" s="517"/>
      <c r="U292" s="506"/>
      <c r="V292" s="509"/>
      <c r="W292" s="506"/>
      <c r="X292" s="506"/>
      <c r="Y292" s="503"/>
      <c r="Z292" s="161">
        <v>3</v>
      </c>
      <c r="AA292" s="164" t="s">
        <v>595</v>
      </c>
      <c r="AB292" s="163" t="s">
        <v>165</v>
      </c>
      <c r="AC292" s="164" t="s">
        <v>2079</v>
      </c>
      <c r="AD292" s="165" t="s">
        <v>1513</v>
      </c>
      <c r="AE292" s="163" t="s">
        <v>64</v>
      </c>
      <c r="AF292" s="166">
        <v>0.25</v>
      </c>
      <c r="AG292" s="163" t="s">
        <v>77</v>
      </c>
      <c r="AH292" s="166">
        <v>0.15</v>
      </c>
      <c r="AI292" s="167">
        <v>0.4</v>
      </c>
      <c r="AJ292" s="168">
        <v>0.12959999999999999</v>
      </c>
      <c r="AK292" s="168">
        <v>0.4</v>
      </c>
      <c r="AL292" s="169" t="s">
        <v>66</v>
      </c>
      <c r="AM292" s="169" t="s">
        <v>67</v>
      </c>
      <c r="AN292" s="169" t="s">
        <v>80</v>
      </c>
      <c r="AO292" s="500"/>
      <c r="AP292" s="500"/>
      <c r="AQ292" s="503"/>
      <c r="AR292" s="500"/>
      <c r="AS292" s="500"/>
      <c r="AT292" s="503"/>
      <c r="AU292" s="503"/>
      <c r="AV292" s="503"/>
      <c r="AW292" s="517"/>
      <c r="AX292" s="646"/>
      <c r="AY292" s="494"/>
      <c r="AZ292" s="494"/>
      <c r="BA292" s="494"/>
      <c r="BB292" s="520"/>
      <c r="BC292" s="494"/>
      <c r="BD292" s="494"/>
      <c r="BE292" s="512"/>
      <c r="BF292" s="512"/>
      <c r="BG292" s="512"/>
      <c r="BH292" s="512"/>
      <c r="BI292" s="512"/>
      <c r="BJ292" s="494"/>
      <c r="BK292" s="494"/>
      <c r="BL292" s="497"/>
    </row>
    <row r="293" spans="1:64" x14ac:dyDescent="0.2">
      <c r="A293" s="616"/>
      <c r="B293" s="515"/>
      <c r="C293" s="621"/>
      <c r="D293" s="523"/>
      <c r="E293" s="526"/>
      <c r="F293" s="529"/>
      <c r="G293" s="494"/>
      <c r="H293" s="532"/>
      <c r="I293" s="535"/>
      <c r="J293" s="538"/>
      <c r="K293" s="640"/>
      <c r="L293" s="494"/>
      <c r="M293" s="494"/>
      <c r="N293" s="637"/>
      <c r="O293" s="564"/>
      <c r="P293" s="517"/>
      <c r="Q293" s="506"/>
      <c r="R293" s="517"/>
      <c r="S293" s="506"/>
      <c r="T293" s="517"/>
      <c r="U293" s="506"/>
      <c r="V293" s="509"/>
      <c r="W293" s="506"/>
      <c r="X293" s="506"/>
      <c r="Y293" s="503"/>
      <c r="Z293" s="161">
        <v>4</v>
      </c>
      <c r="AA293" s="164"/>
      <c r="AB293" s="163"/>
      <c r="AC293" s="164"/>
      <c r="AD293" s="165" t="s">
        <v>1510</v>
      </c>
      <c r="AE293" s="163"/>
      <c r="AF293" s="166" t="s">
        <v>1510</v>
      </c>
      <c r="AG293" s="163"/>
      <c r="AH293" s="166" t="s">
        <v>1510</v>
      </c>
      <c r="AI293" s="167" t="s">
        <v>1510</v>
      </c>
      <c r="AJ293" s="168" t="s">
        <v>1510</v>
      </c>
      <c r="AK293" s="168" t="s">
        <v>1510</v>
      </c>
      <c r="AL293" s="169"/>
      <c r="AM293" s="169"/>
      <c r="AN293" s="169"/>
      <c r="AO293" s="500"/>
      <c r="AP293" s="500"/>
      <c r="AQ293" s="503"/>
      <c r="AR293" s="500"/>
      <c r="AS293" s="500"/>
      <c r="AT293" s="503"/>
      <c r="AU293" s="503"/>
      <c r="AV293" s="503"/>
      <c r="AW293" s="517"/>
      <c r="AX293" s="646"/>
      <c r="AY293" s="494"/>
      <c r="AZ293" s="494"/>
      <c r="BA293" s="494"/>
      <c r="BB293" s="520"/>
      <c r="BC293" s="494"/>
      <c r="BD293" s="494"/>
      <c r="BE293" s="512"/>
      <c r="BF293" s="512"/>
      <c r="BG293" s="512"/>
      <c r="BH293" s="512"/>
      <c r="BI293" s="512"/>
      <c r="BJ293" s="494"/>
      <c r="BK293" s="494"/>
      <c r="BL293" s="497"/>
    </row>
    <row r="294" spans="1:64" x14ac:dyDescent="0.2">
      <c r="A294" s="616"/>
      <c r="B294" s="515"/>
      <c r="C294" s="621"/>
      <c r="D294" s="523"/>
      <c r="E294" s="526"/>
      <c r="F294" s="529"/>
      <c r="G294" s="494"/>
      <c r="H294" s="532"/>
      <c r="I294" s="535"/>
      <c r="J294" s="538"/>
      <c r="K294" s="640"/>
      <c r="L294" s="494"/>
      <c r="M294" s="494"/>
      <c r="N294" s="637"/>
      <c r="O294" s="564"/>
      <c r="P294" s="517"/>
      <c r="Q294" s="506"/>
      <c r="R294" s="517"/>
      <c r="S294" s="506"/>
      <c r="T294" s="517"/>
      <c r="U294" s="506"/>
      <c r="V294" s="509"/>
      <c r="W294" s="506"/>
      <c r="X294" s="506"/>
      <c r="Y294" s="503"/>
      <c r="Z294" s="161">
        <v>5</v>
      </c>
      <c r="AA294" s="164"/>
      <c r="AB294" s="163"/>
      <c r="AC294" s="164"/>
      <c r="AD294" s="165" t="s">
        <v>1510</v>
      </c>
      <c r="AE294" s="163"/>
      <c r="AF294" s="166" t="s">
        <v>1510</v>
      </c>
      <c r="AG294" s="163"/>
      <c r="AH294" s="166" t="s">
        <v>1510</v>
      </c>
      <c r="AI294" s="167" t="s">
        <v>1510</v>
      </c>
      <c r="AJ294" s="168" t="s">
        <v>1510</v>
      </c>
      <c r="AK294" s="168" t="s">
        <v>1510</v>
      </c>
      <c r="AL294" s="169"/>
      <c r="AM294" s="169"/>
      <c r="AN294" s="169"/>
      <c r="AO294" s="500"/>
      <c r="AP294" s="500"/>
      <c r="AQ294" s="503"/>
      <c r="AR294" s="500"/>
      <c r="AS294" s="500"/>
      <c r="AT294" s="503"/>
      <c r="AU294" s="503"/>
      <c r="AV294" s="503"/>
      <c r="AW294" s="517"/>
      <c r="AX294" s="646"/>
      <c r="AY294" s="494"/>
      <c r="AZ294" s="494"/>
      <c r="BA294" s="494"/>
      <c r="BB294" s="520"/>
      <c r="BC294" s="494"/>
      <c r="BD294" s="494"/>
      <c r="BE294" s="512"/>
      <c r="BF294" s="512"/>
      <c r="BG294" s="512"/>
      <c r="BH294" s="512"/>
      <c r="BI294" s="512"/>
      <c r="BJ294" s="494"/>
      <c r="BK294" s="494"/>
      <c r="BL294" s="497"/>
    </row>
    <row r="295" spans="1:64" ht="13.5" thickBot="1" x14ac:dyDescent="0.25">
      <c r="A295" s="616"/>
      <c r="B295" s="515"/>
      <c r="C295" s="621"/>
      <c r="D295" s="524"/>
      <c r="E295" s="527"/>
      <c r="F295" s="530"/>
      <c r="G295" s="495"/>
      <c r="H295" s="533"/>
      <c r="I295" s="536"/>
      <c r="J295" s="539"/>
      <c r="K295" s="641"/>
      <c r="L295" s="495"/>
      <c r="M295" s="495"/>
      <c r="N295" s="638"/>
      <c r="O295" s="565"/>
      <c r="P295" s="518"/>
      <c r="Q295" s="507"/>
      <c r="R295" s="518"/>
      <c r="S295" s="507"/>
      <c r="T295" s="518"/>
      <c r="U295" s="507"/>
      <c r="V295" s="510"/>
      <c r="W295" s="507"/>
      <c r="X295" s="507"/>
      <c r="Y295" s="504"/>
      <c r="Z295" s="171">
        <v>6</v>
      </c>
      <c r="AA295" s="172"/>
      <c r="AB295" s="173"/>
      <c r="AC295" s="172"/>
      <c r="AD295" s="185" t="s">
        <v>1510</v>
      </c>
      <c r="AE295" s="237"/>
      <c r="AF295" s="175" t="s">
        <v>1510</v>
      </c>
      <c r="AG295" s="237"/>
      <c r="AH295" s="175" t="s">
        <v>1510</v>
      </c>
      <c r="AI295" s="176" t="s">
        <v>1510</v>
      </c>
      <c r="AJ295" s="168" t="s">
        <v>1510</v>
      </c>
      <c r="AK295" s="168" t="s">
        <v>1510</v>
      </c>
      <c r="AL295" s="178"/>
      <c r="AM295" s="178"/>
      <c r="AN295" s="178"/>
      <c r="AO295" s="501"/>
      <c r="AP295" s="501"/>
      <c r="AQ295" s="504"/>
      <c r="AR295" s="501"/>
      <c r="AS295" s="501"/>
      <c r="AT295" s="504"/>
      <c r="AU295" s="504"/>
      <c r="AV295" s="504"/>
      <c r="AW295" s="518"/>
      <c r="AX295" s="647"/>
      <c r="AY295" s="495"/>
      <c r="AZ295" s="495"/>
      <c r="BA295" s="495"/>
      <c r="BB295" s="521"/>
      <c r="BC295" s="495"/>
      <c r="BD295" s="495"/>
      <c r="BE295" s="513"/>
      <c r="BF295" s="513"/>
      <c r="BG295" s="513"/>
      <c r="BH295" s="513"/>
      <c r="BI295" s="513"/>
      <c r="BJ295" s="495"/>
      <c r="BK295" s="495"/>
      <c r="BL295" s="553"/>
    </row>
    <row r="296" spans="1:64" ht="62.25" x14ac:dyDescent="0.2">
      <c r="A296" s="616"/>
      <c r="B296" s="515"/>
      <c r="C296" s="621"/>
      <c r="D296" s="522" t="s">
        <v>162</v>
      </c>
      <c r="E296" s="525" t="s">
        <v>129</v>
      </c>
      <c r="F296" s="528">
        <v>8</v>
      </c>
      <c r="G296" s="493" t="s">
        <v>582</v>
      </c>
      <c r="H296" s="531"/>
      <c r="I296" s="534" t="s">
        <v>612</v>
      </c>
      <c r="J296" s="537" t="s">
        <v>16</v>
      </c>
      <c r="K296" s="639" t="s">
        <v>2059</v>
      </c>
      <c r="L296" s="493"/>
      <c r="M296" s="493"/>
      <c r="N296" s="531" t="s">
        <v>596</v>
      </c>
      <c r="O296" s="563">
        <v>1</v>
      </c>
      <c r="P296" s="516" t="s">
        <v>62</v>
      </c>
      <c r="Q296" s="505">
        <v>0.6</v>
      </c>
      <c r="R296" s="516" t="s">
        <v>74</v>
      </c>
      <c r="S296" s="505">
        <v>0.2</v>
      </c>
      <c r="T296" s="516" t="s">
        <v>9</v>
      </c>
      <c r="U296" s="505">
        <v>0.4</v>
      </c>
      <c r="V296" s="508" t="s">
        <v>9</v>
      </c>
      <c r="W296" s="505">
        <v>0.4</v>
      </c>
      <c r="X296" s="505" t="s">
        <v>1921</v>
      </c>
      <c r="Y296" s="502" t="s">
        <v>10</v>
      </c>
      <c r="Z296" s="152">
        <v>1</v>
      </c>
      <c r="AA296" s="21" t="s">
        <v>597</v>
      </c>
      <c r="AB296" s="154" t="s">
        <v>170</v>
      </c>
      <c r="AC296" s="179" t="s">
        <v>598</v>
      </c>
      <c r="AD296" s="155" t="s">
        <v>1513</v>
      </c>
      <c r="AE296" s="154" t="s">
        <v>64</v>
      </c>
      <c r="AF296" s="156">
        <v>0.25</v>
      </c>
      <c r="AG296" s="154" t="s">
        <v>77</v>
      </c>
      <c r="AH296" s="156">
        <v>0.15</v>
      </c>
      <c r="AI296" s="157">
        <v>0.4</v>
      </c>
      <c r="AJ296" s="158">
        <v>0.36</v>
      </c>
      <c r="AK296" s="158">
        <v>0.4</v>
      </c>
      <c r="AL296" s="159" t="s">
        <v>66</v>
      </c>
      <c r="AM296" s="159" t="s">
        <v>67</v>
      </c>
      <c r="AN296" s="159" t="s">
        <v>80</v>
      </c>
      <c r="AO296" s="499">
        <v>0.6</v>
      </c>
      <c r="AP296" s="499">
        <v>2.7993599999999997E-2</v>
      </c>
      <c r="AQ296" s="502" t="s">
        <v>70</v>
      </c>
      <c r="AR296" s="499">
        <v>0.4</v>
      </c>
      <c r="AS296" s="499">
        <v>0.4</v>
      </c>
      <c r="AT296" s="502" t="s">
        <v>9</v>
      </c>
      <c r="AU296" s="502" t="s">
        <v>10</v>
      </c>
      <c r="AV296" s="502" t="s">
        <v>1512</v>
      </c>
      <c r="AW296" s="516" t="s">
        <v>82</v>
      </c>
      <c r="AX296" s="642"/>
      <c r="AY296" s="531"/>
      <c r="AZ296" s="493"/>
      <c r="BA296" s="493"/>
      <c r="BB296" s="519"/>
      <c r="BC296" s="493"/>
      <c r="BD296" s="493"/>
      <c r="BE296" s="511"/>
      <c r="BF296" s="511"/>
      <c r="BG296" s="511"/>
      <c r="BH296" s="511"/>
      <c r="BI296" s="511"/>
      <c r="BJ296" s="493"/>
      <c r="BK296" s="493"/>
      <c r="BL296" s="496"/>
    </row>
    <row r="297" spans="1:64" ht="62.25" x14ac:dyDescent="0.2">
      <c r="A297" s="616"/>
      <c r="B297" s="515"/>
      <c r="C297" s="621"/>
      <c r="D297" s="523"/>
      <c r="E297" s="526"/>
      <c r="F297" s="529"/>
      <c r="G297" s="494"/>
      <c r="H297" s="532"/>
      <c r="I297" s="535"/>
      <c r="J297" s="538"/>
      <c r="K297" s="640"/>
      <c r="L297" s="494"/>
      <c r="M297" s="494"/>
      <c r="N297" s="532"/>
      <c r="O297" s="564"/>
      <c r="P297" s="517"/>
      <c r="Q297" s="506"/>
      <c r="R297" s="517"/>
      <c r="S297" s="506"/>
      <c r="T297" s="517"/>
      <c r="U297" s="506"/>
      <c r="V297" s="509"/>
      <c r="W297" s="506"/>
      <c r="X297" s="506"/>
      <c r="Y297" s="503"/>
      <c r="Z297" s="161">
        <v>2</v>
      </c>
      <c r="AA297" s="21" t="s">
        <v>599</v>
      </c>
      <c r="AB297" s="163" t="s">
        <v>165</v>
      </c>
      <c r="AC297" s="164" t="s">
        <v>600</v>
      </c>
      <c r="AD297" s="165" t="s">
        <v>1513</v>
      </c>
      <c r="AE297" s="163" t="s">
        <v>64</v>
      </c>
      <c r="AF297" s="166">
        <v>0.25</v>
      </c>
      <c r="AG297" s="163" t="s">
        <v>77</v>
      </c>
      <c r="AH297" s="166">
        <v>0.15</v>
      </c>
      <c r="AI297" s="167">
        <v>0.4</v>
      </c>
      <c r="AJ297" s="168">
        <v>0.216</v>
      </c>
      <c r="AK297" s="168">
        <v>0.4</v>
      </c>
      <c r="AL297" s="169" t="s">
        <v>66</v>
      </c>
      <c r="AM297" s="169" t="s">
        <v>67</v>
      </c>
      <c r="AN297" s="169" t="s">
        <v>80</v>
      </c>
      <c r="AO297" s="500"/>
      <c r="AP297" s="500"/>
      <c r="AQ297" s="503"/>
      <c r="AR297" s="500"/>
      <c r="AS297" s="500"/>
      <c r="AT297" s="503"/>
      <c r="AU297" s="503"/>
      <c r="AV297" s="503"/>
      <c r="AW297" s="517"/>
      <c r="AX297" s="643"/>
      <c r="AY297" s="532"/>
      <c r="AZ297" s="494"/>
      <c r="BA297" s="494"/>
      <c r="BB297" s="520"/>
      <c r="BC297" s="494"/>
      <c r="BD297" s="494"/>
      <c r="BE297" s="512"/>
      <c r="BF297" s="512"/>
      <c r="BG297" s="512"/>
      <c r="BH297" s="512"/>
      <c r="BI297" s="512"/>
      <c r="BJ297" s="494"/>
      <c r="BK297" s="494"/>
      <c r="BL297" s="497"/>
    </row>
    <row r="298" spans="1:64" ht="62.25" x14ac:dyDescent="0.2">
      <c r="A298" s="616"/>
      <c r="B298" s="515"/>
      <c r="C298" s="621"/>
      <c r="D298" s="523"/>
      <c r="E298" s="526"/>
      <c r="F298" s="529"/>
      <c r="G298" s="494"/>
      <c r="H298" s="532"/>
      <c r="I298" s="535"/>
      <c r="J298" s="538"/>
      <c r="K298" s="640"/>
      <c r="L298" s="494"/>
      <c r="M298" s="494"/>
      <c r="N298" s="532"/>
      <c r="O298" s="564"/>
      <c r="P298" s="517"/>
      <c r="Q298" s="506"/>
      <c r="R298" s="517"/>
      <c r="S298" s="506"/>
      <c r="T298" s="517"/>
      <c r="U298" s="506"/>
      <c r="V298" s="509"/>
      <c r="W298" s="506"/>
      <c r="X298" s="506"/>
      <c r="Y298" s="503"/>
      <c r="Z298" s="161">
        <v>3</v>
      </c>
      <c r="AA298" s="21" t="s">
        <v>2080</v>
      </c>
      <c r="AB298" s="169" t="s">
        <v>165</v>
      </c>
      <c r="AC298" s="164" t="s">
        <v>601</v>
      </c>
      <c r="AD298" s="165" t="s">
        <v>1513</v>
      </c>
      <c r="AE298" s="163" t="s">
        <v>64</v>
      </c>
      <c r="AF298" s="166">
        <v>0.25</v>
      </c>
      <c r="AG298" s="163" t="s">
        <v>77</v>
      </c>
      <c r="AH298" s="166">
        <v>0.15</v>
      </c>
      <c r="AI298" s="167">
        <v>0.4</v>
      </c>
      <c r="AJ298" s="168">
        <v>0.12959999999999999</v>
      </c>
      <c r="AK298" s="168">
        <v>0.4</v>
      </c>
      <c r="AL298" s="169" t="s">
        <v>66</v>
      </c>
      <c r="AM298" s="169" t="s">
        <v>67</v>
      </c>
      <c r="AN298" s="169" t="s">
        <v>80</v>
      </c>
      <c r="AO298" s="500"/>
      <c r="AP298" s="500"/>
      <c r="AQ298" s="503"/>
      <c r="AR298" s="500"/>
      <c r="AS298" s="500"/>
      <c r="AT298" s="503"/>
      <c r="AU298" s="503"/>
      <c r="AV298" s="503"/>
      <c r="AW298" s="517"/>
      <c r="AX298" s="643"/>
      <c r="AY298" s="532"/>
      <c r="AZ298" s="494"/>
      <c r="BA298" s="494"/>
      <c r="BB298" s="520"/>
      <c r="BC298" s="494"/>
      <c r="BD298" s="494"/>
      <c r="BE298" s="512"/>
      <c r="BF298" s="512"/>
      <c r="BG298" s="512"/>
      <c r="BH298" s="512"/>
      <c r="BI298" s="512"/>
      <c r="BJ298" s="494"/>
      <c r="BK298" s="494"/>
      <c r="BL298" s="497"/>
    </row>
    <row r="299" spans="1:64" ht="62.25" x14ac:dyDescent="0.2">
      <c r="A299" s="616"/>
      <c r="B299" s="515"/>
      <c r="C299" s="621"/>
      <c r="D299" s="523"/>
      <c r="E299" s="526"/>
      <c r="F299" s="529"/>
      <c r="G299" s="494"/>
      <c r="H299" s="532"/>
      <c r="I299" s="535"/>
      <c r="J299" s="538"/>
      <c r="K299" s="640"/>
      <c r="L299" s="494"/>
      <c r="M299" s="494"/>
      <c r="N299" s="532"/>
      <c r="O299" s="564"/>
      <c r="P299" s="517"/>
      <c r="Q299" s="506"/>
      <c r="R299" s="517"/>
      <c r="S299" s="506"/>
      <c r="T299" s="517"/>
      <c r="U299" s="506"/>
      <c r="V299" s="509"/>
      <c r="W299" s="506"/>
      <c r="X299" s="506"/>
      <c r="Y299" s="503"/>
      <c r="Z299" s="161">
        <v>4</v>
      </c>
      <c r="AA299" s="21" t="s">
        <v>2081</v>
      </c>
      <c r="AB299" s="163" t="s">
        <v>170</v>
      </c>
      <c r="AC299" s="164" t="s">
        <v>602</v>
      </c>
      <c r="AD299" s="165" t="s">
        <v>1513</v>
      </c>
      <c r="AE299" s="163" t="s">
        <v>64</v>
      </c>
      <c r="AF299" s="166">
        <v>0.25</v>
      </c>
      <c r="AG299" s="163" t="s">
        <v>77</v>
      </c>
      <c r="AH299" s="166">
        <v>0.15</v>
      </c>
      <c r="AI299" s="167">
        <v>0.4</v>
      </c>
      <c r="AJ299" s="168">
        <v>7.7759999999999996E-2</v>
      </c>
      <c r="AK299" s="183">
        <v>0.4</v>
      </c>
      <c r="AL299" s="169" t="s">
        <v>66</v>
      </c>
      <c r="AM299" s="169" t="s">
        <v>67</v>
      </c>
      <c r="AN299" s="169" t="s">
        <v>80</v>
      </c>
      <c r="AO299" s="500"/>
      <c r="AP299" s="500"/>
      <c r="AQ299" s="503"/>
      <c r="AR299" s="500"/>
      <c r="AS299" s="500"/>
      <c r="AT299" s="503"/>
      <c r="AU299" s="503"/>
      <c r="AV299" s="503"/>
      <c r="AW299" s="517"/>
      <c r="AX299" s="643"/>
      <c r="AY299" s="532"/>
      <c r="AZ299" s="494"/>
      <c r="BA299" s="494"/>
      <c r="BB299" s="520"/>
      <c r="BC299" s="494"/>
      <c r="BD299" s="494"/>
      <c r="BE299" s="512"/>
      <c r="BF299" s="512"/>
      <c r="BG299" s="512"/>
      <c r="BH299" s="512"/>
      <c r="BI299" s="512"/>
      <c r="BJ299" s="494"/>
      <c r="BK299" s="494"/>
      <c r="BL299" s="497"/>
    </row>
    <row r="300" spans="1:64" ht="62.25" x14ac:dyDescent="0.2">
      <c r="A300" s="616"/>
      <c r="B300" s="515"/>
      <c r="C300" s="621"/>
      <c r="D300" s="523"/>
      <c r="E300" s="526"/>
      <c r="F300" s="529"/>
      <c r="G300" s="494"/>
      <c r="H300" s="532"/>
      <c r="I300" s="535"/>
      <c r="J300" s="538"/>
      <c r="K300" s="640"/>
      <c r="L300" s="494"/>
      <c r="M300" s="494"/>
      <c r="N300" s="532"/>
      <c r="O300" s="564"/>
      <c r="P300" s="517"/>
      <c r="Q300" s="506"/>
      <c r="R300" s="517"/>
      <c r="S300" s="506"/>
      <c r="T300" s="517"/>
      <c r="U300" s="506"/>
      <c r="V300" s="509"/>
      <c r="W300" s="506"/>
      <c r="X300" s="506"/>
      <c r="Y300" s="503"/>
      <c r="Z300" s="161">
        <v>5</v>
      </c>
      <c r="AA300" s="164" t="s">
        <v>2082</v>
      </c>
      <c r="AB300" s="163" t="s">
        <v>165</v>
      </c>
      <c r="AC300" s="164" t="s">
        <v>603</v>
      </c>
      <c r="AD300" s="165" t="s">
        <v>1513</v>
      </c>
      <c r="AE300" s="163" t="s">
        <v>64</v>
      </c>
      <c r="AF300" s="166">
        <v>0.25</v>
      </c>
      <c r="AG300" s="163" t="s">
        <v>77</v>
      </c>
      <c r="AH300" s="166">
        <v>0.15</v>
      </c>
      <c r="AI300" s="167">
        <v>0.4</v>
      </c>
      <c r="AJ300" s="168">
        <v>4.6655999999999996E-2</v>
      </c>
      <c r="AK300" s="168">
        <v>0.4</v>
      </c>
      <c r="AL300" s="169" t="s">
        <v>66</v>
      </c>
      <c r="AM300" s="169" t="s">
        <v>67</v>
      </c>
      <c r="AN300" s="169" t="s">
        <v>80</v>
      </c>
      <c r="AO300" s="500"/>
      <c r="AP300" s="500"/>
      <c r="AQ300" s="503"/>
      <c r="AR300" s="500"/>
      <c r="AS300" s="500"/>
      <c r="AT300" s="503"/>
      <c r="AU300" s="503"/>
      <c r="AV300" s="503"/>
      <c r="AW300" s="517"/>
      <c r="AX300" s="643"/>
      <c r="AY300" s="532"/>
      <c r="AZ300" s="494"/>
      <c r="BA300" s="494"/>
      <c r="BB300" s="520"/>
      <c r="BC300" s="494"/>
      <c r="BD300" s="494"/>
      <c r="BE300" s="512"/>
      <c r="BF300" s="512"/>
      <c r="BG300" s="512"/>
      <c r="BH300" s="512"/>
      <c r="BI300" s="512"/>
      <c r="BJ300" s="494"/>
      <c r="BK300" s="494"/>
      <c r="BL300" s="497"/>
    </row>
    <row r="301" spans="1:64" ht="63" thickBot="1" x14ac:dyDescent="0.25">
      <c r="A301" s="616"/>
      <c r="B301" s="515"/>
      <c r="C301" s="621"/>
      <c r="D301" s="524"/>
      <c r="E301" s="527"/>
      <c r="F301" s="530"/>
      <c r="G301" s="495"/>
      <c r="H301" s="533"/>
      <c r="I301" s="536"/>
      <c r="J301" s="539"/>
      <c r="K301" s="641"/>
      <c r="L301" s="495"/>
      <c r="M301" s="495"/>
      <c r="N301" s="533"/>
      <c r="O301" s="565"/>
      <c r="P301" s="518"/>
      <c r="Q301" s="507"/>
      <c r="R301" s="518"/>
      <c r="S301" s="507"/>
      <c r="T301" s="518"/>
      <c r="U301" s="507"/>
      <c r="V301" s="510"/>
      <c r="W301" s="507"/>
      <c r="X301" s="507"/>
      <c r="Y301" s="504"/>
      <c r="Z301" s="171">
        <v>6</v>
      </c>
      <c r="AA301" s="172" t="s">
        <v>2083</v>
      </c>
      <c r="AB301" s="173" t="s">
        <v>170</v>
      </c>
      <c r="AC301" s="172" t="s">
        <v>604</v>
      </c>
      <c r="AD301" s="174" t="s">
        <v>1513</v>
      </c>
      <c r="AE301" s="173" t="s">
        <v>64</v>
      </c>
      <c r="AF301" s="175">
        <v>0.25</v>
      </c>
      <c r="AG301" s="173" t="s">
        <v>77</v>
      </c>
      <c r="AH301" s="175">
        <v>0.15</v>
      </c>
      <c r="AI301" s="176">
        <v>0.4</v>
      </c>
      <c r="AJ301" s="168">
        <v>2.7993599999999997E-2</v>
      </c>
      <c r="AK301" s="168">
        <v>0.4</v>
      </c>
      <c r="AL301" s="178" t="s">
        <v>66</v>
      </c>
      <c r="AM301" s="178" t="s">
        <v>67</v>
      </c>
      <c r="AN301" s="178" t="s">
        <v>80</v>
      </c>
      <c r="AO301" s="501"/>
      <c r="AP301" s="501"/>
      <c r="AQ301" s="504"/>
      <c r="AR301" s="501"/>
      <c r="AS301" s="501"/>
      <c r="AT301" s="504"/>
      <c r="AU301" s="504"/>
      <c r="AV301" s="504"/>
      <c r="AW301" s="518"/>
      <c r="AX301" s="644"/>
      <c r="AY301" s="533"/>
      <c r="AZ301" s="495"/>
      <c r="BA301" s="495"/>
      <c r="BB301" s="521"/>
      <c r="BC301" s="495"/>
      <c r="BD301" s="495"/>
      <c r="BE301" s="513"/>
      <c r="BF301" s="513"/>
      <c r="BG301" s="513"/>
      <c r="BH301" s="513"/>
      <c r="BI301" s="513"/>
      <c r="BJ301" s="495"/>
      <c r="BK301" s="495"/>
      <c r="BL301" s="553"/>
    </row>
    <row r="302" spans="1:64" ht="108.75" customHeight="1" x14ac:dyDescent="0.2">
      <c r="A302" s="615" t="s">
        <v>109</v>
      </c>
      <c r="B302" s="618" t="s">
        <v>92</v>
      </c>
      <c r="C302" s="620" t="s">
        <v>636</v>
      </c>
      <c r="D302" s="522" t="s">
        <v>162</v>
      </c>
      <c r="E302" s="525" t="s">
        <v>130</v>
      </c>
      <c r="F302" s="528">
        <v>1</v>
      </c>
      <c r="G302" s="531" t="s">
        <v>637</v>
      </c>
      <c r="H302" s="531"/>
      <c r="I302" s="623" t="s">
        <v>661</v>
      </c>
      <c r="J302" s="537" t="s">
        <v>17</v>
      </c>
      <c r="K302" s="540" t="s">
        <v>2087</v>
      </c>
      <c r="L302" s="493"/>
      <c r="M302" s="493"/>
      <c r="N302" s="531" t="s">
        <v>638</v>
      </c>
      <c r="O302" s="563">
        <v>0.95</v>
      </c>
      <c r="P302" s="516" t="s">
        <v>72</v>
      </c>
      <c r="Q302" s="505">
        <v>0.8</v>
      </c>
      <c r="R302" s="516" t="s">
        <v>74</v>
      </c>
      <c r="S302" s="505">
        <v>0.2</v>
      </c>
      <c r="T302" s="516" t="s">
        <v>9</v>
      </c>
      <c r="U302" s="505">
        <v>0.4</v>
      </c>
      <c r="V302" s="508" t="s">
        <v>9</v>
      </c>
      <c r="W302" s="505">
        <v>0.4</v>
      </c>
      <c r="X302" s="505" t="s">
        <v>1918</v>
      </c>
      <c r="Y302" s="629" t="s">
        <v>10</v>
      </c>
      <c r="Z302" s="152">
        <v>1</v>
      </c>
      <c r="AA302" s="153" t="s">
        <v>639</v>
      </c>
      <c r="AB302" s="154" t="s">
        <v>170</v>
      </c>
      <c r="AC302" s="153" t="s">
        <v>640</v>
      </c>
      <c r="AD302" s="155" t="s">
        <v>1513</v>
      </c>
      <c r="AE302" s="154" t="s">
        <v>64</v>
      </c>
      <c r="AF302" s="156">
        <v>0.25</v>
      </c>
      <c r="AG302" s="154" t="s">
        <v>77</v>
      </c>
      <c r="AH302" s="156">
        <v>0.15</v>
      </c>
      <c r="AI302" s="157">
        <v>0.4</v>
      </c>
      <c r="AJ302" s="158">
        <v>0.48</v>
      </c>
      <c r="AK302" s="158">
        <v>0.4</v>
      </c>
      <c r="AL302" s="159" t="s">
        <v>66</v>
      </c>
      <c r="AM302" s="159" t="s">
        <v>67</v>
      </c>
      <c r="AN302" s="159" t="s">
        <v>80</v>
      </c>
      <c r="AO302" s="499">
        <v>0.8</v>
      </c>
      <c r="AP302" s="499">
        <v>0.10367999999999998</v>
      </c>
      <c r="AQ302" s="502" t="s">
        <v>70</v>
      </c>
      <c r="AR302" s="499">
        <v>0.4</v>
      </c>
      <c r="AS302" s="499">
        <v>0.4</v>
      </c>
      <c r="AT302" s="502" t="s">
        <v>9</v>
      </c>
      <c r="AU302" s="502" t="s">
        <v>10</v>
      </c>
      <c r="AV302" s="502" t="s">
        <v>1512</v>
      </c>
      <c r="AW302" s="516" t="s">
        <v>82</v>
      </c>
      <c r="AX302" s="609"/>
      <c r="AY302" s="609"/>
      <c r="AZ302" s="605"/>
      <c r="BA302" s="605"/>
      <c r="BB302" s="519"/>
      <c r="BC302" s="605"/>
      <c r="BD302" s="605"/>
      <c r="BE302" s="605"/>
      <c r="BF302" s="493"/>
      <c r="BG302" s="493"/>
      <c r="BH302" s="493"/>
      <c r="BI302" s="563"/>
      <c r="BJ302" s="609"/>
      <c r="BK302" s="609"/>
      <c r="BL302" s="626"/>
    </row>
    <row r="303" spans="1:64" ht="76.5" x14ac:dyDescent="0.2">
      <c r="A303" s="616"/>
      <c r="B303" s="515"/>
      <c r="C303" s="621"/>
      <c r="D303" s="523"/>
      <c r="E303" s="526"/>
      <c r="F303" s="529"/>
      <c r="G303" s="532"/>
      <c r="H303" s="532"/>
      <c r="I303" s="624"/>
      <c r="J303" s="538"/>
      <c r="K303" s="541"/>
      <c r="L303" s="494"/>
      <c r="M303" s="494"/>
      <c r="N303" s="532"/>
      <c r="O303" s="564"/>
      <c r="P303" s="517"/>
      <c r="Q303" s="506"/>
      <c r="R303" s="517"/>
      <c r="S303" s="506"/>
      <c r="T303" s="517"/>
      <c r="U303" s="506"/>
      <c r="V303" s="509"/>
      <c r="W303" s="506"/>
      <c r="X303" s="506"/>
      <c r="Y303" s="630"/>
      <c r="Z303" s="161">
        <v>2</v>
      </c>
      <c r="AA303" s="162" t="s">
        <v>641</v>
      </c>
      <c r="AB303" s="163" t="s">
        <v>165</v>
      </c>
      <c r="AC303" s="164" t="s">
        <v>642</v>
      </c>
      <c r="AD303" s="165" t="s">
        <v>1513</v>
      </c>
      <c r="AE303" s="163" t="s">
        <v>64</v>
      </c>
      <c r="AF303" s="166">
        <v>0.25</v>
      </c>
      <c r="AG303" s="163" t="s">
        <v>77</v>
      </c>
      <c r="AH303" s="166">
        <v>0.15</v>
      </c>
      <c r="AI303" s="167">
        <v>0.4</v>
      </c>
      <c r="AJ303" s="168">
        <v>0.28799999999999998</v>
      </c>
      <c r="AK303" s="168">
        <v>0.4</v>
      </c>
      <c r="AL303" s="169" t="s">
        <v>66</v>
      </c>
      <c r="AM303" s="169" t="s">
        <v>67</v>
      </c>
      <c r="AN303" s="169" t="s">
        <v>80</v>
      </c>
      <c r="AO303" s="500"/>
      <c r="AP303" s="500"/>
      <c r="AQ303" s="503"/>
      <c r="AR303" s="500"/>
      <c r="AS303" s="500"/>
      <c r="AT303" s="503"/>
      <c r="AU303" s="503"/>
      <c r="AV303" s="503"/>
      <c r="AW303" s="517"/>
      <c r="AX303" s="610"/>
      <c r="AY303" s="610"/>
      <c r="AZ303" s="606"/>
      <c r="BA303" s="606"/>
      <c r="BB303" s="520"/>
      <c r="BC303" s="606"/>
      <c r="BD303" s="606"/>
      <c r="BE303" s="606"/>
      <c r="BF303" s="494"/>
      <c r="BG303" s="494"/>
      <c r="BH303" s="494"/>
      <c r="BI303" s="564"/>
      <c r="BJ303" s="610"/>
      <c r="BK303" s="610"/>
      <c r="BL303" s="627"/>
    </row>
    <row r="304" spans="1:64" ht="76.5" x14ac:dyDescent="0.2">
      <c r="A304" s="616"/>
      <c r="B304" s="515"/>
      <c r="C304" s="621"/>
      <c r="D304" s="523"/>
      <c r="E304" s="526"/>
      <c r="F304" s="529"/>
      <c r="G304" s="532"/>
      <c r="H304" s="532"/>
      <c r="I304" s="624"/>
      <c r="J304" s="538"/>
      <c r="K304" s="541"/>
      <c r="L304" s="494"/>
      <c r="M304" s="494"/>
      <c r="N304" s="532"/>
      <c r="O304" s="564"/>
      <c r="P304" s="517"/>
      <c r="Q304" s="506"/>
      <c r="R304" s="517"/>
      <c r="S304" s="506"/>
      <c r="T304" s="517"/>
      <c r="U304" s="506"/>
      <c r="V304" s="509"/>
      <c r="W304" s="506"/>
      <c r="X304" s="506"/>
      <c r="Y304" s="630"/>
      <c r="Z304" s="161">
        <v>3</v>
      </c>
      <c r="AA304" s="162" t="s">
        <v>643</v>
      </c>
      <c r="AB304" s="163" t="s">
        <v>170</v>
      </c>
      <c r="AC304" s="162" t="s">
        <v>644</v>
      </c>
      <c r="AD304" s="165" t="s">
        <v>1513</v>
      </c>
      <c r="AE304" s="163" t="s">
        <v>64</v>
      </c>
      <c r="AF304" s="166">
        <v>0.25</v>
      </c>
      <c r="AG304" s="163" t="s">
        <v>77</v>
      </c>
      <c r="AH304" s="166">
        <v>0.15</v>
      </c>
      <c r="AI304" s="167">
        <v>0.4</v>
      </c>
      <c r="AJ304" s="168">
        <v>0.17279999999999998</v>
      </c>
      <c r="AK304" s="168">
        <v>0.4</v>
      </c>
      <c r="AL304" s="169" t="s">
        <v>66</v>
      </c>
      <c r="AM304" s="169" t="s">
        <v>67</v>
      </c>
      <c r="AN304" s="169" t="s">
        <v>80</v>
      </c>
      <c r="AO304" s="500"/>
      <c r="AP304" s="500"/>
      <c r="AQ304" s="503"/>
      <c r="AR304" s="500"/>
      <c r="AS304" s="500"/>
      <c r="AT304" s="503"/>
      <c r="AU304" s="503"/>
      <c r="AV304" s="503"/>
      <c r="AW304" s="517"/>
      <c r="AX304" s="610"/>
      <c r="AY304" s="610"/>
      <c r="AZ304" s="606"/>
      <c r="BA304" s="606"/>
      <c r="BB304" s="520"/>
      <c r="BC304" s="606"/>
      <c r="BD304" s="606"/>
      <c r="BE304" s="606"/>
      <c r="BF304" s="494"/>
      <c r="BG304" s="494"/>
      <c r="BH304" s="494"/>
      <c r="BI304" s="564"/>
      <c r="BJ304" s="610"/>
      <c r="BK304" s="610"/>
      <c r="BL304" s="627"/>
    </row>
    <row r="305" spans="1:64" ht="63.75" x14ac:dyDescent="0.2">
      <c r="A305" s="616"/>
      <c r="B305" s="515"/>
      <c r="C305" s="621"/>
      <c r="D305" s="523"/>
      <c r="E305" s="526"/>
      <c r="F305" s="529"/>
      <c r="G305" s="532"/>
      <c r="H305" s="532"/>
      <c r="I305" s="624"/>
      <c r="J305" s="538"/>
      <c r="K305" s="541"/>
      <c r="L305" s="494"/>
      <c r="M305" s="494"/>
      <c r="N305" s="532"/>
      <c r="O305" s="564"/>
      <c r="P305" s="517"/>
      <c r="Q305" s="506"/>
      <c r="R305" s="517"/>
      <c r="S305" s="506"/>
      <c r="T305" s="517"/>
      <c r="U305" s="506"/>
      <c r="V305" s="509"/>
      <c r="W305" s="506"/>
      <c r="X305" s="506"/>
      <c r="Y305" s="630"/>
      <c r="Z305" s="161">
        <v>4</v>
      </c>
      <c r="AA305" s="164" t="s">
        <v>645</v>
      </c>
      <c r="AB305" s="163" t="s">
        <v>165</v>
      </c>
      <c r="AC305" s="164" t="s">
        <v>646</v>
      </c>
      <c r="AD305" s="165" t="s">
        <v>1513</v>
      </c>
      <c r="AE305" s="163" t="s">
        <v>64</v>
      </c>
      <c r="AF305" s="166">
        <v>0.25</v>
      </c>
      <c r="AG305" s="163" t="s">
        <v>77</v>
      </c>
      <c r="AH305" s="166">
        <v>0.15</v>
      </c>
      <c r="AI305" s="167">
        <v>0.4</v>
      </c>
      <c r="AJ305" s="168">
        <v>0.10367999999999998</v>
      </c>
      <c r="AK305" s="168">
        <v>0.4</v>
      </c>
      <c r="AL305" s="169" t="s">
        <v>66</v>
      </c>
      <c r="AM305" s="169" t="s">
        <v>67</v>
      </c>
      <c r="AN305" s="169" t="s">
        <v>80</v>
      </c>
      <c r="AO305" s="500"/>
      <c r="AP305" s="500"/>
      <c r="AQ305" s="503"/>
      <c r="AR305" s="500"/>
      <c r="AS305" s="500"/>
      <c r="AT305" s="503"/>
      <c r="AU305" s="503"/>
      <c r="AV305" s="503"/>
      <c r="AW305" s="517"/>
      <c r="AX305" s="610"/>
      <c r="AY305" s="610"/>
      <c r="AZ305" s="606"/>
      <c r="BA305" s="606"/>
      <c r="BB305" s="520"/>
      <c r="BC305" s="606"/>
      <c r="BD305" s="606"/>
      <c r="BE305" s="606"/>
      <c r="BF305" s="494"/>
      <c r="BG305" s="494"/>
      <c r="BH305" s="494"/>
      <c r="BI305" s="564"/>
      <c r="BJ305" s="610"/>
      <c r="BK305" s="610"/>
      <c r="BL305" s="627"/>
    </row>
    <row r="306" spans="1:64" x14ac:dyDescent="0.2">
      <c r="A306" s="616"/>
      <c r="B306" s="515"/>
      <c r="C306" s="621"/>
      <c r="D306" s="523"/>
      <c r="E306" s="526"/>
      <c r="F306" s="529"/>
      <c r="G306" s="532"/>
      <c r="H306" s="532"/>
      <c r="I306" s="624"/>
      <c r="J306" s="538"/>
      <c r="K306" s="541"/>
      <c r="L306" s="494"/>
      <c r="M306" s="494"/>
      <c r="N306" s="532"/>
      <c r="O306" s="564"/>
      <c r="P306" s="517"/>
      <c r="Q306" s="506"/>
      <c r="R306" s="517"/>
      <c r="S306" s="506"/>
      <c r="T306" s="517"/>
      <c r="U306" s="506"/>
      <c r="V306" s="509"/>
      <c r="W306" s="506"/>
      <c r="X306" s="506"/>
      <c r="Y306" s="630"/>
      <c r="Z306" s="161"/>
      <c r="AA306" s="170"/>
      <c r="AB306" s="163"/>
      <c r="AC306" s="164"/>
      <c r="AD306" s="165" t="s">
        <v>1510</v>
      </c>
      <c r="AE306" s="163"/>
      <c r="AF306" s="166" t="s">
        <v>1510</v>
      </c>
      <c r="AG306" s="163"/>
      <c r="AH306" s="166" t="s">
        <v>1510</v>
      </c>
      <c r="AI306" s="167" t="s">
        <v>1510</v>
      </c>
      <c r="AJ306" s="168" t="s">
        <v>1510</v>
      </c>
      <c r="AK306" s="168" t="s">
        <v>1510</v>
      </c>
      <c r="AL306" s="169"/>
      <c r="AM306" s="169"/>
      <c r="AN306" s="169"/>
      <c r="AO306" s="500"/>
      <c r="AP306" s="500"/>
      <c r="AQ306" s="503"/>
      <c r="AR306" s="500"/>
      <c r="AS306" s="500"/>
      <c r="AT306" s="503"/>
      <c r="AU306" s="503"/>
      <c r="AV306" s="503"/>
      <c r="AW306" s="517"/>
      <c r="AX306" s="610"/>
      <c r="AY306" s="610"/>
      <c r="AZ306" s="606"/>
      <c r="BA306" s="606"/>
      <c r="BB306" s="520"/>
      <c r="BC306" s="606"/>
      <c r="BD306" s="606"/>
      <c r="BE306" s="606"/>
      <c r="BF306" s="494"/>
      <c r="BG306" s="494"/>
      <c r="BH306" s="494"/>
      <c r="BI306" s="564"/>
      <c r="BJ306" s="610"/>
      <c r="BK306" s="610"/>
      <c r="BL306" s="627"/>
    </row>
    <row r="307" spans="1:64" ht="13.5" thickBot="1" x14ac:dyDescent="0.25">
      <c r="A307" s="616"/>
      <c r="B307" s="515"/>
      <c r="C307" s="621"/>
      <c r="D307" s="524"/>
      <c r="E307" s="527"/>
      <c r="F307" s="530"/>
      <c r="G307" s="533"/>
      <c r="H307" s="533"/>
      <c r="I307" s="625"/>
      <c r="J307" s="539"/>
      <c r="K307" s="542"/>
      <c r="L307" s="495"/>
      <c r="M307" s="495"/>
      <c r="N307" s="533"/>
      <c r="O307" s="565"/>
      <c r="P307" s="518"/>
      <c r="Q307" s="507"/>
      <c r="R307" s="518"/>
      <c r="S307" s="507"/>
      <c r="T307" s="518"/>
      <c r="U307" s="507"/>
      <c r="V307" s="510"/>
      <c r="W307" s="507"/>
      <c r="X307" s="507"/>
      <c r="Y307" s="631"/>
      <c r="Z307" s="171"/>
      <c r="AA307" s="172"/>
      <c r="AB307" s="173"/>
      <c r="AC307" s="172"/>
      <c r="AD307" s="185" t="s">
        <v>1510</v>
      </c>
      <c r="AE307" s="173"/>
      <c r="AF307" s="175" t="s">
        <v>1510</v>
      </c>
      <c r="AG307" s="173"/>
      <c r="AH307" s="175" t="s">
        <v>1510</v>
      </c>
      <c r="AI307" s="176" t="s">
        <v>1510</v>
      </c>
      <c r="AJ307" s="168" t="s">
        <v>1510</v>
      </c>
      <c r="AK307" s="168" t="s">
        <v>1510</v>
      </c>
      <c r="AL307" s="178"/>
      <c r="AM307" s="178"/>
      <c r="AN307" s="178"/>
      <c r="AO307" s="501"/>
      <c r="AP307" s="501"/>
      <c r="AQ307" s="504"/>
      <c r="AR307" s="501"/>
      <c r="AS307" s="501"/>
      <c r="AT307" s="504"/>
      <c r="AU307" s="504"/>
      <c r="AV307" s="504"/>
      <c r="AW307" s="518"/>
      <c r="AX307" s="611"/>
      <c r="AY307" s="611"/>
      <c r="AZ307" s="607"/>
      <c r="BA307" s="607"/>
      <c r="BB307" s="521"/>
      <c r="BC307" s="607"/>
      <c r="BD307" s="607"/>
      <c r="BE307" s="607"/>
      <c r="BF307" s="495"/>
      <c r="BG307" s="495"/>
      <c r="BH307" s="495"/>
      <c r="BI307" s="565"/>
      <c r="BJ307" s="611"/>
      <c r="BK307" s="611"/>
      <c r="BL307" s="628"/>
    </row>
    <row r="308" spans="1:64" ht="89.25" x14ac:dyDescent="0.2">
      <c r="A308" s="616"/>
      <c r="B308" s="515"/>
      <c r="C308" s="621"/>
      <c r="D308" s="522" t="s">
        <v>162</v>
      </c>
      <c r="E308" s="525" t="s">
        <v>130</v>
      </c>
      <c r="F308" s="528">
        <v>2</v>
      </c>
      <c r="G308" s="493" t="s">
        <v>647</v>
      </c>
      <c r="H308" s="531"/>
      <c r="I308" s="534" t="s">
        <v>662</v>
      </c>
      <c r="J308" s="537" t="s">
        <v>17</v>
      </c>
      <c r="K308" s="540" t="s">
        <v>663</v>
      </c>
      <c r="L308" s="493"/>
      <c r="M308" s="493"/>
      <c r="N308" s="531" t="s">
        <v>648</v>
      </c>
      <c r="O308" s="563">
        <v>1</v>
      </c>
      <c r="P308" s="516" t="s">
        <v>62</v>
      </c>
      <c r="Q308" s="505">
        <v>0.6</v>
      </c>
      <c r="R308" s="516" t="s">
        <v>74</v>
      </c>
      <c r="S308" s="505">
        <v>0.2</v>
      </c>
      <c r="T308" s="516" t="s">
        <v>9</v>
      </c>
      <c r="U308" s="505">
        <v>0.4</v>
      </c>
      <c r="V308" s="508" t="s">
        <v>9</v>
      </c>
      <c r="W308" s="505">
        <v>0.4</v>
      </c>
      <c r="X308" s="505" t="s">
        <v>1921</v>
      </c>
      <c r="Y308" s="502" t="s">
        <v>10</v>
      </c>
      <c r="Z308" s="152">
        <v>1</v>
      </c>
      <c r="AA308" s="21" t="s">
        <v>649</v>
      </c>
      <c r="AB308" s="154" t="s">
        <v>170</v>
      </c>
      <c r="AC308" s="179" t="s">
        <v>650</v>
      </c>
      <c r="AD308" s="155" t="s">
        <v>1513</v>
      </c>
      <c r="AE308" s="154" t="s">
        <v>64</v>
      </c>
      <c r="AF308" s="156">
        <v>0.25</v>
      </c>
      <c r="AG308" s="154" t="s">
        <v>77</v>
      </c>
      <c r="AH308" s="156">
        <v>0.15</v>
      </c>
      <c r="AI308" s="157">
        <v>0.4</v>
      </c>
      <c r="AJ308" s="158">
        <v>0.36</v>
      </c>
      <c r="AK308" s="158">
        <v>0.4</v>
      </c>
      <c r="AL308" s="159" t="s">
        <v>66</v>
      </c>
      <c r="AM308" s="159" t="s">
        <v>67</v>
      </c>
      <c r="AN308" s="159" t="s">
        <v>80</v>
      </c>
      <c r="AO308" s="499">
        <v>0.6</v>
      </c>
      <c r="AP308" s="499">
        <v>2.7993599999999997E-2</v>
      </c>
      <c r="AQ308" s="502" t="s">
        <v>70</v>
      </c>
      <c r="AR308" s="499">
        <v>0.4</v>
      </c>
      <c r="AS308" s="499">
        <v>0.4</v>
      </c>
      <c r="AT308" s="502" t="s">
        <v>9</v>
      </c>
      <c r="AU308" s="502" t="s">
        <v>10</v>
      </c>
      <c r="AV308" s="502" t="s">
        <v>1512</v>
      </c>
      <c r="AW308" s="516" t="s">
        <v>82</v>
      </c>
      <c r="AX308" s="493"/>
      <c r="AY308" s="493"/>
      <c r="AZ308" s="493"/>
      <c r="BA308" s="493"/>
      <c r="BB308" s="519"/>
      <c r="BC308" s="493"/>
      <c r="BD308" s="493"/>
      <c r="BE308" s="511"/>
      <c r="BF308" s="511"/>
      <c r="BG308" s="511"/>
      <c r="BH308" s="511"/>
      <c r="BI308" s="511"/>
      <c r="BJ308" s="493"/>
      <c r="BK308" s="493"/>
      <c r="BL308" s="496"/>
    </row>
    <row r="309" spans="1:64" ht="62.25" x14ac:dyDescent="0.2">
      <c r="A309" s="616"/>
      <c r="B309" s="515"/>
      <c r="C309" s="621"/>
      <c r="D309" s="523"/>
      <c r="E309" s="526"/>
      <c r="F309" s="529"/>
      <c r="G309" s="494"/>
      <c r="H309" s="532"/>
      <c r="I309" s="535"/>
      <c r="J309" s="538"/>
      <c r="K309" s="541"/>
      <c r="L309" s="494"/>
      <c r="M309" s="494"/>
      <c r="N309" s="532"/>
      <c r="O309" s="564"/>
      <c r="P309" s="517"/>
      <c r="Q309" s="506"/>
      <c r="R309" s="517"/>
      <c r="S309" s="506"/>
      <c r="T309" s="517"/>
      <c r="U309" s="506"/>
      <c r="V309" s="509"/>
      <c r="W309" s="506"/>
      <c r="X309" s="506"/>
      <c r="Y309" s="503"/>
      <c r="Z309" s="161">
        <v>2</v>
      </c>
      <c r="AA309" s="21" t="s">
        <v>651</v>
      </c>
      <c r="AB309" s="163" t="s">
        <v>170</v>
      </c>
      <c r="AC309" s="164" t="s">
        <v>652</v>
      </c>
      <c r="AD309" s="182" t="s">
        <v>1513</v>
      </c>
      <c r="AE309" s="169" t="s">
        <v>64</v>
      </c>
      <c r="AF309" s="166">
        <v>0.25</v>
      </c>
      <c r="AG309" s="169" t="s">
        <v>77</v>
      </c>
      <c r="AH309" s="166">
        <v>0.15</v>
      </c>
      <c r="AI309" s="167">
        <v>0.4</v>
      </c>
      <c r="AJ309" s="183">
        <v>0.216</v>
      </c>
      <c r="AK309" s="183">
        <v>0.4</v>
      </c>
      <c r="AL309" s="169" t="s">
        <v>66</v>
      </c>
      <c r="AM309" s="169" t="s">
        <v>67</v>
      </c>
      <c r="AN309" s="169" t="s">
        <v>80</v>
      </c>
      <c r="AO309" s="500"/>
      <c r="AP309" s="500"/>
      <c r="AQ309" s="503"/>
      <c r="AR309" s="500"/>
      <c r="AS309" s="500"/>
      <c r="AT309" s="503"/>
      <c r="AU309" s="503"/>
      <c r="AV309" s="503"/>
      <c r="AW309" s="517"/>
      <c r="AX309" s="494"/>
      <c r="AY309" s="494"/>
      <c r="AZ309" s="494"/>
      <c r="BA309" s="494"/>
      <c r="BB309" s="520"/>
      <c r="BC309" s="494"/>
      <c r="BD309" s="494"/>
      <c r="BE309" s="512"/>
      <c r="BF309" s="512"/>
      <c r="BG309" s="512"/>
      <c r="BH309" s="512"/>
      <c r="BI309" s="512"/>
      <c r="BJ309" s="494"/>
      <c r="BK309" s="494"/>
      <c r="BL309" s="497"/>
    </row>
    <row r="310" spans="1:64" ht="62.25" x14ac:dyDescent="0.2">
      <c r="A310" s="616"/>
      <c r="B310" s="515"/>
      <c r="C310" s="621"/>
      <c r="D310" s="523"/>
      <c r="E310" s="526"/>
      <c r="F310" s="529"/>
      <c r="G310" s="494"/>
      <c r="H310" s="532"/>
      <c r="I310" s="535"/>
      <c r="J310" s="538"/>
      <c r="K310" s="541"/>
      <c r="L310" s="494"/>
      <c r="M310" s="494"/>
      <c r="N310" s="532"/>
      <c r="O310" s="564"/>
      <c r="P310" s="517"/>
      <c r="Q310" s="506"/>
      <c r="R310" s="517"/>
      <c r="S310" s="506"/>
      <c r="T310" s="517"/>
      <c r="U310" s="506"/>
      <c r="V310" s="509"/>
      <c r="W310" s="506"/>
      <c r="X310" s="506"/>
      <c r="Y310" s="503"/>
      <c r="Z310" s="161">
        <v>3</v>
      </c>
      <c r="AA310" s="21" t="s">
        <v>653</v>
      </c>
      <c r="AB310" s="163" t="s">
        <v>170</v>
      </c>
      <c r="AC310" s="164" t="s">
        <v>654</v>
      </c>
      <c r="AD310" s="165" t="s">
        <v>1513</v>
      </c>
      <c r="AE310" s="169" t="s">
        <v>64</v>
      </c>
      <c r="AF310" s="166">
        <v>0.25</v>
      </c>
      <c r="AG310" s="169" t="s">
        <v>77</v>
      </c>
      <c r="AH310" s="166">
        <v>0.15</v>
      </c>
      <c r="AI310" s="167">
        <v>0.4</v>
      </c>
      <c r="AJ310" s="168">
        <v>0.12959999999999999</v>
      </c>
      <c r="AK310" s="168">
        <v>0.4</v>
      </c>
      <c r="AL310" s="169" t="s">
        <v>66</v>
      </c>
      <c r="AM310" s="169" t="s">
        <v>67</v>
      </c>
      <c r="AN310" s="169" t="s">
        <v>80</v>
      </c>
      <c r="AO310" s="500"/>
      <c r="AP310" s="500"/>
      <c r="AQ310" s="503"/>
      <c r="AR310" s="500"/>
      <c r="AS310" s="500"/>
      <c r="AT310" s="503"/>
      <c r="AU310" s="503"/>
      <c r="AV310" s="503"/>
      <c r="AW310" s="517"/>
      <c r="AX310" s="494"/>
      <c r="AY310" s="494"/>
      <c r="AZ310" s="494"/>
      <c r="BA310" s="494"/>
      <c r="BB310" s="520"/>
      <c r="BC310" s="494"/>
      <c r="BD310" s="494"/>
      <c r="BE310" s="512"/>
      <c r="BF310" s="512"/>
      <c r="BG310" s="512"/>
      <c r="BH310" s="512"/>
      <c r="BI310" s="512"/>
      <c r="BJ310" s="494"/>
      <c r="BK310" s="494"/>
      <c r="BL310" s="497"/>
    </row>
    <row r="311" spans="1:64" ht="62.25" x14ac:dyDescent="0.2">
      <c r="A311" s="616"/>
      <c r="B311" s="515"/>
      <c r="C311" s="621"/>
      <c r="D311" s="523"/>
      <c r="E311" s="526"/>
      <c r="F311" s="529"/>
      <c r="G311" s="494"/>
      <c r="H311" s="532"/>
      <c r="I311" s="535"/>
      <c r="J311" s="538"/>
      <c r="K311" s="541"/>
      <c r="L311" s="494"/>
      <c r="M311" s="494"/>
      <c r="N311" s="532"/>
      <c r="O311" s="564"/>
      <c r="P311" s="517"/>
      <c r="Q311" s="506"/>
      <c r="R311" s="517"/>
      <c r="S311" s="506"/>
      <c r="T311" s="517"/>
      <c r="U311" s="506"/>
      <c r="V311" s="509"/>
      <c r="W311" s="506"/>
      <c r="X311" s="506"/>
      <c r="Y311" s="503"/>
      <c r="Z311" s="161">
        <v>4</v>
      </c>
      <c r="AA311" s="21" t="s">
        <v>655</v>
      </c>
      <c r="AB311" s="163" t="s">
        <v>170</v>
      </c>
      <c r="AC311" s="164" t="s">
        <v>656</v>
      </c>
      <c r="AD311" s="165" t="s">
        <v>1513</v>
      </c>
      <c r="AE311" s="163" t="s">
        <v>64</v>
      </c>
      <c r="AF311" s="166">
        <v>0.25</v>
      </c>
      <c r="AG311" s="163" t="s">
        <v>77</v>
      </c>
      <c r="AH311" s="166">
        <v>0.15</v>
      </c>
      <c r="AI311" s="167">
        <v>0.4</v>
      </c>
      <c r="AJ311" s="168">
        <v>7.7759999999999996E-2</v>
      </c>
      <c r="AK311" s="168">
        <v>0.4</v>
      </c>
      <c r="AL311" s="169" t="s">
        <v>66</v>
      </c>
      <c r="AM311" s="169" t="s">
        <v>67</v>
      </c>
      <c r="AN311" s="169" t="s">
        <v>80</v>
      </c>
      <c r="AO311" s="500"/>
      <c r="AP311" s="500"/>
      <c r="AQ311" s="503"/>
      <c r="AR311" s="500"/>
      <c r="AS311" s="500"/>
      <c r="AT311" s="503"/>
      <c r="AU311" s="503"/>
      <c r="AV311" s="503"/>
      <c r="AW311" s="517"/>
      <c r="AX311" s="494"/>
      <c r="AY311" s="494"/>
      <c r="AZ311" s="494"/>
      <c r="BA311" s="494"/>
      <c r="BB311" s="520"/>
      <c r="BC311" s="494"/>
      <c r="BD311" s="494"/>
      <c r="BE311" s="512"/>
      <c r="BF311" s="512"/>
      <c r="BG311" s="512"/>
      <c r="BH311" s="512"/>
      <c r="BI311" s="512"/>
      <c r="BJ311" s="494"/>
      <c r="BK311" s="494"/>
      <c r="BL311" s="497"/>
    </row>
    <row r="312" spans="1:64" ht="62.25" x14ac:dyDescent="0.2">
      <c r="A312" s="616"/>
      <c r="B312" s="515"/>
      <c r="C312" s="621"/>
      <c r="D312" s="523"/>
      <c r="E312" s="526"/>
      <c r="F312" s="529"/>
      <c r="G312" s="494"/>
      <c r="H312" s="532"/>
      <c r="I312" s="535"/>
      <c r="J312" s="538"/>
      <c r="K312" s="541"/>
      <c r="L312" s="494"/>
      <c r="M312" s="494"/>
      <c r="N312" s="532"/>
      <c r="O312" s="564"/>
      <c r="P312" s="517"/>
      <c r="Q312" s="506"/>
      <c r="R312" s="517"/>
      <c r="S312" s="506"/>
      <c r="T312" s="517"/>
      <c r="U312" s="506"/>
      <c r="V312" s="509"/>
      <c r="W312" s="506"/>
      <c r="X312" s="506"/>
      <c r="Y312" s="503"/>
      <c r="Z312" s="161">
        <v>5</v>
      </c>
      <c r="AA312" s="22" t="s">
        <v>657</v>
      </c>
      <c r="AB312" s="163" t="s">
        <v>170</v>
      </c>
      <c r="AC312" s="184" t="s">
        <v>658</v>
      </c>
      <c r="AD312" s="165" t="s">
        <v>1513</v>
      </c>
      <c r="AE312" s="163" t="s">
        <v>64</v>
      </c>
      <c r="AF312" s="166">
        <v>0.25</v>
      </c>
      <c r="AG312" s="163" t="s">
        <v>77</v>
      </c>
      <c r="AH312" s="166">
        <v>0.15</v>
      </c>
      <c r="AI312" s="167">
        <v>0.4</v>
      </c>
      <c r="AJ312" s="168">
        <v>4.6655999999999996E-2</v>
      </c>
      <c r="AK312" s="168">
        <v>0.4</v>
      </c>
      <c r="AL312" s="169" t="s">
        <v>66</v>
      </c>
      <c r="AM312" s="169" t="s">
        <v>67</v>
      </c>
      <c r="AN312" s="169" t="s">
        <v>80</v>
      </c>
      <c r="AO312" s="500"/>
      <c r="AP312" s="500"/>
      <c r="AQ312" s="503"/>
      <c r="AR312" s="500"/>
      <c r="AS312" s="500"/>
      <c r="AT312" s="503"/>
      <c r="AU312" s="503"/>
      <c r="AV312" s="503"/>
      <c r="AW312" s="517"/>
      <c r="AX312" s="494"/>
      <c r="AY312" s="494"/>
      <c r="AZ312" s="494"/>
      <c r="BA312" s="494"/>
      <c r="BB312" s="520"/>
      <c r="BC312" s="494"/>
      <c r="BD312" s="494"/>
      <c r="BE312" s="512"/>
      <c r="BF312" s="512"/>
      <c r="BG312" s="512"/>
      <c r="BH312" s="512"/>
      <c r="BI312" s="512"/>
      <c r="BJ312" s="494"/>
      <c r="BK312" s="494"/>
      <c r="BL312" s="497"/>
    </row>
    <row r="313" spans="1:64" ht="63" thickBot="1" x14ac:dyDescent="0.25">
      <c r="A313" s="617"/>
      <c r="B313" s="619"/>
      <c r="C313" s="622"/>
      <c r="D313" s="524"/>
      <c r="E313" s="527"/>
      <c r="F313" s="530"/>
      <c r="G313" s="495"/>
      <c r="H313" s="533"/>
      <c r="I313" s="536"/>
      <c r="J313" s="539"/>
      <c r="K313" s="542"/>
      <c r="L313" s="495"/>
      <c r="M313" s="495"/>
      <c r="N313" s="533"/>
      <c r="O313" s="565"/>
      <c r="P313" s="518"/>
      <c r="Q313" s="507"/>
      <c r="R313" s="518"/>
      <c r="S313" s="507"/>
      <c r="T313" s="518"/>
      <c r="U313" s="507"/>
      <c r="V313" s="510"/>
      <c r="W313" s="507"/>
      <c r="X313" s="507"/>
      <c r="Y313" s="504"/>
      <c r="Z313" s="171">
        <v>6</v>
      </c>
      <c r="AA313" s="172" t="s">
        <v>659</v>
      </c>
      <c r="AB313" s="173" t="s">
        <v>170</v>
      </c>
      <c r="AC313" s="172" t="s">
        <v>660</v>
      </c>
      <c r="AD313" s="174" t="s">
        <v>1513</v>
      </c>
      <c r="AE313" s="173" t="s">
        <v>64</v>
      </c>
      <c r="AF313" s="175">
        <v>0.25</v>
      </c>
      <c r="AG313" s="173" t="s">
        <v>77</v>
      </c>
      <c r="AH313" s="175">
        <v>0.15</v>
      </c>
      <c r="AI313" s="176">
        <v>0.4</v>
      </c>
      <c r="AJ313" s="168">
        <v>2.7993599999999997E-2</v>
      </c>
      <c r="AK313" s="168">
        <v>0.4</v>
      </c>
      <c r="AL313" s="178" t="s">
        <v>66</v>
      </c>
      <c r="AM313" s="178" t="s">
        <v>67</v>
      </c>
      <c r="AN313" s="178" t="s">
        <v>80</v>
      </c>
      <c r="AO313" s="501"/>
      <c r="AP313" s="501"/>
      <c r="AQ313" s="504"/>
      <c r="AR313" s="501"/>
      <c r="AS313" s="501"/>
      <c r="AT313" s="504"/>
      <c r="AU313" s="504"/>
      <c r="AV313" s="504"/>
      <c r="AW313" s="518"/>
      <c r="AX313" s="495"/>
      <c r="AY313" s="495"/>
      <c r="AZ313" s="495"/>
      <c r="BA313" s="495"/>
      <c r="BB313" s="521"/>
      <c r="BC313" s="495"/>
      <c r="BD313" s="495"/>
      <c r="BE313" s="513"/>
      <c r="BF313" s="513"/>
      <c r="BG313" s="513"/>
      <c r="BH313" s="513"/>
      <c r="BI313" s="513"/>
      <c r="BJ313" s="495"/>
      <c r="BK313" s="495"/>
      <c r="BL313" s="553"/>
    </row>
    <row r="314" spans="1:64" ht="66" customHeight="1" x14ac:dyDescent="0.2">
      <c r="A314" s="514" t="s">
        <v>158</v>
      </c>
      <c r="B314" s="515" t="s">
        <v>92</v>
      </c>
      <c r="C314" s="515" t="s">
        <v>681</v>
      </c>
      <c r="D314" s="522" t="s">
        <v>162</v>
      </c>
      <c r="E314" s="525" t="s">
        <v>131</v>
      </c>
      <c r="F314" s="528">
        <v>1</v>
      </c>
      <c r="G314" s="531" t="s">
        <v>682</v>
      </c>
      <c r="H314" s="531"/>
      <c r="I314" s="623" t="s">
        <v>709</v>
      </c>
      <c r="J314" s="537" t="s">
        <v>17</v>
      </c>
      <c r="K314" s="540" t="s">
        <v>710</v>
      </c>
      <c r="L314" s="493"/>
      <c r="M314" s="493"/>
      <c r="N314" s="531" t="s">
        <v>683</v>
      </c>
      <c r="O314" s="563">
        <v>0</v>
      </c>
      <c r="P314" s="516" t="s">
        <v>62</v>
      </c>
      <c r="Q314" s="505">
        <v>0.6</v>
      </c>
      <c r="R314" s="516"/>
      <c r="S314" s="505" t="s">
        <v>1510</v>
      </c>
      <c r="T314" s="516" t="s">
        <v>74</v>
      </c>
      <c r="U314" s="505">
        <v>0.2</v>
      </c>
      <c r="V314" s="508" t="s">
        <v>74</v>
      </c>
      <c r="W314" s="505">
        <v>0.2</v>
      </c>
      <c r="X314" s="505" t="s">
        <v>1872</v>
      </c>
      <c r="Y314" s="629" t="s">
        <v>10</v>
      </c>
      <c r="Z314" s="152">
        <v>1</v>
      </c>
      <c r="AA314" s="153" t="s">
        <v>684</v>
      </c>
      <c r="AB314" s="154" t="s">
        <v>170</v>
      </c>
      <c r="AC314" s="153" t="s">
        <v>685</v>
      </c>
      <c r="AD314" s="155" t="s">
        <v>1513</v>
      </c>
      <c r="AE314" s="154" t="s">
        <v>64</v>
      </c>
      <c r="AF314" s="156">
        <v>0.25</v>
      </c>
      <c r="AG314" s="154" t="s">
        <v>77</v>
      </c>
      <c r="AH314" s="156">
        <v>0.15</v>
      </c>
      <c r="AI314" s="157">
        <v>0.4</v>
      </c>
      <c r="AJ314" s="158">
        <v>0.36</v>
      </c>
      <c r="AK314" s="158">
        <v>0.2</v>
      </c>
      <c r="AL314" s="159" t="s">
        <v>66</v>
      </c>
      <c r="AM314" s="159" t="s">
        <v>67</v>
      </c>
      <c r="AN314" s="159" t="s">
        <v>80</v>
      </c>
      <c r="AO314" s="499">
        <v>0.6</v>
      </c>
      <c r="AP314" s="499">
        <v>0.216</v>
      </c>
      <c r="AQ314" s="502" t="s">
        <v>71</v>
      </c>
      <c r="AR314" s="499">
        <v>0.2</v>
      </c>
      <c r="AS314" s="499">
        <v>0.2</v>
      </c>
      <c r="AT314" s="502" t="s">
        <v>74</v>
      </c>
      <c r="AU314" s="502" t="s">
        <v>10</v>
      </c>
      <c r="AV314" s="502" t="s">
        <v>1512</v>
      </c>
      <c r="AW314" s="516" t="s">
        <v>82</v>
      </c>
      <c r="AX314" s="609"/>
      <c r="AY314" s="609"/>
      <c r="AZ314" s="605"/>
      <c r="BA314" s="605"/>
      <c r="BB314" s="519"/>
      <c r="BC314" s="605"/>
      <c r="BD314" s="605"/>
      <c r="BE314" s="605"/>
      <c r="BF314" s="493"/>
      <c r="BG314" s="493"/>
      <c r="BH314" s="493"/>
      <c r="BI314" s="563"/>
      <c r="BJ314" s="609"/>
      <c r="BK314" s="609"/>
      <c r="BL314" s="626"/>
    </row>
    <row r="315" spans="1:64" ht="62.25" x14ac:dyDescent="0.2">
      <c r="A315" s="514"/>
      <c r="B315" s="515"/>
      <c r="C315" s="515"/>
      <c r="D315" s="523"/>
      <c r="E315" s="526"/>
      <c r="F315" s="529"/>
      <c r="G315" s="532"/>
      <c r="H315" s="532"/>
      <c r="I315" s="624"/>
      <c r="J315" s="538"/>
      <c r="K315" s="541"/>
      <c r="L315" s="494"/>
      <c r="M315" s="494"/>
      <c r="N315" s="532"/>
      <c r="O315" s="564"/>
      <c r="P315" s="517"/>
      <c r="Q315" s="506"/>
      <c r="R315" s="517"/>
      <c r="S315" s="506"/>
      <c r="T315" s="517"/>
      <c r="U315" s="506"/>
      <c r="V315" s="509"/>
      <c r="W315" s="506"/>
      <c r="X315" s="506"/>
      <c r="Y315" s="630"/>
      <c r="Z315" s="161">
        <v>2</v>
      </c>
      <c r="AA315" s="162" t="s">
        <v>686</v>
      </c>
      <c r="AB315" s="163" t="s">
        <v>170</v>
      </c>
      <c r="AC315" s="162" t="s">
        <v>687</v>
      </c>
      <c r="AD315" s="165" t="s">
        <v>1513</v>
      </c>
      <c r="AE315" s="163" t="s">
        <v>64</v>
      </c>
      <c r="AF315" s="166">
        <v>0.25</v>
      </c>
      <c r="AG315" s="163" t="s">
        <v>77</v>
      </c>
      <c r="AH315" s="166">
        <v>0.15</v>
      </c>
      <c r="AI315" s="167">
        <v>0.4</v>
      </c>
      <c r="AJ315" s="168">
        <v>0.216</v>
      </c>
      <c r="AK315" s="168">
        <v>0.2</v>
      </c>
      <c r="AL315" s="169" t="s">
        <v>66</v>
      </c>
      <c r="AM315" s="169" t="s">
        <v>67</v>
      </c>
      <c r="AN315" s="169" t="s">
        <v>80</v>
      </c>
      <c r="AO315" s="500"/>
      <c r="AP315" s="500"/>
      <c r="AQ315" s="503"/>
      <c r="AR315" s="500"/>
      <c r="AS315" s="500"/>
      <c r="AT315" s="503"/>
      <c r="AU315" s="503"/>
      <c r="AV315" s="503"/>
      <c r="AW315" s="517"/>
      <c r="AX315" s="610"/>
      <c r="AY315" s="610"/>
      <c r="AZ315" s="606"/>
      <c r="BA315" s="606"/>
      <c r="BB315" s="520"/>
      <c r="BC315" s="606"/>
      <c r="BD315" s="606"/>
      <c r="BE315" s="606"/>
      <c r="BF315" s="494"/>
      <c r="BG315" s="494"/>
      <c r="BH315" s="494"/>
      <c r="BI315" s="564"/>
      <c r="BJ315" s="610"/>
      <c r="BK315" s="610"/>
      <c r="BL315" s="627"/>
    </row>
    <row r="316" spans="1:64" x14ac:dyDescent="0.2">
      <c r="A316" s="514"/>
      <c r="B316" s="515"/>
      <c r="C316" s="515"/>
      <c r="D316" s="523"/>
      <c r="E316" s="526"/>
      <c r="F316" s="529"/>
      <c r="G316" s="532"/>
      <c r="H316" s="532"/>
      <c r="I316" s="624"/>
      <c r="J316" s="538"/>
      <c r="K316" s="541"/>
      <c r="L316" s="494"/>
      <c r="M316" s="494"/>
      <c r="N316" s="532"/>
      <c r="O316" s="564"/>
      <c r="P316" s="517"/>
      <c r="Q316" s="506"/>
      <c r="R316" s="517"/>
      <c r="S316" s="506"/>
      <c r="T316" s="517"/>
      <c r="U316" s="506"/>
      <c r="V316" s="509"/>
      <c r="W316" s="506"/>
      <c r="X316" s="506"/>
      <c r="Y316" s="630"/>
      <c r="Z316" s="161"/>
      <c r="AA316" s="162"/>
      <c r="AB316" s="163"/>
      <c r="AC316" s="162"/>
      <c r="AD316" s="165" t="s">
        <v>1510</v>
      </c>
      <c r="AE316" s="163"/>
      <c r="AF316" s="166" t="s">
        <v>1510</v>
      </c>
      <c r="AG316" s="163"/>
      <c r="AH316" s="166" t="s">
        <v>1510</v>
      </c>
      <c r="AI316" s="167" t="s">
        <v>1510</v>
      </c>
      <c r="AJ316" s="168" t="s">
        <v>1510</v>
      </c>
      <c r="AK316" s="168" t="s">
        <v>1510</v>
      </c>
      <c r="AL316" s="169"/>
      <c r="AM316" s="169"/>
      <c r="AN316" s="169"/>
      <c r="AO316" s="500"/>
      <c r="AP316" s="500"/>
      <c r="AQ316" s="503"/>
      <c r="AR316" s="500"/>
      <c r="AS316" s="500"/>
      <c r="AT316" s="503"/>
      <c r="AU316" s="503"/>
      <c r="AV316" s="503"/>
      <c r="AW316" s="517"/>
      <c r="AX316" s="610"/>
      <c r="AY316" s="610"/>
      <c r="AZ316" s="606"/>
      <c r="BA316" s="606"/>
      <c r="BB316" s="520"/>
      <c r="BC316" s="606"/>
      <c r="BD316" s="606"/>
      <c r="BE316" s="606"/>
      <c r="BF316" s="494"/>
      <c r="BG316" s="494"/>
      <c r="BH316" s="494"/>
      <c r="BI316" s="564"/>
      <c r="BJ316" s="610"/>
      <c r="BK316" s="610"/>
      <c r="BL316" s="627"/>
    </row>
    <row r="317" spans="1:64" x14ac:dyDescent="0.2">
      <c r="A317" s="514"/>
      <c r="B317" s="515"/>
      <c r="C317" s="515"/>
      <c r="D317" s="523"/>
      <c r="E317" s="526"/>
      <c r="F317" s="529"/>
      <c r="G317" s="532"/>
      <c r="H317" s="532"/>
      <c r="I317" s="624"/>
      <c r="J317" s="538"/>
      <c r="K317" s="541"/>
      <c r="L317" s="494"/>
      <c r="M317" s="494"/>
      <c r="N317" s="532"/>
      <c r="O317" s="564"/>
      <c r="P317" s="517"/>
      <c r="Q317" s="506"/>
      <c r="R317" s="517"/>
      <c r="S317" s="506"/>
      <c r="T317" s="517"/>
      <c r="U317" s="506"/>
      <c r="V317" s="509"/>
      <c r="W317" s="506"/>
      <c r="X317" s="506"/>
      <c r="Y317" s="630"/>
      <c r="Z317" s="161"/>
      <c r="AA317" s="164"/>
      <c r="AB317" s="163"/>
      <c r="AC317" s="164"/>
      <c r="AD317" s="165" t="s">
        <v>1510</v>
      </c>
      <c r="AE317" s="163"/>
      <c r="AF317" s="166" t="s">
        <v>1510</v>
      </c>
      <c r="AG317" s="163"/>
      <c r="AH317" s="166" t="s">
        <v>1510</v>
      </c>
      <c r="AI317" s="167" t="s">
        <v>1510</v>
      </c>
      <c r="AJ317" s="168" t="s">
        <v>1510</v>
      </c>
      <c r="AK317" s="168" t="s">
        <v>1510</v>
      </c>
      <c r="AL317" s="169"/>
      <c r="AM317" s="169"/>
      <c r="AN317" s="169"/>
      <c r="AO317" s="500"/>
      <c r="AP317" s="500"/>
      <c r="AQ317" s="503"/>
      <c r="AR317" s="500"/>
      <c r="AS317" s="500"/>
      <c r="AT317" s="503"/>
      <c r="AU317" s="503"/>
      <c r="AV317" s="503"/>
      <c r="AW317" s="517"/>
      <c r="AX317" s="610"/>
      <c r="AY317" s="610"/>
      <c r="AZ317" s="606"/>
      <c r="BA317" s="606"/>
      <c r="BB317" s="520"/>
      <c r="BC317" s="606"/>
      <c r="BD317" s="606"/>
      <c r="BE317" s="606"/>
      <c r="BF317" s="494"/>
      <c r="BG317" s="494"/>
      <c r="BH317" s="494"/>
      <c r="BI317" s="564"/>
      <c r="BJ317" s="610"/>
      <c r="BK317" s="610"/>
      <c r="BL317" s="627"/>
    </row>
    <row r="318" spans="1:64" x14ac:dyDescent="0.2">
      <c r="A318" s="514"/>
      <c r="B318" s="515"/>
      <c r="C318" s="515"/>
      <c r="D318" s="523"/>
      <c r="E318" s="526"/>
      <c r="F318" s="529"/>
      <c r="G318" s="532"/>
      <c r="H318" s="532"/>
      <c r="I318" s="624"/>
      <c r="J318" s="538"/>
      <c r="K318" s="541"/>
      <c r="L318" s="494"/>
      <c r="M318" s="494"/>
      <c r="N318" s="532"/>
      <c r="O318" s="564"/>
      <c r="P318" s="517"/>
      <c r="Q318" s="506"/>
      <c r="R318" s="517"/>
      <c r="S318" s="506"/>
      <c r="T318" s="517"/>
      <c r="U318" s="506"/>
      <c r="V318" s="509"/>
      <c r="W318" s="506"/>
      <c r="X318" s="506"/>
      <c r="Y318" s="630"/>
      <c r="Z318" s="161"/>
      <c r="AA318" s="170"/>
      <c r="AB318" s="163"/>
      <c r="AC318" s="164"/>
      <c r="AD318" s="165" t="s">
        <v>1510</v>
      </c>
      <c r="AE318" s="163"/>
      <c r="AF318" s="166" t="s">
        <v>1510</v>
      </c>
      <c r="AG318" s="163"/>
      <c r="AH318" s="166" t="s">
        <v>1510</v>
      </c>
      <c r="AI318" s="167" t="s">
        <v>1510</v>
      </c>
      <c r="AJ318" s="168" t="s">
        <v>1510</v>
      </c>
      <c r="AK318" s="168" t="s">
        <v>1510</v>
      </c>
      <c r="AL318" s="169"/>
      <c r="AM318" s="169"/>
      <c r="AN318" s="169"/>
      <c r="AO318" s="500"/>
      <c r="AP318" s="500"/>
      <c r="AQ318" s="503"/>
      <c r="AR318" s="500"/>
      <c r="AS318" s="500"/>
      <c r="AT318" s="503"/>
      <c r="AU318" s="503"/>
      <c r="AV318" s="503"/>
      <c r="AW318" s="517"/>
      <c r="AX318" s="610"/>
      <c r="AY318" s="610"/>
      <c r="AZ318" s="606"/>
      <c r="BA318" s="606"/>
      <c r="BB318" s="520"/>
      <c r="BC318" s="606"/>
      <c r="BD318" s="606"/>
      <c r="BE318" s="606"/>
      <c r="BF318" s="494"/>
      <c r="BG318" s="494"/>
      <c r="BH318" s="494"/>
      <c r="BI318" s="564"/>
      <c r="BJ318" s="610"/>
      <c r="BK318" s="610"/>
      <c r="BL318" s="627"/>
    </row>
    <row r="319" spans="1:64" ht="13.5" thickBot="1" x14ac:dyDescent="0.25">
      <c r="A319" s="514"/>
      <c r="B319" s="515"/>
      <c r="C319" s="515"/>
      <c r="D319" s="524"/>
      <c r="E319" s="527"/>
      <c r="F319" s="530"/>
      <c r="G319" s="533"/>
      <c r="H319" s="533"/>
      <c r="I319" s="625"/>
      <c r="J319" s="539"/>
      <c r="K319" s="542"/>
      <c r="L319" s="495"/>
      <c r="M319" s="495"/>
      <c r="N319" s="533"/>
      <c r="O319" s="565"/>
      <c r="P319" s="518"/>
      <c r="Q319" s="507"/>
      <c r="R319" s="518"/>
      <c r="S319" s="507"/>
      <c r="T319" s="518"/>
      <c r="U319" s="507"/>
      <c r="V319" s="510"/>
      <c r="W319" s="507"/>
      <c r="X319" s="507"/>
      <c r="Y319" s="631"/>
      <c r="Z319" s="171"/>
      <c r="AA319" s="172"/>
      <c r="AB319" s="173"/>
      <c r="AC319" s="172"/>
      <c r="AD319" s="185" t="s">
        <v>1510</v>
      </c>
      <c r="AE319" s="173"/>
      <c r="AF319" s="175" t="s">
        <v>1510</v>
      </c>
      <c r="AG319" s="173"/>
      <c r="AH319" s="175" t="s">
        <v>1510</v>
      </c>
      <c r="AI319" s="176" t="s">
        <v>1510</v>
      </c>
      <c r="AJ319" s="168" t="s">
        <v>1510</v>
      </c>
      <c r="AK319" s="168" t="s">
        <v>1510</v>
      </c>
      <c r="AL319" s="178"/>
      <c r="AM319" s="178"/>
      <c r="AN319" s="178"/>
      <c r="AO319" s="501"/>
      <c r="AP319" s="501"/>
      <c r="AQ319" s="504"/>
      <c r="AR319" s="501"/>
      <c r="AS319" s="501"/>
      <c r="AT319" s="504"/>
      <c r="AU319" s="504"/>
      <c r="AV319" s="504"/>
      <c r="AW319" s="518"/>
      <c r="AX319" s="611"/>
      <c r="AY319" s="611"/>
      <c r="AZ319" s="607"/>
      <c r="BA319" s="607"/>
      <c r="BB319" s="521"/>
      <c r="BC319" s="607"/>
      <c r="BD319" s="607"/>
      <c r="BE319" s="607"/>
      <c r="BF319" s="495"/>
      <c r="BG319" s="495"/>
      <c r="BH319" s="495"/>
      <c r="BI319" s="565"/>
      <c r="BJ319" s="611"/>
      <c r="BK319" s="611"/>
      <c r="BL319" s="628"/>
    </row>
    <row r="320" spans="1:64" ht="62.25" x14ac:dyDescent="0.2">
      <c r="A320" s="514"/>
      <c r="B320" s="515"/>
      <c r="C320" s="515"/>
      <c r="D320" s="522" t="s">
        <v>162</v>
      </c>
      <c r="E320" s="525" t="s">
        <v>131</v>
      </c>
      <c r="F320" s="528">
        <v>2</v>
      </c>
      <c r="G320" s="531" t="s">
        <v>688</v>
      </c>
      <c r="H320" s="531"/>
      <c r="I320" s="623" t="s">
        <v>711</v>
      </c>
      <c r="J320" s="537" t="s">
        <v>17</v>
      </c>
      <c r="K320" s="540" t="s">
        <v>712</v>
      </c>
      <c r="L320" s="493"/>
      <c r="M320" s="493"/>
      <c r="N320" s="531" t="s">
        <v>689</v>
      </c>
      <c r="O320" s="563">
        <v>0</v>
      </c>
      <c r="P320" s="516" t="s">
        <v>70</v>
      </c>
      <c r="Q320" s="505">
        <v>0.2</v>
      </c>
      <c r="R320" s="516"/>
      <c r="S320" s="505" t="s">
        <v>1510</v>
      </c>
      <c r="T320" s="516" t="s">
        <v>74</v>
      </c>
      <c r="U320" s="505">
        <v>0.2</v>
      </c>
      <c r="V320" s="508" t="s">
        <v>74</v>
      </c>
      <c r="W320" s="505">
        <v>0.2</v>
      </c>
      <c r="X320" s="505" t="s">
        <v>2088</v>
      </c>
      <c r="Y320" s="502" t="s">
        <v>1512</v>
      </c>
      <c r="Z320" s="152">
        <v>1</v>
      </c>
      <c r="AA320" s="179" t="s">
        <v>690</v>
      </c>
      <c r="AB320" s="154" t="s">
        <v>170</v>
      </c>
      <c r="AC320" s="179" t="s">
        <v>691</v>
      </c>
      <c r="AD320" s="155" t="s">
        <v>1513</v>
      </c>
      <c r="AE320" s="154" t="s">
        <v>64</v>
      </c>
      <c r="AF320" s="156">
        <v>0.25</v>
      </c>
      <c r="AG320" s="154" t="s">
        <v>77</v>
      </c>
      <c r="AH320" s="156">
        <v>0.15</v>
      </c>
      <c r="AI320" s="157">
        <v>0.4</v>
      </c>
      <c r="AJ320" s="158">
        <v>0.12</v>
      </c>
      <c r="AK320" s="158">
        <v>0.2</v>
      </c>
      <c r="AL320" s="159" t="s">
        <v>66</v>
      </c>
      <c r="AM320" s="159" t="s">
        <v>67</v>
      </c>
      <c r="AN320" s="159" t="s">
        <v>80</v>
      </c>
      <c r="AO320" s="499">
        <v>0.2</v>
      </c>
      <c r="AP320" s="499">
        <v>4.3199999999999995E-2</v>
      </c>
      <c r="AQ320" s="502" t="s">
        <v>70</v>
      </c>
      <c r="AR320" s="499">
        <v>0.2</v>
      </c>
      <c r="AS320" s="499">
        <v>0.2</v>
      </c>
      <c r="AT320" s="502" t="s">
        <v>74</v>
      </c>
      <c r="AU320" s="502" t="s">
        <v>1512</v>
      </c>
      <c r="AV320" s="502" t="s">
        <v>1512</v>
      </c>
      <c r="AW320" s="516" t="s">
        <v>82</v>
      </c>
      <c r="AX320" s="493"/>
      <c r="AY320" s="493"/>
      <c r="AZ320" s="493"/>
      <c r="BA320" s="493"/>
      <c r="BB320" s="519"/>
      <c r="BC320" s="493"/>
      <c r="BD320" s="493"/>
      <c r="BE320" s="511"/>
      <c r="BF320" s="511"/>
      <c r="BG320" s="511"/>
      <c r="BH320" s="511"/>
      <c r="BI320" s="511"/>
      <c r="BJ320" s="493"/>
      <c r="BK320" s="493"/>
      <c r="BL320" s="496"/>
    </row>
    <row r="321" spans="1:64" ht="62.25" x14ac:dyDescent="0.2">
      <c r="A321" s="514"/>
      <c r="B321" s="515"/>
      <c r="C321" s="515"/>
      <c r="D321" s="523"/>
      <c r="E321" s="526"/>
      <c r="F321" s="529"/>
      <c r="G321" s="532"/>
      <c r="H321" s="532"/>
      <c r="I321" s="624"/>
      <c r="J321" s="538"/>
      <c r="K321" s="541"/>
      <c r="L321" s="494"/>
      <c r="M321" s="494"/>
      <c r="N321" s="532"/>
      <c r="O321" s="564"/>
      <c r="P321" s="517"/>
      <c r="Q321" s="506"/>
      <c r="R321" s="517"/>
      <c r="S321" s="506"/>
      <c r="T321" s="517"/>
      <c r="U321" s="506"/>
      <c r="V321" s="509"/>
      <c r="W321" s="506"/>
      <c r="X321" s="506"/>
      <c r="Y321" s="503"/>
      <c r="Z321" s="161">
        <v>2</v>
      </c>
      <c r="AA321" s="164" t="s">
        <v>692</v>
      </c>
      <c r="AB321" s="163" t="s">
        <v>170</v>
      </c>
      <c r="AC321" s="164" t="s">
        <v>693</v>
      </c>
      <c r="AD321" s="182" t="s">
        <v>1513</v>
      </c>
      <c r="AE321" s="169" t="s">
        <v>64</v>
      </c>
      <c r="AF321" s="166">
        <v>0.25</v>
      </c>
      <c r="AG321" s="169" t="s">
        <v>77</v>
      </c>
      <c r="AH321" s="166">
        <v>0.15</v>
      </c>
      <c r="AI321" s="167">
        <v>0.4</v>
      </c>
      <c r="AJ321" s="183">
        <v>7.1999999999999995E-2</v>
      </c>
      <c r="AK321" s="183">
        <v>0.2</v>
      </c>
      <c r="AL321" s="169" t="s">
        <v>66</v>
      </c>
      <c r="AM321" s="169" t="s">
        <v>67</v>
      </c>
      <c r="AN321" s="169" t="s">
        <v>80</v>
      </c>
      <c r="AO321" s="500"/>
      <c r="AP321" s="500"/>
      <c r="AQ321" s="503"/>
      <c r="AR321" s="500"/>
      <c r="AS321" s="500"/>
      <c r="AT321" s="503"/>
      <c r="AU321" s="503"/>
      <c r="AV321" s="503"/>
      <c r="AW321" s="517"/>
      <c r="AX321" s="494"/>
      <c r="AY321" s="494"/>
      <c r="AZ321" s="494"/>
      <c r="BA321" s="494"/>
      <c r="BB321" s="520"/>
      <c r="BC321" s="494"/>
      <c r="BD321" s="494"/>
      <c r="BE321" s="512"/>
      <c r="BF321" s="512"/>
      <c r="BG321" s="512"/>
      <c r="BH321" s="512"/>
      <c r="BI321" s="512"/>
      <c r="BJ321" s="494"/>
      <c r="BK321" s="494"/>
      <c r="BL321" s="497"/>
    </row>
    <row r="322" spans="1:64" ht="63.75" x14ac:dyDescent="0.2">
      <c r="A322" s="514"/>
      <c r="B322" s="515"/>
      <c r="C322" s="515"/>
      <c r="D322" s="523"/>
      <c r="E322" s="526"/>
      <c r="F322" s="529"/>
      <c r="G322" s="532"/>
      <c r="H322" s="532"/>
      <c r="I322" s="624"/>
      <c r="J322" s="538"/>
      <c r="K322" s="541"/>
      <c r="L322" s="494"/>
      <c r="M322" s="494"/>
      <c r="N322" s="532"/>
      <c r="O322" s="564"/>
      <c r="P322" s="517"/>
      <c r="Q322" s="506"/>
      <c r="R322" s="517"/>
      <c r="S322" s="506"/>
      <c r="T322" s="517"/>
      <c r="U322" s="506"/>
      <c r="V322" s="509"/>
      <c r="W322" s="506"/>
      <c r="X322" s="506"/>
      <c r="Y322" s="503"/>
      <c r="Z322" s="161">
        <v>3</v>
      </c>
      <c r="AA322" s="162" t="s">
        <v>694</v>
      </c>
      <c r="AB322" s="163" t="s">
        <v>170</v>
      </c>
      <c r="AC322" s="164" t="s">
        <v>695</v>
      </c>
      <c r="AD322" s="165" t="s">
        <v>1513</v>
      </c>
      <c r="AE322" s="163" t="s">
        <v>64</v>
      </c>
      <c r="AF322" s="166">
        <v>0.25</v>
      </c>
      <c r="AG322" s="163" t="s">
        <v>77</v>
      </c>
      <c r="AH322" s="166">
        <v>0.15</v>
      </c>
      <c r="AI322" s="167">
        <v>0.4</v>
      </c>
      <c r="AJ322" s="168">
        <v>4.3199999999999995E-2</v>
      </c>
      <c r="AK322" s="168">
        <v>0.2</v>
      </c>
      <c r="AL322" s="169" t="s">
        <v>66</v>
      </c>
      <c r="AM322" s="169" t="s">
        <v>67</v>
      </c>
      <c r="AN322" s="169" t="s">
        <v>80</v>
      </c>
      <c r="AO322" s="500"/>
      <c r="AP322" s="500"/>
      <c r="AQ322" s="503"/>
      <c r="AR322" s="500"/>
      <c r="AS322" s="500"/>
      <c r="AT322" s="503"/>
      <c r="AU322" s="503"/>
      <c r="AV322" s="503"/>
      <c r="AW322" s="517"/>
      <c r="AX322" s="494"/>
      <c r="AY322" s="494"/>
      <c r="AZ322" s="494"/>
      <c r="BA322" s="494"/>
      <c r="BB322" s="520"/>
      <c r="BC322" s="494"/>
      <c r="BD322" s="494"/>
      <c r="BE322" s="512"/>
      <c r="BF322" s="512"/>
      <c r="BG322" s="512"/>
      <c r="BH322" s="512"/>
      <c r="BI322" s="512"/>
      <c r="BJ322" s="494"/>
      <c r="BK322" s="494"/>
      <c r="BL322" s="497"/>
    </row>
    <row r="323" spans="1:64" x14ac:dyDescent="0.2">
      <c r="A323" s="514"/>
      <c r="B323" s="515"/>
      <c r="C323" s="515"/>
      <c r="D323" s="523"/>
      <c r="E323" s="526"/>
      <c r="F323" s="529"/>
      <c r="G323" s="532"/>
      <c r="H323" s="532"/>
      <c r="I323" s="624"/>
      <c r="J323" s="538"/>
      <c r="K323" s="541"/>
      <c r="L323" s="494"/>
      <c r="M323" s="494"/>
      <c r="N323" s="532"/>
      <c r="O323" s="564"/>
      <c r="P323" s="517"/>
      <c r="Q323" s="506"/>
      <c r="R323" s="517"/>
      <c r="S323" s="506"/>
      <c r="T323" s="517"/>
      <c r="U323" s="506"/>
      <c r="V323" s="509"/>
      <c r="W323" s="506"/>
      <c r="X323" s="506"/>
      <c r="Y323" s="503"/>
      <c r="Z323" s="161"/>
      <c r="AA323" s="164"/>
      <c r="AB323" s="163"/>
      <c r="AC323" s="164"/>
      <c r="AD323" s="165" t="s">
        <v>1510</v>
      </c>
      <c r="AE323" s="163"/>
      <c r="AF323" s="166" t="s">
        <v>1510</v>
      </c>
      <c r="AG323" s="163"/>
      <c r="AH323" s="166" t="s">
        <v>1510</v>
      </c>
      <c r="AI323" s="167" t="s">
        <v>1510</v>
      </c>
      <c r="AJ323" s="168" t="s">
        <v>1510</v>
      </c>
      <c r="AK323" s="168" t="s">
        <v>1510</v>
      </c>
      <c r="AL323" s="169"/>
      <c r="AM323" s="169"/>
      <c r="AN323" s="169"/>
      <c r="AO323" s="500"/>
      <c r="AP323" s="500"/>
      <c r="AQ323" s="503"/>
      <c r="AR323" s="500"/>
      <c r="AS323" s="500"/>
      <c r="AT323" s="503"/>
      <c r="AU323" s="503"/>
      <c r="AV323" s="503"/>
      <c r="AW323" s="517"/>
      <c r="AX323" s="494"/>
      <c r="AY323" s="494"/>
      <c r="AZ323" s="494"/>
      <c r="BA323" s="494"/>
      <c r="BB323" s="520"/>
      <c r="BC323" s="494"/>
      <c r="BD323" s="494"/>
      <c r="BE323" s="512"/>
      <c r="BF323" s="512"/>
      <c r="BG323" s="512"/>
      <c r="BH323" s="512"/>
      <c r="BI323" s="512"/>
      <c r="BJ323" s="494"/>
      <c r="BK323" s="494"/>
      <c r="BL323" s="497"/>
    </row>
    <row r="324" spans="1:64" x14ac:dyDescent="0.2">
      <c r="A324" s="514"/>
      <c r="B324" s="515"/>
      <c r="C324" s="515"/>
      <c r="D324" s="523"/>
      <c r="E324" s="526"/>
      <c r="F324" s="529"/>
      <c r="G324" s="532"/>
      <c r="H324" s="532"/>
      <c r="I324" s="624"/>
      <c r="J324" s="538"/>
      <c r="K324" s="541"/>
      <c r="L324" s="494"/>
      <c r="M324" s="494"/>
      <c r="N324" s="532"/>
      <c r="O324" s="564"/>
      <c r="P324" s="517"/>
      <c r="Q324" s="506"/>
      <c r="R324" s="517"/>
      <c r="S324" s="506"/>
      <c r="T324" s="517"/>
      <c r="U324" s="506"/>
      <c r="V324" s="509"/>
      <c r="W324" s="506"/>
      <c r="X324" s="506"/>
      <c r="Y324" s="503"/>
      <c r="Z324" s="161"/>
      <c r="AA324" s="186"/>
      <c r="AB324" s="163"/>
      <c r="AC324" s="164"/>
      <c r="AD324" s="165" t="s">
        <v>1510</v>
      </c>
      <c r="AE324" s="163"/>
      <c r="AF324" s="166" t="s">
        <v>1510</v>
      </c>
      <c r="AG324" s="163"/>
      <c r="AH324" s="166" t="s">
        <v>1510</v>
      </c>
      <c r="AI324" s="167" t="s">
        <v>1510</v>
      </c>
      <c r="AJ324" s="168" t="s">
        <v>1510</v>
      </c>
      <c r="AK324" s="168" t="s">
        <v>1510</v>
      </c>
      <c r="AL324" s="169"/>
      <c r="AM324" s="169"/>
      <c r="AN324" s="169"/>
      <c r="AO324" s="500"/>
      <c r="AP324" s="500"/>
      <c r="AQ324" s="503"/>
      <c r="AR324" s="500"/>
      <c r="AS324" s="500"/>
      <c r="AT324" s="503"/>
      <c r="AU324" s="503"/>
      <c r="AV324" s="503"/>
      <c r="AW324" s="517"/>
      <c r="AX324" s="494"/>
      <c r="AY324" s="494"/>
      <c r="AZ324" s="494"/>
      <c r="BA324" s="494"/>
      <c r="BB324" s="520"/>
      <c r="BC324" s="494"/>
      <c r="BD324" s="494"/>
      <c r="BE324" s="512"/>
      <c r="BF324" s="512"/>
      <c r="BG324" s="512"/>
      <c r="BH324" s="512"/>
      <c r="BI324" s="512"/>
      <c r="BJ324" s="494"/>
      <c r="BK324" s="494"/>
      <c r="BL324" s="497"/>
    </row>
    <row r="325" spans="1:64" ht="13.5" thickBot="1" x14ac:dyDescent="0.25">
      <c r="A325" s="514"/>
      <c r="B325" s="515"/>
      <c r="C325" s="515"/>
      <c r="D325" s="524"/>
      <c r="E325" s="527"/>
      <c r="F325" s="530"/>
      <c r="G325" s="533"/>
      <c r="H325" s="533"/>
      <c r="I325" s="625"/>
      <c r="J325" s="539"/>
      <c r="K325" s="542"/>
      <c r="L325" s="495"/>
      <c r="M325" s="495"/>
      <c r="N325" s="533"/>
      <c r="O325" s="565"/>
      <c r="P325" s="518"/>
      <c r="Q325" s="507"/>
      <c r="R325" s="518"/>
      <c r="S325" s="507"/>
      <c r="T325" s="518"/>
      <c r="U325" s="507"/>
      <c r="V325" s="510"/>
      <c r="W325" s="507"/>
      <c r="X325" s="507"/>
      <c r="Y325" s="504"/>
      <c r="Z325" s="171"/>
      <c r="AA325" s="172"/>
      <c r="AB325" s="173"/>
      <c r="AC325" s="172"/>
      <c r="AD325" s="174" t="s">
        <v>1510</v>
      </c>
      <c r="AE325" s="173"/>
      <c r="AF325" s="175" t="s">
        <v>1510</v>
      </c>
      <c r="AG325" s="173"/>
      <c r="AH325" s="175" t="s">
        <v>1510</v>
      </c>
      <c r="AI325" s="176" t="s">
        <v>1510</v>
      </c>
      <c r="AJ325" s="168" t="s">
        <v>1510</v>
      </c>
      <c r="AK325" s="168" t="s">
        <v>1510</v>
      </c>
      <c r="AL325" s="178"/>
      <c r="AM325" s="178"/>
      <c r="AN325" s="178"/>
      <c r="AO325" s="501"/>
      <c r="AP325" s="501"/>
      <c r="AQ325" s="504"/>
      <c r="AR325" s="501"/>
      <c r="AS325" s="501"/>
      <c r="AT325" s="504"/>
      <c r="AU325" s="504"/>
      <c r="AV325" s="504"/>
      <c r="AW325" s="518"/>
      <c r="AX325" s="495"/>
      <c r="AY325" s="495"/>
      <c r="AZ325" s="495"/>
      <c r="BA325" s="495"/>
      <c r="BB325" s="521"/>
      <c r="BC325" s="495"/>
      <c r="BD325" s="495"/>
      <c r="BE325" s="513"/>
      <c r="BF325" s="513"/>
      <c r="BG325" s="513"/>
      <c r="BH325" s="513"/>
      <c r="BI325" s="513"/>
      <c r="BJ325" s="495"/>
      <c r="BK325" s="495"/>
      <c r="BL325" s="553"/>
    </row>
    <row r="326" spans="1:64" ht="62.25" x14ac:dyDescent="0.2">
      <c r="A326" s="514"/>
      <c r="B326" s="515"/>
      <c r="C326" s="515"/>
      <c r="D326" s="522" t="s">
        <v>162</v>
      </c>
      <c r="E326" s="525" t="s">
        <v>131</v>
      </c>
      <c r="F326" s="528">
        <v>3</v>
      </c>
      <c r="G326" s="493" t="s">
        <v>696</v>
      </c>
      <c r="H326" s="531"/>
      <c r="I326" s="534" t="s">
        <v>713</v>
      </c>
      <c r="J326" s="537" t="s">
        <v>17</v>
      </c>
      <c r="K326" s="540" t="s">
        <v>714</v>
      </c>
      <c r="L326" s="493"/>
      <c r="M326" s="493"/>
      <c r="N326" s="531" t="s">
        <v>697</v>
      </c>
      <c r="O326" s="563">
        <v>0.95</v>
      </c>
      <c r="P326" s="516" t="s">
        <v>72</v>
      </c>
      <c r="Q326" s="505">
        <v>0.8</v>
      </c>
      <c r="R326" s="516"/>
      <c r="S326" s="505" t="s">
        <v>1510</v>
      </c>
      <c r="T326" s="516" t="s">
        <v>9</v>
      </c>
      <c r="U326" s="505">
        <v>0.4</v>
      </c>
      <c r="V326" s="508" t="s">
        <v>9</v>
      </c>
      <c r="W326" s="505">
        <v>0.4</v>
      </c>
      <c r="X326" s="505" t="s">
        <v>1918</v>
      </c>
      <c r="Y326" s="502" t="s">
        <v>10</v>
      </c>
      <c r="Z326" s="152">
        <v>1</v>
      </c>
      <c r="AA326" s="21" t="s">
        <v>698</v>
      </c>
      <c r="AB326" s="159" t="s">
        <v>170</v>
      </c>
      <c r="AC326" s="258" t="s">
        <v>699</v>
      </c>
      <c r="AD326" s="155" t="s">
        <v>1513</v>
      </c>
      <c r="AE326" s="154" t="s">
        <v>64</v>
      </c>
      <c r="AF326" s="156">
        <v>0.25</v>
      </c>
      <c r="AG326" s="154" t="s">
        <v>77</v>
      </c>
      <c r="AH326" s="156">
        <v>0.15</v>
      </c>
      <c r="AI326" s="157">
        <v>0.4</v>
      </c>
      <c r="AJ326" s="158">
        <v>0.48</v>
      </c>
      <c r="AK326" s="158">
        <v>0.4</v>
      </c>
      <c r="AL326" s="159" t="s">
        <v>66</v>
      </c>
      <c r="AM326" s="159" t="s">
        <v>67</v>
      </c>
      <c r="AN326" s="159" t="s">
        <v>80</v>
      </c>
      <c r="AO326" s="499">
        <v>0.8</v>
      </c>
      <c r="AP326" s="499">
        <v>0.17279999999999998</v>
      </c>
      <c r="AQ326" s="502" t="s">
        <v>70</v>
      </c>
      <c r="AR326" s="499">
        <v>0.4</v>
      </c>
      <c r="AS326" s="499">
        <v>0.4</v>
      </c>
      <c r="AT326" s="502" t="s">
        <v>9</v>
      </c>
      <c r="AU326" s="502" t="s">
        <v>10</v>
      </c>
      <c r="AV326" s="502" t="s">
        <v>1512</v>
      </c>
      <c r="AW326" s="516" t="s">
        <v>82</v>
      </c>
      <c r="AX326" s="636"/>
      <c r="AY326" s="493"/>
      <c r="AZ326" s="493"/>
      <c r="BA326" s="493"/>
      <c r="BB326" s="519"/>
      <c r="BC326" s="493"/>
      <c r="BD326" s="493"/>
      <c r="BE326" s="511"/>
      <c r="BF326" s="511"/>
      <c r="BG326" s="511"/>
      <c r="BH326" s="511"/>
      <c r="BI326" s="511"/>
      <c r="BJ326" s="493"/>
      <c r="BK326" s="493"/>
      <c r="BL326" s="496"/>
    </row>
    <row r="327" spans="1:64" ht="62.25" x14ac:dyDescent="0.2">
      <c r="A327" s="514"/>
      <c r="B327" s="515"/>
      <c r="C327" s="515"/>
      <c r="D327" s="523"/>
      <c r="E327" s="526"/>
      <c r="F327" s="529"/>
      <c r="G327" s="494"/>
      <c r="H327" s="532"/>
      <c r="I327" s="535"/>
      <c r="J327" s="538"/>
      <c r="K327" s="541"/>
      <c r="L327" s="494"/>
      <c r="M327" s="494"/>
      <c r="N327" s="532"/>
      <c r="O327" s="564"/>
      <c r="P327" s="517"/>
      <c r="Q327" s="506"/>
      <c r="R327" s="517"/>
      <c r="S327" s="506"/>
      <c r="T327" s="517"/>
      <c r="U327" s="506"/>
      <c r="V327" s="509"/>
      <c r="W327" s="506"/>
      <c r="X327" s="506"/>
      <c r="Y327" s="503"/>
      <c r="Z327" s="161">
        <v>2</v>
      </c>
      <c r="AA327" s="21" t="s">
        <v>700</v>
      </c>
      <c r="AB327" s="163" t="s">
        <v>170</v>
      </c>
      <c r="AC327" s="164" t="s">
        <v>701</v>
      </c>
      <c r="AD327" s="165" t="s">
        <v>1513</v>
      </c>
      <c r="AE327" s="163" t="s">
        <v>64</v>
      </c>
      <c r="AF327" s="166">
        <v>0.25</v>
      </c>
      <c r="AG327" s="163" t="s">
        <v>77</v>
      </c>
      <c r="AH327" s="166">
        <v>0.15</v>
      </c>
      <c r="AI327" s="167">
        <v>0.4</v>
      </c>
      <c r="AJ327" s="168">
        <v>0.28799999999999998</v>
      </c>
      <c r="AK327" s="168">
        <v>0.4</v>
      </c>
      <c r="AL327" s="169" t="s">
        <v>66</v>
      </c>
      <c r="AM327" s="169" t="s">
        <v>67</v>
      </c>
      <c r="AN327" s="169" t="s">
        <v>80</v>
      </c>
      <c r="AO327" s="500"/>
      <c r="AP327" s="500"/>
      <c r="AQ327" s="503"/>
      <c r="AR327" s="500"/>
      <c r="AS327" s="500"/>
      <c r="AT327" s="503"/>
      <c r="AU327" s="503"/>
      <c r="AV327" s="503"/>
      <c r="AW327" s="517"/>
      <c r="AX327" s="637"/>
      <c r="AY327" s="494"/>
      <c r="AZ327" s="494"/>
      <c r="BA327" s="494"/>
      <c r="BB327" s="520"/>
      <c r="BC327" s="494"/>
      <c r="BD327" s="494"/>
      <c r="BE327" s="512"/>
      <c r="BF327" s="512"/>
      <c r="BG327" s="512"/>
      <c r="BH327" s="512"/>
      <c r="BI327" s="512"/>
      <c r="BJ327" s="494"/>
      <c r="BK327" s="494"/>
      <c r="BL327" s="497"/>
    </row>
    <row r="328" spans="1:64" ht="62.25" x14ac:dyDescent="0.2">
      <c r="A328" s="514"/>
      <c r="B328" s="515"/>
      <c r="C328" s="515"/>
      <c r="D328" s="523"/>
      <c r="E328" s="526"/>
      <c r="F328" s="529"/>
      <c r="G328" s="494"/>
      <c r="H328" s="532"/>
      <c r="I328" s="535"/>
      <c r="J328" s="538"/>
      <c r="K328" s="541"/>
      <c r="L328" s="494"/>
      <c r="M328" s="494"/>
      <c r="N328" s="532"/>
      <c r="O328" s="564"/>
      <c r="P328" s="517"/>
      <c r="Q328" s="506"/>
      <c r="R328" s="517"/>
      <c r="S328" s="506"/>
      <c r="T328" s="517"/>
      <c r="U328" s="506"/>
      <c r="V328" s="509"/>
      <c r="W328" s="506"/>
      <c r="X328" s="506"/>
      <c r="Y328" s="503"/>
      <c r="Z328" s="161">
        <v>3</v>
      </c>
      <c r="AA328" s="21" t="s">
        <v>702</v>
      </c>
      <c r="AB328" s="163" t="s">
        <v>170</v>
      </c>
      <c r="AC328" s="164" t="s">
        <v>703</v>
      </c>
      <c r="AD328" s="165" t="s">
        <v>1513</v>
      </c>
      <c r="AE328" s="163" t="s">
        <v>64</v>
      </c>
      <c r="AF328" s="166">
        <v>0.25</v>
      </c>
      <c r="AG328" s="163" t="s">
        <v>77</v>
      </c>
      <c r="AH328" s="166">
        <v>0.15</v>
      </c>
      <c r="AI328" s="167">
        <v>0.4</v>
      </c>
      <c r="AJ328" s="168">
        <v>0.17279999999999998</v>
      </c>
      <c r="AK328" s="168">
        <v>0.4</v>
      </c>
      <c r="AL328" s="169" t="s">
        <v>66</v>
      </c>
      <c r="AM328" s="169" t="s">
        <v>67</v>
      </c>
      <c r="AN328" s="169" t="s">
        <v>80</v>
      </c>
      <c r="AO328" s="500"/>
      <c r="AP328" s="500"/>
      <c r="AQ328" s="503"/>
      <c r="AR328" s="500"/>
      <c r="AS328" s="500"/>
      <c r="AT328" s="503"/>
      <c r="AU328" s="503"/>
      <c r="AV328" s="503"/>
      <c r="AW328" s="517"/>
      <c r="AX328" s="637"/>
      <c r="AY328" s="494"/>
      <c r="AZ328" s="494"/>
      <c r="BA328" s="494"/>
      <c r="BB328" s="520"/>
      <c r="BC328" s="494"/>
      <c r="BD328" s="494"/>
      <c r="BE328" s="512"/>
      <c r="BF328" s="512"/>
      <c r="BG328" s="512"/>
      <c r="BH328" s="512"/>
      <c r="BI328" s="512"/>
      <c r="BJ328" s="494"/>
      <c r="BK328" s="494"/>
      <c r="BL328" s="497"/>
    </row>
    <row r="329" spans="1:64" x14ac:dyDescent="0.2">
      <c r="A329" s="514"/>
      <c r="B329" s="515"/>
      <c r="C329" s="515"/>
      <c r="D329" s="523"/>
      <c r="E329" s="526"/>
      <c r="F329" s="529"/>
      <c r="G329" s="494"/>
      <c r="H329" s="532"/>
      <c r="I329" s="535"/>
      <c r="J329" s="538"/>
      <c r="K329" s="541"/>
      <c r="L329" s="494"/>
      <c r="M329" s="494"/>
      <c r="N329" s="532"/>
      <c r="O329" s="564"/>
      <c r="P329" s="517"/>
      <c r="Q329" s="506"/>
      <c r="R329" s="517"/>
      <c r="S329" s="506"/>
      <c r="T329" s="517"/>
      <c r="U329" s="506"/>
      <c r="V329" s="509"/>
      <c r="W329" s="506"/>
      <c r="X329" s="506"/>
      <c r="Y329" s="503"/>
      <c r="Z329" s="161"/>
      <c r="AA329" s="21"/>
      <c r="AB329" s="163"/>
      <c r="AC329" s="164"/>
      <c r="AD329" s="165" t="s">
        <v>1510</v>
      </c>
      <c r="AE329" s="163"/>
      <c r="AF329" s="166" t="s">
        <v>1510</v>
      </c>
      <c r="AG329" s="163"/>
      <c r="AH329" s="166" t="s">
        <v>1510</v>
      </c>
      <c r="AI329" s="167" t="s">
        <v>1510</v>
      </c>
      <c r="AJ329" s="168" t="s">
        <v>1510</v>
      </c>
      <c r="AK329" s="168" t="s">
        <v>1510</v>
      </c>
      <c r="AL329" s="169"/>
      <c r="AM329" s="169"/>
      <c r="AN329" s="169"/>
      <c r="AO329" s="500"/>
      <c r="AP329" s="500"/>
      <c r="AQ329" s="503"/>
      <c r="AR329" s="500"/>
      <c r="AS329" s="500"/>
      <c r="AT329" s="503"/>
      <c r="AU329" s="503"/>
      <c r="AV329" s="503"/>
      <c r="AW329" s="517"/>
      <c r="AX329" s="637"/>
      <c r="AY329" s="494"/>
      <c r="AZ329" s="494"/>
      <c r="BA329" s="494"/>
      <c r="BB329" s="520"/>
      <c r="BC329" s="494"/>
      <c r="BD329" s="494"/>
      <c r="BE329" s="512"/>
      <c r="BF329" s="512"/>
      <c r="BG329" s="512"/>
      <c r="BH329" s="512"/>
      <c r="BI329" s="512"/>
      <c r="BJ329" s="494"/>
      <c r="BK329" s="494"/>
      <c r="BL329" s="497"/>
    </row>
    <row r="330" spans="1:64" x14ac:dyDescent="0.2">
      <c r="A330" s="514"/>
      <c r="B330" s="515"/>
      <c r="C330" s="515"/>
      <c r="D330" s="523"/>
      <c r="E330" s="526"/>
      <c r="F330" s="529"/>
      <c r="G330" s="494"/>
      <c r="H330" s="532"/>
      <c r="I330" s="535"/>
      <c r="J330" s="538"/>
      <c r="K330" s="541"/>
      <c r="L330" s="494"/>
      <c r="M330" s="494"/>
      <c r="N330" s="532"/>
      <c r="O330" s="564"/>
      <c r="P330" s="517"/>
      <c r="Q330" s="506"/>
      <c r="R330" s="517"/>
      <c r="S330" s="506"/>
      <c r="T330" s="517"/>
      <c r="U330" s="506"/>
      <c r="V330" s="509"/>
      <c r="W330" s="506"/>
      <c r="X330" s="506"/>
      <c r="Y330" s="503"/>
      <c r="Z330" s="161"/>
      <c r="AA330" s="21"/>
      <c r="AB330" s="169"/>
      <c r="AC330" s="288"/>
      <c r="AD330" s="165" t="s">
        <v>1510</v>
      </c>
      <c r="AE330" s="163"/>
      <c r="AF330" s="166" t="s">
        <v>1510</v>
      </c>
      <c r="AG330" s="163"/>
      <c r="AH330" s="166" t="s">
        <v>1510</v>
      </c>
      <c r="AI330" s="167" t="s">
        <v>1510</v>
      </c>
      <c r="AJ330" s="168" t="s">
        <v>1510</v>
      </c>
      <c r="AK330" s="168" t="s">
        <v>1510</v>
      </c>
      <c r="AL330" s="169"/>
      <c r="AM330" s="169"/>
      <c r="AN330" s="169"/>
      <c r="AO330" s="500"/>
      <c r="AP330" s="500"/>
      <c r="AQ330" s="503"/>
      <c r="AR330" s="500"/>
      <c r="AS330" s="500"/>
      <c r="AT330" s="503"/>
      <c r="AU330" s="503"/>
      <c r="AV330" s="503"/>
      <c r="AW330" s="517"/>
      <c r="AX330" s="637"/>
      <c r="AY330" s="494"/>
      <c r="AZ330" s="494"/>
      <c r="BA330" s="494"/>
      <c r="BB330" s="520"/>
      <c r="BC330" s="494"/>
      <c r="BD330" s="494"/>
      <c r="BE330" s="512"/>
      <c r="BF330" s="512"/>
      <c r="BG330" s="512"/>
      <c r="BH330" s="512"/>
      <c r="BI330" s="512"/>
      <c r="BJ330" s="494"/>
      <c r="BK330" s="494"/>
      <c r="BL330" s="497"/>
    </row>
    <row r="331" spans="1:64" ht="13.5" thickBot="1" x14ac:dyDescent="0.25">
      <c r="A331" s="514"/>
      <c r="B331" s="515"/>
      <c r="C331" s="515"/>
      <c r="D331" s="524"/>
      <c r="E331" s="527"/>
      <c r="F331" s="530"/>
      <c r="G331" s="495"/>
      <c r="H331" s="533"/>
      <c r="I331" s="536"/>
      <c r="J331" s="539"/>
      <c r="K331" s="542"/>
      <c r="L331" s="495"/>
      <c r="M331" s="495"/>
      <c r="N331" s="533"/>
      <c r="O331" s="565"/>
      <c r="P331" s="518"/>
      <c r="Q331" s="507"/>
      <c r="R331" s="518"/>
      <c r="S331" s="507"/>
      <c r="T331" s="518"/>
      <c r="U331" s="507"/>
      <c r="V331" s="510"/>
      <c r="W331" s="507"/>
      <c r="X331" s="507"/>
      <c r="Y331" s="504"/>
      <c r="Z331" s="171"/>
      <c r="AA331" s="172"/>
      <c r="AB331" s="173"/>
      <c r="AC331" s="172"/>
      <c r="AD331" s="174" t="s">
        <v>1510</v>
      </c>
      <c r="AE331" s="173"/>
      <c r="AF331" s="175" t="s">
        <v>1510</v>
      </c>
      <c r="AG331" s="173"/>
      <c r="AH331" s="175" t="s">
        <v>1510</v>
      </c>
      <c r="AI331" s="176" t="s">
        <v>1510</v>
      </c>
      <c r="AJ331" s="168" t="s">
        <v>1510</v>
      </c>
      <c r="AK331" s="168" t="s">
        <v>1510</v>
      </c>
      <c r="AL331" s="178"/>
      <c r="AM331" s="178"/>
      <c r="AN331" s="178"/>
      <c r="AO331" s="501"/>
      <c r="AP331" s="501"/>
      <c r="AQ331" s="504"/>
      <c r="AR331" s="501"/>
      <c r="AS331" s="501"/>
      <c r="AT331" s="504"/>
      <c r="AU331" s="504"/>
      <c r="AV331" s="504"/>
      <c r="AW331" s="518"/>
      <c r="AX331" s="638"/>
      <c r="AY331" s="495"/>
      <c r="AZ331" s="495"/>
      <c r="BA331" s="495"/>
      <c r="BB331" s="521"/>
      <c r="BC331" s="495"/>
      <c r="BD331" s="495"/>
      <c r="BE331" s="513"/>
      <c r="BF331" s="513"/>
      <c r="BG331" s="513"/>
      <c r="BH331" s="513"/>
      <c r="BI331" s="513"/>
      <c r="BJ331" s="495"/>
      <c r="BK331" s="495"/>
      <c r="BL331" s="553"/>
    </row>
    <row r="332" spans="1:64" ht="62.25" x14ac:dyDescent="0.2">
      <c r="A332" s="514"/>
      <c r="B332" s="515"/>
      <c r="C332" s="515"/>
      <c r="D332" s="522" t="s">
        <v>162</v>
      </c>
      <c r="E332" s="525" t="s">
        <v>131</v>
      </c>
      <c r="F332" s="528">
        <v>4</v>
      </c>
      <c r="G332" s="493" t="s">
        <v>704</v>
      </c>
      <c r="H332" s="531"/>
      <c r="I332" s="534" t="s">
        <v>715</v>
      </c>
      <c r="J332" s="537" t="s">
        <v>16</v>
      </c>
      <c r="K332" s="540" t="s">
        <v>2089</v>
      </c>
      <c r="L332" s="493"/>
      <c r="M332" s="493"/>
      <c r="N332" s="531" t="s">
        <v>705</v>
      </c>
      <c r="O332" s="543">
        <v>0.8</v>
      </c>
      <c r="P332" s="516" t="s">
        <v>71</v>
      </c>
      <c r="Q332" s="505">
        <v>0.4</v>
      </c>
      <c r="R332" s="516"/>
      <c r="S332" s="505" t="s">
        <v>1510</v>
      </c>
      <c r="T332" s="516" t="s">
        <v>74</v>
      </c>
      <c r="U332" s="505">
        <v>0.2</v>
      </c>
      <c r="V332" s="508" t="s">
        <v>74</v>
      </c>
      <c r="W332" s="505">
        <v>0.2</v>
      </c>
      <c r="X332" s="505" t="s">
        <v>1521</v>
      </c>
      <c r="Y332" s="502" t="s">
        <v>1512</v>
      </c>
      <c r="Z332" s="152">
        <v>1</v>
      </c>
      <c r="AA332" s="283" t="s">
        <v>706</v>
      </c>
      <c r="AB332" s="154" t="s">
        <v>170</v>
      </c>
      <c r="AC332" s="283" t="s">
        <v>707</v>
      </c>
      <c r="AD332" s="155" t="s">
        <v>1513</v>
      </c>
      <c r="AE332" s="154" t="s">
        <v>64</v>
      </c>
      <c r="AF332" s="156">
        <v>0.25</v>
      </c>
      <c r="AG332" s="154" t="s">
        <v>77</v>
      </c>
      <c r="AH332" s="156">
        <v>0.15</v>
      </c>
      <c r="AI332" s="157">
        <v>0.4</v>
      </c>
      <c r="AJ332" s="158">
        <v>0.24</v>
      </c>
      <c r="AK332" s="158">
        <v>0.2</v>
      </c>
      <c r="AL332" s="159" t="s">
        <v>66</v>
      </c>
      <c r="AM332" s="159" t="s">
        <v>67</v>
      </c>
      <c r="AN332" s="159" t="s">
        <v>80</v>
      </c>
      <c r="AO332" s="499">
        <v>0.4</v>
      </c>
      <c r="AP332" s="499">
        <v>0.14399999999999999</v>
      </c>
      <c r="AQ332" s="502" t="s">
        <v>70</v>
      </c>
      <c r="AR332" s="499">
        <v>0.2</v>
      </c>
      <c r="AS332" s="499">
        <v>0.2</v>
      </c>
      <c r="AT332" s="502" t="s">
        <v>74</v>
      </c>
      <c r="AU332" s="502" t="s">
        <v>1512</v>
      </c>
      <c r="AV332" s="502" t="s">
        <v>1512</v>
      </c>
      <c r="AW332" s="516" t="s">
        <v>82</v>
      </c>
      <c r="AX332" s="493"/>
      <c r="AY332" s="493"/>
      <c r="AZ332" s="493"/>
      <c r="BA332" s="493"/>
      <c r="BB332" s="519"/>
      <c r="BC332" s="493"/>
      <c r="BD332" s="493"/>
      <c r="BE332" s="511"/>
      <c r="BF332" s="511"/>
      <c r="BG332" s="511"/>
      <c r="BH332" s="511"/>
      <c r="BI332" s="511"/>
      <c r="BJ332" s="493"/>
      <c r="BK332" s="493"/>
      <c r="BL332" s="496"/>
    </row>
    <row r="333" spans="1:64" ht="70.5" x14ac:dyDescent="0.2">
      <c r="A333" s="514"/>
      <c r="B333" s="515"/>
      <c r="C333" s="515"/>
      <c r="D333" s="523"/>
      <c r="E333" s="526"/>
      <c r="F333" s="529"/>
      <c r="G333" s="494"/>
      <c r="H333" s="532"/>
      <c r="I333" s="535"/>
      <c r="J333" s="538"/>
      <c r="K333" s="541"/>
      <c r="L333" s="494"/>
      <c r="M333" s="494"/>
      <c r="N333" s="532"/>
      <c r="O333" s="544"/>
      <c r="P333" s="517"/>
      <c r="Q333" s="506"/>
      <c r="R333" s="517"/>
      <c r="S333" s="506"/>
      <c r="T333" s="517"/>
      <c r="U333" s="506"/>
      <c r="V333" s="509"/>
      <c r="W333" s="506"/>
      <c r="X333" s="506"/>
      <c r="Y333" s="503"/>
      <c r="Z333" s="161">
        <v>2</v>
      </c>
      <c r="AA333" s="164" t="s">
        <v>708</v>
      </c>
      <c r="AB333" s="163" t="s">
        <v>170</v>
      </c>
      <c r="AC333" s="164" t="s">
        <v>2090</v>
      </c>
      <c r="AD333" s="165" t="s">
        <v>1513</v>
      </c>
      <c r="AE333" s="163" t="s">
        <v>64</v>
      </c>
      <c r="AF333" s="166">
        <v>0.25</v>
      </c>
      <c r="AG333" s="163" t="s">
        <v>77</v>
      </c>
      <c r="AH333" s="166">
        <v>0.15</v>
      </c>
      <c r="AI333" s="167">
        <v>0.4</v>
      </c>
      <c r="AJ333" s="168">
        <v>0.14399999999999999</v>
      </c>
      <c r="AK333" s="168">
        <v>0.2</v>
      </c>
      <c r="AL333" s="169" t="s">
        <v>78</v>
      </c>
      <c r="AM333" s="169" t="s">
        <v>67</v>
      </c>
      <c r="AN333" s="169" t="s">
        <v>80</v>
      </c>
      <c r="AO333" s="500"/>
      <c r="AP333" s="500"/>
      <c r="AQ333" s="503"/>
      <c r="AR333" s="500"/>
      <c r="AS333" s="500"/>
      <c r="AT333" s="503"/>
      <c r="AU333" s="503"/>
      <c r="AV333" s="503"/>
      <c r="AW333" s="517"/>
      <c r="AX333" s="494"/>
      <c r="AY333" s="494"/>
      <c r="AZ333" s="494"/>
      <c r="BA333" s="494"/>
      <c r="BB333" s="520"/>
      <c r="BC333" s="494"/>
      <c r="BD333" s="494"/>
      <c r="BE333" s="512"/>
      <c r="BF333" s="512"/>
      <c r="BG333" s="512"/>
      <c r="BH333" s="512"/>
      <c r="BI333" s="512"/>
      <c r="BJ333" s="494"/>
      <c r="BK333" s="494"/>
      <c r="BL333" s="497"/>
    </row>
    <row r="334" spans="1:64" x14ac:dyDescent="0.2">
      <c r="A334" s="514"/>
      <c r="B334" s="515"/>
      <c r="C334" s="515"/>
      <c r="D334" s="523"/>
      <c r="E334" s="526"/>
      <c r="F334" s="529"/>
      <c r="G334" s="494"/>
      <c r="H334" s="532"/>
      <c r="I334" s="535"/>
      <c r="J334" s="538"/>
      <c r="K334" s="541"/>
      <c r="L334" s="494"/>
      <c r="M334" s="494"/>
      <c r="N334" s="532"/>
      <c r="O334" s="544"/>
      <c r="P334" s="517"/>
      <c r="Q334" s="506"/>
      <c r="R334" s="517"/>
      <c r="S334" s="506"/>
      <c r="T334" s="517"/>
      <c r="U334" s="506"/>
      <c r="V334" s="509"/>
      <c r="W334" s="506"/>
      <c r="X334" s="506"/>
      <c r="Y334" s="503"/>
      <c r="Z334" s="161"/>
      <c r="AA334" s="164"/>
      <c r="AB334" s="163"/>
      <c r="AC334" s="164"/>
      <c r="AD334" s="165" t="str">
        <f t="shared" ref="AD334:AD337" si="28">IF(OR(AE334="Preventivo",AE334="Detectivo"),"Probabilidad",IF(AE334="Correctivo","Impacto",""))</f>
        <v/>
      </c>
      <c r="AE334" s="163"/>
      <c r="AF334" s="166" t="str">
        <f t="shared" ref="AF334:AF337" si="29">IF(AE334="","",IF(AE334="Preventivo",25%,IF(AE334="Detectivo",15%,IF(AE334="Correctivo",10%))))</f>
        <v/>
      </c>
      <c r="AG334" s="163"/>
      <c r="AH334" s="166" t="str">
        <f t="shared" ref="AH334:AH337" si="30">IF(AG334="Automático",25%,IF(AG334="Manual",15%,""))</f>
        <v/>
      </c>
      <c r="AI334" s="167" t="str">
        <f t="shared" ref="AI334:AI337" si="31">IF(OR(AF334="",AH334=""),"",AF334+AH334)</f>
        <v/>
      </c>
      <c r="AJ334" s="168" t="str">
        <f>IFERROR(IF(AND(AD333="Probabilidad",AD334="Probabilidad"),(AJ333-(+AJ333*AI334)),IF(AND(AD333="Impacto",AD334="Probabilidad"),(AJ332-(+AJ332*AI334)),IF(AD334="Impacto",AJ333,""))),"")</f>
        <v/>
      </c>
      <c r="AK334" s="168" t="str">
        <f>IFERROR(IF(AND(AD333="Impacto",AD334="Impacto"),(AK333-(+AK333*AI334)),IF(AND(AD333="Probabilidad",AD334="Impacto"),(AK332-(+AK332*AI334)),IF(AD334="Probabilidad",AK333,""))),"")</f>
        <v/>
      </c>
      <c r="AL334" s="169"/>
      <c r="AM334" s="169"/>
      <c r="AN334" s="169"/>
      <c r="AO334" s="500"/>
      <c r="AP334" s="500"/>
      <c r="AQ334" s="503"/>
      <c r="AR334" s="500"/>
      <c r="AS334" s="500"/>
      <c r="AT334" s="503"/>
      <c r="AU334" s="503"/>
      <c r="AV334" s="503"/>
      <c r="AW334" s="517"/>
      <c r="AX334" s="494"/>
      <c r="AY334" s="494"/>
      <c r="AZ334" s="494"/>
      <c r="BA334" s="494"/>
      <c r="BB334" s="520"/>
      <c r="BC334" s="494"/>
      <c r="BD334" s="494"/>
      <c r="BE334" s="512"/>
      <c r="BF334" s="512"/>
      <c r="BG334" s="512"/>
      <c r="BH334" s="512"/>
      <c r="BI334" s="512"/>
      <c r="BJ334" s="494"/>
      <c r="BK334" s="494"/>
      <c r="BL334" s="497"/>
    </row>
    <row r="335" spans="1:64" x14ac:dyDescent="0.2">
      <c r="A335" s="514"/>
      <c r="B335" s="515"/>
      <c r="C335" s="515"/>
      <c r="D335" s="523"/>
      <c r="E335" s="526"/>
      <c r="F335" s="529"/>
      <c r="G335" s="494"/>
      <c r="H335" s="532"/>
      <c r="I335" s="535"/>
      <c r="J335" s="538"/>
      <c r="K335" s="541"/>
      <c r="L335" s="494"/>
      <c r="M335" s="494"/>
      <c r="N335" s="532"/>
      <c r="O335" s="544"/>
      <c r="P335" s="517"/>
      <c r="Q335" s="506"/>
      <c r="R335" s="517"/>
      <c r="S335" s="506"/>
      <c r="T335" s="517"/>
      <c r="U335" s="506"/>
      <c r="V335" s="509"/>
      <c r="W335" s="506"/>
      <c r="X335" s="506"/>
      <c r="Y335" s="503"/>
      <c r="Z335" s="161"/>
      <c r="AA335" s="164"/>
      <c r="AB335" s="163"/>
      <c r="AC335" s="164"/>
      <c r="AD335" s="165" t="str">
        <f t="shared" si="28"/>
        <v/>
      </c>
      <c r="AE335" s="163"/>
      <c r="AF335" s="166" t="str">
        <f t="shared" si="29"/>
        <v/>
      </c>
      <c r="AG335" s="163"/>
      <c r="AH335" s="166" t="str">
        <f t="shared" si="30"/>
        <v/>
      </c>
      <c r="AI335" s="167" t="str">
        <f t="shared" si="31"/>
        <v/>
      </c>
      <c r="AJ335" s="168" t="str">
        <f>IFERROR(IF(AND(AD334="Probabilidad",AD335="Probabilidad"),(AJ334-(+AJ334*AI335)),IF(AND(AD334="Impacto",AD335="Probabilidad"),(AJ333-(+AJ333*AI335)),IF(AD335="Impacto",AJ334,""))),"")</f>
        <v/>
      </c>
      <c r="AK335" s="168" t="str">
        <f>IFERROR(IF(AND(AD334="Impacto",AD335="Impacto"),(AK334-(+AK334*AI335)),IF(AND(AD334="Probabilidad",AD335="Impacto"),(AK333-(+AK333*AI335)),IF(AD335="Probabilidad",AK334,""))),"")</f>
        <v/>
      </c>
      <c r="AL335" s="169"/>
      <c r="AM335" s="169"/>
      <c r="AN335" s="169"/>
      <c r="AO335" s="500"/>
      <c r="AP335" s="500"/>
      <c r="AQ335" s="503"/>
      <c r="AR335" s="500"/>
      <c r="AS335" s="500"/>
      <c r="AT335" s="503"/>
      <c r="AU335" s="503"/>
      <c r="AV335" s="503"/>
      <c r="AW335" s="517"/>
      <c r="AX335" s="494"/>
      <c r="AY335" s="494"/>
      <c r="AZ335" s="494"/>
      <c r="BA335" s="494"/>
      <c r="BB335" s="520"/>
      <c r="BC335" s="494"/>
      <c r="BD335" s="494"/>
      <c r="BE335" s="512"/>
      <c r="BF335" s="512"/>
      <c r="BG335" s="512"/>
      <c r="BH335" s="512"/>
      <c r="BI335" s="512"/>
      <c r="BJ335" s="494"/>
      <c r="BK335" s="494"/>
      <c r="BL335" s="497"/>
    </row>
    <row r="336" spans="1:64" x14ac:dyDescent="0.2">
      <c r="A336" s="514"/>
      <c r="B336" s="515"/>
      <c r="C336" s="515"/>
      <c r="D336" s="523"/>
      <c r="E336" s="526"/>
      <c r="F336" s="529"/>
      <c r="G336" s="494"/>
      <c r="H336" s="532"/>
      <c r="I336" s="535"/>
      <c r="J336" s="538"/>
      <c r="K336" s="541"/>
      <c r="L336" s="494"/>
      <c r="M336" s="494"/>
      <c r="N336" s="532"/>
      <c r="O336" s="544"/>
      <c r="P336" s="517"/>
      <c r="Q336" s="506"/>
      <c r="R336" s="517"/>
      <c r="S336" s="506"/>
      <c r="T336" s="517"/>
      <c r="U336" s="506"/>
      <c r="V336" s="509"/>
      <c r="W336" s="506"/>
      <c r="X336" s="506"/>
      <c r="Y336" s="503"/>
      <c r="Z336" s="161"/>
      <c r="AA336" s="164"/>
      <c r="AB336" s="163"/>
      <c r="AC336" s="164"/>
      <c r="AD336" s="165" t="str">
        <f t="shared" si="28"/>
        <v/>
      </c>
      <c r="AE336" s="163"/>
      <c r="AF336" s="166" t="str">
        <f t="shared" si="29"/>
        <v/>
      </c>
      <c r="AG336" s="163"/>
      <c r="AH336" s="166" t="str">
        <f t="shared" si="30"/>
        <v/>
      </c>
      <c r="AI336" s="167" t="str">
        <f t="shared" si="31"/>
        <v/>
      </c>
      <c r="AJ336" s="168" t="str">
        <f>IFERROR(IF(AND(AD335="Probabilidad",AD336="Probabilidad"),(AJ335-(+AJ335*AI336)),IF(AND(AD335="Impacto",AD336="Probabilidad"),(AJ334-(+AJ334*AI336)),IF(AD336="Impacto",AJ335,""))),"")</f>
        <v/>
      </c>
      <c r="AK336" s="168" t="str">
        <f>IFERROR(IF(AND(AD335="Impacto",AD336="Impacto"),(AK335-(+AK335*AI336)),IF(AND(AD335="Probabilidad",AD336="Impacto"),(AK334-(+AK334*AI336)),IF(AD336="Probabilidad",AK335,""))),"")</f>
        <v/>
      </c>
      <c r="AL336" s="169"/>
      <c r="AM336" s="169"/>
      <c r="AN336" s="169"/>
      <c r="AO336" s="500"/>
      <c r="AP336" s="500"/>
      <c r="AQ336" s="503"/>
      <c r="AR336" s="500"/>
      <c r="AS336" s="500"/>
      <c r="AT336" s="503"/>
      <c r="AU336" s="503"/>
      <c r="AV336" s="503"/>
      <c r="AW336" s="517"/>
      <c r="AX336" s="494"/>
      <c r="AY336" s="494"/>
      <c r="AZ336" s="494"/>
      <c r="BA336" s="494"/>
      <c r="BB336" s="520"/>
      <c r="BC336" s="494"/>
      <c r="BD336" s="494"/>
      <c r="BE336" s="512"/>
      <c r="BF336" s="512"/>
      <c r="BG336" s="512"/>
      <c r="BH336" s="512"/>
      <c r="BI336" s="512"/>
      <c r="BJ336" s="494"/>
      <c r="BK336" s="494"/>
      <c r="BL336" s="497"/>
    </row>
    <row r="337" spans="1:64" ht="13.5" thickBot="1" x14ac:dyDescent="0.25">
      <c r="A337" s="635"/>
      <c r="B337" s="619"/>
      <c r="C337" s="619"/>
      <c r="D337" s="524"/>
      <c r="E337" s="527"/>
      <c r="F337" s="530"/>
      <c r="G337" s="495"/>
      <c r="H337" s="533"/>
      <c r="I337" s="536"/>
      <c r="J337" s="539"/>
      <c r="K337" s="542"/>
      <c r="L337" s="495"/>
      <c r="M337" s="495"/>
      <c r="N337" s="533"/>
      <c r="O337" s="545"/>
      <c r="P337" s="518"/>
      <c r="Q337" s="507"/>
      <c r="R337" s="518"/>
      <c r="S337" s="507"/>
      <c r="T337" s="518"/>
      <c r="U337" s="507"/>
      <c r="V337" s="510"/>
      <c r="W337" s="507"/>
      <c r="X337" s="507"/>
      <c r="Y337" s="504"/>
      <c r="Z337" s="171"/>
      <c r="AA337" s="172"/>
      <c r="AB337" s="173"/>
      <c r="AC337" s="172"/>
      <c r="AD337" s="174" t="str">
        <f t="shared" si="28"/>
        <v/>
      </c>
      <c r="AE337" s="173"/>
      <c r="AF337" s="175" t="str">
        <f t="shared" si="29"/>
        <v/>
      </c>
      <c r="AG337" s="173"/>
      <c r="AH337" s="175" t="str">
        <f t="shared" si="30"/>
        <v/>
      </c>
      <c r="AI337" s="176" t="str">
        <f t="shared" si="31"/>
        <v/>
      </c>
      <c r="AJ337" s="168" t="str">
        <f>IFERROR(IF(AND(AD336="Probabilidad",AD337="Probabilidad"),(AJ336-(+AJ336*AI337)),IF(AND(AD336="Impacto",AD337="Probabilidad"),(AJ335-(+AJ335*AI337)),IF(AD337="Impacto",AJ336,""))),"")</f>
        <v/>
      </c>
      <c r="AK337" s="168" t="str">
        <f>IFERROR(IF(AND(AD336="Impacto",AD337="Impacto"),(AK336-(+AK336*AI337)),IF(AND(AD336="Probabilidad",AD337="Impacto"),(AK335-(+AK335*AI337)),IF(AD337="Probabilidad",AK336,""))),"")</f>
        <v/>
      </c>
      <c r="AL337" s="178"/>
      <c r="AM337" s="178"/>
      <c r="AN337" s="178"/>
      <c r="AO337" s="501"/>
      <c r="AP337" s="501"/>
      <c r="AQ337" s="504"/>
      <c r="AR337" s="501"/>
      <c r="AS337" s="501"/>
      <c r="AT337" s="504"/>
      <c r="AU337" s="504"/>
      <c r="AV337" s="504"/>
      <c r="AW337" s="518"/>
      <c r="AX337" s="495"/>
      <c r="AY337" s="495"/>
      <c r="AZ337" s="495"/>
      <c r="BA337" s="495"/>
      <c r="BB337" s="521"/>
      <c r="BC337" s="495"/>
      <c r="BD337" s="495"/>
      <c r="BE337" s="513"/>
      <c r="BF337" s="513"/>
      <c r="BG337" s="513"/>
      <c r="BH337" s="513"/>
      <c r="BI337" s="513"/>
      <c r="BJ337" s="495"/>
      <c r="BK337" s="495"/>
      <c r="BL337" s="553"/>
    </row>
    <row r="338" spans="1:64" ht="101.25" customHeight="1" x14ac:dyDescent="0.2">
      <c r="A338" s="615" t="s">
        <v>159</v>
      </c>
      <c r="B338" s="618" t="s">
        <v>92</v>
      </c>
      <c r="C338" s="620" t="s">
        <v>735</v>
      </c>
      <c r="D338" s="522" t="s">
        <v>162</v>
      </c>
      <c r="E338" s="525" t="s">
        <v>160</v>
      </c>
      <c r="F338" s="528">
        <v>1</v>
      </c>
      <c r="G338" s="531" t="s">
        <v>736</v>
      </c>
      <c r="H338" s="531"/>
      <c r="I338" s="623" t="s">
        <v>768</v>
      </c>
      <c r="J338" s="537" t="s">
        <v>16</v>
      </c>
      <c r="K338" s="540" t="s">
        <v>769</v>
      </c>
      <c r="L338" s="493"/>
      <c r="M338" s="493"/>
      <c r="N338" s="531" t="s">
        <v>737</v>
      </c>
      <c r="O338" s="563">
        <v>0.9</v>
      </c>
      <c r="P338" s="516" t="s">
        <v>73</v>
      </c>
      <c r="Q338" s="505">
        <v>1</v>
      </c>
      <c r="R338" s="516" t="s">
        <v>74</v>
      </c>
      <c r="S338" s="505">
        <v>0.2</v>
      </c>
      <c r="T338" s="516" t="s">
        <v>74</v>
      </c>
      <c r="U338" s="505">
        <v>0.2</v>
      </c>
      <c r="V338" s="508" t="s">
        <v>74</v>
      </c>
      <c r="W338" s="505">
        <v>0.2</v>
      </c>
      <c r="X338" s="505" t="s">
        <v>1962</v>
      </c>
      <c r="Y338" s="629" t="s">
        <v>1517</v>
      </c>
      <c r="Z338" s="152">
        <v>1</v>
      </c>
      <c r="AA338" s="283" t="s">
        <v>738</v>
      </c>
      <c r="AB338" s="154" t="s">
        <v>170</v>
      </c>
      <c r="AC338" s="153" t="s">
        <v>739</v>
      </c>
      <c r="AD338" s="155" t="s">
        <v>1513</v>
      </c>
      <c r="AE338" s="154" t="s">
        <v>64</v>
      </c>
      <c r="AF338" s="156">
        <v>0.25</v>
      </c>
      <c r="AG338" s="154" t="s">
        <v>77</v>
      </c>
      <c r="AH338" s="156">
        <v>0.15</v>
      </c>
      <c r="AI338" s="157">
        <v>0.4</v>
      </c>
      <c r="AJ338" s="158">
        <v>0.6</v>
      </c>
      <c r="AK338" s="158">
        <v>0.2</v>
      </c>
      <c r="AL338" s="159" t="s">
        <v>66</v>
      </c>
      <c r="AM338" s="159" t="s">
        <v>67</v>
      </c>
      <c r="AN338" s="159" t="s">
        <v>80</v>
      </c>
      <c r="AO338" s="499">
        <v>1</v>
      </c>
      <c r="AP338" s="499">
        <v>0.6</v>
      </c>
      <c r="AQ338" s="502" t="s">
        <v>62</v>
      </c>
      <c r="AR338" s="499">
        <v>0.2</v>
      </c>
      <c r="AS338" s="499">
        <v>0.11250000000000002</v>
      </c>
      <c r="AT338" s="502" t="s">
        <v>74</v>
      </c>
      <c r="AU338" s="502" t="s">
        <v>1517</v>
      </c>
      <c r="AV338" s="502" t="s">
        <v>10</v>
      </c>
      <c r="AW338" s="516" t="s">
        <v>167</v>
      </c>
      <c r="AX338" s="609" t="s">
        <v>740</v>
      </c>
      <c r="AY338" s="609" t="s">
        <v>741</v>
      </c>
      <c r="AZ338" s="605" t="s">
        <v>742</v>
      </c>
      <c r="BA338" s="605" t="s">
        <v>743</v>
      </c>
      <c r="BB338" s="608" t="s">
        <v>1583</v>
      </c>
      <c r="BC338" s="605"/>
      <c r="BD338" s="605"/>
      <c r="BE338" s="605"/>
      <c r="BF338" s="493"/>
      <c r="BG338" s="493"/>
      <c r="BH338" s="493"/>
      <c r="BI338" s="563"/>
      <c r="BJ338" s="609"/>
      <c r="BK338" s="609"/>
      <c r="BL338" s="626"/>
    </row>
    <row r="339" spans="1:64" ht="102" x14ac:dyDescent="0.2">
      <c r="A339" s="616"/>
      <c r="B339" s="515"/>
      <c r="C339" s="621"/>
      <c r="D339" s="523"/>
      <c r="E339" s="526"/>
      <c r="F339" s="529"/>
      <c r="G339" s="532"/>
      <c r="H339" s="532"/>
      <c r="I339" s="624"/>
      <c r="J339" s="538"/>
      <c r="K339" s="541"/>
      <c r="L339" s="494"/>
      <c r="M339" s="494"/>
      <c r="N339" s="532"/>
      <c r="O339" s="564"/>
      <c r="P339" s="517"/>
      <c r="Q339" s="506"/>
      <c r="R339" s="517"/>
      <c r="S339" s="506"/>
      <c r="T339" s="517"/>
      <c r="U339" s="506"/>
      <c r="V339" s="509"/>
      <c r="W339" s="506"/>
      <c r="X339" s="506"/>
      <c r="Y339" s="630"/>
      <c r="Z339" s="161">
        <v>2</v>
      </c>
      <c r="AA339" s="162" t="s">
        <v>744</v>
      </c>
      <c r="AB339" s="163" t="s">
        <v>170</v>
      </c>
      <c r="AC339" s="164" t="s">
        <v>745</v>
      </c>
      <c r="AD339" s="165" t="s">
        <v>1522</v>
      </c>
      <c r="AE339" s="163" t="s">
        <v>76</v>
      </c>
      <c r="AF339" s="166">
        <v>0.1</v>
      </c>
      <c r="AG339" s="163" t="s">
        <v>77</v>
      </c>
      <c r="AH339" s="166">
        <v>0.15</v>
      </c>
      <c r="AI339" s="167">
        <v>0.25</v>
      </c>
      <c r="AJ339" s="168">
        <v>0.6</v>
      </c>
      <c r="AK339" s="168">
        <v>0.15000000000000002</v>
      </c>
      <c r="AL339" s="169" t="s">
        <v>66</v>
      </c>
      <c r="AM339" s="169" t="s">
        <v>67</v>
      </c>
      <c r="AN339" s="169" t="s">
        <v>80</v>
      </c>
      <c r="AO339" s="500"/>
      <c r="AP339" s="500"/>
      <c r="AQ339" s="503"/>
      <c r="AR339" s="500"/>
      <c r="AS339" s="500"/>
      <c r="AT339" s="503"/>
      <c r="AU339" s="503"/>
      <c r="AV339" s="503"/>
      <c r="AW339" s="517"/>
      <c r="AX339" s="610"/>
      <c r="AY339" s="610"/>
      <c r="AZ339" s="606"/>
      <c r="BA339" s="606"/>
      <c r="BB339" s="606"/>
      <c r="BC339" s="606"/>
      <c r="BD339" s="606"/>
      <c r="BE339" s="606"/>
      <c r="BF339" s="494"/>
      <c r="BG339" s="494"/>
      <c r="BH339" s="494"/>
      <c r="BI339" s="564"/>
      <c r="BJ339" s="610"/>
      <c r="BK339" s="610"/>
      <c r="BL339" s="627"/>
    </row>
    <row r="340" spans="1:64" ht="114.75" x14ac:dyDescent="0.2">
      <c r="A340" s="616"/>
      <c r="B340" s="515"/>
      <c r="C340" s="621"/>
      <c r="D340" s="523"/>
      <c r="E340" s="526"/>
      <c r="F340" s="529"/>
      <c r="G340" s="532"/>
      <c r="H340" s="532"/>
      <c r="I340" s="624"/>
      <c r="J340" s="538"/>
      <c r="K340" s="541"/>
      <c r="L340" s="494"/>
      <c r="M340" s="494"/>
      <c r="N340" s="532"/>
      <c r="O340" s="564"/>
      <c r="P340" s="517"/>
      <c r="Q340" s="506"/>
      <c r="R340" s="517"/>
      <c r="S340" s="506"/>
      <c r="T340" s="517"/>
      <c r="U340" s="506"/>
      <c r="V340" s="509"/>
      <c r="W340" s="506"/>
      <c r="X340" s="506"/>
      <c r="Y340" s="630"/>
      <c r="Z340" s="161">
        <v>3</v>
      </c>
      <c r="AA340" s="162" t="s">
        <v>746</v>
      </c>
      <c r="AB340" s="163" t="s">
        <v>170</v>
      </c>
      <c r="AC340" s="162" t="s">
        <v>747</v>
      </c>
      <c r="AD340" s="165" t="s">
        <v>1522</v>
      </c>
      <c r="AE340" s="163" t="s">
        <v>76</v>
      </c>
      <c r="AF340" s="166">
        <v>0.1</v>
      </c>
      <c r="AG340" s="163" t="s">
        <v>77</v>
      </c>
      <c r="AH340" s="166">
        <v>0.15</v>
      </c>
      <c r="AI340" s="167">
        <v>0.25</v>
      </c>
      <c r="AJ340" s="168">
        <v>0.6</v>
      </c>
      <c r="AK340" s="168">
        <v>0.11250000000000002</v>
      </c>
      <c r="AL340" s="169" t="s">
        <v>66</v>
      </c>
      <c r="AM340" s="169" t="s">
        <v>67</v>
      </c>
      <c r="AN340" s="169" t="s">
        <v>80</v>
      </c>
      <c r="AO340" s="500"/>
      <c r="AP340" s="500"/>
      <c r="AQ340" s="503"/>
      <c r="AR340" s="500"/>
      <c r="AS340" s="500"/>
      <c r="AT340" s="503"/>
      <c r="AU340" s="503"/>
      <c r="AV340" s="503"/>
      <c r="AW340" s="517"/>
      <c r="AX340" s="610"/>
      <c r="AY340" s="610"/>
      <c r="AZ340" s="606"/>
      <c r="BA340" s="606"/>
      <c r="BB340" s="606"/>
      <c r="BC340" s="606"/>
      <c r="BD340" s="606"/>
      <c r="BE340" s="606"/>
      <c r="BF340" s="494"/>
      <c r="BG340" s="494"/>
      <c r="BH340" s="494"/>
      <c r="BI340" s="564"/>
      <c r="BJ340" s="610"/>
      <c r="BK340" s="610"/>
      <c r="BL340" s="627"/>
    </row>
    <row r="341" spans="1:64" x14ac:dyDescent="0.2">
      <c r="A341" s="616"/>
      <c r="B341" s="515"/>
      <c r="C341" s="621"/>
      <c r="D341" s="523"/>
      <c r="E341" s="526"/>
      <c r="F341" s="529"/>
      <c r="G341" s="532"/>
      <c r="H341" s="532"/>
      <c r="I341" s="624"/>
      <c r="J341" s="538"/>
      <c r="K341" s="541"/>
      <c r="L341" s="494"/>
      <c r="M341" s="494"/>
      <c r="N341" s="532"/>
      <c r="O341" s="564"/>
      <c r="P341" s="517"/>
      <c r="Q341" s="506"/>
      <c r="R341" s="517"/>
      <c r="S341" s="506"/>
      <c r="T341" s="517"/>
      <c r="U341" s="506"/>
      <c r="V341" s="509"/>
      <c r="W341" s="506"/>
      <c r="X341" s="506"/>
      <c r="Y341" s="630"/>
      <c r="Z341" s="161"/>
      <c r="AA341" s="164"/>
      <c r="AB341" s="163"/>
      <c r="AC341" s="164"/>
      <c r="AD341" s="165" t="s">
        <v>1510</v>
      </c>
      <c r="AE341" s="163"/>
      <c r="AF341" s="166" t="s">
        <v>1510</v>
      </c>
      <c r="AG341" s="163"/>
      <c r="AH341" s="166" t="s">
        <v>1510</v>
      </c>
      <c r="AI341" s="167" t="s">
        <v>1510</v>
      </c>
      <c r="AJ341" s="168" t="s">
        <v>1510</v>
      </c>
      <c r="AK341" s="168" t="s">
        <v>1510</v>
      </c>
      <c r="AL341" s="169"/>
      <c r="AM341" s="169"/>
      <c r="AN341" s="169"/>
      <c r="AO341" s="500"/>
      <c r="AP341" s="500"/>
      <c r="AQ341" s="503"/>
      <c r="AR341" s="500"/>
      <c r="AS341" s="500"/>
      <c r="AT341" s="503"/>
      <c r="AU341" s="503"/>
      <c r="AV341" s="503"/>
      <c r="AW341" s="517"/>
      <c r="AX341" s="610"/>
      <c r="AY341" s="610"/>
      <c r="AZ341" s="606"/>
      <c r="BA341" s="606"/>
      <c r="BB341" s="606"/>
      <c r="BC341" s="606"/>
      <c r="BD341" s="606"/>
      <c r="BE341" s="606"/>
      <c r="BF341" s="494"/>
      <c r="BG341" s="494"/>
      <c r="BH341" s="494"/>
      <c r="BI341" s="564"/>
      <c r="BJ341" s="610"/>
      <c r="BK341" s="610"/>
      <c r="BL341" s="627"/>
    </row>
    <row r="342" spans="1:64" x14ac:dyDescent="0.2">
      <c r="A342" s="616"/>
      <c r="B342" s="515"/>
      <c r="C342" s="621"/>
      <c r="D342" s="523"/>
      <c r="E342" s="526"/>
      <c r="F342" s="529"/>
      <c r="G342" s="532"/>
      <c r="H342" s="532"/>
      <c r="I342" s="624"/>
      <c r="J342" s="538"/>
      <c r="K342" s="541"/>
      <c r="L342" s="494"/>
      <c r="M342" s="494"/>
      <c r="N342" s="532"/>
      <c r="O342" s="564"/>
      <c r="P342" s="517"/>
      <c r="Q342" s="506"/>
      <c r="R342" s="517"/>
      <c r="S342" s="506"/>
      <c r="T342" s="517"/>
      <c r="U342" s="506"/>
      <c r="V342" s="509"/>
      <c r="W342" s="506"/>
      <c r="X342" s="506"/>
      <c r="Y342" s="630"/>
      <c r="Z342" s="161"/>
      <c r="AA342" s="170"/>
      <c r="AB342" s="163"/>
      <c r="AC342" s="164"/>
      <c r="AD342" s="165" t="s">
        <v>1510</v>
      </c>
      <c r="AE342" s="163"/>
      <c r="AF342" s="166" t="s">
        <v>1510</v>
      </c>
      <c r="AG342" s="163"/>
      <c r="AH342" s="166" t="s">
        <v>1510</v>
      </c>
      <c r="AI342" s="167" t="s">
        <v>1510</v>
      </c>
      <c r="AJ342" s="168" t="s">
        <v>1510</v>
      </c>
      <c r="AK342" s="168" t="s">
        <v>1510</v>
      </c>
      <c r="AL342" s="169"/>
      <c r="AM342" s="169"/>
      <c r="AN342" s="169"/>
      <c r="AO342" s="500"/>
      <c r="AP342" s="500"/>
      <c r="AQ342" s="503"/>
      <c r="AR342" s="500"/>
      <c r="AS342" s="500"/>
      <c r="AT342" s="503"/>
      <c r="AU342" s="503"/>
      <c r="AV342" s="503"/>
      <c r="AW342" s="517"/>
      <c r="AX342" s="610"/>
      <c r="AY342" s="610"/>
      <c r="AZ342" s="606"/>
      <c r="BA342" s="606"/>
      <c r="BB342" s="606"/>
      <c r="BC342" s="606"/>
      <c r="BD342" s="606"/>
      <c r="BE342" s="606"/>
      <c r="BF342" s="494"/>
      <c r="BG342" s="494"/>
      <c r="BH342" s="494"/>
      <c r="BI342" s="564"/>
      <c r="BJ342" s="610"/>
      <c r="BK342" s="610"/>
      <c r="BL342" s="627"/>
    </row>
    <row r="343" spans="1:64" ht="13.5" thickBot="1" x14ac:dyDescent="0.25">
      <c r="A343" s="616"/>
      <c r="B343" s="515"/>
      <c r="C343" s="621"/>
      <c r="D343" s="524"/>
      <c r="E343" s="527"/>
      <c r="F343" s="530"/>
      <c r="G343" s="533"/>
      <c r="H343" s="533"/>
      <c r="I343" s="625"/>
      <c r="J343" s="539"/>
      <c r="K343" s="542"/>
      <c r="L343" s="495"/>
      <c r="M343" s="495"/>
      <c r="N343" s="533"/>
      <c r="O343" s="565"/>
      <c r="P343" s="518"/>
      <c r="Q343" s="507"/>
      <c r="R343" s="518"/>
      <c r="S343" s="507"/>
      <c r="T343" s="518"/>
      <c r="U343" s="507"/>
      <c r="V343" s="510"/>
      <c r="W343" s="507"/>
      <c r="X343" s="507"/>
      <c r="Y343" s="631"/>
      <c r="Z343" s="171"/>
      <c r="AA343" s="172"/>
      <c r="AB343" s="173"/>
      <c r="AC343" s="172"/>
      <c r="AD343" s="185" t="s">
        <v>1510</v>
      </c>
      <c r="AE343" s="173"/>
      <c r="AF343" s="175" t="s">
        <v>1510</v>
      </c>
      <c r="AG343" s="173"/>
      <c r="AH343" s="175" t="s">
        <v>1510</v>
      </c>
      <c r="AI343" s="176" t="s">
        <v>1510</v>
      </c>
      <c r="AJ343" s="168" t="s">
        <v>1510</v>
      </c>
      <c r="AK343" s="168" t="s">
        <v>1510</v>
      </c>
      <c r="AL343" s="178"/>
      <c r="AM343" s="178"/>
      <c r="AN343" s="178"/>
      <c r="AO343" s="501"/>
      <c r="AP343" s="501"/>
      <c r="AQ343" s="504"/>
      <c r="AR343" s="501"/>
      <c r="AS343" s="501"/>
      <c r="AT343" s="504"/>
      <c r="AU343" s="504"/>
      <c r="AV343" s="504"/>
      <c r="AW343" s="518"/>
      <c r="AX343" s="611"/>
      <c r="AY343" s="611"/>
      <c r="AZ343" s="607"/>
      <c r="BA343" s="607"/>
      <c r="BB343" s="607"/>
      <c r="BC343" s="607"/>
      <c r="BD343" s="607"/>
      <c r="BE343" s="607"/>
      <c r="BF343" s="495"/>
      <c r="BG343" s="495"/>
      <c r="BH343" s="495"/>
      <c r="BI343" s="565"/>
      <c r="BJ343" s="611"/>
      <c r="BK343" s="611"/>
      <c r="BL343" s="628"/>
    </row>
    <row r="344" spans="1:64" ht="62.25" x14ac:dyDescent="0.2">
      <c r="A344" s="616"/>
      <c r="B344" s="515"/>
      <c r="C344" s="621"/>
      <c r="D344" s="522" t="s">
        <v>162</v>
      </c>
      <c r="E344" s="525" t="s">
        <v>160</v>
      </c>
      <c r="F344" s="528">
        <v>2</v>
      </c>
      <c r="G344" s="493" t="s">
        <v>748</v>
      </c>
      <c r="H344" s="531"/>
      <c r="I344" s="534" t="s">
        <v>770</v>
      </c>
      <c r="J344" s="537" t="s">
        <v>16</v>
      </c>
      <c r="K344" s="540" t="s">
        <v>771</v>
      </c>
      <c r="L344" s="493"/>
      <c r="M344" s="632"/>
      <c r="N344" s="531" t="s">
        <v>749</v>
      </c>
      <c r="O344" s="563">
        <v>0</v>
      </c>
      <c r="P344" s="516" t="s">
        <v>73</v>
      </c>
      <c r="Q344" s="505">
        <v>1</v>
      </c>
      <c r="R344" s="516"/>
      <c r="S344" s="505" t="s">
        <v>1510</v>
      </c>
      <c r="T344" s="516" t="s">
        <v>9</v>
      </c>
      <c r="U344" s="505">
        <v>0.4</v>
      </c>
      <c r="V344" s="508" t="s">
        <v>9</v>
      </c>
      <c r="W344" s="505">
        <v>0.4</v>
      </c>
      <c r="X344" s="505" t="s">
        <v>2015</v>
      </c>
      <c r="Y344" s="502" t="s">
        <v>1517</v>
      </c>
      <c r="Z344" s="152">
        <v>1</v>
      </c>
      <c r="AA344" s="179" t="s">
        <v>750</v>
      </c>
      <c r="AB344" s="154" t="s">
        <v>170</v>
      </c>
      <c r="AC344" s="179" t="s">
        <v>751</v>
      </c>
      <c r="AD344" s="155" t="s">
        <v>1513</v>
      </c>
      <c r="AE344" s="154" t="s">
        <v>64</v>
      </c>
      <c r="AF344" s="156">
        <v>0.25</v>
      </c>
      <c r="AG344" s="154" t="s">
        <v>77</v>
      </c>
      <c r="AH344" s="156">
        <v>0.15</v>
      </c>
      <c r="AI344" s="157">
        <v>0.4</v>
      </c>
      <c r="AJ344" s="158">
        <v>0.6</v>
      </c>
      <c r="AK344" s="158">
        <v>0.4</v>
      </c>
      <c r="AL344" s="159" t="s">
        <v>66</v>
      </c>
      <c r="AM344" s="159" t="s">
        <v>67</v>
      </c>
      <c r="AN344" s="159" t="s">
        <v>80</v>
      </c>
      <c r="AO344" s="499">
        <v>1</v>
      </c>
      <c r="AP344" s="499">
        <v>4.6655999999999996E-2</v>
      </c>
      <c r="AQ344" s="502" t="s">
        <v>70</v>
      </c>
      <c r="AR344" s="499">
        <v>0.4</v>
      </c>
      <c r="AS344" s="499">
        <v>0.4</v>
      </c>
      <c r="AT344" s="502" t="s">
        <v>9</v>
      </c>
      <c r="AU344" s="502" t="s">
        <v>1517</v>
      </c>
      <c r="AV344" s="502" t="s">
        <v>1512</v>
      </c>
      <c r="AW344" s="516" t="s">
        <v>82</v>
      </c>
      <c r="AX344" s="493"/>
      <c r="AY344" s="493"/>
      <c r="AZ344" s="493"/>
      <c r="BA344" s="493"/>
      <c r="BB344" s="519"/>
      <c r="BC344" s="493"/>
      <c r="BD344" s="493"/>
      <c r="BE344" s="511"/>
      <c r="BF344" s="511"/>
      <c r="BG344" s="511"/>
      <c r="BH344" s="511"/>
      <c r="BI344" s="511"/>
      <c r="BJ344" s="493"/>
      <c r="BK344" s="493"/>
      <c r="BL344" s="496"/>
    </row>
    <row r="345" spans="1:64" ht="62.25" x14ac:dyDescent="0.2">
      <c r="A345" s="616"/>
      <c r="B345" s="515"/>
      <c r="C345" s="621"/>
      <c r="D345" s="523"/>
      <c r="E345" s="526"/>
      <c r="F345" s="529"/>
      <c r="G345" s="494"/>
      <c r="H345" s="532"/>
      <c r="I345" s="535"/>
      <c r="J345" s="538"/>
      <c r="K345" s="541"/>
      <c r="L345" s="494"/>
      <c r="M345" s="633"/>
      <c r="N345" s="532"/>
      <c r="O345" s="564"/>
      <c r="P345" s="517"/>
      <c r="Q345" s="506"/>
      <c r="R345" s="517"/>
      <c r="S345" s="506"/>
      <c r="T345" s="517"/>
      <c r="U345" s="506"/>
      <c r="V345" s="509"/>
      <c r="W345" s="506"/>
      <c r="X345" s="506"/>
      <c r="Y345" s="503"/>
      <c r="Z345" s="161">
        <v>2</v>
      </c>
      <c r="AA345" s="164" t="s">
        <v>752</v>
      </c>
      <c r="AB345" s="163" t="s">
        <v>170</v>
      </c>
      <c r="AC345" s="164" t="s">
        <v>753</v>
      </c>
      <c r="AD345" s="182" t="s">
        <v>1513</v>
      </c>
      <c r="AE345" s="169" t="s">
        <v>64</v>
      </c>
      <c r="AF345" s="166">
        <v>0.25</v>
      </c>
      <c r="AG345" s="169" t="s">
        <v>77</v>
      </c>
      <c r="AH345" s="166">
        <v>0.15</v>
      </c>
      <c r="AI345" s="167">
        <v>0.4</v>
      </c>
      <c r="AJ345" s="183">
        <v>0.36</v>
      </c>
      <c r="AK345" s="183">
        <v>0.4</v>
      </c>
      <c r="AL345" s="169" t="s">
        <v>66</v>
      </c>
      <c r="AM345" s="169" t="s">
        <v>67</v>
      </c>
      <c r="AN345" s="169" t="s">
        <v>80</v>
      </c>
      <c r="AO345" s="500"/>
      <c r="AP345" s="500"/>
      <c r="AQ345" s="503"/>
      <c r="AR345" s="500"/>
      <c r="AS345" s="500"/>
      <c r="AT345" s="503"/>
      <c r="AU345" s="503"/>
      <c r="AV345" s="503"/>
      <c r="AW345" s="517"/>
      <c r="AX345" s="494"/>
      <c r="AY345" s="494"/>
      <c r="AZ345" s="494"/>
      <c r="BA345" s="494"/>
      <c r="BB345" s="520"/>
      <c r="BC345" s="494"/>
      <c r="BD345" s="494"/>
      <c r="BE345" s="512"/>
      <c r="BF345" s="512"/>
      <c r="BG345" s="512"/>
      <c r="BH345" s="512"/>
      <c r="BI345" s="512"/>
      <c r="BJ345" s="494"/>
      <c r="BK345" s="494"/>
      <c r="BL345" s="497"/>
    </row>
    <row r="346" spans="1:64" ht="82.5" customHeight="1" x14ac:dyDescent="0.2">
      <c r="A346" s="616"/>
      <c r="B346" s="515"/>
      <c r="C346" s="621"/>
      <c r="D346" s="523"/>
      <c r="E346" s="526"/>
      <c r="F346" s="529"/>
      <c r="G346" s="494"/>
      <c r="H346" s="532"/>
      <c r="I346" s="535"/>
      <c r="J346" s="538"/>
      <c r="K346" s="541"/>
      <c r="L346" s="494"/>
      <c r="M346" s="633"/>
      <c r="N346" s="532"/>
      <c r="O346" s="564"/>
      <c r="P346" s="517"/>
      <c r="Q346" s="506"/>
      <c r="R346" s="517"/>
      <c r="S346" s="506"/>
      <c r="T346" s="517"/>
      <c r="U346" s="506"/>
      <c r="V346" s="509"/>
      <c r="W346" s="506"/>
      <c r="X346" s="506"/>
      <c r="Y346" s="503"/>
      <c r="Z346" s="161">
        <v>3</v>
      </c>
      <c r="AA346" s="164" t="s">
        <v>754</v>
      </c>
      <c r="AB346" s="163" t="s">
        <v>170</v>
      </c>
      <c r="AC346" s="164" t="s">
        <v>755</v>
      </c>
      <c r="AD346" s="165" t="s">
        <v>1513</v>
      </c>
      <c r="AE346" s="169" t="s">
        <v>64</v>
      </c>
      <c r="AF346" s="166">
        <v>0.25</v>
      </c>
      <c r="AG346" s="169" t="s">
        <v>77</v>
      </c>
      <c r="AH346" s="166">
        <v>0.15</v>
      </c>
      <c r="AI346" s="167">
        <v>0.4</v>
      </c>
      <c r="AJ346" s="168">
        <v>0.216</v>
      </c>
      <c r="AK346" s="168">
        <v>0.4</v>
      </c>
      <c r="AL346" s="169" t="s">
        <v>66</v>
      </c>
      <c r="AM346" s="169" t="s">
        <v>67</v>
      </c>
      <c r="AN346" s="169" t="s">
        <v>80</v>
      </c>
      <c r="AO346" s="500"/>
      <c r="AP346" s="500"/>
      <c r="AQ346" s="503"/>
      <c r="AR346" s="500"/>
      <c r="AS346" s="500"/>
      <c r="AT346" s="503"/>
      <c r="AU346" s="503"/>
      <c r="AV346" s="503"/>
      <c r="AW346" s="517"/>
      <c r="AX346" s="494"/>
      <c r="AY346" s="494"/>
      <c r="AZ346" s="494"/>
      <c r="BA346" s="494"/>
      <c r="BB346" s="520"/>
      <c r="BC346" s="494"/>
      <c r="BD346" s="494"/>
      <c r="BE346" s="512"/>
      <c r="BF346" s="512"/>
      <c r="BG346" s="512"/>
      <c r="BH346" s="512"/>
      <c r="BI346" s="512"/>
      <c r="BJ346" s="494"/>
      <c r="BK346" s="494"/>
      <c r="BL346" s="497"/>
    </row>
    <row r="347" spans="1:64" ht="62.25" x14ac:dyDescent="0.2">
      <c r="A347" s="616"/>
      <c r="B347" s="515"/>
      <c r="C347" s="621"/>
      <c r="D347" s="523"/>
      <c r="E347" s="526"/>
      <c r="F347" s="529"/>
      <c r="G347" s="494"/>
      <c r="H347" s="532"/>
      <c r="I347" s="535"/>
      <c r="J347" s="538"/>
      <c r="K347" s="541"/>
      <c r="L347" s="494"/>
      <c r="M347" s="633"/>
      <c r="N347" s="532"/>
      <c r="O347" s="564"/>
      <c r="P347" s="517"/>
      <c r="Q347" s="506"/>
      <c r="R347" s="517"/>
      <c r="S347" s="506"/>
      <c r="T347" s="517"/>
      <c r="U347" s="506"/>
      <c r="V347" s="509"/>
      <c r="W347" s="506"/>
      <c r="X347" s="506"/>
      <c r="Y347" s="503"/>
      <c r="Z347" s="161">
        <v>4</v>
      </c>
      <c r="AA347" s="164" t="s">
        <v>756</v>
      </c>
      <c r="AB347" s="163" t="s">
        <v>170</v>
      </c>
      <c r="AC347" s="164" t="s">
        <v>757</v>
      </c>
      <c r="AD347" s="165" t="s">
        <v>1513</v>
      </c>
      <c r="AE347" s="169" t="s">
        <v>64</v>
      </c>
      <c r="AF347" s="166">
        <v>0.25</v>
      </c>
      <c r="AG347" s="169" t="s">
        <v>77</v>
      </c>
      <c r="AH347" s="166">
        <v>0.15</v>
      </c>
      <c r="AI347" s="167">
        <v>0.4</v>
      </c>
      <c r="AJ347" s="168">
        <v>0.12959999999999999</v>
      </c>
      <c r="AK347" s="168">
        <v>0.4</v>
      </c>
      <c r="AL347" s="169" t="s">
        <v>66</v>
      </c>
      <c r="AM347" s="169" t="s">
        <v>67</v>
      </c>
      <c r="AN347" s="169" t="s">
        <v>80</v>
      </c>
      <c r="AO347" s="500"/>
      <c r="AP347" s="500"/>
      <c r="AQ347" s="503"/>
      <c r="AR347" s="500"/>
      <c r="AS347" s="500"/>
      <c r="AT347" s="503"/>
      <c r="AU347" s="503"/>
      <c r="AV347" s="503"/>
      <c r="AW347" s="517"/>
      <c r="AX347" s="494"/>
      <c r="AY347" s="494"/>
      <c r="AZ347" s="494"/>
      <c r="BA347" s="494"/>
      <c r="BB347" s="520"/>
      <c r="BC347" s="494"/>
      <c r="BD347" s="494"/>
      <c r="BE347" s="512"/>
      <c r="BF347" s="512"/>
      <c r="BG347" s="512"/>
      <c r="BH347" s="512"/>
      <c r="BI347" s="512"/>
      <c r="BJ347" s="494"/>
      <c r="BK347" s="494"/>
      <c r="BL347" s="497"/>
    </row>
    <row r="348" spans="1:64" ht="62.25" x14ac:dyDescent="0.2">
      <c r="A348" s="616"/>
      <c r="B348" s="515"/>
      <c r="C348" s="621"/>
      <c r="D348" s="523"/>
      <c r="E348" s="526"/>
      <c r="F348" s="529"/>
      <c r="G348" s="494"/>
      <c r="H348" s="532"/>
      <c r="I348" s="535"/>
      <c r="J348" s="538"/>
      <c r="K348" s="541"/>
      <c r="L348" s="494"/>
      <c r="M348" s="633"/>
      <c r="N348" s="532"/>
      <c r="O348" s="564"/>
      <c r="P348" s="517"/>
      <c r="Q348" s="506"/>
      <c r="R348" s="517"/>
      <c r="S348" s="506"/>
      <c r="T348" s="517"/>
      <c r="U348" s="506"/>
      <c r="V348" s="509"/>
      <c r="W348" s="506"/>
      <c r="X348" s="506"/>
      <c r="Y348" s="503"/>
      <c r="Z348" s="161">
        <v>5</v>
      </c>
      <c r="AA348" s="162" t="s">
        <v>758</v>
      </c>
      <c r="AB348" s="163" t="s">
        <v>170</v>
      </c>
      <c r="AC348" s="164" t="s">
        <v>759</v>
      </c>
      <c r="AD348" s="165" t="s">
        <v>1513</v>
      </c>
      <c r="AE348" s="169" t="s">
        <v>64</v>
      </c>
      <c r="AF348" s="166">
        <v>0.25</v>
      </c>
      <c r="AG348" s="169" t="s">
        <v>77</v>
      </c>
      <c r="AH348" s="166">
        <v>0.15</v>
      </c>
      <c r="AI348" s="167">
        <v>0.4</v>
      </c>
      <c r="AJ348" s="168">
        <v>7.7759999999999996E-2</v>
      </c>
      <c r="AK348" s="168">
        <v>0.4</v>
      </c>
      <c r="AL348" s="169" t="s">
        <v>66</v>
      </c>
      <c r="AM348" s="169" t="s">
        <v>67</v>
      </c>
      <c r="AN348" s="169" t="s">
        <v>80</v>
      </c>
      <c r="AO348" s="500"/>
      <c r="AP348" s="500"/>
      <c r="AQ348" s="503"/>
      <c r="AR348" s="500"/>
      <c r="AS348" s="500"/>
      <c r="AT348" s="503"/>
      <c r="AU348" s="503"/>
      <c r="AV348" s="503"/>
      <c r="AW348" s="517"/>
      <c r="AX348" s="494"/>
      <c r="AY348" s="494"/>
      <c r="AZ348" s="494"/>
      <c r="BA348" s="494"/>
      <c r="BB348" s="520"/>
      <c r="BC348" s="494"/>
      <c r="BD348" s="494"/>
      <c r="BE348" s="512"/>
      <c r="BF348" s="512"/>
      <c r="BG348" s="512"/>
      <c r="BH348" s="512"/>
      <c r="BI348" s="512"/>
      <c r="BJ348" s="494"/>
      <c r="BK348" s="494"/>
      <c r="BL348" s="497"/>
    </row>
    <row r="349" spans="1:64" ht="63" thickBot="1" x14ac:dyDescent="0.25">
      <c r="A349" s="616"/>
      <c r="B349" s="515"/>
      <c r="C349" s="621"/>
      <c r="D349" s="524"/>
      <c r="E349" s="527"/>
      <c r="F349" s="530"/>
      <c r="G349" s="495"/>
      <c r="H349" s="533"/>
      <c r="I349" s="536"/>
      <c r="J349" s="539"/>
      <c r="K349" s="542"/>
      <c r="L349" s="495"/>
      <c r="M349" s="634"/>
      <c r="N349" s="533"/>
      <c r="O349" s="565"/>
      <c r="P349" s="518"/>
      <c r="Q349" s="507"/>
      <c r="R349" s="518"/>
      <c r="S349" s="507"/>
      <c r="T349" s="518"/>
      <c r="U349" s="507"/>
      <c r="V349" s="510"/>
      <c r="W349" s="507"/>
      <c r="X349" s="507"/>
      <c r="Y349" s="504"/>
      <c r="Z349" s="171">
        <v>6</v>
      </c>
      <c r="AA349" s="172" t="s">
        <v>760</v>
      </c>
      <c r="AB349" s="173" t="s">
        <v>170</v>
      </c>
      <c r="AC349" s="172" t="s">
        <v>761</v>
      </c>
      <c r="AD349" s="174" t="s">
        <v>1513</v>
      </c>
      <c r="AE349" s="169" t="s">
        <v>64</v>
      </c>
      <c r="AF349" s="175">
        <v>0.25</v>
      </c>
      <c r="AG349" s="169" t="s">
        <v>77</v>
      </c>
      <c r="AH349" s="175">
        <v>0.15</v>
      </c>
      <c r="AI349" s="176">
        <v>0.4</v>
      </c>
      <c r="AJ349" s="168">
        <v>4.6655999999999996E-2</v>
      </c>
      <c r="AK349" s="168">
        <v>0.4</v>
      </c>
      <c r="AL349" s="169" t="s">
        <v>66</v>
      </c>
      <c r="AM349" s="169" t="s">
        <v>67</v>
      </c>
      <c r="AN349" s="169" t="s">
        <v>80</v>
      </c>
      <c r="AO349" s="501"/>
      <c r="AP349" s="501"/>
      <c r="AQ349" s="504"/>
      <c r="AR349" s="501"/>
      <c r="AS349" s="501"/>
      <c r="AT349" s="504"/>
      <c r="AU349" s="504"/>
      <c r="AV349" s="504"/>
      <c r="AW349" s="518"/>
      <c r="AX349" s="495"/>
      <c r="AY349" s="495"/>
      <c r="AZ349" s="495"/>
      <c r="BA349" s="495"/>
      <c r="BB349" s="521"/>
      <c r="BC349" s="495"/>
      <c r="BD349" s="495"/>
      <c r="BE349" s="513"/>
      <c r="BF349" s="513"/>
      <c r="BG349" s="513"/>
      <c r="BH349" s="513"/>
      <c r="BI349" s="513"/>
      <c r="BJ349" s="495"/>
      <c r="BK349" s="495"/>
      <c r="BL349" s="553"/>
    </row>
    <row r="350" spans="1:64" ht="62.25" x14ac:dyDescent="0.2">
      <c r="A350" s="616"/>
      <c r="B350" s="515"/>
      <c r="C350" s="621"/>
      <c r="D350" s="522" t="s">
        <v>162</v>
      </c>
      <c r="E350" s="525" t="s">
        <v>160</v>
      </c>
      <c r="F350" s="528">
        <v>3</v>
      </c>
      <c r="G350" s="493" t="s">
        <v>748</v>
      </c>
      <c r="H350" s="531"/>
      <c r="I350" s="534" t="s">
        <v>772</v>
      </c>
      <c r="J350" s="537" t="s">
        <v>17</v>
      </c>
      <c r="K350" s="540" t="s">
        <v>2091</v>
      </c>
      <c r="L350" s="493"/>
      <c r="M350" s="493"/>
      <c r="N350" s="531" t="s">
        <v>762</v>
      </c>
      <c r="O350" s="563">
        <v>0</v>
      </c>
      <c r="P350" s="516" t="s">
        <v>62</v>
      </c>
      <c r="Q350" s="505">
        <v>0.6</v>
      </c>
      <c r="R350" s="516"/>
      <c r="S350" s="505" t="s">
        <v>1510</v>
      </c>
      <c r="T350" s="516" t="s">
        <v>10</v>
      </c>
      <c r="U350" s="505">
        <v>0.6</v>
      </c>
      <c r="V350" s="508" t="s">
        <v>10</v>
      </c>
      <c r="W350" s="505">
        <v>0.6</v>
      </c>
      <c r="X350" s="505" t="s">
        <v>1516</v>
      </c>
      <c r="Y350" s="502" t="s">
        <v>10</v>
      </c>
      <c r="Z350" s="152">
        <v>1</v>
      </c>
      <c r="AA350" s="21" t="s">
        <v>763</v>
      </c>
      <c r="AB350" s="154" t="s">
        <v>170</v>
      </c>
      <c r="AC350" s="179" t="s">
        <v>764</v>
      </c>
      <c r="AD350" s="155" t="s">
        <v>1522</v>
      </c>
      <c r="AE350" s="154" t="s">
        <v>76</v>
      </c>
      <c r="AF350" s="156">
        <v>0.1</v>
      </c>
      <c r="AG350" s="154" t="s">
        <v>77</v>
      </c>
      <c r="AH350" s="156">
        <v>0.15</v>
      </c>
      <c r="AI350" s="157">
        <v>0.25</v>
      </c>
      <c r="AJ350" s="158">
        <v>0.6</v>
      </c>
      <c r="AK350" s="158">
        <v>0.44999999999999996</v>
      </c>
      <c r="AL350" s="159" t="s">
        <v>66</v>
      </c>
      <c r="AM350" s="159" t="s">
        <v>67</v>
      </c>
      <c r="AN350" s="159" t="s">
        <v>80</v>
      </c>
      <c r="AO350" s="499">
        <v>0.6</v>
      </c>
      <c r="AP350" s="499">
        <v>0.6</v>
      </c>
      <c r="AQ350" s="502" t="s">
        <v>62</v>
      </c>
      <c r="AR350" s="499">
        <v>0.6</v>
      </c>
      <c r="AS350" s="499">
        <v>0.44999999999999996</v>
      </c>
      <c r="AT350" s="502" t="s">
        <v>10</v>
      </c>
      <c r="AU350" s="502" t="s">
        <v>10</v>
      </c>
      <c r="AV350" s="502" t="s">
        <v>10</v>
      </c>
      <c r="AW350" s="516" t="s">
        <v>167</v>
      </c>
      <c r="AX350" s="531" t="s">
        <v>765</v>
      </c>
      <c r="AY350" s="493" t="s">
        <v>766</v>
      </c>
      <c r="AZ350" s="493" t="s">
        <v>742</v>
      </c>
      <c r="BA350" s="493" t="s">
        <v>767</v>
      </c>
      <c r="BB350" s="519" t="s">
        <v>1583</v>
      </c>
      <c r="BC350" s="493"/>
      <c r="BD350" s="493"/>
      <c r="BE350" s="511"/>
      <c r="BF350" s="511"/>
      <c r="BG350" s="511"/>
      <c r="BH350" s="511"/>
      <c r="BI350" s="511"/>
      <c r="BJ350" s="493"/>
      <c r="BK350" s="493"/>
      <c r="BL350" s="496"/>
    </row>
    <row r="351" spans="1:64" x14ac:dyDescent="0.2">
      <c r="A351" s="616"/>
      <c r="B351" s="515"/>
      <c r="C351" s="621"/>
      <c r="D351" s="523"/>
      <c r="E351" s="526"/>
      <c r="F351" s="529"/>
      <c r="G351" s="494"/>
      <c r="H351" s="532"/>
      <c r="I351" s="535"/>
      <c r="J351" s="538"/>
      <c r="K351" s="541"/>
      <c r="L351" s="494"/>
      <c r="M351" s="494"/>
      <c r="N351" s="532"/>
      <c r="O351" s="564"/>
      <c r="P351" s="517"/>
      <c r="Q351" s="506"/>
      <c r="R351" s="517"/>
      <c r="S351" s="506"/>
      <c r="T351" s="517"/>
      <c r="U351" s="506"/>
      <c r="V351" s="509"/>
      <c r="W351" s="506"/>
      <c r="X351" s="506"/>
      <c r="Y351" s="503"/>
      <c r="Z351" s="161"/>
      <c r="AA351" s="21"/>
      <c r="AB351" s="163"/>
      <c r="AC351" s="164"/>
      <c r="AD351" s="165" t="str">
        <f t="shared" ref="AD351:AD355" si="32">IF(OR(AE351="Preventivo",AE351="Detectivo"),"Probabilidad",IF(AE351="Correctivo","Impacto",""))</f>
        <v/>
      </c>
      <c r="AE351" s="163"/>
      <c r="AF351" s="166" t="str">
        <f t="shared" ref="AF351:AF355" si="33">IF(AE351="","",IF(AE351="Preventivo",25%,IF(AE351="Detectivo",15%,IF(AE351="Correctivo",10%))))</f>
        <v/>
      </c>
      <c r="AG351" s="163"/>
      <c r="AH351" s="166" t="str">
        <f t="shared" ref="AH351:AH355" si="34">IF(AG351="Automático",25%,IF(AG351="Manual",15%,""))</f>
        <v/>
      </c>
      <c r="AI351" s="167" t="str">
        <f t="shared" ref="AI351:AI355" si="35">IF(OR(AF351="",AH351=""),"",AF351+AH351)</f>
        <v/>
      </c>
      <c r="AJ351" s="168" t="str">
        <f>IFERROR(IF(AND(AD350="Probabilidad",AD351="Probabilidad"),(AJ350-(+AJ350*AI351)),IF(AD351="Probabilidad",(Q350-(+Q350*AI351)),IF(AD351="Impacto",AJ350,""))),"")</f>
        <v/>
      </c>
      <c r="AK351" s="168" t="str">
        <f>IFERROR(IF(AND(AD350="Impacto",AD351="Impacto"),(AK350-(+AK350*AI351)),IF(AD351="Impacto",(W350-(+W350*AI351)),IF(AD351="Probabilidad",AK350,""))),"")</f>
        <v/>
      </c>
      <c r="AL351" s="169"/>
      <c r="AM351" s="169"/>
      <c r="AN351" s="169"/>
      <c r="AO351" s="500"/>
      <c r="AP351" s="500"/>
      <c r="AQ351" s="503"/>
      <c r="AR351" s="500"/>
      <c r="AS351" s="500"/>
      <c r="AT351" s="503"/>
      <c r="AU351" s="503"/>
      <c r="AV351" s="503"/>
      <c r="AW351" s="517"/>
      <c r="AX351" s="532"/>
      <c r="AY351" s="494"/>
      <c r="AZ351" s="494"/>
      <c r="BA351" s="494"/>
      <c r="BB351" s="520"/>
      <c r="BC351" s="494"/>
      <c r="BD351" s="494"/>
      <c r="BE351" s="512"/>
      <c r="BF351" s="512"/>
      <c r="BG351" s="512"/>
      <c r="BH351" s="512"/>
      <c r="BI351" s="512"/>
      <c r="BJ351" s="494"/>
      <c r="BK351" s="494"/>
      <c r="BL351" s="497"/>
    </row>
    <row r="352" spans="1:64" x14ac:dyDescent="0.2">
      <c r="A352" s="616"/>
      <c r="B352" s="515"/>
      <c r="C352" s="621"/>
      <c r="D352" s="523"/>
      <c r="E352" s="526"/>
      <c r="F352" s="529"/>
      <c r="G352" s="494"/>
      <c r="H352" s="532"/>
      <c r="I352" s="535"/>
      <c r="J352" s="538"/>
      <c r="K352" s="541"/>
      <c r="L352" s="494"/>
      <c r="M352" s="494"/>
      <c r="N352" s="532"/>
      <c r="O352" s="564"/>
      <c r="P352" s="517"/>
      <c r="Q352" s="506"/>
      <c r="R352" s="517"/>
      <c r="S352" s="506"/>
      <c r="T352" s="517"/>
      <c r="U352" s="506"/>
      <c r="V352" s="509"/>
      <c r="W352" s="506"/>
      <c r="X352" s="506"/>
      <c r="Y352" s="503"/>
      <c r="Z352" s="161"/>
      <c r="AA352" s="21"/>
      <c r="AB352" s="163"/>
      <c r="AC352" s="164"/>
      <c r="AD352" s="165" t="str">
        <f t="shared" si="32"/>
        <v/>
      </c>
      <c r="AE352" s="163"/>
      <c r="AF352" s="166" t="str">
        <f t="shared" si="33"/>
        <v/>
      </c>
      <c r="AG352" s="163"/>
      <c r="AH352" s="166" t="str">
        <f t="shared" si="34"/>
        <v/>
      </c>
      <c r="AI352" s="167" t="str">
        <f t="shared" si="35"/>
        <v/>
      </c>
      <c r="AJ352" s="168" t="str">
        <f>IFERROR(IF(AND(AD351="Probabilidad",AD352="Probabilidad"),(AJ351-(+AJ351*AI352)),IF(AND(AD351="Impacto",AD352="Probabilidad"),(AJ350-(+AJ350*AI352)),IF(AD352="Impacto",AJ351,""))),"")</f>
        <v/>
      </c>
      <c r="AK352" s="168" t="str">
        <f>IFERROR(IF(AND(AD351="Impacto",AD352="Impacto"),(AK351-(+AK351*AI352)),IF(AND(AD351="Probabilidad",AD352="Impacto"),(AK350-(+AK350*AI352)),IF(AD352="Probabilidad",AK351,""))),"")</f>
        <v/>
      </c>
      <c r="AL352" s="169"/>
      <c r="AM352" s="169"/>
      <c r="AN352" s="169"/>
      <c r="AO352" s="500"/>
      <c r="AP352" s="500"/>
      <c r="AQ352" s="503"/>
      <c r="AR352" s="500"/>
      <c r="AS352" s="500"/>
      <c r="AT352" s="503"/>
      <c r="AU352" s="503"/>
      <c r="AV352" s="503"/>
      <c r="AW352" s="517"/>
      <c r="AX352" s="532"/>
      <c r="AY352" s="494"/>
      <c r="AZ352" s="494"/>
      <c r="BA352" s="494"/>
      <c r="BB352" s="520"/>
      <c r="BC352" s="494"/>
      <c r="BD352" s="494"/>
      <c r="BE352" s="512"/>
      <c r="BF352" s="512"/>
      <c r="BG352" s="512"/>
      <c r="BH352" s="512"/>
      <c r="BI352" s="512"/>
      <c r="BJ352" s="494"/>
      <c r="BK352" s="494"/>
      <c r="BL352" s="497"/>
    </row>
    <row r="353" spans="1:64" x14ac:dyDescent="0.2">
      <c r="A353" s="616"/>
      <c r="B353" s="515"/>
      <c r="C353" s="621"/>
      <c r="D353" s="523"/>
      <c r="E353" s="526"/>
      <c r="F353" s="529"/>
      <c r="G353" s="494"/>
      <c r="H353" s="532"/>
      <c r="I353" s="535"/>
      <c r="J353" s="538"/>
      <c r="K353" s="541"/>
      <c r="L353" s="494"/>
      <c r="M353" s="494"/>
      <c r="N353" s="532"/>
      <c r="O353" s="564"/>
      <c r="P353" s="517"/>
      <c r="Q353" s="506"/>
      <c r="R353" s="517"/>
      <c r="S353" s="506"/>
      <c r="T353" s="517"/>
      <c r="U353" s="506"/>
      <c r="V353" s="509"/>
      <c r="W353" s="506"/>
      <c r="X353" s="506"/>
      <c r="Y353" s="503"/>
      <c r="Z353" s="161"/>
      <c r="AA353" s="21"/>
      <c r="AB353" s="163"/>
      <c r="AC353" s="164"/>
      <c r="AD353" s="165" t="str">
        <f t="shared" si="32"/>
        <v/>
      </c>
      <c r="AE353" s="163"/>
      <c r="AF353" s="166" t="str">
        <f t="shared" si="33"/>
        <v/>
      </c>
      <c r="AG353" s="163"/>
      <c r="AH353" s="166" t="str">
        <f t="shared" si="34"/>
        <v/>
      </c>
      <c r="AI353" s="167" t="str">
        <f t="shared" si="35"/>
        <v/>
      </c>
      <c r="AJ353" s="168" t="str">
        <f>IFERROR(IF(AND(AD352="Probabilidad",AD353="Probabilidad"),(AJ352-(+AJ352*AI353)),IF(AND(AD352="Impacto",AD353="Probabilidad"),(AJ351-(+AJ351*AI353)),IF(AD353="Impacto",AJ352,""))),"")</f>
        <v/>
      </c>
      <c r="AK353" s="168" t="str">
        <f>IFERROR(IF(AND(AD352="Impacto",AD353="Impacto"),(AK352-(+AK352*AI353)),IF(AND(AD352="Probabilidad",AD353="Impacto"),(AK351-(+AK351*AI353)),IF(AD353="Probabilidad",AK352,""))),"")</f>
        <v/>
      </c>
      <c r="AL353" s="169"/>
      <c r="AM353" s="169"/>
      <c r="AN353" s="169"/>
      <c r="AO353" s="500"/>
      <c r="AP353" s="500"/>
      <c r="AQ353" s="503"/>
      <c r="AR353" s="500"/>
      <c r="AS353" s="500"/>
      <c r="AT353" s="503"/>
      <c r="AU353" s="503"/>
      <c r="AV353" s="503"/>
      <c r="AW353" s="517"/>
      <c r="AX353" s="532"/>
      <c r="AY353" s="494"/>
      <c r="AZ353" s="494"/>
      <c r="BA353" s="494"/>
      <c r="BB353" s="520"/>
      <c r="BC353" s="494"/>
      <c r="BD353" s="494"/>
      <c r="BE353" s="512"/>
      <c r="BF353" s="512"/>
      <c r="BG353" s="512"/>
      <c r="BH353" s="512"/>
      <c r="BI353" s="512"/>
      <c r="BJ353" s="494"/>
      <c r="BK353" s="494"/>
      <c r="BL353" s="497"/>
    </row>
    <row r="354" spans="1:64" x14ac:dyDescent="0.2">
      <c r="A354" s="616"/>
      <c r="B354" s="515"/>
      <c r="C354" s="621"/>
      <c r="D354" s="523"/>
      <c r="E354" s="526"/>
      <c r="F354" s="529"/>
      <c r="G354" s="494"/>
      <c r="H354" s="532"/>
      <c r="I354" s="535"/>
      <c r="J354" s="538"/>
      <c r="K354" s="541"/>
      <c r="L354" s="494"/>
      <c r="M354" s="494"/>
      <c r="N354" s="532"/>
      <c r="O354" s="564"/>
      <c r="P354" s="517"/>
      <c r="Q354" s="506"/>
      <c r="R354" s="517"/>
      <c r="S354" s="506"/>
      <c r="T354" s="517"/>
      <c r="U354" s="506"/>
      <c r="V354" s="509"/>
      <c r="W354" s="506"/>
      <c r="X354" s="506"/>
      <c r="Y354" s="503"/>
      <c r="Z354" s="161"/>
      <c r="AA354" s="22"/>
      <c r="AB354" s="163"/>
      <c r="AC354" s="184"/>
      <c r="AD354" s="165" t="str">
        <f t="shared" si="32"/>
        <v/>
      </c>
      <c r="AE354" s="163"/>
      <c r="AF354" s="166" t="str">
        <f t="shared" si="33"/>
        <v/>
      </c>
      <c r="AG354" s="163"/>
      <c r="AH354" s="166" t="str">
        <f t="shared" si="34"/>
        <v/>
      </c>
      <c r="AI354" s="167" t="str">
        <f t="shared" si="35"/>
        <v/>
      </c>
      <c r="AJ354" s="168" t="str">
        <f>IFERROR(IF(AND(AD353="Probabilidad",AD354="Probabilidad"),(AJ353-(+AJ353*AI354)),IF(AND(AD353="Impacto",AD354="Probabilidad"),(AJ352-(+AJ352*AI354)),IF(AD354="Impacto",AJ353,""))),"")</f>
        <v/>
      </c>
      <c r="AK354" s="168" t="str">
        <f>IFERROR(IF(AND(AD353="Impacto",AD354="Impacto"),(AK353-(+AK353*AI354)),IF(AND(AD353="Probabilidad",AD354="Impacto"),(AK352-(+AK352*AI354)),IF(AD354="Probabilidad",AK353,""))),"")</f>
        <v/>
      </c>
      <c r="AL354" s="169"/>
      <c r="AM354" s="169"/>
      <c r="AN354" s="169"/>
      <c r="AO354" s="500"/>
      <c r="AP354" s="500"/>
      <c r="AQ354" s="503"/>
      <c r="AR354" s="500"/>
      <c r="AS354" s="500"/>
      <c r="AT354" s="503"/>
      <c r="AU354" s="503"/>
      <c r="AV354" s="503"/>
      <c r="AW354" s="517"/>
      <c r="AX354" s="532"/>
      <c r="AY354" s="494"/>
      <c r="AZ354" s="494"/>
      <c r="BA354" s="494"/>
      <c r="BB354" s="520"/>
      <c r="BC354" s="494"/>
      <c r="BD354" s="494"/>
      <c r="BE354" s="512"/>
      <c r="BF354" s="512"/>
      <c r="BG354" s="512"/>
      <c r="BH354" s="512"/>
      <c r="BI354" s="512"/>
      <c r="BJ354" s="494"/>
      <c r="BK354" s="494"/>
      <c r="BL354" s="497"/>
    </row>
    <row r="355" spans="1:64" ht="13.5" thickBot="1" x14ac:dyDescent="0.25">
      <c r="A355" s="617"/>
      <c r="B355" s="619"/>
      <c r="C355" s="622"/>
      <c r="D355" s="524"/>
      <c r="E355" s="527"/>
      <c r="F355" s="530"/>
      <c r="G355" s="495"/>
      <c r="H355" s="533"/>
      <c r="I355" s="536"/>
      <c r="J355" s="539"/>
      <c r="K355" s="542"/>
      <c r="L355" s="495"/>
      <c r="M355" s="495"/>
      <c r="N355" s="533"/>
      <c r="O355" s="565"/>
      <c r="P355" s="518"/>
      <c r="Q355" s="507"/>
      <c r="R355" s="518"/>
      <c r="S355" s="507"/>
      <c r="T355" s="518"/>
      <c r="U355" s="507"/>
      <c r="V355" s="510"/>
      <c r="W355" s="507"/>
      <c r="X355" s="507"/>
      <c r="Y355" s="504"/>
      <c r="Z355" s="171"/>
      <c r="AA355" s="172"/>
      <c r="AB355" s="173"/>
      <c r="AC355" s="172"/>
      <c r="AD355" s="174" t="str">
        <f t="shared" si="32"/>
        <v/>
      </c>
      <c r="AE355" s="173"/>
      <c r="AF355" s="175" t="str">
        <f t="shared" si="33"/>
        <v/>
      </c>
      <c r="AG355" s="173"/>
      <c r="AH355" s="175" t="str">
        <f t="shared" si="34"/>
        <v/>
      </c>
      <c r="AI355" s="176" t="str">
        <f t="shared" si="35"/>
        <v/>
      </c>
      <c r="AJ355" s="168" t="str">
        <f>IFERROR(IF(AND(AD354="Probabilidad",AD355="Probabilidad"),(AJ354-(+AJ354*AI355)),IF(AND(AD354="Impacto",AD355="Probabilidad"),(AJ353-(+AJ353*AI355)),IF(AD355="Impacto",AJ354,""))),"")</f>
        <v/>
      </c>
      <c r="AK355" s="168" t="str">
        <f>IFERROR(IF(AND(AD354="Impacto",AD355="Impacto"),(AK354-(+AK354*AI355)),IF(AND(AD354="Probabilidad",AD355="Impacto"),(AK353-(+AK353*AI355)),IF(AD355="Probabilidad",AK354,""))),"")</f>
        <v/>
      </c>
      <c r="AL355" s="178"/>
      <c r="AM355" s="178"/>
      <c r="AN355" s="178"/>
      <c r="AO355" s="501"/>
      <c r="AP355" s="501"/>
      <c r="AQ355" s="504"/>
      <c r="AR355" s="501"/>
      <c r="AS355" s="501"/>
      <c r="AT355" s="504"/>
      <c r="AU355" s="504"/>
      <c r="AV355" s="504"/>
      <c r="AW355" s="518"/>
      <c r="AX355" s="533"/>
      <c r="AY355" s="495"/>
      <c r="AZ355" s="495"/>
      <c r="BA355" s="495"/>
      <c r="BB355" s="521"/>
      <c r="BC355" s="495"/>
      <c r="BD355" s="495"/>
      <c r="BE355" s="513"/>
      <c r="BF355" s="513"/>
      <c r="BG355" s="513"/>
      <c r="BH355" s="513"/>
      <c r="BI355" s="513"/>
      <c r="BJ355" s="495"/>
      <c r="BK355" s="495"/>
      <c r="BL355" s="553"/>
    </row>
    <row r="356" spans="1:64" ht="90" customHeight="1" x14ac:dyDescent="0.2">
      <c r="A356" s="514" t="s">
        <v>112</v>
      </c>
      <c r="B356" s="515" t="s">
        <v>92</v>
      </c>
      <c r="C356" s="515" t="s">
        <v>786</v>
      </c>
      <c r="D356" s="522" t="s">
        <v>162</v>
      </c>
      <c r="E356" s="525" t="s">
        <v>134</v>
      </c>
      <c r="F356" s="528">
        <v>1</v>
      </c>
      <c r="G356" s="531" t="s">
        <v>787</v>
      </c>
      <c r="H356" s="531"/>
      <c r="I356" s="623" t="s">
        <v>2092</v>
      </c>
      <c r="J356" s="537" t="s">
        <v>16</v>
      </c>
      <c r="K356" s="540" t="s">
        <v>2093</v>
      </c>
      <c r="L356" s="493"/>
      <c r="M356" s="493"/>
      <c r="N356" s="531" t="s">
        <v>788</v>
      </c>
      <c r="O356" s="563">
        <v>0.7</v>
      </c>
      <c r="P356" s="516" t="s">
        <v>70</v>
      </c>
      <c r="Q356" s="505">
        <v>0.2</v>
      </c>
      <c r="R356" s="516"/>
      <c r="S356" s="505" t="s">
        <v>1510</v>
      </c>
      <c r="T356" s="516" t="s">
        <v>10</v>
      </c>
      <c r="U356" s="505">
        <v>0.6</v>
      </c>
      <c r="V356" s="508" t="s">
        <v>10</v>
      </c>
      <c r="W356" s="505">
        <v>0.6</v>
      </c>
      <c r="X356" s="505" t="s">
        <v>2094</v>
      </c>
      <c r="Y356" s="629" t="s">
        <v>10</v>
      </c>
      <c r="Z356" s="152">
        <v>1</v>
      </c>
      <c r="AA356" s="153" t="s">
        <v>2101</v>
      </c>
      <c r="AB356" s="154" t="s">
        <v>165</v>
      </c>
      <c r="AC356" s="153" t="s">
        <v>789</v>
      </c>
      <c r="AD356" s="155" t="s">
        <v>1513</v>
      </c>
      <c r="AE356" s="154" t="s">
        <v>64</v>
      </c>
      <c r="AF356" s="156">
        <v>0.25</v>
      </c>
      <c r="AG356" s="154" t="s">
        <v>77</v>
      </c>
      <c r="AH356" s="156">
        <v>0.15</v>
      </c>
      <c r="AI356" s="157">
        <v>0.4</v>
      </c>
      <c r="AJ356" s="158">
        <v>0.12</v>
      </c>
      <c r="AK356" s="158">
        <v>0.6</v>
      </c>
      <c r="AL356" s="159" t="s">
        <v>66</v>
      </c>
      <c r="AM356" s="159" t="s">
        <v>67</v>
      </c>
      <c r="AN356" s="159" t="s">
        <v>80</v>
      </c>
      <c r="AO356" s="499">
        <v>0.2</v>
      </c>
      <c r="AP356" s="499">
        <v>0.12</v>
      </c>
      <c r="AQ356" s="502" t="s">
        <v>70</v>
      </c>
      <c r="AR356" s="499">
        <v>0.6</v>
      </c>
      <c r="AS356" s="499">
        <v>0.6</v>
      </c>
      <c r="AT356" s="502" t="s">
        <v>10</v>
      </c>
      <c r="AU356" s="502" t="s">
        <v>10</v>
      </c>
      <c r="AV356" s="502" t="s">
        <v>10</v>
      </c>
      <c r="AW356" s="516" t="s">
        <v>167</v>
      </c>
      <c r="AX356" s="609" t="s">
        <v>2110</v>
      </c>
      <c r="AY356" s="609" t="s">
        <v>2111</v>
      </c>
      <c r="AZ356" s="605" t="s">
        <v>790</v>
      </c>
      <c r="BA356" s="605" t="s">
        <v>2112</v>
      </c>
      <c r="BB356" s="608" t="s">
        <v>2113</v>
      </c>
      <c r="BC356" s="605"/>
      <c r="BD356" s="605"/>
      <c r="BE356" s="605"/>
      <c r="BF356" s="493"/>
      <c r="BG356" s="493"/>
      <c r="BH356" s="493"/>
      <c r="BI356" s="563"/>
      <c r="BJ356" s="609"/>
      <c r="BK356" s="609"/>
      <c r="BL356" s="626"/>
    </row>
    <row r="357" spans="1:64" ht="15" customHeight="1" x14ac:dyDescent="0.2">
      <c r="A357" s="514"/>
      <c r="B357" s="515"/>
      <c r="C357" s="515"/>
      <c r="D357" s="523"/>
      <c r="E357" s="526"/>
      <c r="F357" s="529"/>
      <c r="G357" s="532"/>
      <c r="H357" s="532"/>
      <c r="I357" s="624"/>
      <c r="J357" s="538"/>
      <c r="K357" s="541"/>
      <c r="L357" s="494"/>
      <c r="M357" s="494"/>
      <c r="N357" s="532"/>
      <c r="O357" s="564"/>
      <c r="P357" s="517"/>
      <c r="Q357" s="506"/>
      <c r="R357" s="517"/>
      <c r="S357" s="506"/>
      <c r="T357" s="517"/>
      <c r="U357" s="506"/>
      <c r="V357" s="509"/>
      <c r="W357" s="506"/>
      <c r="X357" s="506"/>
      <c r="Y357" s="630"/>
      <c r="Z357" s="161"/>
      <c r="AA357" s="162"/>
      <c r="AB357" s="163"/>
      <c r="AC357" s="164"/>
      <c r="AD357" s="165" t="s">
        <v>1510</v>
      </c>
      <c r="AE357" s="163"/>
      <c r="AF357" s="166" t="s">
        <v>1510</v>
      </c>
      <c r="AG357" s="163"/>
      <c r="AH357" s="166" t="s">
        <v>1510</v>
      </c>
      <c r="AI357" s="167" t="s">
        <v>1510</v>
      </c>
      <c r="AJ357" s="168" t="s">
        <v>1510</v>
      </c>
      <c r="AK357" s="168" t="s">
        <v>1510</v>
      </c>
      <c r="AL357" s="169"/>
      <c r="AM357" s="169"/>
      <c r="AN357" s="169"/>
      <c r="AO357" s="500"/>
      <c r="AP357" s="500"/>
      <c r="AQ357" s="503"/>
      <c r="AR357" s="500"/>
      <c r="AS357" s="500"/>
      <c r="AT357" s="503"/>
      <c r="AU357" s="503"/>
      <c r="AV357" s="503"/>
      <c r="AW357" s="517"/>
      <c r="AX357" s="610"/>
      <c r="AY357" s="610"/>
      <c r="AZ357" s="606"/>
      <c r="BA357" s="606"/>
      <c r="BB357" s="606"/>
      <c r="BC357" s="606"/>
      <c r="BD357" s="606"/>
      <c r="BE357" s="606"/>
      <c r="BF357" s="494"/>
      <c r="BG357" s="494"/>
      <c r="BH357" s="494"/>
      <c r="BI357" s="564"/>
      <c r="BJ357" s="610"/>
      <c r="BK357" s="610"/>
      <c r="BL357" s="627"/>
    </row>
    <row r="358" spans="1:64" ht="15" customHeight="1" x14ac:dyDescent="0.2">
      <c r="A358" s="514"/>
      <c r="B358" s="515"/>
      <c r="C358" s="515"/>
      <c r="D358" s="523"/>
      <c r="E358" s="526"/>
      <c r="F358" s="529"/>
      <c r="G358" s="532"/>
      <c r="H358" s="532"/>
      <c r="I358" s="624"/>
      <c r="J358" s="538"/>
      <c r="K358" s="541"/>
      <c r="L358" s="494"/>
      <c r="M358" s="494"/>
      <c r="N358" s="532"/>
      <c r="O358" s="564"/>
      <c r="P358" s="517"/>
      <c r="Q358" s="506"/>
      <c r="R358" s="517"/>
      <c r="S358" s="506"/>
      <c r="T358" s="517"/>
      <c r="U358" s="506"/>
      <c r="V358" s="509"/>
      <c r="W358" s="506"/>
      <c r="X358" s="506"/>
      <c r="Y358" s="630"/>
      <c r="Z358" s="161"/>
      <c r="AA358" s="162"/>
      <c r="AB358" s="163"/>
      <c r="AC358" s="162"/>
      <c r="AD358" s="165" t="s">
        <v>1510</v>
      </c>
      <c r="AE358" s="163"/>
      <c r="AF358" s="166" t="s">
        <v>1510</v>
      </c>
      <c r="AG358" s="163"/>
      <c r="AH358" s="166" t="s">
        <v>1510</v>
      </c>
      <c r="AI358" s="167" t="s">
        <v>1510</v>
      </c>
      <c r="AJ358" s="168" t="s">
        <v>1510</v>
      </c>
      <c r="AK358" s="168" t="s">
        <v>1510</v>
      </c>
      <c r="AL358" s="169"/>
      <c r="AM358" s="169"/>
      <c r="AN358" s="169"/>
      <c r="AO358" s="500"/>
      <c r="AP358" s="500"/>
      <c r="AQ358" s="503"/>
      <c r="AR358" s="500"/>
      <c r="AS358" s="500"/>
      <c r="AT358" s="503"/>
      <c r="AU358" s="503"/>
      <c r="AV358" s="503"/>
      <c r="AW358" s="517"/>
      <c r="AX358" s="610"/>
      <c r="AY358" s="610"/>
      <c r="AZ358" s="606"/>
      <c r="BA358" s="606"/>
      <c r="BB358" s="606"/>
      <c r="BC358" s="606"/>
      <c r="BD358" s="606"/>
      <c r="BE358" s="606"/>
      <c r="BF358" s="494"/>
      <c r="BG358" s="494"/>
      <c r="BH358" s="494"/>
      <c r="BI358" s="564"/>
      <c r="BJ358" s="610"/>
      <c r="BK358" s="610"/>
      <c r="BL358" s="627"/>
    </row>
    <row r="359" spans="1:64" ht="15" customHeight="1" x14ac:dyDescent="0.2">
      <c r="A359" s="514"/>
      <c r="B359" s="515"/>
      <c r="C359" s="515"/>
      <c r="D359" s="523"/>
      <c r="E359" s="526"/>
      <c r="F359" s="529"/>
      <c r="G359" s="532"/>
      <c r="H359" s="532"/>
      <c r="I359" s="624"/>
      <c r="J359" s="538"/>
      <c r="K359" s="541"/>
      <c r="L359" s="494"/>
      <c r="M359" s="494"/>
      <c r="N359" s="532"/>
      <c r="O359" s="564"/>
      <c r="P359" s="517"/>
      <c r="Q359" s="506"/>
      <c r="R359" s="517"/>
      <c r="S359" s="506"/>
      <c r="T359" s="517"/>
      <c r="U359" s="506"/>
      <c r="V359" s="509"/>
      <c r="W359" s="506"/>
      <c r="X359" s="506"/>
      <c r="Y359" s="630"/>
      <c r="Z359" s="161"/>
      <c r="AA359" s="164"/>
      <c r="AB359" s="163"/>
      <c r="AC359" s="164"/>
      <c r="AD359" s="165" t="s">
        <v>1510</v>
      </c>
      <c r="AE359" s="163"/>
      <c r="AF359" s="166" t="s">
        <v>1510</v>
      </c>
      <c r="AG359" s="163"/>
      <c r="AH359" s="166" t="s">
        <v>1510</v>
      </c>
      <c r="AI359" s="167" t="s">
        <v>1510</v>
      </c>
      <c r="AJ359" s="168" t="s">
        <v>1510</v>
      </c>
      <c r="AK359" s="168" t="s">
        <v>1510</v>
      </c>
      <c r="AL359" s="169"/>
      <c r="AM359" s="169"/>
      <c r="AN359" s="169"/>
      <c r="AO359" s="500"/>
      <c r="AP359" s="500"/>
      <c r="AQ359" s="503"/>
      <c r="AR359" s="500"/>
      <c r="AS359" s="500"/>
      <c r="AT359" s="503"/>
      <c r="AU359" s="503"/>
      <c r="AV359" s="503"/>
      <c r="AW359" s="517"/>
      <c r="AX359" s="610"/>
      <c r="AY359" s="610"/>
      <c r="AZ359" s="606"/>
      <c r="BA359" s="606"/>
      <c r="BB359" s="606"/>
      <c r="BC359" s="606"/>
      <c r="BD359" s="606"/>
      <c r="BE359" s="606"/>
      <c r="BF359" s="494"/>
      <c r="BG359" s="494"/>
      <c r="BH359" s="494"/>
      <c r="BI359" s="564"/>
      <c r="BJ359" s="610"/>
      <c r="BK359" s="610"/>
      <c r="BL359" s="627"/>
    </row>
    <row r="360" spans="1:64" ht="15" customHeight="1" x14ac:dyDescent="0.2">
      <c r="A360" s="514"/>
      <c r="B360" s="515"/>
      <c r="C360" s="515"/>
      <c r="D360" s="523"/>
      <c r="E360" s="526"/>
      <c r="F360" s="529"/>
      <c r="G360" s="532"/>
      <c r="H360" s="532"/>
      <c r="I360" s="624"/>
      <c r="J360" s="538"/>
      <c r="K360" s="541"/>
      <c r="L360" s="494"/>
      <c r="M360" s="494"/>
      <c r="N360" s="532"/>
      <c r="O360" s="564"/>
      <c r="P360" s="517"/>
      <c r="Q360" s="506"/>
      <c r="R360" s="517"/>
      <c r="S360" s="506"/>
      <c r="T360" s="517"/>
      <c r="U360" s="506"/>
      <c r="V360" s="509"/>
      <c r="W360" s="506"/>
      <c r="X360" s="506"/>
      <c r="Y360" s="630"/>
      <c r="Z360" s="161"/>
      <c r="AA360" s="170"/>
      <c r="AB360" s="163"/>
      <c r="AC360" s="164"/>
      <c r="AD360" s="165" t="s">
        <v>1510</v>
      </c>
      <c r="AE360" s="163"/>
      <c r="AF360" s="166" t="s">
        <v>1510</v>
      </c>
      <c r="AG360" s="163"/>
      <c r="AH360" s="166" t="s">
        <v>1510</v>
      </c>
      <c r="AI360" s="167" t="s">
        <v>1510</v>
      </c>
      <c r="AJ360" s="168" t="s">
        <v>1510</v>
      </c>
      <c r="AK360" s="168" t="s">
        <v>1510</v>
      </c>
      <c r="AL360" s="169"/>
      <c r="AM360" s="169"/>
      <c r="AN360" s="169"/>
      <c r="AO360" s="500"/>
      <c r="AP360" s="500"/>
      <c r="AQ360" s="503"/>
      <c r="AR360" s="500"/>
      <c r="AS360" s="500"/>
      <c r="AT360" s="503"/>
      <c r="AU360" s="503"/>
      <c r="AV360" s="503"/>
      <c r="AW360" s="517"/>
      <c r="AX360" s="610"/>
      <c r="AY360" s="610"/>
      <c r="AZ360" s="606"/>
      <c r="BA360" s="606"/>
      <c r="BB360" s="606"/>
      <c r="BC360" s="606"/>
      <c r="BD360" s="606"/>
      <c r="BE360" s="606"/>
      <c r="BF360" s="494"/>
      <c r="BG360" s="494"/>
      <c r="BH360" s="494"/>
      <c r="BI360" s="564"/>
      <c r="BJ360" s="610"/>
      <c r="BK360" s="610"/>
      <c r="BL360" s="627"/>
    </row>
    <row r="361" spans="1:64" ht="15.75" customHeight="1" thickBot="1" x14ac:dyDescent="0.25">
      <c r="A361" s="514"/>
      <c r="B361" s="515"/>
      <c r="C361" s="515"/>
      <c r="D361" s="524"/>
      <c r="E361" s="527"/>
      <c r="F361" s="530"/>
      <c r="G361" s="533"/>
      <c r="H361" s="533"/>
      <c r="I361" s="625"/>
      <c r="J361" s="539"/>
      <c r="K361" s="542"/>
      <c r="L361" s="495"/>
      <c r="M361" s="495"/>
      <c r="N361" s="533"/>
      <c r="O361" s="565"/>
      <c r="P361" s="518"/>
      <c r="Q361" s="507"/>
      <c r="R361" s="518"/>
      <c r="S361" s="507"/>
      <c r="T361" s="518"/>
      <c r="U361" s="507"/>
      <c r="V361" s="510"/>
      <c r="W361" s="507"/>
      <c r="X361" s="507"/>
      <c r="Y361" s="631"/>
      <c r="Z361" s="171"/>
      <c r="AA361" s="172"/>
      <c r="AB361" s="173"/>
      <c r="AC361" s="172"/>
      <c r="AD361" s="185" t="s">
        <v>1510</v>
      </c>
      <c r="AE361" s="173"/>
      <c r="AF361" s="175" t="s">
        <v>1510</v>
      </c>
      <c r="AG361" s="173"/>
      <c r="AH361" s="175" t="s">
        <v>1510</v>
      </c>
      <c r="AI361" s="176" t="s">
        <v>1510</v>
      </c>
      <c r="AJ361" s="168" t="s">
        <v>1510</v>
      </c>
      <c r="AK361" s="168" t="s">
        <v>1510</v>
      </c>
      <c r="AL361" s="178"/>
      <c r="AM361" s="178"/>
      <c r="AN361" s="178"/>
      <c r="AO361" s="501"/>
      <c r="AP361" s="501"/>
      <c r="AQ361" s="504"/>
      <c r="AR361" s="501"/>
      <c r="AS361" s="501"/>
      <c r="AT361" s="504"/>
      <c r="AU361" s="504"/>
      <c r="AV361" s="504"/>
      <c r="AW361" s="518"/>
      <c r="AX361" s="611"/>
      <c r="AY361" s="611"/>
      <c r="AZ361" s="607"/>
      <c r="BA361" s="607"/>
      <c r="BB361" s="607"/>
      <c r="BC361" s="607"/>
      <c r="BD361" s="607"/>
      <c r="BE361" s="607"/>
      <c r="BF361" s="495"/>
      <c r="BG361" s="495"/>
      <c r="BH361" s="495"/>
      <c r="BI361" s="565"/>
      <c r="BJ361" s="611"/>
      <c r="BK361" s="611"/>
      <c r="BL361" s="628"/>
    </row>
    <row r="362" spans="1:64" ht="88.5" customHeight="1" x14ac:dyDescent="0.2">
      <c r="A362" s="514"/>
      <c r="B362" s="515"/>
      <c r="C362" s="515"/>
      <c r="D362" s="522" t="s">
        <v>162</v>
      </c>
      <c r="E362" s="525" t="s">
        <v>134</v>
      </c>
      <c r="F362" s="528">
        <v>2</v>
      </c>
      <c r="G362" s="493" t="s">
        <v>791</v>
      </c>
      <c r="H362" s="531"/>
      <c r="I362" s="534" t="s">
        <v>2095</v>
      </c>
      <c r="J362" s="537" t="s">
        <v>17</v>
      </c>
      <c r="K362" s="540" t="s">
        <v>2096</v>
      </c>
      <c r="L362" s="493"/>
      <c r="M362" s="493"/>
      <c r="N362" s="531" t="s">
        <v>2097</v>
      </c>
      <c r="O362" s="563">
        <v>0.8</v>
      </c>
      <c r="P362" s="516" t="s">
        <v>71</v>
      </c>
      <c r="Q362" s="505">
        <v>0.4</v>
      </c>
      <c r="R362" s="516"/>
      <c r="S362" s="505" t="s">
        <v>1510</v>
      </c>
      <c r="T362" s="516" t="s">
        <v>74</v>
      </c>
      <c r="U362" s="505">
        <v>0.2</v>
      </c>
      <c r="V362" s="508" t="s">
        <v>74</v>
      </c>
      <c r="W362" s="505">
        <v>0.2</v>
      </c>
      <c r="X362" s="505" t="s">
        <v>1521</v>
      </c>
      <c r="Y362" s="502" t="s">
        <v>1512</v>
      </c>
      <c r="Z362" s="152">
        <v>1</v>
      </c>
      <c r="AA362" s="153" t="s">
        <v>2102</v>
      </c>
      <c r="AB362" s="154" t="s">
        <v>170</v>
      </c>
      <c r="AC362" s="179" t="s">
        <v>793</v>
      </c>
      <c r="AD362" s="155" t="s">
        <v>1513</v>
      </c>
      <c r="AE362" s="154" t="s">
        <v>64</v>
      </c>
      <c r="AF362" s="156">
        <v>0.25</v>
      </c>
      <c r="AG362" s="154" t="s">
        <v>77</v>
      </c>
      <c r="AH362" s="156">
        <v>0.15</v>
      </c>
      <c r="AI362" s="157">
        <v>0.4</v>
      </c>
      <c r="AJ362" s="158">
        <v>0.24</v>
      </c>
      <c r="AK362" s="158">
        <v>0.2</v>
      </c>
      <c r="AL362" s="159" t="s">
        <v>66</v>
      </c>
      <c r="AM362" s="159" t="s">
        <v>67</v>
      </c>
      <c r="AN362" s="159" t="s">
        <v>80</v>
      </c>
      <c r="AO362" s="499">
        <v>0.4</v>
      </c>
      <c r="AP362" s="499">
        <v>0.24</v>
      </c>
      <c r="AQ362" s="502" t="s">
        <v>71</v>
      </c>
      <c r="AR362" s="499">
        <v>0.2</v>
      </c>
      <c r="AS362" s="499">
        <v>0.15000000000000002</v>
      </c>
      <c r="AT362" s="502" t="s">
        <v>74</v>
      </c>
      <c r="AU362" s="502" t="s">
        <v>1512</v>
      </c>
      <c r="AV362" s="502" t="s">
        <v>1512</v>
      </c>
      <c r="AW362" s="516" t="s">
        <v>82</v>
      </c>
      <c r="AX362" s="493"/>
      <c r="AY362" s="493"/>
      <c r="AZ362" s="493"/>
      <c r="BA362" s="493"/>
      <c r="BB362" s="519"/>
      <c r="BC362" s="493"/>
      <c r="BD362" s="493"/>
      <c r="BE362" s="511"/>
      <c r="BF362" s="511"/>
      <c r="BG362" s="511"/>
      <c r="BH362" s="511"/>
      <c r="BI362" s="511"/>
      <c r="BJ362" s="493"/>
      <c r="BK362" s="493"/>
      <c r="BL362" s="496"/>
    </row>
    <row r="363" spans="1:64" ht="88.5" customHeight="1" x14ac:dyDescent="0.2">
      <c r="A363" s="514"/>
      <c r="B363" s="515"/>
      <c r="C363" s="515"/>
      <c r="D363" s="523"/>
      <c r="E363" s="526"/>
      <c r="F363" s="529"/>
      <c r="G363" s="494"/>
      <c r="H363" s="532"/>
      <c r="I363" s="535"/>
      <c r="J363" s="538"/>
      <c r="K363" s="541"/>
      <c r="L363" s="494"/>
      <c r="M363" s="494"/>
      <c r="N363" s="532"/>
      <c r="O363" s="564"/>
      <c r="P363" s="517"/>
      <c r="Q363" s="506"/>
      <c r="R363" s="517"/>
      <c r="S363" s="506"/>
      <c r="T363" s="517"/>
      <c r="U363" s="506"/>
      <c r="V363" s="509"/>
      <c r="W363" s="506"/>
      <c r="X363" s="506"/>
      <c r="Y363" s="503"/>
      <c r="Z363" s="161">
        <v>2</v>
      </c>
      <c r="AA363" s="164" t="s">
        <v>2103</v>
      </c>
      <c r="AB363" s="163" t="s">
        <v>175</v>
      </c>
      <c r="AC363" s="164" t="s">
        <v>793</v>
      </c>
      <c r="AD363" s="182" t="s">
        <v>1522</v>
      </c>
      <c r="AE363" s="169" t="s">
        <v>76</v>
      </c>
      <c r="AF363" s="166">
        <v>0.1</v>
      </c>
      <c r="AG363" s="169" t="s">
        <v>77</v>
      </c>
      <c r="AH363" s="166">
        <v>0.15</v>
      </c>
      <c r="AI363" s="167">
        <v>0.25</v>
      </c>
      <c r="AJ363" s="183">
        <v>0.24</v>
      </c>
      <c r="AK363" s="183">
        <v>0.15000000000000002</v>
      </c>
      <c r="AL363" s="169" t="s">
        <v>66</v>
      </c>
      <c r="AM363" s="169" t="s">
        <v>67</v>
      </c>
      <c r="AN363" s="169" t="s">
        <v>80</v>
      </c>
      <c r="AO363" s="500"/>
      <c r="AP363" s="500"/>
      <c r="AQ363" s="503"/>
      <c r="AR363" s="500"/>
      <c r="AS363" s="500"/>
      <c r="AT363" s="503"/>
      <c r="AU363" s="503"/>
      <c r="AV363" s="503"/>
      <c r="AW363" s="517"/>
      <c r="AX363" s="494"/>
      <c r="AY363" s="494"/>
      <c r="AZ363" s="494"/>
      <c r="BA363" s="494"/>
      <c r="BB363" s="520"/>
      <c r="BC363" s="494"/>
      <c r="BD363" s="494"/>
      <c r="BE363" s="512"/>
      <c r="BF363" s="512"/>
      <c r="BG363" s="512"/>
      <c r="BH363" s="512"/>
      <c r="BI363" s="512"/>
      <c r="BJ363" s="494"/>
      <c r="BK363" s="494"/>
      <c r="BL363" s="497"/>
    </row>
    <row r="364" spans="1:64" ht="15" customHeight="1" x14ac:dyDescent="0.2">
      <c r="A364" s="514"/>
      <c r="B364" s="515"/>
      <c r="C364" s="515"/>
      <c r="D364" s="523"/>
      <c r="E364" s="526"/>
      <c r="F364" s="529"/>
      <c r="G364" s="494"/>
      <c r="H364" s="532"/>
      <c r="I364" s="535"/>
      <c r="J364" s="538"/>
      <c r="K364" s="541"/>
      <c r="L364" s="494"/>
      <c r="M364" s="494"/>
      <c r="N364" s="532"/>
      <c r="O364" s="564"/>
      <c r="P364" s="517"/>
      <c r="Q364" s="506"/>
      <c r="R364" s="517"/>
      <c r="S364" s="506"/>
      <c r="T364" s="517"/>
      <c r="U364" s="506"/>
      <c r="V364" s="509"/>
      <c r="W364" s="506"/>
      <c r="X364" s="506"/>
      <c r="Y364" s="503"/>
      <c r="Z364" s="161">
        <v>3</v>
      </c>
      <c r="AA364" s="162"/>
      <c r="AB364" s="163"/>
      <c r="AC364" s="164"/>
      <c r="AD364" s="165" t="s">
        <v>1510</v>
      </c>
      <c r="AE364" s="163"/>
      <c r="AF364" s="166" t="s">
        <v>1510</v>
      </c>
      <c r="AG364" s="163"/>
      <c r="AH364" s="166" t="s">
        <v>1510</v>
      </c>
      <c r="AI364" s="167" t="s">
        <v>1510</v>
      </c>
      <c r="AJ364" s="168" t="s">
        <v>1510</v>
      </c>
      <c r="AK364" s="168" t="s">
        <v>1510</v>
      </c>
      <c r="AL364" s="169"/>
      <c r="AM364" s="169"/>
      <c r="AN364" s="169"/>
      <c r="AO364" s="500"/>
      <c r="AP364" s="500"/>
      <c r="AQ364" s="503"/>
      <c r="AR364" s="500"/>
      <c r="AS364" s="500"/>
      <c r="AT364" s="503"/>
      <c r="AU364" s="503"/>
      <c r="AV364" s="503"/>
      <c r="AW364" s="517"/>
      <c r="AX364" s="494"/>
      <c r="AY364" s="494"/>
      <c r="AZ364" s="494"/>
      <c r="BA364" s="494"/>
      <c r="BB364" s="520"/>
      <c r="BC364" s="494"/>
      <c r="BD364" s="494"/>
      <c r="BE364" s="512"/>
      <c r="BF364" s="512"/>
      <c r="BG364" s="512"/>
      <c r="BH364" s="512"/>
      <c r="BI364" s="512"/>
      <c r="BJ364" s="494"/>
      <c r="BK364" s="494"/>
      <c r="BL364" s="497"/>
    </row>
    <row r="365" spans="1:64" ht="15" customHeight="1" x14ac:dyDescent="0.2">
      <c r="A365" s="514"/>
      <c r="B365" s="515"/>
      <c r="C365" s="515"/>
      <c r="D365" s="523"/>
      <c r="E365" s="526"/>
      <c r="F365" s="529"/>
      <c r="G365" s="494"/>
      <c r="H365" s="532"/>
      <c r="I365" s="535"/>
      <c r="J365" s="538"/>
      <c r="K365" s="541"/>
      <c r="L365" s="494"/>
      <c r="M365" s="494"/>
      <c r="N365" s="532"/>
      <c r="O365" s="564"/>
      <c r="P365" s="517"/>
      <c r="Q365" s="506"/>
      <c r="R365" s="517"/>
      <c r="S365" s="506"/>
      <c r="T365" s="517"/>
      <c r="U365" s="506"/>
      <c r="V365" s="509"/>
      <c r="W365" s="506"/>
      <c r="X365" s="506"/>
      <c r="Y365" s="503"/>
      <c r="Z365" s="161">
        <v>4</v>
      </c>
      <c r="AA365" s="164"/>
      <c r="AB365" s="163"/>
      <c r="AC365" s="164"/>
      <c r="AD365" s="165" t="s">
        <v>1510</v>
      </c>
      <c r="AE365" s="163"/>
      <c r="AF365" s="166" t="s">
        <v>1510</v>
      </c>
      <c r="AG365" s="163"/>
      <c r="AH365" s="166" t="s">
        <v>1510</v>
      </c>
      <c r="AI365" s="167" t="s">
        <v>1510</v>
      </c>
      <c r="AJ365" s="168" t="s">
        <v>1510</v>
      </c>
      <c r="AK365" s="168" t="s">
        <v>1510</v>
      </c>
      <c r="AL365" s="169"/>
      <c r="AM365" s="169"/>
      <c r="AN365" s="169"/>
      <c r="AO365" s="500"/>
      <c r="AP365" s="500"/>
      <c r="AQ365" s="503"/>
      <c r="AR365" s="500"/>
      <c r="AS365" s="500"/>
      <c r="AT365" s="503"/>
      <c r="AU365" s="503"/>
      <c r="AV365" s="503"/>
      <c r="AW365" s="517"/>
      <c r="AX365" s="494"/>
      <c r="AY365" s="494"/>
      <c r="AZ365" s="494"/>
      <c r="BA365" s="494"/>
      <c r="BB365" s="520"/>
      <c r="BC365" s="494"/>
      <c r="BD365" s="494"/>
      <c r="BE365" s="512"/>
      <c r="BF365" s="512"/>
      <c r="BG365" s="512"/>
      <c r="BH365" s="512"/>
      <c r="BI365" s="512"/>
      <c r="BJ365" s="494"/>
      <c r="BK365" s="494"/>
      <c r="BL365" s="497"/>
    </row>
    <row r="366" spans="1:64" ht="15" customHeight="1" x14ac:dyDescent="0.2">
      <c r="A366" s="514"/>
      <c r="B366" s="515"/>
      <c r="C366" s="515"/>
      <c r="D366" s="523"/>
      <c r="E366" s="526"/>
      <c r="F366" s="529"/>
      <c r="G366" s="494"/>
      <c r="H366" s="532"/>
      <c r="I366" s="535"/>
      <c r="J366" s="538"/>
      <c r="K366" s="541"/>
      <c r="L366" s="494"/>
      <c r="M366" s="494"/>
      <c r="N366" s="532"/>
      <c r="O366" s="564"/>
      <c r="P366" s="517"/>
      <c r="Q366" s="506"/>
      <c r="R366" s="517"/>
      <c r="S366" s="506"/>
      <c r="T366" s="517"/>
      <c r="U366" s="506"/>
      <c r="V366" s="509"/>
      <c r="W366" s="506"/>
      <c r="X366" s="506"/>
      <c r="Y366" s="503"/>
      <c r="Z366" s="161">
        <v>5</v>
      </c>
      <c r="AA366" s="186"/>
      <c r="AB366" s="163"/>
      <c r="AC366" s="164"/>
      <c r="AD366" s="165" t="s">
        <v>1510</v>
      </c>
      <c r="AE366" s="163"/>
      <c r="AF366" s="166" t="s">
        <v>1510</v>
      </c>
      <c r="AG366" s="163"/>
      <c r="AH366" s="166" t="s">
        <v>1510</v>
      </c>
      <c r="AI366" s="167" t="s">
        <v>1510</v>
      </c>
      <c r="AJ366" s="168" t="s">
        <v>1510</v>
      </c>
      <c r="AK366" s="168" t="s">
        <v>1510</v>
      </c>
      <c r="AL366" s="169"/>
      <c r="AM366" s="169"/>
      <c r="AN366" s="169"/>
      <c r="AO366" s="500"/>
      <c r="AP366" s="500"/>
      <c r="AQ366" s="503"/>
      <c r="AR366" s="500"/>
      <c r="AS366" s="500"/>
      <c r="AT366" s="503"/>
      <c r="AU366" s="503"/>
      <c r="AV366" s="503"/>
      <c r="AW366" s="517"/>
      <c r="AX366" s="494"/>
      <c r="AY366" s="494"/>
      <c r="AZ366" s="494"/>
      <c r="BA366" s="494"/>
      <c r="BB366" s="520"/>
      <c r="BC366" s="494"/>
      <c r="BD366" s="494"/>
      <c r="BE366" s="512"/>
      <c r="BF366" s="512"/>
      <c r="BG366" s="512"/>
      <c r="BH366" s="512"/>
      <c r="BI366" s="512"/>
      <c r="BJ366" s="494"/>
      <c r="BK366" s="494"/>
      <c r="BL366" s="497"/>
    </row>
    <row r="367" spans="1:64" ht="15.75" customHeight="1" thickBot="1" x14ac:dyDescent="0.25">
      <c r="A367" s="514"/>
      <c r="B367" s="515"/>
      <c r="C367" s="515"/>
      <c r="D367" s="524"/>
      <c r="E367" s="527"/>
      <c r="F367" s="530"/>
      <c r="G367" s="495"/>
      <c r="H367" s="533"/>
      <c r="I367" s="536"/>
      <c r="J367" s="539"/>
      <c r="K367" s="542"/>
      <c r="L367" s="495"/>
      <c r="M367" s="495"/>
      <c r="N367" s="533"/>
      <c r="O367" s="565"/>
      <c r="P367" s="518"/>
      <c r="Q367" s="507"/>
      <c r="R367" s="518"/>
      <c r="S367" s="507"/>
      <c r="T367" s="518"/>
      <c r="U367" s="507"/>
      <c r="V367" s="510"/>
      <c r="W367" s="507"/>
      <c r="X367" s="507"/>
      <c r="Y367" s="504"/>
      <c r="Z367" s="171">
        <v>6</v>
      </c>
      <c r="AA367" s="172"/>
      <c r="AB367" s="173"/>
      <c r="AC367" s="172"/>
      <c r="AD367" s="174" t="s">
        <v>1510</v>
      </c>
      <c r="AE367" s="173"/>
      <c r="AF367" s="175" t="s">
        <v>1510</v>
      </c>
      <c r="AG367" s="173"/>
      <c r="AH367" s="175" t="s">
        <v>1510</v>
      </c>
      <c r="AI367" s="176" t="s">
        <v>1510</v>
      </c>
      <c r="AJ367" s="168" t="s">
        <v>1510</v>
      </c>
      <c r="AK367" s="168" t="s">
        <v>1510</v>
      </c>
      <c r="AL367" s="178"/>
      <c r="AM367" s="178"/>
      <c r="AN367" s="178"/>
      <c r="AO367" s="501"/>
      <c r="AP367" s="501"/>
      <c r="AQ367" s="504"/>
      <c r="AR367" s="501"/>
      <c r="AS367" s="501"/>
      <c r="AT367" s="504"/>
      <c r="AU367" s="504"/>
      <c r="AV367" s="504"/>
      <c r="AW367" s="518"/>
      <c r="AX367" s="495"/>
      <c r="AY367" s="495"/>
      <c r="AZ367" s="495"/>
      <c r="BA367" s="495"/>
      <c r="BB367" s="521"/>
      <c r="BC367" s="495"/>
      <c r="BD367" s="495"/>
      <c r="BE367" s="513"/>
      <c r="BF367" s="513"/>
      <c r="BG367" s="513"/>
      <c r="BH367" s="513"/>
      <c r="BI367" s="513"/>
      <c r="BJ367" s="495"/>
      <c r="BK367" s="495"/>
      <c r="BL367" s="553"/>
    </row>
    <row r="368" spans="1:64" ht="72" customHeight="1" x14ac:dyDescent="0.2">
      <c r="A368" s="514"/>
      <c r="B368" s="515"/>
      <c r="C368" s="515"/>
      <c r="D368" s="572" t="s">
        <v>162</v>
      </c>
      <c r="E368" s="575" t="s">
        <v>134</v>
      </c>
      <c r="F368" s="578">
        <v>3</v>
      </c>
      <c r="G368" s="581" t="s">
        <v>791</v>
      </c>
      <c r="H368" s="584"/>
      <c r="I368" s="587" t="s">
        <v>802</v>
      </c>
      <c r="J368" s="590" t="s">
        <v>16</v>
      </c>
      <c r="K368" s="593" t="s">
        <v>803</v>
      </c>
      <c r="L368" s="581"/>
      <c r="M368" s="581"/>
      <c r="N368" s="584" t="s">
        <v>792</v>
      </c>
      <c r="O368" s="596">
        <v>1</v>
      </c>
      <c r="P368" s="599" t="s">
        <v>71</v>
      </c>
      <c r="Q368" s="602">
        <v>0.4</v>
      </c>
      <c r="R368" s="599"/>
      <c r="S368" s="602" t="s">
        <v>1510</v>
      </c>
      <c r="T368" s="599" t="s">
        <v>9</v>
      </c>
      <c r="U368" s="602">
        <v>0.4</v>
      </c>
      <c r="V368" s="612" t="s">
        <v>9</v>
      </c>
      <c r="W368" s="602">
        <v>0.4</v>
      </c>
      <c r="X368" s="602" t="s">
        <v>1815</v>
      </c>
      <c r="Y368" s="569" t="s">
        <v>10</v>
      </c>
      <c r="Z368" s="152">
        <v>1</v>
      </c>
      <c r="AA368" s="289" t="s">
        <v>2104</v>
      </c>
      <c r="AB368" s="290" t="s">
        <v>165</v>
      </c>
      <c r="AC368" s="289" t="s">
        <v>2105</v>
      </c>
      <c r="AD368" s="291" t="s">
        <v>1522</v>
      </c>
      <c r="AE368" s="290" t="s">
        <v>76</v>
      </c>
      <c r="AF368" s="191">
        <v>0.1</v>
      </c>
      <c r="AG368" s="290" t="s">
        <v>77</v>
      </c>
      <c r="AH368" s="191">
        <v>0.15</v>
      </c>
      <c r="AI368" s="192">
        <v>0.25</v>
      </c>
      <c r="AJ368" s="292">
        <v>0.4</v>
      </c>
      <c r="AK368" s="292">
        <v>0.30000000000000004</v>
      </c>
      <c r="AL368" s="195" t="s">
        <v>66</v>
      </c>
      <c r="AM368" s="195" t="s">
        <v>67</v>
      </c>
      <c r="AN368" s="195" t="s">
        <v>80</v>
      </c>
      <c r="AO368" s="566">
        <v>0.4</v>
      </c>
      <c r="AP368" s="566">
        <v>0.4</v>
      </c>
      <c r="AQ368" s="569" t="s">
        <v>71</v>
      </c>
      <c r="AR368" s="566">
        <v>0.4</v>
      </c>
      <c r="AS368" s="566">
        <v>0.30000000000000004</v>
      </c>
      <c r="AT368" s="569" t="s">
        <v>9</v>
      </c>
      <c r="AU368" s="569" t="s">
        <v>10</v>
      </c>
      <c r="AV368" s="569" t="s">
        <v>10</v>
      </c>
      <c r="AW368" s="599" t="s">
        <v>167</v>
      </c>
      <c r="AX368" s="531" t="s">
        <v>2114</v>
      </c>
      <c r="AY368" s="493" t="s">
        <v>794</v>
      </c>
      <c r="AZ368" s="493" t="s">
        <v>795</v>
      </c>
      <c r="BA368" s="493" t="s">
        <v>796</v>
      </c>
      <c r="BB368" s="519" t="s">
        <v>1658</v>
      </c>
      <c r="BC368" s="493"/>
      <c r="BD368" s="493"/>
      <c r="BE368" s="511"/>
      <c r="BF368" s="511"/>
      <c r="BG368" s="511"/>
      <c r="BH368" s="511"/>
      <c r="BI368" s="511"/>
      <c r="BJ368" s="493"/>
      <c r="BK368" s="493"/>
      <c r="BL368" s="496"/>
    </row>
    <row r="369" spans="1:64" ht="15" customHeight="1" x14ac:dyDescent="0.2">
      <c r="A369" s="514"/>
      <c r="B369" s="515"/>
      <c r="C369" s="515"/>
      <c r="D369" s="573"/>
      <c r="E369" s="576"/>
      <c r="F369" s="579"/>
      <c r="G369" s="582"/>
      <c r="H369" s="585"/>
      <c r="I369" s="588"/>
      <c r="J369" s="591"/>
      <c r="K369" s="594"/>
      <c r="L369" s="582"/>
      <c r="M369" s="582"/>
      <c r="N369" s="585"/>
      <c r="O369" s="597"/>
      <c r="P369" s="600"/>
      <c r="Q369" s="603"/>
      <c r="R369" s="600"/>
      <c r="S369" s="603"/>
      <c r="T369" s="600"/>
      <c r="U369" s="603"/>
      <c r="V369" s="613"/>
      <c r="W369" s="603"/>
      <c r="X369" s="603"/>
      <c r="Y369" s="570"/>
      <c r="Z369" s="161"/>
      <c r="AA369" s="21"/>
      <c r="AB369" s="163"/>
      <c r="AC369" s="164"/>
      <c r="AD369" s="165" t="s">
        <v>1510</v>
      </c>
      <c r="AE369" s="163"/>
      <c r="AF369" s="166" t="s">
        <v>1510</v>
      </c>
      <c r="AG369" s="163"/>
      <c r="AH369" s="166" t="s">
        <v>1510</v>
      </c>
      <c r="AI369" s="167" t="s">
        <v>1510</v>
      </c>
      <c r="AJ369" s="168" t="s">
        <v>1510</v>
      </c>
      <c r="AK369" s="168" t="s">
        <v>1510</v>
      </c>
      <c r="AL369" s="169"/>
      <c r="AM369" s="169"/>
      <c r="AN369" s="169"/>
      <c r="AO369" s="567"/>
      <c r="AP369" s="567"/>
      <c r="AQ369" s="570"/>
      <c r="AR369" s="567"/>
      <c r="AS369" s="567"/>
      <c r="AT369" s="570"/>
      <c r="AU369" s="570"/>
      <c r="AV369" s="570"/>
      <c r="AW369" s="600"/>
      <c r="AX369" s="532"/>
      <c r="AY369" s="494"/>
      <c r="AZ369" s="494"/>
      <c r="BA369" s="494"/>
      <c r="BB369" s="520"/>
      <c r="BC369" s="494"/>
      <c r="BD369" s="494"/>
      <c r="BE369" s="512"/>
      <c r="BF369" s="512"/>
      <c r="BG369" s="512"/>
      <c r="BH369" s="512"/>
      <c r="BI369" s="512"/>
      <c r="BJ369" s="494"/>
      <c r="BK369" s="494"/>
      <c r="BL369" s="497"/>
    </row>
    <row r="370" spans="1:64" ht="15" customHeight="1" x14ac:dyDescent="0.2">
      <c r="A370" s="514"/>
      <c r="B370" s="515"/>
      <c r="C370" s="515"/>
      <c r="D370" s="573"/>
      <c r="E370" s="576"/>
      <c r="F370" s="579"/>
      <c r="G370" s="582"/>
      <c r="H370" s="585"/>
      <c r="I370" s="588"/>
      <c r="J370" s="591"/>
      <c r="K370" s="594"/>
      <c r="L370" s="582"/>
      <c r="M370" s="582"/>
      <c r="N370" s="585"/>
      <c r="O370" s="597"/>
      <c r="P370" s="600"/>
      <c r="Q370" s="603"/>
      <c r="R370" s="600"/>
      <c r="S370" s="603"/>
      <c r="T370" s="600"/>
      <c r="U370" s="603"/>
      <c r="V370" s="613"/>
      <c r="W370" s="603"/>
      <c r="X370" s="603"/>
      <c r="Y370" s="570"/>
      <c r="Z370" s="161"/>
      <c r="AA370" s="21"/>
      <c r="AB370" s="163"/>
      <c r="AC370" s="164"/>
      <c r="AD370" s="165" t="s">
        <v>1510</v>
      </c>
      <c r="AE370" s="163"/>
      <c r="AF370" s="166" t="s">
        <v>1510</v>
      </c>
      <c r="AG370" s="163"/>
      <c r="AH370" s="166" t="s">
        <v>1510</v>
      </c>
      <c r="AI370" s="167" t="s">
        <v>1510</v>
      </c>
      <c r="AJ370" s="168" t="s">
        <v>1510</v>
      </c>
      <c r="AK370" s="168" t="s">
        <v>1510</v>
      </c>
      <c r="AL370" s="169"/>
      <c r="AM370" s="169"/>
      <c r="AN370" s="169"/>
      <c r="AO370" s="567"/>
      <c r="AP370" s="567"/>
      <c r="AQ370" s="570"/>
      <c r="AR370" s="567"/>
      <c r="AS370" s="567"/>
      <c r="AT370" s="570"/>
      <c r="AU370" s="570"/>
      <c r="AV370" s="570"/>
      <c r="AW370" s="600"/>
      <c r="AX370" s="532"/>
      <c r="AY370" s="494"/>
      <c r="AZ370" s="494"/>
      <c r="BA370" s="494"/>
      <c r="BB370" s="520"/>
      <c r="BC370" s="494"/>
      <c r="BD370" s="494"/>
      <c r="BE370" s="512"/>
      <c r="BF370" s="512"/>
      <c r="BG370" s="512"/>
      <c r="BH370" s="512"/>
      <c r="BI370" s="512"/>
      <c r="BJ370" s="494"/>
      <c r="BK370" s="494"/>
      <c r="BL370" s="497"/>
    </row>
    <row r="371" spans="1:64" ht="15" customHeight="1" x14ac:dyDescent="0.2">
      <c r="A371" s="514"/>
      <c r="B371" s="515"/>
      <c r="C371" s="515"/>
      <c r="D371" s="573"/>
      <c r="E371" s="576"/>
      <c r="F371" s="579"/>
      <c r="G371" s="582"/>
      <c r="H371" s="585"/>
      <c r="I371" s="588"/>
      <c r="J371" s="591"/>
      <c r="K371" s="594"/>
      <c r="L371" s="582"/>
      <c r="M371" s="582"/>
      <c r="N371" s="585"/>
      <c r="O371" s="597"/>
      <c r="P371" s="600"/>
      <c r="Q371" s="603"/>
      <c r="R371" s="600"/>
      <c r="S371" s="603"/>
      <c r="T371" s="600"/>
      <c r="U371" s="603"/>
      <c r="V371" s="613"/>
      <c r="W371" s="603"/>
      <c r="X371" s="603"/>
      <c r="Y371" s="570"/>
      <c r="Z371" s="161"/>
      <c r="AA371" s="21"/>
      <c r="AB371" s="163"/>
      <c r="AC371" s="164"/>
      <c r="AD371" s="165" t="s">
        <v>1510</v>
      </c>
      <c r="AE371" s="163"/>
      <c r="AF371" s="166" t="s">
        <v>1510</v>
      </c>
      <c r="AG371" s="163"/>
      <c r="AH371" s="166" t="s">
        <v>1510</v>
      </c>
      <c r="AI371" s="167" t="s">
        <v>1510</v>
      </c>
      <c r="AJ371" s="168" t="s">
        <v>1510</v>
      </c>
      <c r="AK371" s="168" t="s">
        <v>1510</v>
      </c>
      <c r="AL371" s="169"/>
      <c r="AM371" s="169"/>
      <c r="AN371" s="169"/>
      <c r="AO371" s="567"/>
      <c r="AP371" s="567"/>
      <c r="AQ371" s="570"/>
      <c r="AR371" s="567"/>
      <c r="AS371" s="567"/>
      <c r="AT371" s="570"/>
      <c r="AU371" s="570"/>
      <c r="AV371" s="570"/>
      <c r="AW371" s="600"/>
      <c r="AX371" s="532"/>
      <c r="AY371" s="494"/>
      <c r="AZ371" s="494"/>
      <c r="BA371" s="494"/>
      <c r="BB371" s="520"/>
      <c r="BC371" s="494"/>
      <c r="BD371" s="494"/>
      <c r="BE371" s="512"/>
      <c r="BF371" s="512"/>
      <c r="BG371" s="512"/>
      <c r="BH371" s="512"/>
      <c r="BI371" s="512"/>
      <c r="BJ371" s="494"/>
      <c r="BK371" s="494"/>
      <c r="BL371" s="497"/>
    </row>
    <row r="372" spans="1:64" ht="15" customHeight="1" x14ac:dyDescent="0.2">
      <c r="A372" s="514"/>
      <c r="B372" s="515"/>
      <c r="C372" s="515"/>
      <c r="D372" s="573"/>
      <c r="E372" s="576"/>
      <c r="F372" s="579"/>
      <c r="G372" s="582"/>
      <c r="H372" s="585"/>
      <c r="I372" s="588"/>
      <c r="J372" s="591"/>
      <c r="K372" s="594"/>
      <c r="L372" s="582"/>
      <c r="M372" s="582"/>
      <c r="N372" s="585"/>
      <c r="O372" s="597"/>
      <c r="P372" s="600"/>
      <c r="Q372" s="603"/>
      <c r="R372" s="600"/>
      <c r="S372" s="603"/>
      <c r="T372" s="600"/>
      <c r="U372" s="603"/>
      <c r="V372" s="613"/>
      <c r="W372" s="603"/>
      <c r="X372" s="603"/>
      <c r="Y372" s="570"/>
      <c r="Z372" s="161"/>
      <c r="AA372" s="22"/>
      <c r="AB372" s="163"/>
      <c r="AC372" s="184"/>
      <c r="AD372" s="165" t="s">
        <v>1510</v>
      </c>
      <c r="AE372" s="163"/>
      <c r="AF372" s="166" t="s">
        <v>1510</v>
      </c>
      <c r="AG372" s="163"/>
      <c r="AH372" s="166" t="s">
        <v>1510</v>
      </c>
      <c r="AI372" s="167" t="s">
        <v>1510</v>
      </c>
      <c r="AJ372" s="168" t="s">
        <v>1510</v>
      </c>
      <c r="AK372" s="168" t="s">
        <v>1510</v>
      </c>
      <c r="AL372" s="169"/>
      <c r="AM372" s="169"/>
      <c r="AN372" s="169"/>
      <c r="AO372" s="567"/>
      <c r="AP372" s="567"/>
      <c r="AQ372" s="570"/>
      <c r="AR372" s="567"/>
      <c r="AS372" s="567"/>
      <c r="AT372" s="570"/>
      <c r="AU372" s="570"/>
      <c r="AV372" s="570"/>
      <c r="AW372" s="600"/>
      <c r="AX372" s="532"/>
      <c r="AY372" s="494"/>
      <c r="AZ372" s="494"/>
      <c r="BA372" s="494"/>
      <c r="BB372" s="520"/>
      <c r="BC372" s="494"/>
      <c r="BD372" s="494"/>
      <c r="BE372" s="512"/>
      <c r="BF372" s="512"/>
      <c r="BG372" s="512"/>
      <c r="BH372" s="512"/>
      <c r="BI372" s="512"/>
      <c r="BJ372" s="494"/>
      <c r="BK372" s="494"/>
      <c r="BL372" s="497"/>
    </row>
    <row r="373" spans="1:64" ht="15.75" customHeight="1" thickBot="1" x14ac:dyDescent="0.25">
      <c r="A373" s="514"/>
      <c r="B373" s="515"/>
      <c r="C373" s="515"/>
      <c r="D373" s="574"/>
      <c r="E373" s="577"/>
      <c r="F373" s="580"/>
      <c r="G373" s="583"/>
      <c r="H373" s="586"/>
      <c r="I373" s="589"/>
      <c r="J373" s="592"/>
      <c r="K373" s="595"/>
      <c r="L373" s="583"/>
      <c r="M373" s="583"/>
      <c r="N373" s="586"/>
      <c r="O373" s="598"/>
      <c r="P373" s="601"/>
      <c r="Q373" s="604"/>
      <c r="R373" s="601"/>
      <c r="S373" s="604"/>
      <c r="T373" s="601"/>
      <c r="U373" s="604"/>
      <c r="V373" s="614"/>
      <c r="W373" s="604"/>
      <c r="X373" s="604"/>
      <c r="Y373" s="571"/>
      <c r="Z373" s="171"/>
      <c r="AA373" s="172"/>
      <c r="AB373" s="173"/>
      <c r="AC373" s="172"/>
      <c r="AD373" s="174" t="s">
        <v>1510</v>
      </c>
      <c r="AE373" s="173"/>
      <c r="AF373" s="175" t="s">
        <v>1510</v>
      </c>
      <c r="AG373" s="173"/>
      <c r="AH373" s="175" t="s">
        <v>1510</v>
      </c>
      <c r="AI373" s="176" t="s">
        <v>1510</v>
      </c>
      <c r="AJ373" s="168" t="s">
        <v>1510</v>
      </c>
      <c r="AK373" s="168" t="s">
        <v>1510</v>
      </c>
      <c r="AL373" s="178"/>
      <c r="AM373" s="178"/>
      <c r="AN373" s="178"/>
      <c r="AO373" s="568"/>
      <c r="AP373" s="568"/>
      <c r="AQ373" s="571"/>
      <c r="AR373" s="568"/>
      <c r="AS373" s="568"/>
      <c r="AT373" s="571"/>
      <c r="AU373" s="571"/>
      <c r="AV373" s="571"/>
      <c r="AW373" s="601"/>
      <c r="AX373" s="533"/>
      <c r="AY373" s="495"/>
      <c r="AZ373" s="495"/>
      <c r="BA373" s="495"/>
      <c r="BB373" s="521"/>
      <c r="BC373" s="495"/>
      <c r="BD373" s="495"/>
      <c r="BE373" s="513"/>
      <c r="BF373" s="513"/>
      <c r="BG373" s="513"/>
      <c r="BH373" s="513"/>
      <c r="BI373" s="513"/>
      <c r="BJ373" s="495"/>
      <c r="BK373" s="495"/>
      <c r="BL373" s="553"/>
    </row>
    <row r="374" spans="1:64" ht="64.5" customHeight="1" x14ac:dyDescent="0.2">
      <c r="A374" s="514"/>
      <c r="B374" s="515"/>
      <c r="C374" s="515"/>
      <c r="D374" s="522" t="s">
        <v>162</v>
      </c>
      <c r="E374" s="525" t="s">
        <v>134</v>
      </c>
      <c r="F374" s="528">
        <v>4</v>
      </c>
      <c r="G374" s="493" t="s">
        <v>2098</v>
      </c>
      <c r="H374" s="531"/>
      <c r="I374" s="534" t="s">
        <v>804</v>
      </c>
      <c r="J374" s="537" t="s">
        <v>17</v>
      </c>
      <c r="K374" s="540" t="s">
        <v>2099</v>
      </c>
      <c r="L374" s="493"/>
      <c r="M374" s="493"/>
      <c r="N374" s="531" t="s">
        <v>797</v>
      </c>
      <c r="O374" s="543">
        <v>0.9</v>
      </c>
      <c r="P374" s="516" t="s">
        <v>71</v>
      </c>
      <c r="Q374" s="505">
        <v>0.4</v>
      </c>
      <c r="R374" s="516"/>
      <c r="S374" s="505" t="s">
        <v>1510</v>
      </c>
      <c r="T374" s="516" t="s">
        <v>74</v>
      </c>
      <c r="U374" s="505">
        <v>0.2</v>
      </c>
      <c r="V374" s="508" t="s">
        <v>74</v>
      </c>
      <c r="W374" s="505">
        <v>0.2</v>
      </c>
      <c r="X374" s="505" t="s">
        <v>1521</v>
      </c>
      <c r="Y374" s="502" t="s">
        <v>1512</v>
      </c>
      <c r="Z374" s="152">
        <v>1</v>
      </c>
      <c r="AA374" s="153" t="s">
        <v>2106</v>
      </c>
      <c r="AB374" s="154" t="s">
        <v>165</v>
      </c>
      <c r="AC374" s="153" t="s">
        <v>798</v>
      </c>
      <c r="AD374" s="155" t="s">
        <v>1513</v>
      </c>
      <c r="AE374" s="154" t="s">
        <v>75</v>
      </c>
      <c r="AF374" s="156">
        <v>0.15</v>
      </c>
      <c r="AG374" s="154" t="s">
        <v>77</v>
      </c>
      <c r="AH374" s="156">
        <v>0.15</v>
      </c>
      <c r="AI374" s="157">
        <v>0.3</v>
      </c>
      <c r="AJ374" s="158">
        <v>0.28000000000000003</v>
      </c>
      <c r="AK374" s="158">
        <v>0.2</v>
      </c>
      <c r="AL374" s="159" t="s">
        <v>66</v>
      </c>
      <c r="AM374" s="159" t="s">
        <v>67</v>
      </c>
      <c r="AN374" s="159" t="s">
        <v>80</v>
      </c>
      <c r="AO374" s="499">
        <v>0.4</v>
      </c>
      <c r="AP374" s="499">
        <v>0.16800000000000001</v>
      </c>
      <c r="AQ374" s="502" t="s">
        <v>70</v>
      </c>
      <c r="AR374" s="499">
        <v>0.2</v>
      </c>
      <c r="AS374" s="499">
        <v>0.2</v>
      </c>
      <c r="AT374" s="502" t="s">
        <v>74</v>
      </c>
      <c r="AU374" s="502" t="s">
        <v>1512</v>
      </c>
      <c r="AV374" s="502" t="s">
        <v>1512</v>
      </c>
      <c r="AW374" s="516" t="s">
        <v>82</v>
      </c>
      <c r="AX374" s="493"/>
      <c r="AY374" s="493"/>
      <c r="AZ374" s="493"/>
      <c r="BA374" s="493"/>
      <c r="BB374" s="519"/>
      <c r="BC374" s="493"/>
      <c r="BD374" s="493"/>
      <c r="BE374" s="511"/>
      <c r="BF374" s="511"/>
      <c r="BG374" s="511"/>
      <c r="BH374" s="511"/>
      <c r="BI374" s="511"/>
      <c r="BJ374" s="493"/>
      <c r="BK374" s="493"/>
      <c r="BL374" s="496"/>
    </row>
    <row r="375" spans="1:64" ht="56.25" customHeight="1" x14ac:dyDescent="0.2">
      <c r="A375" s="514"/>
      <c r="B375" s="515"/>
      <c r="C375" s="515"/>
      <c r="D375" s="523"/>
      <c r="E375" s="526"/>
      <c r="F375" s="529"/>
      <c r="G375" s="494"/>
      <c r="H375" s="532"/>
      <c r="I375" s="535"/>
      <c r="J375" s="538"/>
      <c r="K375" s="541"/>
      <c r="L375" s="494"/>
      <c r="M375" s="494"/>
      <c r="N375" s="532"/>
      <c r="O375" s="544"/>
      <c r="P375" s="517"/>
      <c r="Q375" s="506"/>
      <c r="R375" s="517"/>
      <c r="S375" s="506"/>
      <c r="T375" s="517"/>
      <c r="U375" s="506"/>
      <c r="V375" s="509"/>
      <c r="W375" s="506"/>
      <c r="X375" s="506"/>
      <c r="Y375" s="503"/>
      <c r="Z375" s="161">
        <v>2</v>
      </c>
      <c r="AA375" s="164" t="s">
        <v>2107</v>
      </c>
      <c r="AB375" s="163" t="s">
        <v>165</v>
      </c>
      <c r="AC375" s="164" t="s">
        <v>798</v>
      </c>
      <c r="AD375" s="165" t="s">
        <v>1513</v>
      </c>
      <c r="AE375" s="163" t="s">
        <v>64</v>
      </c>
      <c r="AF375" s="166">
        <v>0.25</v>
      </c>
      <c r="AG375" s="163" t="s">
        <v>77</v>
      </c>
      <c r="AH375" s="166">
        <v>0.15</v>
      </c>
      <c r="AI375" s="167">
        <v>0.4</v>
      </c>
      <c r="AJ375" s="168">
        <v>0.16800000000000001</v>
      </c>
      <c r="AK375" s="168">
        <v>0.2</v>
      </c>
      <c r="AL375" s="169" t="s">
        <v>66</v>
      </c>
      <c r="AM375" s="169" t="s">
        <v>67</v>
      </c>
      <c r="AN375" s="169" t="s">
        <v>80</v>
      </c>
      <c r="AO375" s="500"/>
      <c r="AP375" s="500"/>
      <c r="AQ375" s="503"/>
      <c r="AR375" s="500"/>
      <c r="AS375" s="500"/>
      <c r="AT375" s="503"/>
      <c r="AU375" s="503"/>
      <c r="AV375" s="503"/>
      <c r="AW375" s="517"/>
      <c r="AX375" s="494"/>
      <c r="AY375" s="494"/>
      <c r="AZ375" s="494"/>
      <c r="BA375" s="494"/>
      <c r="BB375" s="520"/>
      <c r="BC375" s="494"/>
      <c r="BD375" s="494"/>
      <c r="BE375" s="512"/>
      <c r="BF375" s="512"/>
      <c r="BG375" s="512"/>
      <c r="BH375" s="512"/>
      <c r="BI375" s="512"/>
      <c r="BJ375" s="494"/>
      <c r="BK375" s="494"/>
      <c r="BL375" s="497"/>
    </row>
    <row r="376" spans="1:64" ht="15" customHeight="1" x14ac:dyDescent="0.2">
      <c r="A376" s="514"/>
      <c r="B376" s="515"/>
      <c r="C376" s="515"/>
      <c r="D376" s="523"/>
      <c r="E376" s="526"/>
      <c r="F376" s="529"/>
      <c r="G376" s="494"/>
      <c r="H376" s="532"/>
      <c r="I376" s="535"/>
      <c r="J376" s="538"/>
      <c r="K376" s="541"/>
      <c r="L376" s="494"/>
      <c r="M376" s="494"/>
      <c r="N376" s="532"/>
      <c r="O376" s="544"/>
      <c r="P376" s="517"/>
      <c r="Q376" s="506"/>
      <c r="R376" s="517"/>
      <c r="S376" s="506"/>
      <c r="T376" s="517"/>
      <c r="U376" s="506"/>
      <c r="V376" s="509"/>
      <c r="W376" s="506"/>
      <c r="X376" s="506"/>
      <c r="Y376" s="503"/>
      <c r="Z376" s="161"/>
      <c r="AA376" s="164"/>
      <c r="AB376" s="163"/>
      <c r="AC376" s="164"/>
      <c r="AD376" s="165" t="s">
        <v>1510</v>
      </c>
      <c r="AE376" s="163"/>
      <c r="AF376" s="166" t="s">
        <v>1510</v>
      </c>
      <c r="AG376" s="163"/>
      <c r="AH376" s="166" t="s">
        <v>1510</v>
      </c>
      <c r="AI376" s="167" t="s">
        <v>1510</v>
      </c>
      <c r="AJ376" s="168" t="s">
        <v>1510</v>
      </c>
      <c r="AK376" s="168" t="s">
        <v>1510</v>
      </c>
      <c r="AL376" s="169"/>
      <c r="AM376" s="169"/>
      <c r="AN376" s="169"/>
      <c r="AO376" s="500"/>
      <c r="AP376" s="500"/>
      <c r="AQ376" s="503"/>
      <c r="AR376" s="500"/>
      <c r="AS376" s="500"/>
      <c r="AT376" s="503"/>
      <c r="AU376" s="503"/>
      <c r="AV376" s="503"/>
      <c r="AW376" s="517"/>
      <c r="AX376" s="494"/>
      <c r="AY376" s="494"/>
      <c r="AZ376" s="494"/>
      <c r="BA376" s="494"/>
      <c r="BB376" s="520"/>
      <c r="BC376" s="494"/>
      <c r="BD376" s="494"/>
      <c r="BE376" s="512"/>
      <c r="BF376" s="512"/>
      <c r="BG376" s="512"/>
      <c r="BH376" s="512"/>
      <c r="BI376" s="512"/>
      <c r="BJ376" s="494"/>
      <c r="BK376" s="494"/>
      <c r="BL376" s="497"/>
    </row>
    <row r="377" spans="1:64" ht="15" customHeight="1" x14ac:dyDescent="0.2">
      <c r="A377" s="514"/>
      <c r="B377" s="515"/>
      <c r="C377" s="515"/>
      <c r="D377" s="523"/>
      <c r="E377" s="526"/>
      <c r="F377" s="529"/>
      <c r="G377" s="494"/>
      <c r="H377" s="532"/>
      <c r="I377" s="535"/>
      <c r="J377" s="538"/>
      <c r="K377" s="541"/>
      <c r="L377" s="494"/>
      <c r="M377" s="494"/>
      <c r="N377" s="532"/>
      <c r="O377" s="544"/>
      <c r="P377" s="517"/>
      <c r="Q377" s="506"/>
      <c r="R377" s="517"/>
      <c r="S377" s="506"/>
      <c r="T377" s="517"/>
      <c r="U377" s="506"/>
      <c r="V377" s="509"/>
      <c r="W377" s="506"/>
      <c r="X377" s="506"/>
      <c r="Y377" s="503"/>
      <c r="Z377" s="161"/>
      <c r="AA377" s="164"/>
      <c r="AB377" s="163"/>
      <c r="AC377" s="164"/>
      <c r="AD377" s="165" t="s">
        <v>1510</v>
      </c>
      <c r="AE377" s="163"/>
      <c r="AF377" s="166" t="s">
        <v>1510</v>
      </c>
      <c r="AG377" s="163"/>
      <c r="AH377" s="166" t="s">
        <v>1510</v>
      </c>
      <c r="AI377" s="167" t="s">
        <v>1510</v>
      </c>
      <c r="AJ377" s="168" t="s">
        <v>1510</v>
      </c>
      <c r="AK377" s="168" t="s">
        <v>1510</v>
      </c>
      <c r="AL377" s="169"/>
      <c r="AM377" s="169"/>
      <c r="AN377" s="169"/>
      <c r="AO377" s="500"/>
      <c r="AP377" s="500"/>
      <c r="AQ377" s="503"/>
      <c r="AR377" s="500"/>
      <c r="AS377" s="500"/>
      <c r="AT377" s="503"/>
      <c r="AU377" s="503"/>
      <c r="AV377" s="503"/>
      <c r="AW377" s="517"/>
      <c r="AX377" s="494"/>
      <c r="AY377" s="494"/>
      <c r="AZ377" s="494"/>
      <c r="BA377" s="494"/>
      <c r="BB377" s="520"/>
      <c r="BC377" s="494"/>
      <c r="BD377" s="494"/>
      <c r="BE377" s="512"/>
      <c r="BF377" s="512"/>
      <c r="BG377" s="512"/>
      <c r="BH377" s="512"/>
      <c r="BI377" s="512"/>
      <c r="BJ377" s="494"/>
      <c r="BK377" s="494"/>
      <c r="BL377" s="497"/>
    </row>
    <row r="378" spans="1:64" ht="15" customHeight="1" x14ac:dyDescent="0.2">
      <c r="A378" s="514"/>
      <c r="B378" s="515"/>
      <c r="C378" s="515"/>
      <c r="D378" s="523"/>
      <c r="E378" s="526"/>
      <c r="F378" s="529"/>
      <c r="G378" s="494"/>
      <c r="H378" s="532"/>
      <c r="I378" s="535"/>
      <c r="J378" s="538"/>
      <c r="K378" s="541"/>
      <c r="L378" s="494"/>
      <c r="M378" s="494"/>
      <c r="N378" s="532"/>
      <c r="O378" s="544"/>
      <c r="P378" s="517"/>
      <c r="Q378" s="506"/>
      <c r="R378" s="517"/>
      <c r="S378" s="506"/>
      <c r="T378" s="517"/>
      <c r="U378" s="506"/>
      <c r="V378" s="509"/>
      <c r="W378" s="506"/>
      <c r="X378" s="506"/>
      <c r="Y378" s="503"/>
      <c r="Z378" s="161"/>
      <c r="AA378" s="164"/>
      <c r="AB378" s="163"/>
      <c r="AC378" s="164"/>
      <c r="AD378" s="165" t="s">
        <v>1510</v>
      </c>
      <c r="AE378" s="163"/>
      <c r="AF378" s="166" t="s">
        <v>1510</v>
      </c>
      <c r="AG378" s="163"/>
      <c r="AH378" s="166" t="s">
        <v>1510</v>
      </c>
      <c r="AI378" s="167" t="s">
        <v>1510</v>
      </c>
      <c r="AJ378" s="168" t="s">
        <v>1510</v>
      </c>
      <c r="AK378" s="168" t="s">
        <v>1510</v>
      </c>
      <c r="AL378" s="169"/>
      <c r="AM378" s="169"/>
      <c r="AN378" s="169"/>
      <c r="AO378" s="500"/>
      <c r="AP378" s="500"/>
      <c r="AQ378" s="503"/>
      <c r="AR378" s="500"/>
      <c r="AS378" s="500"/>
      <c r="AT378" s="503"/>
      <c r="AU378" s="503"/>
      <c r="AV378" s="503"/>
      <c r="AW378" s="517"/>
      <c r="AX378" s="494"/>
      <c r="AY378" s="494"/>
      <c r="AZ378" s="494"/>
      <c r="BA378" s="494"/>
      <c r="BB378" s="520"/>
      <c r="BC378" s="494"/>
      <c r="BD378" s="494"/>
      <c r="BE378" s="512"/>
      <c r="BF378" s="512"/>
      <c r="BG378" s="512"/>
      <c r="BH378" s="512"/>
      <c r="BI378" s="512"/>
      <c r="BJ378" s="494"/>
      <c r="BK378" s="494"/>
      <c r="BL378" s="497"/>
    </row>
    <row r="379" spans="1:64" ht="15.75" customHeight="1" thickBot="1" x14ac:dyDescent="0.25">
      <c r="A379" s="514"/>
      <c r="B379" s="515"/>
      <c r="C379" s="515"/>
      <c r="D379" s="524"/>
      <c r="E379" s="527"/>
      <c r="F379" s="530"/>
      <c r="G379" s="495"/>
      <c r="H379" s="533"/>
      <c r="I379" s="536"/>
      <c r="J379" s="539"/>
      <c r="K379" s="542"/>
      <c r="L379" s="495"/>
      <c r="M379" s="495"/>
      <c r="N379" s="533"/>
      <c r="O379" s="545"/>
      <c r="P379" s="518"/>
      <c r="Q379" s="507"/>
      <c r="R379" s="518"/>
      <c r="S379" s="507"/>
      <c r="T379" s="518"/>
      <c r="U379" s="507"/>
      <c r="V379" s="510"/>
      <c r="W379" s="507"/>
      <c r="X379" s="507"/>
      <c r="Y379" s="504"/>
      <c r="Z379" s="171"/>
      <c r="AA379" s="172"/>
      <c r="AB379" s="173"/>
      <c r="AC379" s="172"/>
      <c r="AD379" s="174" t="s">
        <v>1510</v>
      </c>
      <c r="AE379" s="173"/>
      <c r="AF379" s="175" t="s">
        <v>1510</v>
      </c>
      <c r="AG379" s="173"/>
      <c r="AH379" s="175" t="s">
        <v>1510</v>
      </c>
      <c r="AI379" s="176" t="s">
        <v>1510</v>
      </c>
      <c r="AJ379" s="177" t="s">
        <v>1510</v>
      </c>
      <c r="AK379" s="177" t="s">
        <v>1510</v>
      </c>
      <c r="AL379" s="178"/>
      <c r="AM379" s="178"/>
      <c r="AN379" s="178"/>
      <c r="AO379" s="501"/>
      <c r="AP379" s="501"/>
      <c r="AQ379" s="504"/>
      <c r="AR379" s="501"/>
      <c r="AS379" s="501"/>
      <c r="AT379" s="504"/>
      <c r="AU379" s="504"/>
      <c r="AV379" s="504"/>
      <c r="AW379" s="518"/>
      <c r="AX379" s="495"/>
      <c r="AY379" s="495"/>
      <c r="AZ379" s="495"/>
      <c r="BA379" s="495"/>
      <c r="BB379" s="521"/>
      <c r="BC379" s="495"/>
      <c r="BD379" s="495"/>
      <c r="BE379" s="513"/>
      <c r="BF379" s="513"/>
      <c r="BG379" s="513"/>
      <c r="BH379" s="513"/>
      <c r="BI379" s="513"/>
      <c r="BJ379" s="495"/>
      <c r="BK379" s="495"/>
      <c r="BL379" s="498"/>
    </row>
    <row r="380" spans="1:64" ht="64.5" customHeight="1" x14ac:dyDescent="0.2">
      <c r="A380" s="514"/>
      <c r="B380" s="515"/>
      <c r="C380" s="515"/>
      <c r="D380" s="522" t="s">
        <v>162</v>
      </c>
      <c r="E380" s="525" t="s">
        <v>134</v>
      </c>
      <c r="F380" s="528">
        <v>5</v>
      </c>
      <c r="G380" s="493" t="s">
        <v>799</v>
      </c>
      <c r="H380" s="531"/>
      <c r="I380" s="534" t="s">
        <v>805</v>
      </c>
      <c r="J380" s="537" t="s">
        <v>17</v>
      </c>
      <c r="K380" s="540" t="s">
        <v>2100</v>
      </c>
      <c r="L380" s="493"/>
      <c r="M380" s="493"/>
      <c r="N380" s="531" t="s">
        <v>800</v>
      </c>
      <c r="O380" s="543">
        <v>1</v>
      </c>
      <c r="P380" s="516" t="s">
        <v>71</v>
      </c>
      <c r="Q380" s="505">
        <v>0.4</v>
      </c>
      <c r="R380" s="516"/>
      <c r="S380" s="505" t="s">
        <v>1510</v>
      </c>
      <c r="T380" s="516" t="s">
        <v>74</v>
      </c>
      <c r="U380" s="505">
        <v>0.2</v>
      </c>
      <c r="V380" s="508" t="s">
        <v>74</v>
      </c>
      <c r="W380" s="505">
        <v>0.2</v>
      </c>
      <c r="X380" s="505" t="s">
        <v>1521</v>
      </c>
      <c r="Y380" s="502" t="s">
        <v>1512</v>
      </c>
      <c r="Z380" s="152">
        <v>1</v>
      </c>
      <c r="AA380" s="464" t="s">
        <v>2108</v>
      </c>
      <c r="AB380" s="154" t="s">
        <v>165</v>
      </c>
      <c r="AC380" s="464" t="s">
        <v>801</v>
      </c>
      <c r="AD380" s="155" t="s">
        <v>1513</v>
      </c>
      <c r="AE380" s="154" t="s">
        <v>64</v>
      </c>
      <c r="AF380" s="470">
        <v>0.25</v>
      </c>
      <c r="AG380" s="154" t="s">
        <v>77</v>
      </c>
      <c r="AH380" s="470">
        <v>0.15</v>
      </c>
      <c r="AI380" s="468">
        <v>0.4</v>
      </c>
      <c r="AJ380" s="158">
        <v>0.24</v>
      </c>
      <c r="AK380" s="158">
        <v>0.2</v>
      </c>
      <c r="AL380" s="159" t="s">
        <v>66</v>
      </c>
      <c r="AM380" s="159" t="s">
        <v>67</v>
      </c>
      <c r="AN380" s="159" t="s">
        <v>80</v>
      </c>
      <c r="AO380" s="499">
        <v>0.4</v>
      </c>
      <c r="AP380" s="499">
        <v>0.14399999999999999</v>
      </c>
      <c r="AQ380" s="502" t="s">
        <v>70</v>
      </c>
      <c r="AR380" s="499">
        <v>0.2</v>
      </c>
      <c r="AS380" s="499">
        <v>0.2</v>
      </c>
      <c r="AT380" s="502" t="s">
        <v>74</v>
      </c>
      <c r="AU380" s="502" t="s">
        <v>1512</v>
      </c>
      <c r="AV380" s="502" t="s">
        <v>1512</v>
      </c>
      <c r="AW380" s="516" t="s">
        <v>82</v>
      </c>
      <c r="AX380" s="493"/>
      <c r="AY380" s="493"/>
      <c r="AZ380" s="493"/>
      <c r="BA380" s="493"/>
      <c r="BB380" s="519"/>
      <c r="BC380" s="493"/>
      <c r="BD380" s="493"/>
      <c r="BE380" s="511"/>
      <c r="BF380" s="511"/>
      <c r="BG380" s="511"/>
      <c r="BH380" s="511"/>
      <c r="BI380" s="511"/>
      <c r="BJ380" s="493"/>
      <c r="BK380" s="493"/>
      <c r="BL380" s="496"/>
    </row>
    <row r="381" spans="1:64" ht="61.5" customHeight="1" x14ac:dyDescent="0.2">
      <c r="A381" s="514"/>
      <c r="B381" s="515"/>
      <c r="C381" s="515"/>
      <c r="D381" s="523"/>
      <c r="E381" s="526"/>
      <c r="F381" s="529"/>
      <c r="G381" s="494"/>
      <c r="H381" s="532"/>
      <c r="I381" s="535"/>
      <c r="J381" s="538"/>
      <c r="K381" s="541"/>
      <c r="L381" s="494"/>
      <c r="M381" s="494"/>
      <c r="N381" s="532"/>
      <c r="O381" s="544"/>
      <c r="P381" s="517"/>
      <c r="Q381" s="506"/>
      <c r="R381" s="517"/>
      <c r="S381" s="506"/>
      <c r="T381" s="517"/>
      <c r="U381" s="506"/>
      <c r="V381" s="509"/>
      <c r="W381" s="506"/>
      <c r="X381" s="506"/>
      <c r="Y381" s="503"/>
      <c r="Z381" s="161">
        <v>2</v>
      </c>
      <c r="AA381" s="465" t="s">
        <v>2109</v>
      </c>
      <c r="AB381" s="163" t="s">
        <v>165</v>
      </c>
      <c r="AC381" s="465" t="s">
        <v>798</v>
      </c>
      <c r="AD381" s="165" t="s">
        <v>1513</v>
      </c>
      <c r="AE381" s="163" t="s">
        <v>64</v>
      </c>
      <c r="AF381" s="471">
        <v>0.25</v>
      </c>
      <c r="AG381" s="163" t="s">
        <v>77</v>
      </c>
      <c r="AH381" s="471">
        <v>0.15</v>
      </c>
      <c r="AI381" s="167">
        <v>0.4</v>
      </c>
      <c r="AJ381" s="168">
        <v>0.14399999999999999</v>
      </c>
      <c r="AK381" s="168">
        <v>0.2</v>
      </c>
      <c r="AL381" s="169" t="s">
        <v>66</v>
      </c>
      <c r="AM381" s="169" t="s">
        <v>67</v>
      </c>
      <c r="AN381" s="169" t="s">
        <v>80</v>
      </c>
      <c r="AO381" s="500"/>
      <c r="AP381" s="500"/>
      <c r="AQ381" s="503"/>
      <c r="AR381" s="500"/>
      <c r="AS381" s="500"/>
      <c r="AT381" s="503"/>
      <c r="AU381" s="503"/>
      <c r="AV381" s="503"/>
      <c r="AW381" s="517"/>
      <c r="AX381" s="494"/>
      <c r="AY381" s="494"/>
      <c r="AZ381" s="494"/>
      <c r="BA381" s="494"/>
      <c r="BB381" s="520"/>
      <c r="BC381" s="494"/>
      <c r="BD381" s="494"/>
      <c r="BE381" s="512"/>
      <c r="BF381" s="512"/>
      <c r="BG381" s="512"/>
      <c r="BH381" s="512"/>
      <c r="BI381" s="512"/>
      <c r="BJ381" s="494"/>
      <c r="BK381" s="494"/>
      <c r="BL381" s="497"/>
    </row>
    <row r="382" spans="1:64" ht="15" customHeight="1" x14ac:dyDescent="0.2">
      <c r="A382" s="514"/>
      <c r="B382" s="515"/>
      <c r="C382" s="515"/>
      <c r="D382" s="523"/>
      <c r="E382" s="526"/>
      <c r="F382" s="529"/>
      <c r="G382" s="494"/>
      <c r="H382" s="532"/>
      <c r="I382" s="535"/>
      <c r="J382" s="538"/>
      <c r="K382" s="541"/>
      <c r="L382" s="494"/>
      <c r="M382" s="494"/>
      <c r="N382" s="532"/>
      <c r="O382" s="544"/>
      <c r="P382" s="517"/>
      <c r="Q382" s="506"/>
      <c r="R382" s="517"/>
      <c r="S382" s="506"/>
      <c r="T382" s="517"/>
      <c r="U382" s="506"/>
      <c r="V382" s="509"/>
      <c r="W382" s="506"/>
      <c r="X382" s="506"/>
      <c r="Y382" s="503"/>
      <c r="Z382" s="161"/>
      <c r="AA382" s="465"/>
      <c r="AB382" s="163"/>
      <c r="AC382" s="465"/>
      <c r="AD382" s="165" t="str">
        <f t="shared" ref="AD382:AD385" si="36">IF(OR(AE382="Preventivo",AE382="Detectivo"),"Probabilidad",IF(AE382="Correctivo","Impacto",""))</f>
        <v/>
      </c>
      <c r="AE382" s="163"/>
      <c r="AF382" s="471" t="str">
        <f t="shared" ref="AF382:AF385" si="37">IF(AE382="","",IF(AE382="Preventivo",25%,IF(AE382="Detectivo",15%,IF(AE382="Correctivo",10%))))</f>
        <v/>
      </c>
      <c r="AG382" s="163"/>
      <c r="AH382" s="471" t="str">
        <f t="shared" ref="AH382:AH385" si="38">IF(AG382="Automático",25%,IF(AG382="Manual",15%,""))</f>
        <v/>
      </c>
      <c r="AI382" s="167" t="str">
        <f t="shared" ref="AI382:AI385" si="39">IF(OR(AF382="",AH382=""),"",AF382+AH382)</f>
        <v/>
      </c>
      <c r="AJ382" s="168" t="str">
        <f>IFERROR(IF(AND(AD381="Probabilidad",AD382="Probabilidad"),(AJ381-(+AJ381*AI382)),IF(AND(AD381="Impacto",AD382="Probabilidad"),(AJ380-(+AJ380*AI382)),IF(AD382="Impacto",AJ381,""))),"")</f>
        <v/>
      </c>
      <c r="AK382" s="168" t="str">
        <f>IFERROR(IF(AND(AD381="Impacto",AD382="Impacto"),(AK381-(+AK381*AI382)),IF(AND(AD381="Probabilidad",AD382="Impacto"),(AK380-(+AK380*AI382)),IF(AD382="Probabilidad",AK381,""))),"")</f>
        <v/>
      </c>
      <c r="AL382" s="169"/>
      <c r="AM382" s="169"/>
      <c r="AN382" s="169"/>
      <c r="AO382" s="500"/>
      <c r="AP382" s="500"/>
      <c r="AQ382" s="503"/>
      <c r="AR382" s="500"/>
      <c r="AS382" s="500"/>
      <c r="AT382" s="503"/>
      <c r="AU382" s="503"/>
      <c r="AV382" s="503"/>
      <c r="AW382" s="517"/>
      <c r="AX382" s="494"/>
      <c r="AY382" s="494"/>
      <c r="AZ382" s="494"/>
      <c r="BA382" s="494"/>
      <c r="BB382" s="520"/>
      <c r="BC382" s="494"/>
      <c r="BD382" s="494"/>
      <c r="BE382" s="512"/>
      <c r="BF382" s="512"/>
      <c r="BG382" s="512"/>
      <c r="BH382" s="512"/>
      <c r="BI382" s="512"/>
      <c r="BJ382" s="494"/>
      <c r="BK382" s="494"/>
      <c r="BL382" s="497"/>
    </row>
    <row r="383" spans="1:64" ht="15" customHeight="1" x14ac:dyDescent="0.2">
      <c r="A383" s="514"/>
      <c r="B383" s="515"/>
      <c r="C383" s="515"/>
      <c r="D383" s="523"/>
      <c r="E383" s="526"/>
      <c r="F383" s="529"/>
      <c r="G383" s="494"/>
      <c r="H383" s="532"/>
      <c r="I383" s="535"/>
      <c r="J383" s="538"/>
      <c r="K383" s="541"/>
      <c r="L383" s="494"/>
      <c r="M383" s="494"/>
      <c r="N383" s="532"/>
      <c r="O383" s="544"/>
      <c r="P383" s="517"/>
      <c r="Q383" s="506"/>
      <c r="R383" s="517"/>
      <c r="S383" s="506"/>
      <c r="T383" s="517"/>
      <c r="U383" s="506"/>
      <c r="V383" s="509"/>
      <c r="W383" s="506"/>
      <c r="X383" s="506"/>
      <c r="Y383" s="503"/>
      <c r="Z383" s="161"/>
      <c r="AA383" s="465"/>
      <c r="AB383" s="163"/>
      <c r="AC383" s="465"/>
      <c r="AD383" s="165" t="str">
        <f t="shared" si="36"/>
        <v/>
      </c>
      <c r="AE383" s="163"/>
      <c r="AF383" s="471" t="str">
        <f t="shared" si="37"/>
        <v/>
      </c>
      <c r="AG383" s="163"/>
      <c r="AH383" s="471" t="str">
        <f t="shared" si="38"/>
        <v/>
      </c>
      <c r="AI383" s="167" t="str">
        <f t="shared" si="39"/>
        <v/>
      </c>
      <c r="AJ383" s="168" t="str">
        <f>IFERROR(IF(AND(AD382="Probabilidad",AD383="Probabilidad"),(AJ382-(+AJ382*AI383)),IF(AND(AD382="Impacto",AD383="Probabilidad"),(AJ381-(+AJ381*AI383)),IF(AD383="Impacto",AJ382,""))),"")</f>
        <v/>
      </c>
      <c r="AK383" s="168" t="str">
        <f>IFERROR(IF(AND(AD382="Impacto",AD383="Impacto"),(AK382-(+AK382*AI383)),IF(AND(AD382="Probabilidad",AD383="Impacto"),(AK381-(+AK381*AI383)),IF(AD383="Probabilidad",AK382,""))),"")</f>
        <v/>
      </c>
      <c r="AL383" s="169"/>
      <c r="AM383" s="169"/>
      <c r="AN383" s="169"/>
      <c r="AO383" s="500"/>
      <c r="AP383" s="500"/>
      <c r="AQ383" s="503"/>
      <c r="AR383" s="500"/>
      <c r="AS383" s="500"/>
      <c r="AT383" s="503"/>
      <c r="AU383" s="503"/>
      <c r="AV383" s="503"/>
      <c r="AW383" s="517"/>
      <c r="AX383" s="494"/>
      <c r="AY383" s="494"/>
      <c r="AZ383" s="494"/>
      <c r="BA383" s="494"/>
      <c r="BB383" s="520"/>
      <c r="BC383" s="494"/>
      <c r="BD383" s="494"/>
      <c r="BE383" s="512"/>
      <c r="BF383" s="512"/>
      <c r="BG383" s="512"/>
      <c r="BH383" s="512"/>
      <c r="BI383" s="512"/>
      <c r="BJ383" s="494"/>
      <c r="BK383" s="494"/>
      <c r="BL383" s="497"/>
    </row>
    <row r="384" spans="1:64" ht="15" customHeight="1" x14ac:dyDescent="0.2">
      <c r="A384" s="514"/>
      <c r="B384" s="515"/>
      <c r="C384" s="515"/>
      <c r="D384" s="523"/>
      <c r="E384" s="526"/>
      <c r="F384" s="529"/>
      <c r="G384" s="494"/>
      <c r="H384" s="532"/>
      <c r="I384" s="535"/>
      <c r="J384" s="538"/>
      <c r="K384" s="541"/>
      <c r="L384" s="494"/>
      <c r="M384" s="494"/>
      <c r="N384" s="532"/>
      <c r="O384" s="544"/>
      <c r="P384" s="517"/>
      <c r="Q384" s="506"/>
      <c r="R384" s="517"/>
      <c r="S384" s="506"/>
      <c r="T384" s="517"/>
      <c r="U384" s="506"/>
      <c r="V384" s="509"/>
      <c r="W384" s="506"/>
      <c r="X384" s="506"/>
      <c r="Y384" s="503"/>
      <c r="Z384" s="161"/>
      <c r="AA384" s="465"/>
      <c r="AB384" s="163"/>
      <c r="AC384" s="465"/>
      <c r="AD384" s="165" t="str">
        <f t="shared" si="36"/>
        <v/>
      </c>
      <c r="AE384" s="163"/>
      <c r="AF384" s="471" t="str">
        <f t="shared" si="37"/>
        <v/>
      </c>
      <c r="AG384" s="163"/>
      <c r="AH384" s="471" t="str">
        <f t="shared" si="38"/>
        <v/>
      </c>
      <c r="AI384" s="167" t="str">
        <f t="shared" si="39"/>
        <v/>
      </c>
      <c r="AJ384" s="168" t="str">
        <f>IFERROR(IF(AND(AD383="Probabilidad",AD384="Probabilidad"),(AJ383-(+AJ383*AI384)),IF(AND(AD383="Impacto",AD384="Probabilidad"),(AJ382-(+AJ382*AI384)),IF(AD384="Impacto",AJ383,""))),"")</f>
        <v/>
      </c>
      <c r="AK384" s="168" t="str">
        <f>IFERROR(IF(AND(AD383="Impacto",AD384="Impacto"),(AK383-(+AK383*AI384)),IF(AND(AD383="Probabilidad",AD384="Impacto"),(AK382-(+AK382*AI384)),IF(AD384="Probabilidad",AK383,""))),"")</f>
        <v/>
      </c>
      <c r="AL384" s="169"/>
      <c r="AM384" s="169"/>
      <c r="AN384" s="169"/>
      <c r="AO384" s="500"/>
      <c r="AP384" s="500"/>
      <c r="AQ384" s="503"/>
      <c r="AR384" s="500"/>
      <c r="AS384" s="500"/>
      <c r="AT384" s="503"/>
      <c r="AU384" s="503"/>
      <c r="AV384" s="503"/>
      <c r="AW384" s="517"/>
      <c r="AX384" s="494"/>
      <c r="AY384" s="494"/>
      <c r="AZ384" s="494"/>
      <c r="BA384" s="494"/>
      <c r="BB384" s="520"/>
      <c r="BC384" s="494"/>
      <c r="BD384" s="494"/>
      <c r="BE384" s="512"/>
      <c r="BF384" s="512"/>
      <c r="BG384" s="512"/>
      <c r="BH384" s="512"/>
      <c r="BI384" s="512"/>
      <c r="BJ384" s="494"/>
      <c r="BK384" s="494"/>
      <c r="BL384" s="497"/>
    </row>
    <row r="385" spans="1:64" ht="15.75" customHeight="1" thickBot="1" x14ac:dyDescent="0.25">
      <c r="A385" s="514"/>
      <c r="B385" s="515"/>
      <c r="C385" s="515"/>
      <c r="D385" s="524"/>
      <c r="E385" s="527"/>
      <c r="F385" s="530"/>
      <c r="G385" s="495"/>
      <c r="H385" s="533"/>
      <c r="I385" s="536"/>
      <c r="J385" s="539"/>
      <c r="K385" s="542"/>
      <c r="L385" s="495"/>
      <c r="M385" s="495"/>
      <c r="N385" s="533"/>
      <c r="O385" s="545"/>
      <c r="P385" s="518"/>
      <c r="Q385" s="507"/>
      <c r="R385" s="518"/>
      <c r="S385" s="507"/>
      <c r="T385" s="518"/>
      <c r="U385" s="507"/>
      <c r="V385" s="510"/>
      <c r="W385" s="507"/>
      <c r="X385" s="507"/>
      <c r="Y385" s="504"/>
      <c r="Z385" s="171"/>
      <c r="AA385" s="466"/>
      <c r="AB385" s="173"/>
      <c r="AC385" s="466"/>
      <c r="AD385" s="174" t="str">
        <f t="shared" si="36"/>
        <v/>
      </c>
      <c r="AE385" s="173"/>
      <c r="AF385" s="472" t="str">
        <f t="shared" si="37"/>
        <v/>
      </c>
      <c r="AG385" s="173"/>
      <c r="AH385" s="472" t="str">
        <f t="shared" si="38"/>
        <v/>
      </c>
      <c r="AI385" s="176" t="str">
        <f t="shared" si="39"/>
        <v/>
      </c>
      <c r="AJ385" s="177" t="str">
        <f>IFERROR(IF(AND(AD384="Probabilidad",AD385="Probabilidad"),(AJ384-(+AJ384*AI385)),IF(AND(AD384="Impacto",AD385="Probabilidad"),(AJ383-(+AJ383*AI385)),IF(AD385="Impacto",AJ384,""))),"")</f>
        <v/>
      </c>
      <c r="AK385" s="177" t="str">
        <f>IFERROR(IF(AND(AD384="Impacto",AD385="Impacto"),(AK384-(+AK384*AI385)),IF(AND(AD384="Probabilidad",AD385="Impacto"),(AK383-(+AK383*AI385)),IF(AD385="Probabilidad",AK384,""))),"")</f>
        <v/>
      </c>
      <c r="AL385" s="178"/>
      <c r="AM385" s="178"/>
      <c r="AN385" s="178"/>
      <c r="AO385" s="501"/>
      <c r="AP385" s="501"/>
      <c r="AQ385" s="504"/>
      <c r="AR385" s="501"/>
      <c r="AS385" s="501"/>
      <c r="AT385" s="504"/>
      <c r="AU385" s="504"/>
      <c r="AV385" s="504"/>
      <c r="AW385" s="518"/>
      <c r="AX385" s="495"/>
      <c r="AY385" s="495"/>
      <c r="AZ385" s="495"/>
      <c r="BA385" s="495"/>
      <c r="BB385" s="521"/>
      <c r="BC385" s="495"/>
      <c r="BD385" s="495"/>
      <c r="BE385" s="513"/>
      <c r="BF385" s="513"/>
      <c r="BG385" s="513"/>
      <c r="BH385" s="513"/>
      <c r="BI385" s="513"/>
      <c r="BJ385" s="495"/>
      <c r="BK385" s="495"/>
      <c r="BL385" s="498"/>
    </row>
    <row r="386" spans="1:64" ht="15" customHeight="1" x14ac:dyDescent="0.2">
      <c r="A386" s="160"/>
      <c r="B386" s="160"/>
      <c r="C386" s="160"/>
    </row>
    <row r="387" spans="1:64" x14ac:dyDescent="0.2">
      <c r="A387" s="160"/>
      <c r="B387" s="160"/>
      <c r="C387" s="160"/>
      <c r="F387" s="116">
        <v>63</v>
      </c>
      <c r="BB387" s="116">
        <v>63</v>
      </c>
    </row>
    <row r="388" spans="1:64" x14ac:dyDescent="0.2">
      <c r="A388" s="160"/>
      <c r="B388" s="160"/>
      <c r="C388" s="160"/>
    </row>
    <row r="389" spans="1:64" x14ac:dyDescent="0.2">
      <c r="A389" s="160"/>
      <c r="B389" s="160"/>
      <c r="C389" s="160"/>
    </row>
    <row r="390" spans="1:64" x14ac:dyDescent="0.2">
      <c r="A390" s="160"/>
      <c r="B390" s="160"/>
      <c r="C390" s="160"/>
    </row>
    <row r="391" spans="1:64" x14ac:dyDescent="0.2">
      <c r="A391" s="160"/>
      <c r="B391" s="160"/>
      <c r="C391" s="160"/>
    </row>
    <row r="392" spans="1:64" ht="71.25" customHeight="1" x14ac:dyDescent="0.2">
      <c r="A392" s="160"/>
      <c r="B392" s="160"/>
      <c r="C392" s="160"/>
    </row>
    <row r="393" spans="1:64" x14ac:dyDescent="0.2">
      <c r="A393" s="160"/>
      <c r="B393" s="160"/>
      <c r="C393" s="160"/>
    </row>
    <row r="394" spans="1:64" x14ac:dyDescent="0.2">
      <c r="A394" s="160"/>
      <c r="B394" s="160"/>
      <c r="C394" s="160"/>
    </row>
    <row r="395" spans="1:64" x14ac:dyDescent="0.2">
      <c r="A395" s="160"/>
      <c r="B395" s="160"/>
      <c r="C395" s="160"/>
    </row>
    <row r="396" spans="1:64" x14ac:dyDescent="0.2">
      <c r="A396" s="160"/>
      <c r="B396" s="160"/>
      <c r="C396" s="160"/>
    </row>
    <row r="397" spans="1:64" x14ac:dyDescent="0.2">
      <c r="A397" s="160"/>
      <c r="B397" s="160"/>
      <c r="C397" s="160"/>
    </row>
    <row r="398" spans="1:64" ht="76.5" customHeight="1" x14ac:dyDescent="0.2">
      <c r="A398" s="160"/>
      <c r="B398" s="160"/>
      <c r="C398" s="160"/>
    </row>
    <row r="399" spans="1:64" x14ac:dyDescent="0.2">
      <c r="A399" s="160"/>
      <c r="B399" s="160"/>
      <c r="C399" s="160"/>
    </row>
    <row r="400" spans="1:64" x14ac:dyDescent="0.2">
      <c r="A400" s="160"/>
      <c r="B400" s="160"/>
      <c r="C400" s="160"/>
    </row>
    <row r="401" spans="1:3" x14ac:dyDescent="0.2">
      <c r="A401" s="160"/>
      <c r="B401" s="160"/>
      <c r="C401" s="160"/>
    </row>
    <row r="402" spans="1:3" x14ac:dyDescent="0.2">
      <c r="A402" s="160"/>
      <c r="B402" s="160"/>
      <c r="C402" s="160"/>
    </row>
    <row r="403" spans="1:3" x14ac:dyDescent="0.2">
      <c r="A403" s="160"/>
      <c r="B403" s="160"/>
      <c r="C403" s="160"/>
    </row>
    <row r="404" spans="1:3" ht="89.25" customHeight="1" x14ac:dyDescent="0.2">
      <c r="A404" s="160"/>
      <c r="B404" s="160"/>
      <c r="C404" s="160"/>
    </row>
    <row r="405" spans="1:3" x14ac:dyDescent="0.2">
      <c r="A405" s="160"/>
      <c r="B405" s="160"/>
      <c r="C405" s="160"/>
    </row>
    <row r="406" spans="1:3" x14ac:dyDescent="0.2">
      <c r="A406" s="160"/>
      <c r="B406" s="160"/>
      <c r="C406" s="160"/>
    </row>
    <row r="407" spans="1:3" x14ac:dyDescent="0.2">
      <c r="A407" s="160"/>
      <c r="B407" s="160"/>
      <c r="C407" s="160"/>
    </row>
    <row r="408" spans="1:3" x14ac:dyDescent="0.2">
      <c r="A408" s="160"/>
      <c r="B408" s="160"/>
      <c r="C408" s="160"/>
    </row>
    <row r="409" spans="1:3" x14ac:dyDescent="0.2">
      <c r="A409" s="160"/>
      <c r="B409" s="160"/>
      <c r="C409" s="160"/>
    </row>
    <row r="410" spans="1:3" ht="76.5" customHeight="1" x14ac:dyDescent="0.2">
      <c r="A410" s="160"/>
      <c r="B410" s="160"/>
      <c r="C410" s="160"/>
    </row>
    <row r="411" spans="1:3" x14ac:dyDescent="0.2">
      <c r="A411" s="160"/>
      <c r="B411" s="160"/>
      <c r="C411" s="160"/>
    </row>
    <row r="412" spans="1:3" x14ac:dyDescent="0.2">
      <c r="A412" s="160"/>
      <c r="B412" s="160"/>
      <c r="C412" s="160"/>
    </row>
    <row r="413" spans="1:3" x14ac:dyDescent="0.2">
      <c r="A413" s="160"/>
      <c r="B413" s="160"/>
      <c r="C413" s="160"/>
    </row>
    <row r="414" spans="1:3" x14ac:dyDescent="0.2">
      <c r="A414" s="160"/>
      <c r="B414" s="160"/>
      <c r="C414" s="160"/>
    </row>
    <row r="415" spans="1:3" x14ac:dyDescent="0.2">
      <c r="A415" s="160"/>
      <c r="B415" s="160"/>
      <c r="C415" s="160"/>
    </row>
    <row r="416" spans="1:3" ht="70.5" customHeight="1" x14ac:dyDescent="0.2">
      <c r="A416" s="160"/>
      <c r="B416" s="160"/>
      <c r="C416" s="160"/>
    </row>
    <row r="417" spans="1:3" x14ac:dyDescent="0.2">
      <c r="A417" s="160"/>
      <c r="B417" s="160"/>
      <c r="C417" s="160"/>
    </row>
    <row r="418" spans="1:3" x14ac:dyDescent="0.2">
      <c r="A418" s="160"/>
      <c r="B418" s="160"/>
      <c r="C418" s="160"/>
    </row>
    <row r="419" spans="1:3" x14ac:dyDescent="0.2">
      <c r="A419" s="160"/>
      <c r="B419" s="160"/>
      <c r="C419" s="160"/>
    </row>
    <row r="420" spans="1:3" x14ac:dyDescent="0.2">
      <c r="A420" s="160"/>
      <c r="B420" s="160"/>
      <c r="C420" s="160"/>
    </row>
    <row r="421" spans="1:3" x14ac:dyDescent="0.2">
      <c r="A421" s="160"/>
      <c r="B421" s="160"/>
      <c r="C421" s="160"/>
    </row>
    <row r="422" spans="1:3" ht="76.5" customHeight="1" x14ac:dyDescent="0.2">
      <c r="A422" s="160"/>
      <c r="B422" s="160"/>
      <c r="C422" s="160"/>
    </row>
    <row r="423" spans="1:3" x14ac:dyDescent="0.2">
      <c r="A423" s="160"/>
      <c r="B423" s="160"/>
      <c r="C423" s="160"/>
    </row>
    <row r="424" spans="1:3" x14ac:dyDescent="0.2">
      <c r="A424" s="160"/>
      <c r="B424" s="160"/>
      <c r="C424" s="160"/>
    </row>
    <row r="425" spans="1:3" x14ac:dyDescent="0.2">
      <c r="A425" s="160"/>
      <c r="B425" s="160"/>
      <c r="C425" s="160"/>
    </row>
    <row r="426" spans="1:3" x14ac:dyDescent="0.2">
      <c r="A426" s="160"/>
      <c r="B426" s="160"/>
      <c r="C426" s="160"/>
    </row>
    <row r="427" spans="1:3" x14ac:dyDescent="0.2">
      <c r="A427" s="160"/>
      <c r="B427" s="160"/>
      <c r="C427" s="160"/>
    </row>
    <row r="428" spans="1:3" ht="76.5" customHeight="1" x14ac:dyDescent="0.2">
      <c r="A428" s="160"/>
      <c r="B428" s="160"/>
      <c r="C428" s="160"/>
    </row>
    <row r="429" spans="1:3" x14ac:dyDescent="0.2">
      <c r="A429" s="160"/>
      <c r="B429" s="160"/>
      <c r="C429" s="160"/>
    </row>
    <row r="430" spans="1:3" x14ac:dyDescent="0.2">
      <c r="A430" s="160"/>
      <c r="B430" s="160"/>
      <c r="C430" s="160"/>
    </row>
    <row r="431" spans="1:3" x14ac:dyDescent="0.2">
      <c r="A431" s="160"/>
      <c r="B431" s="160"/>
      <c r="C431" s="160"/>
    </row>
    <row r="432" spans="1:3" x14ac:dyDescent="0.2">
      <c r="A432" s="160"/>
      <c r="B432" s="160"/>
      <c r="C432" s="160"/>
    </row>
    <row r="433" spans="1:3" x14ac:dyDescent="0.2">
      <c r="A433" s="160"/>
      <c r="B433" s="160"/>
      <c r="C433" s="160"/>
    </row>
    <row r="434" spans="1:3" ht="135" customHeight="1" x14ac:dyDescent="0.2">
      <c r="A434" s="160"/>
      <c r="B434" s="160"/>
      <c r="C434" s="160"/>
    </row>
    <row r="435" spans="1:3" x14ac:dyDescent="0.2">
      <c r="A435" s="160"/>
      <c r="B435" s="160"/>
      <c r="C435" s="160"/>
    </row>
    <row r="436" spans="1:3" x14ac:dyDescent="0.2">
      <c r="A436" s="160"/>
      <c r="B436" s="160"/>
      <c r="C436" s="160"/>
    </row>
    <row r="437" spans="1:3" x14ac:dyDescent="0.2">
      <c r="A437" s="160"/>
      <c r="B437" s="160"/>
      <c r="C437" s="160"/>
    </row>
    <row r="438" spans="1:3" x14ac:dyDescent="0.2">
      <c r="A438" s="160"/>
      <c r="B438" s="160"/>
      <c r="C438" s="160"/>
    </row>
    <row r="439" spans="1:3" x14ac:dyDescent="0.2">
      <c r="A439" s="160"/>
      <c r="B439" s="160"/>
      <c r="C439" s="160"/>
    </row>
    <row r="440" spans="1:3" ht="105" customHeight="1" x14ac:dyDescent="0.2">
      <c r="A440" s="160"/>
      <c r="B440" s="160"/>
      <c r="C440" s="160"/>
    </row>
    <row r="441" spans="1:3" x14ac:dyDescent="0.2">
      <c r="A441" s="160"/>
      <c r="B441" s="160"/>
      <c r="C441" s="160"/>
    </row>
    <row r="442" spans="1:3" x14ac:dyDescent="0.2">
      <c r="A442" s="160"/>
      <c r="B442" s="160"/>
      <c r="C442" s="160"/>
    </row>
    <row r="443" spans="1:3" x14ac:dyDescent="0.2">
      <c r="A443" s="160"/>
      <c r="B443" s="160"/>
      <c r="C443" s="160"/>
    </row>
    <row r="444" spans="1:3" x14ac:dyDescent="0.2">
      <c r="A444" s="160"/>
      <c r="B444" s="160"/>
      <c r="C444" s="160"/>
    </row>
    <row r="445" spans="1:3" x14ac:dyDescent="0.2">
      <c r="A445" s="160"/>
      <c r="B445" s="160"/>
      <c r="C445" s="160"/>
    </row>
    <row r="446" spans="1:3" ht="77.25" customHeight="1" x14ac:dyDescent="0.2">
      <c r="A446" s="160"/>
      <c r="B446" s="160"/>
      <c r="C446" s="160"/>
    </row>
    <row r="447" spans="1:3" x14ac:dyDescent="0.2">
      <c r="A447" s="160"/>
      <c r="B447" s="160"/>
      <c r="C447" s="160"/>
    </row>
    <row r="448" spans="1:3" x14ac:dyDescent="0.2">
      <c r="A448" s="160"/>
      <c r="B448" s="160"/>
      <c r="C448" s="160"/>
    </row>
    <row r="449" spans="1:3" x14ac:dyDescent="0.2">
      <c r="A449" s="160"/>
      <c r="B449" s="160"/>
      <c r="C449" s="160"/>
    </row>
    <row r="450" spans="1:3" x14ac:dyDescent="0.2">
      <c r="A450" s="160"/>
      <c r="B450" s="160"/>
      <c r="C450" s="160"/>
    </row>
    <row r="451" spans="1:3" x14ac:dyDescent="0.2">
      <c r="A451" s="160"/>
      <c r="B451" s="160"/>
      <c r="C451" s="160"/>
    </row>
    <row r="452" spans="1:3" x14ac:dyDescent="0.2">
      <c r="A452" s="160"/>
      <c r="B452" s="160"/>
      <c r="C452" s="160"/>
    </row>
    <row r="453" spans="1:3" x14ac:dyDescent="0.2">
      <c r="A453" s="160"/>
      <c r="B453" s="160"/>
      <c r="C453" s="160"/>
    </row>
    <row r="454" spans="1:3" x14ac:dyDescent="0.2">
      <c r="A454" s="160"/>
      <c r="B454" s="160"/>
      <c r="C454" s="160"/>
    </row>
    <row r="455" spans="1:3" x14ac:dyDescent="0.2">
      <c r="A455" s="160"/>
      <c r="B455" s="160"/>
      <c r="C455" s="160"/>
    </row>
    <row r="456" spans="1:3" x14ac:dyDescent="0.2">
      <c r="A456" s="160"/>
      <c r="B456" s="160"/>
      <c r="C456" s="160"/>
    </row>
    <row r="457" spans="1:3" x14ac:dyDescent="0.2">
      <c r="A457" s="160"/>
      <c r="B457" s="160"/>
      <c r="C457" s="160"/>
    </row>
    <row r="458" spans="1:3" ht="90" customHeight="1" x14ac:dyDescent="0.2">
      <c r="A458" s="160"/>
      <c r="B458" s="160"/>
      <c r="C458" s="160"/>
    </row>
    <row r="459" spans="1:3" x14ac:dyDescent="0.2">
      <c r="A459" s="160"/>
      <c r="B459" s="160"/>
      <c r="C459" s="160"/>
    </row>
    <row r="460" spans="1:3" x14ac:dyDescent="0.2">
      <c r="A460" s="160"/>
      <c r="B460" s="160"/>
      <c r="C460" s="160"/>
    </row>
    <row r="461" spans="1:3" x14ac:dyDescent="0.2">
      <c r="A461" s="160"/>
      <c r="B461" s="160"/>
      <c r="C461" s="160"/>
    </row>
    <row r="462" spans="1:3" x14ac:dyDescent="0.2">
      <c r="A462" s="160"/>
      <c r="B462" s="160"/>
      <c r="C462" s="160"/>
    </row>
    <row r="463" spans="1:3" x14ac:dyDescent="0.2">
      <c r="A463" s="160"/>
      <c r="B463" s="160"/>
      <c r="C463" s="160"/>
    </row>
    <row r="464" spans="1:3" ht="70.5" customHeight="1" x14ac:dyDescent="0.2">
      <c r="A464" s="160"/>
      <c r="B464" s="160"/>
      <c r="C464" s="160"/>
    </row>
    <row r="465" spans="1:3" x14ac:dyDescent="0.2">
      <c r="A465" s="160"/>
      <c r="B465" s="160"/>
      <c r="C465" s="160"/>
    </row>
    <row r="466" spans="1:3" x14ac:dyDescent="0.2">
      <c r="A466" s="160"/>
      <c r="B466" s="160"/>
      <c r="C466" s="160"/>
    </row>
    <row r="467" spans="1:3" x14ac:dyDescent="0.2">
      <c r="A467" s="160"/>
      <c r="B467" s="160"/>
      <c r="C467" s="160"/>
    </row>
    <row r="468" spans="1:3" x14ac:dyDescent="0.2">
      <c r="A468" s="160"/>
      <c r="B468" s="160"/>
      <c r="C468" s="160"/>
    </row>
    <row r="469" spans="1:3" x14ac:dyDescent="0.2">
      <c r="A469" s="160"/>
      <c r="B469" s="160"/>
      <c r="C469" s="160"/>
    </row>
    <row r="470" spans="1:3" x14ac:dyDescent="0.2">
      <c r="A470" s="160"/>
      <c r="B470" s="160"/>
      <c r="C470" s="160"/>
    </row>
    <row r="471" spans="1:3" x14ac:dyDescent="0.2">
      <c r="A471" s="160"/>
      <c r="B471" s="160"/>
      <c r="C471" s="160"/>
    </row>
    <row r="472" spans="1:3" x14ac:dyDescent="0.2">
      <c r="A472" s="160"/>
      <c r="B472" s="160"/>
      <c r="C472" s="160"/>
    </row>
    <row r="473" spans="1:3" x14ac:dyDescent="0.2">
      <c r="A473" s="160"/>
      <c r="B473" s="160"/>
      <c r="C473" s="160"/>
    </row>
    <row r="474" spans="1:3" x14ac:dyDescent="0.2">
      <c r="A474" s="160"/>
      <c r="B474" s="160"/>
      <c r="C474" s="160"/>
    </row>
    <row r="475" spans="1:3" x14ac:dyDescent="0.2">
      <c r="A475" s="160"/>
      <c r="B475" s="160"/>
      <c r="C475" s="160"/>
    </row>
    <row r="476" spans="1:3" x14ac:dyDescent="0.2">
      <c r="A476" s="160"/>
      <c r="B476" s="160"/>
      <c r="C476" s="160"/>
    </row>
    <row r="477" spans="1:3" x14ac:dyDescent="0.2">
      <c r="A477" s="160"/>
      <c r="B477" s="160"/>
      <c r="C477" s="160"/>
    </row>
    <row r="478" spans="1:3" x14ac:dyDescent="0.2">
      <c r="A478" s="160"/>
      <c r="B478" s="160"/>
      <c r="C478" s="160"/>
    </row>
    <row r="479" spans="1:3" x14ac:dyDescent="0.2">
      <c r="A479" s="160"/>
      <c r="B479" s="160"/>
      <c r="C479" s="160"/>
    </row>
    <row r="480" spans="1:3" x14ac:dyDescent="0.2">
      <c r="A480" s="160"/>
      <c r="B480" s="160"/>
      <c r="C480" s="160"/>
    </row>
    <row r="481" spans="1:3" x14ac:dyDescent="0.2">
      <c r="A481" s="160"/>
      <c r="B481" s="160"/>
      <c r="C481" s="160"/>
    </row>
    <row r="482" spans="1:3" x14ac:dyDescent="0.2">
      <c r="A482" s="160"/>
      <c r="B482" s="160"/>
      <c r="C482" s="160"/>
    </row>
    <row r="483" spans="1:3" x14ac:dyDescent="0.2">
      <c r="A483" s="160"/>
      <c r="B483" s="160"/>
      <c r="C483" s="160"/>
    </row>
    <row r="484" spans="1:3" x14ac:dyDescent="0.2">
      <c r="A484" s="160"/>
      <c r="B484" s="160"/>
      <c r="C484" s="160"/>
    </row>
    <row r="485" spans="1:3" x14ac:dyDescent="0.2">
      <c r="A485" s="160"/>
      <c r="B485" s="160"/>
      <c r="C485" s="160"/>
    </row>
    <row r="486" spans="1:3" x14ac:dyDescent="0.2">
      <c r="A486" s="160"/>
      <c r="B486" s="160"/>
      <c r="C486" s="160"/>
    </row>
    <row r="487" spans="1:3" x14ac:dyDescent="0.2">
      <c r="A487" s="160"/>
      <c r="B487" s="160"/>
      <c r="C487" s="160"/>
    </row>
    <row r="488" spans="1:3" x14ac:dyDescent="0.2">
      <c r="A488" s="160"/>
      <c r="B488" s="160"/>
      <c r="C488" s="160"/>
    </row>
    <row r="489" spans="1:3" x14ac:dyDescent="0.2">
      <c r="A489" s="160"/>
      <c r="B489" s="160"/>
      <c r="C489" s="160"/>
    </row>
    <row r="490" spans="1:3" x14ac:dyDescent="0.2">
      <c r="A490" s="160"/>
      <c r="B490" s="160"/>
      <c r="C490" s="160"/>
    </row>
    <row r="491" spans="1:3" x14ac:dyDescent="0.2">
      <c r="A491" s="160"/>
      <c r="B491" s="160"/>
      <c r="C491" s="160"/>
    </row>
    <row r="492" spans="1:3" x14ac:dyDescent="0.2">
      <c r="A492" s="160"/>
      <c r="B492" s="160"/>
      <c r="C492" s="160"/>
    </row>
    <row r="493" spans="1:3" x14ac:dyDescent="0.2">
      <c r="A493" s="160"/>
      <c r="B493" s="160"/>
      <c r="C493" s="160"/>
    </row>
    <row r="494" spans="1:3" x14ac:dyDescent="0.2">
      <c r="A494" s="160"/>
      <c r="B494" s="160"/>
      <c r="C494" s="160"/>
    </row>
    <row r="495" spans="1:3" x14ac:dyDescent="0.2">
      <c r="A495" s="160"/>
      <c r="B495" s="160"/>
      <c r="C495" s="160"/>
    </row>
    <row r="496" spans="1:3" x14ac:dyDescent="0.2">
      <c r="A496" s="160"/>
      <c r="B496" s="160"/>
      <c r="C496" s="160"/>
    </row>
    <row r="497" spans="1:3" x14ac:dyDescent="0.2">
      <c r="A497" s="160"/>
      <c r="B497" s="160"/>
      <c r="C497" s="160"/>
    </row>
    <row r="498" spans="1:3" x14ac:dyDescent="0.2">
      <c r="A498" s="160"/>
      <c r="B498" s="160"/>
      <c r="C498" s="160"/>
    </row>
    <row r="499" spans="1:3" x14ac:dyDescent="0.2">
      <c r="A499" s="160"/>
      <c r="B499" s="160"/>
      <c r="C499" s="160"/>
    </row>
    <row r="500" spans="1:3" x14ac:dyDescent="0.2">
      <c r="A500" s="160"/>
      <c r="B500" s="160"/>
      <c r="C500" s="160"/>
    </row>
    <row r="501" spans="1:3" x14ac:dyDescent="0.2">
      <c r="A501" s="160"/>
      <c r="B501" s="160"/>
      <c r="C501" s="160"/>
    </row>
    <row r="502" spans="1:3" x14ac:dyDescent="0.2">
      <c r="A502" s="160"/>
      <c r="B502" s="160"/>
      <c r="C502" s="160"/>
    </row>
    <row r="503" spans="1:3" x14ac:dyDescent="0.2">
      <c r="A503" s="160"/>
      <c r="B503" s="160"/>
      <c r="C503" s="160"/>
    </row>
    <row r="504" spans="1:3" x14ac:dyDescent="0.2">
      <c r="A504" s="160"/>
      <c r="B504" s="160"/>
      <c r="C504" s="160"/>
    </row>
    <row r="505" spans="1:3" x14ac:dyDescent="0.2">
      <c r="A505" s="160"/>
      <c r="B505" s="160"/>
      <c r="C505" s="160"/>
    </row>
    <row r="506" spans="1:3" x14ac:dyDescent="0.2">
      <c r="A506" s="160"/>
      <c r="B506" s="160"/>
      <c r="C506" s="160"/>
    </row>
    <row r="507" spans="1:3" x14ac:dyDescent="0.2">
      <c r="A507" s="160"/>
      <c r="B507" s="160"/>
      <c r="C507" s="160"/>
    </row>
    <row r="508" spans="1:3" x14ac:dyDescent="0.2">
      <c r="A508" s="160"/>
      <c r="B508" s="160"/>
      <c r="C508" s="160"/>
    </row>
    <row r="509" spans="1:3" x14ac:dyDescent="0.2">
      <c r="A509" s="160"/>
      <c r="B509" s="160"/>
      <c r="C509" s="160"/>
    </row>
    <row r="510" spans="1:3" x14ac:dyDescent="0.2">
      <c r="A510" s="160"/>
      <c r="B510" s="160"/>
      <c r="C510" s="160"/>
    </row>
    <row r="511" spans="1:3" x14ac:dyDescent="0.2">
      <c r="A511" s="160"/>
      <c r="B511" s="160"/>
      <c r="C511" s="160"/>
    </row>
    <row r="512" spans="1:3" x14ac:dyDescent="0.2">
      <c r="A512" s="160"/>
      <c r="B512" s="160"/>
      <c r="C512" s="160"/>
    </row>
    <row r="513" spans="1:3" x14ac:dyDescent="0.2">
      <c r="A513" s="160"/>
      <c r="B513" s="160"/>
      <c r="C513" s="160"/>
    </row>
    <row r="514" spans="1:3" x14ac:dyDescent="0.2">
      <c r="A514" s="160"/>
      <c r="B514" s="160"/>
      <c r="C514" s="160"/>
    </row>
    <row r="515" spans="1:3" x14ac:dyDescent="0.2">
      <c r="A515" s="160"/>
      <c r="B515" s="160"/>
      <c r="C515" s="160"/>
    </row>
    <row r="516" spans="1:3" x14ac:dyDescent="0.2">
      <c r="A516" s="160"/>
      <c r="B516" s="160"/>
      <c r="C516" s="160"/>
    </row>
    <row r="517" spans="1:3" x14ac:dyDescent="0.2">
      <c r="A517" s="160"/>
      <c r="B517" s="160"/>
      <c r="C517" s="160"/>
    </row>
    <row r="518" spans="1:3" x14ac:dyDescent="0.2">
      <c r="A518" s="160"/>
      <c r="B518" s="160"/>
      <c r="C518" s="160"/>
    </row>
    <row r="519" spans="1:3" x14ac:dyDescent="0.2">
      <c r="A519" s="160"/>
      <c r="B519" s="160"/>
      <c r="C519" s="160"/>
    </row>
    <row r="520" spans="1:3" x14ac:dyDescent="0.2">
      <c r="A520" s="160"/>
      <c r="B520" s="160"/>
      <c r="C520" s="160"/>
    </row>
    <row r="521" spans="1:3" x14ac:dyDescent="0.2">
      <c r="A521" s="160"/>
      <c r="B521" s="160"/>
      <c r="C521" s="160"/>
    </row>
    <row r="522" spans="1:3" x14ac:dyDescent="0.2">
      <c r="A522" s="160"/>
      <c r="B522" s="160"/>
      <c r="C522" s="160"/>
    </row>
    <row r="523" spans="1:3" x14ac:dyDescent="0.2">
      <c r="A523" s="160"/>
      <c r="B523" s="160"/>
      <c r="C523" s="160"/>
    </row>
  </sheetData>
  <sheetProtection formatCells="0" formatColumns="0" formatRows="0"/>
  <autoFilter ref="A10:BL385" xr:uid="{662BDF3E-6C30-4C88-A50A-5744DD08B73F}">
    <filterColumn colId="3" showButton="0"/>
    <filterColumn colId="4" showButton="0"/>
    <filterColumn colId="15" showButton="0"/>
    <filterColumn colId="17" showButton="0"/>
    <filterColumn colId="19" showButton="0"/>
    <filterColumn colId="21" showButton="0"/>
    <filterColumn colId="30" showButton="0"/>
    <filterColumn colId="32" showButton="0"/>
    <filterColumn colId="41" showButton="0"/>
    <filterColumn colId="44" showButton="0"/>
  </autoFilter>
  <dataConsolidate/>
  <mergeCells count="2976">
    <mergeCell ref="K11:K16"/>
    <mergeCell ref="L23:L28"/>
    <mergeCell ref="E29:E31"/>
    <mergeCell ref="H23:H28"/>
    <mergeCell ref="B2:K2"/>
    <mergeCell ref="B3:K3"/>
    <mergeCell ref="AP10:AQ10"/>
    <mergeCell ref="J11:J16"/>
    <mergeCell ref="J17:J22"/>
    <mergeCell ref="J23:J28"/>
    <mergeCell ref="P10:Q10"/>
    <mergeCell ref="AQ11:AQ16"/>
    <mergeCell ref="AQ17:AQ22"/>
    <mergeCell ref="AQ23:AQ28"/>
    <mergeCell ref="O23:O28"/>
    <mergeCell ref="P23:P28"/>
    <mergeCell ref="Q23:Q28"/>
    <mergeCell ref="M23:M28"/>
    <mergeCell ref="S17:S22"/>
    <mergeCell ref="N23:N28"/>
    <mergeCell ref="K29:K31"/>
    <mergeCell ref="K17:K22"/>
    <mergeCell ref="K23:K28"/>
    <mergeCell ref="D23:D28"/>
    <mergeCell ref="G23:G28"/>
    <mergeCell ref="I23:I28"/>
    <mergeCell ref="H11:H16"/>
    <mergeCell ref="H17:H22"/>
    <mergeCell ref="V23:V28"/>
    <mergeCell ref="W23:W28"/>
    <mergeCell ref="Y23:Y28"/>
    <mergeCell ref="AP23:AP28"/>
    <mergeCell ref="K32:K37"/>
    <mergeCell ref="H29:H31"/>
    <mergeCell ref="J29:J31"/>
    <mergeCell ref="J32:J37"/>
    <mergeCell ref="F17:F22"/>
    <mergeCell ref="F23:F28"/>
    <mergeCell ref="Y29:Y31"/>
    <mergeCell ref="AO32:AO37"/>
    <mergeCell ref="F32:F37"/>
    <mergeCell ref="H32:H37"/>
    <mergeCell ref="D10:F10"/>
    <mergeCell ref="L50:L55"/>
    <mergeCell ref="L38:L43"/>
    <mergeCell ref="I38:I43"/>
    <mergeCell ref="H44:H49"/>
    <mergeCell ref="H50:H55"/>
    <mergeCell ref="F38:F43"/>
    <mergeCell ref="F44:F49"/>
    <mergeCell ref="F50:F55"/>
    <mergeCell ref="H38:H43"/>
    <mergeCell ref="L44:L49"/>
    <mergeCell ref="G38:G43"/>
    <mergeCell ref="G44:G49"/>
    <mergeCell ref="I44:I49"/>
    <mergeCell ref="K38:K43"/>
    <mergeCell ref="K44:K49"/>
    <mergeCell ref="K50:K55"/>
    <mergeCell ref="L32:L37"/>
    <mergeCell ref="D17:D22"/>
    <mergeCell ref="G17:G22"/>
    <mergeCell ref="I17:I22"/>
    <mergeCell ref="I11:I16"/>
    <mergeCell ref="A8:A10"/>
    <mergeCell ref="E11:E16"/>
    <mergeCell ref="E17:E22"/>
    <mergeCell ref="E23:E28"/>
    <mergeCell ref="D11:D16"/>
    <mergeCell ref="G11:G16"/>
    <mergeCell ref="A11:A28"/>
    <mergeCell ref="B11:B28"/>
    <mergeCell ref="C11:C28"/>
    <mergeCell ref="F11:F16"/>
    <mergeCell ref="B4:K4"/>
    <mergeCell ref="A6:K6"/>
    <mergeCell ref="A1:K1"/>
    <mergeCell ref="BF38:BF43"/>
    <mergeCell ref="BG38:BG43"/>
    <mergeCell ref="BJ44:BJ49"/>
    <mergeCell ref="X32:X37"/>
    <mergeCell ref="AW38:AW43"/>
    <mergeCell ref="T38:T43"/>
    <mergeCell ref="U38:U43"/>
    <mergeCell ref="V38:V43"/>
    <mergeCell ref="W38:W43"/>
    <mergeCell ref="Y38:Y43"/>
    <mergeCell ref="AY44:AY49"/>
    <mergeCell ref="AT44:AT49"/>
    <mergeCell ref="Y44:Y49"/>
    <mergeCell ref="X44:X49"/>
    <mergeCell ref="AV38:AV43"/>
    <mergeCell ref="AV44:AV49"/>
    <mergeCell ref="AR44:AR49"/>
    <mergeCell ref="AQ44:AQ49"/>
    <mergeCell ref="AP44:AP49"/>
    <mergeCell ref="BK44:BK49"/>
    <mergeCell ref="BL44:BL49"/>
    <mergeCell ref="BB44:BB49"/>
    <mergeCell ref="BC44:BC49"/>
    <mergeCell ref="BD44:BD49"/>
    <mergeCell ref="BE44:BE49"/>
    <mergeCell ref="BF44:BF49"/>
    <mergeCell ref="BG44:BG49"/>
    <mergeCell ref="BH44:BH49"/>
    <mergeCell ref="BI44:BI49"/>
    <mergeCell ref="AZ44:AZ49"/>
    <mergeCell ref="BA44:BA49"/>
    <mergeCell ref="U44:U49"/>
    <mergeCell ref="B8:B10"/>
    <mergeCell ref="C8:C10"/>
    <mergeCell ref="T17:T22"/>
    <mergeCell ref="U17:U22"/>
    <mergeCell ref="U23:U28"/>
    <mergeCell ref="S23:S28"/>
    <mergeCell ref="T23:T28"/>
    <mergeCell ref="T29:T31"/>
    <mergeCell ref="P44:P49"/>
    <mergeCell ref="Q44:Q49"/>
    <mergeCell ref="R44:R49"/>
    <mergeCell ref="AQ38:AQ43"/>
    <mergeCell ref="AT38:AT43"/>
    <mergeCell ref="N44:N49"/>
    <mergeCell ref="O44:O49"/>
    <mergeCell ref="AP38:AP43"/>
    <mergeCell ref="AX44:AX49"/>
    <mergeCell ref="AX32:AX37"/>
    <mergeCell ref="AY32:AY37"/>
    <mergeCell ref="J50:J55"/>
    <mergeCell ref="J38:J43"/>
    <mergeCell ref="BL38:BL43"/>
    <mergeCell ref="M50:M55"/>
    <mergeCell ref="S44:S49"/>
    <mergeCell ref="W44:W49"/>
    <mergeCell ref="V44:V49"/>
    <mergeCell ref="T50:T55"/>
    <mergeCell ref="AO38:AO43"/>
    <mergeCell ref="X50:X55"/>
    <mergeCell ref="M38:M43"/>
    <mergeCell ref="S38:S43"/>
    <mergeCell ref="N38:N43"/>
    <mergeCell ref="O38:O43"/>
    <mergeCell ref="P38:P43"/>
    <mergeCell ref="AO44:AO49"/>
    <mergeCell ref="BH38:BH43"/>
    <mergeCell ref="BI38:BI43"/>
    <mergeCell ref="AZ38:AZ43"/>
    <mergeCell ref="BA38:BA43"/>
    <mergeCell ref="BB38:BB43"/>
    <mergeCell ref="BC38:BC43"/>
    <mergeCell ref="BD38:BD43"/>
    <mergeCell ref="BE38:BE43"/>
    <mergeCell ref="AX38:AX43"/>
    <mergeCell ref="AY38:AY43"/>
    <mergeCell ref="BJ38:BJ43"/>
    <mergeCell ref="BK38:BK43"/>
    <mergeCell ref="J44:J49"/>
    <mergeCell ref="M44:M49"/>
    <mergeCell ref="N50:N55"/>
    <mergeCell ref="O50:O55"/>
    <mergeCell ref="X38:X43"/>
    <mergeCell ref="AR38:AR43"/>
    <mergeCell ref="T32:T37"/>
    <mergeCell ref="AQ32:AQ37"/>
    <mergeCell ref="AR32:AR37"/>
    <mergeCell ref="AW32:AW37"/>
    <mergeCell ref="AS38:AS43"/>
    <mergeCell ref="Q38:Q43"/>
    <mergeCell ref="R38:R43"/>
    <mergeCell ref="AU32:AU37"/>
    <mergeCell ref="W29:W31"/>
    <mergeCell ref="AY29:AY31"/>
    <mergeCell ref="AZ29:AZ31"/>
    <mergeCell ref="BA29:BA31"/>
    <mergeCell ref="AU38:AU43"/>
    <mergeCell ref="AU44:AU49"/>
    <mergeCell ref="AV29:AV31"/>
    <mergeCell ref="AV32:AV37"/>
    <mergeCell ref="BL32:BL37"/>
    <mergeCell ref="BB32:BB37"/>
    <mergeCell ref="BC32:BC37"/>
    <mergeCell ref="BD32:BD37"/>
    <mergeCell ref="BE32:BE37"/>
    <mergeCell ref="BF32:BF37"/>
    <mergeCell ref="BG32:BG37"/>
    <mergeCell ref="BH32:BH37"/>
    <mergeCell ref="BI32:BI37"/>
    <mergeCell ref="AZ32:AZ37"/>
    <mergeCell ref="BA32:BA37"/>
    <mergeCell ref="W32:W37"/>
    <mergeCell ref="Y32:Y37"/>
    <mergeCell ref="AP32:AP37"/>
    <mergeCell ref="AS32:AS37"/>
    <mergeCell ref="AT32:AT37"/>
    <mergeCell ref="AQ29:AQ31"/>
    <mergeCell ref="AP29:AP31"/>
    <mergeCell ref="AO29:AO31"/>
    <mergeCell ref="AR29:AR31"/>
    <mergeCell ref="BK32:BK37"/>
    <mergeCell ref="BG29:BG31"/>
    <mergeCell ref="D32:D37"/>
    <mergeCell ref="G32:G37"/>
    <mergeCell ref="I32:I37"/>
    <mergeCell ref="BJ32:BJ37"/>
    <mergeCell ref="E32:E37"/>
    <mergeCell ref="D29:D31"/>
    <mergeCell ref="G29:G31"/>
    <mergeCell ref="I29:I31"/>
    <mergeCell ref="AX29:AX31"/>
    <mergeCell ref="N29:N31"/>
    <mergeCell ref="O29:O31"/>
    <mergeCell ref="P29:P31"/>
    <mergeCell ref="Q29:Q31"/>
    <mergeCell ref="R29:R31"/>
    <mergeCell ref="S29:S31"/>
    <mergeCell ref="AT29:AT31"/>
    <mergeCell ref="F29:F31"/>
    <mergeCell ref="AS29:AS31"/>
    <mergeCell ref="AU29:AU31"/>
    <mergeCell ref="U32:U37"/>
    <mergeCell ref="V32:V37"/>
    <mergeCell ref="M32:M37"/>
    <mergeCell ref="N32:N37"/>
    <mergeCell ref="O32:O37"/>
    <mergeCell ref="P32:P37"/>
    <mergeCell ref="R32:R37"/>
    <mergeCell ref="S32:S37"/>
    <mergeCell ref="X29:X31"/>
    <mergeCell ref="BB29:BB31"/>
    <mergeCell ref="BC29:BC31"/>
    <mergeCell ref="BD29:BD31"/>
    <mergeCell ref="BE29:BE31"/>
    <mergeCell ref="AS23:AS28"/>
    <mergeCell ref="BB23:BB28"/>
    <mergeCell ref="BC23:BC28"/>
    <mergeCell ref="BD23:BD28"/>
    <mergeCell ref="BE23:BE28"/>
    <mergeCell ref="BF23:BF28"/>
    <mergeCell ref="BG23:BG28"/>
    <mergeCell ref="BI23:BI28"/>
    <mergeCell ref="BH23:BH28"/>
    <mergeCell ref="AX23:AX28"/>
    <mergeCell ref="AY23:AY28"/>
    <mergeCell ref="AW23:AW28"/>
    <mergeCell ref="AZ23:AZ28"/>
    <mergeCell ref="BA23:BA28"/>
    <mergeCell ref="X23:X28"/>
    <mergeCell ref="AU23:AU28"/>
    <mergeCell ref="AT23:AT28"/>
    <mergeCell ref="AO23:AO28"/>
    <mergeCell ref="AR23:AR28"/>
    <mergeCell ref="AV23:AV28"/>
    <mergeCell ref="P17:P22"/>
    <mergeCell ref="Q17:Q22"/>
    <mergeCell ref="BJ17:BJ22"/>
    <mergeCell ref="AP17:AP22"/>
    <mergeCell ref="AS17:AS22"/>
    <mergeCell ref="BF17:BF22"/>
    <mergeCell ref="BG17:BG22"/>
    <mergeCell ref="BH17:BH22"/>
    <mergeCell ref="BI17:BI22"/>
    <mergeCell ref="AZ17:AZ22"/>
    <mergeCell ref="BA17:BA22"/>
    <mergeCell ref="BB17:BB22"/>
    <mergeCell ref="BC17:BC22"/>
    <mergeCell ref="BD17:BD22"/>
    <mergeCell ref="BE17:BE22"/>
    <mergeCell ref="AO17:AO22"/>
    <mergeCell ref="AR17:AR22"/>
    <mergeCell ref="AV17:AV22"/>
    <mergeCell ref="BC8:BL8"/>
    <mergeCell ref="N9:O9"/>
    <mergeCell ref="P9:Q9"/>
    <mergeCell ref="AE9:AN9"/>
    <mergeCell ref="BE9:BH9"/>
    <mergeCell ref="BJ9:BL9"/>
    <mergeCell ref="Z9:AC9"/>
    <mergeCell ref="AO8:AW8"/>
    <mergeCell ref="R9:W9"/>
    <mergeCell ref="D8:O8"/>
    <mergeCell ref="P8:Y8"/>
    <mergeCell ref="AO9:AQ9"/>
    <mergeCell ref="AR9:AT9"/>
    <mergeCell ref="Z8:AN8"/>
    <mergeCell ref="AX8:BB9"/>
    <mergeCell ref="BF11:BF16"/>
    <mergeCell ref="BG11:BG16"/>
    <mergeCell ref="AO11:AO16"/>
    <mergeCell ref="AR11:AR16"/>
    <mergeCell ref="BC9:BD9"/>
    <mergeCell ref="S11:S16"/>
    <mergeCell ref="T11:T16"/>
    <mergeCell ref="U11:U16"/>
    <mergeCell ref="V11:V16"/>
    <mergeCell ref="Y11:Y16"/>
    <mergeCell ref="AP11:AP16"/>
    <mergeCell ref="AS11:AS16"/>
    <mergeCell ref="AV11:AV16"/>
    <mergeCell ref="AW11:AW16"/>
    <mergeCell ref="AX11:AX16"/>
    <mergeCell ref="AY11:AY16"/>
    <mergeCell ref="AZ11:AZ16"/>
    <mergeCell ref="R11:R16"/>
    <mergeCell ref="L11:L16"/>
    <mergeCell ref="M11:M16"/>
    <mergeCell ref="N11:N16"/>
    <mergeCell ref="O11:O16"/>
    <mergeCell ref="P11:P16"/>
    <mergeCell ref="Q11:Q16"/>
    <mergeCell ref="AX17:AX22"/>
    <mergeCell ref="AY17:AY22"/>
    <mergeCell ref="V17:V22"/>
    <mergeCell ref="W17:W22"/>
    <mergeCell ref="Y17:Y22"/>
    <mergeCell ref="X17:X22"/>
    <mergeCell ref="R23:R28"/>
    <mergeCell ref="AS10:AT10"/>
    <mergeCell ref="AU11:AU16"/>
    <mergeCell ref="AU17:AU22"/>
    <mergeCell ref="AT11:AT16"/>
    <mergeCell ref="AT17:AT22"/>
    <mergeCell ref="R10:S10"/>
    <mergeCell ref="T10:U10"/>
    <mergeCell ref="W11:W16"/>
    <mergeCell ref="X11:X16"/>
    <mergeCell ref="V10:W10"/>
    <mergeCell ref="AE10:AF10"/>
    <mergeCell ref="AG10:AH10"/>
    <mergeCell ref="R17:R22"/>
    <mergeCell ref="L17:L22"/>
    <mergeCell ref="M17:M22"/>
    <mergeCell ref="AW17:AW22"/>
    <mergeCell ref="N17:N22"/>
    <mergeCell ref="O17:O22"/>
    <mergeCell ref="BL17:BL22"/>
    <mergeCell ref="BK23:BK28"/>
    <mergeCell ref="BL23:BL28"/>
    <mergeCell ref="BJ29:BJ31"/>
    <mergeCell ref="BK29:BK31"/>
    <mergeCell ref="BL29:BL31"/>
    <mergeCell ref="BJ11:BJ16"/>
    <mergeCell ref="AX50:AX55"/>
    <mergeCell ref="AY50:AY55"/>
    <mergeCell ref="AZ50:AZ55"/>
    <mergeCell ref="BA50:BA55"/>
    <mergeCell ref="BB50:BB55"/>
    <mergeCell ref="BC50:BC55"/>
    <mergeCell ref="BD50:BD55"/>
    <mergeCell ref="BE50:BE55"/>
    <mergeCell ref="BF50:BF55"/>
    <mergeCell ref="BK11:BK16"/>
    <mergeCell ref="BL11:BL16"/>
    <mergeCell ref="BB11:BB16"/>
    <mergeCell ref="BC11:BC16"/>
    <mergeCell ref="BH11:BH16"/>
    <mergeCell ref="BI11:BI16"/>
    <mergeCell ref="BE11:BE16"/>
    <mergeCell ref="BG50:BG55"/>
    <mergeCell ref="BA11:BA16"/>
    <mergeCell ref="BD11:BD16"/>
    <mergeCell ref="BK17:BK22"/>
    <mergeCell ref="BJ23:BJ28"/>
    <mergeCell ref="BF29:BF31"/>
    <mergeCell ref="BH29:BH31"/>
    <mergeCell ref="BI29:BI31"/>
    <mergeCell ref="BH50:BH55"/>
    <mergeCell ref="BI50:BI55"/>
    <mergeCell ref="BJ50:BJ55"/>
    <mergeCell ref="BK50:BK55"/>
    <mergeCell ref="BL50:BL55"/>
    <mergeCell ref="P50:P55"/>
    <mergeCell ref="Q50:Q55"/>
    <mergeCell ref="R50:R55"/>
    <mergeCell ref="S50:S55"/>
    <mergeCell ref="AO50:AO55"/>
    <mergeCell ref="AR50:AR55"/>
    <mergeCell ref="AQ50:AQ55"/>
    <mergeCell ref="AT50:AT55"/>
    <mergeCell ref="AU50:AU55"/>
    <mergeCell ref="AV50:AV55"/>
    <mergeCell ref="U50:U55"/>
    <mergeCell ref="V50:V55"/>
    <mergeCell ref="W50:W55"/>
    <mergeCell ref="Y50:Y55"/>
    <mergeCell ref="AP50:AP55"/>
    <mergeCell ref="AS50:AS55"/>
    <mergeCell ref="AW50:AW55"/>
    <mergeCell ref="K56:K61"/>
    <mergeCell ref="L56:L61"/>
    <mergeCell ref="M56:M61"/>
    <mergeCell ref="N56:N61"/>
    <mergeCell ref="O56:O61"/>
    <mergeCell ref="P56:P61"/>
    <mergeCell ref="Q56:Q61"/>
    <mergeCell ref="R56:R61"/>
    <mergeCell ref="S56:S61"/>
    <mergeCell ref="D56:D61"/>
    <mergeCell ref="E56:E61"/>
    <mergeCell ref="F56:F61"/>
    <mergeCell ref="G56:G61"/>
    <mergeCell ref="H56:H61"/>
    <mergeCell ref="I56:I61"/>
    <mergeCell ref="J56:J61"/>
    <mergeCell ref="AW29:AW31"/>
    <mergeCell ref="U29:U31"/>
    <mergeCell ref="V29:V31"/>
    <mergeCell ref="Q32:Q37"/>
    <mergeCell ref="L29:L31"/>
    <mergeCell ref="M29:M31"/>
    <mergeCell ref="AS44:AS49"/>
    <mergeCell ref="AW44:AW49"/>
    <mergeCell ref="T44:T49"/>
    <mergeCell ref="D50:D55"/>
    <mergeCell ref="G50:G55"/>
    <mergeCell ref="I50:I55"/>
    <mergeCell ref="D38:D43"/>
    <mergeCell ref="E50:E55"/>
    <mergeCell ref="D44:D49"/>
    <mergeCell ref="E38:E43"/>
    <mergeCell ref="AS56:AS61"/>
    <mergeCell ref="AT56:AT61"/>
    <mergeCell ref="AU56:AU61"/>
    <mergeCell ref="AV56:AV61"/>
    <mergeCell ref="AW56:AW61"/>
    <mergeCell ref="AX56:AX61"/>
    <mergeCell ref="AY56:AY61"/>
    <mergeCell ref="AZ56:AZ61"/>
    <mergeCell ref="T56:T61"/>
    <mergeCell ref="U56:U61"/>
    <mergeCell ref="V56:V61"/>
    <mergeCell ref="W56:W61"/>
    <mergeCell ref="X56:X61"/>
    <mergeCell ref="Y56:Y61"/>
    <mergeCell ref="AO56:AO61"/>
    <mergeCell ref="AP56:AP61"/>
    <mergeCell ref="AQ56:AQ61"/>
    <mergeCell ref="BJ56:BJ61"/>
    <mergeCell ref="BK56:BK61"/>
    <mergeCell ref="BL56:BL61"/>
    <mergeCell ref="D62:D67"/>
    <mergeCell ref="E62:E67"/>
    <mergeCell ref="F62:F67"/>
    <mergeCell ref="G62:G67"/>
    <mergeCell ref="H62:H67"/>
    <mergeCell ref="I62:I67"/>
    <mergeCell ref="J62:J67"/>
    <mergeCell ref="K62:K67"/>
    <mergeCell ref="L62:L67"/>
    <mergeCell ref="M62:M67"/>
    <mergeCell ref="N62:N67"/>
    <mergeCell ref="O62:O67"/>
    <mergeCell ref="P62:P67"/>
    <mergeCell ref="Q62:Q67"/>
    <mergeCell ref="R62:R67"/>
    <mergeCell ref="S62:S67"/>
    <mergeCell ref="T62:T67"/>
    <mergeCell ref="U62:U67"/>
    <mergeCell ref="V62:V67"/>
    <mergeCell ref="BA56:BA61"/>
    <mergeCell ref="BB56:BB61"/>
    <mergeCell ref="BC56:BC61"/>
    <mergeCell ref="BD56:BD61"/>
    <mergeCell ref="BE56:BE61"/>
    <mergeCell ref="BF56:BF61"/>
    <mergeCell ref="BG56:BG61"/>
    <mergeCell ref="BH56:BH61"/>
    <mergeCell ref="BI56:BI61"/>
    <mergeCell ref="AR56:AR61"/>
    <mergeCell ref="BE62:BE67"/>
    <mergeCell ref="BF62:BF67"/>
    <mergeCell ref="BG62:BG67"/>
    <mergeCell ref="BH62:BH67"/>
    <mergeCell ref="BI62:BI67"/>
    <mergeCell ref="BJ62:BJ67"/>
    <mergeCell ref="BK62:BK67"/>
    <mergeCell ref="BL62:BL67"/>
    <mergeCell ref="AU62:AU67"/>
    <mergeCell ref="AV62:AV67"/>
    <mergeCell ref="AW62:AW67"/>
    <mergeCell ref="AX62:AX67"/>
    <mergeCell ref="AY62:AY67"/>
    <mergeCell ref="AZ62:AZ67"/>
    <mergeCell ref="BA62:BA67"/>
    <mergeCell ref="BB62:BB67"/>
    <mergeCell ref="BC62:BC67"/>
    <mergeCell ref="BD62:BD67"/>
    <mergeCell ref="W62:W67"/>
    <mergeCell ref="X62:X67"/>
    <mergeCell ref="Y62:Y67"/>
    <mergeCell ref="AO62:AO67"/>
    <mergeCell ref="AP62:AP67"/>
    <mergeCell ref="AQ62:AQ67"/>
    <mergeCell ref="AR62:AR67"/>
    <mergeCell ref="AS62:AS67"/>
    <mergeCell ref="AT62:AT67"/>
    <mergeCell ref="AS68:AS73"/>
    <mergeCell ref="AT68:AT73"/>
    <mergeCell ref="AU68:AU73"/>
    <mergeCell ref="AV68:AV73"/>
    <mergeCell ref="AW68:AW73"/>
    <mergeCell ref="AX68:AX73"/>
    <mergeCell ref="T68:T73"/>
    <mergeCell ref="U68:U73"/>
    <mergeCell ref="W68:W73"/>
    <mergeCell ref="X68:X73"/>
    <mergeCell ref="Y68:Y73"/>
    <mergeCell ref="AO68:AO73"/>
    <mergeCell ref="AP68:AP73"/>
    <mergeCell ref="AQ68:AQ73"/>
    <mergeCell ref="BJ68:BJ73"/>
    <mergeCell ref="BK68:BK73"/>
    <mergeCell ref="BL68:BL73"/>
    <mergeCell ref="K68:K73"/>
    <mergeCell ref="L68:L73"/>
    <mergeCell ref="BA68:BA73"/>
    <mergeCell ref="BB68:BB73"/>
    <mergeCell ref="M68:M73"/>
    <mergeCell ref="N68:N73"/>
    <mergeCell ref="O68:O73"/>
    <mergeCell ref="P68:P73"/>
    <mergeCell ref="Q68:Q73"/>
    <mergeCell ref="R68:R73"/>
    <mergeCell ref="S68:S73"/>
    <mergeCell ref="D68:D73"/>
    <mergeCell ref="E68:E73"/>
    <mergeCell ref="F68:F73"/>
    <mergeCell ref="G68:G73"/>
    <mergeCell ref="H68:H73"/>
    <mergeCell ref="I68:I73"/>
    <mergeCell ref="J68:J73"/>
    <mergeCell ref="BC68:BC73"/>
    <mergeCell ref="BD68:BD73"/>
    <mergeCell ref="BE68:BE73"/>
    <mergeCell ref="BF68:BF73"/>
    <mergeCell ref="BG68:BG73"/>
    <mergeCell ref="BH68:BH73"/>
    <mergeCell ref="BI68:BI73"/>
    <mergeCell ref="AR68:AR73"/>
    <mergeCell ref="AY68:AY73"/>
    <mergeCell ref="AZ68:AZ73"/>
    <mergeCell ref="V68:V73"/>
    <mergeCell ref="T74:T79"/>
    <mergeCell ref="U74:U79"/>
    <mergeCell ref="V74:V79"/>
    <mergeCell ref="W74:W79"/>
    <mergeCell ref="X74:X79"/>
    <mergeCell ref="Y74:Y79"/>
    <mergeCell ref="AO74:AO79"/>
    <mergeCell ref="AP74:AP79"/>
    <mergeCell ref="AQ74:AQ79"/>
    <mergeCell ref="D74:D79"/>
    <mergeCell ref="E74:E79"/>
    <mergeCell ref="F74:F79"/>
    <mergeCell ref="G74:G79"/>
    <mergeCell ref="H74:H79"/>
    <mergeCell ref="I74:I79"/>
    <mergeCell ref="J74:J79"/>
    <mergeCell ref="K74:K79"/>
    <mergeCell ref="L74:L79"/>
    <mergeCell ref="M74:M79"/>
    <mergeCell ref="N74:N79"/>
    <mergeCell ref="O74:O79"/>
    <mergeCell ref="P74:P79"/>
    <mergeCell ref="Q74:Q79"/>
    <mergeCell ref="R74:R79"/>
    <mergeCell ref="S74:S79"/>
    <mergeCell ref="BA74:BA79"/>
    <mergeCell ref="BB74:BB79"/>
    <mergeCell ref="BC74:BC79"/>
    <mergeCell ref="BD74:BD79"/>
    <mergeCell ref="BE74:BE79"/>
    <mergeCell ref="BF74:BF79"/>
    <mergeCell ref="BG74:BG79"/>
    <mergeCell ref="BH74:BH79"/>
    <mergeCell ref="BI74:BI79"/>
    <mergeCell ref="AR74:AR79"/>
    <mergeCell ref="AS74:AS79"/>
    <mergeCell ref="AT74:AT79"/>
    <mergeCell ref="AU74:AU79"/>
    <mergeCell ref="AV74:AV79"/>
    <mergeCell ref="AW74:AW79"/>
    <mergeCell ref="AX74:AX79"/>
    <mergeCell ref="AY74:AY79"/>
    <mergeCell ref="AZ74:AZ79"/>
    <mergeCell ref="BL80:BL85"/>
    <mergeCell ref="AU80:AU85"/>
    <mergeCell ref="AV80:AV85"/>
    <mergeCell ref="AW80:AW85"/>
    <mergeCell ref="AX80:AX85"/>
    <mergeCell ref="AY80:AY85"/>
    <mergeCell ref="AZ80:AZ85"/>
    <mergeCell ref="BA80:BA85"/>
    <mergeCell ref="BB80:BB85"/>
    <mergeCell ref="BC80:BC85"/>
    <mergeCell ref="BJ74:BJ79"/>
    <mergeCell ref="BK74:BK79"/>
    <mergeCell ref="BL74:BL79"/>
    <mergeCell ref="D80:D85"/>
    <mergeCell ref="E80:E85"/>
    <mergeCell ref="F80:F85"/>
    <mergeCell ref="G80:G85"/>
    <mergeCell ref="H80:H85"/>
    <mergeCell ref="I80:I85"/>
    <mergeCell ref="J80:J85"/>
    <mergeCell ref="K80:K85"/>
    <mergeCell ref="L80:L85"/>
    <mergeCell ref="M80:M85"/>
    <mergeCell ref="N80:N85"/>
    <mergeCell ref="O80:O85"/>
    <mergeCell ref="P80:P85"/>
    <mergeCell ref="Q80:Q85"/>
    <mergeCell ref="R80:R85"/>
    <mergeCell ref="S80:S85"/>
    <mergeCell ref="T80:T85"/>
    <mergeCell ref="U80:U85"/>
    <mergeCell ref="V80:V85"/>
    <mergeCell ref="BD80:BD85"/>
    <mergeCell ref="W80:W85"/>
    <mergeCell ref="X80:X85"/>
    <mergeCell ref="Y80:Y85"/>
    <mergeCell ref="AO80:AO85"/>
    <mergeCell ref="AP80:AP85"/>
    <mergeCell ref="AQ80:AQ85"/>
    <mergeCell ref="AR80:AR85"/>
    <mergeCell ref="AS80:AS85"/>
    <mergeCell ref="AT80:AT85"/>
    <mergeCell ref="BE80:BE85"/>
    <mergeCell ref="BF80:BF85"/>
    <mergeCell ref="BG80:BG85"/>
    <mergeCell ref="BH80:BH85"/>
    <mergeCell ref="BI80:BI85"/>
    <mergeCell ref="BJ80:BJ85"/>
    <mergeCell ref="BK80:BK85"/>
    <mergeCell ref="T86:T91"/>
    <mergeCell ref="U86:U91"/>
    <mergeCell ref="V86:V91"/>
    <mergeCell ref="W86:W91"/>
    <mergeCell ref="X86:X91"/>
    <mergeCell ref="Y86:Y91"/>
    <mergeCell ref="AO86:AO91"/>
    <mergeCell ref="AP86:AP91"/>
    <mergeCell ref="AQ86:AQ91"/>
    <mergeCell ref="K86:K91"/>
    <mergeCell ref="L86:L91"/>
    <mergeCell ref="M86:M91"/>
    <mergeCell ref="N86:N91"/>
    <mergeCell ref="O86:O91"/>
    <mergeCell ref="P86:P91"/>
    <mergeCell ref="Q86:Q91"/>
    <mergeCell ref="R86:R91"/>
    <mergeCell ref="S86:S91"/>
    <mergeCell ref="BB86:BB91"/>
    <mergeCell ref="BC86:BC91"/>
    <mergeCell ref="BD86:BD91"/>
    <mergeCell ref="BE86:BE91"/>
    <mergeCell ref="BF86:BF91"/>
    <mergeCell ref="BG86:BG91"/>
    <mergeCell ref="BH86:BH91"/>
    <mergeCell ref="BI86:BI91"/>
    <mergeCell ref="AR86:AR91"/>
    <mergeCell ref="AS86:AS91"/>
    <mergeCell ref="AT86:AT91"/>
    <mergeCell ref="AU86:AU91"/>
    <mergeCell ref="AV86:AV91"/>
    <mergeCell ref="AW86:AW91"/>
    <mergeCell ref="AX86:AX91"/>
    <mergeCell ref="AY86:AY91"/>
    <mergeCell ref="AZ86:AZ91"/>
    <mergeCell ref="W92:W97"/>
    <mergeCell ref="X92:X97"/>
    <mergeCell ref="Y92:Y97"/>
    <mergeCell ref="AO92:AO97"/>
    <mergeCell ref="AP92:AP97"/>
    <mergeCell ref="AQ92:AQ97"/>
    <mergeCell ref="AR92:AR97"/>
    <mergeCell ref="AS92:AS97"/>
    <mergeCell ref="AT92:AT97"/>
    <mergeCell ref="BJ86:BJ91"/>
    <mergeCell ref="BK86:BK91"/>
    <mergeCell ref="BL86:BL91"/>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BA86:BA91"/>
    <mergeCell ref="BD92:BD97"/>
    <mergeCell ref="BE92:BE97"/>
    <mergeCell ref="BF92:BF97"/>
    <mergeCell ref="BG92:BG97"/>
    <mergeCell ref="BH92:BH97"/>
    <mergeCell ref="BI92:BI97"/>
    <mergeCell ref="BJ92:BJ97"/>
    <mergeCell ref="BK92:BK97"/>
    <mergeCell ref="BL92:BL97"/>
    <mergeCell ref="AU92:AU97"/>
    <mergeCell ref="AV92:AV97"/>
    <mergeCell ref="AW92:AW97"/>
    <mergeCell ref="AX92:AX97"/>
    <mergeCell ref="AY92:AY97"/>
    <mergeCell ref="AZ92:AZ97"/>
    <mergeCell ref="BA92:BA97"/>
    <mergeCell ref="BB92:BB97"/>
    <mergeCell ref="BC92:BC97"/>
    <mergeCell ref="T98:T103"/>
    <mergeCell ref="U98:U103"/>
    <mergeCell ref="V98:V103"/>
    <mergeCell ref="W98:W103"/>
    <mergeCell ref="X98:X103"/>
    <mergeCell ref="Y98:Y103"/>
    <mergeCell ref="AO98:AO103"/>
    <mergeCell ref="AP98:AP103"/>
    <mergeCell ref="AQ98:AQ103"/>
    <mergeCell ref="K98:K103"/>
    <mergeCell ref="L98:L103"/>
    <mergeCell ref="M98:M103"/>
    <mergeCell ref="N98:N103"/>
    <mergeCell ref="O98:O103"/>
    <mergeCell ref="P98:P103"/>
    <mergeCell ref="Q98:Q103"/>
    <mergeCell ref="R98:R103"/>
    <mergeCell ref="S98:S103"/>
    <mergeCell ref="BJ98:BJ103"/>
    <mergeCell ref="BK98:BK103"/>
    <mergeCell ref="BL98:BL103"/>
    <mergeCell ref="BA98:BA103"/>
    <mergeCell ref="BB98:BB103"/>
    <mergeCell ref="BC98:BC103"/>
    <mergeCell ref="BD98:BD103"/>
    <mergeCell ref="BE98:BE103"/>
    <mergeCell ref="BF98:BF103"/>
    <mergeCell ref="BG98:BG103"/>
    <mergeCell ref="BH98:BH103"/>
    <mergeCell ref="BI98:BI103"/>
    <mergeCell ref="AR98:AR103"/>
    <mergeCell ref="AS98:AS103"/>
    <mergeCell ref="AT98:AT103"/>
    <mergeCell ref="AU98:AU103"/>
    <mergeCell ref="AV98:AV103"/>
    <mergeCell ref="AW98:AW103"/>
    <mergeCell ref="AX98:AX103"/>
    <mergeCell ref="AY98:AY103"/>
    <mergeCell ref="AZ98:AZ103"/>
    <mergeCell ref="M104:M109"/>
    <mergeCell ref="N104:N109"/>
    <mergeCell ref="O104:O109"/>
    <mergeCell ref="P104:P109"/>
    <mergeCell ref="Q104:Q109"/>
    <mergeCell ref="R104:R109"/>
    <mergeCell ref="S104:S109"/>
    <mergeCell ref="T104:T109"/>
    <mergeCell ref="U104:U109"/>
    <mergeCell ref="D104:D109"/>
    <mergeCell ref="E104:E109"/>
    <mergeCell ref="F104:F109"/>
    <mergeCell ref="G104:G109"/>
    <mergeCell ref="H104:H109"/>
    <mergeCell ref="I104:I109"/>
    <mergeCell ref="J104:J109"/>
    <mergeCell ref="K104:K109"/>
    <mergeCell ref="L104:L109"/>
    <mergeCell ref="BF104:BF109"/>
    <mergeCell ref="BG104:BG109"/>
    <mergeCell ref="BH104:BH109"/>
    <mergeCell ref="BI104:BI109"/>
    <mergeCell ref="BJ104:BJ109"/>
    <mergeCell ref="BK104:BK109"/>
    <mergeCell ref="AT104:AT109"/>
    <mergeCell ref="AU104:AU109"/>
    <mergeCell ref="AV104:AV109"/>
    <mergeCell ref="AW104:AW109"/>
    <mergeCell ref="AX104:AX109"/>
    <mergeCell ref="AY104:AY109"/>
    <mergeCell ref="AZ104:AZ109"/>
    <mergeCell ref="BA104:BA109"/>
    <mergeCell ref="BB104:BB109"/>
    <mergeCell ref="V104:V109"/>
    <mergeCell ref="W104:W109"/>
    <mergeCell ref="X104:X109"/>
    <mergeCell ref="Y104:Y109"/>
    <mergeCell ref="AO104:AO109"/>
    <mergeCell ref="AP104:AP109"/>
    <mergeCell ref="AQ104:AQ109"/>
    <mergeCell ref="AR104:AR109"/>
    <mergeCell ref="AS104:AS109"/>
    <mergeCell ref="AT116:AT121"/>
    <mergeCell ref="AU116:AU121"/>
    <mergeCell ref="AV116:AV121"/>
    <mergeCell ref="AW116:AW121"/>
    <mergeCell ref="AX116:AX121"/>
    <mergeCell ref="BL104:BL109"/>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Q110:Q115"/>
    <mergeCell ref="R110:R115"/>
    <mergeCell ref="S110:S115"/>
    <mergeCell ref="T110:T115"/>
    <mergeCell ref="U110:U115"/>
    <mergeCell ref="V110:V115"/>
    <mergeCell ref="W110:W115"/>
    <mergeCell ref="X110:X115"/>
    <mergeCell ref="Y110:Y115"/>
    <mergeCell ref="AO110:AO115"/>
    <mergeCell ref="BC104:BC109"/>
    <mergeCell ref="BD104:BD109"/>
    <mergeCell ref="BE104:BE109"/>
    <mergeCell ref="AY110:AY115"/>
    <mergeCell ref="AZ110:AZ115"/>
    <mergeCell ref="BA110:BA115"/>
    <mergeCell ref="BB110:BB115"/>
    <mergeCell ref="BC110:BC115"/>
    <mergeCell ref="BD110:BD115"/>
    <mergeCell ref="BE110:BE115"/>
    <mergeCell ref="BF110:BF115"/>
    <mergeCell ref="BG110:BG115"/>
    <mergeCell ref="AP110:AP115"/>
    <mergeCell ref="AQ110:AQ115"/>
    <mergeCell ref="AR110:AR115"/>
    <mergeCell ref="AS110:AS115"/>
    <mergeCell ref="AT110:AT115"/>
    <mergeCell ref="AU110:AU115"/>
    <mergeCell ref="AV110:AV115"/>
    <mergeCell ref="AW110:AW115"/>
    <mergeCell ref="AX110:AX115"/>
    <mergeCell ref="BH110:BH115"/>
    <mergeCell ref="BI110:BI115"/>
    <mergeCell ref="BJ110:BJ115"/>
    <mergeCell ref="BK110:BK115"/>
    <mergeCell ref="BL110:BL115"/>
    <mergeCell ref="D116:D121"/>
    <mergeCell ref="E116:E121"/>
    <mergeCell ref="F116:F121"/>
    <mergeCell ref="G116:G121"/>
    <mergeCell ref="H116:H121"/>
    <mergeCell ref="I116:I121"/>
    <mergeCell ref="J116:J121"/>
    <mergeCell ref="K116:K121"/>
    <mergeCell ref="L116:L121"/>
    <mergeCell ref="M116:M121"/>
    <mergeCell ref="N116:N121"/>
    <mergeCell ref="O116:O121"/>
    <mergeCell ref="P116:P121"/>
    <mergeCell ref="Q116:Q121"/>
    <mergeCell ref="R116:R121"/>
    <mergeCell ref="S116:S121"/>
    <mergeCell ref="T116:T121"/>
    <mergeCell ref="U116:U121"/>
    <mergeCell ref="BD116:BD121"/>
    <mergeCell ref="BE116:BE121"/>
    <mergeCell ref="BF116:BF121"/>
    <mergeCell ref="BG116:BG121"/>
    <mergeCell ref="BH116:BH121"/>
    <mergeCell ref="BI116:BI121"/>
    <mergeCell ref="BJ116:BJ121"/>
    <mergeCell ref="BK116:BK121"/>
    <mergeCell ref="BL116:BL121"/>
    <mergeCell ref="AY116:AY121"/>
    <mergeCell ref="AZ116:AZ121"/>
    <mergeCell ref="BA116:BA121"/>
    <mergeCell ref="BB116:BB121"/>
    <mergeCell ref="BC116:BC121"/>
    <mergeCell ref="M122:M127"/>
    <mergeCell ref="N122:N127"/>
    <mergeCell ref="O122:O127"/>
    <mergeCell ref="P122:P127"/>
    <mergeCell ref="Q122:Q127"/>
    <mergeCell ref="R122:R127"/>
    <mergeCell ref="S122:S127"/>
    <mergeCell ref="T122:T127"/>
    <mergeCell ref="U122:U127"/>
    <mergeCell ref="D122:D127"/>
    <mergeCell ref="E122:E127"/>
    <mergeCell ref="F122:F127"/>
    <mergeCell ref="G122:G127"/>
    <mergeCell ref="H122:H127"/>
    <mergeCell ref="I122:I127"/>
    <mergeCell ref="J122:J127"/>
    <mergeCell ref="K122:K127"/>
    <mergeCell ref="L122:L127"/>
    <mergeCell ref="V116:V121"/>
    <mergeCell ref="W116:W121"/>
    <mergeCell ref="X116:X121"/>
    <mergeCell ref="Y116:Y121"/>
    <mergeCell ref="AO116:AO121"/>
    <mergeCell ref="AP116:AP121"/>
    <mergeCell ref="AQ116:AQ121"/>
    <mergeCell ref="AR116:AR121"/>
    <mergeCell ref="AS116:AS121"/>
    <mergeCell ref="BK122:BK127"/>
    <mergeCell ref="AT122:AT127"/>
    <mergeCell ref="AU122:AU127"/>
    <mergeCell ref="AV122:AV127"/>
    <mergeCell ref="AW122:AW127"/>
    <mergeCell ref="AX122:AX127"/>
    <mergeCell ref="AY122:AY127"/>
    <mergeCell ref="AZ122:AZ127"/>
    <mergeCell ref="BA122:BA127"/>
    <mergeCell ref="BB122:BB127"/>
    <mergeCell ref="V122:V127"/>
    <mergeCell ref="W122:W127"/>
    <mergeCell ref="X122:X127"/>
    <mergeCell ref="Y122:Y127"/>
    <mergeCell ref="AO122:AO127"/>
    <mergeCell ref="AP122:AP127"/>
    <mergeCell ref="AQ122:AQ127"/>
    <mergeCell ref="AR122:AR127"/>
    <mergeCell ref="AS122:AS127"/>
    <mergeCell ref="BL122:BL127"/>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Q128:Q133"/>
    <mergeCell ref="R128:R133"/>
    <mergeCell ref="S128:S133"/>
    <mergeCell ref="T128:T133"/>
    <mergeCell ref="U128:U133"/>
    <mergeCell ref="V128:V133"/>
    <mergeCell ref="W128:W133"/>
    <mergeCell ref="X128:X133"/>
    <mergeCell ref="Y128:Y133"/>
    <mergeCell ref="AO128:AO133"/>
    <mergeCell ref="BC122:BC127"/>
    <mergeCell ref="BD122:BD127"/>
    <mergeCell ref="BE122:BE127"/>
    <mergeCell ref="BF122:BF127"/>
    <mergeCell ref="BG122:BG127"/>
    <mergeCell ref="BH122:BH127"/>
    <mergeCell ref="BI122:BI127"/>
    <mergeCell ref="BJ122:BJ127"/>
    <mergeCell ref="BJ128:BJ133"/>
    <mergeCell ref="BK128:BK133"/>
    <mergeCell ref="BL128:BL133"/>
    <mergeCell ref="AY128:AY133"/>
    <mergeCell ref="AZ128:AZ133"/>
    <mergeCell ref="BA128:BA133"/>
    <mergeCell ref="BB128:BB133"/>
    <mergeCell ref="BC128:BC133"/>
    <mergeCell ref="BD128:BD133"/>
    <mergeCell ref="BE128:BE133"/>
    <mergeCell ref="BF128:BF133"/>
    <mergeCell ref="BG128:BG133"/>
    <mergeCell ref="AP128:AP133"/>
    <mergeCell ref="AQ128:AQ133"/>
    <mergeCell ref="AR128:AR133"/>
    <mergeCell ref="AS128:AS133"/>
    <mergeCell ref="AT128:AT133"/>
    <mergeCell ref="AU128:AU133"/>
    <mergeCell ref="AV128:AV133"/>
    <mergeCell ref="AW128:AW133"/>
    <mergeCell ref="AX128:AX133"/>
    <mergeCell ref="F134:F139"/>
    <mergeCell ref="G134:G139"/>
    <mergeCell ref="H134:H139"/>
    <mergeCell ref="I134:I139"/>
    <mergeCell ref="J134:J139"/>
    <mergeCell ref="K134:K139"/>
    <mergeCell ref="L134:L139"/>
    <mergeCell ref="V134:V139"/>
    <mergeCell ref="W134:W139"/>
    <mergeCell ref="X134:X139"/>
    <mergeCell ref="Y134:Y139"/>
    <mergeCell ref="AO134:AO139"/>
    <mergeCell ref="AP134:AP139"/>
    <mergeCell ref="AQ134:AQ139"/>
    <mergeCell ref="AR134:AR139"/>
    <mergeCell ref="BH128:BH133"/>
    <mergeCell ref="BI128:BI133"/>
    <mergeCell ref="U140:U145"/>
    <mergeCell ref="V140:V145"/>
    <mergeCell ref="W140:W145"/>
    <mergeCell ref="X140:X145"/>
    <mergeCell ref="Y140:Y145"/>
    <mergeCell ref="AO140:AO145"/>
    <mergeCell ref="AS140:AS145"/>
    <mergeCell ref="AT140:AT145"/>
    <mergeCell ref="AU140:AU145"/>
    <mergeCell ref="AV140:AV145"/>
    <mergeCell ref="AW140:AW145"/>
    <mergeCell ref="AX140:AX145"/>
    <mergeCell ref="M134:M139"/>
    <mergeCell ref="N134:N139"/>
    <mergeCell ref="O134:O139"/>
    <mergeCell ref="P134:P139"/>
    <mergeCell ref="Q134:Q139"/>
    <mergeCell ref="R134:R139"/>
    <mergeCell ref="S134:S139"/>
    <mergeCell ref="T134:T139"/>
    <mergeCell ref="U134:U139"/>
    <mergeCell ref="BG140:BG145"/>
    <mergeCell ref="BD134:BD139"/>
    <mergeCell ref="BE134:BE139"/>
    <mergeCell ref="BF134:BF139"/>
    <mergeCell ref="AT134:AT139"/>
    <mergeCell ref="AU134:AU139"/>
    <mergeCell ref="AV134:AV139"/>
    <mergeCell ref="AW134:AW139"/>
    <mergeCell ref="AX134:AX139"/>
    <mergeCell ref="AY134:AY139"/>
    <mergeCell ref="AZ134:AZ139"/>
    <mergeCell ref="BA134:BA139"/>
    <mergeCell ref="BB134:BB139"/>
    <mergeCell ref="AP140:AP145"/>
    <mergeCell ref="AQ140:AQ145"/>
    <mergeCell ref="AR140:AR145"/>
    <mergeCell ref="AS134:AS139"/>
    <mergeCell ref="BC134:BC139"/>
    <mergeCell ref="BH140:BH145"/>
    <mergeCell ref="BL134:BL139"/>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Q140:Q145"/>
    <mergeCell ref="R140:R145"/>
    <mergeCell ref="S140:S145"/>
    <mergeCell ref="T140:T145"/>
    <mergeCell ref="AY140:AY145"/>
    <mergeCell ref="AZ140:AZ145"/>
    <mergeCell ref="BA140:BA145"/>
    <mergeCell ref="BB140:BB145"/>
    <mergeCell ref="BC140:BC145"/>
    <mergeCell ref="BD140:BD145"/>
    <mergeCell ref="BE140:BE145"/>
    <mergeCell ref="BF140:BF145"/>
    <mergeCell ref="BG134:BG139"/>
    <mergeCell ref="BH134:BH139"/>
    <mergeCell ref="BI134:BI139"/>
    <mergeCell ref="BJ134:BJ139"/>
    <mergeCell ref="BK134:BK139"/>
    <mergeCell ref="BK140:BK145"/>
    <mergeCell ref="BL140:BL145"/>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Q146:Q151"/>
    <mergeCell ref="R146:R151"/>
    <mergeCell ref="S146:S151"/>
    <mergeCell ref="T146:T151"/>
    <mergeCell ref="U146:U151"/>
    <mergeCell ref="BD146:BD151"/>
    <mergeCell ref="BE146:BE151"/>
    <mergeCell ref="BF146:BF151"/>
    <mergeCell ref="AO146:AO151"/>
    <mergeCell ref="AP146:AP151"/>
    <mergeCell ref="AQ146:AQ151"/>
    <mergeCell ref="AR146:AR151"/>
    <mergeCell ref="AS146:AS151"/>
    <mergeCell ref="AT146:AT151"/>
    <mergeCell ref="AU146:AU151"/>
    <mergeCell ref="AV146:AV151"/>
    <mergeCell ref="AW146:AW151"/>
    <mergeCell ref="AQ164:AQ169"/>
    <mergeCell ref="AR164:AR169"/>
    <mergeCell ref="AS164:AS169"/>
    <mergeCell ref="AT164:AT169"/>
    <mergeCell ref="AU164:AU169"/>
    <mergeCell ref="AV164:AV169"/>
    <mergeCell ref="BE158:BE163"/>
    <mergeCell ref="BF158:BF163"/>
    <mergeCell ref="BG158:BG163"/>
    <mergeCell ref="AU158:AU163"/>
    <mergeCell ref="AV158:AV163"/>
    <mergeCell ref="AW158:AW163"/>
    <mergeCell ref="BI140:BI145"/>
    <mergeCell ref="BJ140:BJ145"/>
    <mergeCell ref="AX146:AX151"/>
    <mergeCell ref="Y146:Y151"/>
    <mergeCell ref="BG146:BG151"/>
    <mergeCell ref="BH146:BH151"/>
    <mergeCell ref="BI146:BI151"/>
    <mergeCell ref="BJ146:BJ151"/>
    <mergeCell ref="BF152:BF157"/>
    <mergeCell ref="BG152:BG157"/>
    <mergeCell ref="BH152:BH157"/>
    <mergeCell ref="BI152:BI157"/>
    <mergeCell ref="BJ152:BJ157"/>
    <mergeCell ref="AT152:AT157"/>
    <mergeCell ref="AU152:AU157"/>
    <mergeCell ref="AV152:AV157"/>
    <mergeCell ref="AW152:AW157"/>
    <mergeCell ref="AX152:AX157"/>
    <mergeCell ref="AY152:AY157"/>
    <mergeCell ref="AZ152:AZ157"/>
    <mergeCell ref="Y158:Y163"/>
    <mergeCell ref="AO158:AO163"/>
    <mergeCell ref="AP158:AP163"/>
    <mergeCell ref="AQ158:AQ163"/>
    <mergeCell ref="AR158:AR163"/>
    <mergeCell ref="AS158:AS163"/>
    <mergeCell ref="AT158:AT163"/>
    <mergeCell ref="AR152:AR157"/>
    <mergeCell ref="AS152:AS157"/>
    <mergeCell ref="AY158:AY163"/>
    <mergeCell ref="AZ158:AZ163"/>
    <mergeCell ref="BA158:BA163"/>
    <mergeCell ref="BB158:BB163"/>
    <mergeCell ref="BK146:BK151"/>
    <mergeCell ref="BL146:BL151"/>
    <mergeCell ref="BB146:BB151"/>
    <mergeCell ref="BC146:BC151"/>
    <mergeCell ref="AY146:AY151"/>
    <mergeCell ref="AZ146:AZ151"/>
    <mergeCell ref="BA146:BA151"/>
    <mergeCell ref="BL152:BL157"/>
    <mergeCell ref="BK152:BK157"/>
    <mergeCell ref="BA152:BA157"/>
    <mergeCell ref="BB152:BB157"/>
    <mergeCell ref="U152:U157"/>
    <mergeCell ref="K158:K163"/>
    <mergeCell ref="K176:K181"/>
    <mergeCell ref="L176:L181"/>
    <mergeCell ref="V170:V175"/>
    <mergeCell ref="W170:W175"/>
    <mergeCell ref="X170:X175"/>
    <mergeCell ref="Y170:Y175"/>
    <mergeCell ref="AO170:AO175"/>
    <mergeCell ref="AP170:AP175"/>
    <mergeCell ref="AQ170:AQ175"/>
    <mergeCell ref="AX158:AX163"/>
    <mergeCell ref="BC152:BC157"/>
    <mergeCell ref="BD152:BD157"/>
    <mergeCell ref="BE152:BE157"/>
    <mergeCell ref="Y152:Y157"/>
    <mergeCell ref="AO152:AO157"/>
    <mergeCell ref="AP152:AP157"/>
    <mergeCell ref="AQ152:AQ157"/>
    <mergeCell ref="AX170:AX175"/>
    <mergeCell ref="AY170:AY175"/>
    <mergeCell ref="AZ170:AZ175"/>
    <mergeCell ref="BA170:BA175"/>
    <mergeCell ref="BB170:BB175"/>
    <mergeCell ref="AV170:AV175"/>
    <mergeCell ref="AW170:AW175"/>
    <mergeCell ref="AW164:AW169"/>
    <mergeCell ref="K152:K157"/>
    <mergeCell ref="L152:L157"/>
    <mergeCell ref="V152:V157"/>
    <mergeCell ref="W152:W157"/>
    <mergeCell ref="X152:X157"/>
    <mergeCell ref="G170:G175"/>
    <mergeCell ref="H170:H175"/>
    <mergeCell ref="I170:I175"/>
    <mergeCell ref="J170:J175"/>
    <mergeCell ref="K170:K175"/>
    <mergeCell ref="L170:L175"/>
    <mergeCell ref="M170:M175"/>
    <mergeCell ref="N170:N175"/>
    <mergeCell ref="O170:O175"/>
    <mergeCell ref="P170:P175"/>
    <mergeCell ref="Q170:Q175"/>
    <mergeCell ref="R170:R175"/>
    <mergeCell ref="S170:S175"/>
    <mergeCell ref="T170:T175"/>
    <mergeCell ref="M152:M157"/>
    <mergeCell ref="P152:P157"/>
    <mergeCell ref="Q152:Q157"/>
    <mergeCell ref="R152:R157"/>
    <mergeCell ref="S152:S157"/>
    <mergeCell ref="T152:T157"/>
    <mergeCell ref="J164:J169"/>
    <mergeCell ref="N152:N157"/>
    <mergeCell ref="O152:O157"/>
    <mergeCell ref="K164:K169"/>
    <mergeCell ref="L164:L169"/>
    <mergeCell ref="M164:M169"/>
    <mergeCell ref="N164:N169"/>
    <mergeCell ref="O164:O169"/>
    <mergeCell ref="P164:P169"/>
    <mergeCell ref="A29:A43"/>
    <mergeCell ref="B29:B43"/>
    <mergeCell ref="C29:C43"/>
    <mergeCell ref="AS170:AS175"/>
    <mergeCell ref="AT170:AT175"/>
    <mergeCell ref="AU170:AU175"/>
    <mergeCell ref="T158:T163"/>
    <mergeCell ref="D158:D163"/>
    <mergeCell ref="V146:V151"/>
    <mergeCell ref="W146:W151"/>
    <mergeCell ref="X146:X151"/>
    <mergeCell ref="D152:D157"/>
    <mergeCell ref="E152:E157"/>
    <mergeCell ref="F152:F157"/>
    <mergeCell ref="G152:G157"/>
    <mergeCell ref="H152:H157"/>
    <mergeCell ref="I152:I157"/>
    <mergeCell ref="J152:J157"/>
    <mergeCell ref="Q158:Q163"/>
    <mergeCell ref="R158:R163"/>
    <mergeCell ref="I164:I169"/>
    <mergeCell ref="U170:U175"/>
    <mergeCell ref="L158:L163"/>
    <mergeCell ref="M158:M163"/>
    <mergeCell ref="N158:N163"/>
    <mergeCell ref="O158:O163"/>
    <mergeCell ref="P158:P163"/>
    <mergeCell ref="U158:U163"/>
    <mergeCell ref="V158:V163"/>
    <mergeCell ref="W158:W163"/>
    <mergeCell ref="S158:S163"/>
    <mergeCell ref="E134:E139"/>
    <mergeCell ref="A194:A241"/>
    <mergeCell ref="D254:D259"/>
    <mergeCell ref="E254:E259"/>
    <mergeCell ref="A44:A55"/>
    <mergeCell ref="B44:B55"/>
    <mergeCell ref="C44:C55"/>
    <mergeCell ref="A56:A73"/>
    <mergeCell ref="B56:B73"/>
    <mergeCell ref="C56:C73"/>
    <mergeCell ref="A74:A115"/>
    <mergeCell ref="B74:B115"/>
    <mergeCell ref="C74:C115"/>
    <mergeCell ref="A116:A133"/>
    <mergeCell ref="B116:B133"/>
    <mergeCell ref="D98:D103"/>
    <mergeCell ref="E98:E103"/>
    <mergeCell ref="A134:A169"/>
    <mergeCell ref="B134:B169"/>
    <mergeCell ref="C134:C169"/>
    <mergeCell ref="D182:D187"/>
    <mergeCell ref="E182:E187"/>
    <mergeCell ref="A254:A301"/>
    <mergeCell ref="B254:B301"/>
    <mergeCell ref="C254:C301"/>
    <mergeCell ref="C116:C133"/>
    <mergeCell ref="D176:D181"/>
    <mergeCell ref="E176:E181"/>
    <mergeCell ref="D170:D175"/>
    <mergeCell ref="E170:E175"/>
    <mergeCell ref="B194:B241"/>
    <mergeCell ref="C194:C241"/>
    <mergeCell ref="D242:D247"/>
    <mergeCell ref="F98:F103"/>
    <mergeCell ref="G98:G103"/>
    <mergeCell ref="H98:H103"/>
    <mergeCell ref="I98:I103"/>
    <mergeCell ref="J98:J103"/>
    <mergeCell ref="D86:D91"/>
    <mergeCell ref="E86:E91"/>
    <mergeCell ref="F86:F91"/>
    <mergeCell ref="G86:G91"/>
    <mergeCell ref="H86:H91"/>
    <mergeCell ref="I86:I91"/>
    <mergeCell ref="J86:J91"/>
    <mergeCell ref="E44:E49"/>
    <mergeCell ref="AO164:AO169"/>
    <mergeCell ref="AP164:AP169"/>
    <mergeCell ref="AR176:AR181"/>
    <mergeCell ref="BB176:BB181"/>
    <mergeCell ref="D134:D139"/>
    <mergeCell ref="AS176:AS181"/>
    <mergeCell ref="AT176:AT181"/>
    <mergeCell ref="T176:T181"/>
    <mergeCell ref="U176:U181"/>
    <mergeCell ref="V176:V181"/>
    <mergeCell ref="W176:W181"/>
    <mergeCell ref="X176:X181"/>
    <mergeCell ref="Y176:Y181"/>
    <mergeCell ref="Q164:Q169"/>
    <mergeCell ref="R164:R169"/>
    <mergeCell ref="F176:F181"/>
    <mergeCell ref="G176:G181"/>
    <mergeCell ref="H176:H181"/>
    <mergeCell ref="I176:I181"/>
    <mergeCell ref="F182:F187"/>
    <mergeCell ref="G182:G187"/>
    <mergeCell ref="H182:H187"/>
    <mergeCell ref="I182:I187"/>
    <mergeCell ref="J182:J187"/>
    <mergeCell ref="D194:D199"/>
    <mergeCell ref="E194:E199"/>
    <mergeCell ref="F194:F199"/>
    <mergeCell ref="G194:G199"/>
    <mergeCell ref="H194:H199"/>
    <mergeCell ref="I194:I199"/>
    <mergeCell ref="J194:J199"/>
    <mergeCell ref="E158:E163"/>
    <mergeCell ref="F158:F163"/>
    <mergeCell ref="G158:G163"/>
    <mergeCell ref="H158:H163"/>
    <mergeCell ref="I158:I163"/>
    <mergeCell ref="J158:J163"/>
    <mergeCell ref="D164:D169"/>
    <mergeCell ref="E164:E169"/>
    <mergeCell ref="F164:F169"/>
    <mergeCell ref="G164:G169"/>
    <mergeCell ref="H164:H169"/>
    <mergeCell ref="J176:J181"/>
    <mergeCell ref="D188:D193"/>
    <mergeCell ref="E188:E193"/>
    <mergeCell ref="F188:F193"/>
    <mergeCell ref="G188:G193"/>
    <mergeCell ref="H188:H193"/>
    <mergeCell ref="I188:I193"/>
    <mergeCell ref="J188:J193"/>
    <mergeCell ref="F170:F175"/>
    <mergeCell ref="K182:K187"/>
    <mergeCell ref="L182:L187"/>
    <mergeCell ref="M182:M187"/>
    <mergeCell ref="N182:N187"/>
    <mergeCell ref="O182:O187"/>
    <mergeCell ref="P182:P187"/>
    <mergeCell ref="Q182:Q187"/>
    <mergeCell ref="R182:R187"/>
    <mergeCell ref="S182:S187"/>
    <mergeCell ref="T182:T187"/>
    <mergeCell ref="U182:U187"/>
    <mergeCell ref="V182:V187"/>
    <mergeCell ref="W182:W187"/>
    <mergeCell ref="X182:X187"/>
    <mergeCell ref="Y182:Y187"/>
    <mergeCell ref="AO182:AO187"/>
    <mergeCell ref="AP182:AP187"/>
    <mergeCell ref="AO176:AO181"/>
    <mergeCell ref="AP176:AP181"/>
    <mergeCell ref="AQ176:AQ181"/>
    <mergeCell ref="M176:M181"/>
    <mergeCell ref="N176:N181"/>
    <mergeCell ref="O176:O181"/>
    <mergeCell ref="P176:P181"/>
    <mergeCell ref="Q176:Q181"/>
    <mergeCell ref="R176:R181"/>
    <mergeCell ref="S176:S181"/>
    <mergeCell ref="BD182:BD187"/>
    <mergeCell ref="BE182:BE187"/>
    <mergeCell ref="BF182:BF187"/>
    <mergeCell ref="BG182:BG187"/>
    <mergeCell ref="BC158:BC163"/>
    <mergeCell ref="BD158:BD163"/>
    <mergeCell ref="BC176:BC181"/>
    <mergeCell ref="BD176:BD181"/>
    <mergeCell ref="S164:S169"/>
    <mergeCell ref="T164:T169"/>
    <mergeCell ref="U164:U169"/>
    <mergeCell ref="V164:V169"/>
    <mergeCell ref="W164:W169"/>
    <mergeCell ref="X164:X169"/>
    <mergeCell ref="Y164:Y169"/>
    <mergeCell ref="AR170:AR175"/>
    <mergeCell ref="AX164:AX169"/>
    <mergeCell ref="AY164:AY169"/>
    <mergeCell ref="AZ164:AZ169"/>
    <mergeCell ref="BA164:BA169"/>
    <mergeCell ref="BB164:BB169"/>
    <mergeCell ref="X158:X163"/>
    <mergeCell ref="AQ182:AQ187"/>
    <mergeCell ref="AR182:AR187"/>
    <mergeCell ref="AS182:AS187"/>
    <mergeCell ref="AT182:AT187"/>
    <mergeCell ref="AU182:AU187"/>
    <mergeCell ref="AV182:AV187"/>
    <mergeCell ref="AW182:AW187"/>
    <mergeCell ref="AX182:AX187"/>
    <mergeCell ref="AY182:AY187"/>
    <mergeCell ref="AZ182:AZ187"/>
    <mergeCell ref="BA182:BA187"/>
    <mergeCell ref="BB182:BB187"/>
    <mergeCell ref="AU176:AU181"/>
    <mergeCell ref="AV176:AV181"/>
    <mergeCell ref="AW176:AW181"/>
    <mergeCell ref="AX176:AX181"/>
    <mergeCell ref="AY176:AY181"/>
    <mergeCell ref="AZ176:AZ181"/>
    <mergeCell ref="BA176:BA181"/>
    <mergeCell ref="BH182:BH187"/>
    <mergeCell ref="BI182:BI187"/>
    <mergeCell ref="BJ182:BJ187"/>
    <mergeCell ref="BK182:BK187"/>
    <mergeCell ref="BL182:BL187"/>
    <mergeCell ref="BH158:BH163"/>
    <mergeCell ref="BI158:BI163"/>
    <mergeCell ref="BJ158:BJ163"/>
    <mergeCell ref="BK158:BK163"/>
    <mergeCell ref="BL158:BL163"/>
    <mergeCell ref="BC164:BC169"/>
    <mergeCell ref="BD164:BD169"/>
    <mergeCell ref="BE164:BE169"/>
    <mergeCell ref="BF164:BF169"/>
    <mergeCell ref="BG164:BG169"/>
    <mergeCell ref="BH164:BH169"/>
    <mergeCell ref="BI164:BI169"/>
    <mergeCell ref="BJ164:BJ169"/>
    <mergeCell ref="BK164:BK169"/>
    <mergeCell ref="BL164:BL169"/>
    <mergeCell ref="BC170:BC175"/>
    <mergeCell ref="BD170:BD175"/>
    <mergeCell ref="BE170:BE175"/>
    <mergeCell ref="BF170:BF175"/>
    <mergeCell ref="BG170:BG175"/>
    <mergeCell ref="BH170:BH175"/>
    <mergeCell ref="BI170:BI175"/>
    <mergeCell ref="BJ170:BJ175"/>
    <mergeCell ref="BK170:BK175"/>
    <mergeCell ref="BL170:BL175"/>
    <mergeCell ref="BL176:BL181"/>
    <mergeCell ref="BC182:BC187"/>
    <mergeCell ref="R194:R199"/>
    <mergeCell ref="S194:S199"/>
    <mergeCell ref="T194:T199"/>
    <mergeCell ref="U194:U199"/>
    <mergeCell ref="V194:V199"/>
    <mergeCell ref="W194:W199"/>
    <mergeCell ref="X194:X199"/>
    <mergeCell ref="Y194:Y199"/>
    <mergeCell ref="AO194:AO199"/>
    <mergeCell ref="AP194:AP199"/>
    <mergeCell ref="BE176:BE181"/>
    <mergeCell ref="BF176:BF181"/>
    <mergeCell ref="BG176:BG181"/>
    <mergeCell ref="BH176:BH181"/>
    <mergeCell ref="BI176:BI181"/>
    <mergeCell ref="BJ176:BJ181"/>
    <mergeCell ref="BK176:BK181"/>
    <mergeCell ref="AQ194:AQ199"/>
    <mergeCell ref="AR194:AR199"/>
    <mergeCell ref="AS194:AS199"/>
    <mergeCell ref="AT194:AT199"/>
    <mergeCell ref="AU194:AU199"/>
    <mergeCell ref="AV194:AV199"/>
    <mergeCell ref="AW194:AW199"/>
    <mergeCell ref="AX194:AX199"/>
    <mergeCell ref="AY194:AY199"/>
    <mergeCell ref="AZ194:AZ199"/>
    <mergeCell ref="BA194:BA199"/>
    <mergeCell ref="BB194:BB199"/>
    <mergeCell ref="BC194:BC199"/>
    <mergeCell ref="BD194:BD199"/>
    <mergeCell ref="BE194:BE199"/>
    <mergeCell ref="BF194:BF199"/>
    <mergeCell ref="BG194:BG199"/>
    <mergeCell ref="BH194:BH199"/>
    <mergeCell ref="BI194:BI199"/>
    <mergeCell ref="BJ194:BJ199"/>
    <mergeCell ref="BK194:BK199"/>
    <mergeCell ref="BL194:BL199"/>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Q200:Q205"/>
    <mergeCell ref="R200:R205"/>
    <mergeCell ref="S200:S205"/>
    <mergeCell ref="T200:T205"/>
    <mergeCell ref="U200:U205"/>
    <mergeCell ref="V200:V205"/>
    <mergeCell ref="W200:W205"/>
    <mergeCell ref="X200:X205"/>
    <mergeCell ref="Y200:Y205"/>
    <mergeCell ref="AO200:AO205"/>
    <mergeCell ref="AP200:AP205"/>
    <mergeCell ref="AQ200:AQ205"/>
    <mergeCell ref="AR200:AR205"/>
    <mergeCell ref="AS200:AS205"/>
    <mergeCell ref="AT200:AT205"/>
    <mergeCell ref="AU200:AU205"/>
    <mergeCell ref="AV200:AV205"/>
    <mergeCell ref="AW200:AW205"/>
    <mergeCell ref="AX200:AX205"/>
    <mergeCell ref="AY200:AY205"/>
    <mergeCell ref="AZ200:AZ205"/>
    <mergeCell ref="BA200:BA205"/>
    <mergeCell ref="BB200:BB205"/>
    <mergeCell ref="BC200:BC205"/>
    <mergeCell ref="BD200:BD205"/>
    <mergeCell ref="BE200:BE205"/>
    <mergeCell ref="BF200:BF205"/>
    <mergeCell ref="BG200:BG205"/>
    <mergeCell ref="BH200:BH205"/>
    <mergeCell ref="BI200:BI205"/>
    <mergeCell ref="BJ200:BJ205"/>
    <mergeCell ref="BK200:BK205"/>
    <mergeCell ref="BL200:BL205"/>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Q206:Q211"/>
    <mergeCell ref="R206:R211"/>
    <mergeCell ref="S206:S211"/>
    <mergeCell ref="T206:T211"/>
    <mergeCell ref="U206:U211"/>
    <mergeCell ref="V206:V211"/>
    <mergeCell ref="W206:W211"/>
    <mergeCell ref="X206:X211"/>
    <mergeCell ref="Y206:Y211"/>
    <mergeCell ref="AO206:AO211"/>
    <mergeCell ref="AP206:AP211"/>
    <mergeCell ref="AQ206:AQ211"/>
    <mergeCell ref="AR206:AR211"/>
    <mergeCell ref="AS206:AS211"/>
    <mergeCell ref="AT206:AT211"/>
    <mergeCell ref="BK206:BK211"/>
    <mergeCell ref="BL206:BL211"/>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Q212:Q217"/>
    <mergeCell ref="R212:R217"/>
    <mergeCell ref="S212:S217"/>
    <mergeCell ref="W212:W217"/>
    <mergeCell ref="X212:X217"/>
    <mergeCell ref="Y212:Y217"/>
    <mergeCell ref="AR212:AR217"/>
    <mergeCell ref="AS212:AS217"/>
    <mergeCell ref="AT212:AT217"/>
    <mergeCell ref="AU212:AU217"/>
    <mergeCell ref="BC212:BC217"/>
    <mergeCell ref="BD212:BD217"/>
    <mergeCell ref="BE212:BE217"/>
    <mergeCell ref="AZ206:AZ211"/>
    <mergeCell ref="BA206:BA211"/>
    <mergeCell ref="BB206:BB211"/>
    <mergeCell ref="BC206:BC211"/>
    <mergeCell ref="BD206:BD211"/>
    <mergeCell ref="BE206:BE211"/>
    <mergeCell ref="BI212:BI217"/>
    <mergeCell ref="AU206:AU211"/>
    <mergeCell ref="AV206:AV211"/>
    <mergeCell ref="BF206:BF211"/>
    <mergeCell ref="BG206:BG211"/>
    <mergeCell ref="BH206:BH211"/>
    <mergeCell ref="BI206:BI211"/>
    <mergeCell ref="BJ206:BJ211"/>
    <mergeCell ref="T212:T217"/>
    <mergeCell ref="U212:U217"/>
    <mergeCell ref="V212:V217"/>
    <mergeCell ref="AO218:AO223"/>
    <mergeCell ref="AP218:AP223"/>
    <mergeCell ref="AQ218:AQ223"/>
    <mergeCell ref="AO212:AO217"/>
    <mergeCell ref="AP212:AP217"/>
    <mergeCell ref="AQ212:AQ217"/>
    <mergeCell ref="AU218:AU223"/>
    <mergeCell ref="AV212:AV217"/>
    <mergeCell ref="AW212:AW217"/>
    <mergeCell ref="AX212:AX217"/>
    <mergeCell ref="AY212:AY217"/>
    <mergeCell ref="AW206:AW211"/>
    <mergeCell ref="AX206:AX211"/>
    <mergeCell ref="AY206:AY211"/>
    <mergeCell ref="BA218:BA223"/>
    <mergeCell ref="BB218:BB223"/>
    <mergeCell ref="AZ212:AZ217"/>
    <mergeCell ref="BA212:BA217"/>
    <mergeCell ref="BB212:BB217"/>
    <mergeCell ref="BC224:BC229"/>
    <mergeCell ref="BD224:BD229"/>
    <mergeCell ref="AW224:AW229"/>
    <mergeCell ref="BF212:BF217"/>
    <mergeCell ref="BG212:BG217"/>
    <mergeCell ref="BH212:BH217"/>
    <mergeCell ref="BL218:BL223"/>
    <mergeCell ref="BJ212:BJ217"/>
    <mergeCell ref="BK212:BK217"/>
    <mergeCell ref="BL212:BL217"/>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Q218:Q223"/>
    <mergeCell ref="R218:R223"/>
    <mergeCell ref="S218:S223"/>
    <mergeCell ref="T218:T223"/>
    <mergeCell ref="AT218:AT223"/>
    <mergeCell ref="AV218:AV223"/>
    <mergeCell ref="AW218:AW223"/>
    <mergeCell ref="W218:W223"/>
    <mergeCell ref="X218:X223"/>
    <mergeCell ref="Y218:Y223"/>
    <mergeCell ref="AR224:AR229"/>
    <mergeCell ref="AS224:AS229"/>
    <mergeCell ref="AT224:AT229"/>
    <mergeCell ref="AR218:AR223"/>
    <mergeCell ref="AS218:AS223"/>
    <mergeCell ref="AX218:AX223"/>
    <mergeCell ref="AY218:AY223"/>
    <mergeCell ref="AZ218:AZ223"/>
    <mergeCell ref="U218:U223"/>
    <mergeCell ref="V218:V223"/>
    <mergeCell ref="AS230:AS235"/>
    <mergeCell ref="AT230:AT235"/>
    <mergeCell ref="BA224:BA229"/>
    <mergeCell ref="BB224:BB229"/>
    <mergeCell ref="AP230:AP235"/>
    <mergeCell ref="AQ230:AQ235"/>
    <mergeCell ref="AO224:AO229"/>
    <mergeCell ref="AP224:AP229"/>
    <mergeCell ref="AQ224:AQ229"/>
    <mergeCell ref="AU230:AU235"/>
    <mergeCell ref="AV230:AV235"/>
    <mergeCell ref="AW230:AW235"/>
    <mergeCell ref="AU224:AU229"/>
    <mergeCell ref="AX224:AX229"/>
    <mergeCell ref="AY224:AY229"/>
    <mergeCell ref="AZ224:AZ229"/>
    <mergeCell ref="AV224:AV229"/>
    <mergeCell ref="U224:U229"/>
    <mergeCell ref="V224:V229"/>
    <mergeCell ref="W224:W229"/>
    <mergeCell ref="X224:X229"/>
    <mergeCell ref="Y224:Y229"/>
    <mergeCell ref="D230:D235"/>
    <mergeCell ref="E230:E235"/>
    <mergeCell ref="BG236:BG241"/>
    <mergeCell ref="BH236:BH241"/>
    <mergeCell ref="BI236:BI241"/>
    <mergeCell ref="BJ236:BJ241"/>
    <mergeCell ref="BK236:BK241"/>
    <mergeCell ref="BI230:BI235"/>
    <mergeCell ref="BJ230:BJ235"/>
    <mergeCell ref="BK230:BK235"/>
    <mergeCell ref="R230:R235"/>
    <mergeCell ref="S230:S235"/>
    <mergeCell ref="T230:T235"/>
    <mergeCell ref="BE224:BE229"/>
    <mergeCell ref="BC218:BC223"/>
    <mergeCell ref="BD218:BD223"/>
    <mergeCell ref="BE218:BE223"/>
    <mergeCell ref="BI224:BI229"/>
    <mergeCell ref="BJ224:BJ229"/>
    <mergeCell ref="BK224:BK229"/>
    <mergeCell ref="BI218:BI223"/>
    <mergeCell ref="BJ218:BJ223"/>
    <mergeCell ref="BK218:BK223"/>
    <mergeCell ref="BF224:BF229"/>
    <mergeCell ref="BG224:BG229"/>
    <mergeCell ref="BH224:BH229"/>
    <mergeCell ref="BF218:BF223"/>
    <mergeCell ref="BG218:BG223"/>
    <mergeCell ref="BH218:BH223"/>
    <mergeCell ref="X230:X235"/>
    <mergeCell ref="Y230:Y235"/>
    <mergeCell ref="AO230:AO235"/>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Q236:Q241"/>
    <mergeCell ref="R236:R241"/>
    <mergeCell ref="S236:S241"/>
    <mergeCell ref="T236:T241"/>
    <mergeCell ref="AR230:AR235"/>
    <mergeCell ref="BL236:BL241"/>
    <mergeCell ref="AZ230:AZ235"/>
    <mergeCell ref="BA230:BA235"/>
    <mergeCell ref="BB230:BB235"/>
    <mergeCell ref="BC230:BC235"/>
    <mergeCell ref="BD230:BD235"/>
    <mergeCell ref="BE230:BE235"/>
    <mergeCell ref="BF230:BF235"/>
    <mergeCell ref="BG230:BG235"/>
    <mergeCell ref="BH230:BH235"/>
    <mergeCell ref="AW236:AW241"/>
    <mergeCell ref="AX236:AX241"/>
    <mergeCell ref="AY236:AY241"/>
    <mergeCell ref="AX230:AX235"/>
    <mergeCell ref="AY230:AY235"/>
    <mergeCell ref="AZ236:AZ241"/>
    <mergeCell ref="BA236:BA241"/>
    <mergeCell ref="BB236:BB241"/>
    <mergeCell ref="BC236:BC241"/>
    <mergeCell ref="BL230:BL235"/>
    <mergeCell ref="BD236:BD241"/>
    <mergeCell ref="BE236:BE241"/>
    <mergeCell ref="BF236:BF241"/>
    <mergeCell ref="K242:K247"/>
    <mergeCell ref="L242:L247"/>
    <mergeCell ref="M242:M247"/>
    <mergeCell ref="N242:N247"/>
    <mergeCell ref="O242:O247"/>
    <mergeCell ref="P242:P247"/>
    <mergeCell ref="Q242:Q247"/>
    <mergeCell ref="N230:N235"/>
    <mergeCell ref="O230:O235"/>
    <mergeCell ref="P230:P235"/>
    <mergeCell ref="Q230:Q235"/>
    <mergeCell ref="F230:F235"/>
    <mergeCell ref="G230:G235"/>
    <mergeCell ref="H230:H235"/>
    <mergeCell ref="I230:I235"/>
    <mergeCell ref="J230:J235"/>
    <mergeCell ref="K230:K235"/>
    <mergeCell ref="L230:L235"/>
    <mergeCell ref="M230:M235"/>
    <mergeCell ref="K194:K199"/>
    <mergeCell ref="BL224:BL229"/>
    <mergeCell ref="L194:L199"/>
    <mergeCell ref="M194:M199"/>
    <mergeCell ref="N194:N199"/>
    <mergeCell ref="O194:O199"/>
    <mergeCell ref="P194:P199"/>
    <mergeCell ref="Q194:Q199"/>
    <mergeCell ref="D224:D229"/>
    <mergeCell ref="E224:E229"/>
    <mergeCell ref="F224:F229"/>
    <mergeCell ref="G224:G229"/>
    <mergeCell ref="H224:H229"/>
    <mergeCell ref="R242:R247"/>
    <mergeCell ref="S242:S247"/>
    <mergeCell ref="T242:T247"/>
    <mergeCell ref="U242:U247"/>
    <mergeCell ref="V242:V247"/>
    <mergeCell ref="W242:W247"/>
    <mergeCell ref="U230:U235"/>
    <mergeCell ref="V230:V235"/>
    <mergeCell ref="W230:W235"/>
    <mergeCell ref="I224:I229"/>
    <mergeCell ref="J224:J229"/>
    <mergeCell ref="K224:K229"/>
    <mergeCell ref="L224:L229"/>
    <mergeCell ref="M224:M229"/>
    <mergeCell ref="N224:N229"/>
    <mergeCell ref="O224:O229"/>
    <mergeCell ref="P224:P229"/>
    <mergeCell ref="Q224:Q229"/>
    <mergeCell ref="R224:R229"/>
    <mergeCell ref="S224:S229"/>
    <mergeCell ref="T224:T229"/>
    <mergeCell ref="AU236:AU241"/>
    <mergeCell ref="AV236:AV241"/>
    <mergeCell ref="AT248:AT253"/>
    <mergeCell ref="AR242:AR247"/>
    <mergeCell ref="AS242:AS247"/>
    <mergeCell ref="AT242:AT247"/>
    <mergeCell ref="AU242:AU247"/>
    <mergeCell ref="AV242:AV247"/>
    <mergeCell ref="T248:T253"/>
    <mergeCell ref="U248:U253"/>
    <mergeCell ref="V248:V253"/>
    <mergeCell ref="W248:W253"/>
    <mergeCell ref="X248:X253"/>
    <mergeCell ref="Y248:Y253"/>
    <mergeCell ref="AO248:AO253"/>
    <mergeCell ref="AP248:AP253"/>
    <mergeCell ref="AQ248:AQ253"/>
    <mergeCell ref="AR248:AR253"/>
    <mergeCell ref="AS248:AS253"/>
    <mergeCell ref="U236:U241"/>
    <mergeCell ref="V236:V241"/>
    <mergeCell ref="AS236:AS241"/>
    <mergeCell ref="AT236:AT241"/>
    <mergeCell ref="W236:W241"/>
    <mergeCell ref="X236:X241"/>
    <mergeCell ref="Y236:Y241"/>
    <mergeCell ref="AO236:AO241"/>
    <mergeCell ref="AP236:AP241"/>
    <mergeCell ref="AQ236:AQ241"/>
    <mergeCell ref="AR236:AR241"/>
    <mergeCell ref="BI242:BI247"/>
    <mergeCell ref="BJ242:BJ247"/>
    <mergeCell ref="BK242:BK247"/>
    <mergeCell ref="BL242:BL247"/>
    <mergeCell ref="D248:D253"/>
    <mergeCell ref="E248:E253"/>
    <mergeCell ref="F248:F253"/>
    <mergeCell ref="G248:G253"/>
    <mergeCell ref="H248:H253"/>
    <mergeCell ref="I248:I253"/>
    <mergeCell ref="J248:J253"/>
    <mergeCell ref="K248:K253"/>
    <mergeCell ref="L248:L253"/>
    <mergeCell ref="M248:M253"/>
    <mergeCell ref="N248:N253"/>
    <mergeCell ref="O248:O253"/>
    <mergeCell ref="P248:P253"/>
    <mergeCell ref="Q248:Q253"/>
    <mergeCell ref="R248:R253"/>
    <mergeCell ref="S248:S253"/>
    <mergeCell ref="X242:X247"/>
    <mergeCell ref="Y242:Y247"/>
    <mergeCell ref="AO242:AO247"/>
    <mergeCell ref="AP242:AP247"/>
    <mergeCell ref="AQ242:AQ247"/>
    <mergeCell ref="BH242:BH247"/>
    <mergeCell ref="E242:E247"/>
    <mergeCell ref="F242:F247"/>
    <mergeCell ref="G242:G247"/>
    <mergeCell ref="H242:H247"/>
    <mergeCell ref="I242:I247"/>
    <mergeCell ref="J242:J247"/>
    <mergeCell ref="A242:A253"/>
    <mergeCell ref="B242:B253"/>
    <mergeCell ref="C242:C253"/>
    <mergeCell ref="BL248:BL253"/>
    <mergeCell ref="AU248:AU253"/>
    <mergeCell ref="AV248:AV253"/>
    <mergeCell ref="AW248:AW253"/>
    <mergeCell ref="AX248:AX253"/>
    <mergeCell ref="AY248:AY253"/>
    <mergeCell ref="AZ248:AZ253"/>
    <mergeCell ref="BA248:BA253"/>
    <mergeCell ref="BB248:BB253"/>
    <mergeCell ref="BC248:BC253"/>
    <mergeCell ref="BD248:BD253"/>
    <mergeCell ref="BE248:BE253"/>
    <mergeCell ref="BF248:BF253"/>
    <mergeCell ref="BG248:BG253"/>
    <mergeCell ref="BH248:BH253"/>
    <mergeCell ref="BI248:BI253"/>
    <mergeCell ref="BJ248:BJ253"/>
    <mergeCell ref="AW242:AW247"/>
    <mergeCell ref="AX242:AX247"/>
    <mergeCell ref="AY242:AY247"/>
    <mergeCell ref="AZ242:AZ247"/>
    <mergeCell ref="BA242:BA247"/>
    <mergeCell ref="BB242:BB247"/>
    <mergeCell ref="BC242:BC247"/>
    <mergeCell ref="BD242:BD247"/>
    <mergeCell ref="BE242:BE247"/>
    <mergeCell ref="BF242:BF247"/>
    <mergeCell ref="BG242:BG247"/>
    <mergeCell ref="BK248:BK253"/>
    <mergeCell ref="F254:F259"/>
    <mergeCell ref="G254:G259"/>
    <mergeCell ref="H254:H259"/>
    <mergeCell ref="I254:I259"/>
    <mergeCell ref="J254:J259"/>
    <mergeCell ref="K254:K259"/>
    <mergeCell ref="L254:L259"/>
    <mergeCell ref="M254:M259"/>
    <mergeCell ref="N254:N259"/>
    <mergeCell ref="O254:O259"/>
    <mergeCell ref="P254:P259"/>
    <mergeCell ref="Q254:Q259"/>
    <mergeCell ref="R254:R259"/>
    <mergeCell ref="S254:S259"/>
    <mergeCell ref="T254:T259"/>
    <mergeCell ref="U254:U259"/>
    <mergeCell ref="V254:V259"/>
    <mergeCell ref="W254:W259"/>
    <mergeCell ref="X254:X259"/>
    <mergeCell ref="Y254:Y259"/>
    <mergeCell ref="AO254:AO259"/>
    <mergeCell ref="AP254:AP259"/>
    <mergeCell ref="AQ254:AQ259"/>
    <mergeCell ref="AR254:AR259"/>
    <mergeCell ref="AS254:AS259"/>
    <mergeCell ref="AT254:AT259"/>
    <mergeCell ref="AU254:AU259"/>
    <mergeCell ref="AV254:AV259"/>
    <mergeCell ref="AW254:AW259"/>
    <mergeCell ref="AX254:AX259"/>
    <mergeCell ref="AY254:AY259"/>
    <mergeCell ref="AZ254:AZ259"/>
    <mergeCell ref="BA254:BA259"/>
    <mergeCell ref="BB254:BB259"/>
    <mergeCell ref="BC254:BC259"/>
    <mergeCell ref="BD254:BD259"/>
    <mergeCell ref="BE254:BE259"/>
    <mergeCell ref="BF254:BF259"/>
    <mergeCell ref="BG254:BG259"/>
    <mergeCell ref="BH254:BH259"/>
    <mergeCell ref="BI254:BI259"/>
    <mergeCell ref="BJ254:BJ259"/>
    <mergeCell ref="BK254:BK259"/>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Q260:Q265"/>
    <mergeCell ref="R260:R265"/>
    <mergeCell ref="S260:S265"/>
    <mergeCell ref="T260:T265"/>
    <mergeCell ref="U260:U265"/>
    <mergeCell ref="V260:V265"/>
    <mergeCell ref="W260:W265"/>
    <mergeCell ref="X260:X265"/>
    <mergeCell ref="Y260:Y265"/>
    <mergeCell ref="AO260:AO265"/>
    <mergeCell ref="AP260:AP265"/>
    <mergeCell ref="AQ260:AQ265"/>
    <mergeCell ref="AR260:AR265"/>
    <mergeCell ref="AS260:AS265"/>
    <mergeCell ref="AT260:AT265"/>
    <mergeCell ref="AU260:AU265"/>
    <mergeCell ref="AV260:AV265"/>
    <mergeCell ref="AW260:AW265"/>
    <mergeCell ref="AX260:AX265"/>
    <mergeCell ref="AY260:AY265"/>
    <mergeCell ref="AZ260:AZ265"/>
    <mergeCell ref="BA260:BA265"/>
    <mergeCell ref="BB260:BB265"/>
    <mergeCell ref="BC260:BC265"/>
    <mergeCell ref="BD260:BD265"/>
    <mergeCell ref="BE260:BE265"/>
    <mergeCell ref="BF260:BF265"/>
    <mergeCell ref="BG260:BG265"/>
    <mergeCell ref="BH260:BH265"/>
    <mergeCell ref="BI260:BI265"/>
    <mergeCell ref="BJ260:BJ265"/>
    <mergeCell ref="BK260:BK265"/>
    <mergeCell ref="D266:D271"/>
    <mergeCell ref="E266:E271"/>
    <mergeCell ref="F266:F271"/>
    <mergeCell ref="G266:G271"/>
    <mergeCell ref="H266:H271"/>
    <mergeCell ref="I266:I271"/>
    <mergeCell ref="J266:J271"/>
    <mergeCell ref="K266:K271"/>
    <mergeCell ref="L266:L271"/>
    <mergeCell ref="M266:M271"/>
    <mergeCell ref="N266:N271"/>
    <mergeCell ref="O266:O271"/>
    <mergeCell ref="P266:P271"/>
    <mergeCell ref="Q266:Q271"/>
    <mergeCell ref="R266:R271"/>
    <mergeCell ref="S266:S271"/>
    <mergeCell ref="T266:T271"/>
    <mergeCell ref="U266:U271"/>
    <mergeCell ref="V266:V271"/>
    <mergeCell ref="W266:W271"/>
    <mergeCell ref="X266:X271"/>
    <mergeCell ref="Y266:Y271"/>
    <mergeCell ref="AO266:AO271"/>
    <mergeCell ref="AP266:AP271"/>
    <mergeCell ref="AQ266:AQ271"/>
    <mergeCell ref="AR266:AR271"/>
    <mergeCell ref="AS266:AS271"/>
    <mergeCell ref="AT266:AT271"/>
    <mergeCell ref="AU266:AU271"/>
    <mergeCell ref="AV266:AV271"/>
    <mergeCell ref="AW266:AW271"/>
    <mergeCell ref="AX266:AX271"/>
    <mergeCell ref="AY266:AY271"/>
    <mergeCell ref="AZ266:AZ271"/>
    <mergeCell ref="BA266:BA271"/>
    <mergeCell ref="BB266:BB271"/>
    <mergeCell ref="BC266:BC271"/>
    <mergeCell ref="BD266:BD271"/>
    <mergeCell ref="BE266:BE271"/>
    <mergeCell ref="BF266:BF271"/>
    <mergeCell ref="BG266:BG271"/>
    <mergeCell ref="BH266:BH271"/>
    <mergeCell ref="BI266:BI271"/>
    <mergeCell ref="BJ266:BJ271"/>
    <mergeCell ref="BK266:BK271"/>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Q272:Q277"/>
    <mergeCell ref="R272:R277"/>
    <mergeCell ref="S272:S277"/>
    <mergeCell ref="T272:T277"/>
    <mergeCell ref="U272:U277"/>
    <mergeCell ref="V272:V277"/>
    <mergeCell ref="W272:W277"/>
    <mergeCell ref="X272:X277"/>
    <mergeCell ref="Y272:Y277"/>
    <mergeCell ref="AO272:AO277"/>
    <mergeCell ref="AP272:AP277"/>
    <mergeCell ref="AQ272:AQ277"/>
    <mergeCell ref="AR272:AR277"/>
    <mergeCell ref="AS272:AS277"/>
    <mergeCell ref="AT272:AT277"/>
    <mergeCell ref="AU272:AU277"/>
    <mergeCell ref="AV272:AV277"/>
    <mergeCell ref="AW272:AW277"/>
    <mergeCell ref="BJ272:BJ277"/>
    <mergeCell ref="BK272:BK277"/>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Q278:Q283"/>
    <mergeCell ref="R278:R283"/>
    <mergeCell ref="S278:S283"/>
    <mergeCell ref="T278:T283"/>
    <mergeCell ref="U278:U283"/>
    <mergeCell ref="AW278:AW283"/>
    <mergeCell ref="AX278:AX283"/>
    <mergeCell ref="AY278:AY283"/>
    <mergeCell ref="AZ278:AZ283"/>
    <mergeCell ref="BA278:BA283"/>
    <mergeCell ref="AX272:AX277"/>
    <mergeCell ref="AY272:AY277"/>
    <mergeCell ref="AZ272:AZ277"/>
    <mergeCell ref="BA272:BA277"/>
    <mergeCell ref="BB272:BB277"/>
    <mergeCell ref="BC272:BC277"/>
    <mergeCell ref="BD272:BD277"/>
    <mergeCell ref="BE272:BE277"/>
    <mergeCell ref="BF272:BF277"/>
    <mergeCell ref="BG272:BG277"/>
    <mergeCell ref="BH272:BH277"/>
    <mergeCell ref="BI272:BI277"/>
    <mergeCell ref="U284:U289"/>
    <mergeCell ref="V284:V289"/>
    <mergeCell ref="W284:W289"/>
    <mergeCell ref="X284:X289"/>
    <mergeCell ref="Y284:Y289"/>
    <mergeCell ref="V278:V283"/>
    <mergeCell ref="W278:W283"/>
    <mergeCell ref="X278:X283"/>
    <mergeCell ref="Y278:Y283"/>
    <mergeCell ref="AO278:AO283"/>
    <mergeCell ref="AP278:AP283"/>
    <mergeCell ref="AQ278:AQ283"/>
    <mergeCell ref="AR278:AR283"/>
    <mergeCell ref="AS278:AS283"/>
    <mergeCell ref="AT278:AT283"/>
    <mergeCell ref="AU278:AU283"/>
    <mergeCell ref="AV278:AV283"/>
    <mergeCell ref="BA284:BA289"/>
    <mergeCell ref="BB284:BB289"/>
    <mergeCell ref="BC284:BC289"/>
    <mergeCell ref="BD284:BD289"/>
    <mergeCell ref="BE284:BE289"/>
    <mergeCell ref="BB278:BB283"/>
    <mergeCell ref="BC278:BC283"/>
    <mergeCell ref="BD278:BD283"/>
    <mergeCell ref="BE278:BE283"/>
    <mergeCell ref="BF278:BF283"/>
    <mergeCell ref="BG278:BG283"/>
    <mergeCell ref="BH278:BH283"/>
    <mergeCell ref="BI278:BI283"/>
    <mergeCell ref="BJ278:BJ283"/>
    <mergeCell ref="BK278:BK283"/>
    <mergeCell ref="D284:D289"/>
    <mergeCell ref="E284:E289"/>
    <mergeCell ref="F284:F289"/>
    <mergeCell ref="G284:G289"/>
    <mergeCell ref="H284:H289"/>
    <mergeCell ref="I284:I289"/>
    <mergeCell ref="J284:J289"/>
    <mergeCell ref="K284:K289"/>
    <mergeCell ref="L284:L289"/>
    <mergeCell ref="M284:M289"/>
    <mergeCell ref="N284:N289"/>
    <mergeCell ref="O284:O289"/>
    <mergeCell ref="P284:P289"/>
    <mergeCell ref="Q284:Q289"/>
    <mergeCell ref="R284:R289"/>
    <mergeCell ref="S284:S289"/>
    <mergeCell ref="T284:T289"/>
    <mergeCell ref="AP290:AP295"/>
    <mergeCell ref="AQ290:AQ295"/>
    <mergeCell ref="AR290:AR295"/>
    <mergeCell ref="AO284:AO289"/>
    <mergeCell ref="AP284:AP289"/>
    <mergeCell ref="AQ284:AQ289"/>
    <mergeCell ref="AR284:AR289"/>
    <mergeCell ref="AS284:AS289"/>
    <mergeCell ref="AT284:AT289"/>
    <mergeCell ref="AU284:AU289"/>
    <mergeCell ref="AV284:AV289"/>
    <mergeCell ref="AW284:AW289"/>
    <mergeCell ref="AX284:AX289"/>
    <mergeCell ref="AY284:AY289"/>
    <mergeCell ref="X296:X301"/>
    <mergeCell ref="AX296:AX301"/>
    <mergeCell ref="AZ284:AZ289"/>
    <mergeCell ref="AS290:AS295"/>
    <mergeCell ref="AT290:AT295"/>
    <mergeCell ref="AU290:AU295"/>
    <mergeCell ref="AV290:AV295"/>
    <mergeCell ref="AW290:AW295"/>
    <mergeCell ref="AX290:AX295"/>
    <mergeCell ref="AY290:AY295"/>
    <mergeCell ref="AZ290:AZ295"/>
    <mergeCell ref="X290:X295"/>
    <mergeCell ref="BG290:BG295"/>
    <mergeCell ref="BH290:BH295"/>
    <mergeCell ref="BI290:BI295"/>
    <mergeCell ref="BF284:BF289"/>
    <mergeCell ref="BG284:BG289"/>
    <mergeCell ref="BH284:BH289"/>
    <mergeCell ref="BI284:BI289"/>
    <mergeCell ref="BJ284:BJ289"/>
    <mergeCell ref="BK284:BK289"/>
    <mergeCell ref="D290:D295"/>
    <mergeCell ref="E290:E295"/>
    <mergeCell ref="F290:F295"/>
    <mergeCell ref="G290:G295"/>
    <mergeCell ref="H290:H295"/>
    <mergeCell ref="I290:I295"/>
    <mergeCell ref="J290:J295"/>
    <mergeCell ref="K290:K295"/>
    <mergeCell ref="L290:L295"/>
    <mergeCell ref="M290:M295"/>
    <mergeCell ref="N290:N295"/>
    <mergeCell ref="O290:O295"/>
    <mergeCell ref="P290:P295"/>
    <mergeCell ref="Q290:Q295"/>
    <mergeCell ref="R290:R295"/>
    <mergeCell ref="S290:S295"/>
    <mergeCell ref="T290:T295"/>
    <mergeCell ref="U290:U295"/>
    <mergeCell ref="V290:V295"/>
    <mergeCell ref="W290:W295"/>
    <mergeCell ref="BA290:BA295"/>
    <mergeCell ref="Y290:Y295"/>
    <mergeCell ref="AO290:AO295"/>
    <mergeCell ref="BB290:BB295"/>
    <mergeCell ref="BC290:BC295"/>
    <mergeCell ref="BD290:BD295"/>
    <mergeCell ref="AY296:AY301"/>
    <mergeCell ref="AZ296:AZ301"/>
    <mergeCell ref="BA296:BA301"/>
    <mergeCell ref="BB296:BB301"/>
    <mergeCell ref="BC296:BC301"/>
    <mergeCell ref="BJ290:BJ295"/>
    <mergeCell ref="BK290:BK295"/>
    <mergeCell ref="D296:D301"/>
    <mergeCell ref="E296:E301"/>
    <mergeCell ref="F296:F301"/>
    <mergeCell ref="G296:G301"/>
    <mergeCell ref="H296:H301"/>
    <mergeCell ref="I296:I301"/>
    <mergeCell ref="J296:J301"/>
    <mergeCell ref="K296:K301"/>
    <mergeCell ref="L296:L301"/>
    <mergeCell ref="M296:M301"/>
    <mergeCell ref="N296:N301"/>
    <mergeCell ref="O296:O301"/>
    <mergeCell ref="P296:P301"/>
    <mergeCell ref="Q296:Q301"/>
    <mergeCell ref="R296:R301"/>
    <mergeCell ref="S296:S301"/>
    <mergeCell ref="T296:T301"/>
    <mergeCell ref="U296:U301"/>
    <mergeCell ref="V296:V301"/>
    <mergeCell ref="W296:W301"/>
    <mergeCell ref="BE290:BE295"/>
    <mergeCell ref="BF290:BF295"/>
    <mergeCell ref="R302:R307"/>
    <mergeCell ref="S302:S307"/>
    <mergeCell ref="T302:T307"/>
    <mergeCell ref="U302:U307"/>
    <mergeCell ref="V302:V307"/>
    <mergeCell ref="W302:W307"/>
    <mergeCell ref="BL254:BL259"/>
    <mergeCell ref="BL260:BL265"/>
    <mergeCell ref="BL266:BL271"/>
    <mergeCell ref="BL272:BL277"/>
    <mergeCell ref="BL278:BL283"/>
    <mergeCell ref="BL284:BL289"/>
    <mergeCell ref="BL290:BL295"/>
    <mergeCell ref="BL296:BL301"/>
    <mergeCell ref="Y296:Y301"/>
    <mergeCell ref="AO296:AO301"/>
    <mergeCell ref="AP296:AP301"/>
    <mergeCell ref="AQ296:AQ301"/>
    <mergeCell ref="BD296:BD301"/>
    <mergeCell ref="BE296:BE301"/>
    <mergeCell ref="BF296:BF301"/>
    <mergeCell ref="BG296:BG301"/>
    <mergeCell ref="BH296:BH301"/>
    <mergeCell ref="AR296:AR301"/>
    <mergeCell ref="AS296:AS301"/>
    <mergeCell ref="AT296:AT301"/>
    <mergeCell ref="AU296:AU301"/>
    <mergeCell ref="AV296:AV301"/>
    <mergeCell ref="BI296:BI301"/>
    <mergeCell ref="BJ296:BJ301"/>
    <mergeCell ref="BK296:BK301"/>
    <mergeCell ref="AW296:AW301"/>
    <mergeCell ref="D302:D307"/>
    <mergeCell ref="E302:E307"/>
    <mergeCell ref="F302:F307"/>
    <mergeCell ref="G302:G307"/>
    <mergeCell ref="H302:H307"/>
    <mergeCell ref="I302:I307"/>
    <mergeCell ref="J302:J307"/>
    <mergeCell ref="K302:K307"/>
    <mergeCell ref="L302:L307"/>
    <mergeCell ref="M302:M307"/>
    <mergeCell ref="N302:N307"/>
    <mergeCell ref="O302:O307"/>
    <mergeCell ref="P302:P307"/>
    <mergeCell ref="Q302:Q307"/>
    <mergeCell ref="H338:H343"/>
    <mergeCell ref="I338:I343"/>
    <mergeCell ref="J338:J343"/>
    <mergeCell ref="K338:K343"/>
    <mergeCell ref="L338:L343"/>
    <mergeCell ref="M338:M343"/>
    <mergeCell ref="N338:N343"/>
    <mergeCell ref="O338:O343"/>
    <mergeCell ref="P338:P343"/>
    <mergeCell ref="Q338:Q343"/>
    <mergeCell ref="X302:X307"/>
    <mergeCell ref="Y302:Y307"/>
    <mergeCell ref="AO302:AO307"/>
    <mergeCell ref="AP302:AP307"/>
    <mergeCell ref="AQ302:AQ307"/>
    <mergeCell ref="AR302:AR307"/>
    <mergeCell ref="AS302:AS307"/>
    <mergeCell ref="AT302:AT307"/>
    <mergeCell ref="AU302:AU307"/>
    <mergeCell ref="AV302:AV307"/>
    <mergeCell ref="AW302:AW307"/>
    <mergeCell ref="AX302:AX307"/>
    <mergeCell ref="AY302:AY307"/>
    <mergeCell ref="AZ302:AZ307"/>
    <mergeCell ref="BA302:BA307"/>
    <mergeCell ref="BB302:BB307"/>
    <mergeCell ref="BC302:BC307"/>
    <mergeCell ref="BD302:BD307"/>
    <mergeCell ref="BE302:BE307"/>
    <mergeCell ref="BF302:BF307"/>
    <mergeCell ref="BG302:BG307"/>
    <mergeCell ref="BH302:BH307"/>
    <mergeCell ref="BI302:BI307"/>
    <mergeCell ref="BJ302:BJ307"/>
    <mergeCell ref="BK302:BK307"/>
    <mergeCell ref="BL302:BL307"/>
    <mergeCell ref="D308:D313"/>
    <mergeCell ref="E308:E313"/>
    <mergeCell ref="F308:F313"/>
    <mergeCell ref="G308:G313"/>
    <mergeCell ref="H308:H313"/>
    <mergeCell ref="I308:I313"/>
    <mergeCell ref="J308:J313"/>
    <mergeCell ref="K308:K313"/>
    <mergeCell ref="L308:L313"/>
    <mergeCell ref="M308:M313"/>
    <mergeCell ref="N308:N313"/>
    <mergeCell ref="O308:O313"/>
    <mergeCell ref="P308:P313"/>
    <mergeCell ref="Q308:Q313"/>
    <mergeCell ref="R308:R313"/>
    <mergeCell ref="S308:S313"/>
    <mergeCell ref="T308:T313"/>
    <mergeCell ref="U308:U313"/>
    <mergeCell ref="V308:V313"/>
    <mergeCell ref="W308:W313"/>
    <mergeCell ref="X308:X313"/>
    <mergeCell ref="Y308:Y313"/>
    <mergeCell ref="AO308:AO313"/>
    <mergeCell ref="AP308:AP313"/>
    <mergeCell ref="AQ308:AQ313"/>
    <mergeCell ref="AR308:AR313"/>
    <mergeCell ref="AS308:AS313"/>
    <mergeCell ref="AT308:AT313"/>
    <mergeCell ref="AU308:AU313"/>
    <mergeCell ref="AV308:AV313"/>
    <mergeCell ref="AW308:AW313"/>
    <mergeCell ref="AX308:AX313"/>
    <mergeCell ref="AY308:AY313"/>
    <mergeCell ref="AZ308:AZ313"/>
    <mergeCell ref="BA308:BA313"/>
    <mergeCell ref="BB308:BB313"/>
    <mergeCell ref="BC308:BC313"/>
    <mergeCell ref="BD308:BD313"/>
    <mergeCell ref="BE308:BE313"/>
    <mergeCell ref="BF308:BF313"/>
    <mergeCell ref="BG308:BG313"/>
    <mergeCell ref="BH308:BH313"/>
    <mergeCell ref="BI308:BI313"/>
    <mergeCell ref="BJ308:BJ313"/>
    <mergeCell ref="BK308:BK313"/>
    <mergeCell ref="BL308:BL313"/>
    <mergeCell ref="A302:A313"/>
    <mergeCell ref="B302:B313"/>
    <mergeCell ref="C302:C313"/>
    <mergeCell ref="F314:F319"/>
    <mergeCell ref="G314:G319"/>
    <mergeCell ref="H314:H319"/>
    <mergeCell ref="I314:I319"/>
    <mergeCell ref="J314:J319"/>
    <mergeCell ref="K314:K319"/>
    <mergeCell ref="L314:L319"/>
    <mergeCell ref="M314:M319"/>
    <mergeCell ref="N314:N319"/>
    <mergeCell ref="O314:O319"/>
    <mergeCell ref="P314:P319"/>
    <mergeCell ref="Q314:Q319"/>
    <mergeCell ref="R314:R319"/>
    <mergeCell ref="S314:S319"/>
    <mergeCell ref="T314:T319"/>
    <mergeCell ref="U314:U319"/>
    <mergeCell ref="V314:V319"/>
    <mergeCell ref="BF314:BF319"/>
    <mergeCell ref="BG314:BG319"/>
    <mergeCell ref="BH314:BH319"/>
    <mergeCell ref="BI314:BI319"/>
    <mergeCell ref="BJ314:BJ319"/>
    <mergeCell ref="BK314:BK319"/>
    <mergeCell ref="BL314:BL319"/>
    <mergeCell ref="F320:F325"/>
    <mergeCell ref="G320:G325"/>
    <mergeCell ref="H320:H325"/>
    <mergeCell ref="I320:I325"/>
    <mergeCell ref="J320:J325"/>
    <mergeCell ref="K320:K325"/>
    <mergeCell ref="L320:L325"/>
    <mergeCell ref="M320:M325"/>
    <mergeCell ref="N320:N325"/>
    <mergeCell ref="O320:O325"/>
    <mergeCell ref="P320:P325"/>
    <mergeCell ref="Q320:Q325"/>
    <mergeCell ref="R320:R325"/>
    <mergeCell ref="S320:S325"/>
    <mergeCell ref="T320:T325"/>
    <mergeCell ref="U320:U325"/>
    <mergeCell ref="V320:V325"/>
    <mergeCell ref="W320:W325"/>
    <mergeCell ref="X320:X325"/>
    <mergeCell ref="Y320:Y325"/>
    <mergeCell ref="W314:W319"/>
    <mergeCell ref="X314:X319"/>
    <mergeCell ref="Y314:Y319"/>
    <mergeCell ref="AQ314:AQ319"/>
    <mergeCell ref="AR314:AR319"/>
    <mergeCell ref="AQ320:AQ325"/>
    <mergeCell ref="AR320:AR325"/>
    <mergeCell ref="AS320:AS325"/>
    <mergeCell ref="AT320:AT325"/>
    <mergeCell ref="AU320:AU325"/>
    <mergeCell ref="AV320:AV325"/>
    <mergeCell ref="AW320:AW325"/>
    <mergeCell ref="AX320:AX325"/>
    <mergeCell ref="AY320:AY325"/>
    <mergeCell ref="AZ320:AZ325"/>
    <mergeCell ref="BA320:BA325"/>
    <mergeCell ref="BB320:BB325"/>
    <mergeCell ref="BC320:BC325"/>
    <mergeCell ref="BD320:BD325"/>
    <mergeCell ref="BE320:BE325"/>
    <mergeCell ref="BC314:BC319"/>
    <mergeCell ref="BD314:BD319"/>
    <mergeCell ref="BE314:BE319"/>
    <mergeCell ref="AS314:AS319"/>
    <mergeCell ref="AT314:AT319"/>
    <mergeCell ref="AU314:AU319"/>
    <mergeCell ref="AV314:AV319"/>
    <mergeCell ref="AW314:AW319"/>
    <mergeCell ref="AX314:AX319"/>
    <mergeCell ref="AY314:AY319"/>
    <mergeCell ref="AZ314:AZ319"/>
    <mergeCell ref="BA314:BA319"/>
    <mergeCell ref="BB314:BB319"/>
    <mergeCell ref="BD326:BD331"/>
    <mergeCell ref="BE326:BE331"/>
    <mergeCell ref="BF326:BF331"/>
    <mergeCell ref="BG326:BG331"/>
    <mergeCell ref="BH326:BH331"/>
    <mergeCell ref="BF320:BF325"/>
    <mergeCell ref="BG320:BG325"/>
    <mergeCell ref="BH320:BH325"/>
    <mergeCell ref="BI320:BI325"/>
    <mergeCell ref="BJ320:BJ325"/>
    <mergeCell ref="BK320:BK325"/>
    <mergeCell ref="BL320:BL325"/>
    <mergeCell ref="F326:F331"/>
    <mergeCell ref="G326:G331"/>
    <mergeCell ref="H326:H331"/>
    <mergeCell ref="I326:I331"/>
    <mergeCell ref="J326:J331"/>
    <mergeCell ref="K326:K331"/>
    <mergeCell ref="L326:L331"/>
    <mergeCell ref="M326:M331"/>
    <mergeCell ref="N326:N331"/>
    <mergeCell ref="O326:O331"/>
    <mergeCell ref="P326:P331"/>
    <mergeCell ref="Q326:Q331"/>
    <mergeCell ref="R326:R331"/>
    <mergeCell ref="S326:S331"/>
    <mergeCell ref="T326:T331"/>
    <mergeCell ref="U326:U331"/>
    <mergeCell ref="V326:V331"/>
    <mergeCell ref="W326:W331"/>
    <mergeCell ref="X326:X331"/>
    <mergeCell ref="Y326:Y331"/>
    <mergeCell ref="Y332:Y337"/>
    <mergeCell ref="AQ332:AQ337"/>
    <mergeCell ref="AR332:AR337"/>
    <mergeCell ref="AS332:AS337"/>
    <mergeCell ref="AT332:AT337"/>
    <mergeCell ref="AR326:AR331"/>
    <mergeCell ref="AS326:AS331"/>
    <mergeCell ref="AT326:AT331"/>
    <mergeCell ref="AU326:AU331"/>
    <mergeCell ref="AV326:AV331"/>
    <mergeCell ref="AW326:AW331"/>
    <mergeCell ref="AX326:AX331"/>
    <mergeCell ref="AY326:AY331"/>
    <mergeCell ref="AZ326:AZ331"/>
    <mergeCell ref="BA326:BA331"/>
    <mergeCell ref="BB326:BB331"/>
    <mergeCell ref="BC326:BC331"/>
    <mergeCell ref="AQ326:AQ331"/>
    <mergeCell ref="A314:A337"/>
    <mergeCell ref="B314:B337"/>
    <mergeCell ref="C314:C337"/>
    <mergeCell ref="D338:D343"/>
    <mergeCell ref="E338:E343"/>
    <mergeCell ref="F338:F343"/>
    <mergeCell ref="G338:G343"/>
    <mergeCell ref="AU332:AU337"/>
    <mergeCell ref="AV332:AV337"/>
    <mergeCell ref="AW332:AW337"/>
    <mergeCell ref="AX332:AX337"/>
    <mergeCell ref="AY332:AY337"/>
    <mergeCell ref="AZ332:AZ337"/>
    <mergeCell ref="BA332:BA337"/>
    <mergeCell ref="BB332:BB337"/>
    <mergeCell ref="BC332:BC337"/>
    <mergeCell ref="BD332:BD337"/>
    <mergeCell ref="F332:F337"/>
    <mergeCell ref="G332:G337"/>
    <mergeCell ref="H332:H337"/>
    <mergeCell ref="I332:I337"/>
    <mergeCell ref="J332:J337"/>
    <mergeCell ref="K332:K337"/>
    <mergeCell ref="L332:L337"/>
    <mergeCell ref="M332:M337"/>
    <mergeCell ref="N332:N337"/>
    <mergeCell ref="O332:O337"/>
    <mergeCell ref="P332:P337"/>
    <mergeCell ref="Q332:Q337"/>
    <mergeCell ref="R332:R337"/>
    <mergeCell ref="S332:S337"/>
    <mergeCell ref="T332:T337"/>
    <mergeCell ref="BL332:BL337"/>
    <mergeCell ref="D314:D319"/>
    <mergeCell ref="E314:E319"/>
    <mergeCell ref="AO314:AO319"/>
    <mergeCell ref="AP314:AP319"/>
    <mergeCell ref="D320:D325"/>
    <mergeCell ref="E320:E325"/>
    <mergeCell ref="AO320:AO325"/>
    <mergeCell ref="AP320:AP325"/>
    <mergeCell ref="D326:D331"/>
    <mergeCell ref="E326:E331"/>
    <mergeCell ref="AO326:AO331"/>
    <mergeCell ref="AP326:AP331"/>
    <mergeCell ref="D332:D337"/>
    <mergeCell ref="E332:E337"/>
    <mergeCell ref="AO332:AO337"/>
    <mergeCell ref="AP332:AP337"/>
    <mergeCell ref="BE332:BE337"/>
    <mergeCell ref="BF332:BF337"/>
    <mergeCell ref="BG332:BG337"/>
    <mergeCell ref="BH332:BH337"/>
    <mergeCell ref="BI332:BI337"/>
    <mergeCell ref="BJ332:BJ337"/>
    <mergeCell ref="BK332:BK337"/>
    <mergeCell ref="BI326:BI331"/>
    <mergeCell ref="BJ326:BJ331"/>
    <mergeCell ref="BK326:BK331"/>
    <mergeCell ref="BL326:BL331"/>
    <mergeCell ref="U332:U337"/>
    <mergeCell ref="V332:V337"/>
    <mergeCell ref="W332:W337"/>
    <mergeCell ref="X332:X337"/>
    <mergeCell ref="R338:R343"/>
    <mergeCell ref="S338:S343"/>
    <mergeCell ref="T338:T343"/>
    <mergeCell ref="U338:U343"/>
    <mergeCell ref="V338:V343"/>
    <mergeCell ref="W338:W343"/>
    <mergeCell ref="X338:X343"/>
    <mergeCell ref="Y338:Y343"/>
    <mergeCell ref="AO338:AO343"/>
    <mergeCell ref="AP338:AP343"/>
    <mergeCell ref="AQ338:AQ343"/>
    <mergeCell ref="AR338:AR343"/>
    <mergeCell ref="AS338:AS343"/>
    <mergeCell ref="AT338:AT343"/>
    <mergeCell ref="AU338:AU343"/>
    <mergeCell ref="AV338:AV343"/>
    <mergeCell ref="AW338:AW343"/>
    <mergeCell ref="AX338:AX343"/>
    <mergeCell ref="AY338:AY343"/>
    <mergeCell ref="AZ338:AZ343"/>
    <mergeCell ref="BA338:BA343"/>
    <mergeCell ref="BB338:BB343"/>
    <mergeCell ref="BC338:BC343"/>
    <mergeCell ref="BD338:BD343"/>
    <mergeCell ref="BE338:BE343"/>
    <mergeCell ref="BF338:BF343"/>
    <mergeCell ref="BG338:BG343"/>
    <mergeCell ref="BH338:BH343"/>
    <mergeCell ref="BI338:BI343"/>
    <mergeCell ref="BJ338:BJ343"/>
    <mergeCell ref="BK338:BK343"/>
    <mergeCell ref="BL338:BL343"/>
    <mergeCell ref="D344:D349"/>
    <mergeCell ref="E344:E349"/>
    <mergeCell ref="F344:F349"/>
    <mergeCell ref="G344:G349"/>
    <mergeCell ref="H344:H349"/>
    <mergeCell ref="I344:I349"/>
    <mergeCell ref="J344:J349"/>
    <mergeCell ref="K344:K349"/>
    <mergeCell ref="L344:L349"/>
    <mergeCell ref="M344:M349"/>
    <mergeCell ref="N344:N349"/>
    <mergeCell ref="O344:O349"/>
    <mergeCell ref="P344:P349"/>
    <mergeCell ref="Q344:Q349"/>
    <mergeCell ref="R344:R349"/>
    <mergeCell ref="S344:S349"/>
    <mergeCell ref="T344:T349"/>
    <mergeCell ref="U344:U349"/>
    <mergeCell ref="V344:V349"/>
    <mergeCell ref="W344:W349"/>
    <mergeCell ref="X344:X349"/>
    <mergeCell ref="Y344:Y349"/>
    <mergeCell ref="AO344:AO349"/>
    <mergeCell ref="AP344:AP349"/>
    <mergeCell ref="AQ344:AQ349"/>
    <mergeCell ref="AR344:AR349"/>
    <mergeCell ref="AS344:AS349"/>
    <mergeCell ref="AT344:AT349"/>
    <mergeCell ref="AU344:AU349"/>
    <mergeCell ref="AV344:AV349"/>
    <mergeCell ref="AW344:AW349"/>
    <mergeCell ref="AX344:AX349"/>
    <mergeCell ref="AY344:AY349"/>
    <mergeCell ref="AZ344:AZ349"/>
    <mergeCell ref="BA350:BA355"/>
    <mergeCell ref="BB350:BB355"/>
    <mergeCell ref="BC350:BC355"/>
    <mergeCell ref="BA344:BA349"/>
    <mergeCell ref="BB344:BB349"/>
    <mergeCell ref="BC344:BC349"/>
    <mergeCell ref="BD344:BD349"/>
    <mergeCell ref="BE344:BE349"/>
    <mergeCell ref="BF344:BF349"/>
    <mergeCell ref="BG344:BG349"/>
    <mergeCell ref="BH344:BH349"/>
    <mergeCell ref="BI344:BI349"/>
    <mergeCell ref="BJ344:BJ349"/>
    <mergeCell ref="BK344:BK349"/>
    <mergeCell ref="BL344:BL349"/>
    <mergeCell ref="D350:D355"/>
    <mergeCell ref="E350:E355"/>
    <mergeCell ref="F350:F355"/>
    <mergeCell ref="G350:G355"/>
    <mergeCell ref="H350:H355"/>
    <mergeCell ref="I350:I355"/>
    <mergeCell ref="J350:J355"/>
    <mergeCell ref="K350:K355"/>
    <mergeCell ref="L350:L355"/>
    <mergeCell ref="M350:M355"/>
    <mergeCell ref="N350:N355"/>
    <mergeCell ref="O350:O355"/>
    <mergeCell ref="P350:P355"/>
    <mergeCell ref="Q350:Q355"/>
    <mergeCell ref="R350:R355"/>
    <mergeCell ref="S350:S355"/>
    <mergeCell ref="T350:T355"/>
    <mergeCell ref="AO350:AO355"/>
    <mergeCell ref="AP350:AP355"/>
    <mergeCell ref="AQ350:AQ355"/>
    <mergeCell ref="AR350:AR355"/>
    <mergeCell ref="AS350:AS355"/>
    <mergeCell ref="AT350:AT355"/>
    <mergeCell ref="AU350:AU355"/>
    <mergeCell ref="AV350:AV355"/>
    <mergeCell ref="AW350:AW355"/>
    <mergeCell ref="AX350:AX355"/>
    <mergeCell ref="AY350:AY355"/>
    <mergeCell ref="AZ350:AZ355"/>
    <mergeCell ref="U350:U355"/>
    <mergeCell ref="V350:V355"/>
    <mergeCell ref="W350:W355"/>
    <mergeCell ref="AU356:AU361"/>
    <mergeCell ref="AV356:AV361"/>
    <mergeCell ref="AW356:AW361"/>
    <mergeCell ref="AX356:AX361"/>
    <mergeCell ref="AY356:AY361"/>
    <mergeCell ref="AZ356:AZ361"/>
    <mergeCell ref="U356:U361"/>
    <mergeCell ref="V356:V361"/>
    <mergeCell ref="W356:W361"/>
    <mergeCell ref="X356:X361"/>
    <mergeCell ref="Y356:Y361"/>
    <mergeCell ref="AO356:AO361"/>
    <mergeCell ref="AP356:AP361"/>
    <mergeCell ref="AQ356:AQ361"/>
    <mergeCell ref="AR356:AR361"/>
    <mergeCell ref="AS356:AS361"/>
    <mergeCell ref="AT356:AT361"/>
    <mergeCell ref="BD350:BD355"/>
    <mergeCell ref="BE350:BE355"/>
    <mergeCell ref="BF350:BF355"/>
    <mergeCell ref="BG350:BG355"/>
    <mergeCell ref="BH350:BH355"/>
    <mergeCell ref="BI350:BI355"/>
    <mergeCell ref="BJ350:BJ355"/>
    <mergeCell ref="BK350:BK355"/>
    <mergeCell ref="BL350:BL355"/>
    <mergeCell ref="A338:A355"/>
    <mergeCell ref="B338:B355"/>
    <mergeCell ref="C338:C355"/>
    <mergeCell ref="D356:D361"/>
    <mergeCell ref="E356:E361"/>
    <mergeCell ref="F356:F361"/>
    <mergeCell ref="G356:G361"/>
    <mergeCell ref="H356:H361"/>
    <mergeCell ref="I356:I361"/>
    <mergeCell ref="J356:J361"/>
    <mergeCell ref="K356:K361"/>
    <mergeCell ref="L356:L361"/>
    <mergeCell ref="M356:M361"/>
    <mergeCell ref="N356:N361"/>
    <mergeCell ref="O356:O361"/>
    <mergeCell ref="P356:P361"/>
    <mergeCell ref="Q356:Q361"/>
    <mergeCell ref="BL356:BL361"/>
    <mergeCell ref="R356:R361"/>
    <mergeCell ref="S356:S361"/>
    <mergeCell ref="T356:T361"/>
    <mergeCell ref="X350:X355"/>
    <mergeCell ref="Y350:Y355"/>
    <mergeCell ref="AX362:AX367"/>
    <mergeCell ref="AY362:AY367"/>
    <mergeCell ref="AZ362:AZ367"/>
    <mergeCell ref="D362:D367"/>
    <mergeCell ref="E362:E367"/>
    <mergeCell ref="F362:F367"/>
    <mergeCell ref="G362:G367"/>
    <mergeCell ref="H362:H367"/>
    <mergeCell ref="I362:I367"/>
    <mergeCell ref="J362:J367"/>
    <mergeCell ref="K362:K367"/>
    <mergeCell ref="L362:L367"/>
    <mergeCell ref="M362:M367"/>
    <mergeCell ref="N362:N367"/>
    <mergeCell ref="O362:O367"/>
    <mergeCell ref="P362:P367"/>
    <mergeCell ref="Q362:Q367"/>
    <mergeCell ref="R362:R367"/>
    <mergeCell ref="S362:S367"/>
    <mergeCell ref="T362:T367"/>
    <mergeCell ref="BA356:BA361"/>
    <mergeCell ref="BB356:BB361"/>
    <mergeCell ref="BC356:BC361"/>
    <mergeCell ref="BD356:BD361"/>
    <mergeCell ref="BE356:BE361"/>
    <mergeCell ref="BF356:BF361"/>
    <mergeCell ref="BG356:BG361"/>
    <mergeCell ref="BH356:BH361"/>
    <mergeCell ref="BI356:BI361"/>
    <mergeCell ref="BJ356:BJ361"/>
    <mergeCell ref="BK356:BK361"/>
    <mergeCell ref="U368:U373"/>
    <mergeCell ref="V368:V373"/>
    <mergeCell ref="W368:W373"/>
    <mergeCell ref="X368:X373"/>
    <mergeCell ref="Y368:Y373"/>
    <mergeCell ref="AO368:AO373"/>
    <mergeCell ref="X362:X367"/>
    <mergeCell ref="Y362:Y367"/>
    <mergeCell ref="AO362:AO367"/>
    <mergeCell ref="AP362:AP367"/>
    <mergeCell ref="AQ362:AQ367"/>
    <mergeCell ref="AR362:AR367"/>
    <mergeCell ref="AS362:AS367"/>
    <mergeCell ref="AT362:AT367"/>
    <mergeCell ref="AU362:AU367"/>
    <mergeCell ref="AV362:AV367"/>
    <mergeCell ref="AW362:AW367"/>
    <mergeCell ref="BA368:BA373"/>
    <mergeCell ref="U362:U367"/>
    <mergeCell ref="V362:V367"/>
    <mergeCell ref="W362:W367"/>
    <mergeCell ref="BI362:BI367"/>
    <mergeCell ref="BJ362:BJ367"/>
    <mergeCell ref="BK362:BK367"/>
    <mergeCell ref="BL362:BL367"/>
    <mergeCell ref="D368:D373"/>
    <mergeCell ref="E368:E373"/>
    <mergeCell ref="F368:F373"/>
    <mergeCell ref="G368:G373"/>
    <mergeCell ref="H368:H373"/>
    <mergeCell ref="I368:I373"/>
    <mergeCell ref="J368:J373"/>
    <mergeCell ref="K368:K373"/>
    <mergeCell ref="L368:L373"/>
    <mergeCell ref="M368:M373"/>
    <mergeCell ref="N368:N373"/>
    <mergeCell ref="O368:O373"/>
    <mergeCell ref="P368:P373"/>
    <mergeCell ref="Q368:Q373"/>
    <mergeCell ref="R368:R373"/>
    <mergeCell ref="S368:S373"/>
    <mergeCell ref="T368:T373"/>
    <mergeCell ref="BA362:BA367"/>
    <mergeCell ref="BB362:BB367"/>
    <mergeCell ref="BC362:BC367"/>
    <mergeCell ref="AT368:AT373"/>
    <mergeCell ref="AU368:AU373"/>
    <mergeCell ref="AV368:AV373"/>
    <mergeCell ref="AW368:AW373"/>
    <mergeCell ref="AX368:AX373"/>
    <mergeCell ref="AY368:AY373"/>
    <mergeCell ref="AZ368:AZ373"/>
    <mergeCell ref="BB368:BB373"/>
    <mergeCell ref="BC368:BC373"/>
    <mergeCell ref="BD368:BD373"/>
    <mergeCell ref="BE368:BE373"/>
    <mergeCell ref="BF368:BF373"/>
    <mergeCell ref="BD362:BD367"/>
    <mergeCell ref="BE362:BE367"/>
    <mergeCell ref="BF362:BF367"/>
    <mergeCell ref="BG362:BG367"/>
    <mergeCell ref="BH362:BH367"/>
    <mergeCell ref="BK368:BK373"/>
    <mergeCell ref="BL368:BL373"/>
    <mergeCell ref="D374:D379"/>
    <mergeCell ref="E374:E379"/>
    <mergeCell ref="F374:F379"/>
    <mergeCell ref="G374:G379"/>
    <mergeCell ref="H374:H379"/>
    <mergeCell ref="I374:I379"/>
    <mergeCell ref="J374:J379"/>
    <mergeCell ref="K374:K379"/>
    <mergeCell ref="L374:L379"/>
    <mergeCell ref="M374:M379"/>
    <mergeCell ref="N374:N379"/>
    <mergeCell ref="O374:O379"/>
    <mergeCell ref="P374:P379"/>
    <mergeCell ref="Q374:Q379"/>
    <mergeCell ref="R374:R379"/>
    <mergeCell ref="S374:S379"/>
    <mergeCell ref="T374:T379"/>
    <mergeCell ref="U374:U379"/>
    <mergeCell ref="V374:V379"/>
    <mergeCell ref="W374:W379"/>
    <mergeCell ref="X374:X379"/>
    <mergeCell ref="BL188:BL193"/>
    <mergeCell ref="A170:A193"/>
    <mergeCell ref="B170:B193"/>
    <mergeCell ref="C170:C193"/>
    <mergeCell ref="BE374:BE379"/>
    <mergeCell ref="BF374:BF379"/>
    <mergeCell ref="BG374:BG379"/>
    <mergeCell ref="BH374:BH379"/>
    <mergeCell ref="BI374:BI379"/>
    <mergeCell ref="BG368:BG373"/>
    <mergeCell ref="BH368:BH373"/>
    <mergeCell ref="BI368:BI373"/>
    <mergeCell ref="BJ368:BJ373"/>
    <mergeCell ref="K188:K193"/>
    <mergeCell ref="L188:L193"/>
    <mergeCell ref="M188:M193"/>
    <mergeCell ref="N188:N193"/>
    <mergeCell ref="O188:O193"/>
    <mergeCell ref="P188:P193"/>
    <mergeCell ref="Q188:Q193"/>
    <mergeCell ref="R188:R193"/>
    <mergeCell ref="S188:S193"/>
    <mergeCell ref="T188:T193"/>
    <mergeCell ref="U188:U193"/>
    <mergeCell ref="V188:V193"/>
    <mergeCell ref="W188:W193"/>
    <mergeCell ref="X188:X193"/>
    <mergeCell ref="Y188:Y193"/>
    <mergeCell ref="AO188:AO193"/>
    <mergeCell ref="AP188:AP193"/>
    <mergeCell ref="AQ188:AQ193"/>
    <mergeCell ref="AR188:AR193"/>
    <mergeCell ref="S380:S385"/>
    <mergeCell ref="T380:T385"/>
    <mergeCell ref="AW188:AW193"/>
    <mergeCell ref="AX188:AX193"/>
    <mergeCell ref="AY188:AY193"/>
    <mergeCell ref="AZ188:AZ193"/>
    <mergeCell ref="BA188:BA193"/>
    <mergeCell ref="BB188:BB193"/>
    <mergeCell ref="BC188:BC193"/>
    <mergeCell ref="BD188:BD193"/>
    <mergeCell ref="BE188:BE193"/>
    <mergeCell ref="BF188:BF193"/>
    <mergeCell ref="BG188:BG193"/>
    <mergeCell ref="BH188:BH193"/>
    <mergeCell ref="BI188:BI193"/>
    <mergeCell ref="BJ188:BJ193"/>
    <mergeCell ref="BK188:BK193"/>
    <mergeCell ref="AS188:AS193"/>
    <mergeCell ref="AT188:AT193"/>
    <mergeCell ref="AU188:AU193"/>
    <mergeCell ref="AV188:AV193"/>
    <mergeCell ref="Y374:Y379"/>
    <mergeCell ref="AO374:AO379"/>
    <mergeCell ref="AP374:AP379"/>
    <mergeCell ref="AQ374:AQ379"/>
    <mergeCell ref="AR374:AR379"/>
    <mergeCell ref="AP368:AP373"/>
    <mergeCell ref="AQ368:AQ373"/>
    <mergeCell ref="AR368:AR373"/>
    <mergeCell ref="AS368:AS373"/>
    <mergeCell ref="AW374:AW379"/>
    <mergeCell ref="AX374:AX379"/>
    <mergeCell ref="A356:A385"/>
    <mergeCell ref="B356:B385"/>
    <mergeCell ref="C356:C385"/>
    <mergeCell ref="AQ380:AQ385"/>
    <mergeCell ref="AR380:AR385"/>
    <mergeCell ref="AS380:AS385"/>
    <mergeCell ref="AT380:AT385"/>
    <mergeCell ref="AU380:AU385"/>
    <mergeCell ref="AV380:AV385"/>
    <mergeCell ref="AW380:AW385"/>
    <mergeCell ref="AX380:AX385"/>
    <mergeCell ref="AY380:AY385"/>
    <mergeCell ref="AZ380:AZ385"/>
    <mergeCell ref="BA380:BA385"/>
    <mergeCell ref="BB380:BB385"/>
    <mergeCell ref="BC380:BC385"/>
    <mergeCell ref="BD380:BD385"/>
    <mergeCell ref="D380:D385"/>
    <mergeCell ref="E380:E385"/>
    <mergeCell ref="F380:F385"/>
    <mergeCell ref="G380:G385"/>
    <mergeCell ref="H380:H385"/>
    <mergeCell ref="I380:I385"/>
    <mergeCell ref="J380:J385"/>
    <mergeCell ref="K380:K385"/>
    <mergeCell ref="L380:L385"/>
    <mergeCell ref="M380:M385"/>
    <mergeCell ref="N380:N385"/>
    <mergeCell ref="O380:O385"/>
    <mergeCell ref="P380:P385"/>
    <mergeCell ref="Q380:Q385"/>
    <mergeCell ref="R380:R385"/>
    <mergeCell ref="BJ374:BJ379"/>
    <mergeCell ref="BK374:BK379"/>
    <mergeCell ref="BL374:BL379"/>
    <mergeCell ref="AS374:AS379"/>
    <mergeCell ref="AT374:AT379"/>
    <mergeCell ref="AU374:AU379"/>
    <mergeCell ref="AV374:AV379"/>
    <mergeCell ref="U380:U385"/>
    <mergeCell ref="V380:V385"/>
    <mergeCell ref="W380:W385"/>
    <mergeCell ref="X380:X385"/>
    <mergeCell ref="Y380:Y385"/>
    <mergeCell ref="AO380:AO385"/>
    <mergeCell ref="AP380:AP385"/>
    <mergeCell ref="BH380:BH385"/>
    <mergeCell ref="BI380:BI385"/>
    <mergeCell ref="BJ380:BJ385"/>
    <mergeCell ref="BK380:BK385"/>
    <mergeCell ref="BL380:BL385"/>
    <mergeCell ref="BE380:BE385"/>
    <mergeCell ref="BF380:BF385"/>
    <mergeCell ref="BG380:BG385"/>
    <mergeCell ref="AY374:AY379"/>
    <mergeCell ref="AZ374:AZ379"/>
    <mergeCell ref="BA374:BA379"/>
    <mergeCell ref="BB374:BB379"/>
    <mergeCell ref="BC374:BC379"/>
    <mergeCell ref="BD374:BD379"/>
  </mergeCells>
  <conditionalFormatting sqref="AQ32:AQ37 AQ116:AQ133 AQ170:AQ187 AQ242:AQ253">
    <cfRule type="cellIs" dxfId="2324" priority="1318" operator="equal">
      <formula>"Muy Baja"</formula>
    </cfRule>
    <cfRule type="cellIs" dxfId="2323" priority="1319" operator="equal">
      <formula>"Baja"</formula>
    </cfRule>
    <cfRule type="cellIs" dxfId="2322" priority="1320" operator="equal">
      <formula>"Media"</formula>
    </cfRule>
    <cfRule type="cellIs" dxfId="2321" priority="1321" operator="equal">
      <formula>"Alta"</formula>
    </cfRule>
    <cfRule type="cellIs" dxfId="2320" priority="1322" operator="equal">
      <formula>"Muy Alta"</formula>
    </cfRule>
  </conditionalFormatting>
  <conditionalFormatting sqref="AT32:AT37 AT116:AT133 AT170:AT187 AT242:AT253">
    <cfRule type="cellIs" dxfId="2319" priority="1313" operator="equal">
      <formula>"Leve"</formula>
    </cfRule>
    <cfRule type="cellIs" dxfId="2318" priority="1314" operator="equal">
      <formula>"Menor"</formula>
    </cfRule>
    <cfRule type="cellIs" dxfId="2317" priority="1315" operator="equal">
      <formula>"Moderado"</formula>
    </cfRule>
    <cfRule type="cellIs" dxfId="2316" priority="1316" operator="equal">
      <formula>"Mayor"</formula>
    </cfRule>
    <cfRule type="cellIs" dxfId="2315" priority="1317" operator="equal">
      <formula>"Catastrófico"</formula>
    </cfRule>
  </conditionalFormatting>
  <conditionalFormatting sqref="AV32:AV37 AV116:AV133 AV170:AV187 AV242:AV253">
    <cfRule type="cellIs" dxfId="2314" priority="1309" operator="equal">
      <formula>"Bajo"</formula>
    </cfRule>
    <cfRule type="cellIs" dxfId="2313" priority="1310" operator="equal">
      <formula>"Moderado"</formula>
    </cfRule>
    <cfRule type="cellIs" dxfId="2312" priority="1311" operator="equal">
      <formula>"Alto"</formula>
    </cfRule>
    <cfRule type="cellIs" dxfId="2311" priority="1312" operator="equal">
      <formula>"Extremo"</formula>
    </cfRule>
  </conditionalFormatting>
  <conditionalFormatting sqref="AU80:AU115 AU32:AU37 AU122:AU133 AU176:AU187 AU248:AU253">
    <cfRule type="cellIs" dxfId="2310" priority="1105" operator="equal">
      <formula>"Alto"</formula>
    </cfRule>
    <cfRule type="cellIs" dxfId="2309" priority="1106" operator="equal">
      <formula>"Moderado"</formula>
    </cfRule>
    <cfRule type="cellIs" dxfId="2308" priority="1107" operator="equal">
      <formula>"Bajo"</formula>
    </cfRule>
  </conditionalFormatting>
  <conditionalFormatting sqref="AU80:AU115 AU32:AU37 AU122:AU133 AU176:AU187 AU248:AU253">
    <cfRule type="cellIs" dxfId="2307" priority="1104" operator="equal">
      <formula>"Extremo"</formula>
    </cfRule>
  </conditionalFormatting>
  <conditionalFormatting sqref="AU356:AU361">
    <cfRule type="cellIs" dxfId="2306" priority="563" operator="equal">
      <formula>"Alto"</formula>
    </cfRule>
    <cfRule type="cellIs" dxfId="2305" priority="564" operator="equal">
      <formula>"Moderado"</formula>
    </cfRule>
    <cfRule type="cellIs" dxfId="2304" priority="565" operator="equal">
      <formula>"Bajo"</formula>
    </cfRule>
  </conditionalFormatting>
  <conditionalFormatting sqref="AU356:AU361">
    <cfRule type="cellIs" dxfId="2303" priority="562" operator="equal">
      <formula>"Extremo"</formula>
    </cfRule>
  </conditionalFormatting>
  <conditionalFormatting sqref="R32:R43 T32:T43 V32:V43 R116:R133 V116:V133 R170:R187 T116:T187 V170:V187 R242:R253 T242:T253 V242:V253">
    <cfRule type="cellIs" dxfId="2302" priority="471" operator="equal">
      <formula>"Catastrófico"</formula>
    </cfRule>
    <cfRule type="cellIs" dxfId="2301" priority="472" operator="equal">
      <formula>"Mayor"</formula>
    </cfRule>
    <cfRule type="cellIs" dxfId="2300" priority="473" operator="equal">
      <formula>"Moderado"</formula>
    </cfRule>
    <cfRule type="cellIs" dxfId="2299" priority="474" operator="equal">
      <formula>"Menor"</formula>
    </cfRule>
    <cfRule type="cellIs" dxfId="2298" priority="475" operator="equal">
      <formula>"Leve"</formula>
    </cfRule>
  </conditionalFormatting>
  <conditionalFormatting sqref="AU308:AU313">
    <cfRule type="cellIs" dxfId="2297" priority="723" operator="equal">
      <formula>"Extremo"</formula>
    </cfRule>
  </conditionalFormatting>
  <conditionalFormatting sqref="AU320:AU337">
    <cfRule type="cellIs" dxfId="2296" priority="668" operator="equal">
      <formula>"Extremo"</formula>
    </cfRule>
  </conditionalFormatting>
  <conditionalFormatting sqref="AU362:AU367 AU374:AU379">
    <cfRule type="cellIs" dxfId="2295" priority="558" operator="equal">
      <formula>"Extremo"</formula>
    </cfRule>
  </conditionalFormatting>
  <conditionalFormatting sqref="P29:P43 P116:P133 P170:P187 P242:P253">
    <cfRule type="cellIs" dxfId="2294" priority="1344" operator="equal">
      <formula>"Muy Baja"</formula>
    </cfRule>
  </conditionalFormatting>
  <conditionalFormatting sqref="P29:P31 P128:P133">
    <cfRule type="cellIs" dxfId="2293" priority="1340" operator="equal">
      <formula>"Muy Alta"</formula>
    </cfRule>
    <cfRule type="cellIs" dxfId="2292" priority="1341" operator="equal">
      <formula>"Alta"</formula>
    </cfRule>
    <cfRule type="cellIs" dxfId="2291" priority="1342" operator="equal">
      <formula>"Media"</formula>
    </cfRule>
    <cfRule type="cellIs" dxfId="2290" priority="1343" operator="equal">
      <formula>"Baja"</formula>
    </cfRule>
  </conditionalFormatting>
  <conditionalFormatting sqref="R29:R31">
    <cfRule type="cellIs" dxfId="2289" priority="1335" operator="equal">
      <formula>"Catastrófico"</formula>
    </cfRule>
    <cfRule type="cellIs" dxfId="2288" priority="1336" operator="equal">
      <formula>"Mayor"</formula>
    </cfRule>
    <cfRule type="cellIs" dxfId="2287" priority="1337" operator="equal">
      <formula>"Moderado"</formula>
    </cfRule>
    <cfRule type="cellIs" dxfId="2286" priority="1338" operator="equal">
      <formula>"Menor"</formula>
    </cfRule>
    <cfRule type="cellIs" dxfId="2285" priority="1339" operator="equal">
      <formula>"Leve"</formula>
    </cfRule>
  </conditionalFormatting>
  <conditionalFormatting sqref="T29:T31">
    <cfRule type="cellIs" dxfId="2284" priority="1330" operator="equal">
      <formula>"Catastrófico"</formula>
    </cfRule>
    <cfRule type="cellIs" dxfId="2283" priority="1331" operator="equal">
      <formula>"Mayor"</formula>
    </cfRule>
    <cfRule type="cellIs" dxfId="2282" priority="1332" operator="equal">
      <formula>"Moderado"</formula>
    </cfRule>
    <cfRule type="cellIs" dxfId="2281" priority="1333" operator="equal">
      <formula>"Menor"</formula>
    </cfRule>
    <cfRule type="cellIs" dxfId="2280" priority="1334" operator="equal">
      <formula>"Leve"</formula>
    </cfRule>
  </conditionalFormatting>
  <conditionalFormatting sqref="V29:V31">
    <cfRule type="cellIs" dxfId="2279" priority="1324" operator="equal">
      <formula>"Catastrófico"</formula>
    </cfRule>
    <cfRule type="cellIs" dxfId="2278" priority="1326" operator="equal">
      <formula>"Mayor"</formula>
    </cfRule>
    <cfRule type="cellIs" dxfId="2277" priority="1327" operator="equal">
      <formula>"Moderado"</formula>
    </cfRule>
    <cfRule type="cellIs" dxfId="2276" priority="1328" operator="equal">
      <formula>"Menor"</formula>
    </cfRule>
    <cfRule type="cellIs" dxfId="2275" priority="1329" operator="equal">
      <formula>"Leve"</formula>
    </cfRule>
  </conditionalFormatting>
  <conditionalFormatting sqref="V29:V31">
    <cfRule type="cellIs" dxfId="2274" priority="1325" operator="equal">
      <formula>"Catastrófico"</formula>
    </cfRule>
  </conditionalFormatting>
  <conditionalFormatting sqref="Y29:Y43">
    <cfRule type="cellIs" dxfId="2273" priority="1323" operator="equal">
      <formula>"Bajo"</formula>
    </cfRule>
    <cfRule type="cellIs" dxfId="2272" priority="1345" operator="equal">
      <formula>"Extremo"</formula>
    </cfRule>
    <cfRule type="cellIs" dxfId="2271" priority="1345" operator="equal">
      <formula>"Moderado"</formula>
    </cfRule>
    <cfRule type="cellIs" dxfId="2270" priority="1345" operator="equal">
      <formula>"Alto"</formula>
    </cfRule>
  </conditionalFormatting>
  <conditionalFormatting sqref="P32:P43">
    <cfRule type="cellIs" dxfId="2269" priority="1293" operator="equal">
      <formula>"Muy Alta"</formula>
    </cfRule>
    <cfRule type="cellIs" dxfId="2268" priority="1294" operator="equal">
      <formula>"Alta"</formula>
    </cfRule>
    <cfRule type="cellIs" dxfId="2267" priority="1295" operator="equal">
      <formula>"Media"</formula>
    </cfRule>
    <cfRule type="cellIs" dxfId="2266" priority="1296" operator="equal">
      <formula>"Baja"</formula>
    </cfRule>
  </conditionalFormatting>
  <conditionalFormatting sqref="AQ44:AQ55">
    <cfRule type="cellIs" dxfId="2265" priority="1265" operator="equal">
      <formula>"Muy Baja"</formula>
    </cfRule>
    <cfRule type="cellIs" dxfId="2264" priority="1266" operator="equal">
      <formula>"Baja"</formula>
    </cfRule>
    <cfRule type="cellIs" dxfId="2263" priority="1267" operator="equal">
      <formula>"Media"</formula>
    </cfRule>
    <cfRule type="cellIs" dxfId="2262" priority="1268" operator="equal">
      <formula>"Alta"</formula>
    </cfRule>
    <cfRule type="cellIs" dxfId="2261" priority="1269" operator="equal">
      <formula>"Muy Alta"</formula>
    </cfRule>
  </conditionalFormatting>
  <conditionalFormatting sqref="AT44:AT55">
    <cfRule type="cellIs" dxfId="2260" priority="1260" operator="equal">
      <formula>"Leve"</formula>
    </cfRule>
    <cfRule type="cellIs" dxfId="2259" priority="1261" operator="equal">
      <formula>"Menor"</formula>
    </cfRule>
    <cfRule type="cellIs" dxfId="2258" priority="1262" operator="equal">
      <formula>"Moderado"</formula>
    </cfRule>
    <cfRule type="cellIs" dxfId="2257" priority="1263" operator="equal">
      <formula>"Mayor"</formula>
    </cfRule>
    <cfRule type="cellIs" dxfId="2256" priority="1264" operator="equal">
      <formula>"Catastrófico"</formula>
    </cfRule>
  </conditionalFormatting>
  <conditionalFormatting sqref="AV44:AV55">
    <cfRule type="cellIs" dxfId="2255" priority="1256" operator="equal">
      <formula>"Bajo"</formula>
    </cfRule>
    <cfRule type="cellIs" dxfId="2254" priority="1257" operator="equal">
      <formula>"Moderado"</formula>
    </cfRule>
    <cfRule type="cellIs" dxfId="2253" priority="1258" operator="equal">
      <formula>"Alto"</formula>
    </cfRule>
    <cfRule type="cellIs" dxfId="2252" priority="1259" operator="equal">
      <formula>"Extremo"</formula>
    </cfRule>
  </conditionalFormatting>
  <conditionalFormatting sqref="P44:P55">
    <cfRule type="cellIs" dxfId="2251" priority="1255" operator="equal">
      <formula>"Muy Baja"</formula>
    </cfRule>
  </conditionalFormatting>
  <conditionalFormatting sqref="P44:P49">
    <cfRule type="cellIs" dxfId="2250" priority="1251" operator="equal">
      <formula>"Muy Alta"</formula>
    </cfRule>
    <cfRule type="cellIs" dxfId="2249" priority="1252" operator="equal">
      <formula>"Alta"</formula>
    </cfRule>
    <cfRule type="cellIs" dxfId="2248" priority="1253" operator="equal">
      <formula>"Media"</formula>
    </cfRule>
    <cfRule type="cellIs" dxfId="2247" priority="1254" operator="equal">
      <formula>"Baja"</formula>
    </cfRule>
  </conditionalFormatting>
  <conditionalFormatting sqref="P50:P55">
    <cfRule type="cellIs" dxfId="2246" priority="1247" operator="equal">
      <formula>"Muy Alta"</formula>
    </cfRule>
    <cfRule type="cellIs" dxfId="2245" priority="1248" operator="equal">
      <formula>"Alta"</formula>
    </cfRule>
    <cfRule type="cellIs" dxfId="2244" priority="1249" operator="equal">
      <formula>"Media"</formula>
    </cfRule>
    <cfRule type="cellIs" dxfId="2243" priority="1250" operator="equal">
      <formula>"Baja"</formula>
    </cfRule>
  </conditionalFormatting>
  <conditionalFormatting sqref="R44:R55">
    <cfRule type="cellIs" dxfId="2242" priority="1242" operator="equal">
      <formula>"Catastrófico"</formula>
    </cfRule>
    <cfRule type="cellIs" dxfId="2241" priority="1243" operator="equal">
      <formula>"Mayor"</formula>
    </cfRule>
    <cfRule type="cellIs" dxfId="2240" priority="1244" operator="equal">
      <formula>"Moderado"</formula>
    </cfRule>
    <cfRule type="cellIs" dxfId="2239" priority="1245" operator="equal">
      <formula>"Menor"</formula>
    </cfRule>
    <cfRule type="cellIs" dxfId="2238" priority="1246" operator="equal">
      <formula>"Leve"</formula>
    </cfRule>
  </conditionalFormatting>
  <conditionalFormatting sqref="T44:T55">
    <cfRule type="cellIs" dxfId="2237" priority="1237" operator="equal">
      <formula>"Catastrófico"</formula>
    </cfRule>
    <cfRule type="cellIs" dxfId="2236" priority="1238" operator="equal">
      <formula>"Mayor"</formula>
    </cfRule>
    <cfRule type="cellIs" dxfId="2235" priority="1239" operator="equal">
      <formula>"Moderado"</formula>
    </cfRule>
    <cfRule type="cellIs" dxfId="2234" priority="1240" operator="equal">
      <formula>"Menor"</formula>
    </cfRule>
    <cfRule type="cellIs" dxfId="2233" priority="1241" operator="equal">
      <formula>"Leve"</formula>
    </cfRule>
  </conditionalFormatting>
  <conditionalFormatting sqref="V44:V55">
    <cfRule type="cellIs" dxfId="2232" priority="1231" operator="equal">
      <formula>"Catastrófico"</formula>
    </cfRule>
    <cfRule type="cellIs" dxfId="2231" priority="1233" operator="equal">
      <formula>"Mayor"</formula>
    </cfRule>
    <cfRule type="cellIs" dxfId="2230" priority="1234" operator="equal">
      <formula>"Moderado"</formula>
    </cfRule>
    <cfRule type="cellIs" dxfId="2229" priority="1235" operator="equal">
      <formula>"Menor"</formula>
    </cfRule>
    <cfRule type="cellIs" dxfId="2228" priority="1236" operator="equal">
      <formula>"Leve"</formula>
    </cfRule>
  </conditionalFormatting>
  <conditionalFormatting sqref="V44:V49">
    <cfRule type="cellIs" dxfId="2227" priority="1232" operator="equal">
      <formula>"Catastrófico"</formula>
    </cfRule>
  </conditionalFormatting>
  <conditionalFormatting sqref="Y44:Y55 Y116:Y133 Y170:Y187 Y242:Y253">
    <cfRule type="cellIs" dxfId="2226" priority="1227" operator="equal">
      <formula>"Extremo"</formula>
    </cfRule>
    <cfRule type="cellIs" dxfId="2225" priority="1228" operator="equal">
      <formula>"Alto"</formula>
    </cfRule>
    <cfRule type="cellIs" dxfId="2224" priority="1229" operator="equal">
      <formula>"Moderado"</formula>
    </cfRule>
    <cfRule type="cellIs" dxfId="2223" priority="1230" operator="equal">
      <formula>"Bajo"</formula>
    </cfRule>
  </conditionalFormatting>
  <conditionalFormatting sqref="AU44:AU49">
    <cfRule type="cellIs" dxfId="2222" priority="1224" operator="equal">
      <formula>"Alto"</formula>
    </cfRule>
    <cfRule type="cellIs" dxfId="2221" priority="1225" operator="equal">
      <formula>"Moderado"</formula>
    </cfRule>
    <cfRule type="cellIs" dxfId="2220" priority="1226" operator="equal">
      <formula>"Bajo"</formula>
    </cfRule>
  </conditionalFormatting>
  <conditionalFormatting sqref="AU44:AU49">
    <cfRule type="cellIs" dxfId="2219" priority="1223" operator="equal">
      <formula>"Extremo"</formula>
    </cfRule>
  </conditionalFormatting>
  <conditionalFormatting sqref="AU50:AU55">
    <cfRule type="cellIs" dxfId="2218" priority="1220" operator="equal">
      <formula>"Alto"</formula>
    </cfRule>
    <cfRule type="cellIs" dxfId="2217" priority="1221" operator="equal">
      <formula>"Moderado"</formula>
    </cfRule>
    <cfRule type="cellIs" dxfId="2216" priority="1222" operator="equal">
      <formula>"Bajo"</formula>
    </cfRule>
  </conditionalFormatting>
  <conditionalFormatting sqref="AU50:AU55">
    <cfRule type="cellIs" dxfId="2215" priority="1219" operator="equal">
      <formula>"Extremo"</formula>
    </cfRule>
  </conditionalFormatting>
  <conditionalFormatting sqref="AQ62:AQ67">
    <cfRule type="cellIs" dxfId="2214" priority="1214" operator="equal">
      <formula>"Muy Baja"</formula>
    </cfRule>
    <cfRule type="cellIs" dxfId="2213" priority="1215" operator="equal">
      <formula>"Baja"</formula>
    </cfRule>
    <cfRule type="cellIs" dxfId="2212" priority="1216" operator="equal">
      <formula>"Media"</formula>
    </cfRule>
    <cfRule type="cellIs" dxfId="2211" priority="1217" operator="equal">
      <formula>"Alta"</formula>
    </cfRule>
    <cfRule type="cellIs" dxfId="2210" priority="1218" operator="equal">
      <formula>"Muy Alta"</formula>
    </cfRule>
  </conditionalFormatting>
  <conditionalFormatting sqref="AT62:AT67">
    <cfRule type="cellIs" dxfId="2209" priority="1209" operator="equal">
      <formula>"Leve"</formula>
    </cfRule>
    <cfRule type="cellIs" dxfId="2208" priority="1210" operator="equal">
      <formula>"Menor"</formula>
    </cfRule>
    <cfRule type="cellIs" dxfId="2207" priority="1211" operator="equal">
      <formula>"Moderado"</formula>
    </cfRule>
    <cfRule type="cellIs" dxfId="2206" priority="1212" operator="equal">
      <formula>"Mayor"</formula>
    </cfRule>
    <cfRule type="cellIs" dxfId="2205" priority="1213" operator="equal">
      <formula>"Catastrófico"</formula>
    </cfRule>
  </conditionalFormatting>
  <conditionalFormatting sqref="AV62:AV67">
    <cfRule type="cellIs" dxfId="2204" priority="1205" operator="equal">
      <formula>"Bajo"</formula>
    </cfRule>
    <cfRule type="cellIs" dxfId="2203" priority="1206" operator="equal">
      <formula>"Moderado"</formula>
    </cfRule>
    <cfRule type="cellIs" dxfId="2202" priority="1207" operator="equal">
      <formula>"Alto"</formula>
    </cfRule>
    <cfRule type="cellIs" dxfId="2201" priority="1208" operator="equal">
      <formula>"Extremo"</formula>
    </cfRule>
  </conditionalFormatting>
  <conditionalFormatting sqref="AU62:AU67">
    <cfRule type="cellIs" dxfId="2200" priority="1188" operator="equal">
      <formula>"Alto"</formula>
    </cfRule>
    <cfRule type="cellIs" dxfId="2199" priority="1189" operator="equal">
      <formula>"Moderado"</formula>
    </cfRule>
    <cfRule type="cellIs" dxfId="2198" priority="1190" operator="equal">
      <formula>"Bajo"</formula>
    </cfRule>
  </conditionalFormatting>
  <conditionalFormatting sqref="AU62:AU67">
    <cfRule type="cellIs" dxfId="2197" priority="1187" operator="equal">
      <formula>"Extremo"</formula>
    </cfRule>
  </conditionalFormatting>
  <conditionalFormatting sqref="AQ74:AQ115">
    <cfRule type="cellIs" dxfId="2196" priority="1154" operator="equal">
      <formula>"Muy Baja"</formula>
    </cfRule>
    <cfRule type="cellIs" dxfId="2195" priority="1155" operator="equal">
      <formula>"Baja"</formula>
    </cfRule>
    <cfRule type="cellIs" dxfId="2194" priority="1156" operator="equal">
      <formula>"Media"</formula>
    </cfRule>
    <cfRule type="cellIs" dxfId="2193" priority="1157" operator="equal">
      <formula>"Alta"</formula>
    </cfRule>
    <cfRule type="cellIs" dxfId="2192" priority="1158" operator="equal">
      <formula>"Muy Alta"</formula>
    </cfRule>
  </conditionalFormatting>
  <conditionalFormatting sqref="AT74:AT115">
    <cfRule type="cellIs" dxfId="2191" priority="1149" operator="equal">
      <formula>"Leve"</formula>
    </cfRule>
    <cfRule type="cellIs" dxfId="2190" priority="1150" operator="equal">
      <formula>"Menor"</formula>
    </cfRule>
    <cfRule type="cellIs" dxfId="2189" priority="1151" operator="equal">
      <formula>"Moderado"</formula>
    </cfRule>
    <cfRule type="cellIs" dxfId="2188" priority="1152" operator="equal">
      <formula>"Mayor"</formula>
    </cfRule>
    <cfRule type="cellIs" dxfId="2187" priority="1153" operator="equal">
      <formula>"Catastrófico"</formula>
    </cfRule>
  </conditionalFormatting>
  <conditionalFormatting sqref="AV74:AV115">
    <cfRule type="cellIs" dxfId="2186" priority="1145" operator="equal">
      <formula>"Bajo"</formula>
    </cfRule>
    <cfRule type="cellIs" dxfId="2185" priority="1146" operator="equal">
      <formula>"Moderado"</formula>
    </cfRule>
    <cfRule type="cellIs" dxfId="2184" priority="1147" operator="equal">
      <formula>"Alto"</formula>
    </cfRule>
    <cfRule type="cellIs" dxfId="2183" priority="1148" operator="equal">
      <formula>"Extremo"</formula>
    </cfRule>
  </conditionalFormatting>
  <conditionalFormatting sqref="P74:P115">
    <cfRule type="cellIs" dxfId="2182" priority="1144" operator="equal">
      <formula>"Muy Baja"</formula>
    </cfRule>
  </conditionalFormatting>
  <conditionalFormatting sqref="P74:P79">
    <cfRule type="cellIs" dxfId="2181" priority="1140" operator="equal">
      <formula>"Muy Alta"</formula>
    </cfRule>
    <cfRule type="cellIs" dxfId="2180" priority="1141" operator="equal">
      <formula>"Alta"</formula>
    </cfRule>
    <cfRule type="cellIs" dxfId="2179" priority="1142" operator="equal">
      <formula>"Media"</formula>
    </cfRule>
    <cfRule type="cellIs" dxfId="2178" priority="1143" operator="equal">
      <formula>"Baja"</formula>
    </cfRule>
  </conditionalFormatting>
  <conditionalFormatting sqref="P80:P85">
    <cfRule type="cellIs" dxfId="2177" priority="1136" operator="equal">
      <formula>"Muy Alta"</formula>
    </cfRule>
    <cfRule type="cellIs" dxfId="2176" priority="1137" operator="equal">
      <formula>"Alta"</formula>
    </cfRule>
    <cfRule type="cellIs" dxfId="2175" priority="1138" operator="equal">
      <formula>"Media"</formula>
    </cfRule>
    <cfRule type="cellIs" dxfId="2174" priority="1139" operator="equal">
      <formula>"Baja"</formula>
    </cfRule>
  </conditionalFormatting>
  <conditionalFormatting sqref="P86:P115">
    <cfRule type="cellIs" dxfId="2173" priority="1132" operator="equal">
      <formula>"Muy Alta"</formula>
    </cfRule>
    <cfRule type="cellIs" dxfId="2172" priority="1133" operator="equal">
      <formula>"Alta"</formula>
    </cfRule>
    <cfRule type="cellIs" dxfId="2171" priority="1134" operator="equal">
      <formula>"Media"</formula>
    </cfRule>
    <cfRule type="cellIs" dxfId="2170" priority="1135" operator="equal">
      <formula>"Baja"</formula>
    </cfRule>
  </conditionalFormatting>
  <conditionalFormatting sqref="R74:R115">
    <cfRule type="cellIs" dxfId="2169" priority="1127" operator="equal">
      <formula>"Catastrófico"</formula>
    </cfRule>
    <cfRule type="cellIs" dxfId="2168" priority="1128" operator="equal">
      <formula>"Mayor"</formula>
    </cfRule>
    <cfRule type="cellIs" dxfId="2167" priority="1129" operator="equal">
      <formula>"Moderado"</formula>
    </cfRule>
    <cfRule type="cellIs" dxfId="2166" priority="1130" operator="equal">
      <formula>"Menor"</formula>
    </cfRule>
    <cfRule type="cellIs" dxfId="2165" priority="1131" operator="equal">
      <formula>"Leve"</formula>
    </cfRule>
  </conditionalFormatting>
  <conditionalFormatting sqref="T74:T115">
    <cfRule type="cellIs" dxfId="2164" priority="1122" operator="equal">
      <formula>"Catastrófico"</formula>
    </cfRule>
    <cfRule type="cellIs" dxfId="2163" priority="1123" operator="equal">
      <formula>"Mayor"</formula>
    </cfRule>
    <cfRule type="cellIs" dxfId="2162" priority="1124" operator="equal">
      <formula>"Moderado"</formula>
    </cfRule>
    <cfRule type="cellIs" dxfId="2161" priority="1125" operator="equal">
      <formula>"Menor"</formula>
    </cfRule>
    <cfRule type="cellIs" dxfId="2160" priority="1126" operator="equal">
      <formula>"Leve"</formula>
    </cfRule>
  </conditionalFormatting>
  <conditionalFormatting sqref="V74:V115">
    <cfRule type="cellIs" dxfId="2159" priority="1116" operator="equal">
      <formula>"Catastrófico"</formula>
    </cfRule>
    <cfRule type="cellIs" dxfId="2158" priority="1118" operator="equal">
      <formula>"Mayor"</formula>
    </cfRule>
    <cfRule type="cellIs" dxfId="2157" priority="1119" operator="equal">
      <formula>"Moderado"</formula>
    </cfRule>
    <cfRule type="cellIs" dxfId="2156" priority="1120" operator="equal">
      <formula>"Menor"</formula>
    </cfRule>
    <cfRule type="cellIs" dxfId="2155" priority="1121" operator="equal">
      <formula>"Leve"</formula>
    </cfRule>
  </conditionalFormatting>
  <conditionalFormatting sqref="V74:V79">
    <cfRule type="cellIs" dxfId="2154" priority="1117" operator="equal">
      <formula>"Catastrófico"</formula>
    </cfRule>
  </conditionalFormatting>
  <conditionalFormatting sqref="Y74:Y115">
    <cfRule type="cellIs" dxfId="2153" priority="1112" operator="equal">
      <formula>"Extremo"</formula>
    </cfRule>
    <cfRule type="cellIs" dxfId="2152" priority="1113" operator="equal">
      <formula>"Alto"</formula>
    </cfRule>
    <cfRule type="cellIs" dxfId="2151" priority="1114" operator="equal">
      <formula>"Moderado"</formula>
    </cfRule>
    <cfRule type="cellIs" dxfId="2150" priority="1115" operator="equal">
      <formula>"Bajo"</formula>
    </cfRule>
  </conditionalFormatting>
  <conditionalFormatting sqref="AU74:AU79">
    <cfRule type="cellIs" dxfId="2149" priority="1109" operator="equal">
      <formula>"Alto"</formula>
    </cfRule>
    <cfRule type="cellIs" dxfId="2148" priority="1110" operator="equal">
      <formula>"Moderado"</formula>
    </cfRule>
    <cfRule type="cellIs" dxfId="2147" priority="1111" operator="equal">
      <formula>"Bajo"</formula>
    </cfRule>
  </conditionalFormatting>
  <conditionalFormatting sqref="AU74:AU79">
    <cfRule type="cellIs" dxfId="2146" priority="1108" operator="equal">
      <formula>"Extremo"</formula>
    </cfRule>
  </conditionalFormatting>
  <conditionalFormatting sqref="AU308:AU313">
    <cfRule type="cellIs" dxfId="2145" priority="724" operator="equal">
      <formula>"Alto"</formula>
    </cfRule>
    <cfRule type="cellIs" dxfId="2144" priority="725" operator="equal">
      <formula>"Moderado"</formula>
    </cfRule>
    <cfRule type="cellIs" dxfId="2143" priority="726" operator="equal">
      <formula>"Bajo"</formula>
    </cfRule>
  </conditionalFormatting>
  <conditionalFormatting sqref="P116:P121">
    <cfRule type="cellIs" dxfId="2142" priority="1085" operator="equal">
      <formula>"Muy Alta"</formula>
    </cfRule>
    <cfRule type="cellIs" dxfId="2141" priority="1086" operator="equal">
      <formula>"Alta"</formula>
    </cfRule>
    <cfRule type="cellIs" dxfId="2140" priority="1087" operator="equal">
      <formula>"Media"</formula>
    </cfRule>
    <cfRule type="cellIs" dxfId="2139" priority="1088" operator="equal">
      <formula>"Baja"</formula>
    </cfRule>
  </conditionalFormatting>
  <conditionalFormatting sqref="P122:P127">
    <cfRule type="cellIs" dxfId="2138" priority="1081" operator="equal">
      <formula>"Muy Alta"</formula>
    </cfRule>
    <cfRule type="cellIs" dxfId="2137" priority="1082" operator="equal">
      <formula>"Alta"</formula>
    </cfRule>
    <cfRule type="cellIs" dxfId="2136" priority="1083" operator="equal">
      <formula>"Media"</formula>
    </cfRule>
    <cfRule type="cellIs" dxfId="2135" priority="1084" operator="equal">
      <formula>"Baja"</formula>
    </cfRule>
  </conditionalFormatting>
  <conditionalFormatting sqref="V116:V121">
    <cfRule type="cellIs" dxfId="2134" priority="1799" operator="equal">
      <formula>"Catastrófico"</formula>
    </cfRule>
  </conditionalFormatting>
  <conditionalFormatting sqref="AU116:AU121">
    <cfRule type="cellIs" dxfId="2133" priority="1054" operator="equal">
      <formula>"Alto"</formula>
    </cfRule>
    <cfRule type="cellIs" dxfId="2132" priority="1055" operator="equal">
      <formula>"Moderado"</formula>
    </cfRule>
    <cfRule type="cellIs" dxfId="2131" priority="1056" operator="equal">
      <formula>"Bajo"</formula>
    </cfRule>
  </conditionalFormatting>
  <conditionalFormatting sqref="AU116:AU121">
    <cfRule type="cellIs" dxfId="2130" priority="1053" operator="equal">
      <formula>"Extremo"</formula>
    </cfRule>
  </conditionalFormatting>
  <conditionalFormatting sqref="P170:P175">
    <cfRule type="cellIs" dxfId="2129" priority="975" operator="equal">
      <formula>"Muy Alta"</formula>
    </cfRule>
    <cfRule type="cellIs" dxfId="2128" priority="976" operator="equal">
      <formula>"Alta"</formula>
    </cfRule>
    <cfRule type="cellIs" dxfId="2127" priority="977" operator="equal">
      <formula>"Media"</formula>
    </cfRule>
    <cfRule type="cellIs" dxfId="2126" priority="978" operator="equal">
      <formula>"Baja"</formula>
    </cfRule>
  </conditionalFormatting>
  <conditionalFormatting sqref="P176:P181">
    <cfRule type="cellIs" dxfId="2125" priority="971" operator="equal">
      <formula>"Muy Alta"</formula>
    </cfRule>
    <cfRule type="cellIs" dxfId="2124" priority="972" operator="equal">
      <formula>"Alta"</formula>
    </cfRule>
    <cfRule type="cellIs" dxfId="2123" priority="973" operator="equal">
      <formula>"Media"</formula>
    </cfRule>
    <cfRule type="cellIs" dxfId="2122" priority="974" operator="equal">
      <formula>"Baja"</formula>
    </cfRule>
  </conditionalFormatting>
  <conditionalFormatting sqref="P182:P187">
    <cfRule type="cellIs" dxfId="2121" priority="967" operator="equal">
      <formula>"Muy Alta"</formula>
    </cfRule>
    <cfRule type="cellIs" dxfId="2120" priority="968" operator="equal">
      <formula>"Alta"</formula>
    </cfRule>
    <cfRule type="cellIs" dxfId="2119" priority="969" operator="equal">
      <formula>"Media"</formula>
    </cfRule>
    <cfRule type="cellIs" dxfId="2118" priority="970" operator="equal">
      <formula>"Baja"</formula>
    </cfRule>
  </conditionalFormatting>
  <conditionalFormatting sqref="V170:V175">
    <cfRule type="cellIs" dxfId="2117" priority="952" operator="equal">
      <formula>"Catastrófico"</formula>
    </cfRule>
  </conditionalFormatting>
  <conditionalFormatting sqref="AU170:AU175">
    <cfRule type="cellIs" dxfId="2116" priority="944" operator="equal">
      <formula>"Alto"</formula>
    </cfRule>
    <cfRule type="cellIs" dxfId="2115" priority="945" operator="equal">
      <formula>"Moderado"</formula>
    </cfRule>
    <cfRule type="cellIs" dxfId="2114" priority="946" operator="equal">
      <formula>"Bajo"</formula>
    </cfRule>
  </conditionalFormatting>
  <conditionalFormatting sqref="AU170:AU175">
    <cfRule type="cellIs" dxfId="2113" priority="943" operator="equal">
      <formula>"Extremo"</formula>
    </cfRule>
  </conditionalFormatting>
  <conditionalFormatting sqref="AQ194:AQ241">
    <cfRule type="cellIs" dxfId="2112" priority="934" operator="equal">
      <formula>"Muy Baja"</formula>
    </cfRule>
    <cfRule type="cellIs" dxfId="2111" priority="935" operator="equal">
      <formula>"Baja"</formula>
    </cfRule>
    <cfRule type="cellIs" dxfId="2110" priority="936" operator="equal">
      <formula>"Media"</formula>
    </cfRule>
    <cfRule type="cellIs" dxfId="2109" priority="937" operator="equal">
      <formula>"Alta"</formula>
    </cfRule>
    <cfRule type="cellIs" dxfId="2108" priority="938" operator="equal">
      <formula>"Muy Alta"</formula>
    </cfRule>
  </conditionalFormatting>
  <conditionalFormatting sqref="AT194:AT241">
    <cfRule type="cellIs" dxfId="2107" priority="929" operator="equal">
      <formula>"Leve"</formula>
    </cfRule>
    <cfRule type="cellIs" dxfId="2106" priority="930" operator="equal">
      <formula>"Menor"</formula>
    </cfRule>
    <cfRule type="cellIs" dxfId="2105" priority="931" operator="equal">
      <formula>"Moderado"</formula>
    </cfRule>
    <cfRule type="cellIs" dxfId="2104" priority="932" operator="equal">
      <formula>"Mayor"</formula>
    </cfRule>
    <cfRule type="cellIs" dxfId="2103" priority="933" operator="equal">
      <formula>"Catastrófico"</formula>
    </cfRule>
  </conditionalFormatting>
  <conditionalFormatting sqref="AV194:AV241">
    <cfRule type="cellIs" dxfId="2102" priority="925" operator="equal">
      <formula>"Bajo"</formula>
    </cfRule>
    <cfRule type="cellIs" dxfId="2101" priority="926" operator="equal">
      <formula>"Moderado"</formula>
    </cfRule>
    <cfRule type="cellIs" dxfId="2100" priority="927" operator="equal">
      <formula>"Alto"</formula>
    </cfRule>
    <cfRule type="cellIs" dxfId="2099" priority="928" operator="equal">
      <formula>"Extremo"</formula>
    </cfRule>
  </conditionalFormatting>
  <conditionalFormatting sqref="P194:P241">
    <cfRule type="cellIs" dxfId="2098" priority="924" operator="equal">
      <formula>"Muy Baja"</formula>
    </cfRule>
  </conditionalFormatting>
  <conditionalFormatting sqref="P194:P199">
    <cfRule type="cellIs" dxfId="2097" priority="920" operator="equal">
      <formula>"Muy Alta"</formula>
    </cfRule>
    <cfRule type="cellIs" dxfId="2096" priority="921" operator="equal">
      <formula>"Alta"</formula>
    </cfRule>
    <cfRule type="cellIs" dxfId="2095" priority="922" operator="equal">
      <formula>"Media"</formula>
    </cfRule>
    <cfRule type="cellIs" dxfId="2094" priority="923" operator="equal">
      <formula>"Baja"</formula>
    </cfRule>
  </conditionalFormatting>
  <conditionalFormatting sqref="P200:P205">
    <cfRule type="cellIs" dxfId="2093" priority="916" operator="equal">
      <formula>"Muy Alta"</formula>
    </cfRule>
    <cfRule type="cellIs" dxfId="2092" priority="917" operator="equal">
      <formula>"Alta"</formula>
    </cfRule>
    <cfRule type="cellIs" dxfId="2091" priority="918" operator="equal">
      <formula>"Media"</formula>
    </cfRule>
    <cfRule type="cellIs" dxfId="2090" priority="919" operator="equal">
      <formula>"Baja"</formula>
    </cfRule>
  </conditionalFormatting>
  <conditionalFormatting sqref="P206:P241">
    <cfRule type="cellIs" dxfId="2089" priority="912" operator="equal">
      <formula>"Muy Alta"</formula>
    </cfRule>
    <cfRule type="cellIs" dxfId="2088" priority="913" operator="equal">
      <formula>"Alta"</formula>
    </cfRule>
    <cfRule type="cellIs" dxfId="2087" priority="914" operator="equal">
      <formula>"Media"</formula>
    </cfRule>
    <cfRule type="cellIs" dxfId="2086" priority="915" operator="equal">
      <formula>"Baja"</formula>
    </cfRule>
  </conditionalFormatting>
  <conditionalFormatting sqref="R194:R241">
    <cfRule type="cellIs" dxfId="2085" priority="907" operator="equal">
      <formula>"Catastrófico"</formula>
    </cfRule>
    <cfRule type="cellIs" dxfId="2084" priority="908" operator="equal">
      <formula>"Mayor"</formula>
    </cfRule>
    <cfRule type="cellIs" dxfId="2083" priority="909" operator="equal">
      <formula>"Moderado"</formula>
    </cfRule>
    <cfRule type="cellIs" dxfId="2082" priority="910" operator="equal">
      <formula>"Menor"</formula>
    </cfRule>
    <cfRule type="cellIs" dxfId="2081" priority="911" operator="equal">
      <formula>"Leve"</formula>
    </cfRule>
  </conditionalFormatting>
  <conditionalFormatting sqref="T194:T241">
    <cfRule type="cellIs" dxfId="2080" priority="902" operator="equal">
      <formula>"Catastrófico"</formula>
    </cfRule>
    <cfRule type="cellIs" dxfId="2079" priority="903" operator="equal">
      <formula>"Mayor"</formula>
    </cfRule>
    <cfRule type="cellIs" dxfId="2078" priority="904" operator="equal">
      <formula>"Moderado"</formula>
    </cfRule>
    <cfRule type="cellIs" dxfId="2077" priority="905" operator="equal">
      <formula>"Menor"</formula>
    </cfRule>
    <cfRule type="cellIs" dxfId="2076" priority="906" operator="equal">
      <formula>"Leve"</formula>
    </cfRule>
  </conditionalFormatting>
  <conditionalFormatting sqref="V194:V241">
    <cfRule type="cellIs" dxfId="2075" priority="896" operator="equal">
      <formula>"Catastrófico"</formula>
    </cfRule>
    <cfRule type="cellIs" dxfId="2074" priority="898" operator="equal">
      <formula>"Mayor"</formula>
    </cfRule>
    <cfRule type="cellIs" dxfId="2073" priority="899" operator="equal">
      <formula>"Moderado"</formula>
    </cfRule>
    <cfRule type="cellIs" dxfId="2072" priority="900" operator="equal">
      <formula>"Menor"</formula>
    </cfRule>
    <cfRule type="cellIs" dxfId="2071" priority="901" operator="equal">
      <formula>"Leve"</formula>
    </cfRule>
  </conditionalFormatting>
  <conditionalFormatting sqref="V194:V199">
    <cfRule type="cellIs" dxfId="2070" priority="897" operator="equal">
      <formula>"Catastrófico"</formula>
    </cfRule>
  </conditionalFormatting>
  <conditionalFormatting sqref="Y194:Y241">
    <cfRule type="cellIs" dxfId="2069" priority="892" operator="equal">
      <formula>"Extremo"</formula>
    </cfRule>
    <cfRule type="cellIs" dxfId="2068" priority="893" operator="equal">
      <formula>"Alto"</formula>
    </cfRule>
    <cfRule type="cellIs" dxfId="2067" priority="894" operator="equal">
      <formula>"Moderado"</formula>
    </cfRule>
    <cfRule type="cellIs" dxfId="2066" priority="895" operator="equal">
      <formula>"Bajo"</formula>
    </cfRule>
  </conditionalFormatting>
  <conditionalFormatting sqref="AU194:AU199">
    <cfRule type="cellIs" dxfId="2065" priority="889" operator="equal">
      <formula>"Alto"</formula>
    </cfRule>
    <cfRule type="cellIs" dxfId="2064" priority="890" operator="equal">
      <formula>"Moderado"</formula>
    </cfRule>
    <cfRule type="cellIs" dxfId="2063" priority="891" operator="equal">
      <formula>"Bajo"</formula>
    </cfRule>
  </conditionalFormatting>
  <conditionalFormatting sqref="AU194:AU199">
    <cfRule type="cellIs" dxfId="2062" priority="888" operator="equal">
      <formula>"Extremo"</formula>
    </cfRule>
  </conditionalFormatting>
  <conditionalFormatting sqref="AU200:AU241">
    <cfRule type="cellIs" dxfId="2061" priority="885" operator="equal">
      <formula>"Alto"</formula>
    </cfRule>
    <cfRule type="cellIs" dxfId="2060" priority="886" operator="equal">
      <formula>"Moderado"</formula>
    </cfRule>
    <cfRule type="cellIs" dxfId="2059" priority="887" operator="equal">
      <formula>"Bajo"</formula>
    </cfRule>
  </conditionalFormatting>
  <conditionalFormatting sqref="AU200:AU241">
    <cfRule type="cellIs" dxfId="2058" priority="884" operator="equal">
      <formula>"Extremo"</formula>
    </cfRule>
  </conditionalFormatting>
  <conditionalFormatting sqref="P242:P247">
    <cfRule type="cellIs" dxfId="2057" priority="865" operator="equal">
      <formula>"Muy Alta"</formula>
    </cfRule>
    <cfRule type="cellIs" dxfId="2056" priority="866" operator="equal">
      <formula>"Alta"</formula>
    </cfRule>
    <cfRule type="cellIs" dxfId="2055" priority="867" operator="equal">
      <formula>"Media"</formula>
    </cfRule>
    <cfRule type="cellIs" dxfId="2054" priority="868" operator="equal">
      <formula>"Baja"</formula>
    </cfRule>
  </conditionalFormatting>
  <conditionalFormatting sqref="P248:P253">
    <cfRule type="cellIs" dxfId="2053" priority="861" operator="equal">
      <formula>"Muy Alta"</formula>
    </cfRule>
    <cfRule type="cellIs" dxfId="2052" priority="862" operator="equal">
      <formula>"Alta"</formula>
    </cfRule>
    <cfRule type="cellIs" dxfId="2051" priority="863" operator="equal">
      <formula>"Media"</formula>
    </cfRule>
    <cfRule type="cellIs" dxfId="2050" priority="864" operator="equal">
      <formula>"Baja"</formula>
    </cfRule>
  </conditionalFormatting>
  <conditionalFormatting sqref="V242:V247">
    <cfRule type="cellIs" dxfId="2049" priority="842" operator="equal">
      <formula>"Catastrófico"</formula>
    </cfRule>
  </conditionalFormatting>
  <conditionalFormatting sqref="AU242:AU247">
    <cfRule type="cellIs" dxfId="2048" priority="834" operator="equal">
      <formula>"Alto"</formula>
    </cfRule>
    <cfRule type="cellIs" dxfId="2047" priority="835" operator="equal">
      <formula>"Moderado"</formula>
    </cfRule>
    <cfRule type="cellIs" dxfId="2046" priority="836" operator="equal">
      <formula>"Bajo"</formula>
    </cfRule>
  </conditionalFormatting>
  <conditionalFormatting sqref="AU242:AU247">
    <cfRule type="cellIs" dxfId="2045" priority="833" operator="equal">
      <formula>"Extremo"</formula>
    </cfRule>
  </conditionalFormatting>
  <conditionalFormatting sqref="AQ254:AQ301">
    <cfRule type="cellIs" dxfId="2044" priority="824" operator="equal">
      <formula>"Muy Baja"</formula>
    </cfRule>
    <cfRule type="cellIs" dxfId="2043" priority="825" operator="equal">
      <formula>"Baja"</formula>
    </cfRule>
    <cfRule type="cellIs" dxfId="2042" priority="826" operator="equal">
      <formula>"Media"</formula>
    </cfRule>
    <cfRule type="cellIs" dxfId="2041" priority="827" operator="equal">
      <formula>"Alta"</formula>
    </cfRule>
    <cfRule type="cellIs" dxfId="2040" priority="828" operator="equal">
      <formula>"Muy Alta"</formula>
    </cfRule>
  </conditionalFormatting>
  <conditionalFormatting sqref="AT254:AT301">
    <cfRule type="cellIs" dxfId="2039" priority="819" operator="equal">
      <formula>"Leve"</formula>
    </cfRule>
    <cfRule type="cellIs" dxfId="2038" priority="820" operator="equal">
      <formula>"Menor"</formula>
    </cfRule>
    <cfRule type="cellIs" dxfId="2037" priority="821" operator="equal">
      <formula>"Moderado"</formula>
    </cfRule>
    <cfRule type="cellIs" dxfId="2036" priority="822" operator="equal">
      <formula>"Mayor"</formula>
    </cfRule>
    <cfRule type="cellIs" dxfId="2035" priority="823" operator="equal">
      <formula>"Catastrófico"</formula>
    </cfRule>
  </conditionalFormatting>
  <conditionalFormatting sqref="AV254:AV301">
    <cfRule type="cellIs" dxfId="2034" priority="815" operator="equal">
      <formula>"Bajo"</formula>
    </cfRule>
    <cfRule type="cellIs" dxfId="2033" priority="816" operator="equal">
      <formula>"Moderado"</formula>
    </cfRule>
    <cfRule type="cellIs" dxfId="2032" priority="817" operator="equal">
      <formula>"Alto"</formula>
    </cfRule>
    <cfRule type="cellIs" dxfId="2031" priority="818" operator="equal">
      <formula>"Extremo"</formula>
    </cfRule>
  </conditionalFormatting>
  <conditionalFormatting sqref="P254:P301">
    <cfRule type="cellIs" dxfId="2030" priority="814" operator="equal">
      <formula>"Muy Baja"</formula>
    </cfRule>
  </conditionalFormatting>
  <conditionalFormatting sqref="P254:P259">
    <cfRule type="cellIs" dxfId="2029" priority="810" operator="equal">
      <formula>"Muy Alta"</formula>
    </cfRule>
    <cfRule type="cellIs" dxfId="2028" priority="811" operator="equal">
      <formula>"Alta"</formula>
    </cfRule>
    <cfRule type="cellIs" dxfId="2027" priority="812" operator="equal">
      <formula>"Media"</formula>
    </cfRule>
    <cfRule type="cellIs" dxfId="2026" priority="813" operator="equal">
      <formula>"Baja"</formula>
    </cfRule>
  </conditionalFormatting>
  <conditionalFormatting sqref="P260:P265">
    <cfRule type="cellIs" dxfId="2025" priority="806" operator="equal">
      <formula>"Muy Alta"</formula>
    </cfRule>
    <cfRule type="cellIs" dxfId="2024" priority="807" operator="equal">
      <formula>"Alta"</formula>
    </cfRule>
    <cfRule type="cellIs" dxfId="2023" priority="808" operator="equal">
      <formula>"Media"</formula>
    </cfRule>
    <cfRule type="cellIs" dxfId="2022" priority="809" operator="equal">
      <formula>"Baja"</formula>
    </cfRule>
  </conditionalFormatting>
  <conditionalFormatting sqref="P266:P301">
    <cfRule type="cellIs" dxfId="2021" priority="802" operator="equal">
      <formula>"Muy Alta"</formula>
    </cfRule>
    <cfRule type="cellIs" dxfId="2020" priority="803" operator="equal">
      <formula>"Alta"</formula>
    </cfRule>
    <cfRule type="cellIs" dxfId="2019" priority="804" operator="equal">
      <formula>"Media"</formula>
    </cfRule>
    <cfRule type="cellIs" dxfId="2018" priority="805" operator="equal">
      <formula>"Baja"</formula>
    </cfRule>
  </conditionalFormatting>
  <conditionalFormatting sqref="R254:R301">
    <cfRule type="cellIs" dxfId="2017" priority="797" operator="equal">
      <formula>"Catastrófico"</formula>
    </cfRule>
    <cfRule type="cellIs" dxfId="2016" priority="798" operator="equal">
      <formula>"Mayor"</formula>
    </cfRule>
    <cfRule type="cellIs" dxfId="2015" priority="799" operator="equal">
      <formula>"Moderado"</formula>
    </cfRule>
    <cfRule type="cellIs" dxfId="2014" priority="800" operator="equal">
      <formula>"Menor"</formula>
    </cfRule>
    <cfRule type="cellIs" dxfId="2013" priority="801" operator="equal">
      <formula>"Leve"</formula>
    </cfRule>
  </conditionalFormatting>
  <conditionalFormatting sqref="T254:T301">
    <cfRule type="cellIs" dxfId="2012" priority="792" operator="equal">
      <formula>"Catastrófico"</formula>
    </cfRule>
    <cfRule type="cellIs" dxfId="2011" priority="793" operator="equal">
      <formula>"Mayor"</formula>
    </cfRule>
    <cfRule type="cellIs" dxfId="2010" priority="794" operator="equal">
      <formula>"Moderado"</formula>
    </cfRule>
    <cfRule type="cellIs" dxfId="2009" priority="795" operator="equal">
      <formula>"Menor"</formula>
    </cfRule>
    <cfRule type="cellIs" dxfId="2008" priority="796" operator="equal">
      <formula>"Leve"</formula>
    </cfRule>
  </conditionalFormatting>
  <conditionalFormatting sqref="V254:V301">
    <cfRule type="cellIs" dxfId="2007" priority="786" operator="equal">
      <formula>"Catastrófico"</formula>
    </cfRule>
    <cfRule type="cellIs" dxfId="2006" priority="788" operator="equal">
      <formula>"Mayor"</formula>
    </cfRule>
    <cfRule type="cellIs" dxfId="2005" priority="789" operator="equal">
      <formula>"Moderado"</formula>
    </cfRule>
    <cfRule type="cellIs" dxfId="2004" priority="790" operator="equal">
      <formula>"Menor"</formula>
    </cfRule>
    <cfRule type="cellIs" dxfId="2003" priority="791" operator="equal">
      <formula>"Leve"</formula>
    </cfRule>
  </conditionalFormatting>
  <conditionalFormatting sqref="V254:V259">
    <cfRule type="cellIs" dxfId="2002" priority="787" operator="equal">
      <formula>"Catastrófico"</formula>
    </cfRule>
  </conditionalFormatting>
  <conditionalFormatting sqref="Y254:Y301">
    <cfRule type="cellIs" dxfId="2001" priority="782" operator="equal">
      <formula>"Extremo"</formula>
    </cfRule>
    <cfRule type="cellIs" dxfId="2000" priority="783" operator="equal">
      <formula>"Alto"</formula>
    </cfRule>
    <cfRule type="cellIs" dxfId="1999" priority="784" operator="equal">
      <formula>"Moderado"</formula>
    </cfRule>
    <cfRule type="cellIs" dxfId="1998" priority="785" operator="equal">
      <formula>"Bajo"</formula>
    </cfRule>
  </conditionalFormatting>
  <conditionalFormatting sqref="AU254:AU259">
    <cfRule type="cellIs" dxfId="1997" priority="779" operator="equal">
      <formula>"Alto"</formula>
    </cfRule>
    <cfRule type="cellIs" dxfId="1996" priority="780" operator="equal">
      <formula>"Moderado"</formula>
    </cfRule>
    <cfRule type="cellIs" dxfId="1995" priority="781" operator="equal">
      <formula>"Bajo"</formula>
    </cfRule>
  </conditionalFormatting>
  <conditionalFormatting sqref="AU254:AU259">
    <cfRule type="cellIs" dxfId="1994" priority="778" operator="equal">
      <formula>"Extremo"</formula>
    </cfRule>
  </conditionalFormatting>
  <conditionalFormatting sqref="AU260:AU301">
    <cfRule type="cellIs" dxfId="1993" priority="775" operator="equal">
      <formula>"Alto"</formula>
    </cfRule>
    <cfRule type="cellIs" dxfId="1992" priority="776" operator="equal">
      <formula>"Moderado"</formula>
    </cfRule>
    <cfRule type="cellIs" dxfId="1991" priority="777" operator="equal">
      <formula>"Bajo"</formula>
    </cfRule>
  </conditionalFormatting>
  <conditionalFormatting sqref="AU260:AU301">
    <cfRule type="cellIs" dxfId="1990" priority="774" operator="equal">
      <formula>"Extremo"</formula>
    </cfRule>
  </conditionalFormatting>
  <conditionalFormatting sqref="AQ302:AQ313">
    <cfRule type="cellIs" dxfId="1989" priority="769" operator="equal">
      <formula>"Muy Baja"</formula>
    </cfRule>
    <cfRule type="cellIs" dxfId="1988" priority="770" operator="equal">
      <formula>"Baja"</formula>
    </cfRule>
    <cfRule type="cellIs" dxfId="1987" priority="771" operator="equal">
      <formula>"Media"</formula>
    </cfRule>
    <cfRule type="cellIs" dxfId="1986" priority="772" operator="equal">
      <formula>"Alta"</formula>
    </cfRule>
    <cfRule type="cellIs" dxfId="1985" priority="773" operator="equal">
      <formula>"Muy Alta"</formula>
    </cfRule>
  </conditionalFormatting>
  <conditionalFormatting sqref="AT302:AT313">
    <cfRule type="cellIs" dxfId="1984" priority="764" operator="equal">
      <formula>"Leve"</formula>
    </cfRule>
    <cfRule type="cellIs" dxfId="1983" priority="765" operator="equal">
      <formula>"Menor"</formula>
    </cfRule>
    <cfRule type="cellIs" dxfId="1982" priority="766" operator="equal">
      <formula>"Moderado"</formula>
    </cfRule>
    <cfRule type="cellIs" dxfId="1981" priority="767" operator="equal">
      <formula>"Mayor"</formula>
    </cfRule>
    <cfRule type="cellIs" dxfId="1980" priority="768" operator="equal">
      <formula>"Catastrófico"</formula>
    </cfRule>
  </conditionalFormatting>
  <conditionalFormatting sqref="AV302:AV313">
    <cfRule type="cellIs" dxfId="1979" priority="760" operator="equal">
      <formula>"Bajo"</formula>
    </cfRule>
    <cfRule type="cellIs" dxfId="1978" priority="761" operator="equal">
      <formula>"Moderado"</formula>
    </cfRule>
    <cfRule type="cellIs" dxfId="1977" priority="762" operator="equal">
      <formula>"Alto"</formula>
    </cfRule>
    <cfRule type="cellIs" dxfId="1976" priority="763" operator="equal">
      <formula>"Extremo"</formula>
    </cfRule>
  </conditionalFormatting>
  <conditionalFormatting sqref="P302:P313">
    <cfRule type="cellIs" dxfId="1975" priority="759" operator="equal">
      <formula>"Muy Baja"</formula>
    </cfRule>
  </conditionalFormatting>
  <conditionalFormatting sqref="P302:P307">
    <cfRule type="cellIs" dxfId="1974" priority="755" operator="equal">
      <formula>"Muy Alta"</formula>
    </cfRule>
    <cfRule type="cellIs" dxfId="1973" priority="756" operator="equal">
      <formula>"Alta"</formula>
    </cfRule>
    <cfRule type="cellIs" dxfId="1972" priority="757" operator="equal">
      <formula>"Media"</formula>
    </cfRule>
    <cfRule type="cellIs" dxfId="1971" priority="758" operator="equal">
      <formula>"Baja"</formula>
    </cfRule>
  </conditionalFormatting>
  <conditionalFormatting sqref="P308:P313">
    <cfRule type="cellIs" dxfId="1970" priority="751" operator="equal">
      <formula>"Muy Alta"</formula>
    </cfRule>
    <cfRule type="cellIs" dxfId="1969" priority="752" operator="equal">
      <formula>"Alta"</formula>
    </cfRule>
    <cfRule type="cellIs" dxfId="1968" priority="753" operator="equal">
      <formula>"Media"</formula>
    </cfRule>
    <cfRule type="cellIs" dxfId="1967" priority="754" operator="equal">
      <formula>"Baja"</formula>
    </cfRule>
  </conditionalFormatting>
  <conditionalFormatting sqref="R302:R313">
    <cfRule type="cellIs" dxfId="1966" priority="746" operator="equal">
      <formula>"Catastrófico"</formula>
    </cfRule>
    <cfRule type="cellIs" dxfId="1965" priority="747" operator="equal">
      <formula>"Mayor"</formula>
    </cfRule>
    <cfRule type="cellIs" dxfId="1964" priority="748" operator="equal">
      <formula>"Moderado"</formula>
    </cfRule>
    <cfRule type="cellIs" dxfId="1963" priority="749" operator="equal">
      <formula>"Menor"</formula>
    </cfRule>
    <cfRule type="cellIs" dxfId="1962" priority="750" operator="equal">
      <formula>"Leve"</formula>
    </cfRule>
  </conditionalFormatting>
  <conditionalFormatting sqref="T302:T313">
    <cfRule type="cellIs" dxfId="1961" priority="741" operator="equal">
      <formula>"Catastrófico"</formula>
    </cfRule>
    <cfRule type="cellIs" dxfId="1960" priority="742" operator="equal">
      <formula>"Mayor"</formula>
    </cfRule>
    <cfRule type="cellIs" dxfId="1959" priority="743" operator="equal">
      <formula>"Moderado"</formula>
    </cfRule>
    <cfRule type="cellIs" dxfId="1958" priority="744" operator="equal">
      <formula>"Menor"</formula>
    </cfRule>
    <cfRule type="cellIs" dxfId="1957" priority="745" operator="equal">
      <formula>"Leve"</formula>
    </cfRule>
  </conditionalFormatting>
  <conditionalFormatting sqref="V302:V313">
    <cfRule type="cellIs" dxfId="1956" priority="735" operator="equal">
      <formula>"Catastrófico"</formula>
    </cfRule>
    <cfRule type="cellIs" dxfId="1955" priority="737" operator="equal">
      <formula>"Mayor"</formula>
    </cfRule>
    <cfRule type="cellIs" dxfId="1954" priority="738" operator="equal">
      <formula>"Moderado"</formula>
    </cfRule>
    <cfRule type="cellIs" dxfId="1953" priority="739" operator="equal">
      <formula>"Menor"</formula>
    </cfRule>
    <cfRule type="cellIs" dxfId="1952" priority="740" operator="equal">
      <formula>"Leve"</formula>
    </cfRule>
  </conditionalFormatting>
  <conditionalFormatting sqref="V302:V307">
    <cfRule type="cellIs" dxfId="1951" priority="736" operator="equal">
      <formula>"Catastrófico"</formula>
    </cfRule>
  </conditionalFormatting>
  <conditionalFormatting sqref="Y302:Y313">
    <cfRule type="cellIs" dxfId="1950" priority="731" operator="equal">
      <formula>"Extremo"</formula>
    </cfRule>
    <cfRule type="cellIs" dxfId="1949" priority="732" operator="equal">
      <formula>"Alto"</formula>
    </cfRule>
    <cfRule type="cellIs" dxfId="1948" priority="733" operator="equal">
      <formula>"Moderado"</formula>
    </cfRule>
    <cfRule type="cellIs" dxfId="1947" priority="734" operator="equal">
      <formula>"Bajo"</formula>
    </cfRule>
  </conditionalFormatting>
  <conditionalFormatting sqref="AU302:AU307">
    <cfRule type="cellIs" dxfId="1946" priority="728" operator="equal">
      <formula>"Alto"</formula>
    </cfRule>
    <cfRule type="cellIs" dxfId="1945" priority="729" operator="equal">
      <formula>"Moderado"</formula>
    </cfRule>
    <cfRule type="cellIs" dxfId="1944" priority="730" operator="equal">
      <formula>"Bajo"</formula>
    </cfRule>
  </conditionalFormatting>
  <conditionalFormatting sqref="AU302:AU307">
    <cfRule type="cellIs" dxfId="1943" priority="727" operator="equal">
      <formula>"Extremo"</formula>
    </cfRule>
  </conditionalFormatting>
  <conditionalFormatting sqref="AU320:AU337">
    <cfRule type="cellIs" dxfId="1942" priority="669" operator="equal">
      <formula>"Alto"</formula>
    </cfRule>
    <cfRule type="cellIs" dxfId="1941" priority="670" operator="equal">
      <formula>"Moderado"</formula>
    </cfRule>
    <cfRule type="cellIs" dxfId="1940" priority="671" operator="equal">
      <formula>"Bajo"</formula>
    </cfRule>
  </conditionalFormatting>
  <conditionalFormatting sqref="AQ314:AQ337">
    <cfRule type="cellIs" dxfId="1939" priority="718" operator="equal">
      <formula>"Muy Baja"</formula>
    </cfRule>
    <cfRule type="cellIs" dxfId="1938" priority="719" operator="equal">
      <formula>"Baja"</formula>
    </cfRule>
    <cfRule type="cellIs" dxfId="1937" priority="720" operator="equal">
      <formula>"Media"</formula>
    </cfRule>
    <cfRule type="cellIs" dxfId="1936" priority="721" operator="equal">
      <formula>"Alta"</formula>
    </cfRule>
    <cfRule type="cellIs" dxfId="1935" priority="722" operator="equal">
      <formula>"Muy Alta"</formula>
    </cfRule>
  </conditionalFormatting>
  <conditionalFormatting sqref="AT314:AT337">
    <cfRule type="cellIs" dxfId="1934" priority="713" operator="equal">
      <formula>"Leve"</formula>
    </cfRule>
    <cfRule type="cellIs" dxfId="1933" priority="714" operator="equal">
      <formula>"Menor"</formula>
    </cfRule>
    <cfRule type="cellIs" dxfId="1932" priority="715" operator="equal">
      <formula>"Moderado"</formula>
    </cfRule>
    <cfRule type="cellIs" dxfId="1931" priority="716" operator="equal">
      <formula>"Mayor"</formula>
    </cfRule>
    <cfRule type="cellIs" dxfId="1930" priority="717" operator="equal">
      <formula>"Catastrófico"</formula>
    </cfRule>
  </conditionalFormatting>
  <conditionalFormatting sqref="AV314:AV337">
    <cfRule type="cellIs" dxfId="1929" priority="709" operator="equal">
      <formula>"Bajo"</formula>
    </cfRule>
    <cfRule type="cellIs" dxfId="1928" priority="710" operator="equal">
      <formula>"Moderado"</formula>
    </cfRule>
    <cfRule type="cellIs" dxfId="1927" priority="711" operator="equal">
      <formula>"Alto"</formula>
    </cfRule>
    <cfRule type="cellIs" dxfId="1926" priority="712" operator="equal">
      <formula>"Extremo"</formula>
    </cfRule>
  </conditionalFormatting>
  <conditionalFormatting sqref="P314:P337">
    <cfRule type="cellIs" dxfId="1925" priority="708" operator="equal">
      <formula>"Muy Baja"</formula>
    </cfRule>
  </conditionalFormatting>
  <conditionalFormatting sqref="P314:P319">
    <cfRule type="cellIs" dxfId="1924" priority="704" operator="equal">
      <formula>"Muy Alta"</formula>
    </cfRule>
    <cfRule type="cellIs" dxfId="1923" priority="705" operator="equal">
      <formula>"Alta"</formula>
    </cfRule>
    <cfRule type="cellIs" dxfId="1922" priority="706" operator="equal">
      <formula>"Media"</formula>
    </cfRule>
    <cfRule type="cellIs" dxfId="1921" priority="707" operator="equal">
      <formula>"Baja"</formula>
    </cfRule>
  </conditionalFormatting>
  <conditionalFormatting sqref="P320:P325">
    <cfRule type="cellIs" dxfId="1920" priority="700" operator="equal">
      <formula>"Muy Alta"</formula>
    </cfRule>
    <cfRule type="cellIs" dxfId="1919" priority="701" operator="equal">
      <formula>"Alta"</formula>
    </cfRule>
    <cfRule type="cellIs" dxfId="1918" priority="702" operator="equal">
      <formula>"Media"</formula>
    </cfRule>
    <cfRule type="cellIs" dxfId="1917" priority="703" operator="equal">
      <formula>"Baja"</formula>
    </cfRule>
  </conditionalFormatting>
  <conditionalFormatting sqref="P326:P337">
    <cfRule type="cellIs" dxfId="1916" priority="696" operator="equal">
      <formula>"Muy Alta"</formula>
    </cfRule>
    <cfRule type="cellIs" dxfId="1915" priority="697" operator="equal">
      <formula>"Alta"</formula>
    </cfRule>
    <cfRule type="cellIs" dxfId="1914" priority="698" operator="equal">
      <formula>"Media"</formula>
    </cfRule>
    <cfRule type="cellIs" dxfId="1913" priority="699" operator="equal">
      <formula>"Baja"</formula>
    </cfRule>
  </conditionalFormatting>
  <conditionalFormatting sqref="R314:R337">
    <cfRule type="cellIs" dxfId="1912" priority="691" operator="equal">
      <formula>"Catastrófico"</formula>
    </cfRule>
    <cfRule type="cellIs" dxfId="1911" priority="692" operator="equal">
      <formula>"Mayor"</formula>
    </cfRule>
    <cfRule type="cellIs" dxfId="1910" priority="693" operator="equal">
      <formula>"Moderado"</formula>
    </cfRule>
    <cfRule type="cellIs" dxfId="1909" priority="694" operator="equal">
      <formula>"Menor"</formula>
    </cfRule>
    <cfRule type="cellIs" dxfId="1908" priority="695" operator="equal">
      <formula>"Leve"</formula>
    </cfRule>
  </conditionalFormatting>
  <conditionalFormatting sqref="T314:T337">
    <cfRule type="cellIs" dxfId="1907" priority="686" operator="equal">
      <formula>"Catastrófico"</formula>
    </cfRule>
    <cfRule type="cellIs" dxfId="1906" priority="687" operator="equal">
      <formula>"Mayor"</formula>
    </cfRule>
    <cfRule type="cellIs" dxfId="1905" priority="688" operator="equal">
      <formula>"Moderado"</formula>
    </cfRule>
    <cfRule type="cellIs" dxfId="1904" priority="689" operator="equal">
      <formula>"Menor"</formula>
    </cfRule>
    <cfRule type="cellIs" dxfId="1903" priority="690" operator="equal">
      <formula>"Leve"</formula>
    </cfRule>
  </conditionalFormatting>
  <conditionalFormatting sqref="V314:V337">
    <cfRule type="cellIs" dxfId="1902" priority="680" operator="equal">
      <formula>"Catastrófico"</formula>
    </cfRule>
    <cfRule type="cellIs" dxfId="1901" priority="682" operator="equal">
      <formula>"Mayor"</formula>
    </cfRule>
    <cfRule type="cellIs" dxfId="1900" priority="683" operator="equal">
      <formula>"Moderado"</formula>
    </cfRule>
    <cfRule type="cellIs" dxfId="1899" priority="684" operator="equal">
      <formula>"Menor"</formula>
    </cfRule>
    <cfRule type="cellIs" dxfId="1898" priority="685" operator="equal">
      <formula>"Leve"</formula>
    </cfRule>
  </conditionalFormatting>
  <conditionalFormatting sqref="V314:V319">
    <cfRule type="cellIs" dxfId="1897" priority="681" operator="equal">
      <formula>"Catastrófico"</formula>
    </cfRule>
  </conditionalFormatting>
  <conditionalFormatting sqref="Y314:Y337">
    <cfRule type="cellIs" dxfId="1896" priority="676" operator="equal">
      <formula>"Extremo"</formula>
    </cfRule>
    <cfRule type="cellIs" dxfId="1895" priority="677" operator="equal">
      <formula>"Alto"</formula>
    </cfRule>
    <cfRule type="cellIs" dxfId="1894" priority="678" operator="equal">
      <formula>"Moderado"</formula>
    </cfRule>
    <cfRule type="cellIs" dxfId="1893" priority="679" operator="equal">
      <formula>"Bajo"</formula>
    </cfRule>
  </conditionalFormatting>
  <conditionalFormatting sqref="AU314:AU319">
    <cfRule type="cellIs" dxfId="1892" priority="673" operator="equal">
      <formula>"Alto"</formula>
    </cfRule>
    <cfRule type="cellIs" dxfId="1891" priority="674" operator="equal">
      <formula>"Moderado"</formula>
    </cfRule>
    <cfRule type="cellIs" dxfId="1890" priority="675" operator="equal">
      <formula>"Bajo"</formula>
    </cfRule>
  </conditionalFormatting>
  <conditionalFormatting sqref="AU314:AU319">
    <cfRule type="cellIs" dxfId="1889" priority="672" operator="equal">
      <formula>"Extremo"</formula>
    </cfRule>
  </conditionalFormatting>
  <conditionalFormatting sqref="AU362:AU367 AU374:AU379">
    <cfRule type="cellIs" dxfId="1888" priority="559" operator="equal">
      <formula>"Alto"</formula>
    </cfRule>
    <cfRule type="cellIs" dxfId="1887" priority="560" operator="equal">
      <formula>"Moderado"</formula>
    </cfRule>
    <cfRule type="cellIs" dxfId="1886" priority="561" operator="equal">
      <formula>"Bajo"</formula>
    </cfRule>
  </conditionalFormatting>
  <conditionalFormatting sqref="AQ338:AQ355">
    <cfRule type="cellIs" dxfId="1885" priority="663" operator="equal">
      <formula>"Muy Baja"</formula>
    </cfRule>
    <cfRule type="cellIs" dxfId="1884" priority="664" operator="equal">
      <formula>"Baja"</formula>
    </cfRule>
    <cfRule type="cellIs" dxfId="1883" priority="665" operator="equal">
      <formula>"Media"</formula>
    </cfRule>
    <cfRule type="cellIs" dxfId="1882" priority="666" operator="equal">
      <formula>"Alta"</formula>
    </cfRule>
    <cfRule type="cellIs" dxfId="1881" priority="667" operator="equal">
      <formula>"Muy Alta"</formula>
    </cfRule>
  </conditionalFormatting>
  <conditionalFormatting sqref="AT338:AT355">
    <cfRule type="cellIs" dxfId="1880" priority="658" operator="equal">
      <formula>"Leve"</formula>
    </cfRule>
    <cfRule type="cellIs" dxfId="1879" priority="659" operator="equal">
      <formula>"Menor"</formula>
    </cfRule>
    <cfRule type="cellIs" dxfId="1878" priority="660" operator="equal">
      <formula>"Moderado"</formula>
    </cfRule>
    <cfRule type="cellIs" dxfId="1877" priority="661" operator="equal">
      <formula>"Mayor"</formula>
    </cfRule>
    <cfRule type="cellIs" dxfId="1876" priority="662" operator="equal">
      <formula>"Catastrófico"</formula>
    </cfRule>
  </conditionalFormatting>
  <conditionalFormatting sqref="AV338:AV355">
    <cfRule type="cellIs" dxfId="1875" priority="654" operator="equal">
      <formula>"Bajo"</formula>
    </cfRule>
    <cfRule type="cellIs" dxfId="1874" priority="655" operator="equal">
      <formula>"Moderado"</formula>
    </cfRule>
    <cfRule type="cellIs" dxfId="1873" priority="656" operator="equal">
      <formula>"Alto"</formula>
    </cfRule>
    <cfRule type="cellIs" dxfId="1872" priority="657" operator="equal">
      <formula>"Extremo"</formula>
    </cfRule>
  </conditionalFormatting>
  <conditionalFormatting sqref="P338:P355">
    <cfRule type="cellIs" dxfId="1871" priority="653" operator="equal">
      <formula>"Muy Baja"</formula>
    </cfRule>
  </conditionalFormatting>
  <conditionalFormatting sqref="P338:P343">
    <cfRule type="cellIs" dxfId="1870" priority="649" operator="equal">
      <formula>"Muy Alta"</formula>
    </cfRule>
    <cfRule type="cellIs" dxfId="1869" priority="650" operator="equal">
      <formula>"Alta"</formula>
    </cfRule>
    <cfRule type="cellIs" dxfId="1868" priority="651" operator="equal">
      <formula>"Media"</formula>
    </cfRule>
    <cfRule type="cellIs" dxfId="1867" priority="652" operator="equal">
      <formula>"Baja"</formula>
    </cfRule>
  </conditionalFormatting>
  <conditionalFormatting sqref="P344:P349">
    <cfRule type="cellIs" dxfId="1866" priority="645" operator="equal">
      <formula>"Muy Alta"</formula>
    </cfRule>
    <cfRule type="cellIs" dxfId="1865" priority="646" operator="equal">
      <formula>"Alta"</formula>
    </cfRule>
    <cfRule type="cellIs" dxfId="1864" priority="647" operator="equal">
      <formula>"Media"</formula>
    </cfRule>
    <cfRule type="cellIs" dxfId="1863" priority="648" operator="equal">
      <formula>"Baja"</formula>
    </cfRule>
  </conditionalFormatting>
  <conditionalFormatting sqref="P350:P355">
    <cfRule type="cellIs" dxfId="1862" priority="641" operator="equal">
      <formula>"Muy Alta"</formula>
    </cfRule>
    <cfRule type="cellIs" dxfId="1861" priority="642" operator="equal">
      <formula>"Alta"</formula>
    </cfRule>
    <cfRule type="cellIs" dxfId="1860" priority="643" operator="equal">
      <formula>"Media"</formula>
    </cfRule>
    <cfRule type="cellIs" dxfId="1859" priority="644" operator="equal">
      <formula>"Baja"</formula>
    </cfRule>
  </conditionalFormatting>
  <conditionalFormatting sqref="R338:R355">
    <cfRule type="cellIs" dxfId="1858" priority="636" operator="equal">
      <formula>"Catastrófico"</formula>
    </cfRule>
    <cfRule type="cellIs" dxfId="1857" priority="637" operator="equal">
      <formula>"Mayor"</formula>
    </cfRule>
    <cfRule type="cellIs" dxfId="1856" priority="638" operator="equal">
      <formula>"Moderado"</formula>
    </cfRule>
    <cfRule type="cellIs" dxfId="1855" priority="639" operator="equal">
      <formula>"Menor"</formula>
    </cfRule>
    <cfRule type="cellIs" dxfId="1854" priority="640" operator="equal">
      <formula>"Leve"</formula>
    </cfRule>
  </conditionalFormatting>
  <conditionalFormatting sqref="T338:T355">
    <cfRule type="cellIs" dxfId="1853" priority="631" operator="equal">
      <formula>"Catastrófico"</formula>
    </cfRule>
    <cfRule type="cellIs" dxfId="1852" priority="632" operator="equal">
      <formula>"Mayor"</formula>
    </cfRule>
    <cfRule type="cellIs" dxfId="1851" priority="633" operator="equal">
      <formula>"Moderado"</formula>
    </cfRule>
    <cfRule type="cellIs" dxfId="1850" priority="634" operator="equal">
      <formula>"Menor"</formula>
    </cfRule>
    <cfRule type="cellIs" dxfId="1849" priority="635" operator="equal">
      <formula>"Leve"</formula>
    </cfRule>
  </conditionalFormatting>
  <conditionalFormatting sqref="V338:V355">
    <cfRule type="cellIs" dxfId="1848" priority="625" operator="equal">
      <formula>"Catastrófico"</formula>
    </cfRule>
    <cfRule type="cellIs" dxfId="1847" priority="627" operator="equal">
      <formula>"Mayor"</formula>
    </cfRule>
    <cfRule type="cellIs" dxfId="1846" priority="628" operator="equal">
      <formula>"Moderado"</formula>
    </cfRule>
    <cfRule type="cellIs" dxfId="1845" priority="629" operator="equal">
      <formula>"Menor"</formula>
    </cfRule>
    <cfRule type="cellIs" dxfId="1844" priority="630" operator="equal">
      <formula>"Leve"</formula>
    </cfRule>
  </conditionalFormatting>
  <conditionalFormatting sqref="V338:V343">
    <cfRule type="cellIs" dxfId="1843" priority="626" operator="equal">
      <formula>"Catastrófico"</formula>
    </cfRule>
  </conditionalFormatting>
  <conditionalFormatting sqref="Y338:Y355">
    <cfRule type="cellIs" dxfId="1842" priority="621" operator="equal">
      <formula>"Extremo"</formula>
    </cfRule>
    <cfRule type="cellIs" dxfId="1841" priority="622" operator="equal">
      <formula>"Alto"</formula>
    </cfRule>
    <cfRule type="cellIs" dxfId="1840" priority="623" operator="equal">
      <formula>"Moderado"</formula>
    </cfRule>
    <cfRule type="cellIs" dxfId="1839" priority="624" operator="equal">
      <formula>"Bajo"</formula>
    </cfRule>
  </conditionalFormatting>
  <conditionalFormatting sqref="AU338:AU343">
    <cfRule type="cellIs" dxfId="1838" priority="618" operator="equal">
      <formula>"Alto"</formula>
    </cfRule>
    <cfRule type="cellIs" dxfId="1837" priority="619" operator="equal">
      <formula>"Moderado"</formula>
    </cfRule>
    <cfRule type="cellIs" dxfId="1836" priority="620" operator="equal">
      <formula>"Bajo"</formula>
    </cfRule>
  </conditionalFormatting>
  <conditionalFormatting sqref="AU338:AU343">
    <cfRule type="cellIs" dxfId="1835" priority="617" operator="equal">
      <formula>"Extremo"</formula>
    </cfRule>
  </conditionalFormatting>
  <conditionalFormatting sqref="AU344:AU355">
    <cfRule type="cellIs" dxfId="1834" priority="614" operator="equal">
      <formula>"Alto"</formula>
    </cfRule>
    <cfRule type="cellIs" dxfId="1833" priority="615" operator="equal">
      <formula>"Moderado"</formula>
    </cfRule>
    <cfRule type="cellIs" dxfId="1832" priority="616" operator="equal">
      <formula>"Bajo"</formula>
    </cfRule>
  </conditionalFormatting>
  <conditionalFormatting sqref="AU344:AU355">
    <cfRule type="cellIs" dxfId="1831" priority="613" operator="equal">
      <formula>"Extremo"</formula>
    </cfRule>
  </conditionalFormatting>
  <conditionalFormatting sqref="AQ356:AQ367 AQ374:AQ379">
    <cfRule type="cellIs" dxfId="1830" priority="608" operator="equal">
      <formula>"Muy Baja"</formula>
    </cfRule>
    <cfRule type="cellIs" dxfId="1829" priority="609" operator="equal">
      <formula>"Baja"</formula>
    </cfRule>
    <cfRule type="cellIs" dxfId="1828" priority="610" operator="equal">
      <formula>"Media"</formula>
    </cfRule>
    <cfRule type="cellIs" dxfId="1827" priority="611" operator="equal">
      <formula>"Alta"</formula>
    </cfRule>
    <cfRule type="cellIs" dxfId="1826" priority="612" operator="equal">
      <formula>"Muy Alta"</formula>
    </cfRule>
  </conditionalFormatting>
  <conditionalFormatting sqref="AT356:AT367 AT374:AT379">
    <cfRule type="cellIs" dxfId="1825" priority="603" operator="equal">
      <formula>"Leve"</formula>
    </cfRule>
    <cfRule type="cellIs" dxfId="1824" priority="604" operator="equal">
      <formula>"Menor"</formula>
    </cfRule>
    <cfRule type="cellIs" dxfId="1823" priority="605" operator="equal">
      <formula>"Moderado"</formula>
    </cfRule>
    <cfRule type="cellIs" dxfId="1822" priority="606" operator="equal">
      <formula>"Mayor"</formula>
    </cfRule>
    <cfRule type="cellIs" dxfId="1821" priority="607" operator="equal">
      <formula>"Catastrófico"</formula>
    </cfRule>
  </conditionalFormatting>
  <conditionalFormatting sqref="AV356:AV367 AV374:AV379">
    <cfRule type="cellIs" dxfId="1820" priority="599" operator="equal">
      <formula>"Bajo"</formula>
    </cfRule>
    <cfRule type="cellIs" dxfId="1819" priority="600" operator="equal">
      <formula>"Moderado"</formula>
    </cfRule>
    <cfRule type="cellIs" dxfId="1818" priority="601" operator="equal">
      <formula>"Alto"</formula>
    </cfRule>
    <cfRule type="cellIs" dxfId="1817" priority="602" operator="equal">
      <formula>"Extremo"</formula>
    </cfRule>
  </conditionalFormatting>
  <conditionalFormatting sqref="P356:P367 P374:P379">
    <cfRule type="cellIs" dxfId="1816" priority="598" operator="equal">
      <formula>"Muy Baja"</formula>
    </cfRule>
  </conditionalFormatting>
  <conditionalFormatting sqref="P356:P361">
    <cfRule type="cellIs" dxfId="1815" priority="594" operator="equal">
      <formula>"Muy Alta"</formula>
    </cfRule>
    <cfRule type="cellIs" dxfId="1814" priority="595" operator="equal">
      <formula>"Alta"</formula>
    </cfRule>
    <cfRule type="cellIs" dxfId="1813" priority="596" operator="equal">
      <formula>"Media"</formula>
    </cfRule>
    <cfRule type="cellIs" dxfId="1812" priority="597" operator="equal">
      <formula>"Baja"</formula>
    </cfRule>
  </conditionalFormatting>
  <conditionalFormatting sqref="P362:P367">
    <cfRule type="cellIs" dxfId="1811" priority="590" operator="equal">
      <formula>"Muy Alta"</formula>
    </cfRule>
    <cfRule type="cellIs" dxfId="1810" priority="591" operator="equal">
      <formula>"Alta"</formula>
    </cfRule>
    <cfRule type="cellIs" dxfId="1809" priority="592" operator="equal">
      <formula>"Media"</formula>
    </cfRule>
    <cfRule type="cellIs" dxfId="1808" priority="593" operator="equal">
      <formula>"Baja"</formula>
    </cfRule>
  </conditionalFormatting>
  <conditionalFormatting sqref="P374:P379">
    <cfRule type="cellIs" dxfId="1807" priority="586" operator="equal">
      <formula>"Muy Alta"</formula>
    </cfRule>
    <cfRule type="cellIs" dxfId="1806" priority="587" operator="equal">
      <formula>"Alta"</formula>
    </cfRule>
    <cfRule type="cellIs" dxfId="1805" priority="588" operator="equal">
      <formula>"Media"</formula>
    </cfRule>
    <cfRule type="cellIs" dxfId="1804" priority="589" operator="equal">
      <formula>"Baja"</formula>
    </cfRule>
  </conditionalFormatting>
  <conditionalFormatting sqref="R356:R367 R374:R379">
    <cfRule type="cellIs" dxfId="1803" priority="581" operator="equal">
      <formula>"Catastrófico"</formula>
    </cfRule>
    <cfRule type="cellIs" dxfId="1802" priority="582" operator="equal">
      <formula>"Mayor"</formula>
    </cfRule>
    <cfRule type="cellIs" dxfId="1801" priority="583" operator="equal">
      <formula>"Moderado"</formula>
    </cfRule>
    <cfRule type="cellIs" dxfId="1800" priority="584" operator="equal">
      <formula>"Menor"</formula>
    </cfRule>
    <cfRule type="cellIs" dxfId="1799" priority="585" operator="equal">
      <formula>"Leve"</formula>
    </cfRule>
  </conditionalFormatting>
  <conditionalFormatting sqref="T356:T367 T374:T379">
    <cfRule type="cellIs" dxfId="1798" priority="576" operator="equal">
      <formula>"Catastrófico"</formula>
    </cfRule>
    <cfRule type="cellIs" dxfId="1797" priority="577" operator="equal">
      <formula>"Mayor"</formula>
    </cfRule>
    <cfRule type="cellIs" dxfId="1796" priority="578" operator="equal">
      <formula>"Moderado"</formula>
    </cfRule>
    <cfRule type="cellIs" dxfId="1795" priority="579" operator="equal">
      <formula>"Menor"</formula>
    </cfRule>
    <cfRule type="cellIs" dxfId="1794" priority="580" operator="equal">
      <formula>"Leve"</formula>
    </cfRule>
  </conditionalFormatting>
  <conditionalFormatting sqref="V356:V367 V374:V379">
    <cfRule type="cellIs" dxfId="1793" priority="570" operator="equal">
      <formula>"Catastrófico"</formula>
    </cfRule>
    <cfRule type="cellIs" dxfId="1792" priority="572" operator="equal">
      <formula>"Mayor"</formula>
    </cfRule>
    <cfRule type="cellIs" dxfId="1791" priority="573" operator="equal">
      <formula>"Moderado"</formula>
    </cfRule>
    <cfRule type="cellIs" dxfId="1790" priority="574" operator="equal">
      <formula>"Menor"</formula>
    </cfRule>
    <cfRule type="cellIs" dxfId="1789" priority="575" operator="equal">
      <formula>"Leve"</formula>
    </cfRule>
  </conditionalFormatting>
  <conditionalFormatting sqref="V356:V361">
    <cfRule type="cellIs" dxfId="1788" priority="571" operator="equal">
      <formula>"Catastrófico"</formula>
    </cfRule>
  </conditionalFormatting>
  <conditionalFormatting sqref="Y356:Y367 Y374:Y379">
    <cfRule type="cellIs" dxfId="1787" priority="566" operator="equal">
      <formula>"Extremo"</formula>
    </cfRule>
    <cfRule type="cellIs" dxfId="1786" priority="567" operator="equal">
      <formula>"Alto"</formula>
    </cfRule>
    <cfRule type="cellIs" dxfId="1785" priority="568" operator="equal">
      <formula>"Moderado"</formula>
    </cfRule>
    <cfRule type="cellIs" dxfId="1784" priority="569" operator="equal">
      <formula>"Bajo"</formula>
    </cfRule>
  </conditionalFormatting>
  <conditionalFormatting sqref="AQ134:AQ169">
    <cfRule type="cellIs" dxfId="1783" priority="521" operator="equal">
      <formula>"Muy Baja"</formula>
    </cfRule>
    <cfRule type="cellIs" dxfId="1782" priority="522" operator="equal">
      <formula>"Baja"</formula>
    </cfRule>
    <cfRule type="cellIs" dxfId="1781" priority="523" operator="equal">
      <formula>"Media"</formula>
    </cfRule>
    <cfRule type="cellIs" dxfId="1780" priority="524" operator="equal">
      <formula>"Alta"</formula>
    </cfRule>
    <cfRule type="cellIs" dxfId="1779" priority="525" operator="equal">
      <formula>"Muy Alta"</formula>
    </cfRule>
  </conditionalFormatting>
  <conditionalFormatting sqref="AT134:AT169">
    <cfRule type="cellIs" dxfId="1778" priority="516" operator="equal">
      <formula>"Leve"</formula>
    </cfRule>
    <cfRule type="cellIs" dxfId="1777" priority="517" operator="equal">
      <formula>"Menor"</formula>
    </cfRule>
    <cfRule type="cellIs" dxfId="1776" priority="518" operator="equal">
      <formula>"Moderado"</formula>
    </cfRule>
    <cfRule type="cellIs" dxfId="1775" priority="519" operator="equal">
      <formula>"Mayor"</formula>
    </cfRule>
    <cfRule type="cellIs" dxfId="1774" priority="520" operator="equal">
      <formula>"Catastrófico"</formula>
    </cfRule>
  </conditionalFormatting>
  <conditionalFormatting sqref="AV134:AV169">
    <cfRule type="cellIs" dxfId="1773" priority="512" operator="equal">
      <formula>"Bajo"</formula>
    </cfRule>
    <cfRule type="cellIs" dxfId="1772" priority="513" operator="equal">
      <formula>"Moderado"</formula>
    </cfRule>
    <cfRule type="cellIs" dxfId="1771" priority="514" operator="equal">
      <formula>"Alto"</formula>
    </cfRule>
    <cfRule type="cellIs" dxfId="1770" priority="515" operator="equal">
      <formula>"Extremo"</formula>
    </cfRule>
  </conditionalFormatting>
  <conditionalFormatting sqref="R134:R169">
    <cfRule type="cellIs" dxfId="1769" priority="507" operator="equal">
      <formula>"Catastrófico"</formula>
    </cfRule>
    <cfRule type="cellIs" dxfId="1768" priority="508" operator="equal">
      <formula>"Mayor"</formula>
    </cfRule>
    <cfRule type="cellIs" dxfId="1767" priority="509" operator="equal">
      <formula>"Moderado"</formula>
    </cfRule>
    <cfRule type="cellIs" dxfId="1766" priority="510" operator="equal">
      <formula>"Menor"</formula>
    </cfRule>
    <cfRule type="cellIs" dxfId="1765" priority="511" operator="equal">
      <formula>"Leve"</formula>
    </cfRule>
  </conditionalFormatting>
  <conditionalFormatting sqref="V134:V169">
    <cfRule type="cellIs" dxfId="1764" priority="501" operator="equal">
      <formula>"Catastrófico"</formula>
    </cfRule>
    <cfRule type="cellIs" dxfId="1763" priority="503" operator="equal">
      <formula>"Mayor"</formula>
    </cfRule>
    <cfRule type="cellIs" dxfId="1762" priority="504" operator="equal">
      <formula>"Moderado"</formula>
    </cfRule>
    <cfRule type="cellIs" dxfId="1761" priority="505" operator="equal">
      <formula>"Menor"</formula>
    </cfRule>
    <cfRule type="cellIs" dxfId="1760" priority="506" operator="equal">
      <formula>"Leve"</formula>
    </cfRule>
  </conditionalFormatting>
  <conditionalFormatting sqref="V134:V139">
    <cfRule type="cellIs" dxfId="1759" priority="502" operator="equal">
      <formula>"Catastrófico"</formula>
    </cfRule>
  </conditionalFormatting>
  <conditionalFormatting sqref="Y134:Y169">
    <cfRule type="cellIs" dxfId="1758" priority="497" operator="equal">
      <formula>"Extremo"</formula>
    </cfRule>
    <cfRule type="cellIs" dxfId="1757" priority="498" operator="equal">
      <formula>"Alto"</formula>
    </cfRule>
    <cfRule type="cellIs" dxfId="1756" priority="499" operator="equal">
      <formula>"Moderado"</formula>
    </cfRule>
    <cfRule type="cellIs" dxfId="1755" priority="500" operator="equal">
      <formula>"Bajo"</formula>
    </cfRule>
  </conditionalFormatting>
  <conditionalFormatting sqref="AU134:AU139">
    <cfRule type="cellIs" dxfId="1754" priority="494" operator="equal">
      <formula>"Alto"</formula>
    </cfRule>
    <cfRule type="cellIs" dxfId="1753" priority="495" operator="equal">
      <formula>"Moderado"</formula>
    </cfRule>
    <cfRule type="cellIs" dxfId="1752" priority="496" operator="equal">
      <formula>"Bajo"</formula>
    </cfRule>
  </conditionalFormatting>
  <conditionalFormatting sqref="AU134:AU139">
    <cfRule type="cellIs" dxfId="1751" priority="493" operator="equal">
      <formula>"Extremo"</formula>
    </cfRule>
  </conditionalFormatting>
  <conditionalFormatting sqref="AU140:AU169">
    <cfRule type="cellIs" dxfId="1750" priority="490" operator="equal">
      <formula>"Alto"</formula>
    </cfRule>
    <cfRule type="cellIs" dxfId="1749" priority="491" operator="equal">
      <formula>"Moderado"</formula>
    </cfRule>
    <cfRule type="cellIs" dxfId="1748" priority="492" operator="equal">
      <formula>"Bajo"</formula>
    </cfRule>
  </conditionalFormatting>
  <conditionalFormatting sqref="AU140:AU169">
    <cfRule type="cellIs" dxfId="1747" priority="489" operator="equal">
      <formula>"Extremo"</formula>
    </cfRule>
  </conditionalFormatting>
  <conditionalFormatting sqref="P134:P169">
    <cfRule type="cellIs" dxfId="1746" priority="488" operator="equal">
      <formula>"Muy Baja"</formula>
    </cfRule>
  </conditionalFormatting>
  <conditionalFormatting sqref="P134:P139">
    <cfRule type="cellIs" dxfId="1745" priority="484" operator="equal">
      <formula>"Muy Alta"</formula>
    </cfRule>
    <cfRule type="cellIs" dxfId="1744" priority="485" operator="equal">
      <formula>"Alta"</formula>
    </cfRule>
    <cfRule type="cellIs" dxfId="1743" priority="486" operator="equal">
      <formula>"Media"</formula>
    </cfRule>
    <cfRule type="cellIs" dxfId="1742" priority="487" operator="equal">
      <formula>"Baja"</formula>
    </cfRule>
  </conditionalFormatting>
  <conditionalFormatting sqref="P140:P145">
    <cfRule type="cellIs" dxfId="1741" priority="480" operator="equal">
      <formula>"Muy Alta"</formula>
    </cfRule>
    <cfRule type="cellIs" dxfId="1740" priority="481" operator="equal">
      <formula>"Alta"</formula>
    </cfRule>
    <cfRule type="cellIs" dxfId="1739" priority="482" operator="equal">
      <formula>"Media"</formula>
    </cfRule>
    <cfRule type="cellIs" dxfId="1738" priority="483" operator="equal">
      <formula>"Baja"</formula>
    </cfRule>
  </conditionalFormatting>
  <conditionalFormatting sqref="P146:P169">
    <cfRule type="cellIs" dxfId="1737" priority="476" operator="equal">
      <formula>"Muy Alta"</formula>
    </cfRule>
    <cfRule type="cellIs" dxfId="1736" priority="477" operator="equal">
      <formula>"Alta"</formula>
    </cfRule>
    <cfRule type="cellIs" dxfId="1735" priority="478" operator="equal">
      <formula>"Media"</formula>
    </cfRule>
    <cfRule type="cellIs" dxfId="1734" priority="479" operator="equal">
      <formula>"Baja"</formula>
    </cfRule>
  </conditionalFormatting>
  <conditionalFormatting sqref="AQ56:AQ61">
    <cfRule type="cellIs" dxfId="1733" priority="466" operator="equal">
      <formula>"Muy Baja"</formula>
    </cfRule>
    <cfRule type="cellIs" dxfId="1732" priority="467" operator="equal">
      <formula>"Baja"</formula>
    </cfRule>
    <cfRule type="cellIs" dxfId="1731" priority="468" operator="equal">
      <formula>"Media"</formula>
    </cfRule>
    <cfRule type="cellIs" dxfId="1730" priority="469" operator="equal">
      <formula>"Alta"</formula>
    </cfRule>
    <cfRule type="cellIs" dxfId="1729" priority="470" operator="equal">
      <formula>"Muy Alta"</formula>
    </cfRule>
  </conditionalFormatting>
  <conditionalFormatting sqref="AT56:AT61">
    <cfRule type="cellIs" dxfId="1728" priority="461" operator="equal">
      <formula>"Leve"</formula>
    </cfRule>
    <cfRule type="cellIs" dxfId="1727" priority="462" operator="equal">
      <formula>"Menor"</formula>
    </cfRule>
    <cfRule type="cellIs" dxfId="1726" priority="463" operator="equal">
      <formula>"Moderado"</formula>
    </cfRule>
    <cfRule type="cellIs" dxfId="1725" priority="464" operator="equal">
      <formula>"Mayor"</formula>
    </cfRule>
    <cfRule type="cellIs" dxfId="1724" priority="465" operator="equal">
      <formula>"Catastrófico"</formula>
    </cfRule>
  </conditionalFormatting>
  <conditionalFormatting sqref="AV56:AV61">
    <cfRule type="cellIs" dxfId="1723" priority="457" operator="equal">
      <formula>"Bajo"</formula>
    </cfRule>
    <cfRule type="cellIs" dxfId="1722" priority="458" operator="equal">
      <formula>"Moderado"</formula>
    </cfRule>
    <cfRule type="cellIs" dxfId="1721" priority="459" operator="equal">
      <formula>"Alto"</formula>
    </cfRule>
    <cfRule type="cellIs" dxfId="1720" priority="460" operator="equal">
      <formula>"Extremo"</formula>
    </cfRule>
  </conditionalFormatting>
  <conditionalFormatting sqref="V56:V61">
    <cfRule type="cellIs" dxfId="1719" priority="451" operator="equal">
      <formula>"Catastrófico"</formula>
    </cfRule>
    <cfRule type="cellIs" dxfId="1718" priority="453" operator="equal">
      <formula>"Mayor"</formula>
    </cfRule>
    <cfRule type="cellIs" dxfId="1717" priority="454" operator="equal">
      <formula>"Moderado"</formula>
    </cfRule>
    <cfRule type="cellIs" dxfId="1716" priority="455" operator="equal">
      <formula>"Menor"</formula>
    </cfRule>
    <cfRule type="cellIs" dxfId="1715" priority="456" operator="equal">
      <formula>"Leve"</formula>
    </cfRule>
  </conditionalFormatting>
  <conditionalFormatting sqref="V56:V61">
    <cfRule type="cellIs" dxfId="1714" priority="452" operator="equal">
      <formula>"Catastrófico"</formula>
    </cfRule>
  </conditionalFormatting>
  <conditionalFormatting sqref="Y56:Y61">
    <cfRule type="cellIs" dxfId="1713" priority="447" operator="equal">
      <formula>"Extremo"</formula>
    </cfRule>
    <cfRule type="cellIs" dxfId="1712" priority="448" operator="equal">
      <formula>"Alto"</formula>
    </cfRule>
    <cfRule type="cellIs" dxfId="1711" priority="449" operator="equal">
      <formula>"Moderado"</formula>
    </cfRule>
    <cfRule type="cellIs" dxfId="1710" priority="450" operator="equal">
      <formula>"Bajo"</formula>
    </cfRule>
  </conditionalFormatting>
  <conditionalFormatting sqref="AU56:AU61">
    <cfRule type="cellIs" dxfId="1709" priority="444" operator="equal">
      <formula>"Alto"</formula>
    </cfRule>
    <cfRule type="cellIs" dxfId="1708" priority="445" operator="equal">
      <formula>"Moderado"</formula>
    </cfRule>
    <cfRule type="cellIs" dxfId="1707" priority="446" operator="equal">
      <formula>"Bajo"</formula>
    </cfRule>
  </conditionalFormatting>
  <conditionalFormatting sqref="AU56:AU61">
    <cfRule type="cellIs" dxfId="1706" priority="443" operator="equal">
      <formula>"Extremo"</formula>
    </cfRule>
  </conditionalFormatting>
  <conditionalFormatting sqref="P56:P61">
    <cfRule type="cellIs" dxfId="1705" priority="442" operator="equal">
      <formula>"Muy Baja"</formula>
    </cfRule>
  </conditionalFormatting>
  <conditionalFormatting sqref="P56:P61">
    <cfRule type="cellIs" dxfId="1704" priority="438" operator="equal">
      <formula>"Muy Alta"</formula>
    </cfRule>
    <cfRule type="cellIs" dxfId="1703" priority="439" operator="equal">
      <formula>"Alta"</formula>
    </cfRule>
    <cfRule type="cellIs" dxfId="1702" priority="440" operator="equal">
      <formula>"Media"</formula>
    </cfRule>
    <cfRule type="cellIs" dxfId="1701" priority="441" operator="equal">
      <formula>"Baja"</formula>
    </cfRule>
  </conditionalFormatting>
  <conditionalFormatting sqref="R56:R61">
    <cfRule type="cellIs" dxfId="1700" priority="433" operator="equal">
      <formula>"Catastrófico"</formula>
    </cfRule>
    <cfRule type="cellIs" dxfId="1699" priority="434" operator="equal">
      <formula>"Mayor"</formula>
    </cfRule>
    <cfRule type="cellIs" dxfId="1698" priority="435" operator="equal">
      <formula>"Moderado"</formula>
    </cfRule>
    <cfRule type="cellIs" dxfId="1697" priority="436" operator="equal">
      <formula>"Menor"</formula>
    </cfRule>
    <cfRule type="cellIs" dxfId="1696" priority="437" operator="equal">
      <formula>"Leve"</formula>
    </cfRule>
  </conditionalFormatting>
  <conditionalFormatting sqref="T56:T61">
    <cfRule type="cellIs" dxfId="1695" priority="428" operator="equal">
      <formula>"Catastrófico"</formula>
    </cfRule>
    <cfRule type="cellIs" dxfId="1694" priority="429" operator="equal">
      <formula>"Mayor"</formula>
    </cfRule>
    <cfRule type="cellIs" dxfId="1693" priority="430" operator="equal">
      <formula>"Moderado"</formula>
    </cfRule>
    <cfRule type="cellIs" dxfId="1692" priority="431" operator="equal">
      <formula>"Menor"</formula>
    </cfRule>
    <cfRule type="cellIs" dxfId="1691" priority="432" operator="equal">
      <formula>"Leve"</formula>
    </cfRule>
  </conditionalFormatting>
  <conditionalFormatting sqref="V62:V67">
    <cfRule type="cellIs" dxfId="1690" priority="423" operator="equal">
      <formula>"Catastrófico"</formula>
    </cfRule>
    <cfRule type="cellIs" dxfId="1689" priority="424" operator="equal">
      <formula>"Mayor"</formula>
    </cfRule>
    <cfRule type="cellIs" dxfId="1688" priority="425" operator="equal">
      <formula>"Moderado"</formula>
    </cfRule>
    <cfRule type="cellIs" dxfId="1687" priority="426" operator="equal">
      <formula>"Menor"</formula>
    </cfRule>
    <cfRule type="cellIs" dxfId="1686" priority="427" operator="equal">
      <formula>"Leve"</formula>
    </cfRule>
  </conditionalFormatting>
  <conditionalFormatting sqref="Y62:Y67">
    <cfRule type="cellIs" dxfId="1685" priority="419" operator="equal">
      <formula>"Extremo"</formula>
    </cfRule>
    <cfRule type="cellIs" dxfId="1684" priority="420" operator="equal">
      <formula>"Alto"</formula>
    </cfRule>
    <cfRule type="cellIs" dxfId="1683" priority="421" operator="equal">
      <formula>"Moderado"</formula>
    </cfRule>
    <cfRule type="cellIs" dxfId="1682" priority="422" operator="equal">
      <formula>"Bajo"</formula>
    </cfRule>
  </conditionalFormatting>
  <conditionalFormatting sqref="P62:P67">
    <cfRule type="cellIs" dxfId="1681" priority="418" operator="equal">
      <formula>"Muy Baja"</formula>
    </cfRule>
  </conditionalFormatting>
  <conditionalFormatting sqref="P62:P67">
    <cfRule type="cellIs" dxfId="1680" priority="414" operator="equal">
      <formula>"Muy Alta"</formula>
    </cfRule>
    <cfRule type="cellIs" dxfId="1679" priority="415" operator="equal">
      <formula>"Alta"</formula>
    </cfRule>
    <cfRule type="cellIs" dxfId="1678" priority="416" operator="equal">
      <formula>"Media"</formula>
    </cfRule>
    <cfRule type="cellIs" dxfId="1677" priority="417" operator="equal">
      <formula>"Baja"</formula>
    </cfRule>
  </conditionalFormatting>
  <conditionalFormatting sqref="R62:R67">
    <cfRule type="cellIs" dxfId="1676" priority="409" operator="equal">
      <formula>"Catastrófico"</formula>
    </cfRule>
    <cfRule type="cellIs" dxfId="1675" priority="410" operator="equal">
      <formula>"Mayor"</formula>
    </cfRule>
    <cfRule type="cellIs" dxfId="1674" priority="411" operator="equal">
      <formula>"Moderado"</formula>
    </cfRule>
    <cfRule type="cellIs" dxfId="1673" priority="412" operator="equal">
      <formula>"Menor"</formula>
    </cfRule>
    <cfRule type="cellIs" dxfId="1672" priority="413" operator="equal">
      <formula>"Leve"</formula>
    </cfRule>
  </conditionalFormatting>
  <conditionalFormatting sqref="T62:T67">
    <cfRule type="cellIs" dxfId="1671" priority="404" operator="equal">
      <formula>"Catastrófico"</formula>
    </cfRule>
    <cfRule type="cellIs" dxfId="1670" priority="405" operator="equal">
      <formula>"Mayor"</formula>
    </cfRule>
    <cfRule type="cellIs" dxfId="1669" priority="406" operator="equal">
      <formula>"Moderado"</formula>
    </cfRule>
    <cfRule type="cellIs" dxfId="1668" priority="407" operator="equal">
      <formula>"Menor"</formula>
    </cfRule>
    <cfRule type="cellIs" dxfId="1667" priority="408" operator="equal">
      <formula>"Leve"</formula>
    </cfRule>
  </conditionalFormatting>
  <conditionalFormatting sqref="V68:V73">
    <cfRule type="cellIs" dxfId="1666" priority="375" operator="equal">
      <formula>"Catastrófico"</formula>
    </cfRule>
    <cfRule type="cellIs" dxfId="1665" priority="376" operator="equal">
      <formula>"Mayor"</formula>
    </cfRule>
    <cfRule type="cellIs" dxfId="1664" priority="377" operator="equal">
      <formula>"Moderado"</formula>
    </cfRule>
    <cfRule type="cellIs" dxfId="1663" priority="378" operator="equal">
      <formula>"Menor"</formula>
    </cfRule>
    <cfRule type="cellIs" dxfId="1662" priority="379" operator="equal">
      <formula>"Leve"</formula>
    </cfRule>
  </conditionalFormatting>
  <conditionalFormatting sqref="Y68:Y73">
    <cfRule type="cellIs" dxfId="1661" priority="371" operator="equal">
      <formula>"Extremo"</formula>
    </cfRule>
    <cfRule type="cellIs" dxfId="1660" priority="372" operator="equal">
      <formula>"Alto"</formula>
    </cfRule>
    <cfRule type="cellIs" dxfId="1659" priority="373" operator="equal">
      <formula>"Moderado"</formula>
    </cfRule>
    <cfRule type="cellIs" dxfId="1658" priority="374" operator="equal">
      <formula>"Bajo"</formula>
    </cfRule>
  </conditionalFormatting>
  <conditionalFormatting sqref="P68:P73">
    <cfRule type="cellIs" dxfId="1657" priority="370" operator="equal">
      <formula>"Muy Baja"</formula>
    </cfRule>
  </conditionalFormatting>
  <conditionalFormatting sqref="P68:P73">
    <cfRule type="cellIs" dxfId="1656" priority="366" operator="equal">
      <formula>"Muy Alta"</formula>
    </cfRule>
    <cfRule type="cellIs" dxfId="1655" priority="367" operator="equal">
      <formula>"Alta"</formula>
    </cfRule>
    <cfRule type="cellIs" dxfId="1654" priority="368" operator="equal">
      <formula>"Media"</formula>
    </cfRule>
    <cfRule type="cellIs" dxfId="1653" priority="369" operator="equal">
      <formula>"Baja"</formula>
    </cfRule>
  </conditionalFormatting>
  <conditionalFormatting sqref="R68:R73">
    <cfRule type="cellIs" dxfId="1652" priority="361" operator="equal">
      <formula>"Catastrófico"</formula>
    </cfRule>
    <cfRule type="cellIs" dxfId="1651" priority="362" operator="equal">
      <formula>"Mayor"</formula>
    </cfRule>
    <cfRule type="cellIs" dxfId="1650" priority="363" operator="equal">
      <formula>"Moderado"</formula>
    </cfRule>
    <cfRule type="cellIs" dxfId="1649" priority="364" operator="equal">
      <formula>"Menor"</formula>
    </cfRule>
    <cfRule type="cellIs" dxfId="1648" priority="365" operator="equal">
      <formula>"Leve"</formula>
    </cfRule>
  </conditionalFormatting>
  <conditionalFormatting sqref="T68:T73">
    <cfRule type="cellIs" dxfId="1647" priority="356" operator="equal">
      <formula>"Catastrófico"</formula>
    </cfRule>
    <cfRule type="cellIs" dxfId="1646" priority="357" operator="equal">
      <formula>"Mayor"</formula>
    </cfRule>
    <cfRule type="cellIs" dxfId="1645" priority="358" operator="equal">
      <formula>"Moderado"</formula>
    </cfRule>
    <cfRule type="cellIs" dxfId="1644" priority="359" operator="equal">
      <formula>"Menor"</formula>
    </cfRule>
    <cfRule type="cellIs" dxfId="1643" priority="360" operator="equal">
      <formula>"Leve"</formula>
    </cfRule>
  </conditionalFormatting>
  <conditionalFormatting sqref="AQ68:AQ73">
    <cfRule type="cellIs" dxfId="1642" priority="351" operator="equal">
      <formula>"Muy Baja"</formula>
    </cfRule>
    <cfRule type="cellIs" dxfId="1641" priority="352" operator="equal">
      <formula>"Baja"</formula>
    </cfRule>
    <cfRule type="cellIs" dxfId="1640" priority="353" operator="equal">
      <formula>"Media"</formula>
    </cfRule>
    <cfRule type="cellIs" dxfId="1639" priority="354" operator="equal">
      <formula>"Alta"</formula>
    </cfRule>
    <cfRule type="cellIs" dxfId="1638" priority="355" operator="equal">
      <formula>"Muy Alta"</formula>
    </cfRule>
  </conditionalFormatting>
  <conditionalFormatting sqref="AT68:AT73">
    <cfRule type="cellIs" dxfId="1637" priority="346" operator="equal">
      <formula>"Leve"</formula>
    </cfRule>
    <cfRule type="cellIs" dxfId="1636" priority="347" operator="equal">
      <formula>"Menor"</formula>
    </cfRule>
    <cfRule type="cellIs" dxfId="1635" priority="348" operator="equal">
      <formula>"Moderado"</formula>
    </cfRule>
    <cfRule type="cellIs" dxfId="1634" priority="349" operator="equal">
      <formula>"Mayor"</formula>
    </cfRule>
    <cfRule type="cellIs" dxfId="1633" priority="350" operator="equal">
      <formula>"Catastrófico"</formula>
    </cfRule>
  </conditionalFormatting>
  <conditionalFormatting sqref="AV68:AV73">
    <cfRule type="cellIs" dxfId="1632" priority="342" operator="equal">
      <formula>"Bajo"</formula>
    </cfRule>
    <cfRule type="cellIs" dxfId="1631" priority="343" operator="equal">
      <formula>"Moderado"</formula>
    </cfRule>
    <cfRule type="cellIs" dxfId="1630" priority="344" operator="equal">
      <formula>"Alto"</formula>
    </cfRule>
    <cfRule type="cellIs" dxfId="1629" priority="345" operator="equal">
      <formula>"Extremo"</formula>
    </cfRule>
  </conditionalFormatting>
  <conditionalFormatting sqref="AU68:AU73">
    <cfRule type="cellIs" dxfId="1628" priority="339" operator="equal">
      <formula>"Alto"</formula>
    </cfRule>
    <cfRule type="cellIs" dxfId="1627" priority="340" operator="equal">
      <formula>"Moderado"</formula>
    </cfRule>
    <cfRule type="cellIs" dxfId="1626" priority="341" operator="equal">
      <formula>"Bajo"</formula>
    </cfRule>
  </conditionalFormatting>
  <conditionalFormatting sqref="AU68:AU73">
    <cfRule type="cellIs" dxfId="1625" priority="338" operator="equal">
      <formula>"Extremo"</formula>
    </cfRule>
  </conditionalFormatting>
  <conditionalFormatting sqref="P368:P373">
    <cfRule type="cellIs" dxfId="1624" priority="277" operator="equal">
      <formula>"Muy Baja"</formula>
    </cfRule>
  </conditionalFormatting>
  <conditionalFormatting sqref="P368:P373">
    <cfRule type="cellIs" dxfId="1623" priority="273" operator="equal">
      <formula>"Muy Alta"</formula>
    </cfRule>
    <cfRule type="cellIs" dxfId="1622" priority="274" operator="equal">
      <formula>"Alta"</formula>
    </cfRule>
    <cfRule type="cellIs" dxfId="1621" priority="275" operator="equal">
      <formula>"Media"</formula>
    </cfRule>
    <cfRule type="cellIs" dxfId="1620" priority="276" operator="equal">
      <formula>"Baja"</formula>
    </cfRule>
  </conditionalFormatting>
  <conditionalFormatting sqref="R368:R373">
    <cfRule type="cellIs" dxfId="1619" priority="268" operator="equal">
      <formula>"Catastrófico"</formula>
    </cfRule>
    <cfRule type="cellIs" dxfId="1618" priority="269" operator="equal">
      <formula>"Mayor"</formula>
    </cfRule>
    <cfRule type="cellIs" dxfId="1617" priority="270" operator="equal">
      <formula>"Moderado"</formula>
    </cfRule>
    <cfRule type="cellIs" dxfId="1616" priority="271" operator="equal">
      <formula>"Menor"</formula>
    </cfRule>
    <cfRule type="cellIs" dxfId="1615" priority="272" operator="equal">
      <formula>"Leve"</formula>
    </cfRule>
  </conditionalFormatting>
  <conditionalFormatting sqref="T368:T373">
    <cfRule type="cellIs" dxfId="1614" priority="263" operator="equal">
      <formula>"Catastrófico"</formula>
    </cfRule>
    <cfRule type="cellIs" dxfId="1613" priority="264" operator="equal">
      <formula>"Mayor"</formula>
    </cfRule>
    <cfRule type="cellIs" dxfId="1612" priority="265" operator="equal">
      <formula>"Moderado"</formula>
    </cfRule>
    <cfRule type="cellIs" dxfId="1611" priority="266" operator="equal">
      <formula>"Menor"</formula>
    </cfRule>
    <cfRule type="cellIs" dxfId="1610" priority="267" operator="equal">
      <formula>"Leve"</formula>
    </cfRule>
  </conditionalFormatting>
  <conditionalFormatting sqref="V368:V373">
    <cfRule type="cellIs" dxfId="1609" priority="258" operator="equal">
      <formula>"Catastrófico"</formula>
    </cfRule>
    <cfRule type="cellIs" dxfId="1608" priority="259" operator="equal">
      <formula>"Mayor"</formula>
    </cfRule>
    <cfRule type="cellIs" dxfId="1607" priority="260" operator="equal">
      <formula>"Moderado"</formula>
    </cfRule>
    <cfRule type="cellIs" dxfId="1606" priority="261" operator="equal">
      <formula>"Menor"</formula>
    </cfRule>
    <cfRule type="cellIs" dxfId="1605" priority="262" operator="equal">
      <formula>"Leve"</formula>
    </cfRule>
  </conditionalFormatting>
  <conditionalFormatting sqref="Y368:Y373">
    <cfRule type="cellIs" dxfId="1604" priority="254" operator="equal">
      <formula>"Extremo"</formula>
    </cfRule>
    <cfRule type="cellIs" dxfId="1603" priority="255" operator="equal">
      <formula>"Alto"</formula>
    </cfRule>
    <cfRule type="cellIs" dxfId="1602" priority="256" operator="equal">
      <formula>"Moderado"</formula>
    </cfRule>
    <cfRule type="cellIs" dxfId="1601" priority="257" operator="equal">
      <formula>"Bajo"</formula>
    </cfRule>
  </conditionalFormatting>
  <conditionalFormatting sqref="AQ368:AQ373">
    <cfRule type="cellIs" dxfId="1600" priority="249" operator="equal">
      <formula>"Muy Baja"</formula>
    </cfRule>
    <cfRule type="cellIs" dxfId="1599" priority="250" operator="equal">
      <formula>"Baja"</formula>
    </cfRule>
    <cfRule type="cellIs" dxfId="1598" priority="251" operator="equal">
      <formula>"Media"</formula>
    </cfRule>
    <cfRule type="cellIs" dxfId="1597" priority="252" operator="equal">
      <formula>"Alta"</formula>
    </cfRule>
    <cfRule type="cellIs" dxfId="1596" priority="253" operator="equal">
      <formula>"Muy Alta"</formula>
    </cfRule>
  </conditionalFormatting>
  <conditionalFormatting sqref="AT368:AT373">
    <cfRule type="cellIs" dxfId="1595" priority="244" operator="equal">
      <formula>"Leve"</formula>
    </cfRule>
    <cfRule type="cellIs" dxfId="1594" priority="245" operator="equal">
      <formula>"Menor"</formula>
    </cfRule>
    <cfRule type="cellIs" dxfId="1593" priority="246" operator="equal">
      <formula>"Moderado"</formula>
    </cfRule>
    <cfRule type="cellIs" dxfId="1592" priority="247" operator="equal">
      <formula>"Mayor"</formula>
    </cfRule>
    <cfRule type="cellIs" dxfId="1591" priority="248" operator="equal">
      <formula>"Catastrófico"</formula>
    </cfRule>
  </conditionalFormatting>
  <conditionalFormatting sqref="AV368:AV373">
    <cfRule type="cellIs" dxfId="1590" priority="240" operator="equal">
      <formula>"Bajo"</formula>
    </cfRule>
    <cfRule type="cellIs" dxfId="1589" priority="241" operator="equal">
      <formula>"Moderado"</formula>
    </cfRule>
    <cfRule type="cellIs" dxfId="1588" priority="242" operator="equal">
      <formula>"Alto"</formula>
    </cfRule>
    <cfRule type="cellIs" dxfId="1587" priority="243" operator="equal">
      <formula>"Extremo"</formula>
    </cfRule>
  </conditionalFormatting>
  <conditionalFormatting sqref="AU368:AU373">
    <cfRule type="cellIs" dxfId="1586" priority="237" operator="equal">
      <formula>"Alto"</formula>
    </cfRule>
    <cfRule type="cellIs" dxfId="1585" priority="238" operator="equal">
      <formula>"Moderado"</formula>
    </cfRule>
    <cfRule type="cellIs" dxfId="1584" priority="239" operator="equal">
      <formula>"Bajo"</formula>
    </cfRule>
  </conditionalFormatting>
  <conditionalFormatting sqref="AU368:AU373">
    <cfRule type="cellIs" dxfId="1583" priority="236" operator="equal">
      <formula>"Extremo"</formula>
    </cfRule>
  </conditionalFormatting>
  <conditionalFormatting sqref="R11:R16 V11:V16 T11:T16">
    <cfRule type="cellIs" dxfId="1582" priority="231" operator="equal">
      <formula>"Catastrófico"</formula>
    </cfRule>
    <cfRule type="cellIs" dxfId="1581" priority="232" operator="equal">
      <formula>"Mayor"</formula>
    </cfRule>
    <cfRule type="cellIs" dxfId="1580" priority="233" operator="equal">
      <formula>"Moderado"</formula>
    </cfRule>
    <cfRule type="cellIs" dxfId="1579" priority="234" operator="equal">
      <formula>"Menor"</formula>
    </cfRule>
    <cfRule type="cellIs" dxfId="1578" priority="235" operator="equal">
      <formula>"Leve"</formula>
    </cfRule>
  </conditionalFormatting>
  <conditionalFormatting sqref="V11:V16">
    <cfRule type="cellIs" dxfId="1577" priority="230" operator="equal">
      <formula>"Catastrófico"</formula>
    </cfRule>
  </conditionalFormatting>
  <conditionalFormatting sqref="Y11:Y16">
    <cfRule type="cellIs" dxfId="1576" priority="226" operator="equal">
      <formula>"Extremo"</formula>
    </cfRule>
    <cfRule type="cellIs" dxfId="1575" priority="227" operator="equal">
      <formula>"Alto"</formula>
    </cfRule>
    <cfRule type="cellIs" dxfId="1574" priority="228" operator="equal">
      <formula>"Moderado"</formula>
    </cfRule>
    <cfRule type="cellIs" dxfId="1573" priority="229" operator="equal">
      <formula>"Bajo"</formula>
    </cfRule>
  </conditionalFormatting>
  <conditionalFormatting sqref="P11:P16">
    <cfRule type="cellIs" dxfId="1572" priority="225" operator="equal">
      <formula>"Muy Baja"</formula>
    </cfRule>
  </conditionalFormatting>
  <conditionalFormatting sqref="P11:P16">
    <cfRule type="cellIs" dxfId="1571" priority="221" operator="equal">
      <formula>"Muy Alta"</formula>
    </cfRule>
    <cfRule type="cellIs" dxfId="1570" priority="222" operator="equal">
      <formula>"Alta"</formula>
    </cfRule>
    <cfRule type="cellIs" dxfId="1569" priority="223" operator="equal">
      <formula>"Media"</formula>
    </cfRule>
    <cfRule type="cellIs" dxfId="1568" priority="224" operator="equal">
      <formula>"Baja"</formula>
    </cfRule>
  </conditionalFormatting>
  <conditionalFormatting sqref="AQ11:AQ16">
    <cfRule type="cellIs" dxfId="1567" priority="216" operator="equal">
      <formula>"Muy Baja"</formula>
    </cfRule>
    <cfRule type="cellIs" dxfId="1566" priority="217" operator="equal">
      <formula>"Baja"</formula>
    </cfRule>
    <cfRule type="cellIs" dxfId="1565" priority="218" operator="equal">
      <formula>"Media"</formula>
    </cfRule>
    <cfRule type="cellIs" dxfId="1564" priority="219" operator="equal">
      <formula>"Alta"</formula>
    </cfRule>
    <cfRule type="cellIs" dxfId="1563" priority="220" operator="equal">
      <formula>"Muy Alta"</formula>
    </cfRule>
  </conditionalFormatting>
  <conditionalFormatting sqref="AT11:AT16">
    <cfRule type="cellIs" dxfId="1562" priority="211" operator="equal">
      <formula>"Leve"</formula>
    </cfRule>
    <cfRule type="cellIs" dxfId="1561" priority="212" operator="equal">
      <formula>"Menor"</formula>
    </cfRule>
    <cfRule type="cellIs" dxfId="1560" priority="213" operator="equal">
      <formula>"Moderado"</formula>
    </cfRule>
    <cfRule type="cellIs" dxfId="1559" priority="214" operator="equal">
      <formula>"Mayor"</formula>
    </cfRule>
    <cfRule type="cellIs" dxfId="1558" priority="215" operator="equal">
      <formula>"Catastrófico"</formula>
    </cfRule>
  </conditionalFormatting>
  <conditionalFormatting sqref="AV11:AV16">
    <cfRule type="cellIs" dxfId="1557" priority="207" operator="equal">
      <formula>"Bajo"</formula>
    </cfRule>
    <cfRule type="cellIs" dxfId="1556" priority="208" operator="equal">
      <formula>"Moderado"</formula>
    </cfRule>
    <cfRule type="cellIs" dxfId="1555" priority="209" operator="equal">
      <formula>"Alto"</formula>
    </cfRule>
    <cfRule type="cellIs" dxfId="1554" priority="210" operator="equal">
      <formula>"Extremo"</formula>
    </cfRule>
  </conditionalFormatting>
  <conditionalFormatting sqref="AU11:AU16">
    <cfRule type="cellIs" dxfId="1553" priority="204" operator="equal">
      <formula>"Alto"</formula>
    </cfRule>
    <cfRule type="cellIs" dxfId="1552" priority="205" operator="equal">
      <formula>"Moderado"</formula>
    </cfRule>
    <cfRule type="cellIs" dxfId="1551" priority="206" operator="equal">
      <formula>"Bajo"</formula>
    </cfRule>
  </conditionalFormatting>
  <conditionalFormatting sqref="AU11:AU16">
    <cfRule type="cellIs" dxfId="1550" priority="203" operator="equal">
      <formula>"Extremo"</formula>
    </cfRule>
  </conditionalFormatting>
  <conditionalFormatting sqref="R17:R22 V17:V22 T17:T22">
    <cfRule type="cellIs" dxfId="1549" priority="198" operator="equal">
      <formula>"Catastrófico"</formula>
    </cfRule>
    <cfRule type="cellIs" dxfId="1548" priority="199" operator="equal">
      <formula>"Mayor"</formula>
    </cfRule>
    <cfRule type="cellIs" dxfId="1547" priority="200" operator="equal">
      <formula>"Moderado"</formula>
    </cfRule>
    <cfRule type="cellIs" dxfId="1546" priority="201" operator="equal">
      <formula>"Menor"</formula>
    </cfRule>
    <cfRule type="cellIs" dxfId="1545" priority="202" operator="equal">
      <formula>"Leve"</formula>
    </cfRule>
  </conditionalFormatting>
  <conditionalFormatting sqref="Y17:Y22">
    <cfRule type="cellIs" dxfId="1544" priority="194" operator="equal">
      <formula>"Extremo"</formula>
    </cfRule>
    <cfRule type="cellIs" dxfId="1543" priority="195" operator="equal">
      <formula>"Alto"</formula>
    </cfRule>
    <cfRule type="cellIs" dxfId="1542" priority="196" operator="equal">
      <formula>"Moderado"</formula>
    </cfRule>
    <cfRule type="cellIs" dxfId="1541" priority="197" operator="equal">
      <formula>"Bajo"</formula>
    </cfRule>
  </conditionalFormatting>
  <conditionalFormatting sqref="P17:P22">
    <cfRule type="cellIs" dxfId="1540" priority="193" operator="equal">
      <formula>"Muy Baja"</formula>
    </cfRule>
  </conditionalFormatting>
  <conditionalFormatting sqref="P17:P22">
    <cfRule type="cellIs" dxfId="1539" priority="189" operator="equal">
      <formula>"Muy Alta"</formula>
    </cfRule>
    <cfRule type="cellIs" dxfId="1538" priority="190" operator="equal">
      <formula>"Alta"</formula>
    </cfRule>
    <cfRule type="cellIs" dxfId="1537" priority="191" operator="equal">
      <formula>"Media"</formula>
    </cfRule>
    <cfRule type="cellIs" dxfId="1536" priority="192" operator="equal">
      <formula>"Baja"</formula>
    </cfRule>
  </conditionalFormatting>
  <conditionalFormatting sqref="AQ17:AQ22">
    <cfRule type="cellIs" dxfId="1535" priority="184" operator="equal">
      <formula>"Muy Baja"</formula>
    </cfRule>
    <cfRule type="cellIs" dxfId="1534" priority="185" operator="equal">
      <formula>"Baja"</formula>
    </cfRule>
    <cfRule type="cellIs" dxfId="1533" priority="186" operator="equal">
      <formula>"Media"</formula>
    </cfRule>
    <cfRule type="cellIs" dxfId="1532" priority="187" operator="equal">
      <formula>"Alta"</formula>
    </cfRule>
    <cfRule type="cellIs" dxfId="1531" priority="188" operator="equal">
      <formula>"Muy Alta"</formula>
    </cfRule>
  </conditionalFormatting>
  <conditionalFormatting sqref="AT17:AT22">
    <cfRule type="cellIs" dxfId="1530" priority="179" operator="equal">
      <formula>"Leve"</formula>
    </cfRule>
    <cfRule type="cellIs" dxfId="1529" priority="180" operator="equal">
      <formula>"Menor"</formula>
    </cfRule>
    <cfRule type="cellIs" dxfId="1528" priority="181" operator="equal">
      <formula>"Moderado"</formula>
    </cfRule>
    <cfRule type="cellIs" dxfId="1527" priority="182" operator="equal">
      <formula>"Mayor"</formula>
    </cfRule>
    <cfRule type="cellIs" dxfId="1526" priority="183" operator="equal">
      <formula>"Catastrófico"</formula>
    </cfRule>
  </conditionalFormatting>
  <conditionalFormatting sqref="AV17:AV22">
    <cfRule type="cellIs" dxfId="1525" priority="175" operator="equal">
      <formula>"Bajo"</formula>
    </cfRule>
    <cfRule type="cellIs" dxfId="1524" priority="176" operator="equal">
      <formula>"Moderado"</formula>
    </cfRule>
    <cfRule type="cellIs" dxfId="1523" priority="177" operator="equal">
      <formula>"Alto"</formula>
    </cfRule>
    <cfRule type="cellIs" dxfId="1522" priority="178" operator="equal">
      <formula>"Extremo"</formula>
    </cfRule>
  </conditionalFormatting>
  <conditionalFormatting sqref="AU17:AU22">
    <cfRule type="cellIs" dxfId="1521" priority="172" operator="equal">
      <formula>"Alto"</formula>
    </cfRule>
    <cfRule type="cellIs" dxfId="1520" priority="173" operator="equal">
      <formula>"Moderado"</formula>
    </cfRule>
    <cfRule type="cellIs" dxfId="1519" priority="174" operator="equal">
      <formula>"Bajo"</formula>
    </cfRule>
  </conditionalFormatting>
  <conditionalFormatting sqref="AU17:AU22">
    <cfRule type="cellIs" dxfId="1518" priority="171" operator="equal">
      <formula>"Extremo"</formula>
    </cfRule>
  </conditionalFormatting>
  <conditionalFormatting sqref="R23:R28 V23:V28 T23:T28">
    <cfRule type="cellIs" dxfId="1517" priority="166" operator="equal">
      <formula>"Catastrófico"</formula>
    </cfRule>
    <cfRule type="cellIs" dxfId="1516" priority="167" operator="equal">
      <formula>"Mayor"</formula>
    </cfRule>
    <cfRule type="cellIs" dxfId="1515" priority="168" operator="equal">
      <formula>"Moderado"</formula>
    </cfRule>
    <cfRule type="cellIs" dxfId="1514" priority="169" operator="equal">
      <formula>"Menor"</formula>
    </cfRule>
    <cfRule type="cellIs" dxfId="1513" priority="170" operator="equal">
      <formula>"Leve"</formula>
    </cfRule>
  </conditionalFormatting>
  <conditionalFormatting sqref="Y23:Y28">
    <cfRule type="cellIs" dxfId="1512" priority="162" operator="equal">
      <formula>"Extremo"</formula>
    </cfRule>
    <cfRule type="cellIs" dxfId="1511" priority="163" operator="equal">
      <formula>"Alto"</formula>
    </cfRule>
    <cfRule type="cellIs" dxfId="1510" priority="164" operator="equal">
      <formula>"Moderado"</formula>
    </cfRule>
    <cfRule type="cellIs" dxfId="1509" priority="165" operator="equal">
      <formula>"Bajo"</formula>
    </cfRule>
  </conditionalFormatting>
  <conditionalFormatting sqref="P23:P28">
    <cfRule type="cellIs" dxfId="1508" priority="161" operator="equal">
      <formula>"Muy Baja"</formula>
    </cfRule>
  </conditionalFormatting>
  <conditionalFormatting sqref="P23:P28">
    <cfRule type="cellIs" dxfId="1507" priority="157" operator="equal">
      <formula>"Muy Alta"</formula>
    </cfRule>
    <cfRule type="cellIs" dxfId="1506" priority="158" operator="equal">
      <formula>"Alta"</formula>
    </cfRule>
    <cfRule type="cellIs" dxfId="1505" priority="159" operator="equal">
      <formula>"Media"</formula>
    </cfRule>
    <cfRule type="cellIs" dxfId="1504" priority="160" operator="equal">
      <formula>"Baja"</formula>
    </cfRule>
  </conditionalFormatting>
  <conditionalFormatting sqref="AQ23:AQ28">
    <cfRule type="cellIs" dxfId="1503" priority="152" operator="equal">
      <formula>"Muy Baja"</formula>
    </cfRule>
    <cfRule type="cellIs" dxfId="1502" priority="153" operator="equal">
      <formula>"Baja"</formula>
    </cfRule>
    <cfRule type="cellIs" dxfId="1501" priority="154" operator="equal">
      <formula>"Media"</formula>
    </cfRule>
    <cfRule type="cellIs" dxfId="1500" priority="155" operator="equal">
      <formula>"Alta"</formula>
    </cfRule>
    <cfRule type="cellIs" dxfId="1499" priority="156" operator="equal">
      <formula>"Muy Alta"</formula>
    </cfRule>
  </conditionalFormatting>
  <conditionalFormatting sqref="AT23:AT28">
    <cfRule type="cellIs" dxfId="1498" priority="147" operator="equal">
      <formula>"Leve"</formula>
    </cfRule>
    <cfRule type="cellIs" dxfId="1497" priority="148" operator="equal">
      <formula>"Menor"</formula>
    </cfRule>
    <cfRule type="cellIs" dxfId="1496" priority="149" operator="equal">
      <formula>"Moderado"</formula>
    </cfRule>
    <cfRule type="cellIs" dxfId="1495" priority="150" operator="equal">
      <formula>"Mayor"</formula>
    </cfRule>
    <cfRule type="cellIs" dxfId="1494" priority="151" operator="equal">
      <formula>"Catastrófico"</formula>
    </cfRule>
  </conditionalFormatting>
  <conditionalFormatting sqref="AV23:AV28">
    <cfRule type="cellIs" dxfId="1493" priority="143" operator="equal">
      <formula>"Bajo"</formula>
    </cfRule>
    <cfRule type="cellIs" dxfId="1492" priority="144" operator="equal">
      <formula>"Moderado"</formula>
    </cfRule>
    <cfRule type="cellIs" dxfId="1491" priority="145" operator="equal">
      <formula>"Alto"</formula>
    </cfRule>
    <cfRule type="cellIs" dxfId="1490" priority="146" operator="equal">
      <formula>"Extremo"</formula>
    </cfRule>
  </conditionalFormatting>
  <conditionalFormatting sqref="AU23:AU28">
    <cfRule type="cellIs" dxfId="1489" priority="140" operator="equal">
      <formula>"Alto"</formula>
    </cfRule>
    <cfRule type="cellIs" dxfId="1488" priority="141" operator="equal">
      <formula>"Moderado"</formula>
    </cfRule>
    <cfRule type="cellIs" dxfId="1487" priority="142" operator="equal">
      <formula>"Bajo"</formula>
    </cfRule>
  </conditionalFormatting>
  <conditionalFormatting sqref="AU23:AU28">
    <cfRule type="cellIs" dxfId="1486" priority="139" operator="equal">
      <formula>"Extremo"</formula>
    </cfRule>
  </conditionalFormatting>
  <conditionalFormatting sqref="AQ29:AQ31">
    <cfRule type="cellIs" dxfId="1485" priority="116" operator="equal">
      <formula>"Muy Baja"</formula>
    </cfRule>
    <cfRule type="cellIs" dxfId="1484" priority="117" operator="equal">
      <formula>"Baja"</formula>
    </cfRule>
    <cfRule type="cellIs" dxfId="1483" priority="118" operator="equal">
      <formula>"Media"</formula>
    </cfRule>
    <cfRule type="cellIs" dxfId="1482" priority="119" operator="equal">
      <formula>"Alta"</formula>
    </cfRule>
    <cfRule type="cellIs" dxfId="1481" priority="120" operator="equal">
      <formula>"Muy Alta"</formula>
    </cfRule>
  </conditionalFormatting>
  <conditionalFormatting sqref="AT29:AT31">
    <cfRule type="cellIs" dxfId="1480" priority="111" operator="equal">
      <formula>"Leve"</formula>
    </cfRule>
    <cfRule type="cellIs" dxfId="1479" priority="112" operator="equal">
      <formula>"Menor"</formula>
    </cfRule>
    <cfRule type="cellIs" dxfId="1478" priority="113" operator="equal">
      <formula>"Moderado"</formula>
    </cfRule>
    <cfRule type="cellIs" dxfId="1477" priority="114" operator="equal">
      <formula>"Mayor"</formula>
    </cfRule>
    <cfRule type="cellIs" dxfId="1476" priority="115" operator="equal">
      <formula>"Catastrófico"</formula>
    </cfRule>
  </conditionalFormatting>
  <conditionalFormatting sqref="AV29:AV31">
    <cfRule type="cellIs" dxfId="1475" priority="107" operator="equal">
      <formula>"Bajo"</formula>
    </cfRule>
    <cfRule type="cellIs" dxfId="1474" priority="108" operator="equal">
      <formula>"Moderado"</formula>
    </cfRule>
    <cfRule type="cellIs" dxfId="1473" priority="109" operator="equal">
      <formula>"Alto"</formula>
    </cfRule>
    <cfRule type="cellIs" dxfId="1472" priority="110" operator="equal">
      <formula>"Extremo"</formula>
    </cfRule>
  </conditionalFormatting>
  <conditionalFormatting sqref="AU29:AU31">
    <cfRule type="cellIs" dxfId="1471" priority="104" operator="equal">
      <formula>"Alto"</formula>
    </cfRule>
    <cfRule type="cellIs" dxfId="1470" priority="105" operator="equal">
      <formula>"Moderado"</formula>
    </cfRule>
    <cfRule type="cellIs" dxfId="1469" priority="106" operator="equal">
      <formula>"Bajo"</formula>
    </cfRule>
  </conditionalFormatting>
  <conditionalFormatting sqref="AU29:AU31">
    <cfRule type="cellIs" dxfId="1468" priority="103" operator="equal">
      <formula>"Extremo"</formula>
    </cfRule>
  </conditionalFormatting>
  <conditionalFormatting sqref="AQ38:AQ43">
    <cfRule type="cellIs" dxfId="1467" priority="98" operator="equal">
      <formula>"Muy Baja"</formula>
    </cfRule>
    <cfRule type="cellIs" dxfId="1466" priority="99" operator="equal">
      <formula>"Baja"</formula>
    </cfRule>
    <cfRule type="cellIs" dxfId="1465" priority="100" operator="equal">
      <formula>"Media"</formula>
    </cfRule>
    <cfRule type="cellIs" dxfId="1464" priority="101" operator="equal">
      <formula>"Alta"</formula>
    </cfRule>
    <cfRule type="cellIs" dxfId="1463" priority="102" operator="equal">
      <formula>"Muy Alta"</formula>
    </cfRule>
  </conditionalFormatting>
  <conditionalFormatting sqref="AT38:AT43">
    <cfRule type="cellIs" dxfId="1462" priority="93" operator="equal">
      <formula>"Leve"</formula>
    </cfRule>
    <cfRule type="cellIs" dxfId="1461" priority="94" operator="equal">
      <formula>"Menor"</formula>
    </cfRule>
    <cfRule type="cellIs" dxfId="1460" priority="95" operator="equal">
      <formula>"Moderado"</formula>
    </cfRule>
    <cfRule type="cellIs" dxfId="1459" priority="96" operator="equal">
      <formula>"Mayor"</formula>
    </cfRule>
    <cfRule type="cellIs" dxfId="1458" priority="97" operator="equal">
      <formula>"Catastrófico"</formula>
    </cfRule>
  </conditionalFormatting>
  <conditionalFormatting sqref="AV38:AV43">
    <cfRule type="cellIs" dxfId="1457" priority="89" operator="equal">
      <formula>"Bajo"</formula>
    </cfRule>
    <cfRule type="cellIs" dxfId="1456" priority="90" operator="equal">
      <formula>"Moderado"</formula>
    </cfRule>
    <cfRule type="cellIs" dxfId="1455" priority="91" operator="equal">
      <formula>"Alto"</formula>
    </cfRule>
    <cfRule type="cellIs" dxfId="1454" priority="92" operator="equal">
      <formula>"Extremo"</formula>
    </cfRule>
  </conditionalFormatting>
  <conditionalFormatting sqref="AU38:AU43">
    <cfRule type="cellIs" dxfId="1453" priority="86" operator="equal">
      <formula>"Alto"</formula>
    </cfRule>
    <cfRule type="cellIs" dxfId="1452" priority="87" operator="equal">
      <formula>"Moderado"</formula>
    </cfRule>
    <cfRule type="cellIs" dxfId="1451" priority="88" operator="equal">
      <formula>"Bajo"</formula>
    </cfRule>
  </conditionalFormatting>
  <conditionalFormatting sqref="AU38:AU43">
    <cfRule type="cellIs" dxfId="1450" priority="85" operator="equal">
      <formula>"Extremo"</formula>
    </cfRule>
  </conditionalFormatting>
  <conditionalFormatting sqref="AQ188:AQ193">
    <cfRule type="cellIs" dxfId="1449" priority="80" operator="equal">
      <formula>"Muy Baja"</formula>
    </cfRule>
    <cfRule type="cellIs" dxfId="1448" priority="81" operator="equal">
      <formula>"Baja"</formula>
    </cfRule>
    <cfRule type="cellIs" dxfId="1447" priority="82" operator="equal">
      <formula>"Media"</formula>
    </cfRule>
    <cfRule type="cellIs" dxfId="1446" priority="83" operator="equal">
      <formula>"Alta"</formula>
    </cfRule>
    <cfRule type="cellIs" dxfId="1445" priority="84" operator="equal">
      <formula>"Muy Alta"</formula>
    </cfRule>
  </conditionalFormatting>
  <conditionalFormatting sqref="AT188:AT193">
    <cfRule type="cellIs" dxfId="1444" priority="75" operator="equal">
      <formula>"Leve"</formula>
    </cfRule>
    <cfRule type="cellIs" dxfId="1443" priority="76" operator="equal">
      <formula>"Menor"</formula>
    </cfRule>
    <cfRule type="cellIs" dxfId="1442" priority="77" operator="equal">
      <formula>"Moderado"</formula>
    </cfRule>
    <cfRule type="cellIs" dxfId="1441" priority="78" operator="equal">
      <formula>"Mayor"</formula>
    </cfRule>
    <cfRule type="cellIs" dxfId="1440" priority="79" operator="equal">
      <formula>"Catastrófico"</formula>
    </cfRule>
  </conditionalFormatting>
  <conditionalFormatting sqref="AV188:AV193">
    <cfRule type="cellIs" dxfId="1439" priority="71" operator="equal">
      <formula>"Bajo"</formula>
    </cfRule>
    <cfRule type="cellIs" dxfId="1438" priority="72" operator="equal">
      <formula>"Moderado"</formula>
    </cfRule>
    <cfRule type="cellIs" dxfId="1437" priority="73" operator="equal">
      <formula>"Alto"</formula>
    </cfRule>
    <cfRule type="cellIs" dxfId="1436" priority="74" operator="equal">
      <formula>"Extremo"</formula>
    </cfRule>
  </conditionalFormatting>
  <conditionalFormatting sqref="P188:P193">
    <cfRule type="cellIs" dxfId="1435" priority="70" operator="equal">
      <formula>"Muy Baja"</formula>
    </cfRule>
  </conditionalFormatting>
  <conditionalFormatting sqref="P188:P193">
    <cfRule type="cellIs" dxfId="1434" priority="66" operator="equal">
      <formula>"Muy Alta"</formula>
    </cfRule>
    <cfRule type="cellIs" dxfId="1433" priority="67" operator="equal">
      <formula>"Alta"</formula>
    </cfRule>
    <cfRule type="cellIs" dxfId="1432" priority="68" operator="equal">
      <formula>"Media"</formula>
    </cfRule>
    <cfRule type="cellIs" dxfId="1431" priority="69" operator="equal">
      <formula>"Baja"</formula>
    </cfRule>
  </conditionalFormatting>
  <conditionalFormatting sqref="R188:R193">
    <cfRule type="cellIs" dxfId="1430" priority="61" operator="equal">
      <formula>"Catastrófico"</formula>
    </cfRule>
    <cfRule type="cellIs" dxfId="1429" priority="62" operator="equal">
      <formula>"Mayor"</formula>
    </cfRule>
    <cfRule type="cellIs" dxfId="1428" priority="63" operator="equal">
      <formula>"Moderado"</formula>
    </cfRule>
    <cfRule type="cellIs" dxfId="1427" priority="64" operator="equal">
      <formula>"Menor"</formula>
    </cfRule>
    <cfRule type="cellIs" dxfId="1426" priority="65" operator="equal">
      <formula>"Leve"</formula>
    </cfRule>
  </conditionalFormatting>
  <conditionalFormatting sqref="T188:T193">
    <cfRule type="cellIs" dxfId="1425" priority="56" operator="equal">
      <formula>"Catastrófico"</formula>
    </cfRule>
    <cfRule type="cellIs" dxfId="1424" priority="57" operator="equal">
      <formula>"Mayor"</formula>
    </cfRule>
    <cfRule type="cellIs" dxfId="1423" priority="58" operator="equal">
      <formula>"Moderado"</formula>
    </cfRule>
    <cfRule type="cellIs" dxfId="1422" priority="59" operator="equal">
      <formula>"Menor"</formula>
    </cfRule>
    <cfRule type="cellIs" dxfId="1421" priority="60" operator="equal">
      <formula>"Leve"</formula>
    </cfRule>
  </conditionalFormatting>
  <conditionalFormatting sqref="V188:V193">
    <cfRule type="cellIs" dxfId="1420" priority="51" operator="equal">
      <formula>"Catastrófico"</formula>
    </cfRule>
    <cfRule type="cellIs" dxfId="1419" priority="52" operator="equal">
      <formula>"Mayor"</formula>
    </cfRule>
    <cfRule type="cellIs" dxfId="1418" priority="53" operator="equal">
      <formula>"Moderado"</formula>
    </cfRule>
    <cfRule type="cellIs" dxfId="1417" priority="54" operator="equal">
      <formula>"Menor"</formula>
    </cfRule>
    <cfRule type="cellIs" dxfId="1416" priority="55" operator="equal">
      <formula>"Leve"</formula>
    </cfRule>
  </conditionalFormatting>
  <conditionalFormatting sqref="Y188:Y193">
    <cfRule type="cellIs" dxfId="1415" priority="47" operator="equal">
      <formula>"Extremo"</formula>
    </cfRule>
    <cfRule type="cellIs" dxfId="1414" priority="48" operator="equal">
      <formula>"Alto"</formula>
    </cfRule>
    <cfRule type="cellIs" dxfId="1413" priority="49" operator="equal">
      <formula>"Moderado"</formula>
    </cfRule>
    <cfRule type="cellIs" dxfId="1412" priority="50" operator="equal">
      <formula>"Bajo"</formula>
    </cfRule>
  </conditionalFormatting>
  <conditionalFormatting sqref="AU188:AU193">
    <cfRule type="cellIs" dxfId="1411" priority="44" operator="equal">
      <formula>"Alto"</formula>
    </cfRule>
    <cfRule type="cellIs" dxfId="1410" priority="45" operator="equal">
      <formula>"Moderado"</formula>
    </cfRule>
    <cfRule type="cellIs" dxfId="1409" priority="46" operator="equal">
      <formula>"Bajo"</formula>
    </cfRule>
  </conditionalFormatting>
  <conditionalFormatting sqref="AU188:AU193">
    <cfRule type="cellIs" dxfId="1408" priority="43" operator="equal">
      <formula>"Extremo"</formula>
    </cfRule>
  </conditionalFormatting>
  <conditionalFormatting sqref="AU380:AU385">
    <cfRule type="cellIs" dxfId="1407" priority="1" operator="equal">
      <formula>"Extremo"</formula>
    </cfRule>
  </conditionalFormatting>
  <conditionalFormatting sqref="AU380:AU385">
    <cfRule type="cellIs" dxfId="1406" priority="2" operator="equal">
      <formula>"Alto"</formula>
    </cfRule>
    <cfRule type="cellIs" dxfId="1405" priority="3" operator="equal">
      <formula>"Moderado"</formula>
    </cfRule>
    <cfRule type="cellIs" dxfId="1404" priority="4" operator="equal">
      <formula>"Bajo"</formula>
    </cfRule>
  </conditionalFormatting>
  <conditionalFormatting sqref="AQ380:AQ385">
    <cfRule type="cellIs" dxfId="1403" priority="38" operator="equal">
      <formula>"Muy Baja"</formula>
    </cfRule>
    <cfRule type="cellIs" dxfId="1402" priority="39" operator="equal">
      <formula>"Baja"</formula>
    </cfRule>
    <cfRule type="cellIs" dxfId="1401" priority="40" operator="equal">
      <formula>"Media"</formula>
    </cfRule>
    <cfRule type="cellIs" dxfId="1400" priority="41" operator="equal">
      <formula>"Alta"</formula>
    </cfRule>
    <cfRule type="cellIs" dxfId="1399" priority="42" operator="equal">
      <formula>"Muy Alta"</formula>
    </cfRule>
  </conditionalFormatting>
  <conditionalFormatting sqref="AT380:AT385">
    <cfRule type="cellIs" dxfId="1398" priority="33" operator="equal">
      <formula>"Leve"</formula>
    </cfRule>
    <cfRule type="cellIs" dxfId="1397" priority="34" operator="equal">
      <formula>"Menor"</formula>
    </cfRule>
    <cfRule type="cellIs" dxfId="1396" priority="35" operator="equal">
      <formula>"Moderado"</formula>
    </cfRule>
    <cfRule type="cellIs" dxfId="1395" priority="36" operator="equal">
      <formula>"Mayor"</formula>
    </cfRule>
    <cfRule type="cellIs" dxfId="1394" priority="37" operator="equal">
      <formula>"Catastrófico"</formula>
    </cfRule>
  </conditionalFormatting>
  <conditionalFormatting sqref="AV380:AV385">
    <cfRule type="cellIs" dxfId="1393" priority="29" operator="equal">
      <formula>"Bajo"</formula>
    </cfRule>
    <cfRule type="cellIs" dxfId="1392" priority="30" operator="equal">
      <formula>"Moderado"</formula>
    </cfRule>
    <cfRule type="cellIs" dxfId="1391" priority="31" operator="equal">
      <formula>"Alto"</formula>
    </cfRule>
    <cfRule type="cellIs" dxfId="1390" priority="32" operator="equal">
      <formula>"Extremo"</formula>
    </cfRule>
  </conditionalFormatting>
  <conditionalFormatting sqref="P380:P385">
    <cfRule type="cellIs" dxfId="1389" priority="28" operator="equal">
      <formula>"Muy Baja"</formula>
    </cfRule>
  </conditionalFormatting>
  <conditionalFormatting sqref="P380:P385">
    <cfRule type="cellIs" dxfId="1388" priority="24" operator="equal">
      <formula>"Muy Alta"</formula>
    </cfRule>
    <cfRule type="cellIs" dxfId="1387" priority="25" operator="equal">
      <formula>"Alta"</formula>
    </cfRule>
    <cfRule type="cellIs" dxfId="1386" priority="26" operator="equal">
      <formula>"Media"</formula>
    </cfRule>
    <cfRule type="cellIs" dxfId="1385" priority="27" operator="equal">
      <formula>"Baja"</formula>
    </cfRule>
  </conditionalFormatting>
  <conditionalFormatting sqref="R380:R385">
    <cfRule type="cellIs" dxfId="1384" priority="19" operator="equal">
      <formula>"Catastrófico"</formula>
    </cfRule>
    <cfRule type="cellIs" dxfId="1383" priority="20" operator="equal">
      <formula>"Mayor"</formula>
    </cfRule>
    <cfRule type="cellIs" dxfId="1382" priority="21" operator="equal">
      <formula>"Moderado"</formula>
    </cfRule>
    <cfRule type="cellIs" dxfId="1381" priority="22" operator="equal">
      <formula>"Menor"</formula>
    </cfRule>
    <cfRule type="cellIs" dxfId="1380" priority="23" operator="equal">
      <formula>"Leve"</formula>
    </cfRule>
  </conditionalFormatting>
  <conditionalFormatting sqref="T380:T385">
    <cfRule type="cellIs" dxfId="1379" priority="14" operator="equal">
      <formula>"Catastrófico"</formula>
    </cfRule>
    <cfRule type="cellIs" dxfId="1378" priority="15" operator="equal">
      <formula>"Mayor"</formula>
    </cfRule>
    <cfRule type="cellIs" dxfId="1377" priority="16" operator="equal">
      <formula>"Moderado"</formula>
    </cfRule>
    <cfRule type="cellIs" dxfId="1376" priority="17" operator="equal">
      <formula>"Menor"</formula>
    </cfRule>
    <cfRule type="cellIs" dxfId="1375" priority="18" operator="equal">
      <formula>"Leve"</formula>
    </cfRule>
  </conditionalFormatting>
  <conditionalFormatting sqref="V380:V385">
    <cfRule type="cellIs" dxfId="1374" priority="9" operator="equal">
      <formula>"Catastrófico"</formula>
    </cfRule>
    <cfRule type="cellIs" dxfId="1373" priority="10" operator="equal">
      <formula>"Mayor"</formula>
    </cfRule>
    <cfRule type="cellIs" dxfId="1372" priority="11" operator="equal">
      <formula>"Moderado"</formula>
    </cfRule>
    <cfRule type="cellIs" dxfId="1371" priority="12" operator="equal">
      <formula>"Menor"</formula>
    </cfRule>
    <cfRule type="cellIs" dxfId="1370" priority="13" operator="equal">
      <formula>"Leve"</formula>
    </cfRule>
  </conditionalFormatting>
  <conditionalFormatting sqref="Y380:Y385">
    <cfRule type="cellIs" dxfId="1369" priority="5" operator="equal">
      <formula>"Extremo"</formula>
    </cfRule>
    <cfRule type="cellIs" dxfId="1368" priority="6" operator="equal">
      <formula>"Alto"</formula>
    </cfRule>
    <cfRule type="cellIs" dxfId="1367" priority="7" operator="equal">
      <formula>"Moderado"</formula>
    </cfRule>
    <cfRule type="cellIs" dxfId="1366" priority="8" operator="equal">
      <formula>"Bajo"</formula>
    </cfRule>
  </conditionalFormatting>
  <dataValidations count="5">
    <dataValidation type="list" allowBlank="1" showInputMessage="1" showErrorMessage="1" sqref="BD5" xr:uid="{1DD306D6-7695-46D9-A75F-62B8DAFBB097}">
      <formula1>"I TRIM, II TRIM, III TRIM, IV TRIM"</formula1>
    </dataValidation>
    <dataValidation type="list" allowBlank="1" showInputMessage="1" showErrorMessage="1" sqref="AW11:AW385" xr:uid="{0B33E5F1-332C-4E04-9649-D97ECDA74BAC}">
      <formula1>"Reducir, Aceptar, Evitar"</formula1>
    </dataValidation>
    <dataValidation type="list" allowBlank="1" showInputMessage="1" showErrorMessage="1" sqref="D11:D385" xr:uid="{A3A63128-F6A6-40BD-B363-2DC870D4C4FE}">
      <formula1>"RG, RS"</formula1>
    </dataValidation>
    <dataValidation type="list" allowBlank="1" showInputMessage="1" showErrorMessage="1" sqref="J11:J385" xr:uid="{722C3EBC-B1AE-4ED5-A866-7B3F35C7100B}">
      <formula1>"SI, NO"</formula1>
    </dataValidation>
    <dataValidation type="list" allowBlank="1" showInputMessage="1" showErrorMessage="1" sqref="AB11:AB385" xr:uid="{981DF650-CF6B-43B2-9D09-FAEE3DFA12E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rowBreaks count="3" manualBreakCount="3">
    <brk id="169" max="63" man="1"/>
    <brk id="253" max="63" man="1"/>
    <brk id="313" max="63" man="1"/>
  </rowBreaks>
  <drawing r:id="rId2"/>
  <legacyDrawing r:id="rId3"/>
  <extLst>
    <ext xmlns:x14="http://schemas.microsoft.com/office/spreadsheetml/2009/9/main" uri="{CCE6A557-97BC-4b89-ADB6-D9C93CAAB3DF}">
      <x14:dataValidations xmlns:xm="http://schemas.microsoft.com/office/excel/2006/main" count="35">
        <x14:dataValidation type="list" allowBlank="1" showInputMessage="1" showErrorMessage="1" xr:uid="{CCDC32FE-744D-4C6C-981A-39782E186EF8}">
          <x14:formula1>
            <xm:f>'\\fileserver\OAP\78_MIPG\78.5_Riesgos de Procesos\2022_Riesgos_Nueva_Cadena\[Matriz_riesgos_2022_DIE_NF_def.xlsb]Listas'!#REF!</xm:f>
          </x14:formula1>
          <xm:sqref>A11:B11 H11:H28 E11:E28</xm:sqref>
        </x14:dataValidation>
        <x14:dataValidation type="list" allowBlank="1" showInputMessage="1" showErrorMessage="1" xr:uid="{05460CC2-C96A-488B-9AF3-0652325081F2}">
          <x14:formula1>
            <xm:f>'\\fileserver\OAP\78_MIPG\78.5_Riesgos de Procesos\2022_Riesgos_Nueva_Cadena\[Matriz_riesgos_2022_GCI_NF_def.xlsb]Listas'!#REF!</xm:f>
          </x14:formula1>
          <xm:sqref>A29:B29 E29:E43 H29:H43</xm:sqref>
        </x14:dataValidation>
        <x14:dataValidation type="list" allowBlank="1" showInputMessage="1" showErrorMessage="1" xr:uid="{F8E23DD9-0CCE-4D03-852B-6CEA95AF93E8}">
          <x14:formula1>
            <xm:f>'\\fileserver\OAP\78_MIPG\78.5_Riesgos de Procesos\2022_Riesgos_Nueva_Cadena\[Matriz_riesgos_2022_COM_NF_def.xlsb]Listas'!#REF!</xm:f>
          </x14:formula1>
          <xm:sqref>H44:H55 E44:E55</xm:sqref>
        </x14:dataValidation>
        <x14:dataValidation type="list" allowBlank="1" showInputMessage="1" showErrorMessage="1" xr:uid="{4610C7FF-BE16-4BB3-BF6A-4B1FC26CA351}">
          <x14:formula1>
            <xm:f>'\\fileserver\OAP\78_MIPG\78.5_Riesgos de Procesos\2022_Riesgos_Nueva_Cadena\[Matriz_riesgos_2022_COM_NF_def.xlsb]Tablas_GS'!#REF!</xm:f>
          </x14:formula1>
          <xm:sqref>AE44:AE55 P44:P55 T44:T55 R44:R55 AG44:AG55 AL44:AN55</xm:sqref>
        </x14:dataValidation>
        <x14:dataValidation type="list" allowBlank="1" showInputMessage="1" showErrorMessage="1" xr:uid="{B417C027-1D00-4346-970B-4256DC85B7A8}">
          <x14:formula1>
            <xm:f>'\\fileserver\OAP\78_MIPG\78.5_Riesgos de Procesos\2022_Riesgos_Nueva_Cadena\[Matriz_riesgos_2022_GCA_NF_def.xlsb]Listas'!#REF!</xm:f>
          </x14:formula1>
          <xm:sqref>A56:B56 E62:E67 H62:H67</xm:sqref>
        </x14:dataValidation>
        <x14:dataValidation type="list" allowBlank="1" showInputMessage="1" showErrorMessage="1" xr:uid="{7AED13B5-6927-4AB5-ADD7-9BE91A7921E0}">
          <x14:formula1>
            <xm:f>'\\fileserver\OAP\78_MIPG\78.5_Riesgos de Procesos\2022_Riesgos_Nueva_Cadena\[Matriz_riesgos_2022_GCA_NF_def.xlsb]Tablas_GS'!#REF!</xm:f>
          </x14:formula1>
          <xm:sqref>AG72:AG73 AE72:AE73 AL72:AN73</xm:sqref>
        </x14:dataValidation>
        <x14:dataValidation type="list" allowBlank="1" showInputMessage="1" showErrorMessage="1" xr:uid="{191E4843-5148-46CE-A9AF-5C43CA6C6E0A}">
          <x14:formula1>
            <xm:f>'\\fileserver\OAP\78_MIPG\78.5_Riesgos de Procesos\2022_Riesgos_Nueva_Cadena\[Matriz_riesgos_2022_GIG_NF_def.xlsb]Listas'!#REF!</xm:f>
          </x14:formula1>
          <xm:sqref>H74:H115 E74:E115</xm:sqref>
        </x14:dataValidation>
        <x14:dataValidation type="list" allowBlank="1" showInputMessage="1" showErrorMessage="1" xr:uid="{4A72E859-7AB2-4ADF-A554-325E396B4F02}">
          <x14:formula1>
            <xm:f>'\\fileserver\OAP\78_MIPG\78.5_Riesgos de Procesos\2022_Riesgos_Nueva_Cadena\[Matriz_riesgos_2022_GIG_NF_def.xlsb]Tablas_GS'!#REF!</xm:f>
          </x14:formula1>
          <xm:sqref>AE74:AE115 P74:P115 T74:T115 R74:R115 AG74:AG115 AL74:AN115</xm:sqref>
        </x14:dataValidation>
        <x14:dataValidation type="list" allowBlank="1" showInputMessage="1" showErrorMessage="1" xr:uid="{6E617034-2C31-45DC-808B-DD29FD63BE6E}">
          <x14:formula1>
            <xm:f>'\\fileserver\OAP\78_MIPG\78.5_Riesgos de Procesos\2022_Riesgos_Nueva_Cadena\[Matriz_riesgos_2022_GFI_NF_def.xlsb]Listas'!#REF!</xm:f>
          </x14:formula1>
          <xm:sqref>H194:H241 E194:E241</xm:sqref>
        </x14:dataValidation>
        <x14:dataValidation type="list" allowBlank="1" showInputMessage="1" showErrorMessage="1" xr:uid="{28868538-B817-443C-B71F-30677AAECA5C}">
          <x14:formula1>
            <xm:f>'\\fileserver\OAP\78_MIPG\78.5_Riesgos de Procesos\2022_Riesgos_Nueva_Cadena\[Matriz_riesgos_2022_GFI_NF_def.xlsb]Tablas_GS'!#REF!</xm:f>
          </x14:formula1>
          <xm:sqref>AE194:AE241 P194:P241 T194:T241 R194:R241 AG194:AG241 AL194:AN241</xm:sqref>
        </x14:dataValidation>
        <x14:dataValidation type="list" allowBlank="1" showInputMessage="1" showErrorMessage="1" xr:uid="{18D40AE7-352C-432E-B3AF-46A20AE75B39}">
          <x14:formula1>
            <xm:f>'\\fileserver\OAP\78_MIPG\78.5_Riesgos de Procesos\2022_Riesgos_Nueva_Cadena\[Matriz_riesgos_2022_GTH_NF_def.xlsb]Listas'!#REF!</xm:f>
          </x14:formula1>
          <xm:sqref>H254:H301 E254:E301</xm:sqref>
        </x14:dataValidation>
        <x14:dataValidation type="list" allowBlank="1" showInputMessage="1" showErrorMessage="1" xr:uid="{13063BD0-6B5F-4CB1-A875-829AB3B72764}">
          <x14:formula1>
            <xm:f>'\\fileserver\OAP\78_MIPG\78.5_Riesgos de Procesos\2022_Riesgos_Nueva_Cadena\[Matriz_riesgos_2022_GTH_NF_def.xlsb]Tablas_GS'!#REF!</xm:f>
          </x14:formula1>
          <xm:sqref>AE254:AE301 P254:P301 T254:T301 R254:R301 AG254:AG301 AL254:AN301</xm:sqref>
        </x14:dataValidation>
        <x14:dataValidation type="list" allowBlank="1" showInputMessage="1" showErrorMessage="1" xr:uid="{741CC229-5CAC-4112-BB3B-4053FBD13F84}">
          <x14:formula1>
            <xm:f>'\\fileserver\OAP\78_MIPG\78.5_Riesgos de Procesos\2022_Riesgos_Nueva_Cadena\[Matriz_riesgos_2022_GCO_NF_def.xlsb]Listas'!#REF!</xm:f>
          </x14:formula1>
          <xm:sqref>H302:H313 E302:E313</xm:sqref>
        </x14:dataValidation>
        <x14:dataValidation type="list" allowBlank="1" showInputMessage="1" showErrorMessage="1" xr:uid="{8B4CAF7A-0089-43DD-817E-043AE8838253}">
          <x14:formula1>
            <xm:f>'\\fileserver\OAP\78_MIPG\78.5_Riesgos de Procesos\2022_Riesgos_Nueva_Cadena\[Matriz_riesgos_2022_GCO_NF_def.xlsb]Tablas_GS'!#REF!</xm:f>
          </x14:formula1>
          <xm:sqref>AE302:AE313 P302:P313 T302:T313 R302:R313 AG302:AG313 AL302:AN313</xm:sqref>
        </x14:dataValidation>
        <x14:dataValidation type="list" allowBlank="1" showInputMessage="1" showErrorMessage="1" xr:uid="{5DDB49F5-E25A-4CD9-9AD3-0692F2475010}">
          <x14:formula1>
            <xm:f>'\\fileserver\OAP\78_MIPG\78.5_Riesgos de Procesos\2022_Riesgos_Nueva_Cadena\[Matriz_riesgos_2022_GSA_NF_def.xlsb]Listas'!#REF!</xm:f>
          </x14:formula1>
          <xm:sqref>H314:H337 E314:E337</xm:sqref>
        </x14:dataValidation>
        <x14:dataValidation type="list" allowBlank="1" showInputMessage="1" showErrorMessage="1" xr:uid="{B7694433-7D97-4FCA-8518-D959DCDEC82A}">
          <x14:formula1>
            <xm:f>'\\fileserver\OAP\78_MIPG\78.5_Riesgos de Procesos\2022_Riesgos_Nueva_Cadena\[Matriz_riesgos_2022_GSA_NF_def.xlsb]Tablas_GS'!#REF!</xm:f>
          </x14:formula1>
          <xm:sqref>AE314:AE337 P314:P337 T314:T337 R314:R337 AG314:AG337 AL314:AN337</xm:sqref>
        </x14:dataValidation>
        <x14:dataValidation type="list" allowBlank="1" showInputMessage="1" showErrorMessage="1" xr:uid="{9426DCFC-9760-492E-B1FF-B2A39B743107}">
          <x14:formula1>
            <xm:f>'\\fileserver\OAP\78_MIPG\78.5_Riesgos de Procesos\2022_Riesgos_Nueva_Cadena\[Matriz_riesgos_2022_GDO_NF_def.xlsb]Listas'!#REF!</xm:f>
          </x14:formula1>
          <xm:sqref>H338:H355 E338:E355</xm:sqref>
        </x14:dataValidation>
        <x14:dataValidation type="list" allowBlank="1" showInputMessage="1" showErrorMessage="1" xr:uid="{49BA9A64-5B67-4EBB-8698-D265818A60DD}">
          <x14:formula1>
            <xm:f>'\\fileserver\OAP\78_MIPG\78.5_Riesgos de Procesos\2022_Riesgos_Nueva_Cadena\[Matriz_riesgos_2022_GDO_NF_def.xlsb]Tablas_GS'!#REF!</xm:f>
          </x14:formula1>
          <xm:sqref>AE338:AE355 P338:P355 T338:T355 R338:R355 AG338:AG355 AL338:AN355</xm:sqref>
        </x14:dataValidation>
        <x14:dataValidation type="list" allowBlank="1" showInputMessage="1" showErrorMessage="1" xr:uid="{43599873-B57A-4956-A7DF-B95CD3891AC6}">
          <x14:formula1>
            <xm:f>'\\fileserver\OAP\78_MIPG\78.5_Riesgos de Procesos\2022_Riesgos_Nueva_Cadena\[Matriz_riesgos_2022_GSC_NF_def.xlsb]Listas'!#REF!</xm:f>
          </x14:formula1>
          <xm:sqref>H374:H385 E356:E367 H356:H367 E374:E385</xm:sqref>
        </x14:dataValidation>
        <x14:dataValidation type="list" allowBlank="1" showInputMessage="1" showErrorMessage="1" xr:uid="{178261B7-CDE0-4822-879F-946A6E154AEA}">
          <x14:formula1>
            <xm:f>'\\fileserver\OAP\78_MIPG\78.5_Riesgos de Procesos\2022_Riesgos_Nueva_Cadena\[Matriz_riesgos_2022_GSC_NF_def.xlsb]Tablas_GS'!#REF!</xm:f>
          </x14:formula1>
          <xm:sqref>T374:T385 R374:R385 AG369:AG385 P374:P385 AE369:AE385 R356:R367 T356:T367 P356:P367 AG356:AG367 AL356:AN367 AE356:AE367 AL369:AN385</xm:sqref>
        </x14:dataValidation>
        <x14:dataValidation type="list" allowBlank="1" showInputMessage="1" showErrorMessage="1" xr:uid="{7A3277BC-B913-424C-8755-BD0A4E67FED8}">
          <x14:formula1>
            <xm:f>'\\fileserver\OAP\78_MIPG\78.5_Riesgos de Procesos\2022_Riesgos_Nueva_Cadena\[Matriz_riesgos_2022_GDT_NF_FINAL____.xlsb]Listas'!#REF!</xm:f>
          </x14:formula1>
          <xm:sqref>H134:H169 E134:E169</xm:sqref>
        </x14:dataValidation>
        <x14:dataValidation type="list" allowBlank="1" showInputMessage="1" showErrorMessage="1" xr:uid="{FAD67AC3-22F9-4AB8-82AE-A9A383862903}">
          <x14:formula1>
            <xm:f>'\\fileserver\OAP\78_MIPG\78.5_Riesgos de Procesos\2022_Riesgos_Nueva_Cadena\[Matriz_riesgos_2022_GDT_NF_FINAL____.xlsb]Tablas_GS'!#REF!</xm:f>
          </x14:formula1>
          <xm:sqref>AE134:AE169 P134:P169 T134:T169 R134:R169 AG134:AG169 AL134:AN169</xm:sqref>
        </x14:dataValidation>
        <x14:dataValidation type="list" allowBlank="1" showInputMessage="1" showErrorMessage="1" xr:uid="{2A925EF4-CD55-4405-B28A-8B24115D3DEE}">
          <x14:formula1>
            <xm:f>'\\fileserver\OAP\78_MIPG\78.5_Riesgos de Procesos\2022_Riesgos_Nueva_Cadena\Formulaciones_2022\[Matriz_riesgos_2022_GCA_v2_Aprobada_16092022.xlsb]Listas'!#REF!</xm:f>
          </x14:formula1>
          <xm:sqref>H56:H61 H68:H73 E56:E61 E68:E73</xm:sqref>
        </x14:dataValidation>
        <x14:dataValidation type="list" allowBlank="1" showInputMessage="1" showErrorMessage="1" xr:uid="{A3308B48-DB8F-439F-9878-5326E92ADE86}">
          <x14:formula1>
            <xm:f>'\\fileserver\OAP\78_MIPG\78.5_Riesgos de Procesos\2022_Riesgos_Nueva_Cadena\Formulaciones_2022\[Matriz_riesgos_2022_GCA_v2_Aprobada_16092022.xlsb]Tablas_GS'!#REF!</xm:f>
          </x14:formula1>
          <xm:sqref>AE56:AE71 P56:P73 R56:R73 T56:T73 AG56:AG71 AL56:AN71</xm:sqref>
        </x14:dataValidation>
        <x14:dataValidation type="list" allowBlank="1" showInputMessage="1" showErrorMessage="1" xr:uid="{94875E8B-60DA-4BB9-93A0-117A1CC5CEEA}">
          <x14:formula1>
            <xm:f>'\\fileserver\OAP\78_MIPG\78.5_Riesgos de Procesos\2022_Riesgos_Nueva_Cadena\Formulaciones_2022\[Matriz_riesgos_2022_GSCv2.xlsb]Listas'!#REF!</xm:f>
          </x14:formula1>
          <xm:sqref>H368:H373 E368:E373</xm:sqref>
        </x14:dataValidation>
        <x14:dataValidation type="list" allowBlank="1" showInputMessage="1" showErrorMessage="1" xr:uid="{36A8EE9D-9647-4672-AE3D-635584823F3E}">
          <x14:formula1>
            <xm:f>'\\fileserver\OAP\78_MIPG\78.5_Riesgos de Procesos\2022_Riesgos_Nueva_Cadena\Formulaciones_2022\[Matriz_riesgos_2022_GSCv2.xlsb]Tablas_GS'!#REF!</xm:f>
          </x14:formula1>
          <xm:sqref>T368:T373 R368:R373 AG368 AL368:AN368 AE368 P368:P373</xm:sqref>
        </x14:dataValidation>
        <x14:dataValidation type="list" allowBlank="1" showInputMessage="1" showErrorMessage="1" xr:uid="{FB706555-ACE6-41BB-A2BA-82827ACFA8B4}">
          <x14:formula1>
            <xm:f>'\\fileserver\OAP\78_MIPG\78.5_Riesgos de Procesos\2023\[Matriz_riesgos_2023_DIE_ok.xlsb]Tablas_GS'!#REF!</xm:f>
          </x14:formula1>
          <xm:sqref>AG11:AG14 AE11:AE14 AL11:AN14</xm:sqref>
        </x14:dataValidation>
        <x14:dataValidation type="list" allowBlank="1" showInputMessage="1" showErrorMessage="1" xr:uid="{4458DF01-8981-45B7-B4FE-70E387E94018}">
          <x14:formula1>
            <xm:f>'\\fileserver\OAP\78_MIPG\78.5_Riesgos de Procesos\2022_Riesgos_Nueva_Cadena\[Matriz_riesgos_2022_DIE_NF_def.xlsb]Tablas_GS'!#REF!</xm:f>
          </x14:formula1>
          <xm:sqref>AL15:AN28 AE15:AE28 AG15:AG28 P11:P28 T11:T28 R11:R28</xm:sqref>
        </x14:dataValidation>
        <x14:dataValidation type="list" allowBlank="1" showInputMessage="1" showErrorMessage="1" xr:uid="{9A51A37C-967A-4504-97DE-03B248BC1DB3}">
          <x14:formula1>
            <xm:f>'\\fileserver\OAP\78_MIPG\78.5_Riesgos de Procesos\2022_Riesgos_Nueva_Cadena\[Matriz_riesgos_2022_GCI_NF_def.xlsb]Tablas_GS'!#REF!</xm:f>
          </x14:formula1>
          <xm:sqref>AL29:AN43 AG29:AG43 R29:R43 T29:T43 P29:P43 AE29:AE43</xm:sqref>
        </x14:dataValidation>
        <x14:dataValidation type="list" allowBlank="1" showInputMessage="1" showErrorMessage="1" xr:uid="{A747015B-06A8-49F4-9905-EF2E19980E78}">
          <x14:formula1>
            <xm:f>'\\fileserver\OAP\78_MIPG\78.5_Riesgos de Procesos\2022_Riesgos_Nueva_Cadena\[Matriz_riesgos_2022_GPS_NF_def.xlsb]Listas'!#REF!</xm:f>
          </x14:formula1>
          <xm:sqref>E116:E133 H116:H133</xm:sqref>
        </x14:dataValidation>
        <x14:dataValidation type="list" allowBlank="1" showInputMessage="1" showErrorMessage="1" xr:uid="{CBF29EAE-71C5-453D-B0AD-2ECD1312EA00}">
          <x14:formula1>
            <xm:f>'\\fileserver\OAP\78_MIPG\78.5_Riesgos de Procesos\2022_Riesgos_Nueva_Cadena\[Matriz_riesgos_2022_GPS_NF_def.xlsb]Tablas_GS'!#REF!</xm:f>
          </x14:formula1>
          <xm:sqref>AL116:AN133 AG116:AG133 R116:R133 T116:T133 P116:P133 AE116:AE133</xm:sqref>
        </x14:dataValidation>
        <x14:dataValidation type="list" allowBlank="1" showInputMessage="1" showErrorMessage="1" xr:uid="{750EAD4F-A85F-45AE-B3F6-B09B37BAFFF7}">
          <x14:formula1>
            <xm:f>'\\fileserver\OAP\78_MIPG\78.5_Riesgos de Procesos\2022_Riesgos_Nueva_Cadena\[Matriz_riesgos_2022_PCE_NF_def.xlsb]Listas'!#REF!</xm:f>
          </x14:formula1>
          <xm:sqref>H170:H193 E170:E193</xm:sqref>
        </x14:dataValidation>
        <x14:dataValidation type="list" allowBlank="1" showInputMessage="1" showErrorMessage="1" xr:uid="{E2DE3459-0F48-4CFB-A855-4E0F9663901A}">
          <x14:formula1>
            <xm:f>'\\fileserver\OAP\78_MIPG\78.5_Riesgos de Procesos\2022_Riesgos_Nueva_Cadena\[Matriz_riesgos_2022_PCE_NF_def.xlsb]Tablas_GS'!#REF!</xm:f>
          </x14:formula1>
          <xm:sqref>AE170:AE193 P170:P193 T170:T193 R170:R193 AG170:AG193 AL170:AN193</xm:sqref>
        </x14:dataValidation>
        <x14:dataValidation type="list" allowBlank="1" showInputMessage="1" showErrorMessage="1" xr:uid="{F7866A50-4B61-4511-A4D6-4196ACA6E2F0}">
          <x14:formula1>
            <xm:f>'\\fileserver\OAP\78_MIPG\78.5_Riesgos de Procesos\2022_Riesgos_Nueva_Cadena\[Matriz_riesgos_2022_GJU_NF_ def.xlsb]Listas'!#REF!</xm:f>
          </x14:formula1>
          <xm:sqref>H242:H253 E242:E253</xm:sqref>
        </x14:dataValidation>
        <x14:dataValidation type="list" allowBlank="1" showInputMessage="1" showErrorMessage="1" xr:uid="{BD317232-8D58-4DF9-BDCD-AADF2F07ECB4}">
          <x14:formula1>
            <xm:f>'\\fileserver\OAP\78_MIPG\78.5_Riesgos de Procesos\2022_Riesgos_Nueva_Cadena\[Matriz_riesgos_2022_GJU_NF_ def.xlsb]Tablas_GS'!#REF!</xm:f>
          </x14:formula1>
          <xm:sqref>AE242:AE253 P242:P253 T242:T253 R242:R253 AG242:AG253 AL242:AN253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BE6B-393F-469F-A855-CC0E76760DAF}">
  <dimension ref="A1:AE330"/>
  <sheetViews>
    <sheetView showGridLines="0" topLeftCell="J1" zoomScale="55" zoomScaleNormal="55" zoomScaleSheetLayoutView="30" workbookViewId="0">
      <pane ySplit="11" topLeftCell="A36" activePane="bottomLeft" state="frozen"/>
      <selection pane="bottomLeft" activeCell="A12" sqref="A12"/>
    </sheetView>
  </sheetViews>
  <sheetFormatPr baseColWidth="10" defaultColWidth="11.42578125" defaultRowHeight="15" x14ac:dyDescent="0.25"/>
  <cols>
    <col min="1" max="1" width="25.7109375" style="13" customWidth="1"/>
    <col min="2" max="2" width="42" style="13" customWidth="1"/>
    <col min="3" max="3" width="15.5703125" style="13" customWidth="1"/>
    <col min="4" max="4" width="36.85546875" style="13" customWidth="1"/>
    <col min="5" max="6" width="38.140625" style="13" customWidth="1"/>
    <col min="7" max="7" width="22.7109375" style="13" customWidth="1"/>
    <col min="8" max="8" width="108.7109375" style="13" customWidth="1"/>
    <col min="9" max="9" width="15" style="13" customWidth="1"/>
    <col min="10" max="10" width="15.42578125" style="13" customWidth="1"/>
    <col min="11" max="11" width="13.140625" style="13" bestFit="1" customWidth="1"/>
    <col min="12" max="12" width="20.5703125" style="13" bestFit="1" customWidth="1"/>
    <col min="13" max="13" width="13.7109375" style="13" bestFit="1" customWidth="1"/>
    <col min="14" max="14" width="15.28515625" style="13" customWidth="1"/>
    <col min="15" max="15" width="15.7109375" style="13" customWidth="1"/>
    <col min="16" max="16" width="13.140625" style="13" bestFit="1" customWidth="1"/>
    <col min="17" max="17" width="15.140625" style="13" bestFit="1" customWidth="1"/>
    <col min="18" max="18" width="56.5703125" style="13" customWidth="1"/>
    <col min="19" max="19" width="47.28515625" style="13" customWidth="1"/>
    <col min="20" max="20" width="31.7109375" style="13" customWidth="1"/>
    <col min="21" max="21" width="32.7109375" style="13" customWidth="1"/>
    <col min="22" max="22" width="22.85546875" style="13" customWidth="1"/>
    <col min="23" max="23" width="36.42578125" style="13" customWidth="1"/>
    <col min="24" max="24" width="16.140625" style="13" customWidth="1"/>
    <col min="25" max="28" width="11.42578125" style="13"/>
    <col min="29" max="29" width="24.28515625" style="13" customWidth="1"/>
    <col min="30" max="30" width="18.42578125" style="13" customWidth="1"/>
    <col min="31" max="31" width="20.140625" style="13" customWidth="1"/>
    <col min="32" max="16384" width="11.42578125" style="13"/>
  </cols>
  <sheetData>
    <row r="1" spans="1:31" x14ac:dyDescent="0.25">
      <c r="A1" s="878"/>
      <c r="B1" s="878"/>
      <c r="C1" s="878"/>
      <c r="D1" s="878"/>
      <c r="E1" s="878"/>
      <c r="F1" s="878"/>
      <c r="G1" s="878"/>
      <c r="H1" s="878"/>
      <c r="I1" s="878"/>
      <c r="J1" s="878"/>
      <c r="K1" s="878"/>
      <c r="L1" s="878"/>
      <c r="M1" s="878"/>
      <c r="N1" s="878"/>
      <c r="O1" s="878"/>
      <c r="P1" s="878"/>
      <c r="Q1" s="878"/>
      <c r="R1" s="878"/>
      <c r="S1" s="878"/>
      <c r="T1" s="878"/>
      <c r="U1" s="878"/>
      <c r="V1" s="878"/>
    </row>
    <row r="2" spans="1:31" x14ac:dyDescent="0.25">
      <c r="A2" s="878"/>
      <c r="B2" s="878"/>
      <c r="C2" s="878"/>
      <c r="D2" s="878"/>
      <c r="E2" s="878"/>
      <c r="F2" s="878"/>
      <c r="G2" s="878"/>
      <c r="H2" s="878"/>
      <c r="I2" s="878"/>
      <c r="J2" s="878"/>
      <c r="K2" s="878"/>
      <c r="L2" s="878"/>
      <c r="M2" s="878"/>
      <c r="N2" s="878"/>
      <c r="O2" s="878"/>
      <c r="P2" s="878"/>
      <c r="Q2" s="878"/>
      <c r="R2" s="878"/>
      <c r="S2" s="878"/>
      <c r="T2" s="878"/>
      <c r="U2" s="878"/>
      <c r="V2" s="878"/>
    </row>
    <row r="3" spans="1:31" x14ac:dyDescent="0.25">
      <c r="A3" s="878"/>
      <c r="B3" s="878"/>
      <c r="C3" s="878"/>
      <c r="D3" s="878"/>
      <c r="E3" s="878"/>
      <c r="F3" s="878"/>
      <c r="G3" s="878"/>
      <c r="H3" s="878"/>
      <c r="I3" s="878"/>
      <c r="J3" s="878"/>
      <c r="K3" s="878"/>
      <c r="L3" s="878"/>
      <c r="M3" s="878"/>
      <c r="N3" s="878"/>
      <c r="O3" s="878"/>
      <c r="P3" s="878"/>
      <c r="Q3" s="878"/>
      <c r="R3" s="878"/>
      <c r="S3" s="878"/>
      <c r="T3" s="878"/>
      <c r="U3" s="878"/>
      <c r="V3" s="878"/>
    </row>
    <row r="4" spans="1:31" x14ac:dyDescent="0.25">
      <c r="A4" s="878"/>
      <c r="B4" s="878"/>
      <c r="C4" s="878"/>
      <c r="D4" s="878"/>
      <c r="E4" s="878"/>
      <c r="F4" s="878"/>
      <c r="G4" s="878"/>
      <c r="H4" s="878"/>
      <c r="I4" s="878"/>
      <c r="J4" s="878"/>
      <c r="K4" s="878"/>
      <c r="L4" s="878"/>
      <c r="M4" s="878"/>
      <c r="N4" s="878"/>
      <c r="O4" s="878"/>
      <c r="P4" s="878"/>
      <c r="Q4" s="878"/>
      <c r="R4" s="878"/>
      <c r="S4" s="878"/>
      <c r="T4" s="878"/>
      <c r="U4" s="878"/>
      <c r="V4" s="878"/>
    </row>
    <row r="5" spans="1:31" ht="20.25" customHeight="1" x14ac:dyDescent="0.25">
      <c r="A5" s="879" t="s">
        <v>1480</v>
      </c>
      <c r="B5" s="880"/>
      <c r="C5" s="880"/>
      <c r="D5" s="880"/>
      <c r="E5" s="881"/>
    </row>
    <row r="6" spans="1:31" ht="20.25" customHeight="1" x14ac:dyDescent="0.25">
      <c r="A6" s="94"/>
      <c r="B6" s="94"/>
      <c r="C6" s="94"/>
      <c r="D6" s="94"/>
      <c r="E6" s="94"/>
      <c r="F6" s="94"/>
      <c r="G6" s="94"/>
      <c r="H6" s="94"/>
    </row>
    <row r="7" spans="1:31" ht="24.75" customHeight="1" x14ac:dyDescent="0.25">
      <c r="A7" s="882" t="s">
        <v>1481</v>
      </c>
      <c r="B7" s="882"/>
      <c r="C7" s="882"/>
      <c r="D7" s="882"/>
      <c r="E7" s="882"/>
      <c r="F7" s="2"/>
      <c r="G7" s="2"/>
      <c r="H7" s="2"/>
      <c r="I7" s="17"/>
      <c r="J7" s="17"/>
      <c r="W7" s="323" t="s">
        <v>137</v>
      </c>
      <c r="X7" s="324"/>
    </row>
    <row r="8" spans="1:31" ht="15.75" customHeight="1" x14ac:dyDescent="0.25">
      <c r="G8" s="14"/>
      <c r="H8" s="14"/>
      <c r="L8" s="14"/>
      <c r="O8" s="14"/>
    </row>
    <row r="9" spans="1:31" x14ac:dyDescent="0.25">
      <c r="A9" s="883"/>
      <c r="B9" s="884"/>
      <c r="C9" s="884"/>
      <c r="D9" s="884"/>
      <c r="E9" s="884"/>
      <c r="F9" s="884"/>
      <c r="G9" s="884"/>
      <c r="H9" s="884"/>
      <c r="I9" s="884"/>
      <c r="J9" s="884"/>
      <c r="K9" s="884"/>
      <c r="L9" s="884"/>
      <c r="M9" s="884"/>
      <c r="N9" s="884"/>
      <c r="O9" s="884"/>
      <c r="P9" s="884"/>
      <c r="Q9" s="884"/>
      <c r="R9" s="884"/>
      <c r="S9" s="884"/>
      <c r="T9" s="884"/>
      <c r="U9" s="884"/>
      <c r="V9" s="885"/>
      <c r="W9" s="886" t="s">
        <v>33</v>
      </c>
      <c r="X9" s="886"/>
      <c r="Y9" s="886"/>
      <c r="Z9" s="886"/>
      <c r="AA9" s="886"/>
      <c r="AB9" s="886"/>
      <c r="AC9" s="876" t="s">
        <v>25</v>
      </c>
      <c r="AD9" s="877"/>
      <c r="AE9" s="877"/>
    </row>
    <row r="10" spans="1:31" ht="45.75" customHeight="1" x14ac:dyDescent="0.25">
      <c r="A10" s="893" t="s">
        <v>18</v>
      </c>
      <c r="B10" s="894"/>
      <c r="C10" s="894"/>
      <c r="D10" s="894"/>
      <c r="E10" s="894"/>
      <c r="F10" s="894"/>
      <c r="G10" s="894"/>
      <c r="H10" s="894"/>
      <c r="I10" s="895" t="s">
        <v>40</v>
      </c>
      <c r="J10" s="895"/>
      <c r="K10" s="895"/>
      <c r="L10" s="895"/>
      <c r="M10" s="895"/>
      <c r="N10" s="895"/>
      <c r="O10" s="895"/>
      <c r="P10" s="895"/>
      <c r="Q10" s="895"/>
      <c r="R10" s="896" t="s">
        <v>41</v>
      </c>
      <c r="S10" s="896"/>
      <c r="T10" s="896"/>
      <c r="U10" s="896"/>
      <c r="V10" s="897"/>
      <c r="W10" s="898" t="s">
        <v>26</v>
      </c>
      <c r="X10" s="899"/>
      <c r="Y10" s="900" t="s">
        <v>149</v>
      </c>
      <c r="Z10" s="900"/>
      <c r="AA10" s="900"/>
      <c r="AB10" s="900"/>
      <c r="AC10" s="887" t="s">
        <v>45</v>
      </c>
      <c r="AD10" s="887" t="s">
        <v>43</v>
      </c>
      <c r="AE10" s="887" t="s">
        <v>44</v>
      </c>
    </row>
    <row r="11" spans="1:31" s="15" customFormat="1" ht="57.75" customHeight="1" x14ac:dyDescent="0.25">
      <c r="A11" s="325" t="s">
        <v>19</v>
      </c>
      <c r="B11" s="326" t="s">
        <v>0</v>
      </c>
      <c r="C11" s="325" t="s">
        <v>32</v>
      </c>
      <c r="D11" s="325" t="s">
        <v>3</v>
      </c>
      <c r="E11" s="327" t="s">
        <v>20</v>
      </c>
      <c r="F11" s="327" t="s">
        <v>31</v>
      </c>
      <c r="G11" s="327" t="s">
        <v>83</v>
      </c>
      <c r="H11" s="327" t="s">
        <v>21</v>
      </c>
      <c r="I11" s="328" t="s">
        <v>87</v>
      </c>
      <c r="J11" s="328" t="s">
        <v>115</v>
      </c>
      <c r="K11" s="329" t="s">
        <v>84</v>
      </c>
      <c r="L11" s="329" t="s">
        <v>157</v>
      </c>
      <c r="M11" s="329" t="s">
        <v>138</v>
      </c>
      <c r="N11" s="328" t="s">
        <v>116</v>
      </c>
      <c r="O11" s="328" t="s">
        <v>139</v>
      </c>
      <c r="P11" s="329" t="s">
        <v>140</v>
      </c>
      <c r="Q11" s="329" t="s">
        <v>141</v>
      </c>
      <c r="R11" s="330" t="s">
        <v>37</v>
      </c>
      <c r="S11" s="330" t="s">
        <v>85</v>
      </c>
      <c r="T11" s="330" t="s">
        <v>22</v>
      </c>
      <c r="U11" s="331" t="s">
        <v>23</v>
      </c>
      <c r="V11" s="330" t="s">
        <v>24</v>
      </c>
      <c r="W11" s="323" t="s">
        <v>144</v>
      </c>
      <c r="X11" s="323" t="s">
        <v>42</v>
      </c>
      <c r="Y11" s="1" t="s">
        <v>27</v>
      </c>
      <c r="Z11" s="1" t="s">
        <v>28</v>
      </c>
      <c r="AA11" s="1" t="s">
        <v>29</v>
      </c>
      <c r="AB11" s="1" t="s">
        <v>30</v>
      </c>
      <c r="AC11" s="888"/>
      <c r="AD11" s="888"/>
      <c r="AE11" s="888"/>
    </row>
    <row r="12" spans="1:31" ht="312" customHeight="1" x14ac:dyDescent="0.25">
      <c r="A12" s="295" t="s">
        <v>101</v>
      </c>
      <c r="B12" s="43" t="s">
        <v>207</v>
      </c>
      <c r="C12" s="481" t="s">
        <v>1555</v>
      </c>
      <c r="D12" s="482" t="s">
        <v>1556</v>
      </c>
      <c r="E12" s="482" t="s">
        <v>1557</v>
      </c>
      <c r="F12" s="482" t="s">
        <v>1558</v>
      </c>
      <c r="G12" s="25" t="s">
        <v>231</v>
      </c>
      <c r="H12" s="483" t="s">
        <v>1559</v>
      </c>
      <c r="I12" s="25" t="s">
        <v>12</v>
      </c>
      <c r="J12" s="25" t="s">
        <v>5</v>
      </c>
      <c r="K12" s="26" t="s">
        <v>13</v>
      </c>
      <c r="L12" s="27" t="s">
        <v>232</v>
      </c>
      <c r="M12" s="27" t="s">
        <v>15</v>
      </c>
      <c r="N12" s="25" t="s">
        <v>12</v>
      </c>
      <c r="O12" s="25" t="s">
        <v>5</v>
      </c>
      <c r="P12" s="26" t="s">
        <v>13</v>
      </c>
      <c r="Q12" s="28" t="s">
        <v>211</v>
      </c>
      <c r="R12" s="332" t="s">
        <v>1560</v>
      </c>
      <c r="S12" s="333" t="s">
        <v>212</v>
      </c>
      <c r="T12" s="333" t="s">
        <v>213</v>
      </c>
      <c r="U12" s="333" t="s">
        <v>214</v>
      </c>
      <c r="V12" s="334" t="s">
        <v>1561</v>
      </c>
      <c r="W12" s="31"/>
      <c r="X12" s="31"/>
      <c r="Y12" s="31"/>
      <c r="Z12" s="31"/>
      <c r="AA12" s="31"/>
      <c r="AB12" s="31"/>
      <c r="AC12" s="31"/>
      <c r="AD12" s="31"/>
      <c r="AE12" s="31"/>
    </row>
    <row r="13" spans="1:31" ht="224.25" customHeight="1" x14ac:dyDescent="0.25">
      <c r="A13" s="889" t="s">
        <v>103</v>
      </c>
      <c r="B13" s="890" t="s">
        <v>215</v>
      </c>
      <c r="C13" s="105" t="s">
        <v>221</v>
      </c>
      <c r="D13" s="102" t="s">
        <v>222</v>
      </c>
      <c r="E13" s="102" t="s">
        <v>223</v>
      </c>
      <c r="F13" s="102" t="s">
        <v>224</v>
      </c>
      <c r="G13" s="100" t="s">
        <v>1562</v>
      </c>
      <c r="H13" s="484" t="s">
        <v>1563</v>
      </c>
      <c r="I13" s="100" t="s">
        <v>14</v>
      </c>
      <c r="J13" s="100" t="s">
        <v>5</v>
      </c>
      <c r="K13" s="101" t="s">
        <v>13</v>
      </c>
      <c r="L13" s="102" t="s">
        <v>303</v>
      </c>
      <c r="M13" s="102" t="s">
        <v>15</v>
      </c>
      <c r="N13" s="100" t="s">
        <v>12</v>
      </c>
      <c r="O13" s="100" t="s">
        <v>5</v>
      </c>
      <c r="P13" s="101" t="s">
        <v>13</v>
      </c>
      <c r="Q13" s="103" t="s">
        <v>211</v>
      </c>
      <c r="R13" s="104" t="s">
        <v>1564</v>
      </c>
      <c r="S13" s="104" t="s">
        <v>1565</v>
      </c>
      <c r="T13" s="98" t="s">
        <v>220</v>
      </c>
      <c r="U13" s="98" t="s">
        <v>1566</v>
      </c>
      <c r="V13" s="335" t="s">
        <v>1567</v>
      </c>
      <c r="W13" s="31"/>
      <c r="X13" s="31"/>
      <c r="Y13" s="31"/>
      <c r="Z13" s="31"/>
      <c r="AA13" s="31"/>
      <c r="AB13" s="31"/>
      <c r="AC13" s="31"/>
      <c r="AD13" s="31"/>
      <c r="AE13" s="31"/>
    </row>
    <row r="14" spans="1:31" ht="188.25" customHeight="1" x14ac:dyDescent="0.25">
      <c r="A14" s="889"/>
      <c r="B14" s="891"/>
      <c r="C14" s="105" t="s">
        <v>227</v>
      </c>
      <c r="D14" s="100" t="s">
        <v>228</v>
      </c>
      <c r="E14" s="102" t="s">
        <v>229</v>
      </c>
      <c r="F14" s="102" t="s">
        <v>230</v>
      </c>
      <c r="G14" s="100" t="s">
        <v>670</v>
      </c>
      <c r="H14" s="484" t="s">
        <v>1568</v>
      </c>
      <c r="I14" s="100" t="s">
        <v>12</v>
      </c>
      <c r="J14" s="100" t="s">
        <v>5</v>
      </c>
      <c r="K14" s="101" t="s">
        <v>13</v>
      </c>
      <c r="L14" s="102" t="s">
        <v>226</v>
      </c>
      <c r="M14" s="102" t="s">
        <v>15</v>
      </c>
      <c r="N14" s="100" t="s">
        <v>12</v>
      </c>
      <c r="O14" s="100" t="s">
        <v>5</v>
      </c>
      <c r="P14" s="101" t="s">
        <v>13</v>
      </c>
      <c r="Q14" s="103" t="s">
        <v>211</v>
      </c>
      <c r="R14" s="104" t="s">
        <v>1569</v>
      </c>
      <c r="S14" s="104" t="s">
        <v>1570</v>
      </c>
      <c r="T14" s="98" t="s">
        <v>220</v>
      </c>
      <c r="U14" s="98" t="s">
        <v>1571</v>
      </c>
      <c r="V14" s="335" t="s">
        <v>1567</v>
      </c>
      <c r="W14" s="31"/>
      <c r="X14" s="31"/>
      <c r="Y14" s="31"/>
      <c r="Z14" s="31"/>
      <c r="AA14" s="31"/>
      <c r="AB14" s="31"/>
      <c r="AC14" s="31"/>
      <c r="AD14" s="31"/>
      <c r="AE14" s="31"/>
    </row>
    <row r="15" spans="1:31" s="341" customFormat="1" ht="187.5" customHeight="1" x14ac:dyDescent="0.25">
      <c r="A15" s="295" t="s">
        <v>104</v>
      </c>
      <c r="B15" s="336" t="s">
        <v>1022</v>
      </c>
      <c r="C15" s="481" t="s">
        <v>270</v>
      </c>
      <c r="D15" s="337" t="s">
        <v>271</v>
      </c>
      <c r="E15" s="337" t="s">
        <v>272</v>
      </c>
      <c r="F15" s="337" t="s">
        <v>273</v>
      </c>
      <c r="G15" s="337" t="s">
        <v>274</v>
      </c>
      <c r="H15" s="485" t="s">
        <v>275</v>
      </c>
      <c r="I15" s="337" t="s">
        <v>12</v>
      </c>
      <c r="J15" s="337" t="s">
        <v>5</v>
      </c>
      <c r="K15" s="338" t="s">
        <v>13</v>
      </c>
      <c r="L15" s="337" t="s">
        <v>276</v>
      </c>
      <c r="M15" s="337" t="s">
        <v>6</v>
      </c>
      <c r="N15" s="337" t="s">
        <v>12</v>
      </c>
      <c r="O15" s="337" t="s">
        <v>5</v>
      </c>
      <c r="P15" s="338" t="s">
        <v>13</v>
      </c>
      <c r="Q15" s="339" t="s">
        <v>211</v>
      </c>
      <c r="R15" s="480" t="s">
        <v>266</v>
      </c>
      <c r="S15" s="480" t="s">
        <v>267</v>
      </c>
      <c r="T15" s="480" t="s">
        <v>268</v>
      </c>
      <c r="U15" s="480" t="s">
        <v>269</v>
      </c>
      <c r="V15" s="346" t="s">
        <v>1572</v>
      </c>
      <c r="W15" s="340"/>
      <c r="X15" s="340"/>
      <c r="Y15" s="340"/>
      <c r="Z15" s="340"/>
      <c r="AA15" s="340"/>
      <c r="AB15" s="340"/>
      <c r="AC15" s="340"/>
      <c r="AD15" s="340"/>
      <c r="AE15" s="340"/>
    </row>
    <row r="16" spans="1:31" ht="237.75" customHeight="1" x14ac:dyDescent="0.25">
      <c r="A16" s="295" t="s">
        <v>106</v>
      </c>
      <c r="B16" s="43" t="s">
        <v>277</v>
      </c>
      <c r="C16" s="481" t="s">
        <v>297</v>
      </c>
      <c r="D16" s="482" t="s">
        <v>298</v>
      </c>
      <c r="E16" s="482" t="s">
        <v>299</v>
      </c>
      <c r="F16" s="482" t="s">
        <v>300</v>
      </c>
      <c r="G16" s="25" t="s">
        <v>301</v>
      </c>
      <c r="H16" s="486" t="s">
        <v>302</v>
      </c>
      <c r="I16" s="25" t="s">
        <v>12</v>
      </c>
      <c r="J16" s="25" t="s">
        <v>5</v>
      </c>
      <c r="K16" s="26" t="s">
        <v>13</v>
      </c>
      <c r="L16" s="27" t="s">
        <v>303</v>
      </c>
      <c r="M16" s="27" t="s">
        <v>15</v>
      </c>
      <c r="N16" s="25" t="s">
        <v>12</v>
      </c>
      <c r="O16" s="25" t="s">
        <v>5</v>
      </c>
      <c r="P16" s="26" t="s">
        <v>13</v>
      </c>
      <c r="Q16" s="28" t="s">
        <v>211</v>
      </c>
      <c r="R16" s="342" t="s">
        <v>1573</v>
      </c>
      <c r="S16" s="342" t="s">
        <v>286</v>
      </c>
      <c r="T16" s="342" t="s">
        <v>287</v>
      </c>
      <c r="U16" s="342" t="s">
        <v>296</v>
      </c>
      <c r="V16" s="343" t="s">
        <v>1567</v>
      </c>
      <c r="W16" s="31"/>
      <c r="X16" s="31"/>
      <c r="Y16" s="31"/>
      <c r="Z16" s="31"/>
      <c r="AA16" s="31"/>
      <c r="AB16" s="31"/>
      <c r="AC16" s="31"/>
      <c r="AD16" s="31"/>
      <c r="AE16" s="31"/>
    </row>
    <row r="17" spans="1:31" ht="409.5" x14ac:dyDescent="0.25">
      <c r="A17" s="295" t="s">
        <v>107</v>
      </c>
      <c r="B17" s="296" t="s">
        <v>304</v>
      </c>
      <c r="C17" s="481" t="s">
        <v>361</v>
      </c>
      <c r="D17" s="345" t="s">
        <v>362</v>
      </c>
      <c r="E17" s="345" t="s">
        <v>363</v>
      </c>
      <c r="F17" s="345" t="s">
        <v>364</v>
      </c>
      <c r="G17" s="337" t="s">
        <v>274</v>
      </c>
      <c r="H17" s="485" t="s">
        <v>365</v>
      </c>
      <c r="I17" s="337" t="s">
        <v>12</v>
      </c>
      <c r="J17" s="337" t="s">
        <v>5</v>
      </c>
      <c r="K17" s="344" t="s">
        <v>13</v>
      </c>
      <c r="L17" s="345" t="s">
        <v>366</v>
      </c>
      <c r="M17" s="345" t="s">
        <v>15</v>
      </c>
      <c r="N17" s="337" t="s">
        <v>12</v>
      </c>
      <c r="O17" s="337" t="s">
        <v>5</v>
      </c>
      <c r="P17" s="344" t="s">
        <v>13</v>
      </c>
      <c r="Q17" s="103" t="s">
        <v>211</v>
      </c>
      <c r="R17" s="333" t="s">
        <v>1168</v>
      </c>
      <c r="S17" s="333" t="s">
        <v>1169</v>
      </c>
      <c r="T17" s="333" t="s">
        <v>360</v>
      </c>
      <c r="U17" s="333" t="s">
        <v>1170</v>
      </c>
      <c r="V17" s="334">
        <v>45291</v>
      </c>
      <c r="W17" s="31"/>
      <c r="X17" s="31"/>
      <c r="Y17" s="31"/>
      <c r="Z17" s="31"/>
      <c r="AA17" s="31"/>
      <c r="AB17" s="31"/>
      <c r="AC17" s="31"/>
      <c r="AD17" s="31"/>
      <c r="AE17" s="31"/>
    </row>
    <row r="18" spans="1:31" ht="318.75" customHeight="1" x14ac:dyDescent="0.25">
      <c r="A18" s="295" t="s">
        <v>105</v>
      </c>
      <c r="B18" s="43" t="s">
        <v>367</v>
      </c>
      <c r="C18" s="481" t="s">
        <v>388</v>
      </c>
      <c r="D18" s="102" t="s">
        <v>389</v>
      </c>
      <c r="E18" s="102" t="s">
        <v>390</v>
      </c>
      <c r="F18" s="102" t="s">
        <v>391</v>
      </c>
      <c r="G18" s="100" t="s">
        <v>392</v>
      </c>
      <c r="H18" s="484" t="s">
        <v>393</v>
      </c>
      <c r="I18" s="100" t="s">
        <v>12</v>
      </c>
      <c r="J18" s="100" t="s">
        <v>5</v>
      </c>
      <c r="K18" s="101" t="s">
        <v>13</v>
      </c>
      <c r="L18" s="102" t="s">
        <v>303</v>
      </c>
      <c r="M18" s="102" t="s">
        <v>15</v>
      </c>
      <c r="N18" s="100" t="s">
        <v>12</v>
      </c>
      <c r="O18" s="100" t="s">
        <v>5</v>
      </c>
      <c r="P18" s="101" t="s">
        <v>13</v>
      </c>
      <c r="Q18" s="103" t="s">
        <v>211</v>
      </c>
      <c r="R18" s="104" t="s">
        <v>1574</v>
      </c>
      <c r="S18" s="104" t="s">
        <v>1575</v>
      </c>
      <c r="T18" s="104" t="s">
        <v>386</v>
      </c>
      <c r="U18" s="104" t="s">
        <v>387</v>
      </c>
      <c r="V18" s="346" t="s">
        <v>1576</v>
      </c>
      <c r="W18" s="31"/>
      <c r="X18" s="31"/>
      <c r="Y18" s="31"/>
      <c r="Z18" s="31"/>
      <c r="AA18" s="31"/>
      <c r="AB18" s="31"/>
      <c r="AC18" s="31"/>
      <c r="AD18" s="31"/>
      <c r="AE18" s="31"/>
    </row>
    <row r="19" spans="1:31" ht="166.5" customHeight="1" x14ac:dyDescent="0.25">
      <c r="A19" s="889" t="s">
        <v>110</v>
      </c>
      <c r="B19" s="892" t="s">
        <v>486</v>
      </c>
      <c r="C19" s="487" t="s">
        <v>495</v>
      </c>
      <c r="D19" s="345" t="s">
        <v>496</v>
      </c>
      <c r="E19" s="345" t="s">
        <v>497</v>
      </c>
      <c r="F19" s="345" t="s">
        <v>498</v>
      </c>
      <c r="G19" s="337" t="s">
        <v>499</v>
      </c>
      <c r="H19" s="485" t="s">
        <v>500</v>
      </c>
      <c r="I19" s="337" t="s">
        <v>12</v>
      </c>
      <c r="J19" s="337" t="s">
        <v>5</v>
      </c>
      <c r="K19" s="344" t="s">
        <v>13</v>
      </c>
      <c r="L19" s="345" t="s">
        <v>501</v>
      </c>
      <c r="M19" s="345" t="s">
        <v>15</v>
      </c>
      <c r="N19" s="337" t="s">
        <v>12</v>
      </c>
      <c r="O19" s="337" t="s">
        <v>5</v>
      </c>
      <c r="P19" s="344" t="s">
        <v>13</v>
      </c>
      <c r="Q19" s="103" t="s">
        <v>211</v>
      </c>
      <c r="R19" s="98" t="s">
        <v>487</v>
      </c>
      <c r="S19" s="98" t="s">
        <v>488</v>
      </c>
      <c r="T19" s="98" t="s">
        <v>489</v>
      </c>
      <c r="U19" s="98" t="s">
        <v>490</v>
      </c>
      <c r="V19" s="334" t="s">
        <v>1577</v>
      </c>
      <c r="W19" s="31"/>
      <c r="X19" s="31"/>
      <c r="Y19" s="31"/>
      <c r="Z19" s="31"/>
      <c r="AA19" s="31"/>
      <c r="AB19" s="31"/>
      <c r="AC19" s="31"/>
      <c r="AD19" s="31"/>
      <c r="AE19" s="31"/>
    </row>
    <row r="20" spans="1:31" ht="318" customHeight="1" x14ac:dyDescent="0.25">
      <c r="A20" s="889"/>
      <c r="B20" s="892"/>
      <c r="C20" s="481" t="s">
        <v>502</v>
      </c>
      <c r="D20" s="345" t="s">
        <v>503</v>
      </c>
      <c r="E20" s="345" t="s">
        <v>497</v>
      </c>
      <c r="F20" s="345" t="s">
        <v>498</v>
      </c>
      <c r="G20" s="337" t="s">
        <v>504</v>
      </c>
      <c r="H20" s="485" t="s">
        <v>505</v>
      </c>
      <c r="I20" s="337" t="s">
        <v>12</v>
      </c>
      <c r="J20" s="337" t="s">
        <v>5</v>
      </c>
      <c r="K20" s="344" t="s">
        <v>13</v>
      </c>
      <c r="L20" s="345" t="s">
        <v>303</v>
      </c>
      <c r="M20" s="345" t="s">
        <v>15</v>
      </c>
      <c r="N20" s="337" t="s">
        <v>12</v>
      </c>
      <c r="O20" s="337" t="s">
        <v>5</v>
      </c>
      <c r="P20" s="344" t="s">
        <v>13</v>
      </c>
      <c r="Q20" s="103" t="s">
        <v>211</v>
      </c>
      <c r="R20" s="98" t="s">
        <v>491</v>
      </c>
      <c r="S20" s="98" t="s">
        <v>492</v>
      </c>
      <c r="T20" s="98" t="s">
        <v>493</v>
      </c>
      <c r="U20" s="98" t="s">
        <v>494</v>
      </c>
      <c r="V20" s="346">
        <v>45291</v>
      </c>
      <c r="W20" s="31"/>
      <c r="X20" s="31"/>
      <c r="Y20" s="31"/>
      <c r="Z20" s="31"/>
      <c r="AA20" s="31"/>
      <c r="AB20" s="31"/>
      <c r="AC20" s="31"/>
      <c r="AD20" s="31"/>
      <c r="AE20" s="31"/>
    </row>
    <row r="21" spans="1:31" ht="229.5" x14ac:dyDescent="0.25">
      <c r="A21" s="889" t="s">
        <v>111</v>
      </c>
      <c r="B21" s="892" t="s">
        <v>506</v>
      </c>
      <c r="C21" s="481" t="s">
        <v>529</v>
      </c>
      <c r="D21" s="345" t="s">
        <v>530</v>
      </c>
      <c r="E21" s="345" t="s">
        <v>1578</v>
      </c>
      <c r="F21" s="345" t="s">
        <v>531</v>
      </c>
      <c r="G21" s="337" t="s">
        <v>532</v>
      </c>
      <c r="H21" s="485" t="s">
        <v>533</v>
      </c>
      <c r="I21" s="337" t="s">
        <v>12</v>
      </c>
      <c r="J21" s="337" t="s">
        <v>6</v>
      </c>
      <c r="K21" s="344" t="s">
        <v>6</v>
      </c>
      <c r="L21" s="345" t="s">
        <v>303</v>
      </c>
      <c r="M21" s="345" t="s">
        <v>15</v>
      </c>
      <c r="N21" s="337" t="s">
        <v>12</v>
      </c>
      <c r="O21" s="337" t="s">
        <v>6</v>
      </c>
      <c r="P21" s="344" t="s">
        <v>6</v>
      </c>
      <c r="Q21" s="103" t="s">
        <v>211</v>
      </c>
      <c r="R21" s="347" t="s">
        <v>520</v>
      </c>
      <c r="S21" s="347" t="s">
        <v>521</v>
      </c>
      <c r="T21" s="348" t="s">
        <v>1579</v>
      </c>
      <c r="U21" s="347" t="s">
        <v>522</v>
      </c>
      <c r="V21" s="348">
        <v>45291</v>
      </c>
      <c r="W21" s="31"/>
      <c r="X21" s="31"/>
      <c r="Y21" s="31"/>
      <c r="Z21" s="31"/>
      <c r="AA21" s="31"/>
      <c r="AB21" s="31"/>
      <c r="AC21" s="31"/>
      <c r="AD21" s="31"/>
      <c r="AE21" s="31"/>
    </row>
    <row r="22" spans="1:31" ht="203.25" customHeight="1" x14ac:dyDescent="0.25">
      <c r="A22" s="889"/>
      <c r="B22" s="892"/>
      <c r="C22" s="481" t="s">
        <v>534</v>
      </c>
      <c r="D22" s="345" t="s">
        <v>535</v>
      </c>
      <c r="E22" s="345" t="s">
        <v>536</v>
      </c>
      <c r="F22" s="345" t="s">
        <v>537</v>
      </c>
      <c r="G22" s="337" t="s">
        <v>538</v>
      </c>
      <c r="H22" s="485" t="s">
        <v>539</v>
      </c>
      <c r="I22" s="337" t="s">
        <v>14</v>
      </c>
      <c r="J22" s="337" t="s">
        <v>6</v>
      </c>
      <c r="K22" s="344" t="s">
        <v>6</v>
      </c>
      <c r="L22" s="345" t="s">
        <v>540</v>
      </c>
      <c r="M22" s="345" t="s">
        <v>15</v>
      </c>
      <c r="N22" s="337" t="s">
        <v>12</v>
      </c>
      <c r="O22" s="337" t="s">
        <v>6</v>
      </c>
      <c r="P22" s="344" t="s">
        <v>6</v>
      </c>
      <c r="Q22" s="103" t="s">
        <v>211</v>
      </c>
      <c r="R22" s="347" t="s">
        <v>523</v>
      </c>
      <c r="S22" s="347" t="s">
        <v>524</v>
      </c>
      <c r="T22" s="347" t="s">
        <v>1580</v>
      </c>
      <c r="U22" s="347" t="s">
        <v>525</v>
      </c>
      <c r="V22" s="348">
        <v>45291</v>
      </c>
      <c r="W22" s="31"/>
      <c r="X22" s="31"/>
      <c r="Y22" s="31"/>
      <c r="Z22" s="31"/>
      <c r="AA22" s="31"/>
      <c r="AB22" s="31"/>
      <c r="AC22" s="31"/>
      <c r="AD22" s="31"/>
      <c r="AE22" s="31"/>
    </row>
    <row r="23" spans="1:31" ht="307.5" customHeight="1" x14ac:dyDescent="0.25">
      <c r="A23" s="889"/>
      <c r="B23" s="892"/>
      <c r="C23" s="481" t="s">
        <v>541</v>
      </c>
      <c r="D23" s="345" t="s">
        <v>542</v>
      </c>
      <c r="E23" s="345" t="s">
        <v>543</v>
      </c>
      <c r="F23" s="345" t="s">
        <v>544</v>
      </c>
      <c r="G23" s="337" t="s">
        <v>231</v>
      </c>
      <c r="H23" s="485" t="s">
        <v>545</v>
      </c>
      <c r="I23" s="337" t="s">
        <v>12</v>
      </c>
      <c r="J23" s="337" t="s">
        <v>6</v>
      </c>
      <c r="K23" s="344" t="s">
        <v>6</v>
      </c>
      <c r="L23" s="345" t="s">
        <v>232</v>
      </c>
      <c r="M23" s="345" t="s">
        <v>15</v>
      </c>
      <c r="N23" s="337" t="s">
        <v>12</v>
      </c>
      <c r="O23" s="337" t="s">
        <v>6</v>
      </c>
      <c r="P23" s="344" t="s">
        <v>6</v>
      </c>
      <c r="Q23" s="103" t="s">
        <v>211</v>
      </c>
      <c r="R23" s="347" t="s">
        <v>526</v>
      </c>
      <c r="S23" s="347" t="s">
        <v>527</v>
      </c>
      <c r="T23" s="349" t="s">
        <v>528</v>
      </c>
      <c r="U23" s="347" t="s">
        <v>525</v>
      </c>
      <c r="V23" s="348">
        <v>45291</v>
      </c>
      <c r="W23" s="31"/>
      <c r="X23" s="31"/>
      <c r="Y23" s="31"/>
      <c r="Z23" s="31"/>
      <c r="AA23" s="31"/>
      <c r="AB23" s="31"/>
      <c r="AC23" s="31"/>
      <c r="AD23" s="31"/>
      <c r="AE23" s="31"/>
    </row>
    <row r="24" spans="1:31" ht="161.25" customHeight="1" x14ac:dyDescent="0.25">
      <c r="A24" s="889" t="s">
        <v>108</v>
      </c>
      <c r="B24" s="892" t="s">
        <v>613</v>
      </c>
      <c r="C24" s="481" t="s">
        <v>622</v>
      </c>
      <c r="D24" s="345" t="s">
        <v>623</v>
      </c>
      <c r="E24" s="345" t="s">
        <v>624</v>
      </c>
      <c r="F24" s="345" t="s">
        <v>625</v>
      </c>
      <c r="G24" s="337" t="s">
        <v>626</v>
      </c>
      <c r="H24" s="485" t="s">
        <v>627</v>
      </c>
      <c r="I24" s="337" t="s">
        <v>12</v>
      </c>
      <c r="J24" s="337" t="s">
        <v>5</v>
      </c>
      <c r="K24" s="344" t="s">
        <v>13</v>
      </c>
      <c r="L24" s="345" t="s">
        <v>540</v>
      </c>
      <c r="M24" s="345" t="s">
        <v>15</v>
      </c>
      <c r="N24" s="337" t="s">
        <v>12</v>
      </c>
      <c r="O24" s="337" t="s">
        <v>5</v>
      </c>
      <c r="P24" s="344" t="s">
        <v>13</v>
      </c>
      <c r="Q24" s="103" t="s">
        <v>211</v>
      </c>
      <c r="R24" s="350" t="s">
        <v>1581</v>
      </c>
      <c r="S24" s="350" t="s">
        <v>614</v>
      </c>
      <c r="T24" s="351" t="s">
        <v>615</v>
      </c>
      <c r="U24" s="350" t="s">
        <v>616</v>
      </c>
      <c r="V24" s="98" t="s">
        <v>1582</v>
      </c>
      <c r="W24" s="31"/>
      <c r="X24" s="31"/>
      <c r="Y24" s="31"/>
      <c r="Z24" s="31"/>
      <c r="AA24" s="31"/>
      <c r="AB24" s="31"/>
      <c r="AC24" s="31"/>
      <c r="AD24" s="31"/>
      <c r="AE24" s="31"/>
    </row>
    <row r="25" spans="1:31" ht="105" x14ac:dyDescent="0.25">
      <c r="A25" s="889"/>
      <c r="B25" s="892"/>
      <c r="C25" s="481" t="s">
        <v>628</v>
      </c>
      <c r="D25" s="345" t="s">
        <v>629</v>
      </c>
      <c r="E25" s="345" t="s">
        <v>630</v>
      </c>
      <c r="F25" s="345" t="s">
        <v>625</v>
      </c>
      <c r="G25" s="337" t="s">
        <v>231</v>
      </c>
      <c r="H25" s="485" t="s">
        <v>631</v>
      </c>
      <c r="I25" s="337" t="s">
        <v>12</v>
      </c>
      <c r="J25" s="337" t="s">
        <v>5</v>
      </c>
      <c r="K25" s="344" t="s">
        <v>13</v>
      </c>
      <c r="L25" s="345" t="s">
        <v>232</v>
      </c>
      <c r="M25" s="345" t="s">
        <v>15</v>
      </c>
      <c r="N25" s="337" t="s">
        <v>12</v>
      </c>
      <c r="O25" s="337" t="s">
        <v>5</v>
      </c>
      <c r="P25" s="344" t="s">
        <v>13</v>
      </c>
      <c r="Q25" s="103" t="s">
        <v>211</v>
      </c>
      <c r="R25" s="350" t="s">
        <v>617</v>
      </c>
      <c r="S25" s="350" t="s">
        <v>618</v>
      </c>
      <c r="T25" s="347" t="s">
        <v>619</v>
      </c>
      <c r="U25" s="350" t="s">
        <v>620</v>
      </c>
      <c r="V25" s="98" t="s">
        <v>1583</v>
      </c>
      <c r="W25" s="31"/>
      <c r="X25" s="31"/>
      <c r="Y25" s="31"/>
      <c r="Z25" s="31"/>
      <c r="AA25" s="31"/>
      <c r="AB25" s="31"/>
      <c r="AC25" s="31"/>
      <c r="AD25" s="31"/>
      <c r="AE25" s="31"/>
    </row>
    <row r="26" spans="1:31" ht="340.5" customHeight="1" x14ac:dyDescent="0.25">
      <c r="A26" s="889"/>
      <c r="B26" s="892"/>
      <c r="C26" s="481" t="s">
        <v>632</v>
      </c>
      <c r="D26" s="345" t="s">
        <v>633</v>
      </c>
      <c r="E26" s="345" t="s">
        <v>634</v>
      </c>
      <c r="F26" s="345" t="s">
        <v>635</v>
      </c>
      <c r="G26" s="337" t="s">
        <v>504</v>
      </c>
      <c r="H26" s="485" t="s">
        <v>1584</v>
      </c>
      <c r="I26" s="337" t="s">
        <v>12</v>
      </c>
      <c r="J26" s="337" t="s">
        <v>5</v>
      </c>
      <c r="K26" s="344" t="s">
        <v>13</v>
      </c>
      <c r="L26" s="345" t="s">
        <v>303</v>
      </c>
      <c r="M26" s="345" t="s">
        <v>15</v>
      </c>
      <c r="N26" s="337" t="s">
        <v>12</v>
      </c>
      <c r="O26" s="337" t="s">
        <v>5</v>
      </c>
      <c r="P26" s="344" t="s">
        <v>13</v>
      </c>
      <c r="Q26" s="103" t="s">
        <v>211</v>
      </c>
      <c r="R26" s="104" t="s">
        <v>1585</v>
      </c>
      <c r="S26" s="104" t="s">
        <v>1586</v>
      </c>
      <c r="T26" s="351" t="s">
        <v>550</v>
      </c>
      <c r="U26" s="347" t="s">
        <v>621</v>
      </c>
      <c r="V26" s="98" t="s">
        <v>1567</v>
      </c>
      <c r="W26" s="31"/>
      <c r="X26" s="31"/>
      <c r="Y26" s="31"/>
      <c r="Z26" s="31"/>
      <c r="AA26" s="31"/>
      <c r="AB26" s="31"/>
      <c r="AC26" s="31"/>
      <c r="AD26" s="31"/>
      <c r="AE26" s="31"/>
    </row>
    <row r="27" spans="1:31" ht="162.75" customHeight="1" x14ac:dyDescent="0.25">
      <c r="A27" s="889" t="s">
        <v>109</v>
      </c>
      <c r="B27" s="892" t="s">
        <v>636</v>
      </c>
      <c r="C27" s="481" t="s">
        <v>666</v>
      </c>
      <c r="D27" s="102" t="s">
        <v>667</v>
      </c>
      <c r="E27" s="102" t="s">
        <v>668</v>
      </c>
      <c r="F27" s="102" t="s">
        <v>669</v>
      </c>
      <c r="G27" s="100" t="s">
        <v>670</v>
      </c>
      <c r="H27" s="484" t="s">
        <v>671</v>
      </c>
      <c r="I27" s="100" t="s">
        <v>12</v>
      </c>
      <c r="J27" s="100" t="s">
        <v>6</v>
      </c>
      <c r="K27" s="101" t="s">
        <v>6</v>
      </c>
      <c r="L27" s="102" t="s">
        <v>226</v>
      </c>
      <c r="M27" s="102" t="s">
        <v>15</v>
      </c>
      <c r="N27" s="100" t="s">
        <v>12</v>
      </c>
      <c r="O27" s="100" t="s">
        <v>6</v>
      </c>
      <c r="P27" s="101" t="s">
        <v>6</v>
      </c>
      <c r="Q27" s="103" t="s">
        <v>211</v>
      </c>
      <c r="R27" s="104" t="s">
        <v>1587</v>
      </c>
      <c r="S27" s="104" t="s">
        <v>1588</v>
      </c>
      <c r="T27" s="104" t="s">
        <v>664</v>
      </c>
      <c r="U27" s="104" t="s">
        <v>665</v>
      </c>
      <c r="V27" s="352">
        <v>45291</v>
      </c>
      <c r="W27" s="31"/>
      <c r="X27" s="31"/>
      <c r="Y27" s="31"/>
      <c r="Z27" s="31"/>
      <c r="AA27" s="31"/>
      <c r="AB27" s="31"/>
      <c r="AC27" s="31"/>
      <c r="AD27" s="31"/>
      <c r="AE27" s="31"/>
    </row>
    <row r="28" spans="1:31" ht="180" customHeight="1" x14ac:dyDescent="0.25">
      <c r="A28" s="889"/>
      <c r="B28" s="892"/>
      <c r="C28" s="481" t="s">
        <v>672</v>
      </c>
      <c r="D28" s="102" t="s">
        <v>673</v>
      </c>
      <c r="E28" s="102" t="s">
        <v>674</v>
      </c>
      <c r="F28" s="102" t="s">
        <v>675</v>
      </c>
      <c r="G28" s="100" t="s">
        <v>626</v>
      </c>
      <c r="H28" s="484" t="s">
        <v>676</v>
      </c>
      <c r="I28" s="100" t="s">
        <v>12</v>
      </c>
      <c r="J28" s="100" t="s">
        <v>6</v>
      </c>
      <c r="K28" s="101" t="s">
        <v>6</v>
      </c>
      <c r="L28" s="102" t="s">
        <v>540</v>
      </c>
      <c r="M28" s="102" t="s">
        <v>15</v>
      </c>
      <c r="N28" s="100" t="s">
        <v>12</v>
      </c>
      <c r="O28" s="100" t="s">
        <v>6</v>
      </c>
      <c r="P28" s="101" t="s">
        <v>6</v>
      </c>
      <c r="Q28" s="103" t="s">
        <v>211</v>
      </c>
      <c r="R28" s="104" t="s">
        <v>1589</v>
      </c>
      <c r="S28" s="104" t="s">
        <v>1588</v>
      </c>
      <c r="T28" s="104" t="s">
        <v>664</v>
      </c>
      <c r="U28" s="104" t="s">
        <v>665</v>
      </c>
      <c r="V28" s="352">
        <v>45291</v>
      </c>
      <c r="W28" s="31"/>
      <c r="X28" s="31"/>
      <c r="Y28" s="31"/>
      <c r="Z28" s="31"/>
      <c r="AA28" s="31"/>
      <c r="AB28" s="31"/>
      <c r="AC28" s="31"/>
      <c r="AD28" s="31"/>
      <c r="AE28" s="31"/>
    </row>
    <row r="29" spans="1:31" ht="358.5" customHeight="1" x14ac:dyDescent="0.25">
      <c r="A29" s="889"/>
      <c r="B29" s="892"/>
      <c r="C29" s="481" t="s">
        <v>677</v>
      </c>
      <c r="D29" s="102" t="s">
        <v>678</v>
      </c>
      <c r="E29" s="102" t="s">
        <v>679</v>
      </c>
      <c r="F29" s="102" t="s">
        <v>675</v>
      </c>
      <c r="G29" s="100" t="s">
        <v>504</v>
      </c>
      <c r="H29" s="484" t="s">
        <v>680</v>
      </c>
      <c r="I29" s="100" t="s">
        <v>12</v>
      </c>
      <c r="J29" s="100" t="s">
        <v>6</v>
      </c>
      <c r="K29" s="101" t="s">
        <v>6</v>
      </c>
      <c r="L29" s="102" t="s">
        <v>303</v>
      </c>
      <c r="M29" s="102" t="s">
        <v>15</v>
      </c>
      <c r="N29" s="100" t="s">
        <v>12</v>
      </c>
      <c r="O29" s="100" t="s">
        <v>6</v>
      </c>
      <c r="P29" s="101" t="s">
        <v>6</v>
      </c>
      <c r="Q29" s="103" t="s">
        <v>211</v>
      </c>
      <c r="R29" s="104" t="s">
        <v>1590</v>
      </c>
      <c r="S29" s="104" t="s">
        <v>1591</v>
      </c>
      <c r="T29" s="104" t="s">
        <v>664</v>
      </c>
      <c r="U29" s="104" t="s">
        <v>665</v>
      </c>
      <c r="V29" s="352">
        <v>45291</v>
      </c>
      <c r="W29" s="31"/>
      <c r="X29" s="31"/>
      <c r="Y29" s="31"/>
      <c r="Z29" s="31"/>
      <c r="AA29" s="31"/>
      <c r="AB29" s="31"/>
      <c r="AC29" s="31"/>
      <c r="AD29" s="31"/>
      <c r="AE29" s="31"/>
    </row>
    <row r="30" spans="1:31" ht="129.75" customHeight="1" x14ac:dyDescent="0.25">
      <c r="A30" s="889" t="s">
        <v>158</v>
      </c>
      <c r="B30" s="892" t="s">
        <v>681</v>
      </c>
      <c r="C30" s="481" t="s">
        <v>721</v>
      </c>
      <c r="D30" s="345" t="s">
        <v>722</v>
      </c>
      <c r="E30" s="345" t="s">
        <v>723</v>
      </c>
      <c r="F30" s="345" t="s">
        <v>724</v>
      </c>
      <c r="G30" s="337" t="s">
        <v>225</v>
      </c>
      <c r="H30" s="485" t="s">
        <v>725</v>
      </c>
      <c r="I30" s="337" t="s">
        <v>12</v>
      </c>
      <c r="J30" s="337" t="s">
        <v>5</v>
      </c>
      <c r="K30" s="344" t="s">
        <v>13</v>
      </c>
      <c r="L30" s="345" t="s">
        <v>226</v>
      </c>
      <c r="M30" s="345" t="s">
        <v>15</v>
      </c>
      <c r="N30" s="337" t="s">
        <v>12</v>
      </c>
      <c r="O30" s="337" t="s">
        <v>5</v>
      </c>
      <c r="P30" s="344" t="s">
        <v>13</v>
      </c>
      <c r="Q30" s="103" t="s">
        <v>211</v>
      </c>
      <c r="R30" s="353" t="s">
        <v>716</v>
      </c>
      <c r="S30" s="98" t="s">
        <v>2116</v>
      </c>
      <c r="T30" s="353" t="s">
        <v>489</v>
      </c>
      <c r="U30" s="353" t="s">
        <v>717</v>
      </c>
      <c r="V30" s="346" t="s">
        <v>1577</v>
      </c>
      <c r="W30" s="31"/>
      <c r="X30" s="31"/>
      <c r="Y30" s="31"/>
      <c r="Z30" s="31"/>
      <c r="AA30" s="31"/>
      <c r="AB30" s="31"/>
      <c r="AC30" s="31"/>
      <c r="AD30" s="31"/>
      <c r="AE30" s="31"/>
    </row>
    <row r="31" spans="1:31" ht="108.75" customHeight="1" x14ac:dyDescent="0.25">
      <c r="A31" s="889"/>
      <c r="B31" s="892"/>
      <c r="C31" s="481" t="s">
        <v>726</v>
      </c>
      <c r="D31" s="345" t="s">
        <v>727</v>
      </c>
      <c r="E31" s="345" t="s">
        <v>728</v>
      </c>
      <c r="F31" s="345" t="s">
        <v>729</v>
      </c>
      <c r="G31" s="337" t="s">
        <v>626</v>
      </c>
      <c r="H31" s="485" t="s">
        <v>730</v>
      </c>
      <c r="I31" s="337" t="s">
        <v>12</v>
      </c>
      <c r="J31" s="337" t="s">
        <v>5</v>
      </c>
      <c r="K31" s="344" t="s">
        <v>13</v>
      </c>
      <c r="L31" s="345" t="s">
        <v>540</v>
      </c>
      <c r="M31" s="345" t="s">
        <v>15</v>
      </c>
      <c r="N31" s="337" t="s">
        <v>12</v>
      </c>
      <c r="O31" s="337" t="s">
        <v>5</v>
      </c>
      <c r="P31" s="344" t="s">
        <v>13</v>
      </c>
      <c r="Q31" s="103" t="s">
        <v>211</v>
      </c>
      <c r="R31" s="353" t="s">
        <v>1592</v>
      </c>
      <c r="S31" s="98" t="s">
        <v>2117</v>
      </c>
      <c r="T31" s="353" t="s">
        <v>489</v>
      </c>
      <c r="U31" s="353" t="s">
        <v>718</v>
      </c>
      <c r="V31" s="346" t="s">
        <v>1577</v>
      </c>
      <c r="W31" s="31"/>
      <c r="X31" s="31"/>
      <c r="Y31" s="31"/>
      <c r="Z31" s="31"/>
      <c r="AA31" s="31"/>
      <c r="AB31" s="31"/>
      <c r="AC31" s="31"/>
      <c r="AD31" s="31"/>
      <c r="AE31" s="31"/>
    </row>
    <row r="32" spans="1:31" ht="150" x14ac:dyDescent="0.25">
      <c r="A32" s="889"/>
      <c r="B32" s="892"/>
      <c r="C32" s="481" t="s">
        <v>731</v>
      </c>
      <c r="D32" s="345" t="s">
        <v>732</v>
      </c>
      <c r="E32" s="345" t="s">
        <v>733</v>
      </c>
      <c r="F32" s="345" t="s">
        <v>724</v>
      </c>
      <c r="G32" s="337" t="s">
        <v>274</v>
      </c>
      <c r="H32" s="485" t="s">
        <v>734</v>
      </c>
      <c r="I32" s="337" t="s">
        <v>12</v>
      </c>
      <c r="J32" s="337" t="s">
        <v>5</v>
      </c>
      <c r="K32" s="344" t="s">
        <v>13</v>
      </c>
      <c r="L32" s="345" t="s">
        <v>276</v>
      </c>
      <c r="M32" s="345" t="s">
        <v>6</v>
      </c>
      <c r="N32" s="337" t="s">
        <v>12</v>
      </c>
      <c r="O32" s="337" t="s">
        <v>5</v>
      </c>
      <c r="P32" s="344" t="s">
        <v>13</v>
      </c>
      <c r="Q32" s="103" t="s">
        <v>211</v>
      </c>
      <c r="R32" s="353" t="s">
        <v>1593</v>
      </c>
      <c r="S32" s="98" t="s">
        <v>719</v>
      </c>
      <c r="T32" s="353" t="s">
        <v>489</v>
      </c>
      <c r="U32" s="353" t="s">
        <v>720</v>
      </c>
      <c r="V32" s="346">
        <v>45291</v>
      </c>
      <c r="W32" s="31"/>
      <c r="X32" s="31"/>
      <c r="Y32" s="31"/>
      <c r="Z32" s="31"/>
      <c r="AA32" s="31"/>
      <c r="AB32" s="31"/>
      <c r="AC32" s="31"/>
      <c r="AD32" s="31"/>
      <c r="AE32" s="31"/>
    </row>
    <row r="33" spans="1:31" ht="195" customHeight="1" x14ac:dyDescent="0.25">
      <c r="A33" s="889" t="s">
        <v>159</v>
      </c>
      <c r="B33" s="892" t="s">
        <v>735</v>
      </c>
      <c r="C33" s="481" t="s">
        <v>778</v>
      </c>
      <c r="D33" s="345" t="s">
        <v>779</v>
      </c>
      <c r="E33" s="345" t="s">
        <v>780</v>
      </c>
      <c r="F33" s="345" t="s">
        <v>781</v>
      </c>
      <c r="G33" s="337" t="s">
        <v>626</v>
      </c>
      <c r="H33" s="485" t="s">
        <v>782</v>
      </c>
      <c r="I33" s="337" t="s">
        <v>14</v>
      </c>
      <c r="J33" s="337" t="s">
        <v>5</v>
      </c>
      <c r="K33" s="344" t="s">
        <v>13</v>
      </c>
      <c r="L33" s="345" t="s">
        <v>540</v>
      </c>
      <c r="M33" s="345" t="s">
        <v>15</v>
      </c>
      <c r="N33" s="337" t="s">
        <v>12</v>
      </c>
      <c r="O33" s="337" t="s">
        <v>5</v>
      </c>
      <c r="P33" s="344" t="s">
        <v>13</v>
      </c>
      <c r="Q33" s="103" t="s">
        <v>211</v>
      </c>
      <c r="R33" s="98" t="s">
        <v>773</v>
      </c>
      <c r="S33" s="98" t="s">
        <v>774</v>
      </c>
      <c r="T33" s="98" t="s">
        <v>287</v>
      </c>
      <c r="U33" s="98" t="s">
        <v>775</v>
      </c>
      <c r="V33" s="346">
        <v>45291</v>
      </c>
      <c r="W33" s="31"/>
      <c r="X33" s="31"/>
      <c r="Y33" s="31"/>
      <c r="Z33" s="31"/>
      <c r="AA33" s="31"/>
      <c r="AB33" s="31"/>
      <c r="AC33" s="31"/>
      <c r="AD33" s="31"/>
      <c r="AE33" s="31"/>
    </row>
    <row r="34" spans="1:31" ht="132.75" customHeight="1" x14ac:dyDescent="0.25">
      <c r="A34" s="889"/>
      <c r="B34" s="892"/>
      <c r="C34" s="481" t="s">
        <v>783</v>
      </c>
      <c r="D34" s="345" t="s">
        <v>784</v>
      </c>
      <c r="E34" s="345" t="s">
        <v>780</v>
      </c>
      <c r="F34" s="345" t="s">
        <v>781</v>
      </c>
      <c r="G34" s="337" t="s">
        <v>231</v>
      </c>
      <c r="H34" s="485" t="s">
        <v>785</v>
      </c>
      <c r="I34" s="337" t="s">
        <v>14</v>
      </c>
      <c r="J34" s="337" t="s">
        <v>5</v>
      </c>
      <c r="K34" s="344" t="s">
        <v>13</v>
      </c>
      <c r="L34" s="345" t="s">
        <v>232</v>
      </c>
      <c r="M34" s="345" t="s">
        <v>15</v>
      </c>
      <c r="N34" s="337" t="s">
        <v>12</v>
      </c>
      <c r="O34" s="337" t="s">
        <v>5</v>
      </c>
      <c r="P34" s="344" t="s">
        <v>13</v>
      </c>
      <c r="Q34" s="103" t="s">
        <v>211</v>
      </c>
      <c r="R34" s="354" t="s">
        <v>776</v>
      </c>
      <c r="S34" s="354" t="s">
        <v>777</v>
      </c>
      <c r="T34" s="98" t="s">
        <v>287</v>
      </c>
      <c r="U34" s="98" t="s">
        <v>775</v>
      </c>
      <c r="V34" s="346">
        <v>45291</v>
      </c>
      <c r="W34" s="31"/>
      <c r="X34" s="31"/>
      <c r="Y34" s="31"/>
      <c r="Z34" s="31"/>
      <c r="AA34" s="31"/>
      <c r="AB34" s="31"/>
      <c r="AC34" s="31"/>
      <c r="AD34" s="31"/>
      <c r="AE34" s="31"/>
    </row>
    <row r="35" spans="1:31" ht="226.5" customHeight="1" x14ac:dyDescent="0.25">
      <c r="A35" s="889" t="s">
        <v>112</v>
      </c>
      <c r="B35" s="892" t="s">
        <v>786</v>
      </c>
      <c r="C35" s="481" t="s">
        <v>812</v>
      </c>
      <c r="D35" s="102" t="s">
        <v>813</v>
      </c>
      <c r="E35" s="102" t="s">
        <v>814</v>
      </c>
      <c r="F35" s="102" t="s">
        <v>815</v>
      </c>
      <c r="G35" s="100" t="s">
        <v>231</v>
      </c>
      <c r="H35" s="484" t="s">
        <v>816</v>
      </c>
      <c r="I35" s="100" t="s">
        <v>12</v>
      </c>
      <c r="J35" s="100" t="s">
        <v>5</v>
      </c>
      <c r="K35" s="101" t="s">
        <v>13</v>
      </c>
      <c r="L35" s="102" t="s">
        <v>232</v>
      </c>
      <c r="M35" s="102" t="s">
        <v>15</v>
      </c>
      <c r="N35" s="100" t="s">
        <v>12</v>
      </c>
      <c r="O35" s="100" t="s">
        <v>5</v>
      </c>
      <c r="P35" s="101" t="s">
        <v>13</v>
      </c>
      <c r="Q35" s="103" t="s">
        <v>211</v>
      </c>
      <c r="R35" s="350" t="s">
        <v>806</v>
      </c>
      <c r="S35" s="350" t="s">
        <v>807</v>
      </c>
      <c r="T35" s="104" t="s">
        <v>790</v>
      </c>
      <c r="U35" s="104" t="s">
        <v>790</v>
      </c>
      <c r="V35" s="355" t="s">
        <v>1594</v>
      </c>
      <c r="W35" s="31"/>
      <c r="X35" s="31"/>
      <c r="Y35" s="31"/>
      <c r="Z35" s="31"/>
      <c r="AA35" s="31"/>
      <c r="AB35" s="31"/>
      <c r="AC35" s="31"/>
      <c r="AD35" s="31"/>
      <c r="AE35" s="31"/>
    </row>
    <row r="36" spans="1:31" ht="318" customHeight="1" x14ac:dyDescent="0.25">
      <c r="A36" s="889"/>
      <c r="B36" s="892"/>
      <c r="C36" s="481" t="s">
        <v>817</v>
      </c>
      <c r="D36" s="102" t="s">
        <v>818</v>
      </c>
      <c r="E36" s="102" t="s">
        <v>1595</v>
      </c>
      <c r="F36" s="102" t="s">
        <v>819</v>
      </c>
      <c r="G36" s="100" t="s">
        <v>504</v>
      </c>
      <c r="H36" s="484" t="s">
        <v>1596</v>
      </c>
      <c r="I36" s="100" t="s">
        <v>12</v>
      </c>
      <c r="J36" s="100" t="s">
        <v>6</v>
      </c>
      <c r="K36" s="101" t="s">
        <v>6</v>
      </c>
      <c r="L36" s="102" t="s">
        <v>303</v>
      </c>
      <c r="M36" s="102" t="s">
        <v>15</v>
      </c>
      <c r="N36" s="100" t="s">
        <v>12</v>
      </c>
      <c r="O36" s="100" t="s">
        <v>6</v>
      </c>
      <c r="P36" s="101" t="s">
        <v>6</v>
      </c>
      <c r="Q36" s="103" t="s">
        <v>211</v>
      </c>
      <c r="R36" s="104" t="s">
        <v>808</v>
      </c>
      <c r="S36" s="333" t="s">
        <v>809</v>
      </c>
      <c r="T36" s="333" t="s">
        <v>810</v>
      </c>
      <c r="U36" s="333" t="s">
        <v>811</v>
      </c>
      <c r="V36" s="352" t="s">
        <v>1583</v>
      </c>
      <c r="W36" s="31"/>
      <c r="X36" s="31"/>
      <c r="Y36" s="31"/>
      <c r="Z36" s="31"/>
      <c r="AA36" s="31"/>
      <c r="AB36" s="31"/>
      <c r="AC36" s="31"/>
      <c r="AD36" s="31"/>
      <c r="AE36" s="31"/>
    </row>
    <row r="37" spans="1:31" x14ac:dyDescent="0.25">
      <c r="H37" s="18"/>
      <c r="I37" s="18"/>
      <c r="J37" s="18"/>
    </row>
    <row r="38" spans="1:31" x14ac:dyDescent="0.25">
      <c r="C38" s="13">
        <v>25</v>
      </c>
      <c r="H38" s="18"/>
      <c r="I38" s="18"/>
      <c r="J38" s="18"/>
    </row>
    <row r="39" spans="1:31" x14ac:dyDescent="0.25">
      <c r="H39" s="18"/>
      <c r="I39" s="18"/>
      <c r="J39" s="18"/>
    </row>
    <row r="40" spans="1:31" x14ac:dyDescent="0.25">
      <c r="H40" s="18"/>
      <c r="I40" s="18"/>
      <c r="J40" s="18"/>
    </row>
    <row r="41" spans="1:31" x14ac:dyDescent="0.25">
      <c r="H41" s="18"/>
      <c r="I41" s="18"/>
      <c r="J41" s="18"/>
    </row>
    <row r="42" spans="1:31" x14ac:dyDescent="0.25">
      <c r="H42" s="18"/>
      <c r="I42" s="18"/>
      <c r="J42" s="18"/>
    </row>
    <row r="43" spans="1:31" x14ac:dyDescent="0.25">
      <c r="H43" s="18"/>
      <c r="I43" s="18"/>
      <c r="J43" s="18"/>
    </row>
    <row r="44" spans="1:31" x14ac:dyDescent="0.25">
      <c r="H44" s="18"/>
      <c r="I44" s="18"/>
      <c r="J44" s="18"/>
    </row>
    <row r="45" spans="1:31" x14ac:dyDescent="0.25">
      <c r="H45" s="18"/>
      <c r="I45" s="18"/>
      <c r="J45" s="18"/>
    </row>
    <row r="46" spans="1:31" x14ac:dyDescent="0.25">
      <c r="H46" s="18"/>
      <c r="I46" s="18"/>
      <c r="J46" s="18"/>
    </row>
    <row r="47" spans="1:31" x14ac:dyDescent="0.25">
      <c r="H47" s="18"/>
      <c r="I47" s="18"/>
      <c r="J47" s="18"/>
    </row>
    <row r="48" spans="1:31" x14ac:dyDescent="0.25">
      <c r="H48" s="18"/>
      <c r="I48" s="18"/>
      <c r="J48" s="18"/>
    </row>
    <row r="49" spans="3:10" x14ac:dyDescent="0.25">
      <c r="H49" s="18"/>
      <c r="I49" s="18"/>
      <c r="J49" s="18"/>
    </row>
    <row r="50" spans="3:10" x14ac:dyDescent="0.25">
      <c r="H50" s="18"/>
      <c r="I50" s="18"/>
      <c r="J50" s="18"/>
    </row>
    <row r="51" spans="3:10" x14ac:dyDescent="0.25">
      <c r="H51" s="18"/>
      <c r="I51" s="18"/>
      <c r="J51" s="18"/>
    </row>
    <row r="52" spans="3:10" x14ac:dyDescent="0.25">
      <c r="H52" s="16"/>
      <c r="I52" s="16"/>
      <c r="J52" s="16"/>
    </row>
    <row r="53" spans="3:10" x14ac:dyDescent="0.25">
      <c r="H53" s="18"/>
      <c r="I53" s="18"/>
      <c r="J53" s="18"/>
    </row>
    <row r="54" spans="3:10" x14ac:dyDescent="0.25">
      <c r="H54" s="18"/>
      <c r="I54" s="18"/>
      <c r="J54" s="18"/>
    </row>
    <row r="55" spans="3:10" x14ac:dyDescent="0.25">
      <c r="C55" s="12"/>
      <c r="H55" s="18"/>
      <c r="I55" s="18"/>
      <c r="J55" s="18"/>
    </row>
    <row r="56" spans="3:10" x14ac:dyDescent="0.25">
      <c r="H56" s="11"/>
      <c r="I56" s="11"/>
      <c r="J56" s="11"/>
    </row>
    <row r="57" spans="3:10" x14ac:dyDescent="0.25">
      <c r="H57" s="11"/>
      <c r="I57" s="11"/>
      <c r="J57" s="11"/>
    </row>
    <row r="58" spans="3:10" x14ac:dyDescent="0.25">
      <c r="H58" s="11"/>
      <c r="I58" s="11"/>
      <c r="J58" s="11"/>
    </row>
    <row r="59" spans="3:10" x14ac:dyDescent="0.25">
      <c r="H59" s="11"/>
      <c r="I59" s="11"/>
      <c r="J59" s="11"/>
    </row>
    <row r="60" spans="3:10" x14ac:dyDescent="0.25">
      <c r="H60" s="11"/>
      <c r="I60" s="11"/>
      <c r="J60" s="11"/>
    </row>
    <row r="61" spans="3:10" x14ac:dyDescent="0.25">
      <c r="H61" s="11"/>
      <c r="I61" s="11"/>
      <c r="J61" s="11"/>
    </row>
    <row r="62" spans="3:10" x14ac:dyDescent="0.25">
      <c r="H62" s="11"/>
      <c r="I62" s="11"/>
      <c r="J62" s="11"/>
    </row>
    <row r="63" spans="3:10" x14ac:dyDescent="0.25">
      <c r="H63" s="11"/>
      <c r="I63" s="11"/>
      <c r="J63" s="11"/>
    </row>
    <row r="64" spans="3:10" x14ac:dyDescent="0.25">
      <c r="H64" s="11"/>
      <c r="I64" s="11"/>
      <c r="J64" s="11"/>
    </row>
    <row r="65" spans="8:10" x14ac:dyDescent="0.25">
      <c r="H65" s="11"/>
      <c r="I65" s="11"/>
      <c r="J65" s="11"/>
    </row>
    <row r="66" spans="8:10" x14ac:dyDescent="0.25">
      <c r="H66" s="11"/>
      <c r="I66" s="11"/>
      <c r="J66" s="11"/>
    </row>
    <row r="67" spans="8:10" x14ac:dyDescent="0.25">
      <c r="H67" s="11"/>
      <c r="I67" s="11"/>
      <c r="J67" s="11"/>
    </row>
    <row r="68" spans="8:10" x14ac:dyDescent="0.25">
      <c r="H68" s="11"/>
      <c r="I68" s="11"/>
      <c r="J68" s="11"/>
    </row>
    <row r="69" spans="8:10" x14ac:dyDescent="0.25">
      <c r="H69" s="11"/>
      <c r="I69" s="11"/>
      <c r="J69" s="11"/>
    </row>
    <row r="70" spans="8:10" x14ac:dyDescent="0.25">
      <c r="H70" s="11"/>
      <c r="I70" s="11"/>
      <c r="J70" s="11"/>
    </row>
    <row r="71" spans="8:10" x14ac:dyDescent="0.25">
      <c r="H71" s="11"/>
      <c r="I71" s="11"/>
      <c r="J71" s="11"/>
    </row>
    <row r="72" spans="8:10" x14ac:dyDescent="0.25">
      <c r="H72" s="11"/>
      <c r="I72" s="11"/>
      <c r="J72" s="11"/>
    </row>
    <row r="73" spans="8:10" x14ac:dyDescent="0.25">
      <c r="H73" s="11"/>
      <c r="I73" s="11"/>
      <c r="J73" s="11"/>
    </row>
    <row r="74" spans="8:10" x14ac:dyDescent="0.25">
      <c r="H74" s="11"/>
      <c r="I74" s="11"/>
      <c r="J74" s="11"/>
    </row>
    <row r="75" spans="8:10" x14ac:dyDescent="0.25">
      <c r="H75" s="11"/>
      <c r="I75" s="11"/>
      <c r="J75" s="11"/>
    </row>
    <row r="76" spans="8:10" x14ac:dyDescent="0.25">
      <c r="H76" s="11"/>
      <c r="I76" s="11"/>
      <c r="J76" s="11"/>
    </row>
    <row r="77" spans="8:10" x14ac:dyDescent="0.25">
      <c r="H77" s="11"/>
      <c r="I77" s="11"/>
      <c r="J77" s="11"/>
    </row>
    <row r="78" spans="8:10" x14ac:dyDescent="0.25">
      <c r="H78" s="11"/>
      <c r="I78" s="11"/>
      <c r="J78" s="11"/>
    </row>
    <row r="79" spans="8:10" x14ac:dyDescent="0.25">
      <c r="H79" s="11"/>
      <c r="I79" s="11"/>
      <c r="J79" s="11"/>
    </row>
    <row r="80" spans="8:10" x14ac:dyDescent="0.25">
      <c r="H80" s="11"/>
      <c r="I80" s="11"/>
      <c r="J80" s="11"/>
    </row>
    <row r="81" spans="8:10" x14ac:dyDescent="0.25">
      <c r="H81" s="11"/>
      <c r="I81" s="11"/>
      <c r="J81" s="11"/>
    </row>
    <row r="82" spans="8:10" x14ac:dyDescent="0.25">
      <c r="H82" s="11"/>
      <c r="I82" s="11"/>
      <c r="J82" s="11"/>
    </row>
    <row r="83" spans="8:10" x14ac:dyDescent="0.25">
      <c r="H83" s="11"/>
      <c r="I83" s="11"/>
      <c r="J83" s="11"/>
    </row>
    <row r="84" spans="8:10" x14ac:dyDescent="0.25">
      <c r="H84" s="11"/>
      <c r="I84" s="11"/>
      <c r="J84" s="11"/>
    </row>
    <row r="85" spans="8:10" x14ac:dyDescent="0.25">
      <c r="H85" s="11"/>
      <c r="I85" s="11"/>
      <c r="J85" s="11"/>
    </row>
    <row r="86" spans="8:10" x14ac:dyDescent="0.25">
      <c r="H86" s="11"/>
      <c r="I86" s="11"/>
      <c r="J86" s="11"/>
    </row>
    <row r="87" spans="8:10" x14ac:dyDescent="0.25">
      <c r="H87" s="11"/>
      <c r="I87" s="11"/>
      <c r="J87" s="11"/>
    </row>
    <row r="88" spans="8:10" x14ac:dyDescent="0.25">
      <c r="H88" s="11"/>
      <c r="I88" s="11"/>
      <c r="J88" s="11"/>
    </row>
    <row r="89" spans="8:10" x14ac:dyDescent="0.25">
      <c r="H89" s="11"/>
      <c r="I89" s="11"/>
      <c r="J89" s="11"/>
    </row>
    <row r="90" spans="8:10" x14ac:dyDescent="0.25">
      <c r="H90" s="11"/>
      <c r="I90" s="11"/>
      <c r="J90" s="11"/>
    </row>
    <row r="91" spans="8:10" x14ac:dyDescent="0.25">
      <c r="H91" s="11"/>
      <c r="I91" s="11"/>
      <c r="J91" s="11"/>
    </row>
    <row r="92" spans="8:10" x14ac:dyDescent="0.25">
      <c r="H92" s="11"/>
      <c r="I92" s="11"/>
      <c r="J92" s="11"/>
    </row>
    <row r="93" spans="8:10" x14ac:dyDescent="0.25">
      <c r="H93" s="11"/>
      <c r="I93" s="11"/>
      <c r="J93" s="11"/>
    </row>
    <row r="94" spans="8:10" x14ac:dyDescent="0.25">
      <c r="H94" s="11"/>
      <c r="I94" s="11"/>
      <c r="J94" s="11"/>
    </row>
    <row r="95" spans="8:10" x14ac:dyDescent="0.25">
      <c r="H95" s="11"/>
      <c r="I95" s="11"/>
      <c r="J95" s="11"/>
    </row>
    <row r="96" spans="8:10" x14ac:dyDescent="0.25">
      <c r="H96" s="11"/>
      <c r="I96" s="11"/>
      <c r="J96" s="11"/>
    </row>
    <row r="97" spans="8:10" x14ac:dyDescent="0.25">
      <c r="H97" s="11"/>
      <c r="I97" s="11"/>
      <c r="J97" s="11"/>
    </row>
    <row r="98" spans="8:10" x14ac:dyDescent="0.25">
      <c r="H98" s="11"/>
      <c r="I98" s="11"/>
      <c r="J98" s="11"/>
    </row>
    <row r="99" spans="8:10" x14ac:dyDescent="0.25">
      <c r="H99" s="11"/>
      <c r="I99" s="11"/>
      <c r="J99" s="11"/>
    </row>
    <row r="100" spans="8:10" x14ac:dyDescent="0.25">
      <c r="H100" s="11"/>
      <c r="I100" s="11"/>
      <c r="J100" s="11"/>
    </row>
    <row r="101" spans="8:10" x14ac:dyDescent="0.25">
      <c r="H101" s="11"/>
      <c r="I101" s="11"/>
      <c r="J101" s="11"/>
    </row>
    <row r="102" spans="8:10" x14ac:dyDescent="0.25">
      <c r="H102" s="11"/>
      <c r="I102" s="11"/>
      <c r="J102" s="11"/>
    </row>
    <row r="103" spans="8:10" x14ac:dyDescent="0.25">
      <c r="H103" s="11"/>
      <c r="I103" s="11"/>
      <c r="J103" s="11"/>
    </row>
    <row r="104" spans="8:10" x14ac:dyDescent="0.25">
      <c r="H104" s="11"/>
      <c r="I104" s="11"/>
      <c r="J104" s="11"/>
    </row>
    <row r="105" spans="8:10" x14ac:dyDescent="0.25">
      <c r="H105" s="11"/>
      <c r="I105" s="11"/>
      <c r="J105" s="11"/>
    </row>
    <row r="106" spans="8:10" x14ac:dyDescent="0.25">
      <c r="H106" s="11"/>
      <c r="I106" s="11"/>
      <c r="J106" s="11"/>
    </row>
    <row r="107" spans="8:10" x14ac:dyDescent="0.25">
      <c r="H107" s="11"/>
      <c r="I107" s="11"/>
      <c r="J107" s="11"/>
    </row>
    <row r="108" spans="8:10" x14ac:dyDescent="0.25">
      <c r="H108" s="11"/>
      <c r="I108" s="11"/>
      <c r="J108" s="11"/>
    </row>
    <row r="109" spans="8:10" x14ac:dyDescent="0.25">
      <c r="H109" s="11"/>
      <c r="I109" s="11"/>
      <c r="J109" s="11"/>
    </row>
    <row r="110" spans="8:10" x14ac:dyDescent="0.25">
      <c r="H110" s="11"/>
      <c r="I110" s="11"/>
      <c r="J110" s="11"/>
    </row>
    <row r="111" spans="8:10" x14ac:dyDescent="0.25">
      <c r="H111" s="11"/>
      <c r="I111" s="11"/>
      <c r="J111" s="11"/>
    </row>
    <row r="112" spans="8:10" x14ac:dyDescent="0.25">
      <c r="H112" s="11"/>
      <c r="I112" s="11"/>
      <c r="J112" s="11"/>
    </row>
    <row r="113" spans="8:10" x14ac:dyDescent="0.25">
      <c r="H113" s="11"/>
      <c r="I113" s="11"/>
      <c r="J113" s="11"/>
    </row>
    <row r="114" spans="8:10" x14ac:dyDescent="0.25">
      <c r="H114" s="11"/>
      <c r="I114" s="11"/>
      <c r="J114" s="11"/>
    </row>
    <row r="115" spans="8:10" x14ac:dyDescent="0.25">
      <c r="H115" s="11"/>
      <c r="I115" s="11"/>
      <c r="J115" s="11"/>
    </row>
    <row r="116" spans="8:10" x14ac:dyDescent="0.25">
      <c r="H116" s="11"/>
      <c r="I116" s="11"/>
      <c r="J116" s="11"/>
    </row>
    <row r="117" spans="8:10" x14ac:dyDescent="0.25">
      <c r="H117" s="11"/>
      <c r="I117" s="11"/>
      <c r="J117" s="11"/>
    </row>
    <row r="118" spans="8:10" x14ac:dyDescent="0.25">
      <c r="H118" s="11"/>
      <c r="I118" s="11"/>
      <c r="J118" s="11"/>
    </row>
    <row r="119" spans="8:10" x14ac:dyDescent="0.25">
      <c r="H119" s="11"/>
      <c r="I119" s="11"/>
      <c r="J119" s="11"/>
    </row>
    <row r="120" spans="8:10" x14ac:dyDescent="0.25">
      <c r="H120" s="11"/>
      <c r="I120" s="11"/>
      <c r="J120" s="11"/>
    </row>
    <row r="121" spans="8:10" x14ac:dyDescent="0.25">
      <c r="H121" s="11"/>
      <c r="I121" s="11"/>
      <c r="J121" s="11"/>
    </row>
    <row r="122" spans="8:10" x14ac:dyDescent="0.25">
      <c r="H122" s="11"/>
      <c r="I122" s="11"/>
      <c r="J122" s="11"/>
    </row>
    <row r="123" spans="8:10" x14ac:dyDescent="0.25">
      <c r="H123" s="11"/>
      <c r="I123" s="11"/>
      <c r="J123" s="11"/>
    </row>
    <row r="124" spans="8:10" x14ac:dyDescent="0.25">
      <c r="H124" s="11"/>
      <c r="I124" s="11"/>
      <c r="J124" s="11"/>
    </row>
    <row r="125" spans="8:10" x14ac:dyDescent="0.25">
      <c r="H125" s="11"/>
      <c r="I125" s="11"/>
      <c r="J125" s="11"/>
    </row>
    <row r="126" spans="8:10" x14ac:dyDescent="0.25">
      <c r="H126" s="11"/>
      <c r="I126" s="11"/>
      <c r="J126" s="11"/>
    </row>
    <row r="127" spans="8:10" x14ac:dyDescent="0.25">
      <c r="H127" s="11"/>
      <c r="I127" s="11"/>
      <c r="J127" s="11"/>
    </row>
    <row r="128" spans="8:10" x14ac:dyDescent="0.25">
      <c r="H128" s="11"/>
      <c r="I128" s="11"/>
      <c r="J128" s="11"/>
    </row>
    <row r="129" spans="8:10" x14ac:dyDescent="0.25">
      <c r="H129" s="11"/>
      <c r="I129" s="11"/>
      <c r="J129" s="11"/>
    </row>
    <row r="130" spans="8:10" x14ac:dyDescent="0.25">
      <c r="H130" s="11"/>
      <c r="I130" s="11"/>
      <c r="J130" s="11"/>
    </row>
    <row r="131" spans="8:10" x14ac:dyDescent="0.25">
      <c r="H131" s="11"/>
      <c r="I131" s="11"/>
      <c r="J131" s="11"/>
    </row>
    <row r="132" spans="8:10" x14ac:dyDescent="0.25">
      <c r="H132" s="11"/>
      <c r="I132" s="11"/>
      <c r="J132" s="11"/>
    </row>
    <row r="133" spans="8:10" x14ac:dyDescent="0.25">
      <c r="H133" s="11"/>
      <c r="I133" s="11"/>
      <c r="J133" s="11"/>
    </row>
    <row r="134" spans="8:10" x14ac:dyDescent="0.25">
      <c r="H134" s="11"/>
      <c r="I134" s="11"/>
      <c r="J134" s="11"/>
    </row>
    <row r="135" spans="8:10" x14ac:dyDescent="0.25">
      <c r="H135" s="11"/>
      <c r="I135" s="11"/>
      <c r="J135" s="11"/>
    </row>
    <row r="136" spans="8:10" x14ac:dyDescent="0.25">
      <c r="H136" s="11"/>
      <c r="I136" s="11"/>
      <c r="J136" s="11"/>
    </row>
    <row r="137" spans="8:10" x14ac:dyDescent="0.25">
      <c r="H137" s="11"/>
      <c r="I137" s="11"/>
      <c r="J137" s="11"/>
    </row>
    <row r="138" spans="8:10" x14ac:dyDescent="0.25">
      <c r="H138" s="11"/>
      <c r="I138" s="11"/>
      <c r="J138" s="11"/>
    </row>
    <row r="139" spans="8:10" x14ac:dyDescent="0.25">
      <c r="H139" s="11"/>
      <c r="I139" s="11"/>
      <c r="J139" s="11"/>
    </row>
    <row r="140" spans="8:10" x14ac:dyDescent="0.25">
      <c r="H140" s="11"/>
      <c r="I140" s="11"/>
      <c r="J140" s="11"/>
    </row>
    <row r="141" spans="8:10" x14ac:dyDescent="0.25">
      <c r="H141" s="11"/>
      <c r="I141" s="11"/>
      <c r="J141" s="11"/>
    </row>
    <row r="142" spans="8:10" x14ac:dyDescent="0.25">
      <c r="H142" s="11"/>
      <c r="I142" s="11"/>
      <c r="J142" s="11"/>
    </row>
    <row r="143" spans="8:10" x14ac:dyDescent="0.25">
      <c r="H143" s="11"/>
      <c r="I143" s="11"/>
      <c r="J143" s="11"/>
    </row>
    <row r="144" spans="8:10" x14ac:dyDescent="0.25">
      <c r="H144" s="11"/>
      <c r="I144" s="11"/>
      <c r="J144" s="11"/>
    </row>
    <row r="145" spans="8:10" x14ac:dyDescent="0.25">
      <c r="H145" s="11"/>
      <c r="I145" s="11"/>
      <c r="J145" s="11"/>
    </row>
    <row r="146" spans="8:10" x14ac:dyDescent="0.25">
      <c r="H146" s="11"/>
      <c r="I146" s="11"/>
      <c r="J146" s="11"/>
    </row>
    <row r="147" spans="8:10" x14ac:dyDescent="0.25">
      <c r="H147" s="11"/>
      <c r="I147" s="11"/>
      <c r="J147" s="11"/>
    </row>
    <row r="148" spans="8:10" x14ac:dyDescent="0.25">
      <c r="H148" s="11"/>
      <c r="I148" s="11"/>
      <c r="J148" s="11"/>
    </row>
    <row r="149" spans="8:10" x14ac:dyDescent="0.25">
      <c r="H149" s="11"/>
      <c r="I149" s="11"/>
      <c r="J149" s="11"/>
    </row>
    <row r="150" spans="8:10" x14ac:dyDescent="0.25">
      <c r="H150" s="11"/>
      <c r="I150" s="11"/>
      <c r="J150" s="11"/>
    </row>
    <row r="151" spans="8:10" x14ac:dyDescent="0.25">
      <c r="H151" s="11"/>
      <c r="I151" s="11"/>
      <c r="J151" s="11"/>
    </row>
    <row r="152" spans="8:10" x14ac:dyDescent="0.25">
      <c r="H152" s="11"/>
      <c r="I152" s="11"/>
      <c r="J152" s="11"/>
    </row>
    <row r="153" spans="8:10" x14ac:dyDescent="0.25">
      <c r="H153" s="11"/>
      <c r="I153" s="11"/>
      <c r="J153" s="11"/>
    </row>
    <row r="154" spans="8:10" x14ac:dyDescent="0.25">
      <c r="H154" s="11"/>
      <c r="I154" s="11"/>
      <c r="J154" s="11"/>
    </row>
    <row r="155" spans="8:10" x14ac:dyDescent="0.25">
      <c r="H155" s="11"/>
      <c r="I155" s="11"/>
      <c r="J155" s="11"/>
    </row>
    <row r="156" spans="8:10" x14ac:dyDescent="0.25">
      <c r="H156" s="11"/>
      <c r="I156" s="11"/>
      <c r="J156" s="11"/>
    </row>
    <row r="157" spans="8:10" x14ac:dyDescent="0.25">
      <c r="H157" s="11"/>
      <c r="I157" s="11"/>
      <c r="J157" s="11"/>
    </row>
    <row r="158" spans="8:10" x14ac:dyDescent="0.25">
      <c r="H158" s="11"/>
      <c r="I158" s="11"/>
      <c r="J158" s="11"/>
    </row>
    <row r="159" spans="8:10" x14ac:dyDescent="0.25">
      <c r="H159" s="11"/>
      <c r="I159" s="11"/>
      <c r="J159" s="11"/>
    </row>
    <row r="160" spans="8:10" x14ac:dyDescent="0.25">
      <c r="H160" s="11"/>
      <c r="I160" s="11"/>
      <c r="J160" s="11"/>
    </row>
    <row r="161" spans="8:10" x14ac:dyDescent="0.25">
      <c r="H161" s="11"/>
      <c r="I161" s="11"/>
      <c r="J161" s="11"/>
    </row>
    <row r="162" spans="8:10" x14ac:dyDescent="0.25">
      <c r="H162" s="11"/>
      <c r="I162" s="11"/>
      <c r="J162" s="11"/>
    </row>
    <row r="163" spans="8:10" x14ac:dyDescent="0.25">
      <c r="H163" s="11"/>
      <c r="I163" s="11"/>
      <c r="J163" s="11"/>
    </row>
    <row r="164" spans="8:10" x14ac:dyDescent="0.25">
      <c r="H164" s="11"/>
      <c r="I164" s="11"/>
      <c r="J164" s="11"/>
    </row>
    <row r="165" spans="8:10" x14ac:dyDescent="0.25">
      <c r="H165" s="11"/>
      <c r="I165" s="11"/>
      <c r="J165" s="11"/>
    </row>
    <row r="166" spans="8:10" x14ac:dyDescent="0.25">
      <c r="H166" s="11"/>
      <c r="I166" s="11"/>
      <c r="J166" s="11"/>
    </row>
    <row r="167" spans="8:10" x14ac:dyDescent="0.25">
      <c r="H167" s="11"/>
      <c r="I167" s="11"/>
      <c r="J167" s="11"/>
    </row>
    <row r="168" spans="8:10" x14ac:dyDescent="0.25">
      <c r="H168" s="11"/>
      <c r="I168" s="11"/>
      <c r="J168" s="11"/>
    </row>
    <row r="169" spans="8:10" x14ac:dyDescent="0.25">
      <c r="H169" s="11"/>
      <c r="I169" s="11"/>
      <c r="J169" s="11"/>
    </row>
    <row r="170" spans="8:10" x14ac:dyDescent="0.25">
      <c r="H170" s="11"/>
      <c r="I170" s="11"/>
      <c r="J170" s="11"/>
    </row>
    <row r="171" spans="8:10" x14ac:dyDescent="0.25">
      <c r="H171" s="11"/>
      <c r="I171" s="11"/>
      <c r="J171" s="11"/>
    </row>
    <row r="172" spans="8:10" x14ac:dyDescent="0.25">
      <c r="H172" s="11"/>
      <c r="I172" s="11"/>
      <c r="J172" s="11"/>
    </row>
    <row r="173" spans="8:10" x14ac:dyDescent="0.25">
      <c r="H173" s="11"/>
      <c r="I173" s="11"/>
      <c r="J173" s="11"/>
    </row>
    <row r="174" spans="8:10" x14ac:dyDescent="0.25">
      <c r="H174" s="11"/>
      <c r="I174" s="11"/>
      <c r="J174" s="11"/>
    </row>
    <row r="175" spans="8:10" x14ac:dyDescent="0.25">
      <c r="H175" s="11"/>
      <c r="I175" s="11"/>
      <c r="J175" s="11"/>
    </row>
    <row r="176" spans="8:10" x14ac:dyDescent="0.25">
      <c r="H176" s="11"/>
      <c r="I176" s="11"/>
      <c r="J176" s="11"/>
    </row>
    <row r="177" spans="8:10" x14ac:dyDescent="0.25">
      <c r="H177" s="11"/>
      <c r="I177" s="11"/>
      <c r="J177" s="11"/>
    </row>
    <row r="178" spans="8:10" x14ac:dyDescent="0.25">
      <c r="H178" s="11"/>
      <c r="I178" s="11"/>
      <c r="J178" s="11"/>
    </row>
    <row r="179" spans="8:10" x14ac:dyDescent="0.25">
      <c r="H179" s="11"/>
      <c r="I179" s="11"/>
      <c r="J179" s="11"/>
    </row>
    <row r="180" spans="8:10" x14ac:dyDescent="0.25">
      <c r="H180" s="11"/>
      <c r="I180" s="11"/>
      <c r="J180" s="11"/>
    </row>
    <row r="181" spans="8:10" x14ac:dyDescent="0.25">
      <c r="H181" s="11"/>
      <c r="I181" s="11"/>
      <c r="J181" s="11"/>
    </row>
    <row r="182" spans="8:10" x14ac:dyDescent="0.25">
      <c r="H182" s="11"/>
      <c r="I182" s="11"/>
      <c r="J182" s="11"/>
    </row>
    <row r="183" spans="8:10" x14ac:dyDescent="0.25">
      <c r="H183" s="11"/>
      <c r="I183" s="11"/>
      <c r="J183" s="11"/>
    </row>
    <row r="184" spans="8:10" x14ac:dyDescent="0.25">
      <c r="H184" s="11"/>
      <c r="I184" s="11"/>
      <c r="J184" s="11"/>
    </row>
    <row r="185" spans="8:10" x14ac:dyDescent="0.25">
      <c r="H185" s="11"/>
      <c r="I185" s="11"/>
      <c r="J185" s="11"/>
    </row>
    <row r="186" spans="8:10" x14ac:dyDescent="0.25">
      <c r="H186" s="11"/>
      <c r="I186" s="11"/>
      <c r="J186" s="11"/>
    </row>
    <row r="187" spans="8:10" x14ac:dyDescent="0.25">
      <c r="H187" s="11"/>
      <c r="I187" s="11"/>
      <c r="J187" s="11"/>
    </row>
    <row r="188" spans="8:10" x14ac:dyDescent="0.25">
      <c r="H188" s="11"/>
      <c r="I188" s="11"/>
      <c r="J188" s="11"/>
    </row>
    <row r="189" spans="8:10" x14ac:dyDescent="0.25">
      <c r="H189" s="11"/>
      <c r="I189" s="11"/>
      <c r="J189" s="11"/>
    </row>
    <row r="190" spans="8:10" x14ac:dyDescent="0.25">
      <c r="H190" s="11"/>
      <c r="I190" s="11"/>
      <c r="J190" s="11"/>
    </row>
    <row r="191" spans="8:10" x14ac:dyDescent="0.25">
      <c r="H191" s="11"/>
      <c r="I191" s="11"/>
      <c r="J191" s="11"/>
    </row>
    <row r="192" spans="8:10" x14ac:dyDescent="0.25">
      <c r="H192" s="11"/>
      <c r="I192" s="11"/>
      <c r="J192" s="11"/>
    </row>
    <row r="193" spans="8:10" x14ac:dyDescent="0.25">
      <c r="H193" s="11"/>
      <c r="I193" s="11"/>
      <c r="J193" s="11"/>
    </row>
    <row r="194" spans="8:10" x14ac:dyDescent="0.25">
      <c r="H194" s="11"/>
      <c r="I194" s="11"/>
      <c r="J194" s="11"/>
    </row>
    <row r="195" spans="8:10" x14ac:dyDescent="0.25">
      <c r="H195" s="11"/>
      <c r="I195" s="11"/>
      <c r="J195" s="11"/>
    </row>
    <row r="196" spans="8:10" x14ac:dyDescent="0.25">
      <c r="H196" s="11"/>
      <c r="I196" s="11"/>
      <c r="J196" s="11"/>
    </row>
    <row r="197" spans="8:10" x14ac:dyDescent="0.25">
      <c r="H197" s="11"/>
      <c r="I197" s="11"/>
      <c r="J197" s="11"/>
    </row>
    <row r="198" spans="8:10" x14ac:dyDescent="0.25">
      <c r="H198" s="11"/>
      <c r="I198" s="11"/>
      <c r="J198" s="11"/>
    </row>
    <row r="199" spans="8:10" x14ac:dyDescent="0.25">
      <c r="H199" s="11"/>
      <c r="I199" s="11"/>
      <c r="J199" s="11"/>
    </row>
    <row r="200" spans="8:10" x14ac:dyDescent="0.25">
      <c r="H200" s="11"/>
      <c r="I200" s="11"/>
      <c r="J200" s="11"/>
    </row>
    <row r="201" spans="8:10" x14ac:dyDescent="0.25">
      <c r="H201" s="11"/>
      <c r="I201" s="11"/>
      <c r="J201" s="11"/>
    </row>
    <row r="202" spans="8:10" x14ac:dyDescent="0.25">
      <c r="H202" s="11"/>
      <c r="I202" s="11"/>
      <c r="J202" s="11"/>
    </row>
    <row r="203" spans="8:10" x14ac:dyDescent="0.25">
      <c r="H203" s="11"/>
      <c r="I203" s="11"/>
      <c r="J203" s="11"/>
    </row>
    <row r="204" spans="8:10" x14ac:dyDescent="0.25">
      <c r="H204" s="11"/>
      <c r="I204" s="11"/>
      <c r="J204" s="11"/>
    </row>
    <row r="205" spans="8:10" x14ac:dyDescent="0.25">
      <c r="H205" s="11"/>
      <c r="I205" s="11"/>
      <c r="J205" s="11"/>
    </row>
    <row r="206" spans="8:10" x14ac:dyDescent="0.25">
      <c r="H206" s="11"/>
      <c r="I206" s="11"/>
      <c r="J206" s="11"/>
    </row>
    <row r="207" spans="8:10" x14ac:dyDescent="0.25">
      <c r="H207" s="11"/>
      <c r="I207" s="11"/>
      <c r="J207" s="11"/>
    </row>
    <row r="208" spans="8:10" x14ac:dyDescent="0.25">
      <c r="H208" s="11"/>
      <c r="I208" s="11"/>
      <c r="J208" s="11"/>
    </row>
    <row r="209" spans="8:10" x14ac:dyDescent="0.25">
      <c r="H209" s="11"/>
      <c r="I209" s="11"/>
      <c r="J209" s="11"/>
    </row>
    <row r="210" spans="8:10" x14ac:dyDescent="0.25">
      <c r="H210" s="11"/>
      <c r="I210" s="11"/>
      <c r="J210" s="11"/>
    </row>
    <row r="211" spans="8:10" x14ac:dyDescent="0.25">
      <c r="H211" s="11"/>
      <c r="I211" s="11"/>
      <c r="J211" s="11"/>
    </row>
    <row r="212" spans="8:10" x14ac:dyDescent="0.25">
      <c r="H212" s="11"/>
      <c r="I212" s="11"/>
      <c r="J212" s="11"/>
    </row>
    <row r="213" spans="8:10" x14ac:dyDescent="0.25">
      <c r="H213" s="11"/>
      <c r="I213" s="11"/>
      <c r="J213" s="11"/>
    </row>
    <row r="214" spans="8:10" x14ac:dyDescent="0.25">
      <c r="H214" s="11"/>
      <c r="I214" s="11"/>
      <c r="J214" s="11"/>
    </row>
    <row r="215" spans="8:10" x14ac:dyDescent="0.25">
      <c r="H215" s="11"/>
      <c r="I215" s="11"/>
      <c r="J215" s="11"/>
    </row>
    <row r="216" spans="8:10" x14ac:dyDescent="0.25">
      <c r="H216" s="11"/>
      <c r="I216" s="11"/>
      <c r="J216" s="11"/>
    </row>
    <row r="217" spans="8:10" x14ac:dyDescent="0.25">
      <c r="H217" s="11"/>
      <c r="I217" s="11"/>
      <c r="J217" s="11"/>
    </row>
    <row r="218" spans="8:10" x14ac:dyDescent="0.25">
      <c r="H218" s="11"/>
      <c r="I218" s="11"/>
      <c r="J218" s="11"/>
    </row>
    <row r="219" spans="8:10" x14ac:dyDescent="0.25">
      <c r="H219" s="11"/>
      <c r="I219" s="11"/>
      <c r="J219" s="11"/>
    </row>
    <row r="220" spans="8:10" x14ac:dyDescent="0.25">
      <c r="H220" s="11"/>
      <c r="I220" s="11"/>
      <c r="J220" s="11"/>
    </row>
    <row r="221" spans="8:10" x14ac:dyDescent="0.25">
      <c r="H221" s="11"/>
      <c r="I221" s="11"/>
      <c r="J221" s="11"/>
    </row>
    <row r="222" spans="8:10" x14ac:dyDescent="0.25">
      <c r="H222" s="11"/>
      <c r="I222" s="11"/>
      <c r="J222" s="11"/>
    </row>
    <row r="223" spans="8:10" x14ac:dyDescent="0.25">
      <c r="H223" s="11"/>
      <c r="I223" s="11"/>
      <c r="J223" s="11"/>
    </row>
    <row r="224" spans="8:10" x14ac:dyDescent="0.25">
      <c r="H224" s="11"/>
      <c r="I224" s="11"/>
      <c r="J224" s="11"/>
    </row>
    <row r="225" spans="8:10" x14ac:dyDescent="0.25">
      <c r="H225" s="11"/>
      <c r="I225" s="11"/>
      <c r="J225" s="11"/>
    </row>
    <row r="226" spans="8:10" x14ac:dyDescent="0.25">
      <c r="H226" s="11"/>
      <c r="I226" s="11"/>
      <c r="J226" s="11"/>
    </row>
    <row r="227" spans="8:10" x14ac:dyDescent="0.25">
      <c r="H227" s="11"/>
      <c r="I227" s="11"/>
      <c r="J227" s="11"/>
    </row>
    <row r="228" spans="8:10" x14ac:dyDescent="0.25">
      <c r="H228" s="11"/>
      <c r="I228" s="11"/>
      <c r="J228" s="11"/>
    </row>
    <row r="229" spans="8:10" x14ac:dyDescent="0.25">
      <c r="H229" s="11"/>
      <c r="I229" s="11"/>
      <c r="J229" s="11"/>
    </row>
    <row r="230" spans="8:10" x14ac:dyDescent="0.25">
      <c r="H230" s="11"/>
      <c r="I230" s="11"/>
      <c r="J230" s="11"/>
    </row>
    <row r="231" spans="8:10" x14ac:dyDescent="0.25">
      <c r="H231" s="11"/>
      <c r="I231" s="11"/>
      <c r="J231" s="11"/>
    </row>
    <row r="232" spans="8:10" x14ac:dyDescent="0.25">
      <c r="H232" s="11"/>
      <c r="I232" s="11"/>
      <c r="J232" s="11"/>
    </row>
    <row r="233" spans="8:10" x14ac:dyDescent="0.25">
      <c r="H233" s="11"/>
      <c r="I233" s="11"/>
      <c r="J233" s="11"/>
    </row>
    <row r="234" spans="8:10" x14ac:dyDescent="0.25">
      <c r="H234" s="11"/>
      <c r="I234" s="11"/>
      <c r="J234" s="11"/>
    </row>
    <row r="235" spans="8:10" x14ac:dyDescent="0.25">
      <c r="H235" s="11"/>
      <c r="I235" s="11"/>
      <c r="J235" s="11"/>
    </row>
    <row r="236" spans="8:10" x14ac:dyDescent="0.25">
      <c r="H236" s="11"/>
      <c r="I236" s="11"/>
      <c r="J236" s="11"/>
    </row>
    <row r="237" spans="8:10" x14ac:dyDescent="0.25">
      <c r="H237" s="11"/>
      <c r="I237" s="11"/>
      <c r="J237" s="11"/>
    </row>
    <row r="238" spans="8:10" x14ac:dyDescent="0.25">
      <c r="H238" s="11"/>
      <c r="I238" s="11"/>
      <c r="J238" s="11"/>
    </row>
    <row r="239" spans="8:10" x14ac:dyDescent="0.25">
      <c r="H239" s="11"/>
      <c r="I239" s="11"/>
      <c r="J239" s="11"/>
    </row>
    <row r="240" spans="8:10" x14ac:dyDescent="0.25">
      <c r="H240" s="11"/>
      <c r="I240" s="11"/>
      <c r="J240" s="11"/>
    </row>
    <row r="241" spans="8:10" x14ac:dyDescent="0.25">
      <c r="H241" s="11"/>
      <c r="I241" s="11"/>
      <c r="J241" s="11"/>
    </row>
    <row r="242" spans="8:10" x14ac:dyDescent="0.25">
      <c r="H242" s="11"/>
      <c r="I242" s="11"/>
      <c r="J242" s="11"/>
    </row>
    <row r="243" spans="8:10" x14ac:dyDescent="0.25">
      <c r="H243" s="11"/>
      <c r="I243" s="11"/>
      <c r="J243" s="11"/>
    </row>
    <row r="244" spans="8:10" x14ac:dyDescent="0.25">
      <c r="H244" s="11"/>
      <c r="I244" s="11"/>
      <c r="J244" s="11"/>
    </row>
    <row r="245" spans="8:10" x14ac:dyDescent="0.25">
      <c r="H245" s="11"/>
      <c r="I245" s="11"/>
      <c r="J245" s="11"/>
    </row>
    <row r="246" spans="8:10" x14ac:dyDescent="0.25">
      <c r="H246" s="11"/>
      <c r="I246" s="11"/>
      <c r="J246" s="11"/>
    </row>
    <row r="247" spans="8:10" x14ac:dyDescent="0.25">
      <c r="H247" s="11"/>
      <c r="I247" s="11"/>
      <c r="J247" s="11"/>
    </row>
    <row r="248" spans="8:10" x14ac:dyDescent="0.25">
      <c r="H248" s="11"/>
      <c r="I248" s="11"/>
      <c r="J248" s="11"/>
    </row>
    <row r="249" spans="8:10" x14ac:dyDescent="0.25">
      <c r="H249" s="11"/>
      <c r="I249" s="11"/>
      <c r="J249" s="11"/>
    </row>
    <row r="250" spans="8:10" x14ac:dyDescent="0.25">
      <c r="H250" s="11"/>
      <c r="I250" s="11"/>
      <c r="J250" s="11"/>
    </row>
    <row r="251" spans="8:10" x14ac:dyDescent="0.25">
      <c r="H251" s="11"/>
      <c r="I251" s="11"/>
      <c r="J251" s="11"/>
    </row>
    <row r="252" spans="8:10" x14ac:dyDescent="0.25">
      <c r="H252" s="11"/>
      <c r="I252" s="11"/>
      <c r="J252" s="11"/>
    </row>
    <row r="253" spans="8:10" x14ac:dyDescent="0.25">
      <c r="H253" s="11"/>
      <c r="I253" s="11"/>
      <c r="J253" s="11"/>
    </row>
    <row r="254" spans="8:10" x14ac:dyDescent="0.25">
      <c r="H254" s="11"/>
      <c r="I254" s="11"/>
      <c r="J254" s="11"/>
    </row>
    <row r="255" spans="8:10" x14ac:dyDescent="0.25">
      <c r="H255" s="11"/>
      <c r="I255" s="11"/>
      <c r="J255" s="11"/>
    </row>
    <row r="256" spans="8:10" x14ac:dyDescent="0.25">
      <c r="H256" s="11"/>
      <c r="I256" s="11"/>
      <c r="J256" s="11"/>
    </row>
    <row r="257" spans="8:10" x14ac:dyDescent="0.25">
      <c r="H257" s="11"/>
      <c r="I257" s="11"/>
      <c r="J257" s="11"/>
    </row>
    <row r="258" spans="8:10" x14ac:dyDescent="0.25">
      <c r="H258" s="11"/>
      <c r="I258" s="11"/>
      <c r="J258" s="11"/>
    </row>
    <row r="259" spans="8:10" x14ac:dyDescent="0.25">
      <c r="H259" s="11"/>
      <c r="I259" s="11"/>
      <c r="J259" s="11"/>
    </row>
    <row r="260" spans="8:10" x14ac:dyDescent="0.25">
      <c r="H260" s="11"/>
      <c r="I260" s="11"/>
      <c r="J260" s="11"/>
    </row>
    <row r="261" spans="8:10" x14ac:dyDescent="0.25">
      <c r="H261" s="11"/>
      <c r="I261" s="11"/>
      <c r="J261" s="11"/>
    </row>
    <row r="262" spans="8:10" x14ac:dyDescent="0.25">
      <c r="H262" s="11"/>
      <c r="I262" s="11"/>
      <c r="J262" s="11"/>
    </row>
    <row r="263" spans="8:10" x14ac:dyDescent="0.25">
      <c r="H263" s="11"/>
      <c r="I263" s="11"/>
      <c r="J263" s="11"/>
    </row>
    <row r="264" spans="8:10" x14ac:dyDescent="0.25">
      <c r="H264" s="11"/>
      <c r="I264" s="11"/>
      <c r="J264" s="11"/>
    </row>
    <row r="265" spans="8:10" x14ac:dyDescent="0.25">
      <c r="H265" s="11"/>
      <c r="I265" s="11"/>
      <c r="J265" s="11"/>
    </row>
    <row r="266" spans="8:10" x14ac:dyDescent="0.25">
      <c r="H266" s="11"/>
      <c r="I266" s="11"/>
      <c r="J266" s="11"/>
    </row>
    <row r="267" spans="8:10" x14ac:dyDescent="0.25">
      <c r="H267" s="11"/>
      <c r="I267" s="11"/>
      <c r="J267" s="11"/>
    </row>
    <row r="268" spans="8:10" x14ac:dyDescent="0.25">
      <c r="H268" s="11"/>
      <c r="I268" s="11"/>
      <c r="J268" s="11"/>
    </row>
    <row r="269" spans="8:10" x14ac:dyDescent="0.25">
      <c r="H269" s="11"/>
      <c r="I269" s="11"/>
      <c r="J269" s="11"/>
    </row>
    <row r="270" spans="8:10" x14ac:dyDescent="0.25">
      <c r="H270" s="11"/>
      <c r="I270" s="11"/>
      <c r="J270" s="11"/>
    </row>
    <row r="271" spans="8:10" x14ac:dyDescent="0.25">
      <c r="H271" s="11"/>
      <c r="I271" s="11"/>
      <c r="J271" s="11"/>
    </row>
    <row r="272" spans="8:10" x14ac:dyDescent="0.25">
      <c r="H272" s="11"/>
      <c r="I272" s="11"/>
      <c r="J272" s="11"/>
    </row>
    <row r="273" spans="8:10" x14ac:dyDescent="0.25">
      <c r="H273" s="11"/>
      <c r="I273" s="11"/>
      <c r="J273" s="11"/>
    </row>
    <row r="274" spans="8:10" x14ac:dyDescent="0.25">
      <c r="H274" s="11"/>
      <c r="I274" s="11"/>
      <c r="J274" s="11"/>
    </row>
    <row r="275" spans="8:10" x14ac:dyDescent="0.25">
      <c r="H275" s="11"/>
      <c r="I275" s="11"/>
      <c r="J275" s="11"/>
    </row>
    <row r="276" spans="8:10" x14ac:dyDescent="0.25">
      <c r="H276" s="11"/>
      <c r="I276" s="11"/>
      <c r="J276" s="11"/>
    </row>
    <row r="277" spans="8:10" x14ac:dyDescent="0.25">
      <c r="H277" s="11"/>
      <c r="I277" s="11"/>
      <c r="J277" s="11"/>
    </row>
    <row r="278" spans="8:10" x14ac:dyDescent="0.25">
      <c r="H278" s="11"/>
      <c r="I278" s="11"/>
      <c r="J278" s="11"/>
    </row>
    <row r="279" spans="8:10" x14ac:dyDescent="0.25">
      <c r="H279" s="11"/>
      <c r="I279" s="11"/>
      <c r="J279" s="11"/>
    </row>
    <row r="280" spans="8:10" x14ac:dyDescent="0.25">
      <c r="H280" s="11"/>
      <c r="I280" s="11"/>
      <c r="J280" s="11"/>
    </row>
    <row r="281" spans="8:10" x14ac:dyDescent="0.25">
      <c r="H281" s="11"/>
      <c r="I281" s="11"/>
      <c r="J281" s="11"/>
    </row>
    <row r="282" spans="8:10" x14ac:dyDescent="0.25">
      <c r="H282" s="11"/>
      <c r="I282" s="11"/>
      <c r="J282" s="11"/>
    </row>
    <row r="283" spans="8:10" x14ac:dyDescent="0.25">
      <c r="H283" s="11"/>
      <c r="I283" s="11"/>
      <c r="J283" s="11"/>
    </row>
    <row r="284" spans="8:10" x14ac:dyDescent="0.25">
      <c r="H284" s="11"/>
      <c r="I284" s="11"/>
      <c r="J284" s="11"/>
    </row>
    <row r="285" spans="8:10" x14ac:dyDescent="0.25">
      <c r="H285" s="11"/>
      <c r="I285" s="11"/>
      <c r="J285" s="11"/>
    </row>
    <row r="286" spans="8:10" x14ac:dyDescent="0.25">
      <c r="H286" s="11"/>
      <c r="I286" s="11"/>
      <c r="J286" s="11"/>
    </row>
    <row r="287" spans="8:10" x14ac:dyDescent="0.25">
      <c r="H287" s="11"/>
      <c r="I287" s="11"/>
      <c r="J287" s="11"/>
    </row>
    <row r="288" spans="8:10" x14ac:dyDescent="0.25">
      <c r="H288" s="11"/>
      <c r="I288" s="11"/>
      <c r="J288" s="11"/>
    </row>
    <row r="289" spans="8:10" x14ac:dyDescent="0.25">
      <c r="H289" s="11"/>
      <c r="I289" s="11"/>
      <c r="J289" s="11"/>
    </row>
    <row r="290" spans="8:10" x14ac:dyDescent="0.25">
      <c r="H290" s="11"/>
      <c r="I290" s="11"/>
      <c r="J290" s="11"/>
    </row>
    <row r="291" spans="8:10" x14ac:dyDescent="0.25">
      <c r="H291" s="11"/>
      <c r="I291" s="11"/>
      <c r="J291" s="11"/>
    </row>
    <row r="292" spans="8:10" x14ac:dyDescent="0.25">
      <c r="H292" s="11"/>
      <c r="I292" s="11"/>
      <c r="J292" s="11"/>
    </row>
    <row r="293" spans="8:10" x14ac:dyDescent="0.25">
      <c r="H293" s="11"/>
      <c r="I293" s="11"/>
      <c r="J293" s="11"/>
    </row>
    <row r="294" spans="8:10" x14ac:dyDescent="0.25">
      <c r="H294" s="11"/>
      <c r="I294" s="11"/>
      <c r="J294" s="11"/>
    </row>
    <row r="295" spans="8:10" x14ac:dyDescent="0.25">
      <c r="H295" s="11"/>
      <c r="I295" s="11"/>
      <c r="J295" s="11"/>
    </row>
    <row r="296" spans="8:10" x14ac:dyDescent="0.25">
      <c r="H296" s="11"/>
      <c r="I296" s="11"/>
      <c r="J296" s="11"/>
    </row>
    <row r="297" spans="8:10" x14ac:dyDescent="0.25">
      <c r="H297" s="11"/>
      <c r="I297" s="11"/>
      <c r="J297" s="11"/>
    </row>
    <row r="298" spans="8:10" x14ac:dyDescent="0.25">
      <c r="H298" s="11"/>
      <c r="I298" s="11"/>
      <c r="J298" s="11"/>
    </row>
    <row r="299" spans="8:10" x14ac:dyDescent="0.25">
      <c r="H299" s="11"/>
      <c r="I299" s="11"/>
      <c r="J299" s="11"/>
    </row>
    <row r="300" spans="8:10" x14ac:dyDescent="0.25">
      <c r="H300" s="11"/>
      <c r="I300" s="11"/>
      <c r="J300" s="11"/>
    </row>
    <row r="301" spans="8:10" x14ac:dyDescent="0.25">
      <c r="H301" s="11"/>
      <c r="I301" s="11"/>
      <c r="J301" s="11"/>
    </row>
    <row r="302" spans="8:10" x14ac:dyDescent="0.25">
      <c r="H302" s="11"/>
      <c r="I302" s="11"/>
      <c r="J302" s="11"/>
    </row>
    <row r="303" spans="8:10" x14ac:dyDescent="0.25">
      <c r="H303" s="11"/>
      <c r="I303" s="11"/>
      <c r="J303" s="11"/>
    </row>
    <row r="304" spans="8:10" x14ac:dyDescent="0.25">
      <c r="H304" s="11"/>
      <c r="I304" s="11"/>
      <c r="J304" s="11"/>
    </row>
    <row r="305" spans="8:10" x14ac:dyDescent="0.25">
      <c r="H305" s="11"/>
      <c r="I305" s="11"/>
      <c r="J305" s="11"/>
    </row>
    <row r="306" spans="8:10" x14ac:dyDescent="0.25">
      <c r="H306" s="11"/>
      <c r="I306" s="11"/>
      <c r="J306" s="11"/>
    </row>
    <row r="307" spans="8:10" x14ac:dyDescent="0.25">
      <c r="H307" s="11"/>
      <c r="I307" s="11"/>
      <c r="J307" s="11"/>
    </row>
    <row r="308" spans="8:10" x14ac:dyDescent="0.25">
      <c r="H308" s="11"/>
      <c r="I308" s="11"/>
      <c r="J308" s="11"/>
    </row>
    <row r="309" spans="8:10" x14ac:dyDescent="0.25">
      <c r="H309" s="11"/>
      <c r="I309" s="11"/>
      <c r="J309" s="11"/>
    </row>
    <row r="310" spans="8:10" x14ac:dyDescent="0.25">
      <c r="H310" s="11"/>
      <c r="I310" s="11"/>
      <c r="J310" s="11"/>
    </row>
    <row r="311" spans="8:10" x14ac:dyDescent="0.25">
      <c r="H311" s="11"/>
      <c r="I311" s="11"/>
      <c r="J311" s="11"/>
    </row>
    <row r="312" spans="8:10" x14ac:dyDescent="0.25">
      <c r="H312" s="11"/>
      <c r="I312" s="11"/>
      <c r="J312" s="11"/>
    </row>
    <row r="313" spans="8:10" x14ac:dyDescent="0.25">
      <c r="H313" s="11"/>
      <c r="I313" s="11"/>
      <c r="J313" s="11"/>
    </row>
    <row r="314" spans="8:10" x14ac:dyDescent="0.25">
      <c r="H314" s="11"/>
      <c r="I314" s="11"/>
      <c r="J314" s="11"/>
    </row>
    <row r="315" spans="8:10" x14ac:dyDescent="0.25">
      <c r="H315" s="11"/>
      <c r="I315" s="11"/>
      <c r="J315" s="11"/>
    </row>
    <row r="316" spans="8:10" x14ac:dyDescent="0.25">
      <c r="H316" s="11"/>
      <c r="I316" s="11"/>
      <c r="J316" s="11"/>
    </row>
    <row r="317" spans="8:10" x14ac:dyDescent="0.25">
      <c r="H317" s="11"/>
      <c r="I317" s="11"/>
      <c r="J317" s="11"/>
    </row>
    <row r="318" spans="8:10" x14ac:dyDescent="0.25">
      <c r="H318" s="11"/>
      <c r="I318" s="11"/>
      <c r="J318" s="11"/>
    </row>
    <row r="319" spans="8:10" x14ac:dyDescent="0.25">
      <c r="H319" s="11"/>
      <c r="I319" s="11"/>
      <c r="J319" s="11"/>
    </row>
    <row r="320" spans="8:10" x14ac:dyDescent="0.25">
      <c r="H320" s="11"/>
      <c r="I320" s="11"/>
      <c r="J320" s="11"/>
    </row>
    <row r="321" spans="8:10" x14ac:dyDescent="0.25">
      <c r="H321" s="11"/>
      <c r="I321" s="11"/>
      <c r="J321" s="11"/>
    </row>
    <row r="322" spans="8:10" x14ac:dyDescent="0.25">
      <c r="H322" s="11"/>
      <c r="I322" s="11"/>
      <c r="J322" s="11"/>
    </row>
    <row r="323" spans="8:10" x14ac:dyDescent="0.25">
      <c r="H323" s="11"/>
      <c r="I323" s="11"/>
      <c r="J323" s="11"/>
    </row>
    <row r="324" spans="8:10" x14ac:dyDescent="0.25">
      <c r="H324" s="11"/>
      <c r="I324" s="11"/>
      <c r="J324" s="11"/>
    </row>
    <row r="325" spans="8:10" x14ac:dyDescent="0.25">
      <c r="H325" s="11"/>
      <c r="I325" s="11"/>
      <c r="J325" s="11"/>
    </row>
    <row r="326" spans="8:10" x14ac:dyDescent="0.25">
      <c r="H326" s="11"/>
      <c r="I326" s="11"/>
      <c r="J326" s="11"/>
    </row>
    <row r="327" spans="8:10" x14ac:dyDescent="0.25">
      <c r="H327" s="11"/>
      <c r="I327" s="11"/>
      <c r="J327" s="11"/>
    </row>
    <row r="328" spans="8:10" x14ac:dyDescent="0.25">
      <c r="H328" s="11"/>
      <c r="I328" s="11"/>
      <c r="J328" s="11"/>
    </row>
    <row r="329" spans="8:10" x14ac:dyDescent="0.25">
      <c r="H329" s="11"/>
      <c r="I329" s="11"/>
      <c r="J329" s="11"/>
    </row>
    <row r="330" spans="8:10" x14ac:dyDescent="0.25">
      <c r="H330" s="11"/>
      <c r="I330" s="11"/>
      <c r="J330" s="11"/>
    </row>
  </sheetData>
  <sheetProtection formatCells="0" formatColumns="0" formatRows="0"/>
  <mergeCells count="30">
    <mergeCell ref="A30:A32"/>
    <mergeCell ref="B30:B32"/>
    <mergeCell ref="A33:A34"/>
    <mergeCell ref="B33:B34"/>
    <mergeCell ref="A35:A36"/>
    <mergeCell ref="B35:B36"/>
    <mergeCell ref="A21:A23"/>
    <mergeCell ref="B21:B23"/>
    <mergeCell ref="A24:A26"/>
    <mergeCell ref="B24:B26"/>
    <mergeCell ref="A27:A29"/>
    <mergeCell ref="B27:B29"/>
    <mergeCell ref="AD10:AD11"/>
    <mergeCell ref="AE10:AE11"/>
    <mergeCell ref="A13:A14"/>
    <mergeCell ref="B13:B14"/>
    <mergeCell ref="A19:A20"/>
    <mergeCell ref="B19:B20"/>
    <mergeCell ref="A10:H10"/>
    <mergeCell ref="I10:Q10"/>
    <mergeCell ref="R10:V10"/>
    <mergeCell ref="W10:X10"/>
    <mergeCell ref="Y10:AB10"/>
    <mergeCell ref="AC10:AC11"/>
    <mergeCell ref="AC9:AE9"/>
    <mergeCell ref="A1:V4"/>
    <mergeCell ref="A5:E5"/>
    <mergeCell ref="A7:E7"/>
    <mergeCell ref="A9:V9"/>
    <mergeCell ref="W9:AB9"/>
  </mergeCells>
  <conditionalFormatting sqref="P12 K12:L12">
    <cfRule type="cellIs" dxfId="1365" priority="53" operator="equal">
      <formula>"BAJO"</formula>
    </cfRule>
    <cfRule type="cellIs" dxfId="1364" priority="54" operator="equal">
      <formula>"MODERADO"</formula>
    </cfRule>
    <cfRule type="cellIs" dxfId="1363" priority="55" operator="equal">
      <formula>"ALTO"</formula>
    </cfRule>
    <cfRule type="cellIs" dxfId="1362" priority="56" operator="equal">
      <formula>"EXTREMO"</formula>
    </cfRule>
  </conditionalFormatting>
  <conditionalFormatting sqref="P13 K13:L13">
    <cfRule type="cellIs" dxfId="1361" priority="49" operator="equal">
      <formula>"BAJO"</formula>
    </cfRule>
    <cfRule type="cellIs" dxfId="1360" priority="50" operator="equal">
      <formula>"MODERADO"</formula>
    </cfRule>
    <cfRule type="cellIs" dxfId="1359" priority="51" operator="equal">
      <formula>"ALTO"</formula>
    </cfRule>
    <cfRule type="cellIs" dxfId="1358" priority="52" operator="equal">
      <formula>"EXTREMO"</formula>
    </cfRule>
  </conditionalFormatting>
  <conditionalFormatting sqref="P14 K14:L14">
    <cfRule type="cellIs" dxfId="1357" priority="45" operator="equal">
      <formula>"BAJO"</formula>
    </cfRule>
    <cfRule type="cellIs" dxfId="1356" priority="46" operator="equal">
      <formula>"MODERADO"</formula>
    </cfRule>
    <cfRule type="cellIs" dxfId="1355" priority="47" operator="equal">
      <formula>"ALTO"</formula>
    </cfRule>
    <cfRule type="cellIs" dxfId="1354" priority="48" operator="equal">
      <formula>"EXTREMO"</formula>
    </cfRule>
  </conditionalFormatting>
  <conditionalFormatting sqref="P15 K15:L15">
    <cfRule type="cellIs" dxfId="1353" priority="41" operator="equal">
      <formula>"BAJO"</formula>
    </cfRule>
    <cfRule type="cellIs" dxfId="1352" priority="42" operator="equal">
      <formula>"MODERADO"</formula>
    </cfRule>
    <cfRule type="cellIs" dxfId="1351" priority="43" operator="equal">
      <formula>"ALTO"</formula>
    </cfRule>
    <cfRule type="cellIs" dxfId="1350" priority="44" operator="equal">
      <formula>"EXTREMO"</formula>
    </cfRule>
  </conditionalFormatting>
  <conditionalFormatting sqref="P16 K16:L16">
    <cfRule type="cellIs" dxfId="1349" priority="37" operator="equal">
      <formula>"BAJO"</formula>
    </cfRule>
    <cfRule type="cellIs" dxfId="1348" priority="38" operator="equal">
      <formula>"MODERADO"</formula>
    </cfRule>
    <cfRule type="cellIs" dxfId="1347" priority="39" operator="equal">
      <formula>"ALTO"</formula>
    </cfRule>
    <cfRule type="cellIs" dxfId="1346" priority="40" operator="equal">
      <formula>"EXTREMO"</formula>
    </cfRule>
  </conditionalFormatting>
  <conditionalFormatting sqref="P35:P36 K35:L36">
    <cfRule type="cellIs" dxfId="1345" priority="1" operator="equal">
      <formula>"BAJO"</formula>
    </cfRule>
    <cfRule type="cellIs" dxfId="1344" priority="2" operator="equal">
      <formula>"MODERADO"</formula>
    </cfRule>
    <cfRule type="cellIs" dxfId="1343" priority="3" operator="equal">
      <formula>"ALTO"</formula>
    </cfRule>
    <cfRule type="cellIs" dxfId="1342" priority="4" operator="equal">
      <formula>"EXTREMO"</formula>
    </cfRule>
  </conditionalFormatting>
  <conditionalFormatting sqref="P17 K17:L17">
    <cfRule type="cellIs" dxfId="1341" priority="33" operator="equal">
      <formula>"BAJO"</formula>
    </cfRule>
    <cfRule type="cellIs" dxfId="1340" priority="34" operator="equal">
      <formula>"MODERADO"</formula>
    </cfRule>
    <cfRule type="cellIs" dxfId="1339" priority="35" operator="equal">
      <formula>"ALTO"</formula>
    </cfRule>
    <cfRule type="cellIs" dxfId="1338" priority="36" operator="equal">
      <formula>"EXTREMO"</formula>
    </cfRule>
  </conditionalFormatting>
  <conditionalFormatting sqref="P18 K18:L18">
    <cfRule type="cellIs" dxfId="1337" priority="29" operator="equal">
      <formula>"BAJO"</formula>
    </cfRule>
    <cfRule type="cellIs" dxfId="1336" priority="30" operator="equal">
      <formula>"MODERADO"</formula>
    </cfRule>
    <cfRule type="cellIs" dxfId="1335" priority="31" operator="equal">
      <formula>"ALTO"</formula>
    </cfRule>
    <cfRule type="cellIs" dxfId="1334" priority="32" operator="equal">
      <formula>"EXTREMO"</formula>
    </cfRule>
  </conditionalFormatting>
  <conditionalFormatting sqref="P19:P20 K19:L20">
    <cfRule type="cellIs" dxfId="1333" priority="25" operator="equal">
      <formula>"BAJO"</formula>
    </cfRule>
    <cfRule type="cellIs" dxfId="1332" priority="26" operator="equal">
      <formula>"MODERADO"</formula>
    </cfRule>
    <cfRule type="cellIs" dxfId="1331" priority="27" operator="equal">
      <formula>"ALTO"</formula>
    </cfRule>
    <cfRule type="cellIs" dxfId="1330" priority="28" operator="equal">
      <formula>"EXTREMO"</formula>
    </cfRule>
  </conditionalFormatting>
  <conditionalFormatting sqref="P21:P23 K21:L23">
    <cfRule type="cellIs" dxfId="1329" priority="21" operator="equal">
      <formula>"BAJO"</formula>
    </cfRule>
    <cfRule type="cellIs" dxfId="1328" priority="22" operator="equal">
      <formula>"MODERADO"</formula>
    </cfRule>
    <cfRule type="cellIs" dxfId="1327" priority="23" operator="equal">
      <formula>"ALTO"</formula>
    </cfRule>
    <cfRule type="cellIs" dxfId="1326" priority="24" operator="equal">
      <formula>"EXTREMO"</formula>
    </cfRule>
  </conditionalFormatting>
  <conditionalFormatting sqref="P24:P26 K24:L26">
    <cfRule type="cellIs" dxfId="1325" priority="17" operator="equal">
      <formula>"BAJO"</formula>
    </cfRule>
    <cfRule type="cellIs" dxfId="1324" priority="18" operator="equal">
      <formula>"MODERADO"</formula>
    </cfRule>
    <cfRule type="cellIs" dxfId="1323" priority="19" operator="equal">
      <formula>"ALTO"</formula>
    </cfRule>
    <cfRule type="cellIs" dxfId="1322" priority="20" operator="equal">
      <formula>"EXTREMO"</formula>
    </cfRule>
  </conditionalFormatting>
  <conditionalFormatting sqref="P27:P29 K27:L29">
    <cfRule type="cellIs" dxfId="1321" priority="13" operator="equal">
      <formula>"BAJO"</formula>
    </cfRule>
    <cfRule type="cellIs" dxfId="1320" priority="14" operator="equal">
      <formula>"MODERADO"</formula>
    </cfRule>
    <cfRule type="cellIs" dxfId="1319" priority="15" operator="equal">
      <formula>"ALTO"</formula>
    </cfRule>
    <cfRule type="cellIs" dxfId="1318" priority="16" operator="equal">
      <formula>"EXTREMO"</formula>
    </cfRule>
  </conditionalFormatting>
  <conditionalFormatting sqref="P30:P32 K30:L32">
    <cfRule type="cellIs" dxfId="1317" priority="9" operator="equal">
      <formula>"BAJO"</formula>
    </cfRule>
    <cfRule type="cellIs" dxfId="1316" priority="10" operator="equal">
      <formula>"MODERADO"</formula>
    </cfRule>
    <cfRule type="cellIs" dxfId="1315" priority="11" operator="equal">
      <formula>"ALTO"</formula>
    </cfRule>
    <cfRule type="cellIs" dxfId="1314" priority="12" operator="equal">
      <formula>"EXTREMO"</formula>
    </cfRule>
  </conditionalFormatting>
  <conditionalFormatting sqref="P33:P34 K33:L34">
    <cfRule type="cellIs" dxfId="1313" priority="5" operator="equal">
      <formula>"BAJO"</formula>
    </cfRule>
    <cfRule type="cellIs" dxfId="1312" priority="6" operator="equal">
      <formula>"MODERADO"</formula>
    </cfRule>
    <cfRule type="cellIs" dxfId="1311" priority="7" operator="equal">
      <formula>"ALTO"</formula>
    </cfRule>
    <cfRule type="cellIs" dxfId="1310" priority="8" operator="equal">
      <formula>"EXTREMO"</formula>
    </cfRule>
  </conditionalFormatting>
  <dataValidations count="2">
    <dataValidation type="list" allowBlank="1" showInputMessage="1" showErrorMessage="1" sqref="X7" xr:uid="{79EA60CB-B43D-49A7-9943-B6D9C4BA1BD0}">
      <formula1>"I TRIM, II TRIM, III TRIM, IV TRIM"</formula1>
    </dataValidation>
    <dataValidation type="list" allowBlank="1" showInputMessage="1" showErrorMessage="1" sqref="Q12:Q36" xr:uid="{445697DB-EAC9-4525-898B-BFCE4B6C2F3C}">
      <formula1>"REDUCIR"</formula1>
    </dataValidation>
  </dataValidations>
  <printOptions horizontalCentered="1" verticalCentered="1"/>
  <pageMargins left="0.70866141732283472" right="0.70866141732283472" top="0.74803149606299213" bottom="0.74803149606299213" header="0.31496062992125984" footer="0.31496062992125984"/>
  <pageSetup scale="10" orientation="landscape" r:id="rId1"/>
  <rowBreaks count="1" manualBreakCount="1">
    <brk id="2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29FF9-3D0C-48FF-88D3-734407A4894F}">
  <dimension ref="A1:BL900"/>
  <sheetViews>
    <sheetView topLeftCell="AL19" zoomScale="55" zoomScaleNormal="55" zoomScaleSheetLayoutView="20" workbookViewId="0">
      <selection activeCell="AX11" sqref="AX11:AX16"/>
    </sheetView>
  </sheetViews>
  <sheetFormatPr baseColWidth="10" defaultColWidth="11.42578125" defaultRowHeight="15" x14ac:dyDescent="0.25"/>
  <cols>
    <col min="1" max="1" width="15.85546875" style="356" customWidth="1"/>
    <col min="2" max="2" width="20.140625" style="356" customWidth="1"/>
    <col min="3" max="3" width="18.5703125" style="356" customWidth="1"/>
    <col min="4" max="5" width="9.140625" style="356" customWidth="1"/>
    <col min="6" max="6" width="9.140625" style="356" bestFit="1" customWidth="1"/>
    <col min="7" max="7" width="23.42578125" style="356" customWidth="1"/>
    <col min="8" max="8" width="18" style="356" customWidth="1"/>
    <col min="9" max="9" width="74" style="356" customWidth="1"/>
    <col min="10" max="10" width="7.140625" style="356" bestFit="1" customWidth="1"/>
    <col min="11" max="11" width="29.140625" style="356" customWidth="1"/>
    <col min="12" max="12" width="30.140625" style="356" customWidth="1"/>
    <col min="13" max="13" width="23.85546875" style="356" customWidth="1"/>
    <col min="14" max="14" width="18.42578125" style="356" customWidth="1"/>
    <col min="15" max="15" width="9.42578125" style="356" customWidth="1"/>
    <col min="16" max="16" width="12.5703125" style="5" customWidth="1"/>
    <col min="17" max="17" width="8" style="5" customWidth="1"/>
    <col min="18" max="18" width="14.140625" style="356" customWidth="1"/>
    <col min="19" max="19" width="7.42578125" style="356" customWidth="1"/>
    <col min="20" max="20" width="14.85546875" style="356" customWidth="1"/>
    <col min="21" max="21" width="6.42578125" style="356" bestFit="1" customWidth="1"/>
    <col min="22" max="22" width="13.5703125" style="5" customWidth="1"/>
    <col min="23" max="23" width="6.42578125" style="5" bestFit="1" customWidth="1"/>
    <col min="24" max="24" width="12.42578125" style="356" hidden="1" customWidth="1"/>
    <col min="25" max="25" width="19.42578125" style="6" customWidth="1"/>
    <col min="26" max="26" width="4.85546875" style="356" bestFit="1" customWidth="1"/>
    <col min="27" max="27" width="92.85546875" style="356" customWidth="1"/>
    <col min="28" max="28" width="6.140625" style="356" bestFit="1" customWidth="1"/>
    <col min="29" max="29" width="36.5703125" style="356" customWidth="1"/>
    <col min="30" max="30" width="4.42578125" style="356" bestFit="1" customWidth="1"/>
    <col min="31" max="31" width="7.140625" style="5" customWidth="1"/>
    <col min="32" max="32" width="9.5703125" style="5" customWidth="1"/>
    <col min="33" max="33" width="7.140625" style="5" customWidth="1"/>
    <col min="34" max="34" width="9.5703125" style="5" customWidth="1"/>
    <col min="35" max="35" width="8.42578125" style="5" customWidth="1"/>
    <col min="36" max="36" width="14.140625" style="5" customWidth="1"/>
    <col min="37" max="37" width="12.42578125" style="5" customWidth="1"/>
    <col min="38" max="38" width="4.42578125" style="356" customWidth="1"/>
    <col min="39" max="40" width="4.42578125" style="356" bestFit="1" customWidth="1"/>
    <col min="41" max="41" width="16" style="356" bestFit="1" customWidth="1"/>
    <col min="42" max="42" width="9" style="356" customWidth="1"/>
    <col min="43" max="43" width="11.42578125" style="356" customWidth="1"/>
    <col min="44" max="44" width="12.5703125" style="356" bestFit="1" customWidth="1"/>
    <col min="45" max="45" width="8.5703125" style="356" customWidth="1"/>
    <col min="46" max="46" width="13.5703125" style="356" customWidth="1"/>
    <col min="47" max="47" width="18" style="356" customWidth="1"/>
    <col min="48" max="48" width="18.140625" style="356" bestFit="1" customWidth="1"/>
    <col min="49" max="49" width="19.5703125" style="356" customWidth="1"/>
    <col min="50" max="50" width="53" style="356" customWidth="1"/>
    <col min="51" max="51" width="75.85546875" style="356" customWidth="1"/>
    <col min="52" max="52" width="22.42578125" style="356" customWidth="1"/>
    <col min="53" max="53" width="26.42578125" style="356" customWidth="1"/>
    <col min="54" max="54" width="22" style="356" customWidth="1"/>
    <col min="55" max="55" width="35" style="356" customWidth="1"/>
    <col min="56" max="56" width="17" style="356" customWidth="1"/>
    <col min="57" max="60" width="9.5703125" style="356" customWidth="1"/>
    <col min="61" max="61" width="33.140625" style="356" customWidth="1"/>
    <col min="62" max="62" width="29.42578125" style="356" customWidth="1"/>
    <col min="63" max="63" width="17.85546875" style="356" customWidth="1"/>
    <col min="64" max="64" width="34.42578125" style="356" customWidth="1"/>
    <col min="65" max="16384" width="11.42578125" style="356"/>
  </cols>
  <sheetData>
    <row r="1" spans="1:64" x14ac:dyDescent="0.25">
      <c r="A1" s="901" t="s">
        <v>1478</v>
      </c>
      <c r="B1" s="901"/>
      <c r="C1" s="901"/>
      <c r="D1" s="901"/>
      <c r="E1" s="901"/>
      <c r="F1" s="901"/>
      <c r="G1" s="901"/>
      <c r="I1" s="902"/>
      <c r="J1" s="357"/>
      <c r="K1" s="4"/>
      <c r="L1" s="4"/>
    </row>
    <row r="2" spans="1:64" ht="15" customHeight="1" x14ac:dyDescent="0.25">
      <c r="A2" s="358" t="s">
        <v>34</v>
      </c>
      <c r="B2" s="359">
        <v>2023</v>
      </c>
      <c r="I2" s="902"/>
      <c r="J2" s="357"/>
      <c r="K2" s="44" t="s">
        <v>156</v>
      </c>
      <c r="L2" s="4"/>
      <c r="BI2" s="360"/>
      <c r="BJ2" s="360"/>
    </row>
    <row r="3" spans="1:64" ht="20.25" customHeight="1" x14ac:dyDescent="0.25">
      <c r="A3" s="358" t="s">
        <v>35</v>
      </c>
      <c r="B3" s="903">
        <v>1</v>
      </c>
      <c r="C3" s="903"/>
      <c r="I3" s="902"/>
      <c r="J3" s="357"/>
      <c r="K3" s="44"/>
      <c r="L3" s="4"/>
      <c r="BI3" s="360"/>
      <c r="BJ3" s="360"/>
    </row>
    <row r="4" spans="1:64" ht="26.25" thickBot="1" x14ac:dyDescent="0.3">
      <c r="A4" s="119" t="s">
        <v>36</v>
      </c>
      <c r="B4" s="904"/>
      <c r="C4" s="905"/>
      <c r="D4" s="905"/>
      <c r="E4" s="905"/>
      <c r="F4" s="905"/>
      <c r="G4" s="906"/>
      <c r="H4" s="361"/>
      <c r="I4" s="902"/>
      <c r="J4" s="357"/>
      <c r="K4" s="45" t="s">
        <v>97</v>
      </c>
      <c r="L4" s="4"/>
      <c r="BB4" s="8"/>
      <c r="BC4" s="46" t="s">
        <v>46</v>
      </c>
      <c r="BD4" s="24"/>
      <c r="BI4" s="360"/>
      <c r="BJ4" s="360"/>
    </row>
    <row r="5" spans="1:64" s="368" customFormat="1" ht="19.5" customHeight="1" x14ac:dyDescent="0.25">
      <c r="A5" s="362"/>
      <c r="B5" s="363"/>
      <c r="C5" s="363"/>
      <c r="D5" s="363"/>
      <c r="E5" s="363"/>
      <c r="F5" s="363"/>
      <c r="G5" s="363"/>
      <c r="H5" s="364"/>
      <c r="I5" s="365"/>
      <c r="J5" s="365"/>
      <c r="K5" s="366"/>
      <c r="L5" s="367"/>
      <c r="P5" s="369"/>
      <c r="Q5" s="369"/>
      <c r="V5" s="369"/>
      <c r="W5" s="369"/>
      <c r="Y5" s="370"/>
      <c r="AE5" s="369"/>
      <c r="AF5" s="369"/>
      <c r="AG5" s="369"/>
      <c r="AH5" s="369"/>
      <c r="AI5" s="369"/>
      <c r="AJ5" s="369"/>
      <c r="AK5" s="369"/>
      <c r="BB5" s="371"/>
      <c r="BC5" s="372"/>
      <c r="BD5" s="373"/>
      <c r="BI5" s="374"/>
      <c r="BJ5" s="374"/>
    </row>
    <row r="6" spans="1:64" ht="30" customHeight="1" x14ac:dyDescent="0.25">
      <c r="A6" s="907" t="s">
        <v>1482</v>
      </c>
      <c r="B6" s="907"/>
      <c r="C6" s="907"/>
      <c r="D6" s="907"/>
      <c r="E6" s="907"/>
      <c r="F6" s="907"/>
      <c r="G6" s="907"/>
      <c r="H6" s="907"/>
      <c r="I6" s="907"/>
      <c r="J6" s="907"/>
      <c r="K6" s="907"/>
      <c r="L6" s="8"/>
      <c r="V6" s="47"/>
      <c r="AE6" s="9"/>
      <c r="AF6" s="9"/>
      <c r="AG6" s="9"/>
      <c r="AH6" s="9"/>
      <c r="AI6" s="9"/>
      <c r="AJ6" s="9"/>
      <c r="AK6" s="9"/>
      <c r="BJ6" s="7"/>
      <c r="BK6" s="4"/>
    </row>
    <row r="7" spans="1:64" s="368" customFormat="1" ht="21.75" customHeight="1" x14ac:dyDescent="0.25">
      <c r="A7" s="375"/>
      <c r="B7" s="375"/>
      <c r="C7" s="375"/>
      <c r="D7" s="375"/>
      <c r="E7" s="375"/>
      <c r="F7" s="375"/>
      <c r="G7" s="375"/>
      <c r="H7" s="375"/>
      <c r="I7" s="375"/>
      <c r="J7" s="375"/>
      <c r="K7" s="375"/>
      <c r="L7" s="371"/>
      <c r="P7" s="369"/>
      <c r="Q7" s="369"/>
      <c r="V7" s="376"/>
      <c r="W7" s="369"/>
      <c r="Y7" s="370"/>
      <c r="AE7" s="377"/>
      <c r="AF7" s="377"/>
      <c r="AG7" s="377"/>
      <c r="AH7" s="377"/>
      <c r="AI7" s="377"/>
      <c r="AJ7" s="377"/>
      <c r="AK7" s="377"/>
      <c r="BJ7" s="378"/>
      <c r="BK7" s="367"/>
    </row>
    <row r="8" spans="1:64" ht="15.75" customHeight="1" x14ac:dyDescent="0.25">
      <c r="A8" s="908" t="s">
        <v>19</v>
      </c>
      <c r="B8" s="908" t="s">
        <v>47</v>
      </c>
      <c r="C8" s="908" t="s">
        <v>0</v>
      </c>
      <c r="D8" s="910" t="s">
        <v>1</v>
      </c>
      <c r="E8" s="911"/>
      <c r="F8" s="911"/>
      <c r="G8" s="911"/>
      <c r="H8" s="911"/>
      <c r="I8" s="911"/>
      <c r="J8" s="911"/>
      <c r="K8" s="911"/>
      <c r="L8" s="911"/>
      <c r="M8" s="911"/>
      <c r="N8" s="911"/>
      <c r="O8" s="912"/>
      <c r="P8" s="922" t="s">
        <v>38</v>
      </c>
      <c r="Q8" s="922"/>
      <c r="R8" s="922"/>
      <c r="S8" s="922"/>
      <c r="T8" s="922"/>
      <c r="U8" s="922"/>
      <c r="V8" s="922"/>
      <c r="W8" s="922"/>
      <c r="X8" s="922"/>
      <c r="Y8" s="922"/>
      <c r="Z8" s="923" t="s">
        <v>39</v>
      </c>
      <c r="AA8" s="924"/>
      <c r="AB8" s="924"/>
      <c r="AC8" s="924"/>
      <c r="AD8" s="924"/>
      <c r="AE8" s="924"/>
      <c r="AF8" s="924"/>
      <c r="AG8" s="924"/>
      <c r="AH8" s="924"/>
      <c r="AI8" s="924"/>
      <c r="AJ8" s="924"/>
      <c r="AK8" s="924"/>
      <c r="AL8" s="924"/>
      <c r="AM8" s="924"/>
      <c r="AN8" s="924"/>
      <c r="AO8" s="925" t="s">
        <v>48</v>
      </c>
      <c r="AP8" s="925"/>
      <c r="AQ8" s="925"/>
      <c r="AR8" s="925"/>
      <c r="AS8" s="925"/>
      <c r="AT8" s="925"/>
      <c r="AU8" s="925"/>
      <c r="AV8" s="925"/>
      <c r="AW8" s="926"/>
      <c r="AX8" s="927" t="s">
        <v>41</v>
      </c>
      <c r="AY8" s="928"/>
      <c r="AZ8" s="928"/>
      <c r="BA8" s="928"/>
      <c r="BB8" s="929"/>
      <c r="BC8" s="933" t="s">
        <v>33</v>
      </c>
      <c r="BD8" s="933"/>
      <c r="BE8" s="933"/>
      <c r="BF8" s="933"/>
      <c r="BG8" s="933"/>
      <c r="BH8" s="933"/>
      <c r="BI8" s="933"/>
      <c r="BJ8" s="933"/>
      <c r="BK8" s="933"/>
      <c r="BL8" s="933"/>
    </row>
    <row r="9" spans="1:64" ht="51" customHeight="1" x14ac:dyDescent="0.25">
      <c r="A9" s="908"/>
      <c r="B9" s="908"/>
      <c r="C9" s="908"/>
      <c r="D9" s="48"/>
      <c r="E9" s="49"/>
      <c r="F9" s="49"/>
      <c r="G9" s="49"/>
      <c r="H9" s="49"/>
      <c r="I9" s="49"/>
      <c r="J9" s="49"/>
      <c r="K9" s="49"/>
      <c r="L9" s="49"/>
      <c r="M9" s="49"/>
      <c r="N9" s="910" t="s">
        <v>86</v>
      </c>
      <c r="O9" s="912"/>
      <c r="P9" s="922" t="s">
        <v>7</v>
      </c>
      <c r="Q9" s="922"/>
      <c r="R9" s="922" t="s">
        <v>8</v>
      </c>
      <c r="S9" s="922"/>
      <c r="T9" s="922"/>
      <c r="U9" s="922"/>
      <c r="V9" s="922"/>
      <c r="W9" s="922"/>
      <c r="X9" s="50"/>
      <c r="Y9" s="379"/>
      <c r="Z9" s="923"/>
      <c r="AA9" s="924"/>
      <c r="AB9" s="924"/>
      <c r="AC9" s="924"/>
      <c r="AD9" s="321"/>
      <c r="AE9" s="934"/>
      <c r="AF9" s="934"/>
      <c r="AG9" s="934"/>
      <c r="AH9" s="934"/>
      <c r="AI9" s="934"/>
      <c r="AJ9" s="934"/>
      <c r="AK9" s="934"/>
      <c r="AL9" s="934"/>
      <c r="AM9" s="934"/>
      <c r="AN9" s="934"/>
      <c r="AO9" s="913" t="s">
        <v>49</v>
      </c>
      <c r="AP9" s="914"/>
      <c r="AQ9" s="914"/>
      <c r="AR9" s="915" t="s">
        <v>50</v>
      </c>
      <c r="AS9" s="915"/>
      <c r="AT9" s="915"/>
      <c r="AU9" s="51"/>
      <c r="AV9" s="51"/>
      <c r="AW9" s="52"/>
      <c r="AX9" s="930"/>
      <c r="AY9" s="931"/>
      <c r="AZ9" s="931"/>
      <c r="BA9" s="931"/>
      <c r="BB9" s="932"/>
      <c r="BC9" s="916" t="s">
        <v>26</v>
      </c>
      <c r="BD9" s="916"/>
      <c r="BE9" s="917" t="s">
        <v>145</v>
      </c>
      <c r="BF9" s="917"/>
      <c r="BG9" s="917"/>
      <c r="BH9" s="917"/>
      <c r="BI9" s="53" t="s">
        <v>51</v>
      </c>
      <c r="BJ9" s="917" t="s">
        <v>25</v>
      </c>
      <c r="BK9" s="917"/>
      <c r="BL9" s="917"/>
    </row>
    <row r="10" spans="1:64" ht="140.25" customHeight="1" thickBot="1" x14ac:dyDescent="0.3">
      <c r="A10" s="909"/>
      <c r="B10" s="909"/>
      <c r="C10" s="909"/>
      <c r="D10" s="918" t="s">
        <v>1597</v>
      </c>
      <c r="E10" s="919"/>
      <c r="F10" s="920"/>
      <c r="G10" s="322" t="s">
        <v>136</v>
      </c>
      <c r="H10" s="54" t="s">
        <v>148</v>
      </c>
      <c r="I10" s="322" t="s">
        <v>150</v>
      </c>
      <c r="J10" s="55" t="s">
        <v>135</v>
      </c>
      <c r="K10" s="322" t="s">
        <v>151</v>
      </c>
      <c r="L10" s="54" t="s">
        <v>146</v>
      </c>
      <c r="M10" s="54" t="s">
        <v>147</v>
      </c>
      <c r="N10" s="322" t="s">
        <v>152</v>
      </c>
      <c r="O10" s="322" t="s">
        <v>153</v>
      </c>
      <c r="P10" s="921" t="s">
        <v>87</v>
      </c>
      <c r="Q10" s="921"/>
      <c r="R10" s="921" t="s">
        <v>68</v>
      </c>
      <c r="S10" s="921"/>
      <c r="T10" s="921" t="s">
        <v>69</v>
      </c>
      <c r="U10" s="921"/>
      <c r="V10" s="921" t="s">
        <v>93</v>
      </c>
      <c r="W10" s="921"/>
      <c r="X10" s="320"/>
      <c r="Y10" s="320" t="s">
        <v>52</v>
      </c>
      <c r="Z10" s="317" t="s">
        <v>2</v>
      </c>
      <c r="AA10" s="317" t="s">
        <v>57</v>
      </c>
      <c r="AB10" s="318" t="s">
        <v>1598</v>
      </c>
      <c r="AC10" s="317" t="s">
        <v>155</v>
      </c>
      <c r="AD10" s="318" t="s">
        <v>117</v>
      </c>
      <c r="AE10" s="935" t="s">
        <v>120</v>
      </c>
      <c r="AF10" s="935"/>
      <c r="AG10" s="936" t="s">
        <v>53</v>
      </c>
      <c r="AH10" s="936"/>
      <c r="AI10" s="318" t="s">
        <v>54</v>
      </c>
      <c r="AJ10" s="317" t="s">
        <v>118</v>
      </c>
      <c r="AK10" s="317" t="s">
        <v>119</v>
      </c>
      <c r="AL10" s="318" t="s">
        <v>55</v>
      </c>
      <c r="AM10" s="318" t="s">
        <v>4</v>
      </c>
      <c r="AN10" s="318" t="s">
        <v>56</v>
      </c>
      <c r="AO10" s="320" t="s">
        <v>95</v>
      </c>
      <c r="AP10" s="937" t="s">
        <v>58</v>
      </c>
      <c r="AQ10" s="938"/>
      <c r="AR10" s="320" t="s">
        <v>96</v>
      </c>
      <c r="AS10" s="937" t="s">
        <v>59</v>
      </c>
      <c r="AT10" s="938"/>
      <c r="AU10" s="320" t="s">
        <v>113</v>
      </c>
      <c r="AV10" s="56" t="s">
        <v>143</v>
      </c>
      <c r="AW10" s="56" t="s">
        <v>114</v>
      </c>
      <c r="AX10" s="54" t="s">
        <v>60</v>
      </c>
      <c r="AY10" s="54" t="s">
        <v>85</v>
      </c>
      <c r="AZ10" s="54" t="s">
        <v>22</v>
      </c>
      <c r="BA10" s="54" t="s">
        <v>23</v>
      </c>
      <c r="BB10" s="54" t="s">
        <v>24</v>
      </c>
      <c r="BC10" s="319" t="s">
        <v>144</v>
      </c>
      <c r="BD10" s="319" t="s">
        <v>42</v>
      </c>
      <c r="BE10" s="319" t="s">
        <v>27</v>
      </c>
      <c r="BF10" s="319" t="s">
        <v>28</v>
      </c>
      <c r="BG10" s="319" t="s">
        <v>29</v>
      </c>
      <c r="BH10" s="319" t="s">
        <v>30</v>
      </c>
      <c r="BI10" s="57" t="s">
        <v>154</v>
      </c>
      <c r="BJ10" s="319" t="s">
        <v>88</v>
      </c>
      <c r="BK10" s="319" t="s">
        <v>43</v>
      </c>
      <c r="BL10" s="319" t="s">
        <v>44</v>
      </c>
    </row>
    <row r="11" spans="1:64" s="11" customFormat="1" ht="97.5" customHeight="1" thickBot="1" x14ac:dyDescent="0.3">
      <c r="A11" s="939" t="s">
        <v>61</v>
      </c>
      <c r="B11" s="941" t="s">
        <v>92</v>
      </c>
      <c r="C11" s="943" t="s">
        <v>875</v>
      </c>
      <c r="D11" s="945" t="s">
        <v>840</v>
      </c>
      <c r="E11" s="945" t="s">
        <v>121</v>
      </c>
      <c r="F11" s="948">
        <v>1</v>
      </c>
      <c r="G11" s="973" t="s">
        <v>876</v>
      </c>
      <c r="H11" s="976" t="s">
        <v>98</v>
      </c>
      <c r="I11" s="979" t="s">
        <v>1599</v>
      </c>
      <c r="J11" s="982" t="s">
        <v>16</v>
      </c>
      <c r="K11" s="985" t="str">
        <f>CONCATENATE(" *",[21]Árbol_G!C15," *",[21]Árbol_G!E15," *",[21]Árbol_G!G15)</f>
        <v xml:space="preserve"> * * *</v>
      </c>
      <c r="L11" s="851" t="s">
        <v>1600</v>
      </c>
      <c r="M11" s="851" t="s">
        <v>877</v>
      </c>
      <c r="N11" s="804"/>
      <c r="O11" s="970"/>
      <c r="P11" s="802" t="s">
        <v>62</v>
      </c>
      <c r="Q11" s="954">
        <f>IF(P11="Muy Alta",100%,IF(P11="Alta",80%,IF(P11="Media",60%,IF(P11="Baja",40%,IF(P11="Muy Baja",20%,"")))))</f>
        <v>0.6</v>
      </c>
      <c r="R11" s="802"/>
      <c r="S11" s="954" t="str">
        <f>IF(R11="Catastrófico",100%,IF(R11="Mayor",80%,IF(R11="Moderado",60%,IF(R11="Menor",40%,IF(R11="Leve",20%,"")))))</f>
        <v/>
      </c>
      <c r="T11" s="802" t="s">
        <v>9</v>
      </c>
      <c r="U11" s="954">
        <f>IF(T11="Catastrófico",100%,IF(T11="Mayor",80%,IF(T11="Moderado",60%,IF(T11="Menor",40%,IF(T11="Leve",20%,"")))))</f>
        <v>0.4</v>
      </c>
      <c r="V11" s="957" t="str">
        <f>IF(W11=100%,"Catastrófico",IF(W11=80%,"Mayor",IF(W11=60%,"Moderado",IF(W11=40%,"Menor",IF(W11=20%,"Leve","")))))</f>
        <v>Menor</v>
      </c>
      <c r="W11" s="954">
        <f>IF(AND(S11="",U11=""),"",MAX(S11,U11))</f>
        <v>0.4</v>
      </c>
      <c r="X11" s="954" t="str">
        <f>CONCATENATE(P11,V11)</f>
        <v>MediaMenor</v>
      </c>
      <c r="Y11" s="1001" t="str">
        <f>IF(X11="Muy AltaLeve","Alto",IF(X11="Muy AltaMenor","Alto",IF(X11="Muy AltaModerado","Alto",IF(X11="Muy AltaMayor","Alto",IF(X11="Muy AltaCatastrófico","Extremo",IF(X11="AltaLeve","Moderado",IF(X11="AltaMenor","Moderado",IF(X11="AltaModerado","Alto",IF(X11="AltaMayor","Alto",IF(X11="AltaCatastrófico","Extremo",IF(X11="MediaLeve","Moderado",IF(X11="MediaMenor","Moderado",IF(X11="MediaModerado","Moderado",IF(X11="MediaMayor","Alto",IF(X11="MediaCatastrófico","Extremo",IF(X11="BajaLeve","Bajo",IF(X11="BajaMenor","Moderado",IF(X11="BajaModerado","Moderado",IF(X11="BajaMayor","Alto",IF(X11="BajaCatastrófico","Extremo",IF(X11="Muy BajaLeve","Bajo",IF(X11="Muy BajaMenor","Bajo",IF(X11="Muy BajaModerado","Moderado",IF(X11="Muy BajaMayor","Alto",IF(X11="Muy BajaCatastrófico","Extremo","")))))))))))))))))))))))))</f>
        <v>Moderado</v>
      </c>
      <c r="Z11" s="58">
        <v>1</v>
      </c>
      <c r="AA11" s="380" t="s">
        <v>878</v>
      </c>
      <c r="AB11" s="381" t="s">
        <v>170</v>
      </c>
      <c r="AC11" s="380" t="s">
        <v>879</v>
      </c>
      <c r="AD11" s="382" t="str">
        <f>IF(OR(AE11="Preventivo",AE11="Detectivo"),"Probabilidad",IF(AE11="Correctivo","Impacto",""))</f>
        <v>Probabilidad</v>
      </c>
      <c r="AE11" s="381" t="s">
        <v>64</v>
      </c>
      <c r="AF11" s="301">
        <f>IF(AE11="","",IF(AE11="Preventivo",25%,IF(AE11="Detectivo",15%,IF(AE11="Correctivo",10%))))</f>
        <v>0.25</v>
      </c>
      <c r="AG11" s="381" t="s">
        <v>77</v>
      </c>
      <c r="AH11" s="301">
        <f>IF(AG11="Automático",25%,IF(AG11="Manual",15%,""))</f>
        <v>0.15</v>
      </c>
      <c r="AI11" s="300">
        <f>IF(OR(AF11="",AH11=""),"",AF11+AH11)</f>
        <v>0.4</v>
      </c>
      <c r="AJ11" s="59">
        <f>IFERROR(IF(AD11="Probabilidad",(Q11-(+Q11*AI11)),IF(AD11="Impacto",Q11,"")),"")</f>
        <v>0.36</v>
      </c>
      <c r="AK11" s="59">
        <f>IFERROR(IF(AD11="Impacto",(W11-(W11*AI11)),IF(AD11="Probabilidad",W11,"")),"")</f>
        <v>0.4</v>
      </c>
      <c r="AL11" s="10" t="s">
        <v>66</v>
      </c>
      <c r="AM11" s="10" t="s">
        <v>67</v>
      </c>
      <c r="AN11" s="10" t="s">
        <v>80</v>
      </c>
      <c r="AO11" s="951">
        <f>Q11</f>
        <v>0.6</v>
      </c>
      <c r="AP11" s="951">
        <f>IF(AJ11="","",MIN(AJ11:AJ16))</f>
        <v>0.216</v>
      </c>
      <c r="AQ11" s="967" t="str">
        <f>IFERROR(IF(AP11="","",IF(AP11&lt;=0.2,"Muy Baja",IF(AP11&lt;=0.4,"Baja",IF(AP11&lt;=0.6,"Media",IF(AP11&lt;=0.8,"Alta","Muy Alta"))))),"")</f>
        <v>Baja</v>
      </c>
      <c r="AR11" s="951">
        <f>W11</f>
        <v>0.4</v>
      </c>
      <c r="AS11" s="951">
        <f>IF(AK11="","",MIN(AK11:AK16))</f>
        <v>0.30000000000000004</v>
      </c>
      <c r="AT11" s="967" t="str">
        <f>IFERROR(IF(AS11="","",IF(AS11&lt;=0.2,"Leve",IF(AS11&lt;=0.4,"Menor",IF(AS11&lt;=0.6,"Moderado",IF(AS11&lt;=0.8,"Mayor","Catastrófico"))))),"")</f>
        <v>Menor</v>
      </c>
      <c r="AU11" s="967" t="str">
        <f>Y11</f>
        <v>Moderado</v>
      </c>
      <c r="AV11" s="967" t="str">
        <f>IFERROR(IF(OR(AND(AQ11="Muy Baja",AT11="Leve"),AND(AQ11="Muy Baja",AT11="Menor"),AND(AQ11="Baja",AT11="Leve")),"Bajo",IF(OR(AND(AQ11="Muy baja",AT11="Moderado"),AND(AQ11="Baja",AT11="Menor"),AND(AQ11="Baja",AT11="Moderado"),AND(AQ11="Media",AT11="Leve"),AND(AQ11="Media",AT11="Menor"),AND(AQ11="Media",AT11="Moderado"),AND(AQ11="Alta",AT11="Leve"),AND(AQ11="Alta",AT11="Menor")),"Moderado",IF(OR(AND(AQ11="Muy Baja",AT11="Mayor"),AND(AQ11="Baja",AT11="Mayor"),AND(AQ11="Media",AT11="Mayor"),AND(AQ11="Alta",AT11="Moderado"),AND(AQ11="Alta",AT11="Mayor"),AND(AQ11="Muy Alta",AT11="Leve"),AND(AQ11="Muy Alta",AT11="Menor"),AND(AQ11="Muy Alta",AT11="Moderado"),AND(AQ11="Muy Alta",AT11="Mayor")),"Alto",IF(OR(AND(AQ11="Muy Baja",AT11="Catastrófico"),AND(AQ11="Baja",AT11="Catastrófico"),AND(AQ11="Media",AT11="Catastrófico"),AND(AQ11="Alta",AT11="Catastrófico"),AND(AQ11="Muy Alta",AT11="Catastrófico")),"Extremo","")))),"")</f>
        <v>Moderado</v>
      </c>
      <c r="AW11" s="802" t="s">
        <v>167</v>
      </c>
      <c r="AX11" s="1000" t="s">
        <v>1601</v>
      </c>
      <c r="AY11" s="1000" t="s">
        <v>1602</v>
      </c>
      <c r="AZ11" s="1000" t="s">
        <v>880</v>
      </c>
      <c r="BA11" s="1000" t="s">
        <v>881</v>
      </c>
      <c r="BB11" s="1000" t="s">
        <v>1603</v>
      </c>
      <c r="BC11" s="994"/>
      <c r="BD11" s="994"/>
      <c r="BE11" s="994"/>
      <c r="BF11" s="994"/>
      <c r="BG11" s="994"/>
      <c r="BH11" s="994"/>
      <c r="BI11" s="997"/>
      <c r="BJ11" s="994"/>
      <c r="BK11" s="988"/>
      <c r="BL11" s="988"/>
    </row>
    <row r="12" spans="1:64" s="11" customFormat="1" ht="71.25" thickBot="1" x14ac:dyDescent="0.3">
      <c r="A12" s="940"/>
      <c r="B12" s="942"/>
      <c r="C12" s="944"/>
      <c r="D12" s="946"/>
      <c r="E12" s="946"/>
      <c r="F12" s="949"/>
      <c r="G12" s="974"/>
      <c r="H12" s="977"/>
      <c r="I12" s="980"/>
      <c r="J12" s="983"/>
      <c r="K12" s="986"/>
      <c r="L12" s="852"/>
      <c r="M12" s="852"/>
      <c r="N12" s="805"/>
      <c r="O12" s="971"/>
      <c r="P12" s="803"/>
      <c r="Q12" s="955"/>
      <c r="R12" s="803"/>
      <c r="S12" s="955"/>
      <c r="T12" s="803"/>
      <c r="U12" s="955"/>
      <c r="V12" s="958"/>
      <c r="W12" s="955"/>
      <c r="X12" s="955"/>
      <c r="Y12" s="1002"/>
      <c r="Z12" s="68">
        <v>2</v>
      </c>
      <c r="AA12" s="380" t="s">
        <v>882</v>
      </c>
      <c r="AB12" s="383" t="s">
        <v>170</v>
      </c>
      <c r="AC12" s="380" t="s">
        <v>883</v>
      </c>
      <c r="AD12" s="384" t="str">
        <f t="shared" ref="AD12:AD22" si="0">IF(OR(AE12="Preventivo",AE12="Detectivo"),"Probabilidad",IF(AE12="Correctivo","Impacto",""))</f>
        <v>Impacto</v>
      </c>
      <c r="AE12" s="381" t="s">
        <v>76</v>
      </c>
      <c r="AF12" s="302">
        <f t="shared" ref="AF12:AF22" si="1">IF(AE12="","",IF(AE12="Preventivo",25%,IF(AE12="Detectivo",15%,IF(AE12="Correctivo",10%))))</f>
        <v>0.1</v>
      </c>
      <c r="AG12" s="381" t="s">
        <v>77</v>
      </c>
      <c r="AH12" s="302">
        <f t="shared" ref="AH12:AH22" si="2">IF(AG12="Automático",25%,IF(AG12="Manual",15%,""))</f>
        <v>0.15</v>
      </c>
      <c r="AI12" s="315">
        <f t="shared" ref="AI12:AI22" si="3">IF(OR(AF12="",AH12=""),"",AF12+AH12)</f>
        <v>0.25</v>
      </c>
      <c r="AJ12" s="69">
        <f>IFERROR(IF(AND(AD11="Probabilidad",AD12="Probabilidad"),(AJ11-(+AJ11*AI12)),IF(AD12="Probabilidad",(Q11-(+Q11*AI12)),IF(AD12="Impacto",AJ11,""))),"")</f>
        <v>0.36</v>
      </c>
      <c r="AK12" s="69">
        <f>IFERROR(IF(AND(AD11="Impacto",AD12="Impacto"),(AK11-(+AK11*AI12)),IF(AD12="Impacto",(W11-(+W11*AI12)),IF(AD12="Probabilidad",AK11,""))),"")</f>
        <v>0.30000000000000004</v>
      </c>
      <c r="AL12" s="10" t="s">
        <v>66</v>
      </c>
      <c r="AM12" s="10" t="s">
        <v>67</v>
      </c>
      <c r="AN12" s="10" t="s">
        <v>80</v>
      </c>
      <c r="AO12" s="952"/>
      <c r="AP12" s="952"/>
      <c r="AQ12" s="968"/>
      <c r="AR12" s="952"/>
      <c r="AS12" s="952"/>
      <c r="AT12" s="968"/>
      <c r="AU12" s="968"/>
      <c r="AV12" s="968"/>
      <c r="AW12" s="803"/>
      <c r="AX12" s="989"/>
      <c r="AY12" s="989"/>
      <c r="AZ12" s="989"/>
      <c r="BA12" s="989"/>
      <c r="BB12" s="989"/>
      <c r="BC12" s="995"/>
      <c r="BD12" s="995"/>
      <c r="BE12" s="995"/>
      <c r="BF12" s="995"/>
      <c r="BG12" s="995"/>
      <c r="BH12" s="995"/>
      <c r="BI12" s="998"/>
      <c r="BJ12" s="995"/>
      <c r="BK12" s="989"/>
      <c r="BL12" s="989"/>
    </row>
    <row r="13" spans="1:64" s="11" customFormat="1" ht="120" x14ac:dyDescent="0.25">
      <c r="A13" s="940"/>
      <c r="B13" s="942"/>
      <c r="C13" s="944"/>
      <c r="D13" s="946"/>
      <c r="E13" s="946"/>
      <c r="F13" s="949"/>
      <c r="G13" s="974"/>
      <c r="H13" s="977"/>
      <c r="I13" s="980"/>
      <c r="J13" s="983"/>
      <c r="K13" s="986"/>
      <c r="L13" s="852"/>
      <c r="M13" s="852"/>
      <c r="N13" s="805"/>
      <c r="O13" s="971"/>
      <c r="P13" s="803"/>
      <c r="Q13" s="955"/>
      <c r="R13" s="803"/>
      <c r="S13" s="955"/>
      <c r="T13" s="803"/>
      <c r="U13" s="955"/>
      <c r="V13" s="958"/>
      <c r="W13" s="955"/>
      <c r="X13" s="955"/>
      <c r="Y13" s="1002"/>
      <c r="Z13" s="68">
        <v>3</v>
      </c>
      <c r="AA13" s="64" t="s">
        <v>884</v>
      </c>
      <c r="AB13" s="383" t="s">
        <v>165</v>
      </c>
      <c r="AC13" s="380" t="s">
        <v>869</v>
      </c>
      <c r="AD13" s="384" t="str">
        <f t="shared" si="0"/>
        <v>Probabilidad</v>
      </c>
      <c r="AE13" s="381" t="s">
        <v>64</v>
      </c>
      <c r="AF13" s="302">
        <f t="shared" si="1"/>
        <v>0.25</v>
      </c>
      <c r="AG13" s="383" t="s">
        <v>77</v>
      </c>
      <c r="AH13" s="302">
        <f t="shared" si="2"/>
        <v>0.15</v>
      </c>
      <c r="AI13" s="315">
        <f t="shared" si="3"/>
        <v>0.4</v>
      </c>
      <c r="AJ13" s="69">
        <f>IFERROR(IF(AND(AD12="Probabilidad",AD13="Probabilidad"),(AJ12-(+AJ12*AI13)),IF(AND(AD12="Impacto",AD13="Probabilidad"),(AJ11-(+AJ11*AI13)),IF(AD13="Impacto",AJ12,""))),"")</f>
        <v>0.216</v>
      </c>
      <c r="AK13" s="69">
        <f>IFERROR(IF(AND(AD12="Impacto",AD13="Impacto"),(AK12-(+AK12*AI13)),IF(AND(AD12="Probabilidad",AD13="Impacto"),(AK11-(+AK11*AI13)),IF(AD13="Probabilidad",AK12,""))),"")</f>
        <v>0.30000000000000004</v>
      </c>
      <c r="AL13" s="10" t="s">
        <v>66</v>
      </c>
      <c r="AM13" s="10" t="s">
        <v>67</v>
      </c>
      <c r="AN13" s="10" t="s">
        <v>80</v>
      </c>
      <c r="AO13" s="952"/>
      <c r="AP13" s="952"/>
      <c r="AQ13" s="968"/>
      <c r="AR13" s="952"/>
      <c r="AS13" s="952"/>
      <c r="AT13" s="968"/>
      <c r="AU13" s="968"/>
      <c r="AV13" s="968"/>
      <c r="AW13" s="803"/>
      <c r="AX13" s="989"/>
      <c r="AY13" s="989"/>
      <c r="AZ13" s="989"/>
      <c r="BA13" s="989"/>
      <c r="BB13" s="989"/>
      <c r="BC13" s="996"/>
      <c r="BD13" s="996"/>
      <c r="BE13" s="996"/>
      <c r="BF13" s="996"/>
      <c r="BG13" s="996"/>
      <c r="BH13" s="996"/>
      <c r="BI13" s="999"/>
      <c r="BJ13" s="996"/>
      <c r="BK13" s="990"/>
      <c r="BL13" s="990"/>
    </row>
    <row r="14" spans="1:64" s="11" customFormat="1" ht="15" customHeight="1" x14ac:dyDescent="0.25">
      <c r="A14" s="940"/>
      <c r="B14" s="942"/>
      <c r="C14" s="944"/>
      <c r="D14" s="946"/>
      <c r="E14" s="946"/>
      <c r="F14" s="949"/>
      <c r="G14" s="974"/>
      <c r="H14" s="977"/>
      <c r="I14" s="980"/>
      <c r="J14" s="983"/>
      <c r="K14" s="986"/>
      <c r="L14" s="852"/>
      <c r="M14" s="852"/>
      <c r="N14" s="805"/>
      <c r="O14" s="971"/>
      <c r="P14" s="803"/>
      <c r="Q14" s="955"/>
      <c r="R14" s="803"/>
      <c r="S14" s="955"/>
      <c r="T14" s="803"/>
      <c r="U14" s="955"/>
      <c r="V14" s="958"/>
      <c r="W14" s="955"/>
      <c r="X14" s="955"/>
      <c r="Y14" s="1002"/>
      <c r="Z14" s="68">
        <v>4</v>
      </c>
      <c r="AA14" s="298"/>
      <c r="AB14" s="383"/>
      <c r="AC14" s="385"/>
      <c r="AD14" s="384" t="str">
        <f t="shared" si="0"/>
        <v/>
      </c>
      <c r="AE14" s="383"/>
      <c r="AF14" s="302" t="str">
        <f t="shared" si="1"/>
        <v/>
      </c>
      <c r="AG14" s="383"/>
      <c r="AH14" s="302" t="str">
        <f t="shared" si="2"/>
        <v/>
      </c>
      <c r="AI14" s="315" t="str">
        <f t="shared" si="3"/>
        <v/>
      </c>
      <c r="AJ14" s="69" t="str">
        <f>IFERROR(IF(AND(AD13="Probabilidad",AD14="Probabilidad"),(AJ13-(+AJ13*AI14)),IF(AND(AD13="Impacto",AD14="Probabilidad"),(AJ12-(+AJ12*AI14)),IF(AD14="Impacto",AJ13,""))),"")</f>
        <v/>
      </c>
      <c r="AK14" s="69" t="str">
        <f>IFERROR(IF(AND(AD13="Impacto",AD14="Impacto"),(AK13-(+AK13*AI14)),IF(AND(AD13="Probabilidad",AD14="Impacto"),(AK12-(+AK12*AI14)),IF(AD14="Probabilidad",AK13,""))),"")</f>
        <v/>
      </c>
      <c r="AL14" s="19"/>
      <c r="AM14" s="19"/>
      <c r="AN14" s="19"/>
      <c r="AO14" s="952"/>
      <c r="AP14" s="952"/>
      <c r="AQ14" s="968"/>
      <c r="AR14" s="952"/>
      <c r="AS14" s="952"/>
      <c r="AT14" s="968"/>
      <c r="AU14" s="968"/>
      <c r="AV14" s="968"/>
      <c r="AW14" s="803"/>
      <c r="AX14" s="989"/>
      <c r="AY14" s="989"/>
      <c r="AZ14" s="989"/>
      <c r="BA14" s="989"/>
      <c r="BB14" s="989"/>
      <c r="BC14" s="385"/>
      <c r="BD14" s="385"/>
      <c r="BE14" s="385"/>
      <c r="BF14" s="385"/>
      <c r="BG14" s="385"/>
      <c r="BH14" s="385"/>
      <c r="BI14" s="304"/>
      <c r="BJ14" s="298"/>
      <c r="BK14" s="298"/>
      <c r="BL14" s="307"/>
    </row>
    <row r="15" spans="1:64" s="11" customFormat="1" ht="15" customHeight="1" x14ac:dyDescent="0.25">
      <c r="A15" s="940"/>
      <c r="B15" s="942"/>
      <c r="C15" s="944"/>
      <c r="D15" s="946"/>
      <c r="E15" s="946"/>
      <c r="F15" s="949"/>
      <c r="G15" s="974"/>
      <c r="H15" s="977"/>
      <c r="I15" s="980"/>
      <c r="J15" s="983"/>
      <c r="K15" s="986"/>
      <c r="L15" s="852"/>
      <c r="M15" s="852"/>
      <c r="N15" s="805"/>
      <c r="O15" s="971"/>
      <c r="P15" s="803"/>
      <c r="Q15" s="955"/>
      <c r="R15" s="803"/>
      <c r="S15" s="955"/>
      <c r="T15" s="803"/>
      <c r="U15" s="955"/>
      <c r="V15" s="958"/>
      <c r="W15" s="955"/>
      <c r="X15" s="955"/>
      <c r="Y15" s="1002"/>
      <c r="Z15" s="68">
        <v>5</v>
      </c>
      <c r="AA15" s="385"/>
      <c r="AB15" s="383"/>
      <c r="AC15" s="386"/>
      <c r="AD15" s="384" t="str">
        <f t="shared" si="0"/>
        <v/>
      </c>
      <c r="AE15" s="383"/>
      <c r="AF15" s="302" t="str">
        <f t="shared" si="1"/>
        <v/>
      </c>
      <c r="AG15" s="383"/>
      <c r="AH15" s="302" t="str">
        <f t="shared" si="2"/>
        <v/>
      </c>
      <c r="AI15" s="315" t="str">
        <f t="shared" si="3"/>
        <v/>
      </c>
      <c r="AJ15" s="69" t="str">
        <f>IFERROR(IF(AND(AD14="Probabilidad",AD15="Probabilidad"),(AJ14-(+AJ14*AI15)),IF(AND(AD14="Impacto",AD15="Probabilidad"),(AJ13-(+AJ13*AI15)),IF(AD15="Impacto",AJ14,""))),"")</f>
        <v/>
      </c>
      <c r="AK15" s="69" t="str">
        <f>IFERROR(IF(AND(AD14="Impacto",AD15="Impacto"),(AK14-(+AK14*AI15)),IF(AND(AD14="Probabilidad",AD15="Impacto"),(AK13-(+AK13*AI15)),IF(AD15="Probabilidad",AK14,""))),"")</f>
        <v/>
      </c>
      <c r="AL15" s="19"/>
      <c r="AM15" s="19"/>
      <c r="AN15" s="19"/>
      <c r="AO15" s="952"/>
      <c r="AP15" s="952"/>
      <c r="AQ15" s="968"/>
      <c r="AR15" s="952"/>
      <c r="AS15" s="952"/>
      <c r="AT15" s="968"/>
      <c r="AU15" s="968"/>
      <c r="AV15" s="968"/>
      <c r="AW15" s="803"/>
      <c r="AX15" s="990"/>
      <c r="AY15" s="990"/>
      <c r="AZ15" s="990"/>
      <c r="BA15" s="990"/>
      <c r="BB15" s="990"/>
      <c r="BC15" s="385"/>
      <c r="BD15" s="385"/>
      <c r="BE15" s="385"/>
      <c r="BF15" s="385"/>
      <c r="BG15" s="385"/>
      <c r="BH15" s="385"/>
      <c r="BI15" s="304"/>
      <c r="BJ15" s="298"/>
      <c r="BK15" s="298"/>
      <c r="BL15" s="307"/>
    </row>
    <row r="16" spans="1:64" s="11" customFormat="1" ht="15.75" customHeight="1" thickBot="1" x14ac:dyDescent="0.3">
      <c r="A16" s="940"/>
      <c r="B16" s="942"/>
      <c r="C16" s="944"/>
      <c r="D16" s="947"/>
      <c r="E16" s="947"/>
      <c r="F16" s="950"/>
      <c r="G16" s="975"/>
      <c r="H16" s="978"/>
      <c r="I16" s="981"/>
      <c r="J16" s="984"/>
      <c r="K16" s="987"/>
      <c r="L16" s="960"/>
      <c r="M16" s="960"/>
      <c r="N16" s="806"/>
      <c r="O16" s="972"/>
      <c r="P16" s="847"/>
      <c r="Q16" s="956"/>
      <c r="R16" s="847"/>
      <c r="S16" s="956"/>
      <c r="T16" s="847"/>
      <c r="U16" s="956"/>
      <c r="V16" s="959"/>
      <c r="W16" s="956"/>
      <c r="X16" s="956"/>
      <c r="Y16" s="1003"/>
      <c r="Z16" s="60">
        <v>6</v>
      </c>
      <c r="AA16" s="387"/>
      <c r="AB16" s="388"/>
      <c r="AC16" s="387"/>
      <c r="AD16" s="389" t="str">
        <f t="shared" si="0"/>
        <v/>
      </c>
      <c r="AE16" s="388"/>
      <c r="AF16" s="303" t="str">
        <f t="shared" si="1"/>
        <v/>
      </c>
      <c r="AG16" s="388"/>
      <c r="AH16" s="303" t="str">
        <f t="shared" si="2"/>
        <v/>
      </c>
      <c r="AI16" s="61" t="str">
        <f t="shared" si="3"/>
        <v/>
      </c>
      <c r="AJ16" s="69" t="str">
        <f>IFERROR(IF(AND(AD15="Probabilidad",AD16="Probabilidad"),(AJ15-(+AJ15*AI16)),IF(AND(AD15="Impacto",AD16="Probabilidad"),(AJ14-(+AJ14*AI16)),IF(AD16="Impacto",AJ15,""))),"")</f>
        <v/>
      </c>
      <c r="AK16" s="69" t="str">
        <f>IFERROR(IF(AND(AD15="Impacto",AD16="Impacto"),(AK15-(+AK15*AI16)),IF(AND(AD15="Probabilidad",AD16="Impacto"),(AK14-(+AK14*AI16)),IF(AD16="Probabilidad",AK15,""))),"")</f>
        <v/>
      </c>
      <c r="AL16" s="20"/>
      <c r="AM16" s="20"/>
      <c r="AN16" s="20"/>
      <c r="AO16" s="953"/>
      <c r="AP16" s="953"/>
      <c r="AQ16" s="969"/>
      <c r="AR16" s="953"/>
      <c r="AS16" s="953"/>
      <c r="AT16" s="969"/>
      <c r="AU16" s="969"/>
      <c r="AV16" s="969"/>
      <c r="AW16" s="847"/>
      <c r="AX16" s="960"/>
      <c r="AY16" s="960"/>
      <c r="AZ16" s="960"/>
      <c r="BA16" s="960"/>
      <c r="BB16" s="960"/>
      <c r="BC16" s="387"/>
      <c r="BD16" s="387"/>
      <c r="BE16" s="387"/>
      <c r="BF16" s="387"/>
      <c r="BG16" s="387"/>
      <c r="BH16" s="387"/>
      <c r="BI16" s="305"/>
      <c r="BJ16" s="299"/>
      <c r="BK16" s="299"/>
      <c r="BL16" s="308"/>
    </row>
    <row r="17" spans="1:64" s="11" customFormat="1" ht="77.25" customHeight="1" thickBot="1" x14ac:dyDescent="0.3">
      <c r="A17" s="940"/>
      <c r="B17" s="942"/>
      <c r="C17" s="944"/>
      <c r="D17" s="945" t="s">
        <v>840</v>
      </c>
      <c r="E17" s="945" t="s">
        <v>121</v>
      </c>
      <c r="F17" s="948">
        <v>2</v>
      </c>
      <c r="G17" s="973" t="s">
        <v>876</v>
      </c>
      <c r="H17" s="976" t="s">
        <v>99</v>
      </c>
      <c r="I17" s="991" t="s">
        <v>893</v>
      </c>
      <c r="J17" s="982" t="s">
        <v>16</v>
      </c>
      <c r="K17" s="985" t="str">
        <f>CONCATENATE(" *",[21]Árbol_G!C33," *",[21]Árbol_G!E33," *",[21]Árbol_G!G33)</f>
        <v xml:space="preserve"> * * *</v>
      </c>
      <c r="L17" s="851" t="s">
        <v>885</v>
      </c>
      <c r="M17" s="851" t="s">
        <v>886</v>
      </c>
      <c r="N17" s="961"/>
      <c r="O17" s="964"/>
      <c r="P17" s="802" t="s">
        <v>62</v>
      </c>
      <c r="Q17" s="954">
        <f>IF(P17="Muy Alta",100%,IF(P17="Alta",80%,IF(P17="Media",60%,IF(P17="Baja",40%,IF(P17="Muy Baja",20%,"")))))</f>
        <v>0.6</v>
      </c>
      <c r="R17" s="802"/>
      <c r="S17" s="954" t="str">
        <f>IF(R17="Catastrófico",100%,IF(R17="Mayor",80%,IF(R17="Moderado",60%,IF(R17="Menor",40%,IF(R17="Leve",20%,"")))))</f>
        <v/>
      </c>
      <c r="T17" s="802" t="s">
        <v>74</v>
      </c>
      <c r="U17" s="954">
        <f>IF(T17="Catastrófico",100%,IF(T17="Mayor",80%,IF(T17="Moderado",60%,IF(T17="Menor",40%,IF(T17="Leve",20%,"")))))</f>
        <v>0.2</v>
      </c>
      <c r="V17" s="957" t="str">
        <f>IF(W17=100%,"Catastrófico",IF(W17=80%,"Mayor",IF(W17=60%,"Moderado",IF(W17=40%,"Menor",IF(W17=20%,"Leve","")))))</f>
        <v>Leve</v>
      </c>
      <c r="W17" s="954">
        <f>IF(AND(S17="",U17=""),"",MAX(S17,U17))</f>
        <v>0.2</v>
      </c>
      <c r="X17" s="954" t="str">
        <f>CONCATENATE(P17,V17)</f>
        <v>MediaLeve</v>
      </c>
      <c r="Y17" s="967" t="str">
        <f>IF(X17="Muy AltaLeve","Alto",IF(X17="Muy AltaMenor","Alto",IF(X17="Muy AltaModerado","Alto",IF(X17="Muy AltaMayor","Alto",IF(X17="Muy AltaCatastrófico","Extremo",IF(X17="AltaLeve","Moderado",IF(X17="AltaMenor","Moderado",IF(X17="AltaModerado","Alto",IF(X17="AltaMayor","Alto",IF(X17="AltaCatastrófico","Extremo",IF(X17="MediaLeve","Moderado",IF(X17="MediaMenor","Moderado",IF(X17="MediaModerado","Moderado",IF(X17="MediaMayor","Alto",IF(X17="MediaCatastrófico","Extremo",IF(X17="BajaLeve","Bajo",IF(X17="BajaMenor","Moderado",IF(X17="BajaModerado","Moderado",IF(X17="BajaMayor","Alto",IF(X17="BajaCatastrófico","Extremo",IF(X17="Muy BajaLeve","Bajo",IF(X17="Muy BajaMenor","Bajo",IF(X17="Muy BajaModerado","Moderado",IF(X17="Muy BajaMayor","Alto",IF(X17="Muy BajaCatastrófico","Extremo","")))))))))))))))))))))))))</f>
        <v>Moderado</v>
      </c>
      <c r="Z17" s="58">
        <v>1</v>
      </c>
      <c r="AA17" s="380" t="s">
        <v>887</v>
      </c>
      <c r="AB17" s="381" t="s">
        <v>170</v>
      </c>
      <c r="AC17" s="380" t="s">
        <v>879</v>
      </c>
      <c r="AD17" s="382" t="str">
        <f t="shared" si="0"/>
        <v>Probabilidad</v>
      </c>
      <c r="AE17" s="381" t="s">
        <v>64</v>
      </c>
      <c r="AF17" s="301">
        <f t="shared" si="1"/>
        <v>0.25</v>
      </c>
      <c r="AG17" s="381" t="s">
        <v>77</v>
      </c>
      <c r="AH17" s="301">
        <f t="shared" si="2"/>
        <v>0.15</v>
      </c>
      <c r="AI17" s="300">
        <f t="shared" si="3"/>
        <v>0.4</v>
      </c>
      <c r="AJ17" s="59">
        <f>IFERROR(IF(AD17="Probabilidad",(Q17-(+Q17*AI17)),IF(AD17="Impacto",Q17,"")),"")</f>
        <v>0.36</v>
      </c>
      <c r="AK17" s="59">
        <f>IFERROR(IF(AD17="Impacto",(W17-(+W17*AI17)),IF(AD17="Probabilidad",W17,"")),"")</f>
        <v>0.2</v>
      </c>
      <c r="AL17" s="10" t="s">
        <v>66</v>
      </c>
      <c r="AM17" s="10" t="s">
        <v>67</v>
      </c>
      <c r="AN17" s="10" t="s">
        <v>80</v>
      </c>
      <c r="AO17" s="951">
        <f>Q17</f>
        <v>0.6</v>
      </c>
      <c r="AP17" s="951">
        <f>IF(AJ17="","",MIN(AJ17:AJ22))</f>
        <v>0.12959999999999999</v>
      </c>
      <c r="AQ17" s="967" t="str">
        <f>IFERROR(IF(AP17="","",IF(AP17&lt;=0.2,"Muy Baja",IF(AP17&lt;=0.4,"Baja",IF(AP17&lt;=0.6,"Media",IF(AP17&lt;=0.8,"Alta","Muy Alta"))))),"")</f>
        <v>Muy Baja</v>
      </c>
      <c r="AR17" s="951">
        <f>W17</f>
        <v>0.2</v>
      </c>
      <c r="AS17" s="951">
        <f>IF(AK17="","",MIN(AK17:AK22))</f>
        <v>0.11250000000000002</v>
      </c>
      <c r="AT17" s="967" t="str">
        <f>IFERROR(IF(AS17="","",IF(AS17&lt;=0.2,"Leve",IF(AS17&lt;=0.4,"Menor",IF(AS17&lt;=0.6,"Moderado",IF(AS17&lt;=0.8,"Mayor","Catastrófico"))))),"")</f>
        <v>Leve</v>
      </c>
      <c r="AU17" s="967" t="str">
        <f>Y17</f>
        <v>Moderado</v>
      </c>
      <c r="AV17" s="967" t="str">
        <f>IFERROR(IF(OR(AND(AQ17="Muy Baja",AT17="Leve"),AND(AQ17="Muy Baja",AT17="Menor"),AND(AQ17="Baja",AT17="Leve")),"Bajo",IF(OR(AND(AQ17="Muy baja",AT17="Moderado"),AND(AQ17="Baja",AT17="Menor"),AND(AQ17="Baja",AT17="Moderado"),AND(AQ17="Media",AT17="Leve"),AND(AQ17="Media",AT17="Menor"),AND(AQ17="Media",AT17="Moderado"),AND(AQ17="Alta",AT17="Leve"),AND(AQ17="Alta",AT17="Menor")),"Moderado",IF(OR(AND(AQ17="Muy Baja",AT17="Mayor"),AND(AQ17="Baja",AT17="Mayor"),AND(AQ17="Media",AT17="Mayor"),AND(AQ17="Alta",AT17="Moderado"),AND(AQ17="Alta",AT17="Mayor"),AND(AQ17="Muy Alta",AT17="Leve"),AND(AQ17="Muy Alta",AT17="Menor"),AND(AQ17="Muy Alta",AT17="Moderado"),AND(AQ17="Muy Alta",AT17="Mayor")),"Alto",IF(OR(AND(AQ17="Muy Baja",AT17="Catastrófico"),AND(AQ17="Baja",AT17="Catastrófico"),AND(AQ17="Media",AT17="Catastrófico"),AND(AQ17="Alta",AT17="Catastrófico"),AND(AQ17="Muy Alta",AT17="Catastrófico")),"Extremo","")))),"")</f>
        <v>Bajo</v>
      </c>
      <c r="AW17" s="802" t="s">
        <v>82</v>
      </c>
      <c r="AX17" s="1000"/>
      <c r="AY17" s="1000"/>
      <c r="AZ17" s="1000"/>
      <c r="BA17" s="1000"/>
      <c r="BB17" s="1000"/>
      <c r="BC17" s="1000"/>
      <c r="BD17" s="1000"/>
      <c r="BE17" s="1019"/>
      <c r="BF17" s="1019"/>
      <c r="BG17" s="1000"/>
      <c r="BH17" s="1022" t="s">
        <v>1604</v>
      </c>
      <c r="BI17" s="1022" t="s">
        <v>1604</v>
      </c>
      <c r="BJ17" s="1022"/>
      <c r="BK17" s="1000"/>
      <c r="BL17" s="1000"/>
    </row>
    <row r="18" spans="1:64" s="11" customFormat="1" ht="71.25" thickBot="1" x14ac:dyDescent="0.3">
      <c r="A18" s="940"/>
      <c r="B18" s="942"/>
      <c r="C18" s="944"/>
      <c r="D18" s="946"/>
      <c r="E18" s="946"/>
      <c r="F18" s="949"/>
      <c r="G18" s="974"/>
      <c r="H18" s="977"/>
      <c r="I18" s="992"/>
      <c r="J18" s="983"/>
      <c r="K18" s="986"/>
      <c r="L18" s="852"/>
      <c r="M18" s="852"/>
      <c r="N18" s="962"/>
      <c r="O18" s="965"/>
      <c r="P18" s="803"/>
      <c r="Q18" s="955"/>
      <c r="R18" s="803"/>
      <c r="S18" s="955"/>
      <c r="T18" s="803"/>
      <c r="U18" s="955"/>
      <c r="V18" s="958"/>
      <c r="W18" s="955"/>
      <c r="X18" s="955"/>
      <c r="Y18" s="968"/>
      <c r="Z18" s="68">
        <v>2</v>
      </c>
      <c r="AA18" s="380" t="s">
        <v>882</v>
      </c>
      <c r="AB18" s="381" t="s">
        <v>170</v>
      </c>
      <c r="AC18" s="380" t="s">
        <v>888</v>
      </c>
      <c r="AD18" s="70" t="str">
        <f>IF(OR(AE18="Preventivo",AE18="Detectivo"),"Probabilidad",IF(AE18="Correctivo","Impacto",""))</f>
        <v>Impacto</v>
      </c>
      <c r="AE18" s="383" t="s">
        <v>76</v>
      </c>
      <c r="AF18" s="302">
        <f t="shared" si="1"/>
        <v>0.1</v>
      </c>
      <c r="AG18" s="383" t="s">
        <v>77</v>
      </c>
      <c r="AH18" s="302">
        <f t="shared" si="2"/>
        <v>0.15</v>
      </c>
      <c r="AI18" s="315">
        <f t="shared" si="3"/>
        <v>0.25</v>
      </c>
      <c r="AJ18" s="71">
        <f>IFERROR(IF(AND(AD17="Probabilidad",AD18="Probabilidad"),(AJ17-(+AJ17*AI18)),IF(AD18="Probabilidad",(Q17-(+Q17*AI18)),IF(AD18="Impacto",AJ17,""))),"")</f>
        <v>0.36</v>
      </c>
      <c r="AK18" s="71">
        <f>IFERROR(IF(AND(AD17="Impacto",AD18="Impacto"),(AK17-(+AK17*AI18)),IF(AD18="Impacto",(W17-(+W17*AI18)),IF(AD18="Probabilidad",AK17,""))),"")</f>
        <v>0.15000000000000002</v>
      </c>
      <c r="AL18" s="10" t="s">
        <v>66</v>
      </c>
      <c r="AM18" s="10" t="s">
        <v>67</v>
      </c>
      <c r="AN18" s="10" t="s">
        <v>80</v>
      </c>
      <c r="AO18" s="952"/>
      <c r="AP18" s="952"/>
      <c r="AQ18" s="968"/>
      <c r="AR18" s="952"/>
      <c r="AS18" s="952"/>
      <c r="AT18" s="968"/>
      <c r="AU18" s="968"/>
      <c r="AV18" s="968"/>
      <c r="AW18" s="803"/>
      <c r="AX18" s="989"/>
      <c r="AY18" s="989"/>
      <c r="AZ18" s="989"/>
      <c r="BA18" s="989"/>
      <c r="BB18" s="989"/>
      <c r="BC18" s="989"/>
      <c r="BD18" s="989"/>
      <c r="BE18" s="1020"/>
      <c r="BF18" s="1020"/>
      <c r="BG18" s="989"/>
      <c r="BH18" s="1023"/>
      <c r="BI18" s="1023"/>
      <c r="BJ18" s="1023"/>
      <c r="BK18" s="989"/>
      <c r="BL18" s="989"/>
    </row>
    <row r="19" spans="1:64" s="11" customFormat="1" ht="75.75" thickBot="1" x14ac:dyDescent="0.3">
      <c r="A19" s="940"/>
      <c r="B19" s="942"/>
      <c r="C19" s="944"/>
      <c r="D19" s="946"/>
      <c r="E19" s="946"/>
      <c r="F19" s="949"/>
      <c r="G19" s="974"/>
      <c r="H19" s="977"/>
      <c r="I19" s="992"/>
      <c r="J19" s="983"/>
      <c r="K19" s="986"/>
      <c r="L19" s="852"/>
      <c r="M19" s="852"/>
      <c r="N19" s="962"/>
      <c r="O19" s="965"/>
      <c r="P19" s="803"/>
      <c r="Q19" s="955"/>
      <c r="R19" s="803"/>
      <c r="S19" s="955"/>
      <c r="T19" s="803"/>
      <c r="U19" s="955"/>
      <c r="V19" s="958"/>
      <c r="W19" s="955"/>
      <c r="X19" s="955"/>
      <c r="Y19" s="968"/>
      <c r="Z19" s="68">
        <v>3</v>
      </c>
      <c r="AA19" s="380" t="s">
        <v>889</v>
      </c>
      <c r="AB19" s="383" t="s">
        <v>170</v>
      </c>
      <c r="AC19" s="380" t="s">
        <v>847</v>
      </c>
      <c r="AD19" s="384" t="str">
        <f>IF(OR(AE19="Preventivo",AE19="Detectivo"),"Probabilidad",IF(AE19="Correctivo","Impacto",""))</f>
        <v>Impacto</v>
      </c>
      <c r="AE19" s="383" t="s">
        <v>76</v>
      </c>
      <c r="AF19" s="302">
        <f t="shared" si="1"/>
        <v>0.1</v>
      </c>
      <c r="AG19" s="383" t="s">
        <v>77</v>
      </c>
      <c r="AH19" s="302">
        <f t="shared" si="2"/>
        <v>0.15</v>
      </c>
      <c r="AI19" s="315">
        <f t="shared" si="3"/>
        <v>0.25</v>
      </c>
      <c r="AJ19" s="69">
        <f>IFERROR(IF(AND(AD18="Probabilidad",AD19="Probabilidad"),(AJ18-(+AJ18*AI19)),IF(AND(AD18="Impacto",AD19="Probabilidad"),(AJ17-(+AJ17*AI19)),IF(AD19="Impacto",AJ18,""))),"")</f>
        <v>0.36</v>
      </c>
      <c r="AK19" s="69">
        <f>IFERROR(IF(AND(AD18="Impacto",AD19="Impacto"),(AK18-(+AK18*AI19)),IF(AND(AD18="Probabilidad",AD19="Impacto"),(AK17-(+AK17*AI19)),IF(AD19="Probabilidad",AK18,""))),"")</f>
        <v>0.11250000000000002</v>
      </c>
      <c r="AL19" s="10" t="s">
        <v>66</v>
      </c>
      <c r="AM19" s="10" t="s">
        <v>67</v>
      </c>
      <c r="AN19" s="10" t="s">
        <v>80</v>
      </c>
      <c r="AO19" s="952"/>
      <c r="AP19" s="952"/>
      <c r="AQ19" s="968"/>
      <c r="AR19" s="952"/>
      <c r="AS19" s="952"/>
      <c r="AT19" s="968"/>
      <c r="AU19" s="968"/>
      <c r="AV19" s="968"/>
      <c r="AW19" s="803"/>
      <c r="AX19" s="989"/>
      <c r="AY19" s="989"/>
      <c r="AZ19" s="989"/>
      <c r="BA19" s="989"/>
      <c r="BB19" s="989"/>
      <c r="BC19" s="989"/>
      <c r="BD19" s="989"/>
      <c r="BE19" s="1020"/>
      <c r="BF19" s="1020"/>
      <c r="BG19" s="989"/>
      <c r="BH19" s="1023"/>
      <c r="BI19" s="1023"/>
      <c r="BJ19" s="1023"/>
      <c r="BK19" s="989"/>
      <c r="BL19" s="989"/>
    </row>
    <row r="20" spans="1:64" s="11" customFormat="1" ht="71.25" thickBot="1" x14ac:dyDescent="0.3">
      <c r="A20" s="940"/>
      <c r="B20" s="942"/>
      <c r="C20" s="944"/>
      <c r="D20" s="946"/>
      <c r="E20" s="946"/>
      <c r="F20" s="949"/>
      <c r="G20" s="974"/>
      <c r="H20" s="977"/>
      <c r="I20" s="992"/>
      <c r="J20" s="983"/>
      <c r="K20" s="986"/>
      <c r="L20" s="852"/>
      <c r="M20" s="852"/>
      <c r="N20" s="962"/>
      <c r="O20" s="965"/>
      <c r="P20" s="803"/>
      <c r="Q20" s="955"/>
      <c r="R20" s="803"/>
      <c r="S20" s="955"/>
      <c r="T20" s="803"/>
      <c r="U20" s="955"/>
      <c r="V20" s="958"/>
      <c r="W20" s="955"/>
      <c r="X20" s="955"/>
      <c r="Y20" s="968"/>
      <c r="Z20" s="68">
        <v>4</v>
      </c>
      <c r="AA20" s="390" t="s">
        <v>890</v>
      </c>
      <c r="AB20" s="383" t="s">
        <v>170</v>
      </c>
      <c r="AC20" s="390" t="s">
        <v>891</v>
      </c>
      <c r="AD20" s="384" t="str">
        <f t="shared" si="0"/>
        <v>Probabilidad</v>
      </c>
      <c r="AE20" s="383" t="s">
        <v>64</v>
      </c>
      <c r="AF20" s="302">
        <f t="shared" si="1"/>
        <v>0.25</v>
      </c>
      <c r="AG20" s="383" t="s">
        <v>77</v>
      </c>
      <c r="AH20" s="302">
        <f t="shared" si="2"/>
        <v>0.15</v>
      </c>
      <c r="AI20" s="315">
        <f t="shared" si="3"/>
        <v>0.4</v>
      </c>
      <c r="AJ20" s="69">
        <f>IFERROR(IF(AND(AD19="Probabilidad",AD20="Probabilidad"),(AJ19-(+AJ19*AI20)),IF(AND(AD19="Impacto",AD20="Probabilidad"),(AJ18-(+AJ18*AI20)),IF(AD20="Impacto",AJ19,""))),"")</f>
        <v>0.216</v>
      </c>
      <c r="AK20" s="69">
        <f>IFERROR(IF(AND(AD19="Impacto",AD20="Impacto"),(AK19-(+AK19*AI20)),IF(AND(AD19="Probabilidad",AD20="Impacto"),(AK18-(+AK18*AI20)),IF(AD20="Probabilidad",AK19,""))),"")</f>
        <v>0.11250000000000002</v>
      </c>
      <c r="AL20" s="10" t="s">
        <v>66</v>
      </c>
      <c r="AM20" s="10" t="s">
        <v>67</v>
      </c>
      <c r="AN20" s="10" t="s">
        <v>80</v>
      </c>
      <c r="AO20" s="952"/>
      <c r="AP20" s="952"/>
      <c r="AQ20" s="968"/>
      <c r="AR20" s="952"/>
      <c r="AS20" s="952"/>
      <c r="AT20" s="968"/>
      <c r="AU20" s="968"/>
      <c r="AV20" s="968"/>
      <c r="AW20" s="803"/>
      <c r="AX20" s="989"/>
      <c r="AY20" s="989"/>
      <c r="AZ20" s="989"/>
      <c r="BA20" s="989"/>
      <c r="BB20" s="989"/>
      <c r="BC20" s="989"/>
      <c r="BD20" s="989"/>
      <c r="BE20" s="1020"/>
      <c r="BF20" s="1020"/>
      <c r="BG20" s="989"/>
      <c r="BH20" s="1023"/>
      <c r="BI20" s="1023"/>
      <c r="BJ20" s="1023"/>
      <c r="BK20" s="989"/>
      <c r="BL20" s="989"/>
    </row>
    <row r="21" spans="1:64" s="11" customFormat="1" ht="135" x14ac:dyDescent="0.25">
      <c r="A21" s="940"/>
      <c r="B21" s="942"/>
      <c r="C21" s="944"/>
      <c r="D21" s="946"/>
      <c r="E21" s="946"/>
      <c r="F21" s="949"/>
      <c r="G21" s="974"/>
      <c r="H21" s="977"/>
      <c r="I21" s="992"/>
      <c r="J21" s="983"/>
      <c r="K21" s="986"/>
      <c r="L21" s="852"/>
      <c r="M21" s="852"/>
      <c r="N21" s="962"/>
      <c r="O21" s="965"/>
      <c r="P21" s="803"/>
      <c r="Q21" s="955"/>
      <c r="R21" s="803"/>
      <c r="S21" s="955"/>
      <c r="T21" s="803"/>
      <c r="U21" s="955"/>
      <c r="V21" s="958"/>
      <c r="W21" s="955"/>
      <c r="X21" s="955"/>
      <c r="Y21" s="968"/>
      <c r="Z21" s="68">
        <v>5</v>
      </c>
      <c r="AA21" s="64" t="s">
        <v>892</v>
      </c>
      <c r="AB21" s="383" t="s">
        <v>165</v>
      </c>
      <c r="AC21" s="380" t="s">
        <v>869</v>
      </c>
      <c r="AD21" s="384" t="str">
        <f t="shared" si="0"/>
        <v>Probabilidad</v>
      </c>
      <c r="AE21" s="383" t="s">
        <v>64</v>
      </c>
      <c r="AF21" s="302">
        <f t="shared" si="1"/>
        <v>0.25</v>
      </c>
      <c r="AG21" s="383" t="s">
        <v>77</v>
      </c>
      <c r="AH21" s="302">
        <f t="shared" si="2"/>
        <v>0.15</v>
      </c>
      <c r="AI21" s="315">
        <f t="shared" si="3"/>
        <v>0.4</v>
      </c>
      <c r="AJ21" s="69">
        <f>IFERROR(IF(AND(AD20="Probabilidad",AD21="Probabilidad"),(AJ20-(+AJ20*AI21)),IF(AND(AD20="Impacto",AD21="Probabilidad"),(AJ19-(+AJ19*AI21)),IF(AD21="Impacto",AJ20,""))),"")</f>
        <v>0.12959999999999999</v>
      </c>
      <c r="AK21" s="69">
        <f>IFERROR(IF(AND(AD20="Impacto",AD21="Impacto"),(AK20-(+AK20*AI21)),IF(AND(AD20="Probabilidad",AD21="Impacto"),(AK19-(+AK19*AI21)),IF(AD21="Probabilidad",AK20,""))),"")</f>
        <v>0.11250000000000002</v>
      </c>
      <c r="AL21" s="10" t="s">
        <v>66</v>
      </c>
      <c r="AM21" s="10" t="s">
        <v>67</v>
      </c>
      <c r="AN21" s="10" t="s">
        <v>80</v>
      </c>
      <c r="AO21" s="952"/>
      <c r="AP21" s="952"/>
      <c r="AQ21" s="968"/>
      <c r="AR21" s="952"/>
      <c r="AS21" s="952"/>
      <c r="AT21" s="968"/>
      <c r="AU21" s="968"/>
      <c r="AV21" s="968"/>
      <c r="AW21" s="803"/>
      <c r="AX21" s="990"/>
      <c r="AY21" s="990"/>
      <c r="AZ21" s="990"/>
      <c r="BA21" s="990"/>
      <c r="BB21" s="990"/>
      <c r="BC21" s="990"/>
      <c r="BD21" s="990"/>
      <c r="BE21" s="1020"/>
      <c r="BF21" s="1020"/>
      <c r="BG21" s="990"/>
      <c r="BH21" s="1024"/>
      <c r="BI21" s="1024"/>
      <c r="BJ21" s="1024"/>
      <c r="BK21" s="990"/>
      <c r="BL21" s="990"/>
    </row>
    <row r="22" spans="1:64" s="11" customFormat="1" ht="15.75" customHeight="1" thickBot="1" x14ac:dyDescent="0.3">
      <c r="A22" s="940"/>
      <c r="B22" s="942"/>
      <c r="C22" s="944"/>
      <c r="D22" s="947"/>
      <c r="E22" s="947"/>
      <c r="F22" s="950"/>
      <c r="G22" s="975"/>
      <c r="H22" s="978"/>
      <c r="I22" s="993"/>
      <c r="J22" s="984"/>
      <c r="K22" s="987"/>
      <c r="L22" s="960"/>
      <c r="M22" s="960"/>
      <c r="N22" s="963"/>
      <c r="O22" s="966"/>
      <c r="P22" s="847"/>
      <c r="Q22" s="956"/>
      <c r="R22" s="847"/>
      <c r="S22" s="956"/>
      <c r="T22" s="847"/>
      <c r="U22" s="956"/>
      <c r="V22" s="959"/>
      <c r="W22" s="956"/>
      <c r="X22" s="956"/>
      <c r="Y22" s="969"/>
      <c r="Z22" s="60">
        <v>6</v>
      </c>
      <c r="AA22" s="387"/>
      <c r="AB22" s="388"/>
      <c r="AC22" s="387"/>
      <c r="AD22" s="391" t="str">
        <f t="shared" si="0"/>
        <v/>
      </c>
      <c r="AE22" s="388"/>
      <c r="AF22" s="303" t="str">
        <f t="shared" si="1"/>
        <v/>
      </c>
      <c r="AG22" s="388"/>
      <c r="AH22" s="303" t="str">
        <f t="shared" si="2"/>
        <v/>
      </c>
      <c r="AI22" s="61" t="str">
        <f t="shared" si="3"/>
        <v/>
      </c>
      <c r="AJ22" s="69" t="str">
        <f>IFERROR(IF(AND(AD21="Probabilidad",AD22="Probabilidad"),(AJ21-(+AJ21*AI22)),IF(AND(AD21="Impacto",AD22="Probabilidad"),(AJ20-(+AJ20*AI22)),IF(AD22="Impacto",AJ21,""))),"")</f>
        <v/>
      </c>
      <c r="AK22" s="69" t="str">
        <f>IFERROR(IF(AND(AD21="Impacto",AD22="Impacto"),(AK21-(+AK21*AI22)),IF(AND(AD21="Probabilidad",AD22="Impacto"),(AK20-(+AK20*AI22)),IF(AD22="Probabilidad",AK21,""))),"")</f>
        <v/>
      </c>
      <c r="AL22" s="20"/>
      <c r="AM22" s="20"/>
      <c r="AN22" s="20"/>
      <c r="AO22" s="953"/>
      <c r="AP22" s="953"/>
      <c r="AQ22" s="969"/>
      <c r="AR22" s="953"/>
      <c r="AS22" s="953"/>
      <c r="AT22" s="969"/>
      <c r="AU22" s="969"/>
      <c r="AV22" s="969"/>
      <c r="AW22" s="847"/>
      <c r="AX22" s="960"/>
      <c r="AY22" s="960"/>
      <c r="AZ22" s="960"/>
      <c r="BA22" s="960"/>
      <c r="BB22" s="960"/>
      <c r="BC22" s="960"/>
      <c r="BD22" s="960"/>
      <c r="BE22" s="1021"/>
      <c r="BF22" s="1021"/>
      <c r="BG22" s="392"/>
      <c r="BH22" s="392"/>
      <c r="BI22" s="392"/>
      <c r="BJ22" s="387"/>
      <c r="BK22" s="387"/>
      <c r="BL22" s="393"/>
    </row>
    <row r="23" spans="1:64" s="11" customFormat="1" ht="79.5" customHeight="1" thickBot="1" x14ac:dyDescent="0.3">
      <c r="A23" s="1004" t="s">
        <v>101</v>
      </c>
      <c r="B23" s="1007" t="s">
        <v>92</v>
      </c>
      <c r="C23" s="1009" t="s">
        <v>839</v>
      </c>
      <c r="D23" s="1012" t="s">
        <v>840</v>
      </c>
      <c r="E23" s="945" t="s">
        <v>122</v>
      </c>
      <c r="F23" s="1015">
        <v>1</v>
      </c>
      <c r="G23" s="804" t="s">
        <v>841</v>
      </c>
      <c r="H23" s="802" t="s">
        <v>98</v>
      </c>
      <c r="I23" s="1018" t="s">
        <v>1472</v>
      </c>
      <c r="J23" s="982" t="s">
        <v>16</v>
      </c>
      <c r="K23" s="985" t="str">
        <f>CONCATENATE(" *",[22]Árbol_G!C27," *",[22]Árbol_G!E27," *",[22]Árbol_G!G27)</f>
        <v xml:space="preserve"> * * *</v>
      </c>
      <c r="L23" s="851" t="s">
        <v>842</v>
      </c>
      <c r="M23" s="851" t="s">
        <v>843</v>
      </c>
      <c r="N23" s="804"/>
      <c r="O23" s="970"/>
      <c r="P23" s="802" t="s">
        <v>62</v>
      </c>
      <c r="Q23" s="954">
        <f>IF(P23="Muy Alta",100%,IF(P23="Alta",80%,IF(P23="Media",60%,IF(P23="Baja",40%,IF(P23="Muy Baja",20%,"")))))</f>
        <v>0.6</v>
      </c>
      <c r="R23" s="802"/>
      <c r="S23" s="954" t="str">
        <f>IF(R23="Catastrófico",100%,IF(R23="Mayor",80%,IF(R23="Moderado",60%,IF(R23="Menor",40%,IF(R23="Leve",20%,"")))))</f>
        <v/>
      </c>
      <c r="T23" s="802" t="s">
        <v>10</v>
      </c>
      <c r="U23" s="954">
        <f>IF(T23="Catastrófico",100%,IF(T23="Mayor",80%,IF(T23="Moderado",60%,IF(T23="Menor",40%,IF(T23="Leve",20%,"")))))</f>
        <v>0.6</v>
      </c>
      <c r="V23" s="957" t="str">
        <f>IF(W23=100%,"Catastrófico",IF(W23=80%,"Mayor",IF(W23=60%,"Moderado",IF(W23=40%,"Menor",IF(W23=20%,"Leve","")))))</f>
        <v>Moderado</v>
      </c>
      <c r="W23" s="954">
        <f>IF(AND(S23="",U23=""),"",MAX(S23,U23))</f>
        <v>0.6</v>
      </c>
      <c r="X23" s="954" t="str">
        <f>CONCATENATE(P23,V23)</f>
        <v>MediaModerado</v>
      </c>
      <c r="Y23" s="1001" t="str">
        <f>IF(X23="Muy AltaLeve","Alto",IF(X23="Muy AltaMenor","Alto",IF(X23="Muy AltaModerado","Alto",IF(X23="Muy AltaMayor","Alto",IF(X23="Muy AltaCatastrófico","Extremo",IF(X23="AltaLeve","Moderado",IF(X23="AltaMenor","Moderado",IF(X23="AltaModerado","Alto",IF(X23="AltaMayor","Alto",IF(X23="AltaCatastrófico","Extremo",IF(X23="MediaLeve","Moderado",IF(X23="MediaMenor","Moderado",IF(X23="MediaModerado","Moderado",IF(X23="MediaMayor","Alto",IF(X23="MediaCatastrófico","Extremo",IF(X23="BajaLeve","Bajo",IF(X23="BajaMenor","Moderado",IF(X23="BajaModerado","Moderado",IF(X23="BajaMayor","Alto",IF(X23="BajaCatastrófico","Extremo",IF(X23="Muy BajaLeve","Bajo",IF(X23="Muy BajaMenor","Bajo",IF(X23="Muy BajaModerado","Moderado",IF(X23="Muy BajaMayor","Alto",IF(X23="Muy BajaCatastrófico","Extremo","")))))))))))))))))))))))))</f>
        <v>Moderado</v>
      </c>
      <c r="Z23" s="58">
        <v>1</v>
      </c>
      <c r="AA23" s="385" t="s">
        <v>844</v>
      </c>
      <c r="AB23" s="381" t="s">
        <v>170</v>
      </c>
      <c r="AC23" s="385" t="s">
        <v>459</v>
      </c>
      <c r="AD23" s="382" t="str">
        <f>IF(OR(AE23="Preventivo",AE23="Detectivo"),"Probabilidad",IF(AE23="Correctivo","Impacto",""))</f>
        <v>Probabilidad</v>
      </c>
      <c r="AE23" s="381" t="s">
        <v>64</v>
      </c>
      <c r="AF23" s="301">
        <f>IF(AE23="","",IF(AE23="Preventivo",25%,IF(AE23="Detectivo",15%,IF(AE23="Correctivo",10%))))</f>
        <v>0.25</v>
      </c>
      <c r="AG23" s="381" t="s">
        <v>77</v>
      </c>
      <c r="AH23" s="301">
        <f>IF(AG23="Automático",25%,IF(AG23="Manual",15%,""))</f>
        <v>0.15</v>
      </c>
      <c r="AI23" s="300">
        <f>IF(OR(AF23="",AH23=""),"",AF23+AH23)</f>
        <v>0.4</v>
      </c>
      <c r="AJ23" s="59">
        <f>IFERROR(IF(AD23="Probabilidad",(Q23-(+Q23*AI23)),IF(AD23="Impacto",Q23,"")),"")</f>
        <v>0.36</v>
      </c>
      <c r="AK23" s="59">
        <f>IFERROR(IF(AD23="Impacto",(W23-(W23*AI23)),IF(AD23="Probabilidad",W23,"")),"")</f>
        <v>0.6</v>
      </c>
      <c r="AL23" s="10" t="s">
        <v>78</v>
      </c>
      <c r="AM23" s="10" t="s">
        <v>79</v>
      </c>
      <c r="AN23" s="10" t="s">
        <v>80</v>
      </c>
      <c r="AO23" s="951">
        <f>Q23</f>
        <v>0.6</v>
      </c>
      <c r="AP23" s="951">
        <f>IF(AJ23="","",MIN(AJ23:AJ28))</f>
        <v>0.12959999999999999</v>
      </c>
      <c r="AQ23" s="967" t="str">
        <f>IFERROR(IF(AP23="","",IF(AP23&lt;=0.2,"Muy Baja",IF(AP23&lt;=0.4,"Baja",IF(AP23&lt;=0.6,"Media",IF(AP23&lt;=0.8,"Alta","Muy Alta"))))),"")</f>
        <v>Muy Baja</v>
      </c>
      <c r="AR23" s="951">
        <f>W23</f>
        <v>0.6</v>
      </c>
      <c r="AS23" s="951">
        <f>IF(AK23="","",MIN(AK23:AK28))</f>
        <v>0.44999999999999996</v>
      </c>
      <c r="AT23" s="967" t="str">
        <f>IFERROR(IF(AS23="","",IF(AS23&lt;=0.2,"Leve",IF(AS23&lt;=0.4,"Menor",IF(AS23&lt;=0.6,"Moderado",IF(AS23&lt;=0.8,"Mayor","Catastrófico"))))),"")</f>
        <v>Moderado</v>
      </c>
      <c r="AU23" s="967" t="str">
        <f>Y23</f>
        <v>Moderado</v>
      </c>
      <c r="AV23" s="967" t="str">
        <f>IFERROR(IF(OR(AND(AQ23="Muy Baja",AT23="Leve"),AND(AQ23="Muy Baja",AT23="Menor"),AND(AQ23="Baja",AT23="Leve")),"Bajo",IF(OR(AND(AQ23="Muy baja",AT23="Moderado"),AND(AQ23="Baja",AT23="Menor"),AND(AQ23="Baja",AT23="Moderado"),AND(AQ23="Media",AT23="Leve"),AND(AQ23="Media",AT23="Menor"),AND(AQ23="Media",AT23="Moderado"),AND(AQ23="Alta",AT23="Leve"),AND(AQ23="Alta",AT23="Menor")),"Moderado",IF(OR(AND(AQ23="Muy Baja",AT23="Mayor"),AND(AQ23="Baja",AT23="Mayor"),AND(AQ23="Media",AT23="Mayor"),AND(AQ23="Alta",AT23="Moderado"),AND(AQ23="Alta",AT23="Mayor"),AND(AQ23="Muy Alta",AT23="Leve"),AND(AQ23="Muy Alta",AT23="Menor"),AND(AQ23="Muy Alta",AT23="Moderado"),AND(AQ23="Muy Alta",AT23="Mayor")),"Alto",IF(OR(AND(AQ23="Muy Baja",AT23="Catastrófico"),AND(AQ23="Baja",AT23="Catastrófico"),AND(AQ23="Media",AT23="Catastrófico"),AND(AQ23="Alta",AT23="Catastrófico"),AND(AQ23="Muy Alta",AT23="Catastrófico")),"Extremo","")))),"")</f>
        <v>Moderado</v>
      </c>
      <c r="AW23" s="802" t="s">
        <v>167</v>
      </c>
      <c r="AX23" s="804" t="s">
        <v>1605</v>
      </c>
      <c r="AY23" s="804" t="s">
        <v>1606</v>
      </c>
      <c r="AZ23" s="1034" t="s">
        <v>664</v>
      </c>
      <c r="BA23" s="1034" t="s">
        <v>845</v>
      </c>
      <c r="BB23" s="1037">
        <v>45291</v>
      </c>
      <c r="BC23" s="855"/>
      <c r="BD23" s="855"/>
      <c r="BE23" s="855"/>
      <c r="BF23" s="855"/>
      <c r="BG23" s="1031"/>
      <c r="BH23" s="855"/>
      <c r="BI23" s="1038"/>
      <c r="BJ23" s="861"/>
      <c r="BK23" s="861"/>
      <c r="BL23" s="1025"/>
    </row>
    <row r="24" spans="1:64" s="11" customFormat="1" ht="71.25" thickBot="1" x14ac:dyDescent="0.3">
      <c r="A24" s="1005"/>
      <c r="B24" s="942"/>
      <c r="C24" s="1010"/>
      <c r="D24" s="1013"/>
      <c r="E24" s="946"/>
      <c r="F24" s="1016"/>
      <c r="G24" s="805"/>
      <c r="H24" s="803"/>
      <c r="I24" s="952"/>
      <c r="J24" s="983"/>
      <c r="K24" s="986"/>
      <c r="L24" s="852"/>
      <c r="M24" s="852"/>
      <c r="N24" s="805"/>
      <c r="O24" s="971"/>
      <c r="P24" s="803"/>
      <c r="Q24" s="955"/>
      <c r="R24" s="803"/>
      <c r="S24" s="955"/>
      <c r="T24" s="803"/>
      <c r="U24" s="955"/>
      <c r="V24" s="958"/>
      <c r="W24" s="955"/>
      <c r="X24" s="955"/>
      <c r="Y24" s="1002"/>
      <c r="Z24" s="68">
        <v>2</v>
      </c>
      <c r="AA24" s="385" t="s">
        <v>846</v>
      </c>
      <c r="AB24" s="381" t="s">
        <v>170</v>
      </c>
      <c r="AC24" s="385" t="s">
        <v>847</v>
      </c>
      <c r="AD24" s="384" t="str">
        <f t="shared" ref="AD24:AD58" si="4">IF(OR(AE24="Preventivo",AE24="Detectivo"),"Probabilidad",IF(AE24="Correctivo","Impacto",""))</f>
        <v>Probabilidad</v>
      </c>
      <c r="AE24" s="381" t="s">
        <v>64</v>
      </c>
      <c r="AF24" s="302">
        <f t="shared" ref="AF24:AF58" si="5">IF(AE24="","",IF(AE24="Preventivo",25%,IF(AE24="Detectivo",15%,IF(AE24="Correctivo",10%))))</f>
        <v>0.25</v>
      </c>
      <c r="AG24" s="381" t="s">
        <v>77</v>
      </c>
      <c r="AH24" s="302">
        <f t="shared" ref="AH24:AH58" si="6">IF(AG24="Automático",25%,IF(AG24="Manual",15%,""))</f>
        <v>0.15</v>
      </c>
      <c r="AI24" s="315">
        <f t="shared" ref="AI24:AI58" si="7">IF(OR(AF24="",AH24=""),"",AF24+AH24)</f>
        <v>0.4</v>
      </c>
      <c r="AJ24" s="69">
        <f>IFERROR(IF(AND(AD23="Probabilidad",AD24="Probabilidad"),(AJ23-(+AJ23*AI24)),IF(AD24="Probabilidad",(Q23-(+Q23*AI24)),IF(AD24="Impacto",AJ23,""))),"")</f>
        <v>0.216</v>
      </c>
      <c r="AK24" s="69">
        <f>IFERROR(IF(AND(AD23="Impacto",AD24="Impacto"),(AK23-(+AK23*AI24)),IF(AD24="Impacto",(W23-(+W23*AI24)),IF(AD24="Probabilidad",AK23,""))),"")</f>
        <v>0.6</v>
      </c>
      <c r="AL24" s="10" t="s">
        <v>66</v>
      </c>
      <c r="AM24" s="19" t="s">
        <v>67</v>
      </c>
      <c r="AN24" s="19" t="s">
        <v>80</v>
      </c>
      <c r="AO24" s="952"/>
      <c r="AP24" s="952"/>
      <c r="AQ24" s="968"/>
      <c r="AR24" s="952"/>
      <c r="AS24" s="952"/>
      <c r="AT24" s="968"/>
      <c r="AU24" s="968"/>
      <c r="AV24" s="968"/>
      <c r="AW24" s="803"/>
      <c r="AX24" s="805"/>
      <c r="AY24" s="805"/>
      <c r="AZ24" s="1035"/>
      <c r="BA24" s="1035"/>
      <c r="BB24" s="852"/>
      <c r="BC24" s="852"/>
      <c r="BD24" s="852"/>
      <c r="BE24" s="852"/>
      <c r="BF24" s="852"/>
      <c r="BG24" s="1032"/>
      <c r="BH24" s="852"/>
      <c r="BI24" s="971"/>
      <c r="BJ24" s="805"/>
      <c r="BK24" s="805"/>
      <c r="BL24" s="1026"/>
    </row>
    <row r="25" spans="1:64" s="11" customFormat="1" ht="71.25" thickBot="1" x14ac:dyDescent="0.3">
      <c r="A25" s="1005"/>
      <c r="B25" s="942"/>
      <c r="C25" s="1010"/>
      <c r="D25" s="1013"/>
      <c r="E25" s="946"/>
      <c r="F25" s="1016"/>
      <c r="G25" s="805"/>
      <c r="H25" s="803"/>
      <c r="I25" s="952"/>
      <c r="J25" s="983"/>
      <c r="K25" s="986"/>
      <c r="L25" s="852"/>
      <c r="M25" s="852"/>
      <c r="N25" s="805"/>
      <c r="O25" s="971"/>
      <c r="P25" s="803"/>
      <c r="Q25" s="955"/>
      <c r="R25" s="803"/>
      <c r="S25" s="955"/>
      <c r="T25" s="803"/>
      <c r="U25" s="955"/>
      <c r="V25" s="958"/>
      <c r="W25" s="955"/>
      <c r="X25" s="955"/>
      <c r="Y25" s="1002"/>
      <c r="Z25" s="68">
        <v>3</v>
      </c>
      <c r="AA25" s="385" t="s">
        <v>848</v>
      </c>
      <c r="AB25" s="381" t="s">
        <v>170</v>
      </c>
      <c r="AC25" s="385" t="s">
        <v>849</v>
      </c>
      <c r="AD25" s="384" t="str">
        <f t="shared" si="4"/>
        <v>Impacto</v>
      </c>
      <c r="AE25" s="383" t="s">
        <v>76</v>
      </c>
      <c r="AF25" s="302">
        <f t="shared" si="5"/>
        <v>0.1</v>
      </c>
      <c r="AG25" s="381" t="s">
        <v>77</v>
      </c>
      <c r="AH25" s="302">
        <f t="shared" si="6"/>
        <v>0.15</v>
      </c>
      <c r="AI25" s="315">
        <f t="shared" si="7"/>
        <v>0.25</v>
      </c>
      <c r="AJ25" s="69">
        <f>IFERROR(IF(AND(AD24="Probabilidad",AD25="Probabilidad"),(AJ24-(+AJ24*AI25)),IF(AND(AD24="Impacto",AD25="Probabilidad"),(AJ23-(+AJ23*AI25)),IF(AD25="Impacto",AJ24,""))),"")</f>
        <v>0.216</v>
      </c>
      <c r="AK25" s="69">
        <f>IFERROR(IF(AND(AD24="Impacto",AD25="Impacto"),(AK24-(+AK24*AI25)),IF(AND(AD24="Probabilidad",AD25="Impacto"),(AK23-(+AK23*AI25)),IF(AD25="Probabilidad",AK24,""))),"")</f>
        <v>0.44999999999999996</v>
      </c>
      <c r="AL25" s="10" t="s">
        <v>66</v>
      </c>
      <c r="AM25" s="19" t="s">
        <v>79</v>
      </c>
      <c r="AN25" s="19" t="s">
        <v>80</v>
      </c>
      <c r="AO25" s="952"/>
      <c r="AP25" s="952"/>
      <c r="AQ25" s="968"/>
      <c r="AR25" s="952"/>
      <c r="AS25" s="952"/>
      <c r="AT25" s="968"/>
      <c r="AU25" s="968"/>
      <c r="AV25" s="968"/>
      <c r="AW25" s="803"/>
      <c r="AX25" s="805"/>
      <c r="AY25" s="805"/>
      <c r="AZ25" s="1035"/>
      <c r="BA25" s="1035"/>
      <c r="BB25" s="852"/>
      <c r="BC25" s="852"/>
      <c r="BD25" s="852"/>
      <c r="BE25" s="852"/>
      <c r="BF25" s="852"/>
      <c r="BG25" s="1032"/>
      <c r="BH25" s="852"/>
      <c r="BI25" s="971"/>
      <c r="BJ25" s="805"/>
      <c r="BK25" s="805"/>
      <c r="BL25" s="1026"/>
    </row>
    <row r="26" spans="1:64" s="11" customFormat="1" ht="90" x14ac:dyDescent="0.25">
      <c r="A26" s="1005"/>
      <c r="B26" s="942"/>
      <c r="C26" s="1010"/>
      <c r="D26" s="1013"/>
      <c r="E26" s="946"/>
      <c r="F26" s="1016"/>
      <c r="G26" s="805"/>
      <c r="H26" s="803"/>
      <c r="I26" s="952"/>
      <c r="J26" s="983"/>
      <c r="K26" s="986"/>
      <c r="L26" s="852"/>
      <c r="M26" s="852"/>
      <c r="N26" s="805"/>
      <c r="O26" s="971"/>
      <c r="P26" s="803"/>
      <c r="Q26" s="955"/>
      <c r="R26" s="803"/>
      <c r="S26" s="955"/>
      <c r="T26" s="803"/>
      <c r="U26" s="955"/>
      <c r="V26" s="958"/>
      <c r="W26" s="955"/>
      <c r="X26" s="955"/>
      <c r="Y26" s="1002"/>
      <c r="Z26" s="68">
        <v>4</v>
      </c>
      <c r="AA26" s="385" t="s">
        <v>850</v>
      </c>
      <c r="AB26" s="383" t="s">
        <v>165</v>
      </c>
      <c r="AC26" s="385" t="s">
        <v>851</v>
      </c>
      <c r="AD26" s="384" t="str">
        <f t="shared" si="4"/>
        <v>Probabilidad</v>
      </c>
      <c r="AE26" s="383" t="s">
        <v>64</v>
      </c>
      <c r="AF26" s="302">
        <f t="shared" si="5"/>
        <v>0.25</v>
      </c>
      <c r="AG26" s="381" t="s">
        <v>77</v>
      </c>
      <c r="AH26" s="302">
        <f t="shared" si="6"/>
        <v>0.15</v>
      </c>
      <c r="AI26" s="315">
        <f t="shared" si="7"/>
        <v>0.4</v>
      </c>
      <c r="AJ26" s="69">
        <f>IFERROR(IF(AND(AD25="Probabilidad",AD26="Probabilidad"),(AJ25-(+AJ25*AI26)),IF(AND(AD25="Impacto",AD26="Probabilidad"),(AJ24-(+AJ24*AI26)),IF(AD26="Impacto",AJ25,""))),"")</f>
        <v>0.12959999999999999</v>
      </c>
      <c r="AK26" s="69">
        <f>IFERROR(IF(AND(AD25="Impacto",AD26="Impacto"),(AK25-(+AK25*AI26)),IF(AND(AD25="Probabilidad",AD26="Impacto"),(AK24-(+AK24*AI26)),IF(AD26="Probabilidad",AK25,""))),"")</f>
        <v>0.44999999999999996</v>
      </c>
      <c r="AL26" s="10" t="s">
        <v>66</v>
      </c>
      <c r="AM26" s="19" t="s">
        <v>67</v>
      </c>
      <c r="AN26" s="19" t="s">
        <v>80</v>
      </c>
      <c r="AO26" s="952"/>
      <c r="AP26" s="952"/>
      <c r="AQ26" s="968"/>
      <c r="AR26" s="952"/>
      <c r="AS26" s="952"/>
      <c r="AT26" s="968"/>
      <c r="AU26" s="968"/>
      <c r="AV26" s="968"/>
      <c r="AW26" s="803"/>
      <c r="AX26" s="805"/>
      <c r="AY26" s="805"/>
      <c r="AZ26" s="1035"/>
      <c r="BA26" s="1035"/>
      <c r="BB26" s="852"/>
      <c r="BC26" s="852"/>
      <c r="BD26" s="852"/>
      <c r="BE26" s="852"/>
      <c r="BF26" s="852"/>
      <c r="BG26" s="1032"/>
      <c r="BH26" s="852"/>
      <c r="BI26" s="971"/>
      <c r="BJ26" s="805"/>
      <c r="BK26" s="805"/>
      <c r="BL26" s="1026"/>
    </row>
    <row r="27" spans="1:64" s="11" customFormat="1" x14ac:dyDescent="0.25">
      <c r="A27" s="1005"/>
      <c r="B27" s="942"/>
      <c r="C27" s="1010"/>
      <c r="D27" s="1013"/>
      <c r="E27" s="946"/>
      <c r="F27" s="1016"/>
      <c r="G27" s="805"/>
      <c r="H27" s="803"/>
      <c r="I27" s="952"/>
      <c r="J27" s="983"/>
      <c r="K27" s="986"/>
      <c r="L27" s="852"/>
      <c r="M27" s="852"/>
      <c r="N27" s="805"/>
      <c r="O27" s="971"/>
      <c r="P27" s="803"/>
      <c r="Q27" s="955"/>
      <c r="R27" s="803"/>
      <c r="S27" s="955"/>
      <c r="T27" s="803"/>
      <c r="U27" s="955"/>
      <c r="V27" s="958"/>
      <c r="W27" s="955"/>
      <c r="X27" s="955"/>
      <c r="Y27" s="1002"/>
      <c r="Z27" s="68">
        <v>5</v>
      </c>
      <c r="AA27" s="309"/>
      <c r="AB27" s="383"/>
      <c r="AC27" s="385"/>
      <c r="AD27" s="384" t="str">
        <f t="shared" si="4"/>
        <v/>
      </c>
      <c r="AE27" s="383"/>
      <c r="AF27" s="302" t="str">
        <f t="shared" si="5"/>
        <v/>
      </c>
      <c r="AG27" s="383"/>
      <c r="AH27" s="302" t="str">
        <f t="shared" si="6"/>
        <v/>
      </c>
      <c r="AI27" s="315" t="str">
        <f t="shared" si="7"/>
        <v/>
      </c>
      <c r="AJ27" s="69" t="str">
        <f>IFERROR(IF(AND(AD26="Probabilidad",AD27="Probabilidad"),(AJ26-(+AJ26*AI27)),IF(AND(AD26="Impacto",AD27="Probabilidad"),(AJ25-(+AJ25*AI27)),IF(AD27="Impacto",AJ26,""))),"")</f>
        <v/>
      </c>
      <c r="AK27" s="69" t="str">
        <f>IFERROR(IF(AND(AD26="Impacto",AD27="Impacto"),(AK26-(+AK26*AI27)),IF(AND(AD26="Probabilidad",AD27="Impacto"),(AK25-(+AK25*AI27)),IF(AD27="Probabilidad",AK26,""))),"")</f>
        <v/>
      </c>
      <c r="AL27" s="19"/>
      <c r="AM27" s="19"/>
      <c r="AN27" s="19"/>
      <c r="AO27" s="952"/>
      <c r="AP27" s="952"/>
      <c r="AQ27" s="968"/>
      <c r="AR27" s="952"/>
      <c r="AS27" s="952"/>
      <c r="AT27" s="968"/>
      <c r="AU27" s="968"/>
      <c r="AV27" s="968"/>
      <c r="AW27" s="803"/>
      <c r="AX27" s="805"/>
      <c r="AY27" s="805"/>
      <c r="AZ27" s="1035"/>
      <c r="BA27" s="1035"/>
      <c r="BB27" s="852"/>
      <c r="BC27" s="852"/>
      <c r="BD27" s="852"/>
      <c r="BE27" s="852"/>
      <c r="BF27" s="852"/>
      <c r="BG27" s="1032"/>
      <c r="BH27" s="852"/>
      <c r="BI27" s="971"/>
      <c r="BJ27" s="805"/>
      <c r="BK27" s="805"/>
      <c r="BL27" s="1026"/>
    </row>
    <row r="28" spans="1:64" s="11" customFormat="1" ht="15.75" thickBot="1" x14ac:dyDescent="0.3">
      <c r="A28" s="1005"/>
      <c r="B28" s="942"/>
      <c r="C28" s="1010"/>
      <c r="D28" s="1014"/>
      <c r="E28" s="947"/>
      <c r="F28" s="1017"/>
      <c r="G28" s="806"/>
      <c r="H28" s="847"/>
      <c r="I28" s="953"/>
      <c r="J28" s="984"/>
      <c r="K28" s="987"/>
      <c r="L28" s="960"/>
      <c r="M28" s="960"/>
      <c r="N28" s="806"/>
      <c r="O28" s="972"/>
      <c r="P28" s="847"/>
      <c r="Q28" s="956"/>
      <c r="R28" s="847"/>
      <c r="S28" s="956"/>
      <c r="T28" s="847"/>
      <c r="U28" s="956"/>
      <c r="V28" s="959"/>
      <c r="W28" s="956"/>
      <c r="X28" s="956"/>
      <c r="Y28" s="1003"/>
      <c r="Z28" s="60">
        <v>6</v>
      </c>
      <c r="AA28" s="387"/>
      <c r="AB28" s="388"/>
      <c r="AC28" s="387"/>
      <c r="AD28" s="389" t="str">
        <f t="shared" si="4"/>
        <v/>
      </c>
      <c r="AE28" s="388"/>
      <c r="AF28" s="303" t="str">
        <f t="shared" si="5"/>
        <v/>
      </c>
      <c r="AG28" s="388"/>
      <c r="AH28" s="303" t="str">
        <f t="shared" si="6"/>
        <v/>
      </c>
      <c r="AI28" s="61" t="str">
        <f t="shared" si="7"/>
        <v/>
      </c>
      <c r="AJ28" s="69" t="str">
        <f>IFERROR(IF(AND(AD27="Probabilidad",AD28="Probabilidad"),(AJ27-(+AJ27*AI28)),IF(AND(AD27="Impacto",AD28="Probabilidad"),(AJ26-(+AJ26*AI28)),IF(AD28="Impacto",AJ27,""))),"")</f>
        <v/>
      </c>
      <c r="AK28" s="69" t="str">
        <f>IFERROR(IF(AND(AD27="Impacto",AD28="Impacto"),(AK27-(+AK27*AI28)),IF(AND(AD27="Probabilidad",AD28="Impacto"),(AK26-(+AK26*AI28)),IF(AD28="Probabilidad",AK27,""))),"")</f>
        <v/>
      </c>
      <c r="AL28" s="20"/>
      <c r="AM28" s="20"/>
      <c r="AN28" s="20"/>
      <c r="AO28" s="953"/>
      <c r="AP28" s="953"/>
      <c r="AQ28" s="969"/>
      <c r="AR28" s="953"/>
      <c r="AS28" s="953"/>
      <c r="AT28" s="969"/>
      <c r="AU28" s="969"/>
      <c r="AV28" s="969"/>
      <c r="AW28" s="847"/>
      <c r="AX28" s="806"/>
      <c r="AY28" s="806"/>
      <c r="AZ28" s="1036"/>
      <c r="BA28" s="1036"/>
      <c r="BB28" s="960"/>
      <c r="BC28" s="960"/>
      <c r="BD28" s="960"/>
      <c r="BE28" s="960"/>
      <c r="BF28" s="960"/>
      <c r="BG28" s="1033"/>
      <c r="BH28" s="960"/>
      <c r="BI28" s="972"/>
      <c r="BJ28" s="806"/>
      <c r="BK28" s="806"/>
      <c r="BL28" s="1027"/>
    </row>
    <row r="29" spans="1:64" s="11" customFormat="1" ht="57.75" customHeight="1" thickBot="1" x14ac:dyDescent="0.3">
      <c r="A29" s="1005"/>
      <c r="B29" s="942"/>
      <c r="C29" s="1010"/>
      <c r="D29" s="1012" t="s">
        <v>840</v>
      </c>
      <c r="E29" s="945" t="s">
        <v>122</v>
      </c>
      <c r="F29" s="1015">
        <v>2</v>
      </c>
      <c r="G29" s="851" t="s">
        <v>841</v>
      </c>
      <c r="H29" s="802" t="s">
        <v>99</v>
      </c>
      <c r="I29" s="1028" t="s">
        <v>1473</v>
      </c>
      <c r="J29" s="982" t="s">
        <v>16</v>
      </c>
      <c r="K29" s="985" t="str">
        <f>CONCATENATE(" *",[22]Árbol_G!C45," *",[22]Árbol_G!E45," *",[22]Árbol_G!G45)</f>
        <v xml:space="preserve"> * * *</v>
      </c>
      <c r="L29" s="851" t="s">
        <v>852</v>
      </c>
      <c r="M29" s="851" t="s">
        <v>853</v>
      </c>
      <c r="N29" s="961"/>
      <c r="O29" s="964"/>
      <c r="P29" s="802" t="s">
        <v>70</v>
      </c>
      <c r="Q29" s="954">
        <f>IF(P29="Muy Alta",100%,IF(P29="Alta",80%,IF(P29="Media",60%,IF(P29="Baja",40%,IF(P29="Muy Baja",20%,"")))))</f>
        <v>0.2</v>
      </c>
      <c r="R29" s="802"/>
      <c r="S29" s="954" t="str">
        <f>IF(R29="Catastrófico",100%,IF(R29="Mayor",80%,IF(R29="Moderado",60%,IF(R29="Menor",40%,IF(R29="Leve",20%,"")))))</f>
        <v/>
      </c>
      <c r="T29" s="802" t="s">
        <v>11</v>
      </c>
      <c r="U29" s="954">
        <f>IF(T29="Catastrófico",100%,IF(T29="Mayor",80%,IF(T29="Moderado",60%,IF(T29="Menor",40%,IF(T29="Leve",20%,"")))))</f>
        <v>0.8</v>
      </c>
      <c r="V29" s="957" t="str">
        <f>IF(W29=100%,"Catastrófico",IF(W29=80%,"Mayor",IF(W29=60%,"Moderado",IF(W29=40%,"Menor",IF(W29=20%,"Leve","")))))</f>
        <v>Mayor</v>
      </c>
      <c r="W29" s="954">
        <f>IF(AND(S29="",U29=""),"",MAX(S29,U29))</f>
        <v>0.8</v>
      </c>
      <c r="X29" s="954" t="str">
        <f>CONCATENATE(P29,V29)</f>
        <v>Muy BajaMayor</v>
      </c>
      <c r="Y29" s="967" t="str">
        <f>IF(X29="Muy AltaLeve","Alto",IF(X29="Muy AltaMenor","Alto",IF(X29="Muy AltaModerado","Alto",IF(X29="Muy AltaMayor","Alto",IF(X29="Muy AltaCatastrófico","Extremo",IF(X29="AltaLeve","Moderado",IF(X29="AltaMenor","Moderado",IF(X29="AltaModerado","Alto",IF(X29="AltaMayor","Alto",IF(X29="AltaCatastrófico","Extremo",IF(X29="MediaLeve","Moderado",IF(X29="MediaMenor","Moderado",IF(X29="MediaModerado","Moderado",IF(X29="MediaMayor","Alto",IF(X29="MediaCatastrófico","Extremo",IF(X29="BajaLeve","Bajo",IF(X29="BajaMenor","Moderado",IF(X29="BajaModerado","Moderado",IF(X29="BajaMayor","Alto",IF(X29="BajaCatastrófico","Extremo",IF(X29="Muy BajaLeve","Bajo",IF(X29="Muy BajaMenor","Bajo",IF(X29="Muy BajaModerado","Moderado",IF(X29="Muy BajaMayor","Alto",IF(X29="Muy BajaCatastrófico","Extremo","")))))))))))))))))))))))))</f>
        <v>Alto</v>
      </c>
      <c r="Z29" s="58">
        <v>1</v>
      </c>
      <c r="AA29" s="385" t="s">
        <v>854</v>
      </c>
      <c r="AB29" s="381" t="s">
        <v>170</v>
      </c>
      <c r="AC29" s="385" t="s">
        <v>847</v>
      </c>
      <c r="AD29" s="382" t="str">
        <f t="shared" si="4"/>
        <v>Probabilidad</v>
      </c>
      <c r="AE29" s="381" t="s">
        <v>64</v>
      </c>
      <c r="AF29" s="301">
        <f t="shared" si="5"/>
        <v>0.25</v>
      </c>
      <c r="AG29" s="381" t="s">
        <v>77</v>
      </c>
      <c r="AH29" s="301">
        <f t="shared" si="6"/>
        <v>0.15</v>
      </c>
      <c r="AI29" s="300">
        <f t="shared" si="7"/>
        <v>0.4</v>
      </c>
      <c r="AJ29" s="59">
        <f>IFERROR(IF(AD29="Probabilidad",(Q29-(+Q29*AI29)),IF(AD29="Impacto",Q29,"")),"")</f>
        <v>0.12</v>
      </c>
      <c r="AK29" s="59">
        <f>IFERROR(IF(AD29="Impacto",(W29-(+W29*AI29)),IF(AD29="Probabilidad",W29,"")),"")</f>
        <v>0.8</v>
      </c>
      <c r="AL29" s="10" t="s">
        <v>66</v>
      </c>
      <c r="AM29" s="10" t="s">
        <v>67</v>
      </c>
      <c r="AN29" s="10" t="s">
        <v>80</v>
      </c>
      <c r="AO29" s="951">
        <f>Q29</f>
        <v>0.2</v>
      </c>
      <c r="AP29" s="951">
        <f>IF(AJ29="","",MIN(AJ29:AJ34))</f>
        <v>3.5999999999999997E-2</v>
      </c>
      <c r="AQ29" s="967" t="str">
        <f>IFERROR(IF(AP29="","",IF(AP29&lt;=0.2,"Muy Baja",IF(AP29&lt;=0.4,"Baja",IF(AP29&lt;=0.6,"Media",IF(AP29&lt;=0.8,"Alta","Muy Alta"))))),"")</f>
        <v>Muy Baja</v>
      </c>
      <c r="AR29" s="951">
        <f>W29</f>
        <v>0.8</v>
      </c>
      <c r="AS29" s="951">
        <f>IF(AK29="","",MIN(AK29:AK34))</f>
        <v>0.8</v>
      </c>
      <c r="AT29" s="967" t="str">
        <f>IFERROR(IF(AS29="","",IF(AS29&lt;=0.2,"Leve",IF(AS29&lt;=0.4,"Menor",IF(AS29&lt;=0.6,"Moderado",IF(AS29&lt;=0.8,"Mayor","Catastrófico"))))),"")</f>
        <v>Mayor</v>
      </c>
      <c r="AU29" s="967" t="str">
        <f>Y29</f>
        <v>Alto</v>
      </c>
      <c r="AV29" s="967" t="str">
        <f>IFERROR(IF(OR(AND(AQ29="Muy Baja",AT29="Leve"),AND(AQ29="Muy Baja",AT29="Menor"),AND(AQ29="Baja",AT29="Leve")),"Bajo",IF(OR(AND(AQ29="Muy baja",AT29="Moderado"),AND(AQ29="Baja",AT29="Menor"),AND(AQ29="Baja",AT29="Moderado"),AND(AQ29="Media",AT29="Leve"),AND(AQ29="Media",AT29="Menor"),AND(AQ29="Media",AT29="Moderado"),AND(AQ29="Alta",AT29="Leve"),AND(AQ29="Alta",AT29="Menor")),"Moderado",IF(OR(AND(AQ29="Muy Baja",AT29="Mayor"),AND(AQ29="Baja",AT29="Mayor"),AND(AQ29="Media",AT29="Mayor"),AND(AQ29="Alta",AT29="Moderado"),AND(AQ29="Alta",AT29="Mayor"),AND(AQ29="Muy Alta",AT29="Leve"),AND(AQ29="Muy Alta",AT29="Menor"),AND(AQ29="Muy Alta",AT29="Moderado"),AND(AQ29="Muy Alta",AT29="Mayor")),"Alto",IF(OR(AND(AQ29="Muy Baja",AT29="Catastrófico"),AND(AQ29="Baja",AT29="Catastrófico"),AND(AQ29="Media",AT29="Catastrófico"),AND(AQ29="Alta",AT29="Catastrófico"),AND(AQ29="Muy Alta",AT29="Catastrófico")),"Extremo","")))),"")</f>
        <v>Alto</v>
      </c>
      <c r="AW29" s="802" t="s">
        <v>167</v>
      </c>
      <c r="AX29" s="851" t="s">
        <v>1607</v>
      </c>
      <c r="AY29" s="851" t="s">
        <v>1608</v>
      </c>
      <c r="AZ29" s="1034" t="s">
        <v>664</v>
      </c>
      <c r="BA29" s="1034" t="s">
        <v>845</v>
      </c>
      <c r="BB29" s="1037">
        <v>45291</v>
      </c>
      <c r="BC29" s="861"/>
      <c r="BD29" s="855"/>
      <c r="BE29" s="1039"/>
      <c r="BF29" s="1039"/>
      <c r="BG29" s="1038"/>
      <c r="BH29" s="1039"/>
      <c r="BI29" s="1039"/>
      <c r="BJ29" s="861"/>
      <c r="BK29" s="855"/>
      <c r="BL29" s="1040"/>
    </row>
    <row r="30" spans="1:64" s="11" customFormat="1" ht="90" x14ac:dyDescent="0.25">
      <c r="A30" s="1005"/>
      <c r="B30" s="942"/>
      <c r="C30" s="1010"/>
      <c r="D30" s="1013"/>
      <c r="E30" s="946"/>
      <c r="F30" s="1016"/>
      <c r="G30" s="852"/>
      <c r="H30" s="803"/>
      <c r="I30" s="1029"/>
      <c r="J30" s="983"/>
      <c r="K30" s="986"/>
      <c r="L30" s="852"/>
      <c r="M30" s="852"/>
      <c r="N30" s="962"/>
      <c r="O30" s="965"/>
      <c r="P30" s="803"/>
      <c r="Q30" s="955"/>
      <c r="R30" s="803"/>
      <c r="S30" s="955"/>
      <c r="T30" s="803"/>
      <c r="U30" s="955"/>
      <c r="V30" s="958"/>
      <c r="W30" s="955"/>
      <c r="X30" s="955"/>
      <c r="Y30" s="968"/>
      <c r="Z30" s="68">
        <v>2</v>
      </c>
      <c r="AA30" s="62" t="s">
        <v>855</v>
      </c>
      <c r="AB30" s="383" t="s">
        <v>165</v>
      </c>
      <c r="AC30" s="385" t="s">
        <v>856</v>
      </c>
      <c r="AD30" s="70" t="str">
        <f>IF(OR(AE30="Preventivo",AE30="Detectivo"),"Probabilidad",IF(AE30="Correctivo","Impacto",""))</f>
        <v>Probabilidad</v>
      </c>
      <c r="AE30" s="19" t="s">
        <v>64</v>
      </c>
      <c r="AF30" s="302">
        <f t="shared" si="5"/>
        <v>0.25</v>
      </c>
      <c r="AG30" s="19" t="s">
        <v>65</v>
      </c>
      <c r="AH30" s="302">
        <f t="shared" si="6"/>
        <v>0.25</v>
      </c>
      <c r="AI30" s="315">
        <f t="shared" si="7"/>
        <v>0.5</v>
      </c>
      <c r="AJ30" s="71">
        <f>IFERROR(IF(AND(AD29="Probabilidad",AD30="Probabilidad"),(AJ29-(+AJ29*AI30)),IF(AD30="Probabilidad",(Q29-(+Q29*AI30)),IF(AD30="Impacto",AJ29,""))),"")</f>
        <v>0.06</v>
      </c>
      <c r="AK30" s="71">
        <f>IFERROR(IF(AND(AD29="Impacto",AD30="Impacto"),(AK29-(+AK29*AI30)),IF(AD30="Impacto",(W29-(+W29*AI30)),IF(AD30="Probabilidad",AK29,""))),"")</f>
        <v>0.8</v>
      </c>
      <c r="AL30" s="10" t="s">
        <v>66</v>
      </c>
      <c r="AM30" s="10" t="s">
        <v>67</v>
      </c>
      <c r="AN30" s="10" t="s">
        <v>80</v>
      </c>
      <c r="AO30" s="952"/>
      <c r="AP30" s="952"/>
      <c r="AQ30" s="968"/>
      <c r="AR30" s="952"/>
      <c r="AS30" s="952"/>
      <c r="AT30" s="968"/>
      <c r="AU30" s="968"/>
      <c r="AV30" s="968"/>
      <c r="AW30" s="803"/>
      <c r="AX30" s="852"/>
      <c r="AY30" s="852"/>
      <c r="AZ30" s="1035"/>
      <c r="BA30" s="1035"/>
      <c r="BB30" s="1046"/>
      <c r="BC30" s="805"/>
      <c r="BD30" s="852"/>
      <c r="BE30" s="1020"/>
      <c r="BF30" s="1020"/>
      <c r="BG30" s="805"/>
      <c r="BH30" s="1020"/>
      <c r="BI30" s="1020"/>
      <c r="BJ30" s="805"/>
      <c r="BK30" s="852"/>
      <c r="BL30" s="1041"/>
    </row>
    <row r="31" spans="1:64" s="11" customFormat="1" ht="70.5" x14ac:dyDescent="0.25">
      <c r="A31" s="1005"/>
      <c r="B31" s="942"/>
      <c r="C31" s="1010"/>
      <c r="D31" s="1013"/>
      <c r="E31" s="946"/>
      <c r="F31" s="1016"/>
      <c r="G31" s="852"/>
      <c r="H31" s="803"/>
      <c r="I31" s="1029"/>
      <c r="J31" s="983"/>
      <c r="K31" s="986"/>
      <c r="L31" s="852"/>
      <c r="M31" s="852"/>
      <c r="N31" s="962"/>
      <c r="O31" s="965"/>
      <c r="P31" s="803"/>
      <c r="Q31" s="955"/>
      <c r="R31" s="803"/>
      <c r="S31" s="955"/>
      <c r="T31" s="803"/>
      <c r="U31" s="955"/>
      <c r="V31" s="958"/>
      <c r="W31" s="955"/>
      <c r="X31" s="955"/>
      <c r="Y31" s="968"/>
      <c r="Z31" s="68">
        <v>3</v>
      </c>
      <c r="AA31" s="298" t="s">
        <v>857</v>
      </c>
      <c r="AB31" s="383" t="s">
        <v>170</v>
      </c>
      <c r="AC31" s="385" t="s">
        <v>856</v>
      </c>
      <c r="AD31" s="384" t="str">
        <f>IF(OR(AE31="Preventivo",AE31="Detectivo"),"Probabilidad",IF(AE31="Correctivo","Impacto",""))</f>
        <v>Probabilidad</v>
      </c>
      <c r="AE31" s="383" t="s">
        <v>64</v>
      </c>
      <c r="AF31" s="302">
        <f t="shared" si="5"/>
        <v>0.25</v>
      </c>
      <c r="AG31" s="383" t="s">
        <v>77</v>
      </c>
      <c r="AH31" s="302">
        <f t="shared" si="6"/>
        <v>0.15</v>
      </c>
      <c r="AI31" s="315">
        <f t="shared" si="7"/>
        <v>0.4</v>
      </c>
      <c r="AJ31" s="69">
        <f>IFERROR(IF(AND(AD30="Probabilidad",AD31="Probabilidad"),(AJ30-(+AJ30*AI31)),IF(AND(AD30="Impacto",AD31="Probabilidad"),(AJ29-(+AJ29*AI31)),IF(AD31="Impacto",AJ30,""))),"")</f>
        <v>3.5999999999999997E-2</v>
      </c>
      <c r="AK31" s="69">
        <f>IFERROR(IF(AND(AD30="Impacto",AD31="Impacto"),(AK30-(+AK30*AI31)),IF(AND(AD30="Probabilidad",AD31="Impacto"),(AK29-(+AK29*AI31)),IF(AD31="Probabilidad",AK30,""))),"")</f>
        <v>0.8</v>
      </c>
      <c r="AL31" s="19" t="s">
        <v>66</v>
      </c>
      <c r="AM31" s="19" t="s">
        <v>67</v>
      </c>
      <c r="AN31" s="19" t="s">
        <v>80</v>
      </c>
      <c r="AO31" s="952"/>
      <c r="AP31" s="952"/>
      <c r="AQ31" s="968"/>
      <c r="AR31" s="952"/>
      <c r="AS31" s="952"/>
      <c r="AT31" s="968"/>
      <c r="AU31" s="968"/>
      <c r="AV31" s="968"/>
      <c r="AW31" s="803"/>
      <c r="AX31" s="852"/>
      <c r="AY31" s="852"/>
      <c r="AZ31" s="1035"/>
      <c r="BA31" s="1035"/>
      <c r="BB31" s="1046"/>
      <c r="BC31" s="805"/>
      <c r="BD31" s="852"/>
      <c r="BE31" s="1020"/>
      <c r="BF31" s="1020"/>
      <c r="BG31" s="805"/>
      <c r="BH31" s="1020"/>
      <c r="BI31" s="1020"/>
      <c r="BJ31" s="805"/>
      <c r="BK31" s="852"/>
      <c r="BL31" s="1041"/>
    </row>
    <row r="32" spans="1:64" s="11" customFormat="1" x14ac:dyDescent="0.25">
      <c r="A32" s="1005"/>
      <c r="B32" s="942"/>
      <c r="C32" s="1010"/>
      <c r="D32" s="1013"/>
      <c r="E32" s="946"/>
      <c r="F32" s="1016"/>
      <c r="G32" s="852"/>
      <c r="H32" s="803"/>
      <c r="I32" s="1029"/>
      <c r="J32" s="983"/>
      <c r="K32" s="986"/>
      <c r="L32" s="852"/>
      <c r="M32" s="852"/>
      <c r="N32" s="962"/>
      <c r="O32" s="965"/>
      <c r="P32" s="803"/>
      <c r="Q32" s="955"/>
      <c r="R32" s="803"/>
      <c r="S32" s="955"/>
      <c r="T32" s="803"/>
      <c r="U32" s="955"/>
      <c r="V32" s="958"/>
      <c r="W32" s="955"/>
      <c r="X32" s="955"/>
      <c r="Y32" s="968"/>
      <c r="Z32" s="68">
        <v>4</v>
      </c>
      <c r="AA32" s="385"/>
      <c r="AB32" s="383"/>
      <c r="AC32" s="385"/>
      <c r="AD32" s="384" t="str">
        <f t="shared" si="4"/>
        <v/>
      </c>
      <c r="AE32" s="383"/>
      <c r="AF32" s="302" t="str">
        <f t="shared" si="5"/>
        <v/>
      </c>
      <c r="AG32" s="383"/>
      <c r="AH32" s="302" t="str">
        <f t="shared" si="6"/>
        <v/>
      </c>
      <c r="AI32" s="315" t="str">
        <f t="shared" si="7"/>
        <v/>
      </c>
      <c r="AJ32" s="69" t="str">
        <f>IFERROR(IF(AND(AD31="Probabilidad",AD32="Probabilidad"),(AJ31-(+AJ31*AI32)),IF(AND(AD31="Impacto",AD32="Probabilidad"),(AJ30-(+AJ30*AI32)),IF(AD32="Impacto",AJ31,""))),"")</f>
        <v/>
      </c>
      <c r="AK32" s="69" t="str">
        <f>IFERROR(IF(AND(AD31="Impacto",AD32="Impacto"),(AK31-(+AK31*AI32)),IF(AND(AD31="Probabilidad",AD32="Impacto"),(AK30-(+AK30*AI32)),IF(AD32="Probabilidad",AK31,""))),"")</f>
        <v/>
      </c>
      <c r="AL32" s="19"/>
      <c r="AM32" s="19"/>
      <c r="AN32" s="19"/>
      <c r="AO32" s="952"/>
      <c r="AP32" s="952"/>
      <c r="AQ32" s="968"/>
      <c r="AR32" s="952"/>
      <c r="AS32" s="952"/>
      <c r="AT32" s="968"/>
      <c r="AU32" s="968"/>
      <c r="AV32" s="968"/>
      <c r="AW32" s="803"/>
      <c r="AX32" s="852"/>
      <c r="AY32" s="852"/>
      <c r="AZ32" s="1035"/>
      <c r="BA32" s="1035"/>
      <c r="BB32" s="1046"/>
      <c r="BC32" s="805"/>
      <c r="BD32" s="852"/>
      <c r="BE32" s="1020"/>
      <c r="BF32" s="1020"/>
      <c r="BG32" s="805"/>
      <c r="BH32" s="1020"/>
      <c r="BI32" s="1020"/>
      <c r="BJ32" s="805"/>
      <c r="BK32" s="852"/>
      <c r="BL32" s="1041"/>
    </row>
    <row r="33" spans="1:64" s="11" customFormat="1" x14ac:dyDescent="0.25">
      <c r="A33" s="1005"/>
      <c r="B33" s="942"/>
      <c r="C33" s="1010"/>
      <c r="D33" s="1013"/>
      <c r="E33" s="946"/>
      <c r="F33" s="1016"/>
      <c r="G33" s="852"/>
      <c r="H33" s="803"/>
      <c r="I33" s="1029"/>
      <c r="J33" s="983"/>
      <c r="K33" s="986"/>
      <c r="L33" s="852"/>
      <c r="M33" s="852"/>
      <c r="N33" s="962"/>
      <c r="O33" s="965"/>
      <c r="P33" s="803"/>
      <c r="Q33" s="955"/>
      <c r="R33" s="803"/>
      <c r="S33" s="955"/>
      <c r="T33" s="803"/>
      <c r="U33" s="955"/>
      <c r="V33" s="958"/>
      <c r="W33" s="955"/>
      <c r="X33" s="955"/>
      <c r="Y33" s="968"/>
      <c r="Z33" s="68">
        <v>5</v>
      </c>
      <c r="AA33" s="306"/>
      <c r="AB33" s="383"/>
      <c r="AC33" s="385"/>
      <c r="AD33" s="384" t="str">
        <f t="shared" si="4"/>
        <v/>
      </c>
      <c r="AE33" s="383"/>
      <c r="AF33" s="302" t="str">
        <f t="shared" si="5"/>
        <v/>
      </c>
      <c r="AG33" s="383"/>
      <c r="AH33" s="302" t="str">
        <f t="shared" si="6"/>
        <v/>
      </c>
      <c r="AI33" s="315" t="str">
        <f t="shared" si="7"/>
        <v/>
      </c>
      <c r="AJ33" s="69" t="str">
        <f>IFERROR(IF(AND(AD32="Probabilidad",AD33="Probabilidad"),(AJ32-(+AJ32*AI33)),IF(AND(AD32="Impacto",AD33="Probabilidad"),(AJ31-(+AJ31*AI33)),IF(AD33="Impacto",AJ32,""))),"")</f>
        <v/>
      </c>
      <c r="AK33" s="69" t="str">
        <f>IFERROR(IF(AND(AD32="Impacto",AD33="Impacto"),(AK32-(+AK32*AI33)),IF(AND(AD32="Probabilidad",AD33="Impacto"),(AK31-(+AK31*AI33)),IF(AD33="Probabilidad",AK32,""))),"")</f>
        <v/>
      </c>
      <c r="AL33" s="19"/>
      <c r="AM33" s="19"/>
      <c r="AN33" s="19"/>
      <c r="AO33" s="952"/>
      <c r="AP33" s="952"/>
      <c r="AQ33" s="968"/>
      <c r="AR33" s="952"/>
      <c r="AS33" s="952"/>
      <c r="AT33" s="968"/>
      <c r="AU33" s="968"/>
      <c r="AV33" s="968"/>
      <c r="AW33" s="803"/>
      <c r="AX33" s="852"/>
      <c r="AY33" s="852"/>
      <c r="AZ33" s="1035"/>
      <c r="BA33" s="1035"/>
      <c r="BB33" s="1046"/>
      <c r="BC33" s="805"/>
      <c r="BD33" s="852"/>
      <c r="BE33" s="1020"/>
      <c r="BF33" s="1020"/>
      <c r="BG33" s="805"/>
      <c r="BH33" s="1020"/>
      <c r="BI33" s="1020"/>
      <c r="BJ33" s="805"/>
      <c r="BK33" s="852"/>
      <c r="BL33" s="1041"/>
    </row>
    <row r="34" spans="1:64" s="11" customFormat="1" ht="15.75" thickBot="1" x14ac:dyDescent="0.3">
      <c r="A34" s="1005"/>
      <c r="B34" s="942"/>
      <c r="C34" s="1010"/>
      <c r="D34" s="1014"/>
      <c r="E34" s="947"/>
      <c r="F34" s="1017"/>
      <c r="G34" s="960"/>
      <c r="H34" s="847"/>
      <c r="I34" s="1030"/>
      <c r="J34" s="984"/>
      <c r="K34" s="987"/>
      <c r="L34" s="960"/>
      <c r="M34" s="960"/>
      <c r="N34" s="963"/>
      <c r="O34" s="966"/>
      <c r="P34" s="847"/>
      <c r="Q34" s="956"/>
      <c r="R34" s="847"/>
      <c r="S34" s="956"/>
      <c r="T34" s="847"/>
      <c r="U34" s="956"/>
      <c r="V34" s="959"/>
      <c r="W34" s="956"/>
      <c r="X34" s="956"/>
      <c r="Y34" s="969"/>
      <c r="Z34" s="60">
        <v>6</v>
      </c>
      <c r="AA34" s="387"/>
      <c r="AB34" s="388"/>
      <c r="AC34" s="387"/>
      <c r="AD34" s="391" t="str">
        <f t="shared" si="4"/>
        <v/>
      </c>
      <c r="AE34" s="388"/>
      <c r="AF34" s="303" t="str">
        <f t="shared" si="5"/>
        <v/>
      </c>
      <c r="AG34" s="388"/>
      <c r="AH34" s="303" t="str">
        <f t="shared" si="6"/>
        <v/>
      </c>
      <c r="AI34" s="61" t="str">
        <f t="shared" si="7"/>
        <v/>
      </c>
      <c r="AJ34" s="69" t="str">
        <f>IFERROR(IF(AND(AD33="Probabilidad",AD34="Probabilidad"),(AJ33-(+AJ33*AI34)),IF(AND(AD33="Impacto",AD34="Probabilidad"),(AJ32-(+AJ32*AI34)),IF(AD34="Impacto",AJ33,""))),"")</f>
        <v/>
      </c>
      <c r="AK34" s="69" t="str">
        <f>IFERROR(IF(AND(AD33="Impacto",AD34="Impacto"),(AK33-(+AK33*AI34)),IF(AND(AD33="Probabilidad",AD34="Impacto"),(AK32-(+AK32*AI34)),IF(AD34="Probabilidad",AK33,""))),"")</f>
        <v/>
      </c>
      <c r="AL34" s="20"/>
      <c r="AM34" s="20"/>
      <c r="AN34" s="20"/>
      <c r="AO34" s="953"/>
      <c r="AP34" s="953"/>
      <c r="AQ34" s="969"/>
      <c r="AR34" s="953"/>
      <c r="AS34" s="953"/>
      <c r="AT34" s="969"/>
      <c r="AU34" s="969"/>
      <c r="AV34" s="969"/>
      <c r="AW34" s="847"/>
      <c r="AX34" s="960"/>
      <c r="AY34" s="960"/>
      <c r="AZ34" s="1036"/>
      <c r="BA34" s="1036"/>
      <c r="BB34" s="1047"/>
      <c r="BC34" s="806"/>
      <c r="BD34" s="960"/>
      <c r="BE34" s="1021"/>
      <c r="BF34" s="1021"/>
      <c r="BG34" s="806"/>
      <c r="BH34" s="1021"/>
      <c r="BI34" s="1021"/>
      <c r="BJ34" s="806"/>
      <c r="BK34" s="960"/>
      <c r="BL34" s="1042"/>
    </row>
    <row r="35" spans="1:64" s="11" customFormat="1" ht="78.75" customHeight="1" thickBot="1" x14ac:dyDescent="0.3">
      <c r="A35" s="1005"/>
      <c r="B35" s="942"/>
      <c r="C35" s="1010"/>
      <c r="D35" s="1012" t="s">
        <v>840</v>
      </c>
      <c r="E35" s="945" t="s">
        <v>122</v>
      </c>
      <c r="F35" s="1015">
        <v>3</v>
      </c>
      <c r="G35" s="851" t="s">
        <v>858</v>
      </c>
      <c r="H35" s="802" t="s">
        <v>98</v>
      </c>
      <c r="I35" s="1043" t="s">
        <v>1474</v>
      </c>
      <c r="J35" s="982" t="s">
        <v>16</v>
      </c>
      <c r="K35" s="985" t="str">
        <f>CONCATENATE(" *",[22]Árbol_G!C63," *",[22]Árbol_G!E63," *",[22]Árbol_G!G63)</f>
        <v xml:space="preserve"> * * *Si no existe un segundo efecto/consecuencia/causa coloque un espacio o un punto</v>
      </c>
      <c r="L35" s="851" t="s">
        <v>859</v>
      </c>
      <c r="M35" s="851" t="s">
        <v>853</v>
      </c>
      <c r="N35" s="804"/>
      <c r="O35" s="970"/>
      <c r="P35" s="802" t="s">
        <v>70</v>
      </c>
      <c r="Q35" s="954">
        <f>IF(P35="Muy Alta",100%,IF(P35="Alta",80%,IF(P35="Media",60%,IF(P35="Baja",40%,IF(P35="Muy Baja",20%,"")))))</f>
        <v>0.2</v>
      </c>
      <c r="R35" s="802"/>
      <c r="S35" s="954" t="str">
        <f>IF(R35="Catastrófico",100%,IF(R35="Mayor",80%,IF(R35="Moderado",60%,IF(R35="Menor",40%,IF(R35="Leve",20%,"")))))</f>
        <v/>
      </c>
      <c r="T35" s="802" t="s">
        <v>74</v>
      </c>
      <c r="U35" s="954">
        <f>IF(T35="Catastrófico",100%,IF(T35="Mayor",80%,IF(T35="Moderado",60%,IF(T35="Menor",40%,IF(T35="Leve",20%,"")))))</f>
        <v>0.2</v>
      </c>
      <c r="V35" s="957" t="str">
        <f>IF(W35=100%,"Catastrófico",IF(W35=80%,"Mayor",IF(W35=60%,"Moderado",IF(W35=40%,"Menor",IF(W35=20%,"Leve","")))))</f>
        <v>Leve</v>
      </c>
      <c r="W35" s="954">
        <f>IF(AND(S35="",U35=""),"",MAX(S35,U35))</f>
        <v>0.2</v>
      </c>
      <c r="X35" s="954" t="str">
        <f>CONCATENATE(P35,V35)</f>
        <v>Muy BajaLeve</v>
      </c>
      <c r="Y35" s="967" t="str">
        <f>IF(X35="Muy AltaLeve","Alto",IF(X35="Muy AltaMenor","Alto",IF(X35="Muy AltaModerado","Alto",IF(X35="Muy AltaMayor","Alto",IF(X35="Muy AltaCatastrófico","Extremo",IF(X35="AltaLeve","Moderado",IF(X35="AltaMenor","Moderado",IF(X35="AltaModerado","Alto",IF(X35="AltaMayor","Alto",IF(X35="AltaCatastrófico","Extremo",IF(X35="MediaLeve","Moderado",IF(X35="MediaMenor","Moderado",IF(X35="MediaModerado","Moderado",IF(X35="MediaMayor","Alto",IF(X35="MediaCatastrófico","Extremo",IF(X35="BajaLeve","Bajo",IF(X35="BajaMenor","Moderado",IF(X35="BajaModerado","Moderado",IF(X35="BajaMayor","Alto",IF(X35="BajaCatastrófico","Extremo",IF(X35="Muy BajaLeve","Bajo",IF(X35="Muy BajaMenor","Bajo",IF(X35="Muy BajaModerado","Moderado",IF(X35="Muy BajaMayor","Alto",IF(X35="Muy BajaCatastrófico","Extremo","")))))))))))))))))))))))))</f>
        <v>Bajo</v>
      </c>
      <c r="Z35" s="58">
        <v>1</v>
      </c>
      <c r="AA35" s="298" t="s">
        <v>1609</v>
      </c>
      <c r="AB35" s="381" t="s">
        <v>170</v>
      </c>
      <c r="AC35" s="394" t="s">
        <v>94</v>
      </c>
      <c r="AD35" s="382" t="str">
        <f t="shared" si="4"/>
        <v>Probabilidad</v>
      </c>
      <c r="AE35" s="381" t="s">
        <v>64</v>
      </c>
      <c r="AF35" s="301">
        <f t="shared" si="5"/>
        <v>0.25</v>
      </c>
      <c r="AG35" s="381" t="s">
        <v>77</v>
      </c>
      <c r="AH35" s="301">
        <f t="shared" si="6"/>
        <v>0.15</v>
      </c>
      <c r="AI35" s="300">
        <f t="shared" si="7"/>
        <v>0.4</v>
      </c>
      <c r="AJ35" s="59">
        <f>IFERROR(IF(AD35="Probabilidad",(Q35-(+Q35*AI35)),IF(AD35="Impacto",Q35,"")),"")</f>
        <v>0.12</v>
      </c>
      <c r="AK35" s="59">
        <f>IFERROR(IF(AD35="Impacto",(W35-(+W35*AI35)),IF(AD35="Probabilidad",W35,"")),"")</f>
        <v>0.2</v>
      </c>
      <c r="AL35" s="10" t="s">
        <v>78</v>
      </c>
      <c r="AM35" s="10" t="s">
        <v>67</v>
      </c>
      <c r="AN35" s="10" t="s">
        <v>80</v>
      </c>
      <c r="AO35" s="951">
        <f>Q35</f>
        <v>0.2</v>
      </c>
      <c r="AP35" s="951">
        <f>IF(AJ35="","",MIN(AJ35:AJ40))</f>
        <v>4.3199999999999995E-2</v>
      </c>
      <c r="AQ35" s="967" t="str">
        <f>IFERROR(IF(AP35="","",IF(AP35&lt;=0.2,"Muy Baja",IF(AP35&lt;=0.4,"Baja",IF(AP35&lt;=0.6,"Media",IF(AP35&lt;=0.8,"Alta","Muy Alta"))))),"")</f>
        <v>Muy Baja</v>
      </c>
      <c r="AR35" s="951">
        <f>W35</f>
        <v>0.2</v>
      </c>
      <c r="AS35" s="951">
        <f>IF(AK35="","",MIN(AK35:AK40))</f>
        <v>0.2</v>
      </c>
      <c r="AT35" s="967" t="str">
        <f>IFERROR(IF(AS35="","",IF(AS35&lt;=0.2,"Leve",IF(AS35&lt;=0.4,"Menor",IF(AS35&lt;=0.6,"Moderado",IF(AS35&lt;=0.8,"Mayor","Catastrófico"))))),"")</f>
        <v>Leve</v>
      </c>
      <c r="AU35" s="967" t="str">
        <f>Y35</f>
        <v>Bajo</v>
      </c>
      <c r="AV35" s="967" t="str">
        <f>IFERROR(IF(OR(AND(AQ35="Muy Baja",AT35="Leve"),AND(AQ35="Muy Baja",AT35="Menor"),AND(AQ35="Baja",AT35="Leve")),"Bajo",IF(OR(AND(AQ35="Muy baja",AT35="Moderado"),AND(AQ35="Baja",AT35="Menor"),AND(AQ35="Baja",AT35="Moderado"),AND(AQ35="Media",AT35="Leve"),AND(AQ35="Media",AT35="Menor"),AND(AQ35="Media",AT35="Moderado"),AND(AQ35="Alta",AT35="Leve"),AND(AQ35="Alta",AT35="Menor")),"Moderado",IF(OR(AND(AQ35="Muy Baja",AT35="Mayor"),AND(AQ35="Baja",AT35="Mayor"),AND(AQ35="Media",AT35="Mayor"),AND(AQ35="Alta",AT35="Moderado"),AND(AQ35="Alta",AT35="Mayor"),AND(AQ35="Muy Alta",AT35="Leve"),AND(AQ35="Muy Alta",AT35="Menor"),AND(AQ35="Muy Alta",AT35="Moderado"),AND(AQ35="Muy Alta",AT35="Mayor")),"Alto",IF(OR(AND(AQ35="Muy Baja",AT35="Catastrófico"),AND(AQ35="Baja",AT35="Catastrófico"),AND(AQ35="Media",AT35="Catastrófico"),AND(AQ35="Alta",AT35="Catastrófico"),AND(AQ35="Muy Alta",AT35="Catastrófico")),"Extremo","")))),"")</f>
        <v>Bajo</v>
      </c>
      <c r="AW35" s="802" t="s">
        <v>82</v>
      </c>
      <c r="AX35" s="961"/>
      <c r="AY35" s="851"/>
      <c r="AZ35" s="851"/>
      <c r="BA35" s="851"/>
      <c r="BB35" s="1037"/>
      <c r="BC35" s="851"/>
      <c r="BD35" s="851"/>
      <c r="BE35" s="1019"/>
      <c r="BF35" s="1019"/>
      <c r="BG35" s="1019"/>
      <c r="BH35" s="1019"/>
      <c r="BI35" s="1019"/>
      <c r="BJ35" s="804"/>
      <c r="BK35" s="851"/>
      <c r="BL35" s="1048"/>
    </row>
    <row r="36" spans="1:64" s="11" customFormat="1" ht="79.5" thickBot="1" x14ac:dyDescent="0.3">
      <c r="A36" s="1005"/>
      <c r="B36" s="942"/>
      <c r="C36" s="1010"/>
      <c r="D36" s="1013"/>
      <c r="E36" s="946"/>
      <c r="F36" s="1016"/>
      <c r="G36" s="852"/>
      <c r="H36" s="803"/>
      <c r="I36" s="1044"/>
      <c r="J36" s="983"/>
      <c r="K36" s="986"/>
      <c r="L36" s="852"/>
      <c r="M36" s="852"/>
      <c r="N36" s="805"/>
      <c r="O36" s="971"/>
      <c r="P36" s="803"/>
      <c r="Q36" s="955"/>
      <c r="R36" s="803"/>
      <c r="S36" s="955"/>
      <c r="T36" s="803"/>
      <c r="U36" s="955"/>
      <c r="V36" s="958"/>
      <c r="W36" s="955"/>
      <c r="X36" s="955"/>
      <c r="Y36" s="968"/>
      <c r="Z36" s="68">
        <v>2</v>
      </c>
      <c r="AA36" s="298" t="s">
        <v>1610</v>
      </c>
      <c r="AB36" s="381" t="s">
        <v>170</v>
      </c>
      <c r="AC36" s="385" t="s">
        <v>94</v>
      </c>
      <c r="AD36" s="384" t="str">
        <f t="shared" si="4"/>
        <v>Probabilidad</v>
      </c>
      <c r="AE36" s="381" t="s">
        <v>64</v>
      </c>
      <c r="AF36" s="302">
        <f t="shared" si="5"/>
        <v>0.25</v>
      </c>
      <c r="AG36" s="381" t="s">
        <v>77</v>
      </c>
      <c r="AH36" s="302">
        <f t="shared" si="6"/>
        <v>0.15</v>
      </c>
      <c r="AI36" s="315">
        <f t="shared" si="7"/>
        <v>0.4</v>
      </c>
      <c r="AJ36" s="69">
        <f>IFERROR(IF(AND(AD35="Probabilidad",AD36="Probabilidad"),(AJ35-(+AJ35*AI36)),IF(AD36="Probabilidad",(Q35-(+Q35*AI36)),IF(AD36="Impacto",AJ35,""))),"")</f>
        <v>7.1999999999999995E-2</v>
      </c>
      <c r="AK36" s="69">
        <f>IFERROR(IF(AND(AD35="Impacto",AD36="Impacto"),(AK35-(+AK35*AI36)),IF(AD36="Impacto",(W35-(+W35*AI36)),IF(AD36="Probabilidad",AK35,""))),"")</f>
        <v>0.2</v>
      </c>
      <c r="AL36" s="10" t="s">
        <v>78</v>
      </c>
      <c r="AM36" s="10" t="s">
        <v>67</v>
      </c>
      <c r="AN36" s="10" t="s">
        <v>80</v>
      </c>
      <c r="AO36" s="952"/>
      <c r="AP36" s="952"/>
      <c r="AQ36" s="968"/>
      <c r="AR36" s="952"/>
      <c r="AS36" s="952"/>
      <c r="AT36" s="968"/>
      <c r="AU36" s="968"/>
      <c r="AV36" s="968"/>
      <c r="AW36" s="803"/>
      <c r="AX36" s="962"/>
      <c r="AY36" s="852"/>
      <c r="AZ36" s="852"/>
      <c r="BA36" s="852"/>
      <c r="BB36" s="1046"/>
      <c r="BC36" s="852"/>
      <c r="BD36" s="852"/>
      <c r="BE36" s="1020"/>
      <c r="BF36" s="1020"/>
      <c r="BG36" s="1020"/>
      <c r="BH36" s="1020"/>
      <c r="BI36" s="1020"/>
      <c r="BJ36" s="805"/>
      <c r="BK36" s="852"/>
      <c r="BL36" s="1041"/>
    </row>
    <row r="37" spans="1:64" s="11" customFormat="1" ht="70.5" x14ac:dyDescent="0.25">
      <c r="A37" s="1005"/>
      <c r="B37" s="942"/>
      <c r="C37" s="1010"/>
      <c r="D37" s="1013"/>
      <c r="E37" s="946"/>
      <c r="F37" s="1016"/>
      <c r="G37" s="852"/>
      <c r="H37" s="803"/>
      <c r="I37" s="1044"/>
      <c r="J37" s="983"/>
      <c r="K37" s="986"/>
      <c r="L37" s="852"/>
      <c r="M37" s="852"/>
      <c r="N37" s="805"/>
      <c r="O37" s="971"/>
      <c r="P37" s="803"/>
      <c r="Q37" s="955"/>
      <c r="R37" s="803"/>
      <c r="S37" s="955"/>
      <c r="T37" s="803"/>
      <c r="U37" s="955"/>
      <c r="V37" s="958"/>
      <c r="W37" s="955"/>
      <c r="X37" s="955"/>
      <c r="Y37" s="968"/>
      <c r="Z37" s="68">
        <v>3</v>
      </c>
      <c r="AA37" s="298" t="s">
        <v>860</v>
      </c>
      <c r="AB37" s="381" t="s">
        <v>170</v>
      </c>
      <c r="AC37" s="385" t="s">
        <v>861</v>
      </c>
      <c r="AD37" s="384" t="str">
        <f t="shared" si="4"/>
        <v>Probabilidad</v>
      </c>
      <c r="AE37" s="381" t="s">
        <v>64</v>
      </c>
      <c r="AF37" s="302">
        <f t="shared" si="5"/>
        <v>0.25</v>
      </c>
      <c r="AG37" s="381" t="s">
        <v>77</v>
      </c>
      <c r="AH37" s="302">
        <f t="shared" si="6"/>
        <v>0.15</v>
      </c>
      <c r="AI37" s="315">
        <f t="shared" si="7"/>
        <v>0.4</v>
      </c>
      <c r="AJ37" s="69">
        <f>IFERROR(IF(AND(AD36="Probabilidad",AD37="Probabilidad"),(AJ36-(+AJ36*AI37)),IF(AND(AD36="Impacto",AD37="Probabilidad"),(AJ35-(+AJ35*AI37)),IF(AD37="Impacto",AJ36,""))),"")</f>
        <v>4.3199999999999995E-2</v>
      </c>
      <c r="AK37" s="69">
        <f>IFERROR(IF(AND(AD36="Impacto",AD37="Impacto"),(AK36-(+AK36*AI37)),IF(AND(AD36="Probabilidad",AD37="Impacto"),(AK35-(+AK35*AI37)),IF(AD37="Probabilidad",AK36,""))),"")</f>
        <v>0.2</v>
      </c>
      <c r="AL37" s="19" t="s">
        <v>66</v>
      </c>
      <c r="AM37" s="19" t="s">
        <v>67</v>
      </c>
      <c r="AN37" s="19" t="s">
        <v>80</v>
      </c>
      <c r="AO37" s="952"/>
      <c r="AP37" s="952"/>
      <c r="AQ37" s="968"/>
      <c r="AR37" s="952"/>
      <c r="AS37" s="952"/>
      <c r="AT37" s="968"/>
      <c r="AU37" s="968"/>
      <c r="AV37" s="968"/>
      <c r="AW37" s="803"/>
      <c r="AX37" s="962"/>
      <c r="AY37" s="852"/>
      <c r="AZ37" s="852"/>
      <c r="BA37" s="852"/>
      <c r="BB37" s="1046"/>
      <c r="BC37" s="852"/>
      <c r="BD37" s="852"/>
      <c r="BE37" s="1020"/>
      <c r="BF37" s="1020"/>
      <c r="BG37" s="1020"/>
      <c r="BH37" s="1020"/>
      <c r="BI37" s="1020"/>
      <c r="BJ37" s="805"/>
      <c r="BK37" s="852"/>
      <c r="BL37" s="1041"/>
    </row>
    <row r="38" spans="1:64" s="11" customFormat="1" x14ac:dyDescent="0.25">
      <c r="A38" s="1005"/>
      <c r="B38" s="942"/>
      <c r="C38" s="1010"/>
      <c r="D38" s="1013"/>
      <c r="E38" s="946"/>
      <c r="F38" s="1016"/>
      <c r="G38" s="852"/>
      <c r="H38" s="803"/>
      <c r="I38" s="1044"/>
      <c r="J38" s="983"/>
      <c r="K38" s="986"/>
      <c r="L38" s="852"/>
      <c r="M38" s="852"/>
      <c r="N38" s="805"/>
      <c r="O38" s="971"/>
      <c r="P38" s="803"/>
      <c r="Q38" s="955"/>
      <c r="R38" s="803"/>
      <c r="S38" s="955"/>
      <c r="T38" s="803"/>
      <c r="U38" s="955"/>
      <c r="V38" s="958"/>
      <c r="W38" s="955"/>
      <c r="X38" s="955"/>
      <c r="Y38" s="968"/>
      <c r="Z38" s="68">
        <v>4</v>
      </c>
      <c r="AA38" s="298"/>
      <c r="AB38" s="383"/>
      <c r="AC38" s="385"/>
      <c r="AD38" s="384" t="str">
        <f t="shared" si="4"/>
        <v/>
      </c>
      <c r="AE38" s="383"/>
      <c r="AF38" s="302" t="str">
        <f t="shared" si="5"/>
        <v/>
      </c>
      <c r="AG38" s="383"/>
      <c r="AH38" s="302" t="str">
        <f t="shared" si="6"/>
        <v/>
      </c>
      <c r="AI38" s="315" t="str">
        <f t="shared" si="7"/>
        <v/>
      </c>
      <c r="AJ38" s="69" t="str">
        <f>IFERROR(IF(AND(AD37="Probabilidad",AD38="Probabilidad"),(AJ37-(+AJ37*AI38)),IF(AND(AD37="Impacto",AD38="Probabilidad"),(AJ36-(+AJ36*AI38)),IF(AD38="Impacto",AJ37,""))),"")</f>
        <v/>
      </c>
      <c r="AK38" s="69" t="str">
        <f>IFERROR(IF(AND(AD37="Impacto",AD38="Impacto"),(AK37-(+AK37*AI38)),IF(AND(AD37="Probabilidad",AD38="Impacto"),(AK36-(+AK36*AI38)),IF(AD38="Probabilidad",AK37,""))),"")</f>
        <v/>
      </c>
      <c r="AL38" s="19"/>
      <c r="AM38" s="19"/>
      <c r="AN38" s="19"/>
      <c r="AO38" s="952"/>
      <c r="AP38" s="952"/>
      <c r="AQ38" s="968"/>
      <c r="AR38" s="952"/>
      <c r="AS38" s="952"/>
      <c r="AT38" s="968"/>
      <c r="AU38" s="968"/>
      <c r="AV38" s="968"/>
      <c r="AW38" s="803"/>
      <c r="AX38" s="962"/>
      <c r="AY38" s="852"/>
      <c r="AZ38" s="852"/>
      <c r="BA38" s="852"/>
      <c r="BB38" s="1046"/>
      <c r="BC38" s="852"/>
      <c r="BD38" s="852"/>
      <c r="BE38" s="1020"/>
      <c r="BF38" s="1020"/>
      <c r="BG38" s="1020"/>
      <c r="BH38" s="1020"/>
      <c r="BI38" s="1020"/>
      <c r="BJ38" s="805"/>
      <c r="BK38" s="852"/>
      <c r="BL38" s="1041"/>
    </row>
    <row r="39" spans="1:64" s="11" customFormat="1" x14ac:dyDescent="0.25">
      <c r="A39" s="1005"/>
      <c r="B39" s="942"/>
      <c r="C39" s="1010"/>
      <c r="D39" s="1013"/>
      <c r="E39" s="946"/>
      <c r="F39" s="1016"/>
      <c r="G39" s="852"/>
      <c r="H39" s="803"/>
      <c r="I39" s="1044"/>
      <c r="J39" s="983"/>
      <c r="K39" s="986"/>
      <c r="L39" s="852"/>
      <c r="M39" s="852"/>
      <c r="N39" s="805"/>
      <c r="O39" s="971"/>
      <c r="P39" s="803"/>
      <c r="Q39" s="955"/>
      <c r="R39" s="803"/>
      <c r="S39" s="955"/>
      <c r="T39" s="803"/>
      <c r="U39" s="955"/>
      <c r="V39" s="958"/>
      <c r="W39" s="955"/>
      <c r="X39" s="955"/>
      <c r="Y39" s="968"/>
      <c r="Z39" s="68">
        <v>5</v>
      </c>
      <c r="AA39" s="385"/>
      <c r="AB39" s="383"/>
      <c r="AC39" s="386"/>
      <c r="AD39" s="384" t="str">
        <f t="shared" si="4"/>
        <v/>
      </c>
      <c r="AE39" s="383"/>
      <c r="AF39" s="302" t="str">
        <f t="shared" si="5"/>
        <v/>
      </c>
      <c r="AG39" s="383"/>
      <c r="AH39" s="302" t="str">
        <f t="shared" si="6"/>
        <v/>
      </c>
      <c r="AI39" s="315" t="str">
        <f t="shared" si="7"/>
        <v/>
      </c>
      <c r="AJ39" s="69" t="str">
        <f>IFERROR(IF(AND(AD38="Probabilidad",AD39="Probabilidad"),(AJ38-(+AJ38*AI39)),IF(AND(AD38="Impacto",AD39="Probabilidad"),(AJ37-(+AJ37*AI39)),IF(AD39="Impacto",AJ38,""))),"")</f>
        <v/>
      </c>
      <c r="AK39" s="69" t="str">
        <f>IFERROR(IF(AND(AD38="Impacto",AD39="Impacto"),(AK38-(+AK38*AI39)),IF(AND(AD38="Probabilidad",AD39="Impacto"),(AK37-(+AK37*AI39)),IF(AD39="Probabilidad",AK38,""))),"")</f>
        <v/>
      </c>
      <c r="AL39" s="19"/>
      <c r="AM39" s="19"/>
      <c r="AN39" s="19"/>
      <c r="AO39" s="952"/>
      <c r="AP39" s="952"/>
      <c r="AQ39" s="968"/>
      <c r="AR39" s="952"/>
      <c r="AS39" s="952"/>
      <c r="AT39" s="968"/>
      <c r="AU39" s="968"/>
      <c r="AV39" s="968"/>
      <c r="AW39" s="803"/>
      <c r="AX39" s="962"/>
      <c r="AY39" s="852"/>
      <c r="AZ39" s="852"/>
      <c r="BA39" s="852"/>
      <c r="BB39" s="1046"/>
      <c r="BC39" s="852"/>
      <c r="BD39" s="852"/>
      <c r="BE39" s="1020"/>
      <c r="BF39" s="1020"/>
      <c r="BG39" s="1020"/>
      <c r="BH39" s="1020"/>
      <c r="BI39" s="1020"/>
      <c r="BJ39" s="805"/>
      <c r="BK39" s="852"/>
      <c r="BL39" s="1041"/>
    </row>
    <row r="40" spans="1:64" s="11" customFormat="1" ht="15.75" thickBot="1" x14ac:dyDescent="0.3">
      <c r="A40" s="1005"/>
      <c r="B40" s="942"/>
      <c r="C40" s="1010"/>
      <c r="D40" s="1014"/>
      <c r="E40" s="947"/>
      <c r="F40" s="1017"/>
      <c r="G40" s="960"/>
      <c r="H40" s="847"/>
      <c r="I40" s="1045"/>
      <c r="J40" s="984"/>
      <c r="K40" s="987"/>
      <c r="L40" s="960"/>
      <c r="M40" s="960"/>
      <c r="N40" s="806"/>
      <c r="O40" s="972"/>
      <c r="P40" s="847"/>
      <c r="Q40" s="956"/>
      <c r="R40" s="847"/>
      <c r="S40" s="956"/>
      <c r="T40" s="847"/>
      <c r="U40" s="956"/>
      <c r="V40" s="959"/>
      <c r="W40" s="956"/>
      <c r="X40" s="956"/>
      <c r="Y40" s="969"/>
      <c r="Z40" s="60">
        <v>6</v>
      </c>
      <c r="AA40" s="387"/>
      <c r="AB40" s="388"/>
      <c r="AC40" s="387"/>
      <c r="AD40" s="391" t="str">
        <f t="shared" si="4"/>
        <v/>
      </c>
      <c r="AE40" s="388"/>
      <c r="AF40" s="303" t="str">
        <f t="shared" si="5"/>
        <v/>
      </c>
      <c r="AG40" s="388"/>
      <c r="AH40" s="303" t="str">
        <f t="shared" si="6"/>
        <v/>
      </c>
      <c r="AI40" s="61" t="str">
        <f t="shared" si="7"/>
        <v/>
      </c>
      <c r="AJ40" s="69" t="str">
        <f>IFERROR(IF(AND(AD39="Probabilidad",AD40="Probabilidad"),(AJ39-(+AJ39*AI40)),IF(AND(AD39="Impacto",AD40="Probabilidad"),(AJ38-(+AJ38*AI40)),IF(AD40="Impacto",AJ39,""))),"")</f>
        <v/>
      </c>
      <c r="AK40" s="69" t="str">
        <f>IFERROR(IF(AND(AD39="Impacto",AD40="Impacto"),(AK39-(+AK39*AI40)),IF(AND(AD39="Probabilidad",AD40="Impacto"),(AK38-(+AK38*AI40)),IF(AD40="Probabilidad",AK39,""))),"")</f>
        <v/>
      </c>
      <c r="AL40" s="20"/>
      <c r="AM40" s="20"/>
      <c r="AN40" s="20"/>
      <c r="AO40" s="953"/>
      <c r="AP40" s="953"/>
      <c r="AQ40" s="969"/>
      <c r="AR40" s="953"/>
      <c r="AS40" s="953"/>
      <c r="AT40" s="969"/>
      <c r="AU40" s="969"/>
      <c r="AV40" s="969"/>
      <c r="AW40" s="847"/>
      <c r="AX40" s="963"/>
      <c r="AY40" s="960"/>
      <c r="AZ40" s="960"/>
      <c r="BA40" s="960"/>
      <c r="BB40" s="1047"/>
      <c r="BC40" s="960"/>
      <c r="BD40" s="960"/>
      <c r="BE40" s="1021"/>
      <c r="BF40" s="1021"/>
      <c r="BG40" s="1021"/>
      <c r="BH40" s="1021"/>
      <c r="BI40" s="1021"/>
      <c r="BJ40" s="806"/>
      <c r="BK40" s="960"/>
      <c r="BL40" s="1042"/>
    </row>
    <row r="41" spans="1:64" s="11" customFormat="1" ht="70.5" customHeight="1" thickBot="1" x14ac:dyDescent="0.3">
      <c r="A41" s="1005"/>
      <c r="B41" s="942"/>
      <c r="C41" s="1010"/>
      <c r="D41" s="1012" t="s">
        <v>840</v>
      </c>
      <c r="E41" s="945" t="s">
        <v>122</v>
      </c>
      <c r="F41" s="1015">
        <v>4</v>
      </c>
      <c r="G41" s="851" t="s">
        <v>858</v>
      </c>
      <c r="H41" s="802" t="s">
        <v>99</v>
      </c>
      <c r="I41" s="1043" t="s">
        <v>1475</v>
      </c>
      <c r="J41" s="982" t="s">
        <v>16</v>
      </c>
      <c r="K41" s="985" t="str">
        <f>CONCATENATE(" *",[22]Árbol_G!C80," *",[22]Árbol_G!E80," *",[22]Árbol_G!G80)</f>
        <v xml:space="preserve"> * * *Si no existe un segundo efecto/consecuencia/causa coloque un espacio o un punto</v>
      </c>
      <c r="L41" s="851" t="s">
        <v>862</v>
      </c>
      <c r="M41" s="851" t="s">
        <v>863</v>
      </c>
      <c r="N41" s="804"/>
      <c r="O41" s="1049"/>
      <c r="P41" s="802" t="s">
        <v>70</v>
      </c>
      <c r="Q41" s="954">
        <f>IF(P41="Muy Alta",100%,IF(P41="Alta",80%,IF(P41="Media",60%,IF(P41="Baja",40%,IF(P41="Muy Baja",20%,"")))))</f>
        <v>0.2</v>
      </c>
      <c r="R41" s="802"/>
      <c r="S41" s="954" t="str">
        <f>IF(R41="Catastrófico",100%,IF(R41="Mayor",80%,IF(R41="Moderado",60%,IF(R41="Menor",40%,IF(R41="Leve",20%,"")))))</f>
        <v/>
      </c>
      <c r="T41" s="802" t="s">
        <v>74</v>
      </c>
      <c r="U41" s="954">
        <f>IF(T41="Catastrófico",100%,IF(T41="Mayor",80%,IF(T41="Moderado",60%,IF(T41="Menor",40%,IF(T41="Leve",20%,"")))))</f>
        <v>0.2</v>
      </c>
      <c r="V41" s="957" t="str">
        <f>IF(W41=100%,"Catastrófico",IF(W41=80%,"Mayor",IF(W41=60%,"Moderado",IF(W41=40%,"Menor",IF(W41=20%,"Leve","")))))</f>
        <v>Leve</v>
      </c>
      <c r="W41" s="954">
        <f>IF(AND(S41="",U41=""),"",MAX(S41,U41))</f>
        <v>0.2</v>
      </c>
      <c r="X41" s="954" t="str">
        <f>CONCATENATE(P41,V41)</f>
        <v>Muy BajaLeve</v>
      </c>
      <c r="Y41" s="967" t="str">
        <f>IF(X41="Muy AltaLeve","Alto",IF(X41="Muy AltaMenor","Alto",IF(X41="Muy AltaModerado","Alto",IF(X41="Muy AltaMayor","Alto",IF(X41="Muy AltaCatastrófico","Extremo",IF(X41="AltaLeve","Moderado",IF(X41="AltaMenor","Moderado",IF(X41="AltaModerado","Alto",IF(X41="AltaMayor","Alto",IF(X41="AltaCatastrófico","Extremo",IF(X41="MediaLeve","Moderado",IF(X41="MediaMenor","Moderado",IF(X41="MediaModerado","Moderado",IF(X41="MediaMayor","Alto",IF(X41="MediaCatastrófico","Extremo",IF(X41="BajaLeve","Bajo",IF(X41="BajaMenor","Moderado",IF(X41="BajaModerado","Moderado",IF(X41="BajaMayor","Alto",IF(X41="BajaCatastrófico","Extremo",IF(X41="Muy BajaLeve","Bajo",IF(X41="Muy BajaMenor","Bajo",IF(X41="Muy BajaModerado","Moderado",IF(X41="Muy BajaMayor","Alto",IF(X41="Muy BajaCatastrófico","Extremo","")))))))))))))))))))))))))</f>
        <v>Bajo</v>
      </c>
      <c r="Z41" s="58">
        <v>1</v>
      </c>
      <c r="AA41" s="395" t="s">
        <v>860</v>
      </c>
      <c r="AB41" s="381" t="s">
        <v>170</v>
      </c>
      <c r="AC41" s="395" t="s">
        <v>861</v>
      </c>
      <c r="AD41" s="382" t="str">
        <f t="shared" si="4"/>
        <v>Probabilidad</v>
      </c>
      <c r="AE41" s="381" t="s">
        <v>64</v>
      </c>
      <c r="AF41" s="301">
        <f t="shared" si="5"/>
        <v>0.25</v>
      </c>
      <c r="AG41" s="381" t="s">
        <v>77</v>
      </c>
      <c r="AH41" s="301">
        <f t="shared" si="6"/>
        <v>0.15</v>
      </c>
      <c r="AI41" s="300">
        <f t="shared" si="7"/>
        <v>0.4</v>
      </c>
      <c r="AJ41" s="59">
        <f>IFERROR(IF(AD41="Probabilidad",(Q41-(+Q41*AI41)),IF(AD41="Impacto",Q41,"")),"")</f>
        <v>0.12</v>
      </c>
      <c r="AK41" s="59">
        <f>IFERROR(IF(AD41="Impacto",(W41-(+W41*AI41)),IF(AD41="Probabilidad",W41,"")),"")</f>
        <v>0.2</v>
      </c>
      <c r="AL41" s="10" t="s">
        <v>66</v>
      </c>
      <c r="AM41" s="10" t="s">
        <v>79</v>
      </c>
      <c r="AN41" s="10" t="s">
        <v>80</v>
      </c>
      <c r="AO41" s="951">
        <f>Q41</f>
        <v>0.2</v>
      </c>
      <c r="AP41" s="951">
        <f>IF(AJ41="","",MIN(AJ41:AJ46))</f>
        <v>7.1999999999999995E-2</v>
      </c>
      <c r="AQ41" s="967" t="str">
        <f>IFERROR(IF(AP41="","",IF(AP41&lt;=0.2,"Muy Baja",IF(AP41&lt;=0.4,"Baja",IF(AP41&lt;=0.6,"Media",IF(AP41&lt;=0.8,"Alta","Muy Alta"))))),"")</f>
        <v>Muy Baja</v>
      </c>
      <c r="AR41" s="951">
        <f>W41</f>
        <v>0.2</v>
      </c>
      <c r="AS41" s="951">
        <f>IF(AK41="","",MIN(AK41:AK46))</f>
        <v>0.2</v>
      </c>
      <c r="AT41" s="967" t="str">
        <f>IFERROR(IF(AS41="","",IF(AS41&lt;=0.2,"Leve",IF(AS41&lt;=0.4,"Menor",IF(AS41&lt;=0.6,"Moderado",IF(AS41&lt;=0.8,"Mayor","Catastrófico"))))),"")</f>
        <v>Leve</v>
      </c>
      <c r="AU41" s="967" t="str">
        <f>Y41</f>
        <v>Bajo</v>
      </c>
      <c r="AV41" s="967" t="str">
        <f>IFERROR(IF(OR(AND(AQ41="Muy Baja",AT41="Leve"),AND(AQ41="Muy Baja",AT41="Menor"),AND(AQ41="Baja",AT41="Leve")),"Bajo",IF(OR(AND(AQ41="Muy baja",AT41="Moderado"),AND(AQ41="Baja",AT41="Menor"),AND(AQ41="Baja",AT41="Moderado"),AND(AQ41="Media",AT41="Leve"),AND(AQ41="Media",AT41="Menor"),AND(AQ41="Media",AT41="Moderado"),AND(AQ41="Alta",AT41="Leve"),AND(AQ41="Alta",AT41="Menor")),"Moderado",IF(OR(AND(AQ41="Muy Baja",AT41="Mayor"),AND(AQ41="Baja",AT41="Mayor"),AND(AQ41="Media",AT41="Mayor"),AND(AQ41="Alta",AT41="Moderado"),AND(AQ41="Alta",AT41="Mayor"),AND(AQ41="Muy Alta",AT41="Leve"),AND(AQ41="Muy Alta",AT41="Menor"),AND(AQ41="Muy Alta",AT41="Moderado"),AND(AQ41="Muy Alta",AT41="Mayor")),"Alto",IF(OR(AND(AQ41="Muy Baja",AT41="Catastrófico"),AND(AQ41="Baja",AT41="Catastrófico"),AND(AQ41="Media",AT41="Catastrófico"),AND(AQ41="Alta",AT41="Catastrófico"),AND(AQ41="Muy Alta",AT41="Catastrófico")),"Extremo","")))),"")</f>
        <v>Bajo</v>
      </c>
      <c r="AW41" s="802" t="s">
        <v>82</v>
      </c>
      <c r="AX41" s="851"/>
      <c r="AY41" s="851"/>
      <c r="AZ41" s="851"/>
      <c r="BA41" s="851"/>
      <c r="BB41" s="1037"/>
      <c r="BC41" s="851"/>
      <c r="BD41" s="851"/>
      <c r="BE41" s="1019"/>
      <c r="BF41" s="1019"/>
      <c r="BG41" s="1019"/>
      <c r="BH41" s="1019"/>
      <c r="BI41" s="1019"/>
      <c r="BJ41" s="804"/>
      <c r="BK41" s="851"/>
      <c r="BL41" s="1048"/>
    </row>
    <row r="42" spans="1:64" s="11" customFormat="1" ht="105" x14ac:dyDescent="0.25">
      <c r="A42" s="1005"/>
      <c r="B42" s="942"/>
      <c r="C42" s="1010"/>
      <c r="D42" s="1013"/>
      <c r="E42" s="946"/>
      <c r="F42" s="1016"/>
      <c r="G42" s="852"/>
      <c r="H42" s="803"/>
      <c r="I42" s="1044"/>
      <c r="J42" s="983"/>
      <c r="K42" s="986"/>
      <c r="L42" s="852"/>
      <c r="M42" s="852"/>
      <c r="N42" s="805"/>
      <c r="O42" s="1050"/>
      <c r="P42" s="803"/>
      <c r="Q42" s="955"/>
      <c r="R42" s="803"/>
      <c r="S42" s="955"/>
      <c r="T42" s="803"/>
      <c r="U42" s="955"/>
      <c r="V42" s="958"/>
      <c r="W42" s="955"/>
      <c r="X42" s="955"/>
      <c r="Y42" s="968"/>
      <c r="Z42" s="68">
        <v>2</v>
      </c>
      <c r="AA42" s="385" t="s">
        <v>864</v>
      </c>
      <c r="AB42" s="383" t="s">
        <v>170</v>
      </c>
      <c r="AC42" s="385" t="s">
        <v>94</v>
      </c>
      <c r="AD42" s="384" t="str">
        <f t="shared" si="4"/>
        <v>Probabilidad</v>
      </c>
      <c r="AE42" s="381" t="s">
        <v>64</v>
      </c>
      <c r="AF42" s="302">
        <f t="shared" si="5"/>
        <v>0.25</v>
      </c>
      <c r="AG42" s="381" t="s">
        <v>77</v>
      </c>
      <c r="AH42" s="302">
        <f t="shared" si="6"/>
        <v>0.15</v>
      </c>
      <c r="AI42" s="315">
        <f t="shared" si="7"/>
        <v>0.4</v>
      </c>
      <c r="AJ42" s="69">
        <f>IFERROR(IF(AND(AD41="Probabilidad",AD42="Probabilidad"),(AJ41-(+AJ41*AI42)),IF(AD42="Probabilidad",(Q41-(+Q41*AI42)),IF(AD42="Impacto",AJ41,""))),"")</f>
        <v>7.1999999999999995E-2</v>
      </c>
      <c r="AK42" s="69">
        <f>IFERROR(IF(AND(AD41="Impacto",AD42="Impacto"),(AK41-(+AK41*AI42)),IF(AD42="Impacto",(W41-(+W41*AI42)),IF(AD42="Probabilidad",AK41,""))),"")</f>
        <v>0.2</v>
      </c>
      <c r="AL42" s="19" t="s">
        <v>78</v>
      </c>
      <c r="AM42" s="19" t="s">
        <v>67</v>
      </c>
      <c r="AN42" s="19" t="s">
        <v>81</v>
      </c>
      <c r="AO42" s="952"/>
      <c r="AP42" s="952"/>
      <c r="AQ42" s="968"/>
      <c r="AR42" s="952"/>
      <c r="AS42" s="952"/>
      <c r="AT42" s="968"/>
      <c r="AU42" s="968"/>
      <c r="AV42" s="968"/>
      <c r="AW42" s="803"/>
      <c r="AX42" s="852"/>
      <c r="AY42" s="852"/>
      <c r="AZ42" s="852"/>
      <c r="BA42" s="852"/>
      <c r="BB42" s="1046"/>
      <c r="BC42" s="852"/>
      <c r="BD42" s="852"/>
      <c r="BE42" s="1020"/>
      <c r="BF42" s="1020"/>
      <c r="BG42" s="1020"/>
      <c r="BH42" s="1020"/>
      <c r="BI42" s="1020"/>
      <c r="BJ42" s="805"/>
      <c r="BK42" s="852"/>
      <c r="BL42" s="1041"/>
    </row>
    <row r="43" spans="1:64" s="11" customFormat="1" x14ac:dyDescent="0.25">
      <c r="A43" s="1005"/>
      <c r="B43" s="942"/>
      <c r="C43" s="1010"/>
      <c r="D43" s="1013"/>
      <c r="E43" s="946"/>
      <c r="F43" s="1016"/>
      <c r="G43" s="852"/>
      <c r="H43" s="803"/>
      <c r="I43" s="1044"/>
      <c r="J43" s="983"/>
      <c r="K43" s="986"/>
      <c r="L43" s="852"/>
      <c r="M43" s="852"/>
      <c r="N43" s="805"/>
      <c r="O43" s="1050"/>
      <c r="P43" s="803"/>
      <c r="Q43" s="955"/>
      <c r="R43" s="803"/>
      <c r="S43" s="955"/>
      <c r="T43" s="803"/>
      <c r="U43" s="955"/>
      <c r="V43" s="958"/>
      <c r="W43" s="955"/>
      <c r="X43" s="955"/>
      <c r="Y43" s="968"/>
      <c r="Z43" s="68">
        <v>3</v>
      </c>
      <c r="AA43" s="385"/>
      <c r="AB43" s="383"/>
      <c r="AC43" s="385"/>
      <c r="AD43" s="384" t="str">
        <f t="shared" si="4"/>
        <v/>
      </c>
      <c r="AE43" s="383"/>
      <c r="AF43" s="302" t="str">
        <f t="shared" si="5"/>
        <v/>
      </c>
      <c r="AG43" s="383"/>
      <c r="AH43" s="302" t="str">
        <f t="shared" si="6"/>
        <v/>
      </c>
      <c r="AI43" s="315" t="str">
        <f t="shared" si="7"/>
        <v/>
      </c>
      <c r="AJ43" s="69" t="str">
        <f>IFERROR(IF(AND(AD42="Probabilidad",AD43="Probabilidad"),(AJ42-(+AJ42*AI43)),IF(AND(AD42="Impacto",AD43="Probabilidad"),(AJ41-(+AJ41*AI43)),IF(AD43="Impacto",AJ42,""))),"")</f>
        <v/>
      </c>
      <c r="AK43" s="69" t="str">
        <f>IFERROR(IF(AND(AD42="Impacto",AD43="Impacto"),(AK42-(+AK42*AI43)),IF(AND(AD42="Probabilidad",AD43="Impacto"),(AK41-(+AK41*AI43)),IF(AD43="Probabilidad",AK42,""))),"")</f>
        <v/>
      </c>
      <c r="AL43" s="19"/>
      <c r="AM43" s="19"/>
      <c r="AN43" s="19"/>
      <c r="AO43" s="952"/>
      <c r="AP43" s="952"/>
      <c r="AQ43" s="968"/>
      <c r="AR43" s="952"/>
      <c r="AS43" s="952"/>
      <c r="AT43" s="968"/>
      <c r="AU43" s="968"/>
      <c r="AV43" s="968"/>
      <c r="AW43" s="803"/>
      <c r="AX43" s="852"/>
      <c r="AY43" s="852"/>
      <c r="AZ43" s="852"/>
      <c r="BA43" s="852"/>
      <c r="BB43" s="1046"/>
      <c r="BC43" s="852"/>
      <c r="BD43" s="852"/>
      <c r="BE43" s="1020"/>
      <c r="BF43" s="1020"/>
      <c r="BG43" s="1020"/>
      <c r="BH43" s="1020"/>
      <c r="BI43" s="1020"/>
      <c r="BJ43" s="805"/>
      <c r="BK43" s="852"/>
      <c r="BL43" s="1041"/>
    </row>
    <row r="44" spans="1:64" s="11" customFormat="1" x14ac:dyDescent="0.25">
      <c r="A44" s="1005"/>
      <c r="B44" s="942"/>
      <c r="C44" s="1010"/>
      <c r="D44" s="1013"/>
      <c r="E44" s="946"/>
      <c r="F44" s="1016"/>
      <c r="G44" s="852"/>
      <c r="H44" s="803"/>
      <c r="I44" s="1044"/>
      <c r="J44" s="983"/>
      <c r="K44" s="986"/>
      <c r="L44" s="852"/>
      <c r="M44" s="852"/>
      <c r="N44" s="805"/>
      <c r="O44" s="1050"/>
      <c r="P44" s="803"/>
      <c r="Q44" s="955"/>
      <c r="R44" s="803"/>
      <c r="S44" s="955"/>
      <c r="T44" s="803"/>
      <c r="U44" s="955"/>
      <c r="V44" s="958"/>
      <c r="W44" s="955"/>
      <c r="X44" s="955"/>
      <c r="Y44" s="968"/>
      <c r="Z44" s="68">
        <v>4</v>
      </c>
      <c r="AA44" s="385"/>
      <c r="AB44" s="383"/>
      <c r="AC44" s="385"/>
      <c r="AD44" s="384" t="str">
        <f t="shared" si="4"/>
        <v/>
      </c>
      <c r="AE44" s="383"/>
      <c r="AF44" s="302" t="str">
        <f t="shared" si="5"/>
        <v/>
      </c>
      <c r="AG44" s="383"/>
      <c r="AH44" s="302" t="str">
        <f t="shared" si="6"/>
        <v/>
      </c>
      <c r="AI44" s="315" t="str">
        <f t="shared" si="7"/>
        <v/>
      </c>
      <c r="AJ44" s="69" t="str">
        <f>IFERROR(IF(AND(AD43="Probabilidad",AD44="Probabilidad"),(AJ43-(+AJ43*AI44)),IF(AND(AD43="Impacto",AD44="Probabilidad"),(AJ42-(+AJ42*AI44)),IF(AD44="Impacto",AJ43,""))),"")</f>
        <v/>
      </c>
      <c r="AK44" s="69" t="str">
        <f>IFERROR(IF(AND(AD43="Impacto",AD44="Impacto"),(AK43-(+AK43*AI44)),IF(AND(AD43="Probabilidad",AD44="Impacto"),(AK42-(+AK42*AI44)),IF(AD44="Probabilidad",AK43,""))),"")</f>
        <v/>
      </c>
      <c r="AL44" s="19"/>
      <c r="AM44" s="19"/>
      <c r="AN44" s="19"/>
      <c r="AO44" s="952"/>
      <c r="AP44" s="952"/>
      <c r="AQ44" s="968"/>
      <c r="AR44" s="952"/>
      <c r="AS44" s="952"/>
      <c r="AT44" s="968"/>
      <c r="AU44" s="968"/>
      <c r="AV44" s="968"/>
      <c r="AW44" s="803"/>
      <c r="AX44" s="852"/>
      <c r="AY44" s="852"/>
      <c r="AZ44" s="852"/>
      <c r="BA44" s="852"/>
      <c r="BB44" s="1046"/>
      <c r="BC44" s="852"/>
      <c r="BD44" s="852"/>
      <c r="BE44" s="1020"/>
      <c r="BF44" s="1020"/>
      <c r="BG44" s="1020"/>
      <c r="BH44" s="1020"/>
      <c r="BI44" s="1020"/>
      <c r="BJ44" s="805"/>
      <c r="BK44" s="852"/>
      <c r="BL44" s="1041"/>
    </row>
    <row r="45" spans="1:64" s="11" customFormat="1" x14ac:dyDescent="0.25">
      <c r="A45" s="1005"/>
      <c r="B45" s="942"/>
      <c r="C45" s="1010"/>
      <c r="D45" s="1013"/>
      <c r="E45" s="946"/>
      <c r="F45" s="1016"/>
      <c r="G45" s="852"/>
      <c r="H45" s="803"/>
      <c r="I45" s="1044"/>
      <c r="J45" s="983"/>
      <c r="K45" s="986"/>
      <c r="L45" s="852"/>
      <c r="M45" s="852"/>
      <c r="N45" s="805"/>
      <c r="O45" s="1050"/>
      <c r="P45" s="803"/>
      <c r="Q45" s="955"/>
      <c r="R45" s="803"/>
      <c r="S45" s="955"/>
      <c r="T45" s="803"/>
      <c r="U45" s="955"/>
      <c r="V45" s="958"/>
      <c r="W45" s="955"/>
      <c r="X45" s="955"/>
      <c r="Y45" s="968"/>
      <c r="Z45" s="68">
        <v>5</v>
      </c>
      <c r="AA45" s="385"/>
      <c r="AB45" s="383"/>
      <c r="AC45" s="385"/>
      <c r="AD45" s="384" t="str">
        <f t="shared" si="4"/>
        <v/>
      </c>
      <c r="AE45" s="383"/>
      <c r="AF45" s="302" t="str">
        <f t="shared" si="5"/>
        <v/>
      </c>
      <c r="AG45" s="383"/>
      <c r="AH45" s="302" t="str">
        <f t="shared" si="6"/>
        <v/>
      </c>
      <c r="AI45" s="315" t="str">
        <f t="shared" si="7"/>
        <v/>
      </c>
      <c r="AJ45" s="69" t="str">
        <f>IFERROR(IF(AND(AD44="Probabilidad",AD45="Probabilidad"),(AJ44-(+AJ44*AI45)),IF(AND(AD44="Impacto",AD45="Probabilidad"),(AJ43-(+AJ43*AI45)),IF(AD45="Impacto",AJ44,""))),"")</f>
        <v/>
      </c>
      <c r="AK45" s="69" t="str">
        <f>IFERROR(IF(AND(AD44="Impacto",AD45="Impacto"),(AK44-(+AK44*AI45)),IF(AND(AD44="Probabilidad",AD45="Impacto"),(AK43-(+AK43*AI45)),IF(AD45="Probabilidad",AK44,""))),"")</f>
        <v/>
      </c>
      <c r="AL45" s="19"/>
      <c r="AM45" s="19"/>
      <c r="AN45" s="19"/>
      <c r="AO45" s="952"/>
      <c r="AP45" s="952"/>
      <c r="AQ45" s="968"/>
      <c r="AR45" s="952"/>
      <c r="AS45" s="952"/>
      <c r="AT45" s="968"/>
      <c r="AU45" s="968"/>
      <c r="AV45" s="968"/>
      <c r="AW45" s="803"/>
      <c r="AX45" s="852"/>
      <c r="AY45" s="852"/>
      <c r="AZ45" s="852"/>
      <c r="BA45" s="852"/>
      <c r="BB45" s="1046"/>
      <c r="BC45" s="852"/>
      <c r="BD45" s="852"/>
      <c r="BE45" s="1020"/>
      <c r="BF45" s="1020"/>
      <c r="BG45" s="1020"/>
      <c r="BH45" s="1020"/>
      <c r="BI45" s="1020"/>
      <c r="BJ45" s="805"/>
      <c r="BK45" s="852"/>
      <c r="BL45" s="1041"/>
    </row>
    <row r="46" spans="1:64" s="11" customFormat="1" ht="15.75" thickBot="1" x14ac:dyDescent="0.3">
      <c r="A46" s="1005"/>
      <c r="B46" s="942"/>
      <c r="C46" s="1010"/>
      <c r="D46" s="1014"/>
      <c r="E46" s="947"/>
      <c r="F46" s="1017"/>
      <c r="G46" s="960"/>
      <c r="H46" s="847"/>
      <c r="I46" s="1045"/>
      <c r="J46" s="984"/>
      <c r="K46" s="987"/>
      <c r="L46" s="960"/>
      <c r="M46" s="960"/>
      <c r="N46" s="806"/>
      <c r="O46" s="1051"/>
      <c r="P46" s="847"/>
      <c r="Q46" s="956"/>
      <c r="R46" s="847"/>
      <c r="S46" s="956"/>
      <c r="T46" s="847"/>
      <c r="U46" s="956"/>
      <c r="V46" s="959"/>
      <c r="W46" s="956"/>
      <c r="X46" s="956"/>
      <c r="Y46" s="969"/>
      <c r="Z46" s="60">
        <v>6</v>
      </c>
      <c r="AA46" s="387"/>
      <c r="AB46" s="388"/>
      <c r="AC46" s="387"/>
      <c r="AD46" s="391" t="str">
        <f t="shared" si="4"/>
        <v/>
      </c>
      <c r="AE46" s="388"/>
      <c r="AF46" s="303" t="str">
        <f t="shared" si="5"/>
        <v/>
      </c>
      <c r="AG46" s="388"/>
      <c r="AH46" s="303" t="str">
        <f t="shared" si="6"/>
        <v/>
      </c>
      <c r="AI46" s="61" t="str">
        <f t="shared" si="7"/>
        <v/>
      </c>
      <c r="AJ46" s="69" t="str">
        <f>IFERROR(IF(AND(AD45="Probabilidad",AD46="Probabilidad"),(AJ45-(+AJ45*AI46)),IF(AND(AD45="Impacto",AD46="Probabilidad"),(AJ44-(+AJ44*AI46)),IF(AD46="Impacto",AJ45,""))),"")</f>
        <v/>
      </c>
      <c r="AK46" s="69" t="str">
        <f>IFERROR(IF(AND(AD45="Impacto",AD46="Impacto"),(AK45-(+AK45*AI46)),IF(AND(AD45="Probabilidad",AD46="Impacto"),(AK44-(+AK44*AI46)),IF(AD46="Probabilidad",AK45,""))),"")</f>
        <v/>
      </c>
      <c r="AL46" s="20"/>
      <c r="AM46" s="20"/>
      <c r="AN46" s="20"/>
      <c r="AO46" s="953"/>
      <c r="AP46" s="953"/>
      <c r="AQ46" s="969"/>
      <c r="AR46" s="953"/>
      <c r="AS46" s="953"/>
      <c r="AT46" s="969"/>
      <c r="AU46" s="969"/>
      <c r="AV46" s="969"/>
      <c r="AW46" s="847"/>
      <c r="AX46" s="960"/>
      <c r="AY46" s="960"/>
      <c r="AZ46" s="960"/>
      <c r="BA46" s="960"/>
      <c r="BB46" s="1047"/>
      <c r="BC46" s="960"/>
      <c r="BD46" s="960"/>
      <c r="BE46" s="1021"/>
      <c r="BF46" s="1021"/>
      <c r="BG46" s="1021"/>
      <c r="BH46" s="1021"/>
      <c r="BI46" s="1021"/>
      <c r="BJ46" s="806"/>
      <c r="BK46" s="960"/>
      <c r="BL46" s="1042"/>
    </row>
    <row r="47" spans="1:64" s="11" customFormat="1" ht="129" customHeight="1" thickBot="1" x14ac:dyDescent="0.3">
      <c r="A47" s="1005"/>
      <c r="B47" s="942"/>
      <c r="C47" s="1010"/>
      <c r="D47" s="1012" t="s">
        <v>840</v>
      </c>
      <c r="E47" s="945" t="s">
        <v>122</v>
      </c>
      <c r="F47" s="1015">
        <v>5</v>
      </c>
      <c r="G47" s="851" t="s">
        <v>865</v>
      </c>
      <c r="H47" s="802" t="s">
        <v>100</v>
      </c>
      <c r="I47" s="1043" t="s">
        <v>1476</v>
      </c>
      <c r="J47" s="982" t="s">
        <v>16</v>
      </c>
      <c r="K47" s="1001" t="str">
        <f>CONCATENATE(" *",[22]Árbol_G!C97," *",[22]Árbol_G!E97," *",[22]Árbol_G!G97)</f>
        <v xml:space="preserve"> * * *Si no existe un segundo efecto/consecuencia/causa coloque un espacio o un punto</v>
      </c>
      <c r="L47" s="851" t="s">
        <v>866</v>
      </c>
      <c r="M47" s="851" t="s">
        <v>867</v>
      </c>
      <c r="N47" s="1052"/>
      <c r="O47" s="1049"/>
      <c r="P47" s="802" t="s">
        <v>70</v>
      </c>
      <c r="Q47" s="954">
        <f>IF(P47="Muy Alta",100%,IF(P47="Alta",80%,IF(P47="Media",60%,IF(P47="Baja",40%,IF(P47="Muy Baja",20%,"")))))</f>
        <v>0.2</v>
      </c>
      <c r="R47" s="802"/>
      <c r="S47" s="954" t="str">
        <f>IF(R47="Catastrófico",100%,IF(R47="Mayor",80%,IF(R47="Moderado",60%,IF(R47="Menor",40%,IF(R47="Leve",20%,"")))))</f>
        <v/>
      </c>
      <c r="T47" s="802" t="s">
        <v>74</v>
      </c>
      <c r="U47" s="954">
        <f>IF(T47="Catastrófico",100%,IF(T47="Mayor",80%,IF(T47="Moderado",60%,IF(T47="Menor",40%,IF(T47="Leve",20%,"")))))</f>
        <v>0.2</v>
      </c>
      <c r="V47" s="957" t="str">
        <f>IF(W47=100%,"Catastrófico",IF(W47=80%,"Mayor",IF(W47=60%,"Moderado",IF(W47=40%,"Menor",IF(W47=20%,"Leve","")))))</f>
        <v>Leve</v>
      </c>
      <c r="W47" s="954">
        <f>IF(AND(S47="",U47=""),"",MAX(S47,U47))</f>
        <v>0.2</v>
      </c>
      <c r="X47" s="954" t="str">
        <f>CONCATENATE(P47,V47)</f>
        <v>Muy BajaLeve</v>
      </c>
      <c r="Y47" s="967" t="str">
        <f>IF(X47="Muy AltaLeve","Alto",IF(X47="Muy AltaMenor","Alto",IF(X47="Muy AltaModerado","Alto",IF(X47="Muy AltaMayor","Alto",IF(X47="Muy AltaCatastrófico","Extremo",IF(X47="AltaLeve","Moderado",IF(X47="AltaMenor","Moderado",IF(X47="AltaModerado","Alto",IF(X47="AltaMayor","Alto",IF(X47="AltaCatastrófico","Extremo",IF(X47="MediaLeve","Moderado",IF(X47="MediaMenor","Moderado",IF(X47="MediaModerado","Moderado",IF(X47="MediaMayor","Alto",IF(X47="MediaCatastrófico","Extremo",IF(X47="BajaLeve","Bajo",IF(X47="BajaMenor","Moderado",IF(X47="BajaModerado","Moderado",IF(X47="BajaMayor","Alto",IF(X47="BajaCatastrófico","Extremo",IF(X47="Muy BajaLeve","Bajo",IF(X47="Muy BajaMenor","Bajo",IF(X47="Muy BajaModerado","Moderado",IF(X47="Muy BajaMayor","Alto",IF(X47="Muy BajaCatastrófico","Extremo","")))))))))))))))))))))))))</f>
        <v>Bajo</v>
      </c>
      <c r="Z47" s="58">
        <v>1</v>
      </c>
      <c r="AA47" s="395" t="s">
        <v>868</v>
      </c>
      <c r="AB47" s="381" t="s">
        <v>165</v>
      </c>
      <c r="AC47" s="395" t="s">
        <v>869</v>
      </c>
      <c r="AD47" s="396" t="str">
        <f t="shared" si="4"/>
        <v>Probabilidad</v>
      </c>
      <c r="AE47" s="381" t="s">
        <v>75</v>
      </c>
      <c r="AF47" s="301">
        <f t="shared" si="5"/>
        <v>0.15</v>
      </c>
      <c r="AG47" s="381" t="s">
        <v>77</v>
      </c>
      <c r="AH47" s="301">
        <f t="shared" si="6"/>
        <v>0.15</v>
      </c>
      <c r="AI47" s="300">
        <f t="shared" si="7"/>
        <v>0.3</v>
      </c>
      <c r="AJ47" s="59">
        <f>IFERROR(IF(AD47="Probabilidad",(Q47-(+Q47*AI47)),IF(AD47="Impacto",Q47,"")),"")</f>
        <v>0.14000000000000001</v>
      </c>
      <c r="AK47" s="59">
        <f>IFERROR(IF(AD47="Impacto",(W47-(+W47*AI47)),IF(AD47="Probabilidad",W47,"")),"")</f>
        <v>0.2</v>
      </c>
      <c r="AL47" s="10" t="s">
        <v>66</v>
      </c>
      <c r="AM47" s="10" t="s">
        <v>67</v>
      </c>
      <c r="AN47" s="10" t="s">
        <v>80</v>
      </c>
      <c r="AO47" s="951">
        <f>Q47</f>
        <v>0.2</v>
      </c>
      <c r="AP47" s="951">
        <f>IF(AJ47="","",MIN(AJ47:AJ52))</f>
        <v>8.4000000000000005E-2</v>
      </c>
      <c r="AQ47" s="967" t="str">
        <f>IFERROR(IF(AP47="","",IF(AP47&lt;=0.2,"Muy Baja",IF(AP47&lt;=0.4,"Baja",IF(AP47&lt;=0.6,"Media",IF(AP47&lt;=0.8,"Alta","Muy Alta"))))),"")</f>
        <v>Muy Baja</v>
      </c>
      <c r="AR47" s="951">
        <f>W47</f>
        <v>0.2</v>
      </c>
      <c r="AS47" s="951">
        <f>IF(AK47="","",MIN(AK47:AK52))</f>
        <v>0.2</v>
      </c>
      <c r="AT47" s="967" t="str">
        <f>IFERROR(IF(AS47="","",IF(AS47&lt;=0.2,"Leve",IF(AS47&lt;=0.4,"Menor",IF(AS47&lt;=0.6,"Moderado",IF(AS47&lt;=0.8,"Mayor","Catastrófico"))))),"")</f>
        <v>Leve</v>
      </c>
      <c r="AU47" s="967" t="str">
        <f>Y47</f>
        <v>Bajo</v>
      </c>
      <c r="AV47" s="967" t="str">
        <f>IFERROR(IF(OR(AND(AQ47="Muy Baja",AT47="Leve"),AND(AQ47="Muy Baja",AT47="Menor"),AND(AQ47="Baja",AT47="Leve")),"Bajo",IF(OR(AND(AQ47="Muy baja",AT47="Moderado"),AND(AQ47="Baja",AT47="Menor"),AND(AQ47="Baja",AT47="Moderado"),AND(AQ47="Media",AT47="Leve"),AND(AQ47="Media",AT47="Menor"),AND(AQ47="Media",AT47="Moderado"),AND(AQ47="Alta",AT47="Leve"),AND(AQ47="Alta",AT47="Menor")),"Moderado",IF(OR(AND(AQ47="Muy Baja",AT47="Mayor"),AND(AQ47="Baja",AT47="Mayor"),AND(AQ47="Media",AT47="Mayor"),AND(AQ47="Alta",AT47="Moderado"),AND(AQ47="Alta",AT47="Mayor"),AND(AQ47="Muy Alta",AT47="Leve"),AND(AQ47="Muy Alta",AT47="Menor"),AND(AQ47="Muy Alta",AT47="Moderado"),AND(AQ47="Muy Alta",AT47="Mayor")),"Alto",IF(OR(AND(AQ47="Muy Baja",AT47="Catastrófico"),AND(AQ47="Baja",AT47="Catastrófico"),AND(AQ47="Media",AT47="Catastrófico"),AND(AQ47="Alta",AT47="Catastrófico"),AND(AQ47="Muy Alta",AT47="Catastrófico")),"Extremo","")))),"")</f>
        <v>Bajo</v>
      </c>
      <c r="AW47" s="802" t="s">
        <v>82</v>
      </c>
      <c r="AX47" s="851"/>
      <c r="AY47" s="851"/>
      <c r="AZ47" s="851"/>
      <c r="BA47" s="851"/>
      <c r="BB47" s="1037"/>
      <c r="BC47" s="851"/>
      <c r="BD47" s="851"/>
      <c r="BE47" s="1019"/>
      <c r="BF47" s="1019"/>
      <c r="BG47" s="1019"/>
      <c r="BH47" s="1019"/>
      <c r="BI47" s="1019"/>
      <c r="BJ47" s="804"/>
      <c r="BK47" s="851"/>
      <c r="BL47" s="1048"/>
    </row>
    <row r="48" spans="1:64" s="11" customFormat="1" ht="90" x14ac:dyDescent="0.25">
      <c r="A48" s="1005"/>
      <c r="B48" s="942"/>
      <c r="C48" s="1010"/>
      <c r="D48" s="1013"/>
      <c r="E48" s="946"/>
      <c r="F48" s="1016"/>
      <c r="G48" s="852"/>
      <c r="H48" s="803"/>
      <c r="I48" s="1044"/>
      <c r="J48" s="983"/>
      <c r="K48" s="1002"/>
      <c r="L48" s="852"/>
      <c r="M48" s="852"/>
      <c r="N48" s="1053"/>
      <c r="O48" s="1050"/>
      <c r="P48" s="803"/>
      <c r="Q48" s="955"/>
      <c r="R48" s="803"/>
      <c r="S48" s="955"/>
      <c r="T48" s="803"/>
      <c r="U48" s="955"/>
      <c r="V48" s="958"/>
      <c r="W48" s="955"/>
      <c r="X48" s="955"/>
      <c r="Y48" s="968"/>
      <c r="Z48" s="68">
        <v>2</v>
      </c>
      <c r="AA48" s="385" t="s">
        <v>870</v>
      </c>
      <c r="AB48" s="383" t="s">
        <v>170</v>
      </c>
      <c r="AC48" s="385" t="s">
        <v>869</v>
      </c>
      <c r="AD48" s="384" t="str">
        <f t="shared" si="4"/>
        <v>Probabilidad</v>
      </c>
      <c r="AE48" s="383" t="s">
        <v>64</v>
      </c>
      <c r="AF48" s="302">
        <f t="shared" si="5"/>
        <v>0.25</v>
      </c>
      <c r="AG48" s="383" t="s">
        <v>77</v>
      </c>
      <c r="AH48" s="302">
        <f t="shared" si="6"/>
        <v>0.15</v>
      </c>
      <c r="AI48" s="315">
        <f t="shared" si="7"/>
        <v>0.4</v>
      </c>
      <c r="AJ48" s="69">
        <f>IFERROR(IF(AND(AD47="Probabilidad",AD48="Probabilidad"),(AJ47-(+AJ47*AI48)),IF(AD48="Probabilidad",(Q47-(+Q47*AI48)),IF(AD48="Impacto",AJ47,""))),"")</f>
        <v>8.4000000000000005E-2</v>
      </c>
      <c r="AK48" s="69">
        <f>IFERROR(IF(AND(AD47="Impacto",AD48="Impacto"),(AK47-(+AK47*AI48)),IF(AD48="Impacto",(W47-(+W47*AI48)),IF(AD48="Probabilidad",AK47,""))),"")</f>
        <v>0.2</v>
      </c>
      <c r="AL48" s="19" t="s">
        <v>66</v>
      </c>
      <c r="AM48" s="10" t="s">
        <v>67</v>
      </c>
      <c r="AN48" s="10" t="s">
        <v>80</v>
      </c>
      <c r="AO48" s="952"/>
      <c r="AP48" s="952"/>
      <c r="AQ48" s="968"/>
      <c r="AR48" s="952"/>
      <c r="AS48" s="952"/>
      <c r="AT48" s="968"/>
      <c r="AU48" s="968"/>
      <c r="AV48" s="968"/>
      <c r="AW48" s="803"/>
      <c r="AX48" s="852"/>
      <c r="AY48" s="852"/>
      <c r="AZ48" s="852"/>
      <c r="BA48" s="852"/>
      <c r="BB48" s="1046"/>
      <c r="BC48" s="852"/>
      <c r="BD48" s="852"/>
      <c r="BE48" s="1020"/>
      <c r="BF48" s="1020"/>
      <c r="BG48" s="1020"/>
      <c r="BH48" s="1020"/>
      <c r="BI48" s="1020"/>
      <c r="BJ48" s="805"/>
      <c r="BK48" s="852"/>
      <c r="BL48" s="1041"/>
    </row>
    <row r="49" spans="1:64" s="11" customFormat="1" x14ac:dyDescent="0.25">
      <c r="A49" s="1005"/>
      <c r="B49" s="942"/>
      <c r="C49" s="1010"/>
      <c r="D49" s="1013"/>
      <c r="E49" s="946"/>
      <c r="F49" s="1016"/>
      <c r="G49" s="852"/>
      <c r="H49" s="803"/>
      <c r="I49" s="1044"/>
      <c r="J49" s="983"/>
      <c r="K49" s="1002"/>
      <c r="L49" s="852"/>
      <c r="M49" s="852"/>
      <c r="N49" s="1053"/>
      <c r="O49" s="1050"/>
      <c r="P49" s="803"/>
      <c r="Q49" s="955"/>
      <c r="R49" s="803"/>
      <c r="S49" s="955"/>
      <c r="T49" s="803"/>
      <c r="U49" s="955"/>
      <c r="V49" s="958"/>
      <c r="W49" s="955"/>
      <c r="X49" s="955"/>
      <c r="Y49" s="968"/>
      <c r="Z49" s="68">
        <v>3</v>
      </c>
      <c r="AA49" s="385"/>
      <c r="AB49" s="383"/>
      <c r="AC49" s="385"/>
      <c r="AD49" s="384" t="str">
        <f t="shared" si="4"/>
        <v/>
      </c>
      <c r="AE49" s="383"/>
      <c r="AF49" s="302" t="str">
        <f t="shared" si="5"/>
        <v/>
      </c>
      <c r="AG49" s="383"/>
      <c r="AH49" s="302" t="str">
        <f t="shared" si="6"/>
        <v/>
      </c>
      <c r="AI49" s="315" t="str">
        <f t="shared" si="7"/>
        <v/>
      </c>
      <c r="AJ49" s="69" t="str">
        <f>IFERROR(IF(AND(AD48="Probabilidad",AD49="Probabilidad"),(AJ48-(+AJ48*AI49)),IF(AND(AD48="Impacto",AD49="Probabilidad"),(AJ47-(+AJ47*AI49)),IF(AD49="Impacto",AJ48,""))),"")</f>
        <v/>
      </c>
      <c r="AK49" s="69" t="str">
        <f>IFERROR(IF(AND(AD48="Impacto",AD49="Impacto"),(AK48-(+AK48*AI49)),IF(AND(AD48="Probabilidad",AD49="Impacto"),(AK47-(+AK47*AI49)),IF(AD49="Probabilidad",AK48,""))),"")</f>
        <v/>
      </c>
      <c r="AL49" s="19"/>
      <c r="AM49" s="19"/>
      <c r="AN49" s="19"/>
      <c r="AO49" s="952"/>
      <c r="AP49" s="952"/>
      <c r="AQ49" s="968"/>
      <c r="AR49" s="952"/>
      <c r="AS49" s="952"/>
      <c r="AT49" s="968"/>
      <c r="AU49" s="968"/>
      <c r="AV49" s="968"/>
      <c r="AW49" s="803"/>
      <c r="AX49" s="852"/>
      <c r="AY49" s="852"/>
      <c r="AZ49" s="852"/>
      <c r="BA49" s="852"/>
      <c r="BB49" s="1046"/>
      <c r="BC49" s="852"/>
      <c r="BD49" s="852"/>
      <c r="BE49" s="1020"/>
      <c r="BF49" s="1020"/>
      <c r="BG49" s="1020"/>
      <c r="BH49" s="1020"/>
      <c r="BI49" s="1020"/>
      <c r="BJ49" s="805"/>
      <c r="BK49" s="852"/>
      <c r="BL49" s="1041"/>
    </row>
    <row r="50" spans="1:64" s="11" customFormat="1" x14ac:dyDescent="0.25">
      <c r="A50" s="1005"/>
      <c r="B50" s="942"/>
      <c r="C50" s="1010"/>
      <c r="D50" s="1013"/>
      <c r="E50" s="946"/>
      <c r="F50" s="1016"/>
      <c r="G50" s="852"/>
      <c r="H50" s="803"/>
      <c r="I50" s="1044"/>
      <c r="J50" s="983"/>
      <c r="K50" s="1002"/>
      <c r="L50" s="852"/>
      <c r="M50" s="852"/>
      <c r="N50" s="1053"/>
      <c r="O50" s="1050"/>
      <c r="P50" s="803"/>
      <c r="Q50" s="955"/>
      <c r="R50" s="803"/>
      <c r="S50" s="955"/>
      <c r="T50" s="803"/>
      <c r="U50" s="955"/>
      <c r="V50" s="958"/>
      <c r="W50" s="955"/>
      <c r="X50" s="955"/>
      <c r="Y50" s="968"/>
      <c r="Z50" s="68">
        <v>4</v>
      </c>
      <c r="AA50" s="385"/>
      <c r="AB50" s="383"/>
      <c r="AC50" s="385"/>
      <c r="AD50" s="384" t="str">
        <f t="shared" si="4"/>
        <v/>
      </c>
      <c r="AE50" s="383"/>
      <c r="AF50" s="302" t="str">
        <f t="shared" si="5"/>
        <v/>
      </c>
      <c r="AG50" s="383"/>
      <c r="AH50" s="302" t="str">
        <f t="shared" si="6"/>
        <v/>
      </c>
      <c r="AI50" s="315" t="str">
        <f t="shared" si="7"/>
        <v/>
      </c>
      <c r="AJ50" s="69" t="str">
        <f>IFERROR(IF(AND(AD49="Probabilidad",AD50="Probabilidad"),(AJ49-(+AJ49*AI50)),IF(AND(AD49="Impacto",AD50="Probabilidad"),(AJ48-(+AJ48*AI50)),IF(AD50="Impacto",AJ49,""))),"")</f>
        <v/>
      </c>
      <c r="AK50" s="69" t="str">
        <f>IFERROR(IF(AND(AD49="Impacto",AD50="Impacto"),(AK49-(+AK49*AI50)),IF(AND(AD49="Probabilidad",AD50="Impacto"),(AK48-(+AK48*AI50)),IF(AD50="Probabilidad",AK49,""))),"")</f>
        <v/>
      </c>
      <c r="AL50" s="19"/>
      <c r="AM50" s="19"/>
      <c r="AN50" s="19"/>
      <c r="AO50" s="952"/>
      <c r="AP50" s="952"/>
      <c r="AQ50" s="968"/>
      <c r="AR50" s="952"/>
      <c r="AS50" s="952"/>
      <c r="AT50" s="968"/>
      <c r="AU50" s="968"/>
      <c r="AV50" s="968"/>
      <c r="AW50" s="803"/>
      <c r="AX50" s="852"/>
      <c r="AY50" s="852"/>
      <c r="AZ50" s="852"/>
      <c r="BA50" s="852"/>
      <c r="BB50" s="1046"/>
      <c r="BC50" s="852"/>
      <c r="BD50" s="852"/>
      <c r="BE50" s="1020"/>
      <c r="BF50" s="1020"/>
      <c r="BG50" s="1020"/>
      <c r="BH50" s="1020"/>
      <c r="BI50" s="1020"/>
      <c r="BJ50" s="805"/>
      <c r="BK50" s="852"/>
      <c r="BL50" s="1041"/>
    </row>
    <row r="51" spans="1:64" s="11" customFormat="1" x14ac:dyDescent="0.25">
      <c r="A51" s="1005"/>
      <c r="B51" s="942"/>
      <c r="C51" s="1010"/>
      <c r="D51" s="1013"/>
      <c r="E51" s="946"/>
      <c r="F51" s="1016"/>
      <c r="G51" s="852"/>
      <c r="H51" s="803"/>
      <c r="I51" s="1044"/>
      <c r="J51" s="983"/>
      <c r="K51" s="1002"/>
      <c r="L51" s="852"/>
      <c r="M51" s="852"/>
      <c r="N51" s="1053"/>
      <c r="O51" s="1050"/>
      <c r="P51" s="803"/>
      <c r="Q51" s="955"/>
      <c r="R51" s="803"/>
      <c r="S51" s="955"/>
      <c r="T51" s="803"/>
      <c r="U51" s="955"/>
      <c r="V51" s="958"/>
      <c r="W51" s="955"/>
      <c r="X51" s="955"/>
      <c r="Y51" s="968"/>
      <c r="Z51" s="68">
        <v>5</v>
      </c>
      <c r="AA51" s="385"/>
      <c r="AB51" s="383"/>
      <c r="AC51" s="385"/>
      <c r="AD51" s="384" t="str">
        <f t="shared" si="4"/>
        <v/>
      </c>
      <c r="AE51" s="383"/>
      <c r="AF51" s="302" t="str">
        <f t="shared" si="5"/>
        <v/>
      </c>
      <c r="AG51" s="383"/>
      <c r="AH51" s="302" t="str">
        <f t="shared" si="6"/>
        <v/>
      </c>
      <c r="AI51" s="315" t="str">
        <f t="shared" si="7"/>
        <v/>
      </c>
      <c r="AJ51" s="69" t="str">
        <f>IFERROR(IF(AND(AD50="Probabilidad",AD51="Probabilidad"),(AJ50-(+AJ50*AI51)),IF(AND(AD50="Impacto",AD51="Probabilidad"),(AJ49-(+AJ49*AI51)),IF(AD51="Impacto",AJ50,""))),"")</f>
        <v/>
      </c>
      <c r="AK51" s="69" t="str">
        <f>IFERROR(IF(AND(AD50="Impacto",AD51="Impacto"),(AK50-(+AK50*AI51)),IF(AND(AD50="Probabilidad",AD51="Impacto"),(AK49-(+AK49*AI51)),IF(AD51="Probabilidad",AK50,""))),"")</f>
        <v/>
      </c>
      <c r="AL51" s="19"/>
      <c r="AM51" s="19"/>
      <c r="AN51" s="19"/>
      <c r="AO51" s="952"/>
      <c r="AP51" s="952"/>
      <c r="AQ51" s="968"/>
      <c r="AR51" s="952"/>
      <c r="AS51" s="952"/>
      <c r="AT51" s="968"/>
      <c r="AU51" s="968"/>
      <c r="AV51" s="968"/>
      <c r="AW51" s="803"/>
      <c r="AX51" s="852"/>
      <c r="AY51" s="852"/>
      <c r="AZ51" s="852"/>
      <c r="BA51" s="852"/>
      <c r="BB51" s="1046"/>
      <c r="BC51" s="852"/>
      <c r="BD51" s="852"/>
      <c r="BE51" s="1020"/>
      <c r="BF51" s="1020"/>
      <c r="BG51" s="1020"/>
      <c r="BH51" s="1020"/>
      <c r="BI51" s="1020"/>
      <c r="BJ51" s="805"/>
      <c r="BK51" s="852"/>
      <c r="BL51" s="1041"/>
    </row>
    <row r="52" spans="1:64" s="11" customFormat="1" ht="15.75" thickBot="1" x14ac:dyDescent="0.3">
      <c r="A52" s="1005"/>
      <c r="B52" s="942"/>
      <c r="C52" s="1010"/>
      <c r="D52" s="1014"/>
      <c r="E52" s="947"/>
      <c r="F52" s="1017"/>
      <c r="G52" s="960"/>
      <c r="H52" s="847"/>
      <c r="I52" s="1045"/>
      <c r="J52" s="984"/>
      <c r="K52" s="1003"/>
      <c r="L52" s="960"/>
      <c r="M52" s="960"/>
      <c r="N52" s="1054"/>
      <c r="O52" s="1051"/>
      <c r="P52" s="847"/>
      <c r="Q52" s="956"/>
      <c r="R52" s="847"/>
      <c r="S52" s="956"/>
      <c r="T52" s="847"/>
      <c r="U52" s="956"/>
      <c r="V52" s="959"/>
      <c r="W52" s="956"/>
      <c r="X52" s="956"/>
      <c r="Y52" s="969"/>
      <c r="Z52" s="60">
        <v>6</v>
      </c>
      <c r="AA52" s="387"/>
      <c r="AB52" s="388"/>
      <c r="AC52" s="387"/>
      <c r="AD52" s="389" t="str">
        <f t="shared" si="4"/>
        <v/>
      </c>
      <c r="AE52" s="397"/>
      <c r="AF52" s="303" t="str">
        <f t="shared" si="5"/>
        <v/>
      </c>
      <c r="AG52" s="397"/>
      <c r="AH52" s="303" t="str">
        <f t="shared" si="6"/>
        <v/>
      </c>
      <c r="AI52" s="61" t="str">
        <f t="shared" si="7"/>
        <v/>
      </c>
      <c r="AJ52" s="69" t="str">
        <f>IFERROR(IF(AND(AD51="Probabilidad",AD52="Probabilidad"),(AJ51-(+AJ51*AI52)),IF(AND(AD51="Impacto",AD52="Probabilidad"),(AJ50-(+AJ50*AI52)),IF(AD52="Impacto",AJ51,""))),"")</f>
        <v/>
      </c>
      <c r="AK52" s="69" t="str">
        <f>IFERROR(IF(AND(AD51="Impacto",AD52="Impacto"),(AK51-(+AK51*AI52)),IF(AND(AD51="Probabilidad",AD52="Impacto"),(AK50-(+AK50*AI52)),IF(AD52="Probabilidad",AK51,""))),"")</f>
        <v/>
      </c>
      <c r="AL52" s="20"/>
      <c r="AM52" s="20"/>
      <c r="AN52" s="20"/>
      <c r="AO52" s="953"/>
      <c r="AP52" s="953"/>
      <c r="AQ52" s="969"/>
      <c r="AR52" s="953"/>
      <c r="AS52" s="953"/>
      <c r="AT52" s="969"/>
      <c r="AU52" s="969"/>
      <c r="AV52" s="969"/>
      <c r="AW52" s="847"/>
      <c r="AX52" s="960"/>
      <c r="AY52" s="960"/>
      <c r="AZ52" s="960"/>
      <c r="BA52" s="960"/>
      <c r="BB52" s="1047"/>
      <c r="BC52" s="960"/>
      <c r="BD52" s="960"/>
      <c r="BE52" s="1021"/>
      <c r="BF52" s="1021"/>
      <c r="BG52" s="1021"/>
      <c r="BH52" s="1021"/>
      <c r="BI52" s="1021"/>
      <c r="BJ52" s="806"/>
      <c r="BK52" s="960"/>
      <c r="BL52" s="1042"/>
    </row>
    <row r="53" spans="1:64" s="11" customFormat="1" ht="135" customHeight="1" thickBot="1" x14ac:dyDescent="0.3">
      <c r="A53" s="1005"/>
      <c r="B53" s="942"/>
      <c r="C53" s="1010"/>
      <c r="D53" s="1012" t="s">
        <v>840</v>
      </c>
      <c r="E53" s="945" t="s">
        <v>122</v>
      </c>
      <c r="F53" s="1015">
        <v>6</v>
      </c>
      <c r="G53" s="851" t="s">
        <v>865</v>
      </c>
      <c r="H53" s="802" t="s">
        <v>99</v>
      </c>
      <c r="I53" s="1018" t="s">
        <v>1477</v>
      </c>
      <c r="J53" s="982" t="s">
        <v>16</v>
      </c>
      <c r="K53" s="1001" t="str">
        <f>CONCATENATE(" *",[22]Árbol_G!C114," *",[22]Árbol_G!E114," *",[22]Árbol_G!G114)</f>
        <v xml:space="preserve"> * * *Si no existe un segundo efecto/consecuencia/causa coloque un espacio o un punto</v>
      </c>
      <c r="L53" s="851" t="s">
        <v>871</v>
      </c>
      <c r="M53" s="851" t="s">
        <v>872</v>
      </c>
      <c r="N53" s="804"/>
      <c r="O53" s="970"/>
      <c r="P53" s="802" t="s">
        <v>70</v>
      </c>
      <c r="Q53" s="954">
        <f>IF(P53="Muy Alta",100%,IF(P53="Alta",80%,IF(P53="Media",60%,IF(P53="Baja",40%,IF(P53="Muy Baja",20%,"")))))</f>
        <v>0.2</v>
      </c>
      <c r="R53" s="802"/>
      <c r="S53" s="954" t="str">
        <f>IF(R53="Catastrófico",100%,IF(R53="Mayor",80%,IF(R53="Moderado",60%,IF(R53="Menor",40%,IF(R53="Leve",20%,"")))))</f>
        <v/>
      </c>
      <c r="T53" s="802" t="s">
        <v>74</v>
      </c>
      <c r="U53" s="954">
        <f>IF(T53="Catastrófico",100%,IF(T53="Mayor",80%,IF(T53="Moderado",60%,IF(T53="Menor",40%,IF(T53="Leve",20%,"")))))</f>
        <v>0.2</v>
      </c>
      <c r="V53" s="957" t="str">
        <f>IF(W53=100%,"Catastrófico",IF(W53=80%,"Mayor",IF(W53=60%,"Moderado",IF(W53=40%,"Menor",IF(W53=20%,"Leve","")))))</f>
        <v>Leve</v>
      </c>
      <c r="W53" s="954">
        <f>IF(AND(S53="",U53=""),"",MAX(S53,U53))</f>
        <v>0.2</v>
      </c>
      <c r="X53" s="954" t="str">
        <f>CONCATENATE(P53,V53)</f>
        <v>Muy BajaLeve</v>
      </c>
      <c r="Y53" s="967" t="str">
        <f>IF(X53="Muy AltaLeve","Alto",IF(X53="Muy AltaMenor","Alto",IF(X53="Muy AltaModerado","Alto",IF(X53="Muy AltaMayor","Alto",IF(X53="Muy AltaCatastrófico","Extremo",IF(X53="AltaLeve","Moderado",IF(X53="AltaMenor","Moderado",IF(X53="AltaModerado","Alto",IF(X53="AltaMayor","Alto",IF(X53="AltaCatastrófico","Extremo",IF(X53="MediaLeve","Moderado",IF(X53="MediaMenor","Moderado",IF(X53="MediaModerado","Moderado",IF(X53="MediaMayor","Alto",IF(X53="MediaCatastrófico","Extremo",IF(X53="BajaLeve","Bajo",IF(X53="BajaMenor","Moderado",IF(X53="BajaModerado","Moderado",IF(X53="BajaMayor","Alto",IF(X53="BajaCatastrófico","Extremo",IF(X53="Muy BajaLeve","Bajo",IF(X53="Muy BajaMenor","Bajo",IF(X53="Muy BajaModerado","Moderado",IF(X53="Muy BajaMayor","Alto",IF(X53="Muy BajaCatastrófico","Extremo","")))))))))))))))))))))))))</f>
        <v>Bajo</v>
      </c>
      <c r="Z53" s="58">
        <v>1</v>
      </c>
      <c r="AA53" s="395" t="s">
        <v>868</v>
      </c>
      <c r="AB53" s="381" t="s">
        <v>165</v>
      </c>
      <c r="AC53" s="395" t="s">
        <v>869</v>
      </c>
      <c r="AD53" s="382" t="str">
        <f t="shared" si="4"/>
        <v>Probabilidad</v>
      </c>
      <c r="AE53" s="381" t="s">
        <v>64</v>
      </c>
      <c r="AF53" s="301">
        <f t="shared" si="5"/>
        <v>0.25</v>
      </c>
      <c r="AG53" s="381" t="s">
        <v>77</v>
      </c>
      <c r="AH53" s="301">
        <f t="shared" si="6"/>
        <v>0.15</v>
      </c>
      <c r="AI53" s="300">
        <f t="shared" si="7"/>
        <v>0.4</v>
      </c>
      <c r="AJ53" s="59">
        <f>IFERROR(IF(AD53="Probabilidad",(Q53-(+Q53*AI53)),IF(AD53="Impacto",Q53,"")),"")</f>
        <v>0.12</v>
      </c>
      <c r="AK53" s="59">
        <f>IFERROR(IF(AD53="Impacto",(W53-(+W53*AI53)),IF(AD53="Probabilidad",W53,"")),"")</f>
        <v>0.2</v>
      </c>
      <c r="AL53" s="10" t="s">
        <v>66</v>
      </c>
      <c r="AM53" s="10" t="s">
        <v>67</v>
      </c>
      <c r="AN53" s="10" t="s">
        <v>80</v>
      </c>
      <c r="AO53" s="951">
        <f>Q53</f>
        <v>0.2</v>
      </c>
      <c r="AP53" s="951">
        <f>IF(AJ53="","",MIN(AJ53:AJ58))</f>
        <v>7.1999999999999995E-2</v>
      </c>
      <c r="AQ53" s="967" t="str">
        <f>IFERROR(IF(AP53="","",IF(AP53&lt;=0.2,"Muy Baja",IF(AP53&lt;=0.4,"Baja",IF(AP53&lt;=0.6,"Media",IF(AP53&lt;=0.8,"Alta","Muy Alta"))))),"")</f>
        <v>Muy Baja</v>
      </c>
      <c r="AR53" s="951">
        <f>W53</f>
        <v>0.2</v>
      </c>
      <c r="AS53" s="951">
        <f>IF(AK53="","",MIN(AK53:AK58))</f>
        <v>0.2</v>
      </c>
      <c r="AT53" s="967" t="str">
        <f>IFERROR(IF(AS53="","",IF(AS53&lt;=0.2,"Leve",IF(AS53&lt;=0.4,"Menor",IF(AS53&lt;=0.6,"Moderado",IF(AS53&lt;=0.8,"Mayor","Catastrófico"))))),"")</f>
        <v>Leve</v>
      </c>
      <c r="AU53" s="967" t="str">
        <f>Y53</f>
        <v>Bajo</v>
      </c>
      <c r="AV53" s="967" t="str">
        <f>IFERROR(IF(OR(AND(AQ53="Muy Baja",AT53="Leve"),AND(AQ53="Muy Baja",AT53="Menor"),AND(AQ53="Baja",AT53="Leve")),"Bajo",IF(OR(AND(AQ53="Muy baja",AT53="Moderado"),AND(AQ53="Baja",AT53="Menor"),AND(AQ53="Baja",AT53="Moderado"),AND(AQ53="Media",AT53="Leve"),AND(AQ53="Media",AT53="Menor"),AND(AQ53="Media",AT53="Moderado"),AND(AQ53="Alta",AT53="Leve"),AND(AQ53="Alta",AT53="Menor")),"Moderado",IF(OR(AND(AQ53="Muy Baja",AT53="Mayor"),AND(AQ53="Baja",AT53="Mayor"),AND(AQ53="Media",AT53="Mayor"),AND(AQ53="Alta",AT53="Moderado"),AND(AQ53="Alta",AT53="Mayor"),AND(AQ53="Muy Alta",AT53="Leve"),AND(AQ53="Muy Alta",AT53="Menor"),AND(AQ53="Muy Alta",AT53="Moderado"),AND(AQ53="Muy Alta",AT53="Mayor")),"Alto",IF(OR(AND(AQ53="Muy Baja",AT53="Catastrófico"),AND(AQ53="Baja",AT53="Catastrófico"),AND(AQ53="Media",AT53="Catastrófico"),AND(AQ53="Alta",AT53="Catastrófico"),AND(AQ53="Muy Alta",AT53="Catastrófico")),"Extremo","")))),"")</f>
        <v>Bajo</v>
      </c>
      <c r="AW53" s="802" t="s">
        <v>82</v>
      </c>
      <c r="AX53" s="851"/>
      <c r="AY53" s="851"/>
      <c r="AZ53" s="851"/>
      <c r="BA53" s="851"/>
      <c r="BB53" s="1037"/>
      <c r="BC53" s="851"/>
      <c r="BD53" s="851"/>
      <c r="BE53" s="1019"/>
      <c r="BF53" s="1019"/>
      <c r="BG53" s="1019"/>
      <c r="BH53" s="1019"/>
      <c r="BI53" s="1019"/>
      <c r="BJ53" s="804"/>
      <c r="BK53" s="851"/>
      <c r="BL53" s="1048"/>
    </row>
    <row r="54" spans="1:64" s="11" customFormat="1" ht="78.75" x14ac:dyDescent="0.25">
      <c r="A54" s="1005"/>
      <c r="B54" s="942"/>
      <c r="C54" s="1010"/>
      <c r="D54" s="1013"/>
      <c r="E54" s="946"/>
      <c r="F54" s="1016"/>
      <c r="G54" s="852"/>
      <c r="H54" s="803"/>
      <c r="I54" s="952"/>
      <c r="J54" s="983"/>
      <c r="K54" s="1002"/>
      <c r="L54" s="852"/>
      <c r="M54" s="852"/>
      <c r="N54" s="805"/>
      <c r="O54" s="971"/>
      <c r="P54" s="803"/>
      <c r="Q54" s="955"/>
      <c r="R54" s="803"/>
      <c r="S54" s="955"/>
      <c r="T54" s="803"/>
      <c r="U54" s="955"/>
      <c r="V54" s="958"/>
      <c r="W54" s="955"/>
      <c r="X54" s="955"/>
      <c r="Y54" s="968"/>
      <c r="Z54" s="68">
        <v>2</v>
      </c>
      <c r="AA54" s="385" t="s">
        <v>873</v>
      </c>
      <c r="AB54" s="383" t="s">
        <v>170</v>
      </c>
      <c r="AC54" s="385" t="s">
        <v>874</v>
      </c>
      <c r="AD54" s="384" t="str">
        <f t="shared" si="4"/>
        <v>Probabilidad</v>
      </c>
      <c r="AE54" s="381" t="s">
        <v>64</v>
      </c>
      <c r="AF54" s="302">
        <f t="shared" si="5"/>
        <v>0.25</v>
      </c>
      <c r="AG54" s="381" t="s">
        <v>77</v>
      </c>
      <c r="AH54" s="302">
        <f t="shared" si="6"/>
        <v>0.15</v>
      </c>
      <c r="AI54" s="315">
        <f t="shared" si="7"/>
        <v>0.4</v>
      </c>
      <c r="AJ54" s="69">
        <f>IFERROR(IF(AND(AD53="Probabilidad",AD54="Probabilidad"),(AJ53-(+AJ53*AI54)),IF(AD54="Probabilidad",(Q53-(+Q53*AI54)),IF(AD54="Impacto",AJ53,""))),"")</f>
        <v>7.1999999999999995E-2</v>
      </c>
      <c r="AK54" s="69">
        <f>IFERROR(IF(AND(AD53="Impacto",AD54="Impacto"),(AK53-(+AK53*AI54)),IF(AD54="Impacto",(W53-(+W53*AI54)),IF(AD54="Probabilidad",AK53,""))),"")</f>
        <v>0.2</v>
      </c>
      <c r="AL54" s="19" t="s">
        <v>78</v>
      </c>
      <c r="AM54" s="19" t="s">
        <v>79</v>
      </c>
      <c r="AN54" s="19" t="s">
        <v>81</v>
      </c>
      <c r="AO54" s="952"/>
      <c r="AP54" s="952"/>
      <c r="AQ54" s="968"/>
      <c r="AR54" s="952"/>
      <c r="AS54" s="952"/>
      <c r="AT54" s="968"/>
      <c r="AU54" s="968"/>
      <c r="AV54" s="968"/>
      <c r="AW54" s="803"/>
      <c r="AX54" s="852"/>
      <c r="AY54" s="852"/>
      <c r="AZ54" s="852"/>
      <c r="BA54" s="852"/>
      <c r="BB54" s="1046"/>
      <c r="BC54" s="852"/>
      <c r="BD54" s="852"/>
      <c r="BE54" s="1020"/>
      <c r="BF54" s="1020"/>
      <c r="BG54" s="1020"/>
      <c r="BH54" s="1020"/>
      <c r="BI54" s="1020"/>
      <c r="BJ54" s="805"/>
      <c r="BK54" s="852"/>
      <c r="BL54" s="1041"/>
    </row>
    <row r="55" spans="1:64" s="11" customFormat="1" x14ac:dyDescent="0.25">
      <c r="A55" s="1005"/>
      <c r="B55" s="942"/>
      <c r="C55" s="1010"/>
      <c r="D55" s="1013"/>
      <c r="E55" s="946"/>
      <c r="F55" s="1016"/>
      <c r="G55" s="852"/>
      <c r="H55" s="803"/>
      <c r="I55" s="952"/>
      <c r="J55" s="983"/>
      <c r="K55" s="1002"/>
      <c r="L55" s="852"/>
      <c r="M55" s="852"/>
      <c r="N55" s="805"/>
      <c r="O55" s="971"/>
      <c r="P55" s="803"/>
      <c r="Q55" s="955"/>
      <c r="R55" s="803"/>
      <c r="S55" s="955"/>
      <c r="T55" s="803"/>
      <c r="U55" s="955"/>
      <c r="V55" s="958"/>
      <c r="W55" s="955"/>
      <c r="X55" s="955"/>
      <c r="Y55" s="968"/>
      <c r="Z55" s="68">
        <v>3</v>
      </c>
      <c r="AA55" s="385"/>
      <c r="AB55" s="383"/>
      <c r="AC55" s="385"/>
      <c r="AD55" s="384" t="str">
        <f t="shared" si="4"/>
        <v/>
      </c>
      <c r="AE55" s="383"/>
      <c r="AF55" s="302" t="str">
        <f t="shared" si="5"/>
        <v/>
      </c>
      <c r="AG55" s="383"/>
      <c r="AH55" s="302" t="str">
        <f t="shared" si="6"/>
        <v/>
      </c>
      <c r="AI55" s="315" t="str">
        <f t="shared" si="7"/>
        <v/>
      </c>
      <c r="AJ55" s="69" t="str">
        <f>IFERROR(IF(AND(AD54="Probabilidad",AD55="Probabilidad"),(AJ54-(+AJ54*AI55)),IF(AND(AD54="Impacto",AD55="Probabilidad"),(AJ53-(+AJ53*AI55)),IF(AD55="Impacto",AJ54,""))),"")</f>
        <v/>
      </c>
      <c r="AK55" s="69" t="str">
        <f>IFERROR(IF(AND(AD54="Impacto",AD55="Impacto"),(AK54-(+AK54*AI55)),IF(AND(AD54="Probabilidad",AD55="Impacto"),(AK53-(+AK53*AI55)),IF(AD55="Probabilidad",AK54,""))),"")</f>
        <v/>
      </c>
      <c r="AL55" s="19"/>
      <c r="AM55" s="19"/>
      <c r="AN55" s="19"/>
      <c r="AO55" s="952"/>
      <c r="AP55" s="952"/>
      <c r="AQ55" s="968"/>
      <c r="AR55" s="952"/>
      <c r="AS55" s="952"/>
      <c r="AT55" s="968"/>
      <c r="AU55" s="968"/>
      <c r="AV55" s="968"/>
      <c r="AW55" s="803"/>
      <c r="AX55" s="852"/>
      <c r="AY55" s="852"/>
      <c r="AZ55" s="852"/>
      <c r="BA55" s="852"/>
      <c r="BB55" s="1046"/>
      <c r="BC55" s="852"/>
      <c r="BD55" s="852"/>
      <c r="BE55" s="1020"/>
      <c r="BF55" s="1020"/>
      <c r="BG55" s="1020"/>
      <c r="BH55" s="1020"/>
      <c r="BI55" s="1020"/>
      <c r="BJ55" s="805"/>
      <c r="BK55" s="852"/>
      <c r="BL55" s="1041"/>
    </row>
    <row r="56" spans="1:64" s="11" customFormat="1" x14ac:dyDescent="0.25">
      <c r="A56" s="1005"/>
      <c r="B56" s="942"/>
      <c r="C56" s="1010"/>
      <c r="D56" s="1013"/>
      <c r="E56" s="946"/>
      <c r="F56" s="1016"/>
      <c r="G56" s="852"/>
      <c r="H56" s="803"/>
      <c r="I56" s="952"/>
      <c r="J56" s="983"/>
      <c r="K56" s="1002"/>
      <c r="L56" s="852"/>
      <c r="M56" s="852"/>
      <c r="N56" s="805"/>
      <c r="O56" s="971"/>
      <c r="P56" s="803"/>
      <c r="Q56" s="955"/>
      <c r="R56" s="803"/>
      <c r="S56" s="955"/>
      <c r="T56" s="803"/>
      <c r="U56" s="955"/>
      <c r="V56" s="958"/>
      <c r="W56" s="955"/>
      <c r="X56" s="955"/>
      <c r="Y56" s="968"/>
      <c r="Z56" s="68">
        <v>4</v>
      </c>
      <c r="AA56" s="385"/>
      <c r="AB56" s="383"/>
      <c r="AC56" s="385"/>
      <c r="AD56" s="384" t="str">
        <f t="shared" si="4"/>
        <v/>
      </c>
      <c r="AE56" s="383"/>
      <c r="AF56" s="302" t="str">
        <f t="shared" si="5"/>
        <v/>
      </c>
      <c r="AG56" s="383"/>
      <c r="AH56" s="302" t="str">
        <f t="shared" si="6"/>
        <v/>
      </c>
      <c r="AI56" s="315" t="str">
        <f t="shared" si="7"/>
        <v/>
      </c>
      <c r="AJ56" s="69" t="str">
        <f>IFERROR(IF(AND(AD55="Probabilidad",AD56="Probabilidad"),(AJ55-(+AJ55*AI56)),IF(AND(AD55="Impacto",AD56="Probabilidad"),(AJ54-(+AJ54*AI56)),IF(AD56="Impacto",AJ55,""))),"")</f>
        <v/>
      </c>
      <c r="AK56" s="69" t="str">
        <f>IFERROR(IF(AND(AD55="Impacto",AD56="Impacto"),(AK55-(+AK55*AI56)),IF(AND(AD55="Probabilidad",AD56="Impacto"),(AK54-(+AK54*AI56)),IF(AD56="Probabilidad",AK55,""))),"")</f>
        <v/>
      </c>
      <c r="AL56" s="19"/>
      <c r="AM56" s="19"/>
      <c r="AN56" s="19"/>
      <c r="AO56" s="952"/>
      <c r="AP56" s="952"/>
      <c r="AQ56" s="968"/>
      <c r="AR56" s="952"/>
      <c r="AS56" s="952"/>
      <c r="AT56" s="968"/>
      <c r="AU56" s="968"/>
      <c r="AV56" s="968"/>
      <c r="AW56" s="803"/>
      <c r="AX56" s="852"/>
      <c r="AY56" s="852"/>
      <c r="AZ56" s="852"/>
      <c r="BA56" s="852"/>
      <c r="BB56" s="1046"/>
      <c r="BC56" s="852"/>
      <c r="BD56" s="852"/>
      <c r="BE56" s="1020"/>
      <c r="BF56" s="1020"/>
      <c r="BG56" s="1020"/>
      <c r="BH56" s="1020"/>
      <c r="BI56" s="1020"/>
      <c r="BJ56" s="805"/>
      <c r="BK56" s="852"/>
      <c r="BL56" s="1041"/>
    </row>
    <row r="57" spans="1:64" s="11" customFormat="1" x14ac:dyDescent="0.25">
      <c r="A57" s="1005"/>
      <c r="B57" s="942"/>
      <c r="C57" s="1010"/>
      <c r="D57" s="1013"/>
      <c r="E57" s="946"/>
      <c r="F57" s="1016"/>
      <c r="G57" s="852"/>
      <c r="H57" s="803"/>
      <c r="I57" s="952"/>
      <c r="J57" s="983"/>
      <c r="K57" s="1002"/>
      <c r="L57" s="852"/>
      <c r="M57" s="852"/>
      <c r="N57" s="805"/>
      <c r="O57" s="971"/>
      <c r="P57" s="803"/>
      <c r="Q57" s="955"/>
      <c r="R57" s="803"/>
      <c r="S57" s="955"/>
      <c r="T57" s="803"/>
      <c r="U57" s="955"/>
      <c r="V57" s="958"/>
      <c r="W57" s="955"/>
      <c r="X57" s="955"/>
      <c r="Y57" s="968"/>
      <c r="Z57" s="68">
        <v>5</v>
      </c>
      <c r="AA57" s="385"/>
      <c r="AB57" s="383"/>
      <c r="AC57" s="385"/>
      <c r="AD57" s="384" t="str">
        <f t="shared" si="4"/>
        <v/>
      </c>
      <c r="AE57" s="383"/>
      <c r="AF57" s="302" t="str">
        <f t="shared" si="5"/>
        <v/>
      </c>
      <c r="AG57" s="383"/>
      <c r="AH57" s="302" t="str">
        <f t="shared" si="6"/>
        <v/>
      </c>
      <c r="AI57" s="315" t="str">
        <f t="shared" si="7"/>
        <v/>
      </c>
      <c r="AJ57" s="69" t="str">
        <f>IFERROR(IF(AND(AD56="Probabilidad",AD57="Probabilidad"),(AJ56-(+AJ56*AI57)),IF(AND(AD56="Impacto",AD57="Probabilidad"),(AJ55-(+AJ55*AI57)),IF(AD57="Impacto",AJ56,""))),"")</f>
        <v/>
      </c>
      <c r="AK57" s="69" t="str">
        <f>IFERROR(IF(AND(AD56="Impacto",AD57="Impacto"),(AK56-(+AK56*AI57)),IF(AND(AD56="Probabilidad",AD57="Impacto"),(AK55-(+AK55*AI57)),IF(AD57="Probabilidad",AK56,""))),"")</f>
        <v/>
      </c>
      <c r="AL57" s="19"/>
      <c r="AM57" s="19"/>
      <c r="AN57" s="19"/>
      <c r="AO57" s="952"/>
      <c r="AP57" s="952"/>
      <c r="AQ57" s="968"/>
      <c r="AR57" s="952"/>
      <c r="AS57" s="952"/>
      <c r="AT57" s="968"/>
      <c r="AU57" s="968"/>
      <c r="AV57" s="968"/>
      <c r="AW57" s="803"/>
      <c r="AX57" s="852"/>
      <c r="AY57" s="852"/>
      <c r="AZ57" s="852"/>
      <c r="BA57" s="852"/>
      <c r="BB57" s="1046"/>
      <c r="BC57" s="852"/>
      <c r="BD57" s="852"/>
      <c r="BE57" s="1020"/>
      <c r="BF57" s="1020"/>
      <c r="BG57" s="1020"/>
      <c r="BH57" s="1020"/>
      <c r="BI57" s="1020"/>
      <c r="BJ57" s="805"/>
      <c r="BK57" s="852"/>
      <c r="BL57" s="1041"/>
    </row>
    <row r="58" spans="1:64" s="11" customFormat="1" ht="15.75" thickBot="1" x14ac:dyDescent="0.3">
      <c r="A58" s="1006"/>
      <c r="B58" s="1008"/>
      <c r="C58" s="1011"/>
      <c r="D58" s="1014"/>
      <c r="E58" s="947"/>
      <c r="F58" s="1017"/>
      <c r="G58" s="960"/>
      <c r="H58" s="847"/>
      <c r="I58" s="953"/>
      <c r="J58" s="984"/>
      <c r="K58" s="1003"/>
      <c r="L58" s="960"/>
      <c r="M58" s="960"/>
      <c r="N58" s="806"/>
      <c r="O58" s="972"/>
      <c r="P58" s="847"/>
      <c r="Q58" s="956"/>
      <c r="R58" s="847"/>
      <c r="S58" s="956"/>
      <c r="T58" s="847"/>
      <c r="U58" s="956"/>
      <c r="V58" s="959"/>
      <c r="W58" s="956"/>
      <c r="X58" s="956"/>
      <c r="Y58" s="969"/>
      <c r="Z58" s="60">
        <v>6</v>
      </c>
      <c r="AA58" s="387"/>
      <c r="AB58" s="388"/>
      <c r="AC58" s="387"/>
      <c r="AD58" s="391" t="str">
        <f t="shared" si="4"/>
        <v/>
      </c>
      <c r="AE58" s="388"/>
      <c r="AF58" s="303" t="str">
        <f t="shared" si="5"/>
        <v/>
      </c>
      <c r="AG58" s="388"/>
      <c r="AH58" s="303" t="str">
        <f t="shared" si="6"/>
        <v/>
      </c>
      <c r="AI58" s="61" t="str">
        <f t="shared" si="7"/>
        <v/>
      </c>
      <c r="AJ58" s="69" t="str">
        <f>IFERROR(IF(AND(AD57="Probabilidad",AD58="Probabilidad"),(AJ57-(+AJ57*AI58)),IF(AND(AD57="Impacto",AD58="Probabilidad"),(AJ56-(+AJ56*AI58)),IF(AD58="Impacto",AJ57,""))),"")</f>
        <v/>
      </c>
      <c r="AK58" s="69" t="str">
        <f>IFERROR(IF(AND(AD57="Impacto",AD58="Impacto"),(AK57-(+AK57*AI58)),IF(AND(AD57="Probabilidad",AD58="Impacto"),(AK56-(+AK56*AI58)),IF(AD58="Probabilidad",AK57,""))),"")</f>
        <v/>
      </c>
      <c r="AL58" s="20"/>
      <c r="AM58" s="20"/>
      <c r="AN58" s="20"/>
      <c r="AO58" s="953"/>
      <c r="AP58" s="953"/>
      <c r="AQ58" s="969"/>
      <c r="AR58" s="953"/>
      <c r="AS58" s="953"/>
      <c r="AT58" s="969"/>
      <c r="AU58" s="969"/>
      <c r="AV58" s="969"/>
      <c r="AW58" s="847"/>
      <c r="AX58" s="960"/>
      <c r="AY58" s="960"/>
      <c r="AZ58" s="960"/>
      <c r="BA58" s="960"/>
      <c r="BB58" s="1047"/>
      <c r="BC58" s="960"/>
      <c r="BD58" s="960"/>
      <c r="BE58" s="1021"/>
      <c r="BF58" s="1021"/>
      <c r="BG58" s="1021"/>
      <c r="BH58" s="1021"/>
      <c r="BI58" s="1021"/>
      <c r="BJ58" s="806"/>
      <c r="BK58" s="960"/>
      <c r="BL58" s="1042"/>
    </row>
    <row r="59" spans="1:64" s="11" customFormat="1" ht="98.25" customHeight="1" thickBot="1" x14ac:dyDescent="0.3">
      <c r="A59" s="1055" t="s">
        <v>103</v>
      </c>
      <c r="B59" s="1058" t="s">
        <v>92</v>
      </c>
      <c r="C59" s="1061" t="s">
        <v>894</v>
      </c>
      <c r="D59" s="1012" t="s">
        <v>840</v>
      </c>
      <c r="E59" s="945" t="s">
        <v>125</v>
      </c>
      <c r="F59" s="1015">
        <v>1</v>
      </c>
      <c r="G59" s="1064" t="s">
        <v>895</v>
      </c>
      <c r="H59" s="1067" t="s">
        <v>98</v>
      </c>
      <c r="I59" s="1018" t="s">
        <v>967</v>
      </c>
      <c r="J59" s="982" t="s">
        <v>16</v>
      </c>
      <c r="K59" s="985" t="str">
        <f>CONCATENATE(" *",[23]Árbol_G!C63," *",[23]Árbol_G!E63," *",[23]Árbol_G!G63)</f>
        <v xml:space="preserve"> * * *Si no existe un segundo efecto/consecuencia/causa coloque un espacio o un punto</v>
      </c>
      <c r="L59" s="851" t="s">
        <v>896</v>
      </c>
      <c r="M59" s="851" t="s">
        <v>897</v>
      </c>
      <c r="N59" s="804"/>
      <c r="O59" s="970"/>
      <c r="P59" s="802" t="s">
        <v>898</v>
      </c>
      <c r="Q59" s="954">
        <f>IF(P59="Muy Alta",100%,IF(P59="Alta",80%,IF(P59="Media",60%,IF(P59="Baja",40%,IF(P59="Muy Baja",20%,"")))))</f>
        <v>0.8</v>
      </c>
      <c r="R59" s="802" t="s">
        <v>74</v>
      </c>
      <c r="S59" s="954">
        <f>IF(R59="Catastrófico",100%,IF(R59="Mayor",80%,IF(R59="Moderado",60%,IF(R59="Menor",40%,IF(R59="Leve",20%,"")))))</f>
        <v>0.2</v>
      </c>
      <c r="T59" s="802" t="s">
        <v>899</v>
      </c>
      <c r="U59" s="954">
        <f>IF(T59="Catastrófico",100%,IF(T59="Mayor",80%,IF(T59="Moderado",60%,IF(T59="Menor",40%,IF(T59="Leve",20%,"")))))</f>
        <v>0.6</v>
      </c>
      <c r="V59" s="957" t="str">
        <f>IF(W59=100%,"Catastrófico",IF(W59=80%,"Mayor",IF(W59=60%,"Moderado",IF(W59=40%,"Menor",IF(W59=20%,"Leve","")))))</f>
        <v>Moderado</v>
      </c>
      <c r="W59" s="954">
        <f>IF(AND(S59="",U59=""),"",MAX(S59,U59))</f>
        <v>0.6</v>
      </c>
      <c r="X59" s="954" t="str">
        <f>CONCATENATE(P59,V59)</f>
        <v>altaModerado</v>
      </c>
      <c r="Y59" s="1001" t="str">
        <f>IF(X59="Muy AltaLeve","Alto",IF(X59="Muy AltaMenor","Alto",IF(X59="Muy AltaModerado","Alto",IF(X59="Muy AltaMayor","Alto",IF(X59="Muy AltaCatastrófico","Extremo",IF(X59="AltaLeve","Moderado",IF(X59="AltaMenor","Moderado",IF(X59="AltaModerado","Alto",IF(X59="AltaMayor","Alto",IF(X59="AltaCatastrófico","Extremo",IF(X59="MediaLeve","Moderado",IF(X59="MediaMenor","Moderado",IF(X59="MediaModerado","Moderado",IF(X59="MediaMayor","Alto",IF(X59="MediaCatastrófico","Extremo",IF(X59="BajaLeve","Bajo",IF(X59="BajaMenor","Moderado",IF(X59="BajaModerado","Moderado",IF(X59="BajaMayor","Alto",IF(X59="BajaCatastrófico","Extremo",IF(X59="Muy BajaLeve","Bajo",IF(X59="Muy BajaMenor","Bajo",IF(X59="Muy BajaModerado","Moderado",IF(X59="Muy BajaMayor","Alto",IF(X59="Muy BajaCatastrófico","Extremo","")))))))))))))))))))))))))</f>
        <v>Alto</v>
      </c>
      <c r="Z59" s="398">
        <v>1</v>
      </c>
      <c r="AA59" s="399" t="s">
        <v>900</v>
      </c>
      <c r="AB59" s="400" t="s">
        <v>170</v>
      </c>
      <c r="AC59" s="401" t="s">
        <v>901</v>
      </c>
      <c r="AD59" s="402" t="str">
        <f>IF(OR(AE59="Preventivo",AE59="Detectivo"),"Probabilidad",IF(AE59="Correctivo","Impacto",""))</f>
        <v>Probabilidad</v>
      </c>
      <c r="AE59" s="403" t="s">
        <v>902</v>
      </c>
      <c r="AF59" s="404">
        <f>IF(AE59="","",IF(AE59="Preventivo",25%,IF(AE59="Detectivo",15%,IF(AE59="Correctivo",10%))))</f>
        <v>0.25</v>
      </c>
      <c r="AG59" s="403" t="s">
        <v>903</v>
      </c>
      <c r="AH59" s="404">
        <f>IF(AG59="Automático",25%,IF(AG59="Manual",15%,""))</f>
        <v>0.15</v>
      </c>
      <c r="AI59" s="405">
        <f>IF(OR(AF59="",AH59=""),"",AF59+AH59)</f>
        <v>0.4</v>
      </c>
      <c r="AJ59" s="406">
        <f>IFERROR(IF(AD59="Probabilidad",(Q59-(+Q59*AI59)),IF(AD59="Impacto",Q59,"")),"")</f>
        <v>0.48</v>
      </c>
      <c r="AK59" s="406">
        <f>IFERROR(IF(AD59="Impacto",(W59-(W59*AI59)),IF(AD59="Probabilidad",W59,"")),"")</f>
        <v>0.6</v>
      </c>
      <c r="AL59" s="407" t="s">
        <v>66</v>
      </c>
      <c r="AM59" s="407" t="s">
        <v>67</v>
      </c>
      <c r="AN59" s="407" t="s">
        <v>80</v>
      </c>
      <c r="AO59" s="951">
        <f>Q59</f>
        <v>0.8</v>
      </c>
      <c r="AP59" s="951">
        <f>IF(AJ59="","",MIN(AJ59:AJ64))</f>
        <v>0.23519999999999996</v>
      </c>
      <c r="AQ59" s="967" t="str">
        <f>IFERROR(IF(AP59="","",IF(AP59&lt;=0.2,"Muy Baja",IF(AP59&lt;=0.4,"Baja",IF(AP59&lt;=0.6,"Media",IF(AP59&lt;=0.8,"Alta","Muy Alta"))))),"")</f>
        <v>Baja</v>
      </c>
      <c r="AR59" s="951">
        <f>W59</f>
        <v>0.6</v>
      </c>
      <c r="AS59" s="951">
        <f>IF(AK59="","",MIN(AK59:AK64))</f>
        <v>0.44999999999999996</v>
      </c>
      <c r="AT59" s="967" t="str">
        <f>IFERROR(IF(AS59="","",IF(AS59&lt;=0.2,"Leve",IF(AS59&lt;=0.4,"Menor",IF(AS59&lt;=0.6,"Moderado",IF(AS59&lt;=0.8,"Mayor","Catastrófico"))))),"")</f>
        <v>Moderado</v>
      </c>
      <c r="AU59" s="967" t="str">
        <f>Y59</f>
        <v>Alto</v>
      </c>
      <c r="AV59" s="967" t="str">
        <f>IFERROR(IF(OR(AND(AQ59="Muy Baja",AT59="Leve"),AND(AQ59="Muy Baja",AT59="Menor"),AND(AQ59="Baja",AT59="Leve")),"Bajo",IF(OR(AND(AQ59="Muy baja",AT59="Moderado"),AND(AQ59="Baja",AT59="Menor"),AND(AQ59="Baja",AT59="Moderado"),AND(AQ59="Media",AT59="Leve"),AND(AQ59="Media",AT59="Menor"),AND(AQ59="Media",AT59="Moderado"),AND(AQ59="Alta",AT59="Leve"),AND(AQ59="Alta",AT59="Menor")),"Moderado",IF(OR(AND(AQ59="Muy Baja",AT59="Mayor"),AND(AQ59="Baja",AT59="Mayor"),AND(AQ59="Media",AT59="Mayor"),AND(AQ59="Alta",AT59="Moderado"),AND(AQ59="Alta",AT59="Mayor"),AND(AQ59="Muy Alta",AT59="Leve"),AND(AQ59="Muy Alta",AT59="Menor"),AND(AQ59="Muy Alta",AT59="Moderado"),AND(AQ59="Muy Alta",AT59="Mayor")),"Alto",IF(OR(AND(AQ59="Muy Baja",AT59="Catastrófico"),AND(AQ59="Baja",AT59="Catastrófico"),AND(AQ59="Media",AT59="Catastrófico"),AND(AQ59="Alta",AT59="Catastrófico"),AND(AQ59="Muy Alta",AT59="Catastrófico")),"Extremo","")))),"")</f>
        <v>Moderado</v>
      </c>
      <c r="AW59" s="802" t="s">
        <v>167</v>
      </c>
      <c r="AX59" s="1074" t="s">
        <v>1611</v>
      </c>
      <c r="AY59" s="1074" t="s">
        <v>1612</v>
      </c>
      <c r="AZ59" s="1070" t="s">
        <v>904</v>
      </c>
      <c r="BA59" s="1070" t="s">
        <v>978</v>
      </c>
      <c r="BB59" s="1070" t="s">
        <v>1567</v>
      </c>
      <c r="BC59" s="1073"/>
      <c r="BD59" s="855"/>
      <c r="BE59" s="855"/>
      <c r="BF59" s="855"/>
      <c r="BG59" s="855"/>
      <c r="BH59" s="855"/>
      <c r="BI59" s="1038"/>
      <c r="BJ59" s="861"/>
      <c r="BK59" s="861"/>
      <c r="BL59" s="1025"/>
    </row>
    <row r="60" spans="1:64" s="11" customFormat="1" ht="90.75" thickBot="1" x14ac:dyDescent="0.3">
      <c r="A60" s="1056"/>
      <c r="B60" s="1059"/>
      <c r="C60" s="1062"/>
      <c r="D60" s="1013"/>
      <c r="E60" s="946"/>
      <c r="F60" s="1016"/>
      <c r="G60" s="1065"/>
      <c r="H60" s="1068"/>
      <c r="I60" s="952"/>
      <c r="J60" s="983"/>
      <c r="K60" s="986"/>
      <c r="L60" s="852"/>
      <c r="M60" s="852"/>
      <c r="N60" s="805"/>
      <c r="O60" s="971"/>
      <c r="P60" s="803"/>
      <c r="Q60" s="955"/>
      <c r="R60" s="803"/>
      <c r="S60" s="955"/>
      <c r="T60" s="803"/>
      <c r="U60" s="955"/>
      <c r="V60" s="958"/>
      <c r="W60" s="955"/>
      <c r="X60" s="955"/>
      <c r="Y60" s="1002"/>
      <c r="Z60" s="68">
        <v>2</v>
      </c>
      <c r="AA60" s="385" t="s">
        <v>905</v>
      </c>
      <c r="AB60" s="383" t="s">
        <v>170</v>
      </c>
      <c r="AC60" s="385" t="s">
        <v>906</v>
      </c>
      <c r="AD60" s="384" t="str">
        <f t="shared" ref="AD60:AD123" si="8">IF(OR(AE60="Preventivo",AE60="Detectivo"),"Probabilidad",IF(AE60="Correctivo","Impacto",""))</f>
        <v>Probabilidad</v>
      </c>
      <c r="AE60" s="383" t="s">
        <v>907</v>
      </c>
      <c r="AF60" s="302">
        <f t="shared" ref="AF60:AF123" si="9">IF(AE60="","",IF(AE60="Preventivo",25%,IF(AE60="Detectivo",15%,IF(AE60="Correctivo",10%))))</f>
        <v>0.15</v>
      </c>
      <c r="AG60" s="383" t="s">
        <v>903</v>
      </c>
      <c r="AH60" s="302">
        <f t="shared" ref="AH60:AH123" si="10">IF(AG60="Automático",25%,IF(AG60="Manual",15%,""))</f>
        <v>0.15</v>
      </c>
      <c r="AI60" s="315">
        <f t="shared" ref="AI60:AI123" si="11">IF(OR(AF60="",AH60=""),"",AF60+AH60)</f>
        <v>0.3</v>
      </c>
      <c r="AJ60" s="69">
        <f>IFERROR(IF(AND(AD59="Probabilidad",AD60="Probabilidad"),(AJ59-(+AJ59*AI60)),IF(AD60="Probabilidad",(Q59-(+Q59*AI60)),IF(AD60="Impacto",AJ59,""))),"")</f>
        <v>0.33599999999999997</v>
      </c>
      <c r="AK60" s="69">
        <f>IFERROR(IF(AND(AD59="Impacto",AD60="Impacto"),(AK59-(+AK59*AI60)),IF(AD60="Impacto",(W59-(+W59*AI60)),IF(AD60="Probabilidad",AK59,""))),"")</f>
        <v>0.6</v>
      </c>
      <c r="AL60" s="10" t="s">
        <v>66</v>
      </c>
      <c r="AM60" s="10" t="s">
        <v>67</v>
      </c>
      <c r="AN60" s="10" t="s">
        <v>80</v>
      </c>
      <c r="AO60" s="952"/>
      <c r="AP60" s="952"/>
      <c r="AQ60" s="968"/>
      <c r="AR60" s="952"/>
      <c r="AS60" s="952"/>
      <c r="AT60" s="968"/>
      <c r="AU60" s="968"/>
      <c r="AV60" s="968"/>
      <c r="AW60" s="803"/>
      <c r="AX60" s="1075"/>
      <c r="AY60" s="1075"/>
      <c r="AZ60" s="1071"/>
      <c r="BA60" s="1071"/>
      <c r="BB60" s="1071"/>
      <c r="BC60" s="1032"/>
      <c r="BD60" s="852"/>
      <c r="BE60" s="852"/>
      <c r="BF60" s="852"/>
      <c r="BG60" s="852"/>
      <c r="BH60" s="852"/>
      <c r="BI60" s="971"/>
      <c r="BJ60" s="805"/>
      <c r="BK60" s="805"/>
      <c r="BL60" s="1026"/>
    </row>
    <row r="61" spans="1:64" s="11" customFormat="1" ht="90.75" thickBot="1" x14ac:dyDescent="0.3">
      <c r="A61" s="1056"/>
      <c r="B61" s="1059"/>
      <c r="C61" s="1062"/>
      <c r="D61" s="1013"/>
      <c r="E61" s="946"/>
      <c r="F61" s="1016"/>
      <c r="G61" s="1065"/>
      <c r="H61" s="1068"/>
      <c r="I61" s="952"/>
      <c r="J61" s="983"/>
      <c r="K61" s="986"/>
      <c r="L61" s="852"/>
      <c r="M61" s="852"/>
      <c r="N61" s="805"/>
      <c r="O61" s="971"/>
      <c r="P61" s="803"/>
      <c r="Q61" s="955"/>
      <c r="R61" s="803"/>
      <c r="S61" s="955"/>
      <c r="T61" s="803"/>
      <c r="U61" s="955"/>
      <c r="V61" s="958"/>
      <c r="W61" s="955"/>
      <c r="X61" s="955"/>
      <c r="Y61" s="1002"/>
      <c r="Z61" s="68">
        <v>3</v>
      </c>
      <c r="AA61" s="385" t="s">
        <v>905</v>
      </c>
      <c r="AB61" s="383" t="s">
        <v>170</v>
      </c>
      <c r="AC61" s="385" t="s">
        <v>906</v>
      </c>
      <c r="AD61" s="384" t="str">
        <f t="shared" si="8"/>
        <v>Impacto</v>
      </c>
      <c r="AE61" s="383" t="s">
        <v>908</v>
      </c>
      <c r="AF61" s="302">
        <f t="shared" si="9"/>
        <v>0.1</v>
      </c>
      <c r="AG61" s="383" t="s">
        <v>903</v>
      </c>
      <c r="AH61" s="302">
        <f t="shared" si="10"/>
        <v>0.15</v>
      </c>
      <c r="AI61" s="315">
        <f t="shared" si="11"/>
        <v>0.25</v>
      </c>
      <c r="AJ61" s="69">
        <f>IFERROR(IF(AND(AD60="Probabilidad",AD61="Probabilidad"),(AJ60-(+AJ60*AI61)),IF(AND(AD60="Impacto",AD61="Probabilidad"),(AJ59-(+AJ59*AI61)),IF(AD61="Impacto",AJ60,""))),"")</f>
        <v>0.33599999999999997</v>
      </c>
      <c r="AK61" s="69">
        <f>IFERROR(IF(AND(AD60="Impacto",AD61="Impacto"),(AK60-(+AK60*AI61)),IF(AND(AD60="Probabilidad",AD61="Impacto"),(AK59-(+AK59*AI61)),IF(AD61="Probabilidad",AK60,""))),"")</f>
        <v>0.44999999999999996</v>
      </c>
      <c r="AL61" s="10" t="s">
        <v>66</v>
      </c>
      <c r="AM61" s="10" t="s">
        <v>67</v>
      </c>
      <c r="AN61" s="10" t="s">
        <v>80</v>
      </c>
      <c r="AO61" s="952"/>
      <c r="AP61" s="952"/>
      <c r="AQ61" s="968"/>
      <c r="AR61" s="952"/>
      <c r="AS61" s="952"/>
      <c r="AT61" s="968"/>
      <c r="AU61" s="968"/>
      <c r="AV61" s="968"/>
      <c r="AW61" s="803"/>
      <c r="AX61" s="1075"/>
      <c r="AY61" s="1075"/>
      <c r="AZ61" s="1071"/>
      <c r="BA61" s="1071"/>
      <c r="BB61" s="1071"/>
      <c r="BC61" s="1032"/>
      <c r="BD61" s="852"/>
      <c r="BE61" s="852"/>
      <c r="BF61" s="852"/>
      <c r="BG61" s="852"/>
      <c r="BH61" s="852"/>
      <c r="BI61" s="971"/>
      <c r="BJ61" s="805"/>
      <c r="BK61" s="805"/>
      <c r="BL61" s="1026"/>
    </row>
    <row r="62" spans="1:64" s="11" customFormat="1" ht="70.5" x14ac:dyDescent="0.25">
      <c r="A62" s="1056"/>
      <c r="B62" s="1059"/>
      <c r="C62" s="1062"/>
      <c r="D62" s="1013"/>
      <c r="E62" s="946"/>
      <c r="F62" s="1016"/>
      <c r="G62" s="1065"/>
      <c r="H62" s="1068"/>
      <c r="I62" s="952"/>
      <c r="J62" s="983"/>
      <c r="K62" s="986"/>
      <c r="L62" s="852"/>
      <c r="M62" s="852"/>
      <c r="N62" s="805"/>
      <c r="O62" s="971"/>
      <c r="P62" s="803"/>
      <c r="Q62" s="955"/>
      <c r="R62" s="803"/>
      <c r="S62" s="955"/>
      <c r="T62" s="803"/>
      <c r="U62" s="955"/>
      <c r="V62" s="958"/>
      <c r="W62" s="955"/>
      <c r="X62" s="955"/>
      <c r="Y62" s="1002"/>
      <c r="Z62" s="68">
        <v>4</v>
      </c>
      <c r="AA62" s="385" t="s">
        <v>909</v>
      </c>
      <c r="AB62" s="383" t="s">
        <v>170</v>
      </c>
      <c r="AC62" s="360" t="s">
        <v>901</v>
      </c>
      <c r="AD62" s="384" t="str">
        <f t="shared" si="8"/>
        <v>Probabilidad</v>
      </c>
      <c r="AE62" s="383" t="s">
        <v>907</v>
      </c>
      <c r="AF62" s="302">
        <f t="shared" si="9"/>
        <v>0.15</v>
      </c>
      <c r="AG62" s="383" t="s">
        <v>903</v>
      </c>
      <c r="AH62" s="302">
        <f t="shared" si="10"/>
        <v>0.15</v>
      </c>
      <c r="AI62" s="315">
        <f t="shared" si="11"/>
        <v>0.3</v>
      </c>
      <c r="AJ62" s="69">
        <f>IFERROR(IF(AND(AD61="Probabilidad",AD62="Probabilidad"),(AJ61-(+AJ61*AI62)),IF(AND(AD61="Impacto",AD62="Probabilidad"),(AJ60-(+AJ60*AI62)),IF(AD62="Impacto",AJ61,""))),"")</f>
        <v>0.23519999999999996</v>
      </c>
      <c r="AK62" s="69">
        <f>IFERROR(IF(AND(AD61="Impacto",AD62="Impacto"),(AK61-(+AK61*AI62)),IF(AND(AD61="Probabilidad",AD62="Impacto"),(AK60-(+AK60*AI62)),IF(AD62="Probabilidad",AK61,""))),"")</f>
        <v>0.44999999999999996</v>
      </c>
      <c r="AL62" s="10" t="s">
        <v>66</v>
      </c>
      <c r="AM62" s="10" t="s">
        <v>67</v>
      </c>
      <c r="AN62" s="10" t="s">
        <v>80</v>
      </c>
      <c r="AO62" s="952"/>
      <c r="AP62" s="952"/>
      <c r="AQ62" s="968"/>
      <c r="AR62" s="952"/>
      <c r="AS62" s="952"/>
      <c r="AT62" s="968"/>
      <c r="AU62" s="968"/>
      <c r="AV62" s="968"/>
      <c r="AW62" s="803"/>
      <c r="AX62" s="1075"/>
      <c r="AY62" s="1075"/>
      <c r="AZ62" s="1071"/>
      <c r="BA62" s="1071"/>
      <c r="BB62" s="1071"/>
      <c r="BC62" s="1032"/>
      <c r="BD62" s="852"/>
      <c r="BE62" s="852"/>
      <c r="BF62" s="852"/>
      <c r="BG62" s="852"/>
      <c r="BH62" s="852"/>
      <c r="BI62" s="971"/>
      <c r="BJ62" s="805"/>
      <c r="BK62" s="805"/>
      <c r="BL62" s="1026"/>
    </row>
    <row r="63" spans="1:64" s="11" customFormat="1" x14ac:dyDescent="0.25">
      <c r="A63" s="1056"/>
      <c r="B63" s="1059"/>
      <c r="C63" s="1062"/>
      <c r="D63" s="1013"/>
      <c r="E63" s="946"/>
      <c r="F63" s="1016"/>
      <c r="G63" s="1065"/>
      <c r="H63" s="1068"/>
      <c r="I63" s="952"/>
      <c r="J63" s="983"/>
      <c r="K63" s="986"/>
      <c r="L63" s="852"/>
      <c r="M63" s="852"/>
      <c r="N63" s="805"/>
      <c r="O63" s="971"/>
      <c r="P63" s="803"/>
      <c r="Q63" s="955"/>
      <c r="R63" s="803"/>
      <c r="S63" s="955"/>
      <c r="T63" s="803"/>
      <c r="U63" s="955"/>
      <c r="V63" s="958"/>
      <c r="W63" s="955"/>
      <c r="X63" s="955"/>
      <c r="Y63" s="1002"/>
      <c r="Z63" s="68">
        <v>5</v>
      </c>
      <c r="AA63" s="385"/>
      <c r="AB63" s="383"/>
      <c r="AC63" s="386"/>
      <c r="AD63" s="384" t="str">
        <f t="shared" si="8"/>
        <v/>
      </c>
      <c r="AE63" s="383"/>
      <c r="AF63" s="302" t="str">
        <f t="shared" si="9"/>
        <v/>
      </c>
      <c r="AG63" s="383"/>
      <c r="AH63" s="302" t="str">
        <f t="shared" si="10"/>
        <v/>
      </c>
      <c r="AI63" s="315" t="str">
        <f t="shared" si="11"/>
        <v/>
      </c>
      <c r="AJ63" s="69" t="str">
        <f>IFERROR(IF(AND(AD62="Probabilidad",AD63="Probabilidad"),(AJ62-(+AJ62*AI63)),IF(AND(AD62="Impacto",AD63="Probabilidad"),(AJ61-(+AJ61*AI63)),IF(AD63="Impacto",AJ62,""))),"")</f>
        <v/>
      </c>
      <c r="AK63" s="69" t="str">
        <f>IFERROR(IF(AND(AD62="Impacto",AD63="Impacto"),(AK62-(+AK62*AI63)),IF(AND(AD62="Probabilidad",AD63="Impacto"),(AK61-(+AK61*AI63)),IF(AD63="Probabilidad",AK62,""))),"")</f>
        <v/>
      </c>
      <c r="AL63" s="19"/>
      <c r="AM63" s="19"/>
      <c r="AN63" s="19"/>
      <c r="AO63" s="952"/>
      <c r="AP63" s="952"/>
      <c r="AQ63" s="968"/>
      <c r="AR63" s="952"/>
      <c r="AS63" s="952"/>
      <c r="AT63" s="968"/>
      <c r="AU63" s="968"/>
      <c r="AV63" s="968"/>
      <c r="AW63" s="803"/>
      <c r="AX63" s="1075"/>
      <c r="AY63" s="1075"/>
      <c r="AZ63" s="1071"/>
      <c r="BA63" s="1071"/>
      <c r="BB63" s="1071"/>
      <c r="BC63" s="1032"/>
      <c r="BD63" s="852"/>
      <c r="BE63" s="852"/>
      <c r="BF63" s="852"/>
      <c r="BG63" s="852"/>
      <c r="BH63" s="852"/>
      <c r="BI63" s="971"/>
      <c r="BJ63" s="805"/>
      <c r="BK63" s="805"/>
      <c r="BL63" s="1026"/>
    </row>
    <row r="64" spans="1:64" s="11" customFormat="1" ht="15.75" thickBot="1" x14ac:dyDescent="0.3">
      <c r="A64" s="1056"/>
      <c r="B64" s="1059"/>
      <c r="C64" s="1062"/>
      <c r="D64" s="1014"/>
      <c r="E64" s="947"/>
      <c r="F64" s="1017"/>
      <c r="G64" s="1066"/>
      <c r="H64" s="1069"/>
      <c r="I64" s="953"/>
      <c r="J64" s="984"/>
      <c r="K64" s="987"/>
      <c r="L64" s="960"/>
      <c r="M64" s="960"/>
      <c r="N64" s="806"/>
      <c r="O64" s="972"/>
      <c r="P64" s="847"/>
      <c r="Q64" s="956"/>
      <c r="R64" s="847"/>
      <c r="S64" s="956"/>
      <c r="T64" s="847"/>
      <c r="U64" s="956"/>
      <c r="V64" s="959"/>
      <c r="W64" s="956"/>
      <c r="X64" s="956"/>
      <c r="Y64" s="1003"/>
      <c r="Z64" s="60">
        <v>6</v>
      </c>
      <c r="AA64" s="387"/>
      <c r="AB64" s="388"/>
      <c r="AC64" s="387"/>
      <c r="AD64" s="389" t="str">
        <f t="shared" si="8"/>
        <v/>
      </c>
      <c r="AE64" s="388"/>
      <c r="AF64" s="303" t="str">
        <f t="shared" si="9"/>
        <v/>
      </c>
      <c r="AG64" s="388"/>
      <c r="AH64" s="303" t="str">
        <f t="shared" si="10"/>
        <v/>
      </c>
      <c r="AI64" s="61" t="str">
        <f t="shared" si="11"/>
        <v/>
      </c>
      <c r="AJ64" s="69" t="str">
        <f>IFERROR(IF(AND(AD63="Probabilidad",AD64="Probabilidad"),(AJ63-(+AJ63*AI64)),IF(AND(AD63="Impacto",AD64="Probabilidad"),(AJ62-(+AJ62*AI64)),IF(AD64="Impacto",AJ63,""))),"")</f>
        <v/>
      </c>
      <c r="AK64" s="69" t="str">
        <f>IFERROR(IF(AND(AD63="Impacto",AD64="Impacto"),(AK63-(+AK63*AI64)),IF(AND(AD63="Probabilidad",AD64="Impacto"),(AK62-(+AK62*AI64)),IF(AD64="Probabilidad",AK63,""))),"")</f>
        <v/>
      </c>
      <c r="AL64" s="20"/>
      <c r="AM64" s="20"/>
      <c r="AN64" s="20"/>
      <c r="AO64" s="953"/>
      <c r="AP64" s="953"/>
      <c r="AQ64" s="969"/>
      <c r="AR64" s="953"/>
      <c r="AS64" s="953"/>
      <c r="AT64" s="969"/>
      <c r="AU64" s="969"/>
      <c r="AV64" s="969"/>
      <c r="AW64" s="847"/>
      <c r="AX64" s="1076"/>
      <c r="AY64" s="1076"/>
      <c r="AZ64" s="1072"/>
      <c r="BA64" s="1072"/>
      <c r="BB64" s="1072"/>
      <c r="BC64" s="1033"/>
      <c r="BD64" s="960"/>
      <c r="BE64" s="960"/>
      <c r="BF64" s="960"/>
      <c r="BG64" s="960"/>
      <c r="BH64" s="960"/>
      <c r="BI64" s="972"/>
      <c r="BJ64" s="806"/>
      <c r="BK64" s="806"/>
      <c r="BL64" s="1027"/>
    </row>
    <row r="65" spans="1:64" s="11" customFormat="1" ht="71.25" customHeight="1" thickBot="1" x14ac:dyDescent="0.3">
      <c r="A65" s="1056"/>
      <c r="B65" s="1059"/>
      <c r="C65" s="1062"/>
      <c r="D65" s="1012" t="s">
        <v>840</v>
      </c>
      <c r="E65" s="945" t="s">
        <v>125</v>
      </c>
      <c r="F65" s="1015">
        <v>2</v>
      </c>
      <c r="G65" s="1064" t="s">
        <v>895</v>
      </c>
      <c r="H65" s="1067" t="s">
        <v>99</v>
      </c>
      <c r="I65" s="1028" t="s">
        <v>968</v>
      </c>
      <c r="J65" s="982" t="s">
        <v>16</v>
      </c>
      <c r="K65" s="985" t="str">
        <f>CONCATENATE(" *",[23]Árbol_G!C81," *",[23]Árbol_G!E81," *",[23]Árbol_G!G81)</f>
        <v xml:space="preserve"> * * *</v>
      </c>
      <c r="L65" s="851" t="s">
        <v>910</v>
      </c>
      <c r="M65" s="851" t="s">
        <v>911</v>
      </c>
      <c r="N65" s="961"/>
      <c r="O65" s="964"/>
      <c r="P65" s="802" t="s">
        <v>898</v>
      </c>
      <c r="Q65" s="954">
        <f>IF(P65="Muy Alta",100%,IF(P65="Alta",80%,IF(P65="Media",60%,IF(P65="Baja",40%,IF(P65="Muy Baja",20%,"")))))</f>
        <v>0.8</v>
      </c>
      <c r="R65" s="802" t="s">
        <v>74</v>
      </c>
      <c r="S65" s="954">
        <f>IF(R65="Catastrófico",100%,IF(R65="Mayor",80%,IF(R65="Moderado",60%,IF(R65="Menor",40%,IF(R65="Leve",20%,"")))))</f>
        <v>0.2</v>
      </c>
      <c r="T65" s="802" t="s">
        <v>912</v>
      </c>
      <c r="U65" s="954">
        <f>IF(T65="Catastrófico",100%,IF(T65="Mayor",80%,IF(T65="Moderado",60%,IF(T65="Menor",40%,IF(T65="Leve",20%,"")))))</f>
        <v>0.2</v>
      </c>
      <c r="V65" s="957" t="str">
        <f>IF(W65=100%,"Catastrófico",IF(W65=80%,"Mayor",IF(W65=60%,"Moderado",IF(W65=40%,"Menor",IF(W65=20%,"Leve","")))))</f>
        <v>Leve</v>
      </c>
      <c r="W65" s="954">
        <f>IF(AND(S65="",U65=""),"",MAX(S65,U65))</f>
        <v>0.2</v>
      </c>
      <c r="X65" s="954" t="str">
        <f>CONCATENATE(P65,V65)</f>
        <v>altaLeve</v>
      </c>
      <c r="Y65" s="967" t="str">
        <f>IF(X65="Muy AltaLeve","Alto",IF(X65="Muy AltaMenor","Alto",IF(X65="Muy AltaModerado","Alto",IF(X65="Muy AltaMayor","Alto",IF(X65="Muy AltaCatastrófico","Extremo",IF(X65="AltaLeve","Moderado",IF(X65="AltaMenor","Moderado",IF(X65="AltaModerado","Alto",IF(X65="AltaMayor","Alto",IF(X65="AltaCatastrófico","Extremo",IF(X65="MediaLeve","Moderado",IF(X65="MediaMenor","Moderado",IF(X65="MediaModerado","Moderado",IF(X65="MediaMayor","Alto",IF(X65="MediaCatastrófico","Extremo",IF(X65="BajaLeve","Bajo",IF(X65="BajaMenor","Moderado",IF(X65="BajaModerado","Moderado",IF(X65="BajaMayor","Alto",IF(X65="BajaCatastrófico","Extremo",IF(X65="Muy BajaLeve","Bajo",IF(X65="Muy BajaMenor","Bajo",IF(X65="Muy BajaModerado","Moderado",IF(X65="Muy BajaMayor","Alto",IF(X65="Muy BajaCatastrófico","Extremo","")))))))))))))))))))))))))</f>
        <v>Moderado</v>
      </c>
      <c r="Z65" s="58">
        <v>1</v>
      </c>
      <c r="AA65" s="385" t="s">
        <v>913</v>
      </c>
      <c r="AB65" s="381" t="s">
        <v>170</v>
      </c>
      <c r="AC65" s="385" t="s">
        <v>914</v>
      </c>
      <c r="AD65" s="382" t="str">
        <f t="shared" si="8"/>
        <v>Probabilidad</v>
      </c>
      <c r="AE65" s="381" t="s">
        <v>902</v>
      </c>
      <c r="AF65" s="301">
        <f t="shared" si="9"/>
        <v>0.25</v>
      </c>
      <c r="AG65" s="381" t="s">
        <v>903</v>
      </c>
      <c r="AH65" s="301">
        <f t="shared" si="10"/>
        <v>0.15</v>
      </c>
      <c r="AI65" s="300">
        <f t="shared" si="11"/>
        <v>0.4</v>
      </c>
      <c r="AJ65" s="59">
        <f>IFERROR(IF(AD65="Probabilidad",(Q65-(+Q65*AI65)),IF(AD65="Impacto",Q65,"")),"")</f>
        <v>0.48</v>
      </c>
      <c r="AK65" s="59">
        <f>IFERROR(IF(AD65="Impacto",(W65-(+W65*AI65)),IF(AD65="Probabilidad",W65,"")),"")</f>
        <v>0.2</v>
      </c>
      <c r="AL65" s="10" t="s">
        <v>66</v>
      </c>
      <c r="AM65" s="10" t="s">
        <v>67</v>
      </c>
      <c r="AN65" s="10" t="s">
        <v>80</v>
      </c>
      <c r="AO65" s="951">
        <f>Q65</f>
        <v>0.8</v>
      </c>
      <c r="AP65" s="951">
        <f>IF(AJ65="","",MIN(AJ65:AJ70))</f>
        <v>0.20159999999999997</v>
      </c>
      <c r="AQ65" s="967" t="str">
        <f>IFERROR(IF(AP65="","",IF(AP65&lt;=0.2,"Muy Baja",IF(AP65&lt;=0.4,"Baja",IF(AP65&lt;=0.6,"Media",IF(AP65&lt;=0.8,"Alta","Muy Alta"))))),"")</f>
        <v>Baja</v>
      </c>
      <c r="AR65" s="951">
        <f>W65</f>
        <v>0.2</v>
      </c>
      <c r="AS65" s="951">
        <f>IF(AK65="","",MIN(AK65:AK70))</f>
        <v>0.15000000000000002</v>
      </c>
      <c r="AT65" s="967" t="str">
        <f>IFERROR(IF(AS65="","",IF(AS65&lt;=0.2,"Leve",IF(AS65&lt;=0.4,"Menor",IF(AS65&lt;=0.6,"Moderado",IF(AS65&lt;=0.8,"Mayor","Catastrófico"))))),"")</f>
        <v>Leve</v>
      </c>
      <c r="AU65" s="967" t="str">
        <f>Y65</f>
        <v>Moderado</v>
      </c>
      <c r="AV65" s="967" t="str">
        <f>IFERROR(IF(OR(AND(AQ65="Muy Baja",AT65="Leve"),AND(AQ65="Muy Baja",AT65="Menor"),AND(AQ65="Baja",AT65="Leve")),"Bajo",IF(OR(AND(AQ65="Muy baja",AT65="Moderado"),AND(AQ65="Baja",AT65="Menor"),AND(AQ65="Baja",AT65="Moderado"),AND(AQ65="Media",AT65="Leve"),AND(AQ65="Media",AT65="Menor"),AND(AQ65="Media",AT65="Moderado"),AND(AQ65="Alta",AT65="Leve"),AND(AQ65="Alta",AT65="Menor")),"Moderado",IF(OR(AND(AQ65="Muy Baja",AT65="Mayor"),AND(AQ65="Baja",AT65="Mayor"),AND(AQ65="Media",AT65="Mayor"),AND(AQ65="Alta",AT65="Moderado"),AND(AQ65="Alta",AT65="Mayor"),AND(AQ65="Muy Alta",AT65="Leve"),AND(AQ65="Muy Alta",AT65="Menor"),AND(AQ65="Muy Alta",AT65="Moderado"),AND(AQ65="Muy Alta",AT65="Mayor")),"Alto",IF(OR(AND(AQ65="Muy Baja",AT65="Catastrófico"),AND(AQ65="Baja",AT65="Catastrófico"),AND(AQ65="Media",AT65="Catastrófico"),AND(AQ65="Alta",AT65="Catastrófico"),AND(AQ65="Muy Alta",AT65="Catastrófico")),"Extremo","")))),"")</f>
        <v>Bajo</v>
      </c>
      <c r="AW65" s="802" t="s">
        <v>82</v>
      </c>
      <c r="AX65" s="1000"/>
      <c r="AY65" s="1000"/>
      <c r="AZ65" s="1000"/>
      <c r="BA65" s="1000"/>
      <c r="BB65" s="1000"/>
      <c r="BC65" s="1000"/>
      <c r="BD65" s="1000"/>
      <c r="BE65" s="1000"/>
      <c r="BF65" s="1000"/>
      <c r="BG65" s="1000"/>
      <c r="BH65" s="1019"/>
      <c r="BI65" s="1019"/>
      <c r="BJ65" s="851"/>
      <c r="BK65" s="851"/>
      <c r="BL65" s="1048"/>
    </row>
    <row r="66" spans="1:64" s="11" customFormat="1" ht="75.75" thickBot="1" x14ac:dyDescent="0.3">
      <c r="A66" s="1056"/>
      <c r="B66" s="1059"/>
      <c r="C66" s="1062"/>
      <c r="D66" s="1013"/>
      <c r="E66" s="946"/>
      <c r="F66" s="1016"/>
      <c r="G66" s="1065"/>
      <c r="H66" s="1068"/>
      <c r="I66" s="1029"/>
      <c r="J66" s="983"/>
      <c r="K66" s="986"/>
      <c r="L66" s="852"/>
      <c r="M66" s="852"/>
      <c r="N66" s="962"/>
      <c r="O66" s="965"/>
      <c r="P66" s="803"/>
      <c r="Q66" s="955"/>
      <c r="R66" s="803"/>
      <c r="S66" s="955"/>
      <c r="T66" s="803"/>
      <c r="U66" s="955"/>
      <c r="V66" s="958"/>
      <c r="W66" s="955"/>
      <c r="X66" s="955"/>
      <c r="Y66" s="968"/>
      <c r="Z66" s="68">
        <v>2</v>
      </c>
      <c r="AA66" s="385" t="s">
        <v>913</v>
      </c>
      <c r="AB66" s="381" t="s">
        <v>170</v>
      </c>
      <c r="AC66" s="385" t="s">
        <v>914</v>
      </c>
      <c r="AD66" s="70" t="str">
        <f>IF(OR(AE66="Preventivo",AE66="Detectivo"),"Probabilidad",IF(AE66="Correctivo","Impacto",""))</f>
        <v>Impacto</v>
      </c>
      <c r="AE66" s="383" t="s">
        <v>908</v>
      </c>
      <c r="AF66" s="302">
        <f t="shared" si="9"/>
        <v>0.1</v>
      </c>
      <c r="AG66" s="383" t="s">
        <v>903</v>
      </c>
      <c r="AH66" s="302">
        <f t="shared" si="10"/>
        <v>0.15</v>
      </c>
      <c r="AI66" s="315">
        <f t="shared" si="11"/>
        <v>0.25</v>
      </c>
      <c r="AJ66" s="71">
        <f>IFERROR(IF(AND(AD65="Probabilidad",AD66="Probabilidad"),(AJ65-(+AJ65*AI66)),IF(AD66="Probabilidad",(Q65-(+Q65*AI66)),IF(AD66="Impacto",AJ65,""))),"")</f>
        <v>0.48</v>
      </c>
      <c r="AK66" s="71">
        <f>IFERROR(IF(AND(AD65="Impacto",AD66="Impacto"),(AK65-(+AK65*AI66)),IF(AD66="Impacto",(W65-(+W65*AI66)),IF(AD66="Probabilidad",AK65,""))),"")</f>
        <v>0.15000000000000002</v>
      </c>
      <c r="AL66" s="10" t="s">
        <v>66</v>
      </c>
      <c r="AM66" s="10" t="s">
        <v>67</v>
      </c>
      <c r="AN66" s="10" t="s">
        <v>80</v>
      </c>
      <c r="AO66" s="952"/>
      <c r="AP66" s="952"/>
      <c r="AQ66" s="968"/>
      <c r="AR66" s="952"/>
      <c r="AS66" s="952"/>
      <c r="AT66" s="968"/>
      <c r="AU66" s="968"/>
      <c r="AV66" s="968"/>
      <c r="AW66" s="803"/>
      <c r="AX66" s="989"/>
      <c r="AY66" s="989"/>
      <c r="AZ66" s="989"/>
      <c r="BA66" s="989"/>
      <c r="BB66" s="989"/>
      <c r="BC66" s="989"/>
      <c r="BD66" s="989"/>
      <c r="BE66" s="989"/>
      <c r="BF66" s="989"/>
      <c r="BG66" s="989"/>
      <c r="BH66" s="1020"/>
      <c r="BI66" s="1020"/>
      <c r="BJ66" s="852"/>
      <c r="BK66" s="852"/>
      <c r="BL66" s="1041"/>
    </row>
    <row r="67" spans="1:64" s="11" customFormat="1" ht="105.75" thickBot="1" x14ac:dyDescent="0.3">
      <c r="A67" s="1056"/>
      <c r="B67" s="1059"/>
      <c r="C67" s="1062"/>
      <c r="D67" s="1013"/>
      <c r="E67" s="946"/>
      <c r="F67" s="1016"/>
      <c r="G67" s="1065"/>
      <c r="H67" s="1068"/>
      <c r="I67" s="1029"/>
      <c r="J67" s="983"/>
      <c r="K67" s="986"/>
      <c r="L67" s="852"/>
      <c r="M67" s="852"/>
      <c r="N67" s="962"/>
      <c r="O67" s="965"/>
      <c r="P67" s="803"/>
      <c r="Q67" s="955"/>
      <c r="R67" s="803"/>
      <c r="S67" s="955"/>
      <c r="T67" s="803"/>
      <c r="U67" s="955"/>
      <c r="V67" s="958"/>
      <c r="W67" s="955"/>
      <c r="X67" s="955"/>
      <c r="Y67" s="968"/>
      <c r="Z67" s="68">
        <v>3</v>
      </c>
      <c r="AA67" s="385" t="s">
        <v>915</v>
      </c>
      <c r="AB67" s="381" t="s">
        <v>165</v>
      </c>
      <c r="AC67" s="385" t="s">
        <v>851</v>
      </c>
      <c r="AD67" s="384" t="str">
        <f>IF(OR(AE67="Preventivo",AE67="Detectivo"),"Probabilidad",IF(AE67="Correctivo","Impacto",""))</f>
        <v>Probabilidad</v>
      </c>
      <c r="AE67" s="383" t="s">
        <v>907</v>
      </c>
      <c r="AF67" s="302">
        <f t="shared" si="9"/>
        <v>0.15</v>
      </c>
      <c r="AG67" s="383" t="s">
        <v>903</v>
      </c>
      <c r="AH67" s="302">
        <f t="shared" si="10"/>
        <v>0.15</v>
      </c>
      <c r="AI67" s="315">
        <f t="shared" si="11"/>
        <v>0.3</v>
      </c>
      <c r="AJ67" s="69">
        <f>IFERROR(IF(AND(AD66="Probabilidad",AD67="Probabilidad"),(AJ66-(+AJ66*AI67)),IF(AND(AD66="Impacto",AD67="Probabilidad"),(AJ65-(+AJ65*AI67)),IF(AD67="Impacto",AJ66,""))),"")</f>
        <v>0.33599999999999997</v>
      </c>
      <c r="AK67" s="69">
        <f>IFERROR(IF(AND(AD66="Impacto",AD67="Impacto"),(AK66-(+AK66*AI67)),IF(AND(AD66="Probabilidad",AD67="Impacto"),(AK65-(+AK65*AI67)),IF(AD67="Probabilidad",AK66,""))),"")</f>
        <v>0.15000000000000002</v>
      </c>
      <c r="AL67" s="10" t="s">
        <v>66</v>
      </c>
      <c r="AM67" s="10" t="s">
        <v>67</v>
      </c>
      <c r="AN67" s="10" t="s">
        <v>80</v>
      </c>
      <c r="AO67" s="952"/>
      <c r="AP67" s="952"/>
      <c r="AQ67" s="968"/>
      <c r="AR67" s="952"/>
      <c r="AS67" s="952"/>
      <c r="AT67" s="968"/>
      <c r="AU67" s="968"/>
      <c r="AV67" s="968"/>
      <c r="AW67" s="803"/>
      <c r="AX67" s="989"/>
      <c r="AY67" s="989"/>
      <c r="AZ67" s="989"/>
      <c r="BA67" s="989"/>
      <c r="BB67" s="989"/>
      <c r="BC67" s="989"/>
      <c r="BD67" s="989"/>
      <c r="BE67" s="989"/>
      <c r="BF67" s="989"/>
      <c r="BG67" s="989"/>
      <c r="BH67" s="1020"/>
      <c r="BI67" s="1020"/>
      <c r="BJ67" s="852"/>
      <c r="BK67" s="852"/>
      <c r="BL67" s="1041"/>
    </row>
    <row r="68" spans="1:64" s="11" customFormat="1" ht="165" x14ac:dyDescent="0.25">
      <c r="A68" s="1056"/>
      <c r="B68" s="1059"/>
      <c r="C68" s="1062"/>
      <c r="D68" s="1013"/>
      <c r="E68" s="946"/>
      <c r="F68" s="1016"/>
      <c r="G68" s="1065"/>
      <c r="H68" s="1068"/>
      <c r="I68" s="1029"/>
      <c r="J68" s="983"/>
      <c r="K68" s="986"/>
      <c r="L68" s="852"/>
      <c r="M68" s="852"/>
      <c r="N68" s="962"/>
      <c r="O68" s="965"/>
      <c r="P68" s="803"/>
      <c r="Q68" s="955"/>
      <c r="R68" s="803"/>
      <c r="S68" s="955"/>
      <c r="T68" s="803"/>
      <c r="U68" s="955"/>
      <c r="V68" s="958"/>
      <c r="W68" s="955"/>
      <c r="X68" s="955"/>
      <c r="Y68" s="968"/>
      <c r="Z68" s="68">
        <v>4</v>
      </c>
      <c r="AA68" s="310" t="s">
        <v>916</v>
      </c>
      <c r="AB68" s="381" t="s">
        <v>170</v>
      </c>
      <c r="AC68" s="310" t="s">
        <v>917</v>
      </c>
      <c r="AD68" s="384" t="str">
        <f t="shared" si="8"/>
        <v>Probabilidad</v>
      </c>
      <c r="AE68" s="383" t="s">
        <v>902</v>
      </c>
      <c r="AF68" s="302">
        <f t="shared" si="9"/>
        <v>0.25</v>
      </c>
      <c r="AG68" s="383" t="s">
        <v>903</v>
      </c>
      <c r="AH68" s="302">
        <f t="shared" si="10"/>
        <v>0.15</v>
      </c>
      <c r="AI68" s="315">
        <f t="shared" si="11"/>
        <v>0.4</v>
      </c>
      <c r="AJ68" s="69">
        <f>IFERROR(IF(AND(AD67="Probabilidad",AD68="Probabilidad"),(AJ67-(+AJ67*AI68)),IF(AND(AD67="Impacto",AD68="Probabilidad"),(AJ66-(+AJ66*AI68)),IF(AD68="Impacto",AJ67,""))),"")</f>
        <v>0.20159999999999997</v>
      </c>
      <c r="AK68" s="69">
        <f>IFERROR(IF(AND(AD67="Impacto",AD68="Impacto"),(AK67-(+AK67*AI68)),IF(AND(AD67="Probabilidad",AD68="Impacto"),(AK66-(+AK66*AI68)),IF(AD68="Probabilidad",AK67,""))),"")</f>
        <v>0.15000000000000002</v>
      </c>
      <c r="AL68" s="10" t="s">
        <v>66</v>
      </c>
      <c r="AM68" s="10" t="s">
        <v>67</v>
      </c>
      <c r="AN68" s="10" t="s">
        <v>80</v>
      </c>
      <c r="AO68" s="952"/>
      <c r="AP68" s="952"/>
      <c r="AQ68" s="968"/>
      <c r="AR68" s="952"/>
      <c r="AS68" s="952"/>
      <c r="AT68" s="968"/>
      <c r="AU68" s="968"/>
      <c r="AV68" s="968"/>
      <c r="AW68" s="803"/>
      <c r="AX68" s="989"/>
      <c r="AY68" s="989"/>
      <c r="AZ68" s="989"/>
      <c r="BA68" s="989"/>
      <c r="BB68" s="989"/>
      <c r="BC68" s="989"/>
      <c r="BD68" s="989"/>
      <c r="BE68" s="989"/>
      <c r="BF68" s="989"/>
      <c r="BG68" s="989"/>
      <c r="BH68" s="1020"/>
      <c r="BI68" s="1020"/>
      <c r="BJ68" s="852"/>
      <c r="BK68" s="852"/>
      <c r="BL68" s="1041"/>
    </row>
    <row r="69" spans="1:64" s="11" customFormat="1" x14ac:dyDescent="0.25">
      <c r="A69" s="1056"/>
      <c r="B69" s="1059"/>
      <c r="C69" s="1062"/>
      <c r="D69" s="1013"/>
      <c r="E69" s="946"/>
      <c r="F69" s="1016"/>
      <c r="G69" s="1065"/>
      <c r="H69" s="1068"/>
      <c r="I69" s="1029"/>
      <c r="J69" s="983"/>
      <c r="K69" s="986"/>
      <c r="L69" s="852"/>
      <c r="M69" s="852"/>
      <c r="N69" s="962"/>
      <c r="O69" s="965"/>
      <c r="P69" s="803"/>
      <c r="Q69" s="955"/>
      <c r="R69" s="803"/>
      <c r="S69" s="955"/>
      <c r="T69" s="803"/>
      <c r="U69" s="955"/>
      <c r="V69" s="958"/>
      <c r="W69" s="955"/>
      <c r="X69" s="955"/>
      <c r="Y69" s="968"/>
      <c r="Z69" s="68">
        <v>5</v>
      </c>
      <c r="AA69" s="385"/>
      <c r="AB69" s="383"/>
      <c r="AC69" s="385"/>
      <c r="AD69" s="384" t="str">
        <f t="shared" si="8"/>
        <v/>
      </c>
      <c r="AE69" s="383"/>
      <c r="AF69" s="302" t="str">
        <f t="shared" si="9"/>
        <v/>
      </c>
      <c r="AG69" s="383"/>
      <c r="AH69" s="302" t="str">
        <f t="shared" si="10"/>
        <v/>
      </c>
      <c r="AI69" s="315" t="str">
        <f t="shared" si="11"/>
        <v/>
      </c>
      <c r="AJ69" s="69" t="str">
        <f>IFERROR(IF(AND(AD68="Probabilidad",AD69="Probabilidad"),(AJ68-(+AJ68*AI69)),IF(AND(AD68="Impacto",AD69="Probabilidad"),(AJ67-(+AJ67*AI69)),IF(AD69="Impacto",AJ68,""))),"")</f>
        <v/>
      </c>
      <c r="AK69" s="69" t="str">
        <f>IFERROR(IF(AND(AD68="Impacto",AD69="Impacto"),(AK68-(+AK68*AI69)),IF(AND(AD68="Probabilidad",AD69="Impacto"),(AK67-(+AK67*AI69)),IF(AD69="Probabilidad",AK68,""))),"")</f>
        <v/>
      </c>
      <c r="AL69" s="19"/>
      <c r="AM69" s="19"/>
      <c r="AN69" s="19"/>
      <c r="AO69" s="952"/>
      <c r="AP69" s="952"/>
      <c r="AQ69" s="968"/>
      <c r="AR69" s="952"/>
      <c r="AS69" s="952"/>
      <c r="AT69" s="968"/>
      <c r="AU69" s="968"/>
      <c r="AV69" s="968"/>
      <c r="AW69" s="803"/>
      <c r="AX69" s="989"/>
      <c r="AY69" s="989"/>
      <c r="AZ69" s="989"/>
      <c r="BA69" s="989"/>
      <c r="BB69" s="989"/>
      <c r="BC69" s="989"/>
      <c r="BD69" s="989"/>
      <c r="BE69" s="989"/>
      <c r="BF69" s="989"/>
      <c r="BG69" s="989"/>
      <c r="BH69" s="1020"/>
      <c r="BI69" s="1020"/>
      <c r="BJ69" s="852"/>
      <c r="BK69" s="852"/>
      <c r="BL69" s="1041"/>
    </row>
    <row r="70" spans="1:64" s="11" customFormat="1" ht="15.75" thickBot="1" x14ac:dyDescent="0.3">
      <c r="A70" s="1056"/>
      <c r="B70" s="1059"/>
      <c r="C70" s="1062"/>
      <c r="D70" s="1014"/>
      <c r="E70" s="947"/>
      <c r="F70" s="1017"/>
      <c r="G70" s="1066"/>
      <c r="H70" s="1069"/>
      <c r="I70" s="1030"/>
      <c r="J70" s="984"/>
      <c r="K70" s="987"/>
      <c r="L70" s="960"/>
      <c r="M70" s="960"/>
      <c r="N70" s="963"/>
      <c r="O70" s="966"/>
      <c r="P70" s="847"/>
      <c r="Q70" s="956"/>
      <c r="R70" s="847"/>
      <c r="S70" s="956"/>
      <c r="T70" s="847"/>
      <c r="U70" s="956"/>
      <c r="V70" s="959"/>
      <c r="W70" s="956"/>
      <c r="X70" s="956"/>
      <c r="Y70" s="969"/>
      <c r="Z70" s="60">
        <v>6</v>
      </c>
      <c r="AA70" s="387"/>
      <c r="AB70" s="388"/>
      <c r="AC70" s="387"/>
      <c r="AD70" s="391" t="str">
        <f t="shared" si="8"/>
        <v/>
      </c>
      <c r="AE70" s="388"/>
      <c r="AF70" s="303" t="str">
        <f t="shared" si="9"/>
        <v/>
      </c>
      <c r="AG70" s="388"/>
      <c r="AH70" s="303" t="str">
        <f t="shared" si="10"/>
        <v/>
      </c>
      <c r="AI70" s="61" t="str">
        <f t="shared" si="11"/>
        <v/>
      </c>
      <c r="AJ70" s="69" t="str">
        <f>IFERROR(IF(AND(AD69="Probabilidad",AD70="Probabilidad"),(AJ69-(+AJ69*AI70)),IF(AND(AD69="Impacto",AD70="Probabilidad"),(AJ68-(+AJ68*AI70)),IF(AD70="Impacto",AJ69,""))),"")</f>
        <v/>
      </c>
      <c r="AK70" s="69" t="str">
        <f>IFERROR(IF(AND(AD69="Impacto",AD70="Impacto"),(AK69-(+AK69*AI70)),IF(AND(AD69="Probabilidad",AD70="Impacto"),(AK68-(+AK68*AI70)),IF(AD70="Probabilidad",AK69,""))),"")</f>
        <v/>
      </c>
      <c r="AL70" s="20"/>
      <c r="AM70" s="20"/>
      <c r="AN70" s="20"/>
      <c r="AO70" s="953"/>
      <c r="AP70" s="953"/>
      <c r="AQ70" s="969"/>
      <c r="AR70" s="953"/>
      <c r="AS70" s="953"/>
      <c r="AT70" s="969"/>
      <c r="AU70" s="969"/>
      <c r="AV70" s="969"/>
      <c r="AW70" s="847"/>
      <c r="AX70" s="1077"/>
      <c r="AY70" s="1077"/>
      <c r="AZ70" s="1077"/>
      <c r="BA70" s="1077"/>
      <c r="BB70" s="1077"/>
      <c r="BC70" s="1077"/>
      <c r="BD70" s="1077"/>
      <c r="BE70" s="1077"/>
      <c r="BF70" s="1077"/>
      <c r="BG70" s="1077"/>
      <c r="BH70" s="1021"/>
      <c r="BI70" s="1021"/>
      <c r="BJ70" s="960"/>
      <c r="BK70" s="960"/>
      <c r="BL70" s="1042"/>
    </row>
    <row r="71" spans="1:64" s="11" customFormat="1" ht="71.25" customHeight="1" thickBot="1" x14ac:dyDescent="0.3">
      <c r="A71" s="1056"/>
      <c r="B71" s="1059"/>
      <c r="C71" s="1062"/>
      <c r="D71" s="1012" t="s">
        <v>840</v>
      </c>
      <c r="E71" s="945" t="s">
        <v>125</v>
      </c>
      <c r="F71" s="1015">
        <v>3</v>
      </c>
      <c r="G71" s="1034" t="s">
        <v>918</v>
      </c>
      <c r="H71" s="1067" t="s">
        <v>98</v>
      </c>
      <c r="I71" s="1043" t="s">
        <v>969</v>
      </c>
      <c r="J71" s="982" t="s">
        <v>16</v>
      </c>
      <c r="K71" s="985" t="str">
        <f>CONCATENATE(" *",[23]Árbol_G!C99," *",[23]Árbol_G!E99," *",[23]Árbol_G!G99)</f>
        <v xml:space="preserve"> * * *</v>
      </c>
      <c r="L71" s="851" t="s">
        <v>896</v>
      </c>
      <c r="M71" s="851" t="s">
        <v>897</v>
      </c>
      <c r="N71" s="804"/>
      <c r="O71" s="970"/>
      <c r="P71" s="802" t="s">
        <v>898</v>
      </c>
      <c r="Q71" s="954">
        <f>IF(P71="Muy Alta",100%,IF(P71="Alta",80%,IF(P71="Media",60%,IF(P71="Baja",40%,IF(P71="Muy Baja",20%,"")))))</f>
        <v>0.8</v>
      </c>
      <c r="R71" s="802" t="s">
        <v>74</v>
      </c>
      <c r="S71" s="954">
        <f>IF(R71="Catastrófico",100%,IF(R71="Mayor",80%,IF(R71="Moderado",60%,IF(R71="Menor",40%,IF(R71="Leve",20%,"")))))</f>
        <v>0.2</v>
      </c>
      <c r="T71" s="802" t="s">
        <v>919</v>
      </c>
      <c r="U71" s="954">
        <f>IF(T71="Catastrófico",100%,IF(T71="Mayor",80%,IF(T71="Moderado",60%,IF(T71="Menor",40%,IF(T71="Leve",20%,"")))))</f>
        <v>0.4</v>
      </c>
      <c r="V71" s="957" t="str">
        <f>IF(W71=100%,"Catastrófico",IF(W71=80%,"Mayor",IF(W71=60%,"Moderado",IF(W71=40%,"Menor",IF(W71=20%,"Leve","")))))</f>
        <v>Menor</v>
      </c>
      <c r="W71" s="954">
        <f>IF(AND(S71="",U71=""),"",MAX(S71,U71))</f>
        <v>0.4</v>
      </c>
      <c r="X71" s="954" t="str">
        <f>CONCATENATE(P71,V71)</f>
        <v>altaMenor</v>
      </c>
      <c r="Y71" s="967" t="str">
        <f>IF(X71="Muy AltaLeve","Alto",IF(X71="Muy AltaMenor","Alto",IF(X71="Muy AltaModerado","Alto",IF(X71="Muy AltaMayor","Alto",IF(X71="Muy AltaCatastrófico","Extremo",IF(X71="AltaLeve","Moderado",IF(X71="AltaMenor","Moderado",IF(X71="AltaModerado","Alto",IF(X71="AltaMayor","Alto",IF(X71="AltaCatastrófico","Extremo",IF(X71="MediaLeve","Moderado",IF(X71="MediaMenor","Moderado",IF(X71="MediaModerado","Moderado",IF(X71="MediaMayor","Alto",IF(X71="MediaCatastrófico","Extremo",IF(X71="BajaLeve","Bajo",IF(X71="BajaMenor","Moderado",IF(X71="BajaModerado","Moderado",IF(X71="BajaMayor","Alto",IF(X71="BajaCatastrófico","Extremo",IF(X71="Muy BajaLeve","Bajo",IF(X71="Muy BajaMenor","Bajo",IF(X71="Muy BajaModerado","Moderado",IF(X71="Muy BajaMayor","Alto",IF(X71="Muy BajaCatastrófico","Extremo","")))))))))))))))))))))))))</f>
        <v>Moderado</v>
      </c>
      <c r="Z71" s="58">
        <v>1</v>
      </c>
      <c r="AA71" s="62" t="s">
        <v>920</v>
      </c>
      <c r="AB71" s="381" t="s">
        <v>165</v>
      </c>
      <c r="AC71" s="385" t="s">
        <v>921</v>
      </c>
      <c r="AD71" s="382" t="str">
        <f t="shared" si="8"/>
        <v>Probabilidad</v>
      </c>
      <c r="AE71" s="381" t="s">
        <v>907</v>
      </c>
      <c r="AF71" s="301">
        <f t="shared" si="9"/>
        <v>0.15</v>
      </c>
      <c r="AG71" s="381" t="s">
        <v>65</v>
      </c>
      <c r="AH71" s="301">
        <f t="shared" si="10"/>
        <v>0.25</v>
      </c>
      <c r="AI71" s="300">
        <f t="shared" si="11"/>
        <v>0.4</v>
      </c>
      <c r="AJ71" s="59">
        <f>IFERROR(IF(AD71="Probabilidad",(Q71-(+Q71*AI71)),IF(AD71="Impacto",Q71,"")),"")</f>
        <v>0.48</v>
      </c>
      <c r="AK71" s="59">
        <f>IFERROR(IF(AD71="Impacto",(W71-(+W71*AI71)),IF(AD71="Probabilidad",W71,"")),"")</f>
        <v>0.4</v>
      </c>
      <c r="AL71" s="10" t="s">
        <v>66</v>
      </c>
      <c r="AM71" s="10" t="s">
        <v>67</v>
      </c>
      <c r="AN71" s="10" t="s">
        <v>80</v>
      </c>
      <c r="AO71" s="951">
        <f>Q71</f>
        <v>0.8</v>
      </c>
      <c r="AP71" s="951">
        <f>IF(AJ71="","",MIN(AJ71:AJ76))</f>
        <v>0.11524799999999999</v>
      </c>
      <c r="AQ71" s="967" t="str">
        <f>IFERROR(IF(AP71="","",IF(AP71&lt;=0.2,"Muy Baja",IF(AP71&lt;=0.4,"Baja",IF(AP71&lt;=0.6,"Media",IF(AP71&lt;=0.8,"Alta","Muy Alta"))))),"")</f>
        <v>Muy Baja</v>
      </c>
      <c r="AR71" s="951">
        <f>W71</f>
        <v>0.4</v>
      </c>
      <c r="AS71" s="951">
        <f>IF(AK71="","",MIN(AK71:AK76))</f>
        <v>0.30000000000000004</v>
      </c>
      <c r="AT71" s="967" t="str">
        <f>IFERROR(IF(AS71="","",IF(AS71&lt;=0.2,"Leve",IF(AS71&lt;=0.4,"Menor",IF(AS71&lt;=0.6,"Moderado",IF(AS71&lt;=0.8,"Mayor","Catastrófico"))))),"")</f>
        <v>Menor</v>
      </c>
      <c r="AU71" s="967" t="str">
        <f>Y71</f>
        <v>Moderado</v>
      </c>
      <c r="AV71" s="967" t="str">
        <f>IFERROR(IF(OR(AND(AQ71="Muy Baja",AT71="Leve"),AND(AQ71="Muy Baja",AT71="Menor"),AND(AQ71="Baja",AT71="Leve")),"Bajo",IF(OR(AND(AQ71="Muy baja",AT71="Moderado"),AND(AQ71="Baja",AT71="Menor"),AND(AQ71="Baja",AT71="Moderado"),AND(AQ71="Media",AT71="Leve"),AND(AQ71="Media",AT71="Menor"),AND(AQ71="Media",AT71="Moderado"),AND(AQ71="Alta",AT71="Leve"),AND(AQ71="Alta",AT71="Menor")),"Moderado",IF(OR(AND(AQ71="Muy Baja",AT71="Mayor"),AND(AQ71="Baja",AT71="Mayor"),AND(AQ71="Media",AT71="Mayor"),AND(AQ71="Alta",AT71="Moderado"),AND(AQ71="Alta",AT71="Mayor"),AND(AQ71="Muy Alta",AT71="Leve"),AND(AQ71="Muy Alta",AT71="Menor"),AND(AQ71="Muy Alta",AT71="Moderado"),AND(AQ71="Muy Alta",AT71="Mayor")),"Alto",IF(OR(AND(AQ71="Muy Baja",AT71="Catastrófico"),AND(AQ71="Baja",AT71="Catastrófico"),AND(AQ71="Media",AT71="Catastrófico"),AND(AQ71="Alta",AT71="Catastrófico"),AND(AQ71="Muy Alta",AT71="Catastrófico")),"Extremo","")))),"")</f>
        <v>Bajo</v>
      </c>
      <c r="AW71" s="802" t="s">
        <v>82</v>
      </c>
      <c r="AX71" s="1000"/>
      <c r="AY71" s="1000"/>
      <c r="AZ71" s="1000"/>
      <c r="BA71" s="1000"/>
      <c r="BB71" s="1000"/>
      <c r="BC71" s="1000"/>
      <c r="BD71" s="1000"/>
      <c r="BE71" s="1000"/>
      <c r="BF71" s="1000"/>
      <c r="BG71" s="1000"/>
      <c r="BH71" s="1019"/>
      <c r="BI71" s="1019"/>
      <c r="BJ71" s="851"/>
      <c r="BK71" s="851"/>
      <c r="BL71" s="1048"/>
    </row>
    <row r="72" spans="1:64" s="11" customFormat="1" ht="75.75" thickBot="1" x14ac:dyDescent="0.3">
      <c r="A72" s="1056"/>
      <c r="B72" s="1059"/>
      <c r="C72" s="1062"/>
      <c r="D72" s="1013"/>
      <c r="E72" s="946"/>
      <c r="F72" s="1016"/>
      <c r="G72" s="1035"/>
      <c r="H72" s="1068"/>
      <c r="I72" s="1044"/>
      <c r="J72" s="983"/>
      <c r="K72" s="986"/>
      <c r="L72" s="852"/>
      <c r="M72" s="852"/>
      <c r="N72" s="805"/>
      <c r="O72" s="971"/>
      <c r="P72" s="803"/>
      <c r="Q72" s="955"/>
      <c r="R72" s="803"/>
      <c r="S72" s="955"/>
      <c r="T72" s="803"/>
      <c r="U72" s="955"/>
      <c r="V72" s="958"/>
      <c r="W72" s="955"/>
      <c r="X72" s="955"/>
      <c r="Y72" s="968"/>
      <c r="Z72" s="68">
        <v>2</v>
      </c>
      <c r="AA72" s="385" t="s">
        <v>922</v>
      </c>
      <c r="AB72" s="381" t="s">
        <v>170</v>
      </c>
      <c r="AC72" s="385" t="s">
        <v>923</v>
      </c>
      <c r="AD72" s="384" t="str">
        <f t="shared" si="8"/>
        <v>Probabilidad</v>
      </c>
      <c r="AE72" s="383" t="s">
        <v>907</v>
      </c>
      <c r="AF72" s="302">
        <f t="shared" si="9"/>
        <v>0.15</v>
      </c>
      <c r="AG72" s="383" t="s">
        <v>903</v>
      </c>
      <c r="AH72" s="302">
        <f t="shared" si="10"/>
        <v>0.15</v>
      </c>
      <c r="AI72" s="315">
        <f t="shared" si="11"/>
        <v>0.3</v>
      </c>
      <c r="AJ72" s="69">
        <f>IFERROR(IF(AND(AD71="Probabilidad",AD72="Probabilidad"),(AJ71-(+AJ71*AI72)),IF(AD72="Probabilidad",(Q71-(+Q71*AI72)),IF(AD72="Impacto",AJ71,""))),"")</f>
        <v>0.33599999999999997</v>
      </c>
      <c r="AK72" s="69">
        <f>IFERROR(IF(AND(AD71="Impacto",AD72="Impacto"),(AK71-(+AK71*AI72)),IF(AD72="Impacto",(W71-(+W71*AI72)),IF(AD72="Probabilidad",AK71,""))),"")</f>
        <v>0.4</v>
      </c>
      <c r="AL72" s="10" t="s">
        <v>66</v>
      </c>
      <c r="AM72" s="10" t="s">
        <v>67</v>
      </c>
      <c r="AN72" s="10" t="s">
        <v>80</v>
      </c>
      <c r="AO72" s="952"/>
      <c r="AP72" s="952"/>
      <c r="AQ72" s="968"/>
      <c r="AR72" s="952"/>
      <c r="AS72" s="952"/>
      <c r="AT72" s="968"/>
      <c r="AU72" s="968"/>
      <c r="AV72" s="968"/>
      <c r="AW72" s="803"/>
      <c r="AX72" s="989"/>
      <c r="AY72" s="989"/>
      <c r="AZ72" s="989"/>
      <c r="BA72" s="989"/>
      <c r="BB72" s="989"/>
      <c r="BC72" s="989"/>
      <c r="BD72" s="989"/>
      <c r="BE72" s="989"/>
      <c r="BF72" s="989"/>
      <c r="BG72" s="989"/>
      <c r="BH72" s="1020"/>
      <c r="BI72" s="1020"/>
      <c r="BJ72" s="852"/>
      <c r="BK72" s="852"/>
      <c r="BL72" s="1041"/>
    </row>
    <row r="73" spans="1:64" s="11" customFormat="1" ht="75.75" thickBot="1" x14ac:dyDescent="0.3">
      <c r="A73" s="1056"/>
      <c r="B73" s="1059"/>
      <c r="C73" s="1062"/>
      <c r="D73" s="1013"/>
      <c r="E73" s="946"/>
      <c r="F73" s="1016"/>
      <c r="G73" s="1035"/>
      <c r="H73" s="1068"/>
      <c r="I73" s="1044"/>
      <c r="J73" s="983"/>
      <c r="K73" s="986"/>
      <c r="L73" s="852"/>
      <c r="M73" s="852"/>
      <c r="N73" s="805"/>
      <c r="O73" s="971"/>
      <c r="P73" s="803"/>
      <c r="Q73" s="955"/>
      <c r="R73" s="803"/>
      <c r="S73" s="955"/>
      <c r="T73" s="803"/>
      <c r="U73" s="955"/>
      <c r="V73" s="958"/>
      <c r="W73" s="955"/>
      <c r="X73" s="955"/>
      <c r="Y73" s="968"/>
      <c r="Z73" s="68">
        <v>3</v>
      </c>
      <c r="AA73" s="385" t="s">
        <v>922</v>
      </c>
      <c r="AB73" s="381" t="s">
        <v>170</v>
      </c>
      <c r="AC73" s="385" t="s">
        <v>923</v>
      </c>
      <c r="AD73" s="384" t="str">
        <f t="shared" si="8"/>
        <v>Impacto</v>
      </c>
      <c r="AE73" s="383" t="s">
        <v>908</v>
      </c>
      <c r="AF73" s="302">
        <f t="shared" si="9"/>
        <v>0.1</v>
      </c>
      <c r="AG73" s="383" t="s">
        <v>903</v>
      </c>
      <c r="AH73" s="302">
        <f t="shared" si="10"/>
        <v>0.15</v>
      </c>
      <c r="AI73" s="315">
        <f t="shared" si="11"/>
        <v>0.25</v>
      </c>
      <c r="AJ73" s="69">
        <f>IFERROR(IF(AND(AD72="Probabilidad",AD73="Probabilidad"),(AJ72-(+AJ72*AI73)),IF(AND(AD72="Impacto",AD73="Probabilidad"),(AJ71-(+AJ71*AI73)),IF(AD73="Impacto",AJ72,""))),"")</f>
        <v>0.33599999999999997</v>
      </c>
      <c r="AK73" s="69">
        <f>IFERROR(IF(AND(AD72="Impacto",AD73="Impacto"),(AK72-(+AK72*AI73)),IF(AND(AD72="Probabilidad",AD73="Impacto"),(AK71-(+AK71*AI73)),IF(AD73="Probabilidad",AK72,""))),"")</f>
        <v>0.30000000000000004</v>
      </c>
      <c r="AL73" s="10" t="s">
        <v>66</v>
      </c>
      <c r="AM73" s="10" t="s">
        <v>67</v>
      </c>
      <c r="AN73" s="10" t="s">
        <v>80</v>
      </c>
      <c r="AO73" s="952"/>
      <c r="AP73" s="952"/>
      <c r="AQ73" s="968"/>
      <c r="AR73" s="952"/>
      <c r="AS73" s="952"/>
      <c r="AT73" s="968"/>
      <c r="AU73" s="968"/>
      <c r="AV73" s="968"/>
      <c r="AW73" s="803"/>
      <c r="AX73" s="989"/>
      <c r="AY73" s="989"/>
      <c r="AZ73" s="989"/>
      <c r="BA73" s="989"/>
      <c r="BB73" s="989"/>
      <c r="BC73" s="989"/>
      <c r="BD73" s="989"/>
      <c r="BE73" s="989"/>
      <c r="BF73" s="989"/>
      <c r="BG73" s="989"/>
      <c r="BH73" s="1020"/>
      <c r="BI73" s="1020"/>
      <c r="BJ73" s="852"/>
      <c r="BK73" s="852"/>
      <c r="BL73" s="1041"/>
    </row>
    <row r="74" spans="1:64" s="11" customFormat="1" ht="75.75" thickBot="1" x14ac:dyDescent="0.3">
      <c r="A74" s="1056"/>
      <c r="B74" s="1059"/>
      <c r="C74" s="1062"/>
      <c r="D74" s="1013"/>
      <c r="E74" s="946"/>
      <c r="F74" s="1016"/>
      <c r="G74" s="1035"/>
      <c r="H74" s="1068"/>
      <c r="I74" s="1044"/>
      <c r="J74" s="983"/>
      <c r="K74" s="986"/>
      <c r="L74" s="852"/>
      <c r="M74" s="852"/>
      <c r="N74" s="805"/>
      <c r="O74" s="971"/>
      <c r="P74" s="803"/>
      <c r="Q74" s="955"/>
      <c r="R74" s="803"/>
      <c r="S74" s="955"/>
      <c r="T74" s="803"/>
      <c r="U74" s="955"/>
      <c r="V74" s="958"/>
      <c r="W74" s="955"/>
      <c r="X74" s="955"/>
      <c r="Y74" s="968"/>
      <c r="Z74" s="68">
        <v>4</v>
      </c>
      <c r="AA74" s="385" t="s">
        <v>924</v>
      </c>
      <c r="AB74" s="381" t="s">
        <v>170</v>
      </c>
      <c r="AC74" s="385" t="s">
        <v>923</v>
      </c>
      <c r="AD74" s="384" t="str">
        <f t="shared" si="8"/>
        <v>Probabilidad</v>
      </c>
      <c r="AE74" s="383" t="s">
        <v>907</v>
      </c>
      <c r="AF74" s="302">
        <f t="shared" si="9"/>
        <v>0.15</v>
      </c>
      <c r="AG74" s="383" t="s">
        <v>903</v>
      </c>
      <c r="AH74" s="302">
        <f t="shared" si="10"/>
        <v>0.15</v>
      </c>
      <c r="AI74" s="315">
        <f t="shared" si="11"/>
        <v>0.3</v>
      </c>
      <c r="AJ74" s="69">
        <f>IFERROR(IF(AND(AD73="Probabilidad",AD74="Probabilidad"),(AJ73-(+AJ73*AI74)),IF(AND(AD73="Impacto",AD74="Probabilidad"),(AJ72-(+AJ72*AI74)),IF(AD74="Impacto",AJ73,""))),"")</f>
        <v>0.23519999999999996</v>
      </c>
      <c r="AK74" s="69">
        <f>IFERROR(IF(AND(AD73="Impacto",AD74="Impacto"),(AK73-(+AK73*AI74)),IF(AND(AD73="Probabilidad",AD74="Impacto"),(AK72-(+AK72*AI74)),IF(AD74="Probabilidad",AK73,""))),"")</f>
        <v>0.30000000000000004</v>
      </c>
      <c r="AL74" s="10" t="s">
        <v>66</v>
      </c>
      <c r="AM74" s="10" t="s">
        <v>67</v>
      </c>
      <c r="AN74" s="10" t="s">
        <v>80</v>
      </c>
      <c r="AO74" s="952"/>
      <c r="AP74" s="952"/>
      <c r="AQ74" s="968"/>
      <c r="AR74" s="952"/>
      <c r="AS74" s="952"/>
      <c r="AT74" s="968"/>
      <c r="AU74" s="968"/>
      <c r="AV74" s="968"/>
      <c r="AW74" s="803"/>
      <c r="AX74" s="989"/>
      <c r="AY74" s="989"/>
      <c r="AZ74" s="989"/>
      <c r="BA74" s="989"/>
      <c r="BB74" s="989"/>
      <c r="BC74" s="989"/>
      <c r="BD74" s="989"/>
      <c r="BE74" s="989"/>
      <c r="BF74" s="989"/>
      <c r="BG74" s="989"/>
      <c r="BH74" s="1020"/>
      <c r="BI74" s="1020"/>
      <c r="BJ74" s="852"/>
      <c r="BK74" s="852"/>
      <c r="BL74" s="1041"/>
    </row>
    <row r="75" spans="1:64" s="11" customFormat="1" ht="105.75" thickBot="1" x14ac:dyDescent="0.3">
      <c r="A75" s="1056"/>
      <c r="B75" s="1059"/>
      <c r="C75" s="1062"/>
      <c r="D75" s="1013"/>
      <c r="E75" s="946"/>
      <c r="F75" s="1016"/>
      <c r="G75" s="1035"/>
      <c r="H75" s="1068"/>
      <c r="I75" s="1044"/>
      <c r="J75" s="983"/>
      <c r="K75" s="986"/>
      <c r="L75" s="852"/>
      <c r="M75" s="852"/>
      <c r="N75" s="805"/>
      <c r="O75" s="971"/>
      <c r="P75" s="803"/>
      <c r="Q75" s="955"/>
      <c r="R75" s="803"/>
      <c r="S75" s="955"/>
      <c r="T75" s="803"/>
      <c r="U75" s="955"/>
      <c r="V75" s="958"/>
      <c r="W75" s="955"/>
      <c r="X75" s="955"/>
      <c r="Y75" s="968"/>
      <c r="Z75" s="68">
        <v>5</v>
      </c>
      <c r="AA75" s="385" t="s">
        <v>915</v>
      </c>
      <c r="AB75" s="381" t="s">
        <v>165</v>
      </c>
      <c r="AC75" s="385" t="s">
        <v>851</v>
      </c>
      <c r="AD75" s="384" t="str">
        <f t="shared" si="8"/>
        <v>Probabilidad</v>
      </c>
      <c r="AE75" s="383" t="s">
        <v>907</v>
      </c>
      <c r="AF75" s="302">
        <f t="shared" si="9"/>
        <v>0.15</v>
      </c>
      <c r="AG75" s="383" t="s">
        <v>903</v>
      </c>
      <c r="AH75" s="302">
        <f t="shared" si="10"/>
        <v>0.15</v>
      </c>
      <c r="AI75" s="315">
        <f t="shared" si="11"/>
        <v>0.3</v>
      </c>
      <c r="AJ75" s="69">
        <f>IFERROR(IF(AND(AD74="Probabilidad",AD75="Probabilidad"),(AJ74-(+AJ74*AI75)),IF(AND(AD74="Impacto",AD75="Probabilidad"),(AJ73-(+AJ73*AI75)),IF(AD75="Impacto",AJ74,""))),"")</f>
        <v>0.16463999999999998</v>
      </c>
      <c r="AK75" s="69">
        <f>IFERROR(IF(AND(AD74="Impacto",AD75="Impacto"),(AK74-(+AK74*AI75)),IF(AND(AD74="Probabilidad",AD75="Impacto"),(AK73-(+AK73*AI75)),IF(AD75="Probabilidad",AK74,""))),"")</f>
        <v>0.30000000000000004</v>
      </c>
      <c r="AL75" s="10" t="s">
        <v>66</v>
      </c>
      <c r="AM75" s="10" t="s">
        <v>67</v>
      </c>
      <c r="AN75" s="10" t="s">
        <v>80</v>
      </c>
      <c r="AO75" s="952"/>
      <c r="AP75" s="952"/>
      <c r="AQ75" s="968"/>
      <c r="AR75" s="952"/>
      <c r="AS75" s="952"/>
      <c r="AT75" s="968"/>
      <c r="AU75" s="968"/>
      <c r="AV75" s="968"/>
      <c r="AW75" s="803"/>
      <c r="AX75" s="989"/>
      <c r="AY75" s="989"/>
      <c r="AZ75" s="989"/>
      <c r="BA75" s="989"/>
      <c r="BB75" s="989"/>
      <c r="BC75" s="989"/>
      <c r="BD75" s="989"/>
      <c r="BE75" s="989"/>
      <c r="BF75" s="989"/>
      <c r="BG75" s="989"/>
      <c r="BH75" s="1020"/>
      <c r="BI75" s="1020"/>
      <c r="BJ75" s="852"/>
      <c r="BK75" s="852"/>
      <c r="BL75" s="1041"/>
    </row>
    <row r="76" spans="1:64" s="11" customFormat="1" ht="75.75" thickBot="1" x14ac:dyDescent="0.3">
      <c r="A76" s="1056"/>
      <c r="B76" s="1059"/>
      <c r="C76" s="1062"/>
      <c r="D76" s="1014"/>
      <c r="E76" s="947"/>
      <c r="F76" s="1017"/>
      <c r="G76" s="1036"/>
      <c r="H76" s="1069"/>
      <c r="I76" s="1045"/>
      <c r="J76" s="984"/>
      <c r="K76" s="987"/>
      <c r="L76" s="960"/>
      <c r="M76" s="960"/>
      <c r="N76" s="806"/>
      <c r="O76" s="972"/>
      <c r="P76" s="847"/>
      <c r="Q76" s="956"/>
      <c r="R76" s="847"/>
      <c r="S76" s="956"/>
      <c r="T76" s="847"/>
      <c r="U76" s="956"/>
      <c r="V76" s="959"/>
      <c r="W76" s="956"/>
      <c r="X76" s="956"/>
      <c r="Y76" s="969"/>
      <c r="Z76" s="60">
        <v>6</v>
      </c>
      <c r="AA76" s="385" t="s">
        <v>925</v>
      </c>
      <c r="AB76" s="381" t="s">
        <v>170</v>
      </c>
      <c r="AC76" s="385" t="s">
        <v>926</v>
      </c>
      <c r="AD76" s="391" t="str">
        <f t="shared" si="8"/>
        <v>Probabilidad</v>
      </c>
      <c r="AE76" s="397" t="s">
        <v>907</v>
      </c>
      <c r="AF76" s="303">
        <f t="shared" si="9"/>
        <v>0.15</v>
      </c>
      <c r="AG76" s="397" t="s">
        <v>903</v>
      </c>
      <c r="AH76" s="303">
        <f t="shared" si="10"/>
        <v>0.15</v>
      </c>
      <c r="AI76" s="61">
        <f t="shared" si="11"/>
        <v>0.3</v>
      </c>
      <c r="AJ76" s="69">
        <f>IFERROR(IF(AND(AD75="Probabilidad",AD76="Probabilidad"),(AJ75-(+AJ75*AI76)),IF(AND(AD75="Impacto",AD76="Probabilidad"),(AJ74-(+AJ74*AI76)),IF(AD76="Impacto",AJ75,""))),"")</f>
        <v>0.11524799999999999</v>
      </c>
      <c r="AK76" s="69">
        <f>IFERROR(IF(AND(AD75="Impacto",AD76="Impacto"),(AK75-(+AK75*AI76)),IF(AND(AD75="Probabilidad",AD76="Impacto"),(AK74-(+AK74*AI76)),IF(AD76="Probabilidad",AK75,""))),"")</f>
        <v>0.30000000000000004</v>
      </c>
      <c r="AL76" s="10" t="s">
        <v>66</v>
      </c>
      <c r="AM76" s="10" t="s">
        <v>67</v>
      </c>
      <c r="AN76" s="10" t="s">
        <v>80</v>
      </c>
      <c r="AO76" s="953"/>
      <c r="AP76" s="953"/>
      <c r="AQ76" s="969"/>
      <c r="AR76" s="953"/>
      <c r="AS76" s="953"/>
      <c r="AT76" s="969"/>
      <c r="AU76" s="969"/>
      <c r="AV76" s="969"/>
      <c r="AW76" s="847"/>
      <c r="AX76" s="1077"/>
      <c r="AY76" s="1077"/>
      <c r="AZ76" s="1077"/>
      <c r="BA76" s="1077"/>
      <c r="BB76" s="1077"/>
      <c r="BC76" s="1077"/>
      <c r="BD76" s="1077"/>
      <c r="BE76" s="1077"/>
      <c r="BF76" s="1077"/>
      <c r="BG76" s="1077"/>
      <c r="BH76" s="1021"/>
      <c r="BI76" s="1021"/>
      <c r="BJ76" s="960"/>
      <c r="BK76" s="960"/>
      <c r="BL76" s="1042"/>
    </row>
    <row r="77" spans="1:64" ht="71.25" customHeight="1" thickBot="1" x14ac:dyDescent="0.3">
      <c r="A77" s="1056"/>
      <c r="B77" s="1059"/>
      <c r="C77" s="1062"/>
      <c r="D77" s="1012" t="s">
        <v>840</v>
      </c>
      <c r="E77" s="945" t="s">
        <v>125</v>
      </c>
      <c r="F77" s="1015">
        <v>4</v>
      </c>
      <c r="G77" s="1034" t="s">
        <v>918</v>
      </c>
      <c r="H77" s="1067" t="s">
        <v>99</v>
      </c>
      <c r="I77" s="1043" t="s">
        <v>970</v>
      </c>
      <c r="J77" s="982" t="s">
        <v>16</v>
      </c>
      <c r="K77" s="985" t="str">
        <f>CONCATENATE(" *",[23]Árbol_G!C116," *",[23]Árbol_G!E116," *",[23]Árbol_G!G116)</f>
        <v xml:space="preserve"> * * *</v>
      </c>
      <c r="L77" s="851" t="s">
        <v>910</v>
      </c>
      <c r="M77" s="851" t="s">
        <v>911</v>
      </c>
      <c r="N77" s="804"/>
      <c r="O77" s="1049"/>
      <c r="P77" s="802" t="s">
        <v>898</v>
      </c>
      <c r="Q77" s="954">
        <f>IF(P77="Muy Alta",100%,IF(P77="Alta",80%,IF(P77="Media",60%,IF(P77="Baja",40%,IF(P77="Muy Baja",20%,"")))))</f>
        <v>0.8</v>
      </c>
      <c r="R77" s="802" t="s">
        <v>74</v>
      </c>
      <c r="S77" s="954">
        <f>IF(R77="Catastrófico",100%,IF(R77="Mayor",80%,IF(R77="Moderado",60%,IF(R77="Menor",40%,IF(R77="Leve",20%,"")))))</f>
        <v>0.2</v>
      </c>
      <c r="T77" s="802" t="s">
        <v>912</v>
      </c>
      <c r="U77" s="954">
        <f>IF(T77="Catastrófico",100%,IF(T77="Mayor",80%,IF(T77="Moderado",60%,IF(T77="Menor",40%,IF(T77="Leve",20%,"")))))</f>
        <v>0.2</v>
      </c>
      <c r="V77" s="957" t="str">
        <f>IF(W77=100%,"Catastrófico",IF(W77=80%,"Mayor",IF(W77=60%,"Moderado",IF(W77=40%,"Menor",IF(W77=20%,"Leve","")))))</f>
        <v>Leve</v>
      </c>
      <c r="W77" s="954">
        <f>IF(AND(S77="",U77=""),"",MAX(S77,U77))</f>
        <v>0.2</v>
      </c>
      <c r="X77" s="954" t="str">
        <f>CONCATENATE(P77,V77)</f>
        <v>altaLeve</v>
      </c>
      <c r="Y77" s="967" t="str">
        <f>IF(X77="Muy AltaLeve","Alto",IF(X77="Muy AltaMenor","Alto",IF(X77="Muy AltaModerado","Alto",IF(X77="Muy AltaMayor","Alto",IF(X77="Muy AltaCatastrófico","Extremo",IF(X77="AltaLeve","Moderado",IF(X77="AltaMenor","Moderado",IF(X77="AltaModerado","Alto",IF(X77="AltaMayor","Alto",IF(X77="AltaCatastrófico","Extremo",IF(X77="MediaLeve","Moderado",IF(X77="MediaMenor","Moderado",IF(X77="MediaModerado","Moderado",IF(X77="MediaMayor","Alto",IF(X77="MediaCatastrófico","Extremo",IF(X77="BajaLeve","Bajo",IF(X77="BajaMenor","Moderado",IF(X77="BajaModerado","Moderado",IF(X77="BajaMayor","Alto",IF(X77="BajaCatastrófico","Extremo",IF(X77="Muy BajaLeve","Bajo",IF(X77="Muy BajaMenor","Bajo",IF(X77="Muy BajaModerado","Moderado",IF(X77="Muy BajaMayor","Alto",IF(X77="Muy BajaCatastrófico","Extremo","")))))))))))))))))))))))))</f>
        <v>Moderado</v>
      </c>
      <c r="Z77" s="58">
        <v>1</v>
      </c>
      <c r="AA77" s="81" t="s">
        <v>927</v>
      </c>
      <c r="AB77" s="381" t="s">
        <v>170</v>
      </c>
      <c r="AC77" s="408" t="s">
        <v>928</v>
      </c>
      <c r="AD77" s="382" t="str">
        <f t="shared" si="8"/>
        <v>Probabilidad</v>
      </c>
      <c r="AE77" s="381" t="s">
        <v>902</v>
      </c>
      <c r="AF77" s="301">
        <f t="shared" si="9"/>
        <v>0.25</v>
      </c>
      <c r="AG77" s="381" t="s">
        <v>903</v>
      </c>
      <c r="AH77" s="301">
        <f t="shared" si="10"/>
        <v>0.15</v>
      </c>
      <c r="AI77" s="300">
        <f t="shared" si="11"/>
        <v>0.4</v>
      </c>
      <c r="AJ77" s="59">
        <f>IFERROR(IF(AD77="Probabilidad",(Q77-(+Q77*AI77)),IF(AD77="Impacto",Q77,"")),"")</f>
        <v>0.48</v>
      </c>
      <c r="AK77" s="59">
        <f>IFERROR(IF(AD77="Impacto",(W77-(+W77*AI77)),IF(AD77="Probabilidad",W77,"")),"")</f>
        <v>0.2</v>
      </c>
      <c r="AL77" s="10" t="s">
        <v>66</v>
      </c>
      <c r="AM77" s="10" t="s">
        <v>67</v>
      </c>
      <c r="AN77" s="10" t="s">
        <v>80</v>
      </c>
      <c r="AO77" s="951">
        <f>Q77</f>
        <v>0.8</v>
      </c>
      <c r="AP77" s="951">
        <f>IF(AJ77="","",MIN(AJ77:AJ82))</f>
        <v>0.33599999999999997</v>
      </c>
      <c r="AQ77" s="967" t="str">
        <f>IFERROR(IF(AP77="","",IF(AP77&lt;=0.2,"Muy Baja",IF(AP77&lt;=0.4,"Baja",IF(AP77&lt;=0.6,"Media",IF(AP77&lt;=0.8,"Alta","Muy Alta"))))),"")</f>
        <v>Baja</v>
      </c>
      <c r="AR77" s="951">
        <f>W77</f>
        <v>0.2</v>
      </c>
      <c r="AS77" s="951">
        <f>IF(AK77="","",MIN(AK77:AK82))</f>
        <v>0.15000000000000002</v>
      </c>
      <c r="AT77" s="967" t="str">
        <f>IFERROR(IF(AS77="","",IF(AS77&lt;=0.2,"Leve",IF(AS77&lt;=0.4,"Menor",IF(AS77&lt;=0.6,"Moderado",IF(AS77&lt;=0.8,"Mayor","Catastrófico"))))),"")</f>
        <v>Leve</v>
      </c>
      <c r="AU77" s="967" t="str">
        <f>Y77</f>
        <v>Moderado</v>
      </c>
      <c r="AV77" s="967" t="str">
        <f>IFERROR(IF(OR(AND(AQ77="Muy Baja",AT77="Leve"),AND(AQ77="Muy Baja",AT77="Menor"),AND(AQ77="Baja",AT77="Leve")),"Bajo",IF(OR(AND(AQ77="Muy baja",AT77="Moderado"),AND(AQ77="Baja",AT77="Menor"),AND(AQ77="Baja",AT77="Moderado"),AND(AQ77="Media",AT77="Leve"),AND(AQ77="Media",AT77="Menor"),AND(AQ77="Media",AT77="Moderado"),AND(AQ77="Alta",AT77="Leve"),AND(AQ77="Alta",AT77="Menor")),"Moderado",IF(OR(AND(AQ77="Muy Baja",AT77="Mayor"),AND(AQ77="Baja",AT77="Mayor"),AND(AQ77="Media",AT77="Mayor"),AND(AQ77="Alta",AT77="Moderado"),AND(AQ77="Alta",AT77="Mayor"),AND(AQ77="Muy Alta",AT77="Leve"),AND(AQ77="Muy Alta",AT77="Menor"),AND(AQ77="Muy Alta",AT77="Moderado"),AND(AQ77="Muy Alta",AT77="Mayor")),"Alto",IF(OR(AND(AQ77="Muy Baja",AT77="Catastrófico"),AND(AQ77="Baja",AT77="Catastrófico"),AND(AQ77="Media",AT77="Catastrófico"),AND(AQ77="Alta",AT77="Catastrófico"),AND(AQ77="Muy Alta",AT77="Catastrófico")),"Extremo","")))),"")</f>
        <v>Bajo</v>
      </c>
      <c r="AW77" s="802" t="s">
        <v>82</v>
      </c>
      <c r="AX77" s="1000"/>
      <c r="AY77" s="1000"/>
      <c r="AZ77" s="1000"/>
      <c r="BA77" s="1000"/>
      <c r="BB77" s="1000"/>
      <c r="BC77" s="1081"/>
      <c r="BD77" s="851"/>
      <c r="BE77" s="1019"/>
      <c r="BF77" s="1019"/>
      <c r="BG77" s="1019"/>
      <c r="BH77" s="1019"/>
      <c r="BI77" s="1019"/>
      <c r="BJ77" s="851"/>
      <c r="BK77" s="851"/>
      <c r="BL77" s="1048"/>
    </row>
    <row r="78" spans="1:64" ht="75.75" thickBot="1" x14ac:dyDescent="0.3">
      <c r="A78" s="1056"/>
      <c r="B78" s="1059"/>
      <c r="C78" s="1062"/>
      <c r="D78" s="1013"/>
      <c r="E78" s="946"/>
      <c r="F78" s="1016"/>
      <c r="G78" s="1035"/>
      <c r="H78" s="1068"/>
      <c r="I78" s="1044"/>
      <c r="J78" s="983"/>
      <c r="K78" s="986"/>
      <c r="L78" s="852"/>
      <c r="M78" s="852"/>
      <c r="N78" s="805"/>
      <c r="O78" s="1050"/>
      <c r="P78" s="803"/>
      <c r="Q78" s="955"/>
      <c r="R78" s="803"/>
      <c r="S78" s="955"/>
      <c r="T78" s="803"/>
      <c r="U78" s="955"/>
      <c r="V78" s="958"/>
      <c r="W78" s="955"/>
      <c r="X78" s="955"/>
      <c r="Y78" s="968"/>
      <c r="Z78" s="68">
        <v>2</v>
      </c>
      <c r="AA78" s="81" t="s">
        <v>927</v>
      </c>
      <c r="AB78" s="381" t="s">
        <v>170</v>
      </c>
      <c r="AC78" s="408" t="s">
        <v>928</v>
      </c>
      <c r="AD78" s="384" t="str">
        <f t="shared" si="8"/>
        <v>Impacto</v>
      </c>
      <c r="AE78" s="383" t="s">
        <v>908</v>
      </c>
      <c r="AF78" s="302">
        <f t="shared" si="9"/>
        <v>0.1</v>
      </c>
      <c r="AG78" s="383" t="s">
        <v>903</v>
      </c>
      <c r="AH78" s="302">
        <f t="shared" si="10"/>
        <v>0.15</v>
      </c>
      <c r="AI78" s="315">
        <f t="shared" si="11"/>
        <v>0.25</v>
      </c>
      <c r="AJ78" s="69">
        <f>IFERROR(IF(AND(AD77="Probabilidad",AD78="Probabilidad"),(AJ77-(+AJ77*AI78)),IF(AD78="Probabilidad",(Q77-(+Q77*AI78)),IF(AD78="Impacto",AJ77,""))),"")</f>
        <v>0.48</v>
      </c>
      <c r="AK78" s="69">
        <f>IFERROR(IF(AND(AD77="Impacto",AD78="Impacto"),(AK77-(+AK77*AI78)),IF(AD78="Impacto",(W77-(+W77*AI78)),IF(AD78="Probabilidad",AK77,""))),"")</f>
        <v>0.15000000000000002</v>
      </c>
      <c r="AL78" s="10" t="s">
        <v>66</v>
      </c>
      <c r="AM78" s="10" t="s">
        <v>67</v>
      </c>
      <c r="AN78" s="10" t="s">
        <v>80</v>
      </c>
      <c r="AO78" s="952"/>
      <c r="AP78" s="952"/>
      <c r="AQ78" s="968"/>
      <c r="AR78" s="952"/>
      <c r="AS78" s="952"/>
      <c r="AT78" s="968"/>
      <c r="AU78" s="968"/>
      <c r="AV78" s="968"/>
      <c r="AW78" s="803"/>
      <c r="AX78" s="989"/>
      <c r="AY78" s="989"/>
      <c r="AZ78" s="989"/>
      <c r="BA78" s="989"/>
      <c r="BB78" s="989"/>
      <c r="BC78" s="1032"/>
      <c r="BD78" s="852"/>
      <c r="BE78" s="1020"/>
      <c r="BF78" s="1020"/>
      <c r="BG78" s="1020"/>
      <c r="BH78" s="1020"/>
      <c r="BI78" s="1020"/>
      <c r="BJ78" s="852"/>
      <c r="BK78" s="852"/>
      <c r="BL78" s="1041"/>
    </row>
    <row r="79" spans="1:64" ht="105" x14ac:dyDescent="0.25">
      <c r="A79" s="1056"/>
      <c r="B79" s="1059"/>
      <c r="C79" s="1062"/>
      <c r="D79" s="1013"/>
      <c r="E79" s="946"/>
      <c r="F79" s="1016"/>
      <c r="G79" s="1035"/>
      <c r="H79" s="1068"/>
      <c r="I79" s="1044"/>
      <c r="J79" s="983"/>
      <c r="K79" s="986"/>
      <c r="L79" s="852"/>
      <c r="M79" s="852"/>
      <c r="N79" s="805"/>
      <c r="O79" s="1050"/>
      <c r="P79" s="803"/>
      <c r="Q79" s="955"/>
      <c r="R79" s="803"/>
      <c r="S79" s="955"/>
      <c r="T79" s="803"/>
      <c r="U79" s="955"/>
      <c r="V79" s="958"/>
      <c r="W79" s="955"/>
      <c r="X79" s="955"/>
      <c r="Y79" s="968"/>
      <c r="Z79" s="68">
        <v>3</v>
      </c>
      <c r="AA79" s="385" t="s">
        <v>915</v>
      </c>
      <c r="AB79" s="381" t="s">
        <v>165</v>
      </c>
      <c r="AC79" s="385" t="s">
        <v>851</v>
      </c>
      <c r="AD79" s="384" t="str">
        <f t="shared" si="8"/>
        <v>Probabilidad</v>
      </c>
      <c r="AE79" s="383" t="s">
        <v>907</v>
      </c>
      <c r="AF79" s="302">
        <f t="shared" si="9"/>
        <v>0.15</v>
      </c>
      <c r="AG79" s="383" t="s">
        <v>903</v>
      </c>
      <c r="AH79" s="302">
        <f t="shared" si="10"/>
        <v>0.15</v>
      </c>
      <c r="AI79" s="315">
        <f t="shared" si="11"/>
        <v>0.3</v>
      </c>
      <c r="AJ79" s="69">
        <f>IFERROR(IF(AND(AD78="Probabilidad",AD79="Probabilidad"),(AJ78-(+AJ78*AI79)),IF(AND(AD78="Impacto",AD79="Probabilidad"),(AJ77-(+AJ77*AI79)),IF(AD79="Impacto",AJ78,""))),"")</f>
        <v>0.33599999999999997</v>
      </c>
      <c r="AK79" s="69">
        <f>IFERROR(IF(AND(AD78="Impacto",AD79="Impacto"),(AK78-(+AK78*AI79)),IF(AND(AD78="Probabilidad",AD79="Impacto"),(AK77-(+AK77*AI79)),IF(AD79="Probabilidad",AK78,""))),"")</f>
        <v>0.15000000000000002</v>
      </c>
      <c r="AL79" s="10" t="s">
        <v>66</v>
      </c>
      <c r="AM79" s="10" t="s">
        <v>67</v>
      </c>
      <c r="AN79" s="10" t="s">
        <v>80</v>
      </c>
      <c r="AO79" s="952"/>
      <c r="AP79" s="952"/>
      <c r="AQ79" s="968"/>
      <c r="AR79" s="952"/>
      <c r="AS79" s="952"/>
      <c r="AT79" s="968"/>
      <c r="AU79" s="968"/>
      <c r="AV79" s="968"/>
      <c r="AW79" s="803"/>
      <c r="AX79" s="989"/>
      <c r="AY79" s="989"/>
      <c r="AZ79" s="989"/>
      <c r="BA79" s="989"/>
      <c r="BB79" s="989"/>
      <c r="BC79" s="1032"/>
      <c r="BD79" s="852"/>
      <c r="BE79" s="1020"/>
      <c r="BF79" s="1020"/>
      <c r="BG79" s="1020"/>
      <c r="BH79" s="1020"/>
      <c r="BI79" s="1020"/>
      <c r="BJ79" s="852"/>
      <c r="BK79" s="852"/>
      <c r="BL79" s="1041"/>
    </row>
    <row r="80" spans="1:64" x14ac:dyDescent="0.25">
      <c r="A80" s="1056"/>
      <c r="B80" s="1059"/>
      <c r="C80" s="1062"/>
      <c r="D80" s="1013"/>
      <c r="E80" s="946"/>
      <c r="F80" s="1016"/>
      <c r="G80" s="1035"/>
      <c r="H80" s="1068"/>
      <c r="I80" s="1044"/>
      <c r="J80" s="983"/>
      <c r="K80" s="986"/>
      <c r="L80" s="852"/>
      <c r="M80" s="852"/>
      <c r="N80" s="805"/>
      <c r="O80" s="1050"/>
      <c r="P80" s="803"/>
      <c r="Q80" s="955"/>
      <c r="R80" s="803"/>
      <c r="S80" s="955"/>
      <c r="T80" s="803"/>
      <c r="U80" s="955"/>
      <c r="V80" s="958"/>
      <c r="W80" s="955"/>
      <c r="X80" s="955"/>
      <c r="Y80" s="968"/>
      <c r="Z80" s="68">
        <v>4</v>
      </c>
      <c r="AA80" s="385"/>
      <c r="AB80" s="383"/>
      <c r="AC80" s="385"/>
      <c r="AD80" s="384" t="str">
        <f t="shared" si="8"/>
        <v/>
      </c>
      <c r="AE80" s="383"/>
      <c r="AF80" s="302" t="str">
        <f t="shared" si="9"/>
        <v/>
      </c>
      <c r="AG80" s="383"/>
      <c r="AH80" s="302" t="str">
        <f t="shared" si="10"/>
        <v/>
      </c>
      <c r="AI80" s="315" t="str">
        <f t="shared" si="11"/>
        <v/>
      </c>
      <c r="AJ80" s="69" t="str">
        <f>IFERROR(IF(AND(AD79="Probabilidad",AD80="Probabilidad"),(AJ79-(+AJ79*AI80)),IF(AND(AD79="Impacto",AD80="Probabilidad"),(AJ78-(+AJ78*AI80)),IF(AD80="Impacto",AJ79,""))),"")</f>
        <v/>
      </c>
      <c r="AK80" s="69" t="str">
        <f>IFERROR(IF(AND(AD79="Impacto",AD80="Impacto"),(AK79-(+AK79*AI80)),IF(AND(AD79="Probabilidad",AD80="Impacto"),(AK78-(+AK78*AI80)),IF(AD80="Probabilidad",AK79,""))),"")</f>
        <v/>
      </c>
      <c r="AL80" s="19"/>
      <c r="AM80" s="19"/>
      <c r="AN80" s="19"/>
      <c r="AO80" s="952"/>
      <c r="AP80" s="952"/>
      <c r="AQ80" s="968"/>
      <c r="AR80" s="952"/>
      <c r="AS80" s="952"/>
      <c r="AT80" s="968"/>
      <c r="AU80" s="968"/>
      <c r="AV80" s="968"/>
      <c r="AW80" s="803"/>
      <c r="AX80" s="989"/>
      <c r="AY80" s="989"/>
      <c r="AZ80" s="989"/>
      <c r="BA80" s="989"/>
      <c r="BB80" s="989"/>
      <c r="BC80" s="1032"/>
      <c r="BD80" s="852"/>
      <c r="BE80" s="1020"/>
      <c r="BF80" s="1020"/>
      <c r="BG80" s="1020"/>
      <c r="BH80" s="1020"/>
      <c r="BI80" s="1020"/>
      <c r="BJ80" s="852"/>
      <c r="BK80" s="852"/>
      <c r="BL80" s="1041"/>
    </row>
    <row r="81" spans="1:64" x14ac:dyDescent="0.25">
      <c r="A81" s="1056"/>
      <c r="B81" s="1059"/>
      <c r="C81" s="1062"/>
      <c r="D81" s="1013"/>
      <c r="E81" s="946"/>
      <c r="F81" s="1016"/>
      <c r="G81" s="1035"/>
      <c r="H81" s="1068"/>
      <c r="I81" s="1044"/>
      <c r="J81" s="983"/>
      <c r="K81" s="986"/>
      <c r="L81" s="852"/>
      <c r="M81" s="852"/>
      <c r="N81" s="805"/>
      <c r="O81" s="1050"/>
      <c r="P81" s="803"/>
      <c r="Q81" s="955"/>
      <c r="R81" s="803"/>
      <c r="S81" s="955"/>
      <c r="T81" s="803"/>
      <c r="U81" s="955"/>
      <c r="V81" s="958"/>
      <c r="W81" s="955"/>
      <c r="X81" s="955"/>
      <c r="Y81" s="968"/>
      <c r="Z81" s="68">
        <v>5</v>
      </c>
      <c r="AA81" s="385"/>
      <c r="AB81" s="383"/>
      <c r="AC81" s="385"/>
      <c r="AD81" s="384" t="str">
        <f t="shared" si="8"/>
        <v/>
      </c>
      <c r="AE81" s="383"/>
      <c r="AF81" s="302" t="str">
        <f t="shared" si="9"/>
        <v/>
      </c>
      <c r="AG81" s="383"/>
      <c r="AH81" s="302" t="str">
        <f t="shared" si="10"/>
        <v/>
      </c>
      <c r="AI81" s="315" t="str">
        <f t="shared" si="11"/>
        <v/>
      </c>
      <c r="AJ81" s="69" t="str">
        <f>IFERROR(IF(AND(AD80="Probabilidad",AD81="Probabilidad"),(AJ80-(+AJ80*AI81)),IF(AND(AD80="Impacto",AD81="Probabilidad"),(AJ79-(+AJ79*AI81)),IF(AD81="Impacto",AJ80,""))),"")</f>
        <v/>
      </c>
      <c r="AK81" s="69" t="str">
        <f>IFERROR(IF(AND(AD80="Impacto",AD81="Impacto"),(AK80-(+AK80*AI81)),IF(AND(AD80="Probabilidad",AD81="Impacto"),(AK79-(+AK79*AI81)),IF(AD81="Probabilidad",AK80,""))),"")</f>
        <v/>
      </c>
      <c r="AL81" s="19"/>
      <c r="AM81" s="19"/>
      <c r="AN81" s="19"/>
      <c r="AO81" s="952"/>
      <c r="AP81" s="952"/>
      <c r="AQ81" s="968"/>
      <c r="AR81" s="952"/>
      <c r="AS81" s="952"/>
      <c r="AT81" s="968"/>
      <c r="AU81" s="968"/>
      <c r="AV81" s="968"/>
      <c r="AW81" s="803"/>
      <c r="AX81" s="989"/>
      <c r="AY81" s="989"/>
      <c r="AZ81" s="989"/>
      <c r="BA81" s="989"/>
      <c r="BB81" s="989"/>
      <c r="BC81" s="1032"/>
      <c r="BD81" s="852"/>
      <c r="BE81" s="1020"/>
      <c r="BF81" s="1020"/>
      <c r="BG81" s="1020"/>
      <c r="BH81" s="1020"/>
      <c r="BI81" s="1020"/>
      <c r="BJ81" s="852"/>
      <c r="BK81" s="852"/>
      <c r="BL81" s="1041"/>
    </row>
    <row r="82" spans="1:64" ht="15.75" thickBot="1" x14ac:dyDescent="0.3">
      <c r="A82" s="1056"/>
      <c r="B82" s="1059"/>
      <c r="C82" s="1062"/>
      <c r="D82" s="1014"/>
      <c r="E82" s="947"/>
      <c r="F82" s="1017"/>
      <c r="G82" s="1036"/>
      <c r="H82" s="1069"/>
      <c r="I82" s="1045"/>
      <c r="J82" s="984"/>
      <c r="K82" s="987"/>
      <c r="L82" s="960"/>
      <c r="M82" s="960"/>
      <c r="N82" s="806"/>
      <c r="O82" s="1051"/>
      <c r="P82" s="847"/>
      <c r="Q82" s="956"/>
      <c r="R82" s="847"/>
      <c r="S82" s="956"/>
      <c r="T82" s="847"/>
      <c r="U82" s="956"/>
      <c r="V82" s="959"/>
      <c r="W82" s="956"/>
      <c r="X82" s="956"/>
      <c r="Y82" s="969"/>
      <c r="Z82" s="60">
        <v>6</v>
      </c>
      <c r="AA82" s="387"/>
      <c r="AB82" s="388"/>
      <c r="AC82" s="387"/>
      <c r="AD82" s="391" t="str">
        <f t="shared" si="8"/>
        <v/>
      </c>
      <c r="AE82" s="388"/>
      <c r="AF82" s="303" t="str">
        <f t="shared" si="9"/>
        <v/>
      </c>
      <c r="AG82" s="388"/>
      <c r="AH82" s="303" t="str">
        <f t="shared" si="10"/>
        <v/>
      </c>
      <c r="AI82" s="61" t="str">
        <f t="shared" si="11"/>
        <v/>
      </c>
      <c r="AJ82" s="69" t="str">
        <f>IFERROR(IF(AND(AD81="Probabilidad",AD82="Probabilidad"),(AJ81-(+AJ81*AI82)),IF(AND(AD81="Impacto",AD82="Probabilidad"),(AJ80-(+AJ80*AI82)),IF(AD82="Impacto",AJ81,""))),"")</f>
        <v/>
      </c>
      <c r="AK82" s="69" t="str">
        <f>IFERROR(IF(AND(AD81="Impacto",AD82="Impacto"),(AK81-(+AK81*AI82)),IF(AND(AD81="Probabilidad",AD82="Impacto"),(AK80-(+AK80*AI82)),IF(AD82="Probabilidad",AK81,""))),"")</f>
        <v/>
      </c>
      <c r="AL82" s="20"/>
      <c r="AM82" s="20"/>
      <c r="AN82" s="20"/>
      <c r="AO82" s="953"/>
      <c r="AP82" s="953"/>
      <c r="AQ82" s="969"/>
      <c r="AR82" s="953"/>
      <c r="AS82" s="953"/>
      <c r="AT82" s="969"/>
      <c r="AU82" s="969"/>
      <c r="AV82" s="1083"/>
      <c r="AW82" s="1084"/>
      <c r="AX82" s="989"/>
      <c r="AY82" s="989"/>
      <c r="AZ82" s="989"/>
      <c r="BA82" s="989"/>
      <c r="BB82" s="989"/>
      <c r="BC82" s="1082"/>
      <c r="BD82" s="1080"/>
      <c r="BE82" s="1079"/>
      <c r="BF82" s="1079"/>
      <c r="BG82" s="1079"/>
      <c r="BH82" s="1079"/>
      <c r="BI82" s="1079"/>
      <c r="BJ82" s="1080"/>
      <c r="BK82" s="1080"/>
      <c r="BL82" s="1078"/>
    </row>
    <row r="83" spans="1:64" ht="77.25" customHeight="1" thickBot="1" x14ac:dyDescent="0.3">
      <c r="A83" s="1056"/>
      <c r="B83" s="1059"/>
      <c r="C83" s="1062"/>
      <c r="D83" s="1012" t="s">
        <v>840</v>
      </c>
      <c r="E83" s="945" t="s">
        <v>125</v>
      </c>
      <c r="F83" s="1015">
        <v>5</v>
      </c>
      <c r="G83" s="1034" t="s">
        <v>929</v>
      </c>
      <c r="H83" s="1067" t="s">
        <v>98</v>
      </c>
      <c r="I83" s="1043" t="s">
        <v>971</v>
      </c>
      <c r="J83" s="982" t="s">
        <v>16</v>
      </c>
      <c r="K83" s="1001" t="str">
        <f>CONCATENATE(" *",[23]Árbol_G!C133," *",[23]Árbol_G!E133," *",[23]Árbol_G!G133)</f>
        <v xml:space="preserve"> * * *</v>
      </c>
      <c r="L83" s="851" t="s">
        <v>930</v>
      </c>
      <c r="M83" s="851" t="s">
        <v>931</v>
      </c>
      <c r="N83" s="1052"/>
      <c r="O83" s="1049"/>
      <c r="P83" s="802" t="s">
        <v>898</v>
      </c>
      <c r="Q83" s="954">
        <f>IF(P83="Muy Alta",100%,IF(P83="Alta",80%,IF(P83="Media",60%,IF(P83="Baja",40%,IF(P83="Muy Baja",20%,"")))))</f>
        <v>0.8</v>
      </c>
      <c r="R83" s="802"/>
      <c r="S83" s="954" t="str">
        <f>IF(R83="Catastrófico",100%,IF(R83="Mayor",80%,IF(R83="Moderado",60%,IF(R83="Menor",40%,IF(R83="Leve",20%,"")))))</f>
        <v/>
      </c>
      <c r="T83" s="802" t="s">
        <v>919</v>
      </c>
      <c r="U83" s="954">
        <f>IF(T83="Catastrófico",100%,IF(T83="Mayor",80%,IF(T83="Moderado",60%,IF(T83="Menor",40%,IF(T83="Leve",20%,"")))))</f>
        <v>0.4</v>
      </c>
      <c r="V83" s="957" t="str">
        <f>IF(W83=100%,"Catastrófico",IF(W83=80%,"Mayor",IF(W83=60%,"Moderado",IF(W83=40%,"Menor",IF(W83=20%,"Leve","")))))</f>
        <v>Menor</v>
      </c>
      <c r="W83" s="954">
        <f>IF(AND(S83="",U83=""),"",MAX(S83,U83))</f>
        <v>0.4</v>
      </c>
      <c r="X83" s="954" t="str">
        <f>CONCATENATE(P83,V83)</f>
        <v>altaMenor</v>
      </c>
      <c r="Y83" s="967" t="str">
        <f>IF(X83="Muy AltaLeve","Alto",IF(X83="Muy AltaMenor","Alto",IF(X83="Muy AltaModerado","Alto",IF(X83="Muy AltaMayor","Alto",IF(X83="Muy AltaCatastrófico","Extremo",IF(X83="AltaLeve","Moderado",IF(X83="AltaMenor","Moderado",IF(X83="AltaModerado","Alto",IF(X83="AltaMayor","Alto",IF(X83="AltaCatastrófico","Extremo",IF(X83="MediaLeve","Moderado",IF(X83="MediaMenor","Moderado",IF(X83="MediaModerado","Moderado",IF(X83="MediaMayor","Alto",IF(X83="MediaCatastrófico","Extremo",IF(X83="BajaLeve","Bajo",IF(X83="BajaMenor","Moderado",IF(X83="BajaModerado","Moderado",IF(X83="BajaMayor","Alto",IF(X83="BajaCatastrófico","Extremo",IF(X83="Muy BajaLeve","Bajo",IF(X83="Muy BajaMenor","Bajo",IF(X83="Muy BajaModerado","Moderado",IF(X83="Muy BajaMayor","Alto",IF(X83="Muy BajaCatastrófico","Extremo","")))))))))))))))))))))))))</f>
        <v>Moderado</v>
      </c>
      <c r="Z83" s="58">
        <v>1</v>
      </c>
      <c r="AA83" s="385" t="s">
        <v>932</v>
      </c>
      <c r="AB83" s="381" t="s">
        <v>170</v>
      </c>
      <c r="AC83" s="385" t="s">
        <v>879</v>
      </c>
      <c r="AD83" s="396" t="str">
        <f t="shared" si="8"/>
        <v>Probabilidad</v>
      </c>
      <c r="AE83" s="409" t="s">
        <v>902</v>
      </c>
      <c r="AF83" s="301">
        <f t="shared" si="9"/>
        <v>0.25</v>
      </c>
      <c r="AG83" s="409" t="s">
        <v>903</v>
      </c>
      <c r="AH83" s="301">
        <f t="shared" si="10"/>
        <v>0.15</v>
      </c>
      <c r="AI83" s="300">
        <f t="shared" si="11"/>
        <v>0.4</v>
      </c>
      <c r="AJ83" s="59">
        <f>IFERROR(IF(AD83="Probabilidad",(Q83-(+Q83*AI83)),IF(AD83="Impacto",Q83,"")),"")</f>
        <v>0.48</v>
      </c>
      <c r="AK83" s="59">
        <f>IFERROR(IF(AD83="Impacto",(W83-(+W83*AI83)),IF(AD83="Probabilidad",W83,"")),"")</f>
        <v>0.4</v>
      </c>
      <c r="AL83" s="10" t="s">
        <v>66</v>
      </c>
      <c r="AM83" s="10" t="s">
        <v>67</v>
      </c>
      <c r="AN83" s="10" t="s">
        <v>80</v>
      </c>
      <c r="AO83" s="951">
        <f>Q83</f>
        <v>0.8</v>
      </c>
      <c r="AP83" s="951">
        <f>IF(AJ83="","",MIN(AJ83:AJ88))</f>
        <v>0.33599999999999997</v>
      </c>
      <c r="AQ83" s="967" t="str">
        <f>IFERROR(IF(AP83="","",IF(AP83&lt;=0.2,"Muy Baja",IF(AP83&lt;=0.4,"Baja",IF(AP83&lt;=0.6,"Media",IF(AP83&lt;=0.8,"Alta","Muy Alta"))))),"")</f>
        <v>Baja</v>
      </c>
      <c r="AR83" s="951">
        <f>W83</f>
        <v>0.4</v>
      </c>
      <c r="AS83" s="951">
        <f>IF(AK83="","",MIN(AK83:AK88))</f>
        <v>0.30000000000000004</v>
      </c>
      <c r="AT83" s="967" t="str">
        <f>IFERROR(IF(AS83="","",IF(AS83&lt;=0.2,"Leve",IF(AS83&lt;=0.4,"Menor",IF(AS83&lt;=0.6,"Moderado",IF(AS83&lt;=0.8,"Mayor","Catastrófico"))))),"")</f>
        <v>Menor</v>
      </c>
      <c r="AU83" s="1095" t="str">
        <f>Y83</f>
        <v>Moderado</v>
      </c>
      <c r="AV83" s="968" t="str">
        <f>IFERROR(IF(OR(AND(AQ83="Muy Baja",AT83="Leve"),AND(AQ83="Muy Baja",AT83="Menor"),AND(AQ83="Baja",AT83="Leve")),"Bajo",IF(OR(AND(AQ83="Muy baja",AT83="Moderado"),AND(AQ83="Baja",AT83="Menor"),AND(AQ83="Baja",AT83="Moderado"),AND(AQ83="Media",AT83="Leve"),AND(AQ83="Media",AT83="Menor"),AND(AQ83="Media",AT83="Moderado"),AND(AQ83="Alta",AT83="Leve"),AND(AQ83="Alta",AT83="Menor")),"Moderado",IF(OR(AND(AQ83="Muy Baja",AT83="Mayor"),AND(AQ83="Baja",AT83="Mayor"),AND(AQ83="Media",AT83="Mayor"),AND(AQ83="Alta",AT83="Moderado"),AND(AQ83="Alta",AT83="Mayor"),AND(AQ83="Muy Alta",AT83="Leve"),AND(AQ83="Muy Alta",AT83="Menor"),AND(AQ83="Muy Alta",AT83="Moderado"),AND(AQ83="Muy Alta",AT83="Mayor")),"Alto",IF(OR(AND(AQ83="Muy Baja",AT83="Catastrófico"),AND(AQ83="Baja",AT83="Catastrófico"),AND(AQ83="Media",AT83="Catastrófico"),AND(AQ83="Alta",AT83="Catastrófico"),AND(AQ83="Muy Alta",AT83="Catastrófico")),"Extremo","")))),"")</f>
        <v>Moderado</v>
      </c>
      <c r="AW83" s="803" t="s">
        <v>167</v>
      </c>
      <c r="AX83" s="1085" t="s">
        <v>1613</v>
      </c>
      <c r="AY83" s="1085" t="s">
        <v>1614</v>
      </c>
      <c r="AZ83" s="1089" t="s">
        <v>933</v>
      </c>
      <c r="BA83" s="1089" t="s">
        <v>1615</v>
      </c>
      <c r="BB83" s="1092" t="s">
        <v>1567</v>
      </c>
      <c r="BC83" s="1094"/>
      <c r="BD83" s="856"/>
      <c r="BE83" s="1088"/>
      <c r="BF83" s="1088"/>
      <c r="BG83" s="1088"/>
      <c r="BH83" s="1088"/>
      <c r="BI83" s="1088"/>
      <c r="BJ83" s="856"/>
      <c r="BK83" s="856"/>
      <c r="BL83" s="856"/>
    </row>
    <row r="84" spans="1:64" ht="71.25" thickBot="1" x14ac:dyDescent="0.3">
      <c r="A84" s="1056"/>
      <c r="B84" s="1059"/>
      <c r="C84" s="1062"/>
      <c r="D84" s="1013"/>
      <c r="E84" s="946"/>
      <c r="F84" s="1016"/>
      <c r="G84" s="1035"/>
      <c r="H84" s="1068"/>
      <c r="I84" s="1044"/>
      <c r="J84" s="983"/>
      <c r="K84" s="1002"/>
      <c r="L84" s="852"/>
      <c r="M84" s="852"/>
      <c r="N84" s="1053"/>
      <c r="O84" s="1050"/>
      <c r="P84" s="803"/>
      <c r="Q84" s="955"/>
      <c r="R84" s="803"/>
      <c r="S84" s="955"/>
      <c r="T84" s="803"/>
      <c r="U84" s="955"/>
      <c r="V84" s="958"/>
      <c r="W84" s="955"/>
      <c r="X84" s="955"/>
      <c r="Y84" s="968"/>
      <c r="Z84" s="68">
        <v>2</v>
      </c>
      <c r="AA84" s="385" t="s">
        <v>934</v>
      </c>
      <c r="AB84" s="383" t="s">
        <v>170</v>
      </c>
      <c r="AC84" s="385" t="s">
        <v>935</v>
      </c>
      <c r="AD84" s="384" t="str">
        <f t="shared" si="8"/>
        <v>Impacto</v>
      </c>
      <c r="AE84" s="383" t="s">
        <v>908</v>
      </c>
      <c r="AF84" s="302">
        <f t="shared" si="9"/>
        <v>0.1</v>
      </c>
      <c r="AG84" s="383" t="s">
        <v>903</v>
      </c>
      <c r="AH84" s="302">
        <f t="shared" si="10"/>
        <v>0.15</v>
      </c>
      <c r="AI84" s="315">
        <f t="shared" si="11"/>
        <v>0.25</v>
      </c>
      <c r="AJ84" s="69">
        <f>IFERROR(IF(AND(AD83="Probabilidad",AD84="Probabilidad"),(AJ83-(+AJ83*AI84)),IF(AD84="Probabilidad",(Q83-(+Q83*AI84)),IF(AD84="Impacto",AJ83,""))),"")</f>
        <v>0.48</v>
      </c>
      <c r="AK84" s="69">
        <f>IFERROR(IF(AND(AD83="Impacto",AD84="Impacto"),(AK83-(+AK83*AI84)),IF(AD84="Impacto",(W83-(+W83*AI84)),IF(AD84="Probabilidad",AK83,""))),"")</f>
        <v>0.30000000000000004</v>
      </c>
      <c r="AL84" s="10" t="s">
        <v>66</v>
      </c>
      <c r="AM84" s="10" t="s">
        <v>67</v>
      </c>
      <c r="AN84" s="10" t="s">
        <v>80</v>
      </c>
      <c r="AO84" s="952"/>
      <c r="AP84" s="952"/>
      <c r="AQ84" s="968"/>
      <c r="AR84" s="952"/>
      <c r="AS84" s="952"/>
      <c r="AT84" s="968"/>
      <c r="AU84" s="1096"/>
      <c r="AV84" s="968"/>
      <c r="AW84" s="803"/>
      <c r="AX84" s="1086"/>
      <c r="AY84" s="1086"/>
      <c r="AZ84" s="1090"/>
      <c r="BA84" s="1090"/>
      <c r="BB84" s="1092"/>
      <c r="BC84" s="1032"/>
      <c r="BD84" s="852"/>
      <c r="BE84" s="1020"/>
      <c r="BF84" s="1020"/>
      <c r="BG84" s="1020"/>
      <c r="BH84" s="1020"/>
      <c r="BI84" s="1020"/>
      <c r="BJ84" s="852"/>
      <c r="BK84" s="852"/>
      <c r="BL84" s="852"/>
    </row>
    <row r="85" spans="1:64" ht="105" x14ac:dyDescent="0.25">
      <c r="A85" s="1056"/>
      <c r="B85" s="1059"/>
      <c r="C85" s="1062"/>
      <c r="D85" s="1013"/>
      <c r="E85" s="946"/>
      <c r="F85" s="1016"/>
      <c r="G85" s="1035"/>
      <c r="H85" s="1068"/>
      <c r="I85" s="1044"/>
      <c r="J85" s="983"/>
      <c r="K85" s="1002"/>
      <c r="L85" s="852"/>
      <c r="M85" s="852"/>
      <c r="N85" s="1053"/>
      <c r="O85" s="1050"/>
      <c r="P85" s="803"/>
      <c r="Q85" s="955"/>
      <c r="R85" s="803"/>
      <c r="S85" s="955"/>
      <c r="T85" s="803"/>
      <c r="U85" s="955"/>
      <c r="V85" s="958"/>
      <c r="W85" s="955"/>
      <c r="X85" s="955"/>
      <c r="Y85" s="968"/>
      <c r="Z85" s="68">
        <v>3</v>
      </c>
      <c r="AA85" s="385" t="s">
        <v>936</v>
      </c>
      <c r="AB85" s="383" t="s">
        <v>165</v>
      </c>
      <c r="AC85" s="385" t="s">
        <v>851</v>
      </c>
      <c r="AD85" s="384" t="str">
        <f t="shared" si="8"/>
        <v>Probabilidad</v>
      </c>
      <c r="AE85" s="383" t="s">
        <v>907</v>
      </c>
      <c r="AF85" s="302">
        <f t="shared" si="9"/>
        <v>0.15</v>
      </c>
      <c r="AG85" s="383" t="s">
        <v>903</v>
      </c>
      <c r="AH85" s="302">
        <f t="shared" si="10"/>
        <v>0.15</v>
      </c>
      <c r="AI85" s="315">
        <f t="shared" si="11"/>
        <v>0.3</v>
      </c>
      <c r="AJ85" s="69">
        <f>IFERROR(IF(AND(AD84="Probabilidad",AD85="Probabilidad"),(AJ84-(+AJ84*AI85)),IF(AND(AD84="Impacto",AD85="Probabilidad"),(AJ83-(+AJ83*AI85)),IF(AD85="Impacto",AJ84,""))),"")</f>
        <v>0.33599999999999997</v>
      </c>
      <c r="AK85" s="69">
        <f>IFERROR(IF(AND(AD84="Impacto",AD85="Impacto"),(AK84-(+AK84*AI85)),IF(AND(AD84="Probabilidad",AD85="Impacto"),(AK83-(+AK83*AI85)),IF(AD85="Probabilidad",AK84,""))),"")</f>
        <v>0.30000000000000004</v>
      </c>
      <c r="AL85" s="10" t="s">
        <v>66</v>
      </c>
      <c r="AM85" s="10" t="s">
        <v>67</v>
      </c>
      <c r="AN85" s="10" t="s">
        <v>80</v>
      </c>
      <c r="AO85" s="952"/>
      <c r="AP85" s="952"/>
      <c r="AQ85" s="968"/>
      <c r="AR85" s="952"/>
      <c r="AS85" s="952"/>
      <c r="AT85" s="968"/>
      <c r="AU85" s="1096"/>
      <c r="AV85" s="968"/>
      <c r="AW85" s="803"/>
      <c r="AX85" s="1086"/>
      <c r="AY85" s="1086"/>
      <c r="AZ85" s="1090"/>
      <c r="BA85" s="1090"/>
      <c r="BB85" s="1092"/>
      <c r="BC85" s="1032"/>
      <c r="BD85" s="852"/>
      <c r="BE85" s="1020"/>
      <c r="BF85" s="1020"/>
      <c r="BG85" s="1020"/>
      <c r="BH85" s="1020"/>
      <c r="BI85" s="1020"/>
      <c r="BJ85" s="852"/>
      <c r="BK85" s="852"/>
      <c r="BL85" s="852"/>
    </row>
    <row r="86" spans="1:64" x14ac:dyDescent="0.25">
      <c r="A86" s="1056"/>
      <c r="B86" s="1059"/>
      <c r="C86" s="1062"/>
      <c r="D86" s="1013"/>
      <c r="E86" s="946"/>
      <c r="F86" s="1016"/>
      <c r="G86" s="1035"/>
      <c r="H86" s="1068"/>
      <c r="I86" s="1044"/>
      <c r="J86" s="983"/>
      <c r="K86" s="1002"/>
      <c r="L86" s="852"/>
      <c r="M86" s="852"/>
      <c r="N86" s="1053"/>
      <c r="O86" s="1050"/>
      <c r="P86" s="803"/>
      <c r="Q86" s="955"/>
      <c r="R86" s="803"/>
      <c r="S86" s="955"/>
      <c r="T86" s="803"/>
      <c r="U86" s="955"/>
      <c r="V86" s="958"/>
      <c r="W86" s="955"/>
      <c r="X86" s="955"/>
      <c r="Y86" s="968"/>
      <c r="Z86" s="68">
        <v>4</v>
      </c>
      <c r="AA86" s="385"/>
      <c r="AB86" s="383"/>
      <c r="AC86" s="385"/>
      <c r="AD86" s="384" t="str">
        <f t="shared" si="8"/>
        <v/>
      </c>
      <c r="AE86" s="383"/>
      <c r="AF86" s="302" t="str">
        <f t="shared" si="9"/>
        <v/>
      </c>
      <c r="AG86" s="383"/>
      <c r="AH86" s="302" t="str">
        <f t="shared" si="10"/>
        <v/>
      </c>
      <c r="AI86" s="315" t="str">
        <f t="shared" si="11"/>
        <v/>
      </c>
      <c r="AJ86" s="69" t="str">
        <f>IFERROR(IF(AND(AD85="Probabilidad",AD86="Probabilidad"),(AJ85-(+AJ85*AI86)),IF(AND(AD85="Impacto",AD86="Probabilidad"),(AJ84-(+AJ84*AI86)),IF(AD86="Impacto",AJ85,""))),"")</f>
        <v/>
      </c>
      <c r="AK86" s="69" t="str">
        <f>IFERROR(IF(AND(AD85="Impacto",AD86="Impacto"),(AK85-(+AK85*AI86)),IF(AND(AD85="Probabilidad",AD86="Impacto"),(AK84-(+AK84*AI86)),IF(AD86="Probabilidad",AK85,""))),"")</f>
        <v/>
      </c>
      <c r="AL86" s="19"/>
      <c r="AM86" s="19"/>
      <c r="AN86" s="19"/>
      <c r="AO86" s="952"/>
      <c r="AP86" s="952"/>
      <c r="AQ86" s="968"/>
      <c r="AR86" s="952"/>
      <c r="AS86" s="952"/>
      <c r="AT86" s="968"/>
      <c r="AU86" s="1096"/>
      <c r="AV86" s="968"/>
      <c r="AW86" s="803"/>
      <c r="AX86" s="1086"/>
      <c r="AY86" s="1086"/>
      <c r="AZ86" s="1090"/>
      <c r="BA86" s="1090"/>
      <c r="BB86" s="1092"/>
      <c r="BC86" s="1032"/>
      <c r="BD86" s="852"/>
      <c r="BE86" s="1020"/>
      <c r="BF86" s="1020"/>
      <c r="BG86" s="1020"/>
      <c r="BH86" s="1020"/>
      <c r="BI86" s="1020"/>
      <c r="BJ86" s="852"/>
      <c r="BK86" s="852"/>
      <c r="BL86" s="852"/>
    </row>
    <row r="87" spans="1:64" x14ac:dyDescent="0.25">
      <c r="A87" s="1056"/>
      <c r="B87" s="1059"/>
      <c r="C87" s="1062"/>
      <c r="D87" s="1013"/>
      <c r="E87" s="946"/>
      <c r="F87" s="1016"/>
      <c r="G87" s="1035"/>
      <c r="H87" s="1068"/>
      <c r="I87" s="1044"/>
      <c r="J87" s="983"/>
      <c r="K87" s="1002"/>
      <c r="L87" s="852"/>
      <c r="M87" s="852"/>
      <c r="N87" s="1053"/>
      <c r="O87" s="1050"/>
      <c r="P87" s="803"/>
      <c r="Q87" s="955"/>
      <c r="R87" s="803"/>
      <c r="S87" s="955"/>
      <c r="T87" s="803"/>
      <c r="U87" s="955"/>
      <c r="V87" s="958"/>
      <c r="W87" s="955"/>
      <c r="X87" s="955"/>
      <c r="Y87" s="968"/>
      <c r="Z87" s="68">
        <v>5</v>
      </c>
      <c r="AA87" s="385"/>
      <c r="AB87" s="383"/>
      <c r="AC87" s="385"/>
      <c r="AD87" s="384" t="str">
        <f t="shared" si="8"/>
        <v/>
      </c>
      <c r="AE87" s="383"/>
      <c r="AF87" s="302" t="str">
        <f t="shared" si="9"/>
        <v/>
      </c>
      <c r="AG87" s="383"/>
      <c r="AH87" s="302" t="str">
        <f t="shared" si="10"/>
        <v/>
      </c>
      <c r="AI87" s="315" t="str">
        <f t="shared" si="11"/>
        <v/>
      </c>
      <c r="AJ87" s="69" t="str">
        <f>IFERROR(IF(AND(AD86="Probabilidad",AD87="Probabilidad"),(AJ86-(+AJ86*AI87)),IF(AND(AD86="Impacto",AD87="Probabilidad"),(AJ85-(+AJ85*AI87)),IF(AD87="Impacto",AJ86,""))),"")</f>
        <v/>
      </c>
      <c r="AK87" s="69" t="str">
        <f>IFERROR(IF(AND(AD86="Impacto",AD87="Impacto"),(AK86-(+AK86*AI87)),IF(AND(AD86="Probabilidad",AD87="Impacto"),(AK85-(+AK85*AI87)),IF(AD87="Probabilidad",AK86,""))),"")</f>
        <v/>
      </c>
      <c r="AL87" s="19"/>
      <c r="AM87" s="19"/>
      <c r="AN87" s="19"/>
      <c r="AO87" s="952"/>
      <c r="AP87" s="952"/>
      <c r="AQ87" s="968"/>
      <c r="AR87" s="952"/>
      <c r="AS87" s="952"/>
      <c r="AT87" s="968"/>
      <c r="AU87" s="1096"/>
      <c r="AV87" s="968"/>
      <c r="AW87" s="803"/>
      <c r="AX87" s="1086"/>
      <c r="AY87" s="1086"/>
      <c r="AZ87" s="1090"/>
      <c r="BA87" s="1090"/>
      <c r="BB87" s="1092"/>
      <c r="BC87" s="1032"/>
      <c r="BD87" s="852"/>
      <c r="BE87" s="1020"/>
      <c r="BF87" s="1020"/>
      <c r="BG87" s="1020"/>
      <c r="BH87" s="1020"/>
      <c r="BI87" s="1020"/>
      <c r="BJ87" s="852"/>
      <c r="BK87" s="852"/>
      <c r="BL87" s="852"/>
    </row>
    <row r="88" spans="1:64" ht="15.75" thickBot="1" x14ac:dyDescent="0.3">
      <c r="A88" s="1056"/>
      <c r="B88" s="1059"/>
      <c r="C88" s="1062"/>
      <c r="D88" s="1014"/>
      <c r="E88" s="947"/>
      <c r="F88" s="1017"/>
      <c r="G88" s="1036"/>
      <c r="H88" s="1069"/>
      <c r="I88" s="1045"/>
      <c r="J88" s="984"/>
      <c r="K88" s="1003"/>
      <c r="L88" s="960"/>
      <c r="M88" s="960"/>
      <c r="N88" s="1054"/>
      <c r="O88" s="1051"/>
      <c r="P88" s="847"/>
      <c r="Q88" s="956"/>
      <c r="R88" s="847"/>
      <c r="S88" s="956"/>
      <c r="T88" s="847"/>
      <c r="U88" s="956"/>
      <c r="V88" s="959"/>
      <c r="W88" s="956"/>
      <c r="X88" s="956"/>
      <c r="Y88" s="969"/>
      <c r="Z88" s="60">
        <v>6</v>
      </c>
      <c r="AA88" s="387"/>
      <c r="AB88" s="388"/>
      <c r="AC88" s="387"/>
      <c r="AD88" s="389" t="str">
        <f t="shared" si="8"/>
        <v/>
      </c>
      <c r="AE88" s="397"/>
      <c r="AF88" s="303" t="str">
        <f t="shared" si="9"/>
        <v/>
      </c>
      <c r="AG88" s="397"/>
      <c r="AH88" s="303" t="str">
        <f t="shared" si="10"/>
        <v/>
      </c>
      <c r="AI88" s="61" t="str">
        <f t="shared" si="11"/>
        <v/>
      </c>
      <c r="AJ88" s="69" t="str">
        <f>IFERROR(IF(AND(AD87="Probabilidad",AD88="Probabilidad"),(AJ87-(+AJ87*AI88)),IF(AND(AD87="Impacto",AD88="Probabilidad"),(AJ86-(+AJ86*AI88)),IF(AD88="Impacto",AJ87,""))),"")</f>
        <v/>
      </c>
      <c r="AK88" s="69" t="str">
        <f>IFERROR(IF(AND(AD87="Impacto",AD88="Impacto"),(AK87-(+AK87*AI88)),IF(AND(AD87="Probabilidad",AD88="Impacto"),(AK86-(+AK86*AI88)),IF(AD88="Probabilidad",AK87,""))),"")</f>
        <v/>
      </c>
      <c r="AL88" s="20"/>
      <c r="AM88" s="20"/>
      <c r="AN88" s="20"/>
      <c r="AO88" s="953"/>
      <c r="AP88" s="953"/>
      <c r="AQ88" s="969"/>
      <c r="AR88" s="953"/>
      <c r="AS88" s="953"/>
      <c r="AT88" s="969"/>
      <c r="AU88" s="1097"/>
      <c r="AV88" s="1083"/>
      <c r="AW88" s="1084"/>
      <c r="AX88" s="1087"/>
      <c r="AY88" s="1087"/>
      <c r="AZ88" s="1091"/>
      <c r="BA88" s="1091"/>
      <c r="BB88" s="1093"/>
      <c r="BC88" s="1082"/>
      <c r="BD88" s="1080"/>
      <c r="BE88" s="1079"/>
      <c r="BF88" s="1079"/>
      <c r="BG88" s="1079"/>
      <c r="BH88" s="1079"/>
      <c r="BI88" s="1079"/>
      <c r="BJ88" s="1080"/>
      <c r="BK88" s="1080"/>
      <c r="BL88" s="1080"/>
    </row>
    <row r="89" spans="1:64" ht="71.25" customHeight="1" thickBot="1" x14ac:dyDescent="0.3">
      <c r="A89" s="1056"/>
      <c r="B89" s="1059"/>
      <c r="C89" s="1062"/>
      <c r="D89" s="1012" t="s">
        <v>840</v>
      </c>
      <c r="E89" s="945" t="s">
        <v>125</v>
      </c>
      <c r="F89" s="1015">
        <v>6</v>
      </c>
      <c r="G89" s="1064" t="s">
        <v>1616</v>
      </c>
      <c r="H89" s="1067" t="s">
        <v>99</v>
      </c>
      <c r="I89" s="1018" t="s">
        <v>1617</v>
      </c>
      <c r="J89" s="982" t="s">
        <v>16</v>
      </c>
      <c r="K89" s="1001" t="str">
        <f>CONCATENATE(" *",[23]Árbol_G!C150," *",[23]Árbol_G!E150," *",[23]Árbol_G!G150)</f>
        <v xml:space="preserve"> * * *</v>
      </c>
      <c r="L89" s="851" t="s">
        <v>937</v>
      </c>
      <c r="M89" s="851" t="s">
        <v>938</v>
      </c>
      <c r="N89" s="804"/>
      <c r="O89" s="970"/>
      <c r="P89" s="802" t="s">
        <v>898</v>
      </c>
      <c r="Q89" s="954">
        <f>IF(P89="Muy Alta",100%,IF(P89="Alta",80%,IF(P89="Media",60%,IF(P89="Baja",40%,IF(P89="Muy Baja",20%,"")))))</f>
        <v>0.8</v>
      </c>
      <c r="R89" s="802"/>
      <c r="S89" s="954" t="str">
        <f>IF(R89="Catastrófico",100%,IF(R89="Mayor",80%,IF(R89="Moderado",60%,IF(R89="Menor",40%,IF(R89="Leve",20%,"")))))</f>
        <v/>
      </c>
      <c r="T89" s="802" t="s">
        <v>9</v>
      </c>
      <c r="U89" s="954">
        <f>IF(T89="Catastrófico",100%,IF(T89="Mayor",80%,IF(T89="Moderado",60%,IF(T89="Menor",40%,IF(T89="Leve",20%,"")))))</f>
        <v>0.4</v>
      </c>
      <c r="V89" s="957" t="str">
        <f>IF(W89=100%,"Catastrófico",IF(W89=80%,"Mayor",IF(W89=60%,"Moderado",IF(W89=40%,"Menor",IF(W89=20%,"Leve","")))))</f>
        <v>Menor</v>
      </c>
      <c r="W89" s="954">
        <f>IF(AND(S89="",U89=""),"",MAX(S89,U89))</f>
        <v>0.4</v>
      </c>
      <c r="X89" s="954" t="str">
        <f>CONCATENATE(P89,V89)</f>
        <v>altaMenor</v>
      </c>
      <c r="Y89" s="967" t="str">
        <f>IF(X89="Muy AltaLeve","Alto",IF(X89="Muy AltaMenor","Alto",IF(X89="Muy AltaModerado","Alto",IF(X89="Muy AltaMayor","Alto",IF(X89="Muy AltaCatastrófico","Extremo",IF(X89="AltaLeve","Moderado",IF(X89="AltaMenor","Moderado",IF(X89="AltaModerado","Alto",IF(X89="AltaMayor","Alto",IF(X89="AltaCatastrófico","Extremo",IF(X89="MediaLeve","Moderado",IF(X89="MediaMenor","Moderado",IF(X89="MediaModerado","Moderado",IF(X89="MediaMayor","Alto",IF(X89="MediaCatastrófico","Extremo",IF(X89="BajaLeve","Bajo",IF(X89="BajaMenor","Moderado",IF(X89="BajaModerado","Moderado",IF(X89="BajaMayor","Alto",IF(X89="BajaCatastrófico","Extremo",IF(X89="Muy BajaLeve","Bajo",IF(X89="Muy BajaMenor","Bajo",IF(X89="Muy BajaModerado","Moderado",IF(X89="Muy BajaMayor","Alto",IF(X89="Muy BajaCatastrófico","Extremo","")))))))))))))))))))))))))</f>
        <v>Moderado</v>
      </c>
      <c r="Z89" s="58">
        <v>1</v>
      </c>
      <c r="AA89" s="408" t="s">
        <v>913</v>
      </c>
      <c r="AB89" s="381" t="s">
        <v>170</v>
      </c>
      <c r="AC89" s="408" t="s">
        <v>939</v>
      </c>
      <c r="AD89" s="382" t="str">
        <f t="shared" si="8"/>
        <v>Probabilidad</v>
      </c>
      <c r="AE89" s="381" t="s">
        <v>907</v>
      </c>
      <c r="AF89" s="301">
        <f t="shared" si="9"/>
        <v>0.15</v>
      </c>
      <c r="AG89" s="381" t="s">
        <v>903</v>
      </c>
      <c r="AH89" s="301">
        <f t="shared" si="10"/>
        <v>0.15</v>
      </c>
      <c r="AI89" s="300">
        <f t="shared" si="11"/>
        <v>0.3</v>
      </c>
      <c r="AJ89" s="59">
        <f>IFERROR(IF(AD89="Probabilidad",(Q89-(+Q89*AI89)),IF(AD89="Impacto",Q89,"")),"")</f>
        <v>0.56000000000000005</v>
      </c>
      <c r="AK89" s="59">
        <f>IFERROR(IF(AD89="Impacto",(W89-(+W89*AI89)),IF(AD89="Probabilidad",W89,"")),"")</f>
        <v>0.4</v>
      </c>
      <c r="AL89" s="10" t="s">
        <v>66</v>
      </c>
      <c r="AM89" s="10" t="s">
        <v>67</v>
      </c>
      <c r="AN89" s="10" t="s">
        <v>80</v>
      </c>
      <c r="AO89" s="951">
        <f>Q89</f>
        <v>0.8</v>
      </c>
      <c r="AP89" s="951">
        <f>IF(AJ89="","",MIN(AJ89:AJ94))</f>
        <v>0.39200000000000002</v>
      </c>
      <c r="AQ89" s="967" t="str">
        <f>IFERROR(IF(AP89="","",IF(AP89&lt;=0.2,"Muy Baja",IF(AP89&lt;=0.4,"Baja",IF(AP89&lt;=0.6,"Media",IF(AP89&lt;=0.8,"Alta","Muy Alta"))))),"")</f>
        <v>Baja</v>
      </c>
      <c r="AR89" s="951">
        <f>W89</f>
        <v>0.4</v>
      </c>
      <c r="AS89" s="951">
        <f>IF(AK89="","",MIN(AK89:AK94))</f>
        <v>0.30000000000000004</v>
      </c>
      <c r="AT89" s="1095" t="str">
        <f>IFERROR(IF(AS89="","",IF(AS89&lt;=0.2,"Leve",IF(AS89&lt;=0.4,"Menor",IF(AS89&lt;=0.6,"Moderado",IF(AS89&lt;=0.8,"Mayor","Catastrófico"))))),"")</f>
        <v>Menor</v>
      </c>
      <c r="AU89" s="1102" t="str">
        <f>Y89</f>
        <v>Moderado</v>
      </c>
      <c r="AV89" s="967" t="str">
        <f>IFERROR(IF(OR(AND(AQ89="Muy Baja",AT89="Leve"),AND(AQ89="Muy Baja",AT89="Menor"),AND(AQ89="Baja",AT89="Leve")),"Bajo",IF(OR(AND(AQ89="Muy baja",AT89="Moderado"),AND(AQ89="Baja",AT89="Menor"),AND(AQ89="Baja",AT89="Moderado"),AND(AQ89="Media",AT89="Leve"),AND(AQ89="Media",AT89="Menor"),AND(AQ89="Media",AT89="Moderado"),AND(AQ89="Alta",AT89="Leve"),AND(AQ89="Alta",AT89="Menor")),"Moderado",IF(OR(AND(AQ89="Muy Baja",AT89="Mayor"),AND(AQ89="Baja",AT89="Mayor"),AND(AQ89="Media",AT89="Mayor"),AND(AQ89="Alta",AT89="Moderado"),AND(AQ89="Alta",AT89="Mayor"),AND(AQ89="Muy Alta",AT89="Leve"),AND(AQ89="Muy Alta",AT89="Menor"),AND(AQ89="Muy Alta",AT89="Moderado"),AND(AQ89="Muy Alta",AT89="Mayor")),"Alto",IF(OR(AND(AQ89="Muy Baja",AT89="Catastrófico"),AND(AQ89="Baja",AT89="Catastrófico"),AND(AQ89="Media",AT89="Catastrófico"),AND(AQ89="Alta",AT89="Catastrófico"),AND(AQ89="Muy Alta",AT89="Catastrófico")),"Extremo","")))),"")</f>
        <v>Moderado</v>
      </c>
      <c r="AW89" s="802" t="s">
        <v>167</v>
      </c>
      <c r="AX89" s="1105" t="s">
        <v>1618</v>
      </c>
      <c r="AY89" s="1105" t="s">
        <v>1619</v>
      </c>
      <c r="AZ89" s="1115" t="s">
        <v>933</v>
      </c>
      <c r="BA89" s="1115" t="s">
        <v>1620</v>
      </c>
      <c r="BB89" s="1098" t="s">
        <v>1567</v>
      </c>
      <c r="BC89" s="1073"/>
      <c r="BD89" s="855"/>
      <c r="BE89" s="1039"/>
      <c r="BF89" s="1039"/>
      <c r="BG89" s="1039"/>
      <c r="BH89" s="1039"/>
      <c r="BI89" s="1039"/>
      <c r="BJ89" s="1111"/>
      <c r="BK89" s="1114"/>
      <c r="BL89" s="1108"/>
    </row>
    <row r="90" spans="1:64" ht="75.75" thickBot="1" x14ac:dyDescent="0.3">
      <c r="A90" s="1056"/>
      <c r="B90" s="1059"/>
      <c r="C90" s="1062"/>
      <c r="D90" s="1013"/>
      <c r="E90" s="946"/>
      <c r="F90" s="1016"/>
      <c r="G90" s="1065"/>
      <c r="H90" s="1068"/>
      <c r="I90" s="952"/>
      <c r="J90" s="983"/>
      <c r="K90" s="1002"/>
      <c r="L90" s="852"/>
      <c r="M90" s="852"/>
      <c r="N90" s="805"/>
      <c r="O90" s="971"/>
      <c r="P90" s="803"/>
      <c r="Q90" s="955"/>
      <c r="R90" s="803"/>
      <c r="S90" s="955"/>
      <c r="T90" s="803"/>
      <c r="U90" s="955"/>
      <c r="V90" s="958"/>
      <c r="W90" s="955"/>
      <c r="X90" s="955"/>
      <c r="Y90" s="968"/>
      <c r="Z90" s="68">
        <v>2</v>
      </c>
      <c r="AA90" s="408" t="s">
        <v>913</v>
      </c>
      <c r="AB90" s="381" t="s">
        <v>170</v>
      </c>
      <c r="AC90" s="408" t="s">
        <v>939</v>
      </c>
      <c r="AD90" s="384" t="str">
        <f t="shared" si="8"/>
        <v>Impacto</v>
      </c>
      <c r="AE90" s="383" t="s">
        <v>908</v>
      </c>
      <c r="AF90" s="302">
        <f t="shared" si="9"/>
        <v>0.1</v>
      </c>
      <c r="AG90" s="383" t="s">
        <v>903</v>
      </c>
      <c r="AH90" s="302">
        <f t="shared" si="10"/>
        <v>0.15</v>
      </c>
      <c r="AI90" s="315">
        <f t="shared" si="11"/>
        <v>0.25</v>
      </c>
      <c r="AJ90" s="69">
        <f>IFERROR(IF(AND(AD89="Probabilidad",AD90="Probabilidad"),(AJ89-(+AJ89*AI90)),IF(AD90="Probabilidad",(Q89-(+Q89*AI90)),IF(AD90="Impacto",AJ89,""))),"")</f>
        <v>0.56000000000000005</v>
      </c>
      <c r="AK90" s="69">
        <f>IFERROR(IF(AND(AD89="Impacto",AD90="Impacto"),(AK89-(+AK89*AI90)),IF(AD90="Impacto",(W89-(+W89*AI90)),IF(AD90="Probabilidad",AK89,""))),"")</f>
        <v>0.30000000000000004</v>
      </c>
      <c r="AL90" s="10" t="s">
        <v>66</v>
      </c>
      <c r="AM90" s="10" t="s">
        <v>67</v>
      </c>
      <c r="AN90" s="10" t="s">
        <v>80</v>
      </c>
      <c r="AO90" s="952"/>
      <c r="AP90" s="952"/>
      <c r="AQ90" s="968"/>
      <c r="AR90" s="952"/>
      <c r="AS90" s="952"/>
      <c r="AT90" s="1096"/>
      <c r="AU90" s="1103"/>
      <c r="AV90" s="968"/>
      <c r="AW90" s="803"/>
      <c r="AX90" s="1106"/>
      <c r="AY90" s="1106"/>
      <c r="AZ90" s="1032"/>
      <c r="BA90" s="1032"/>
      <c r="BB90" s="1099"/>
      <c r="BC90" s="1032"/>
      <c r="BD90" s="852"/>
      <c r="BE90" s="1020"/>
      <c r="BF90" s="1020"/>
      <c r="BG90" s="1020"/>
      <c r="BH90" s="1020"/>
      <c r="BI90" s="1020"/>
      <c r="BJ90" s="1112"/>
      <c r="BK90" s="1112"/>
      <c r="BL90" s="1109"/>
    </row>
    <row r="91" spans="1:64" ht="105" x14ac:dyDescent="0.25">
      <c r="A91" s="1056"/>
      <c r="B91" s="1059"/>
      <c r="C91" s="1062"/>
      <c r="D91" s="1013"/>
      <c r="E91" s="946"/>
      <c r="F91" s="1016"/>
      <c r="G91" s="1065"/>
      <c r="H91" s="1068"/>
      <c r="I91" s="952"/>
      <c r="J91" s="983"/>
      <c r="K91" s="1002"/>
      <c r="L91" s="852"/>
      <c r="M91" s="852"/>
      <c r="N91" s="805"/>
      <c r="O91" s="971"/>
      <c r="P91" s="803"/>
      <c r="Q91" s="955"/>
      <c r="R91" s="803"/>
      <c r="S91" s="955"/>
      <c r="T91" s="803"/>
      <c r="U91" s="955"/>
      <c r="V91" s="958"/>
      <c r="W91" s="955"/>
      <c r="X91" s="955"/>
      <c r="Y91" s="968"/>
      <c r="Z91" s="68">
        <v>3</v>
      </c>
      <c r="AA91" s="385" t="s">
        <v>936</v>
      </c>
      <c r="AB91" s="381" t="s">
        <v>165</v>
      </c>
      <c r="AC91" s="385" t="s">
        <v>851</v>
      </c>
      <c r="AD91" s="384" t="str">
        <f t="shared" si="8"/>
        <v>Probabilidad</v>
      </c>
      <c r="AE91" s="383" t="s">
        <v>907</v>
      </c>
      <c r="AF91" s="302">
        <f t="shared" si="9"/>
        <v>0.15</v>
      </c>
      <c r="AG91" s="383" t="s">
        <v>903</v>
      </c>
      <c r="AH91" s="302">
        <f t="shared" si="10"/>
        <v>0.15</v>
      </c>
      <c r="AI91" s="315">
        <f t="shared" si="11"/>
        <v>0.3</v>
      </c>
      <c r="AJ91" s="69">
        <f>IFERROR(IF(AND(AD90="Probabilidad",AD91="Probabilidad"),(AJ90-(+AJ90*AI91)),IF(AND(AD90="Impacto",AD91="Probabilidad"),(AJ89-(+AJ89*AI91)),IF(AD91="Impacto",AJ90,""))),"")</f>
        <v>0.39200000000000002</v>
      </c>
      <c r="AK91" s="69">
        <f>IFERROR(IF(AND(AD90="Impacto",AD91="Impacto"),(AK90-(+AK90*AI91)),IF(AND(AD90="Probabilidad",AD91="Impacto"),(AK89-(+AK89*AI91)),IF(AD91="Probabilidad",AK90,""))),"")</f>
        <v>0.30000000000000004</v>
      </c>
      <c r="AL91" s="10" t="s">
        <v>66</v>
      </c>
      <c r="AM91" s="10" t="s">
        <v>67</v>
      </c>
      <c r="AN91" s="10" t="s">
        <v>80</v>
      </c>
      <c r="AO91" s="952"/>
      <c r="AP91" s="952"/>
      <c r="AQ91" s="968"/>
      <c r="AR91" s="952"/>
      <c r="AS91" s="952"/>
      <c r="AT91" s="1096"/>
      <c r="AU91" s="1103"/>
      <c r="AV91" s="968"/>
      <c r="AW91" s="803"/>
      <c r="AX91" s="1106"/>
      <c r="AY91" s="1106"/>
      <c r="AZ91" s="1032"/>
      <c r="BA91" s="1032"/>
      <c r="BB91" s="1099"/>
      <c r="BC91" s="1032"/>
      <c r="BD91" s="852"/>
      <c r="BE91" s="1020"/>
      <c r="BF91" s="1020"/>
      <c r="BG91" s="1020"/>
      <c r="BH91" s="1020"/>
      <c r="BI91" s="1020"/>
      <c r="BJ91" s="1112"/>
      <c r="BK91" s="1112"/>
      <c r="BL91" s="1109"/>
    </row>
    <row r="92" spans="1:64" x14ac:dyDescent="0.25">
      <c r="A92" s="1056"/>
      <c r="B92" s="1059"/>
      <c r="C92" s="1062"/>
      <c r="D92" s="1013"/>
      <c r="E92" s="946"/>
      <c r="F92" s="1016"/>
      <c r="G92" s="1065"/>
      <c r="H92" s="1068"/>
      <c r="I92" s="952"/>
      <c r="J92" s="983"/>
      <c r="K92" s="1002"/>
      <c r="L92" s="852"/>
      <c r="M92" s="852"/>
      <c r="N92" s="805"/>
      <c r="O92" s="971"/>
      <c r="P92" s="803"/>
      <c r="Q92" s="955"/>
      <c r="R92" s="803"/>
      <c r="S92" s="955"/>
      <c r="T92" s="803"/>
      <c r="U92" s="955"/>
      <c r="V92" s="958"/>
      <c r="W92" s="955"/>
      <c r="X92" s="955"/>
      <c r="Y92" s="968"/>
      <c r="Z92" s="68">
        <v>4</v>
      </c>
      <c r="AA92" s="385"/>
      <c r="AB92" s="383"/>
      <c r="AC92" s="385"/>
      <c r="AD92" s="384" t="str">
        <f t="shared" si="8"/>
        <v/>
      </c>
      <c r="AE92" s="383"/>
      <c r="AF92" s="302" t="str">
        <f t="shared" si="9"/>
        <v/>
      </c>
      <c r="AG92" s="383"/>
      <c r="AH92" s="302" t="str">
        <f t="shared" si="10"/>
        <v/>
      </c>
      <c r="AI92" s="315" t="str">
        <f t="shared" si="11"/>
        <v/>
      </c>
      <c r="AJ92" s="69" t="str">
        <f>IFERROR(IF(AND(AD91="Probabilidad",AD92="Probabilidad"),(AJ91-(+AJ91*AI92)),IF(AND(AD91="Impacto",AD92="Probabilidad"),(AJ90-(+AJ90*AI92)),IF(AD92="Impacto",AJ91,""))),"")</f>
        <v/>
      </c>
      <c r="AK92" s="69" t="str">
        <f>IFERROR(IF(AND(AD91="Impacto",AD92="Impacto"),(AK91-(+AK91*AI92)),IF(AND(AD91="Probabilidad",AD92="Impacto"),(AK90-(+AK90*AI92)),IF(AD92="Probabilidad",AK91,""))),"")</f>
        <v/>
      </c>
      <c r="AL92" s="19"/>
      <c r="AM92" s="19"/>
      <c r="AN92" s="19"/>
      <c r="AO92" s="952"/>
      <c r="AP92" s="952"/>
      <c r="AQ92" s="968"/>
      <c r="AR92" s="952"/>
      <c r="AS92" s="952"/>
      <c r="AT92" s="1096"/>
      <c r="AU92" s="1103"/>
      <c r="AV92" s="968"/>
      <c r="AW92" s="803"/>
      <c r="AX92" s="1106"/>
      <c r="AY92" s="1106"/>
      <c r="AZ92" s="1032"/>
      <c r="BA92" s="1032"/>
      <c r="BB92" s="1099"/>
      <c r="BC92" s="1032"/>
      <c r="BD92" s="852"/>
      <c r="BE92" s="1020"/>
      <c r="BF92" s="1020"/>
      <c r="BG92" s="1020"/>
      <c r="BH92" s="1020"/>
      <c r="BI92" s="1020"/>
      <c r="BJ92" s="1112"/>
      <c r="BK92" s="1112"/>
      <c r="BL92" s="1109"/>
    </row>
    <row r="93" spans="1:64" x14ac:dyDescent="0.25">
      <c r="A93" s="1056"/>
      <c r="B93" s="1059"/>
      <c r="C93" s="1062"/>
      <c r="D93" s="1013"/>
      <c r="E93" s="946"/>
      <c r="F93" s="1016"/>
      <c r="G93" s="1065"/>
      <c r="H93" s="1068"/>
      <c r="I93" s="952"/>
      <c r="J93" s="983"/>
      <c r="K93" s="1002"/>
      <c r="L93" s="852"/>
      <c r="M93" s="852"/>
      <c r="N93" s="805"/>
      <c r="O93" s="971"/>
      <c r="P93" s="803"/>
      <c r="Q93" s="955"/>
      <c r="R93" s="803"/>
      <c r="S93" s="955"/>
      <c r="T93" s="803"/>
      <c r="U93" s="955"/>
      <c r="V93" s="958"/>
      <c r="W93" s="955"/>
      <c r="X93" s="955"/>
      <c r="Y93" s="968"/>
      <c r="Z93" s="68">
        <v>5</v>
      </c>
      <c r="AA93" s="385"/>
      <c r="AB93" s="383"/>
      <c r="AC93" s="385"/>
      <c r="AD93" s="384" t="str">
        <f t="shared" si="8"/>
        <v/>
      </c>
      <c r="AE93" s="383"/>
      <c r="AF93" s="302" t="str">
        <f t="shared" si="9"/>
        <v/>
      </c>
      <c r="AG93" s="383"/>
      <c r="AH93" s="302" t="str">
        <f t="shared" si="10"/>
        <v/>
      </c>
      <c r="AI93" s="315" t="str">
        <f t="shared" si="11"/>
        <v/>
      </c>
      <c r="AJ93" s="69" t="str">
        <f>IFERROR(IF(AND(AD92="Probabilidad",AD93="Probabilidad"),(AJ92-(+AJ92*AI93)),IF(AND(AD92="Impacto",AD93="Probabilidad"),(AJ91-(+AJ91*AI93)),IF(AD93="Impacto",AJ92,""))),"")</f>
        <v/>
      </c>
      <c r="AK93" s="69" t="str">
        <f>IFERROR(IF(AND(AD92="Impacto",AD93="Impacto"),(AK92-(+AK92*AI93)),IF(AND(AD92="Probabilidad",AD93="Impacto"),(AK91-(+AK91*AI93)),IF(AD93="Probabilidad",AK92,""))),"")</f>
        <v/>
      </c>
      <c r="AL93" s="19"/>
      <c r="AM93" s="19"/>
      <c r="AN93" s="19"/>
      <c r="AO93" s="952"/>
      <c r="AP93" s="952"/>
      <c r="AQ93" s="968"/>
      <c r="AR93" s="952"/>
      <c r="AS93" s="952"/>
      <c r="AT93" s="1096"/>
      <c r="AU93" s="1103"/>
      <c r="AV93" s="968"/>
      <c r="AW93" s="803"/>
      <c r="AX93" s="1106"/>
      <c r="AY93" s="1106"/>
      <c r="AZ93" s="1032"/>
      <c r="BA93" s="1032"/>
      <c r="BB93" s="1099"/>
      <c r="BC93" s="1032"/>
      <c r="BD93" s="852"/>
      <c r="BE93" s="1020"/>
      <c r="BF93" s="1020"/>
      <c r="BG93" s="1020"/>
      <c r="BH93" s="1020"/>
      <c r="BI93" s="1020"/>
      <c r="BJ93" s="1112"/>
      <c r="BK93" s="1112"/>
      <c r="BL93" s="1109"/>
    </row>
    <row r="94" spans="1:64" ht="15.75" thickBot="1" x14ac:dyDescent="0.3">
      <c r="A94" s="1056"/>
      <c r="B94" s="1059"/>
      <c r="C94" s="1062"/>
      <c r="D94" s="1014"/>
      <c r="E94" s="947"/>
      <c r="F94" s="1017"/>
      <c r="G94" s="1066"/>
      <c r="H94" s="1069"/>
      <c r="I94" s="953"/>
      <c r="J94" s="984"/>
      <c r="K94" s="1003"/>
      <c r="L94" s="960"/>
      <c r="M94" s="960"/>
      <c r="N94" s="806"/>
      <c r="O94" s="972"/>
      <c r="P94" s="847"/>
      <c r="Q94" s="956"/>
      <c r="R94" s="847"/>
      <c r="S94" s="956"/>
      <c r="T94" s="847"/>
      <c r="U94" s="956"/>
      <c r="V94" s="959"/>
      <c r="W94" s="956"/>
      <c r="X94" s="956"/>
      <c r="Y94" s="969"/>
      <c r="Z94" s="60">
        <v>6</v>
      </c>
      <c r="AA94" s="387"/>
      <c r="AB94" s="388"/>
      <c r="AC94" s="387"/>
      <c r="AD94" s="391" t="str">
        <f t="shared" si="8"/>
        <v/>
      </c>
      <c r="AE94" s="388"/>
      <c r="AF94" s="303" t="str">
        <f t="shared" si="9"/>
        <v/>
      </c>
      <c r="AG94" s="388"/>
      <c r="AH94" s="303" t="str">
        <f t="shared" si="10"/>
        <v/>
      </c>
      <c r="AI94" s="61" t="str">
        <f t="shared" si="11"/>
        <v/>
      </c>
      <c r="AJ94" s="69" t="str">
        <f>IFERROR(IF(AND(AD93="Probabilidad",AD94="Probabilidad"),(AJ93-(+AJ93*AI94)),IF(AND(AD93="Impacto",AD94="Probabilidad"),(AJ92-(+AJ92*AI94)),IF(AD94="Impacto",AJ93,""))),"")</f>
        <v/>
      </c>
      <c r="AK94" s="69" t="str">
        <f>IFERROR(IF(AND(AD93="Impacto",AD94="Impacto"),(AK93-(+AK93*AI94)),IF(AND(AD93="Probabilidad",AD94="Impacto"),(AK92-(+AK92*AI94)),IF(AD94="Probabilidad",AK93,""))),"")</f>
        <v/>
      </c>
      <c r="AL94" s="20"/>
      <c r="AM94" s="20"/>
      <c r="AN94" s="20"/>
      <c r="AO94" s="953"/>
      <c r="AP94" s="953"/>
      <c r="AQ94" s="969"/>
      <c r="AR94" s="953"/>
      <c r="AS94" s="953"/>
      <c r="AT94" s="1101"/>
      <c r="AU94" s="1104"/>
      <c r="AV94" s="969"/>
      <c r="AW94" s="847"/>
      <c r="AX94" s="1107"/>
      <c r="AY94" s="1107"/>
      <c r="AZ94" s="1033"/>
      <c r="BA94" s="1033"/>
      <c r="BB94" s="1100"/>
      <c r="BC94" s="1033"/>
      <c r="BD94" s="960"/>
      <c r="BE94" s="1021"/>
      <c r="BF94" s="1021"/>
      <c r="BG94" s="1021"/>
      <c r="BH94" s="1021"/>
      <c r="BI94" s="1021"/>
      <c r="BJ94" s="1113"/>
      <c r="BK94" s="1113"/>
      <c r="BL94" s="1110"/>
    </row>
    <row r="95" spans="1:64" ht="90" customHeight="1" thickBot="1" x14ac:dyDescent="0.3">
      <c r="A95" s="1056"/>
      <c r="B95" s="1059"/>
      <c r="C95" s="1062"/>
      <c r="D95" s="1012" t="s">
        <v>840</v>
      </c>
      <c r="E95" s="945" t="s">
        <v>125</v>
      </c>
      <c r="F95" s="1015">
        <v>7</v>
      </c>
      <c r="G95" s="1034" t="s">
        <v>940</v>
      </c>
      <c r="H95" s="1067" t="s">
        <v>100</v>
      </c>
      <c r="I95" s="1043" t="s">
        <v>972</v>
      </c>
      <c r="J95" s="982" t="s">
        <v>16</v>
      </c>
      <c r="K95" s="1001" t="str">
        <f>CONCATENATE(" *",[23]Árbol_G!C167," *",[23]Árbol_G!E167," *",[23]Árbol_G!G167)</f>
        <v xml:space="preserve"> * * *</v>
      </c>
      <c r="L95" s="851" t="s">
        <v>941</v>
      </c>
      <c r="M95" s="851" t="s">
        <v>942</v>
      </c>
      <c r="N95" s="804"/>
      <c r="O95" s="970"/>
      <c r="P95" s="802" t="s">
        <v>898</v>
      </c>
      <c r="Q95" s="954">
        <f>IF(P95="Muy Alta",100%,IF(P95="Alta",80%,IF(P95="Media",60%,IF(P95="Baja",40%,IF(P95="Muy Baja",20%,"")))))</f>
        <v>0.8</v>
      </c>
      <c r="R95" s="802"/>
      <c r="S95" s="954" t="str">
        <f>IF(R95="Catastrófico",100%,IF(R95="Mayor",80%,IF(R95="Moderado",60%,IF(R95="Menor",40%,IF(R95="Leve",20%,"")))))</f>
        <v/>
      </c>
      <c r="T95" s="802" t="s">
        <v>912</v>
      </c>
      <c r="U95" s="954">
        <f>IF(T95="Catastrófico",100%,IF(T95="Mayor",80%,IF(T95="Moderado",60%,IF(T95="Menor",40%,IF(T95="Leve",20%,"")))))</f>
        <v>0.2</v>
      </c>
      <c r="V95" s="957" t="str">
        <f>IF(W95=100%,"Catastrófico",IF(W95=80%,"Mayor",IF(W95=60%,"Moderado",IF(W95=40%,"Menor",IF(W95=20%,"Leve","")))))</f>
        <v>Leve</v>
      </c>
      <c r="W95" s="954">
        <f>IF(AND(S95="",U95=""),"",MAX(S95,U95))</f>
        <v>0.2</v>
      </c>
      <c r="X95" s="954" t="str">
        <f>CONCATENATE(P95,V95)</f>
        <v>altaLeve</v>
      </c>
      <c r="Y95" s="967" t="str">
        <f>IF(X95="Muy AltaLeve","Alto",IF(X95="Muy AltaMenor","Alto",IF(X95="Muy AltaModerado","Alto",IF(X95="Muy AltaMayor","Alto",IF(X95="Muy AltaCatastrófico","Extremo",IF(X95="AltaLeve","Moderado",IF(X95="AltaMenor","Moderado",IF(X95="AltaModerado","Alto",IF(X95="AltaMayor","Alto",IF(X95="AltaCatastrófico","Extremo",IF(X95="MediaLeve","Moderado",IF(X95="MediaMenor","Moderado",IF(X95="MediaModerado","Moderado",IF(X95="MediaMayor","Alto",IF(X95="MediaCatastrófico","Extremo",IF(X95="BajaLeve","Bajo",IF(X95="BajaMenor","Moderado",IF(X95="BajaModerado","Moderado",IF(X95="BajaMayor","Alto",IF(X95="BajaCatastrófico","Extremo",IF(X95="Muy BajaLeve","Bajo",IF(X95="Muy BajaMenor","Bajo",IF(X95="Muy BajaModerado","Moderado",IF(X95="Muy BajaMayor","Alto",IF(X95="Muy BajaCatastrófico","Extremo","")))))))))))))))))))))))))</f>
        <v>Moderado</v>
      </c>
      <c r="Z95" s="58">
        <v>1</v>
      </c>
      <c r="AA95" s="385" t="s">
        <v>915</v>
      </c>
      <c r="AB95" s="381" t="s">
        <v>165</v>
      </c>
      <c r="AC95" s="385" t="s">
        <v>851</v>
      </c>
      <c r="AD95" s="396" t="str">
        <f t="shared" si="8"/>
        <v>Probabilidad</v>
      </c>
      <c r="AE95" s="409" t="s">
        <v>907</v>
      </c>
      <c r="AF95" s="301">
        <f t="shared" si="9"/>
        <v>0.15</v>
      </c>
      <c r="AG95" s="409" t="s">
        <v>903</v>
      </c>
      <c r="AH95" s="301">
        <f t="shared" si="10"/>
        <v>0.15</v>
      </c>
      <c r="AI95" s="300">
        <f t="shared" si="11"/>
        <v>0.3</v>
      </c>
      <c r="AJ95" s="59">
        <f>IFERROR(IF(AD95="Probabilidad",(Q95-(+Q95*AI95)),IF(AD95="Impacto",Q95,"")),"")</f>
        <v>0.56000000000000005</v>
      </c>
      <c r="AK95" s="59">
        <f>IFERROR(IF(AD95="Impacto",(W95-(+W95*AI95)),IF(AD95="Probabilidad",W95,"")),"")</f>
        <v>0.2</v>
      </c>
      <c r="AL95" s="10" t="s">
        <v>66</v>
      </c>
      <c r="AM95" s="10" t="s">
        <v>67</v>
      </c>
      <c r="AN95" s="10" t="s">
        <v>80</v>
      </c>
      <c r="AO95" s="951">
        <f>Q95</f>
        <v>0.8</v>
      </c>
      <c r="AP95" s="951">
        <f>IF(AJ95="","",MIN(AJ95:AJ100))</f>
        <v>0.33600000000000002</v>
      </c>
      <c r="AQ95" s="967" t="str">
        <f>IFERROR(IF(AP95="","",IF(AP95&lt;=0.2,"Muy Baja",IF(AP95&lt;=0.4,"Baja",IF(AP95&lt;=0.6,"Media",IF(AP95&lt;=0.8,"Alta","Muy Alta"))))),"")</f>
        <v>Baja</v>
      </c>
      <c r="AR95" s="951">
        <f>W95</f>
        <v>0.2</v>
      </c>
      <c r="AS95" s="951">
        <f>IF(AK95="","",MIN(AK95:AK100))</f>
        <v>0.2</v>
      </c>
      <c r="AT95" s="967" t="str">
        <f>IFERROR(IF(AS95="","",IF(AS95&lt;=0.2,"Leve",IF(AS95&lt;=0.4,"Menor",IF(AS95&lt;=0.6,"Moderado",IF(AS95&lt;=0.8,"Mayor","Catastrófico"))))),"")</f>
        <v>Leve</v>
      </c>
      <c r="AU95" s="967" t="str">
        <f>Y95</f>
        <v>Moderado</v>
      </c>
      <c r="AV95" s="967" t="str">
        <f>IFERROR(IF(OR(AND(AQ95="Muy Baja",AT95="Leve"),AND(AQ95="Muy Baja",AT95="Menor"),AND(AQ95="Baja",AT95="Leve")),"Bajo",IF(OR(AND(AQ95="Muy baja",AT95="Moderado"),AND(AQ95="Baja",AT95="Menor"),AND(AQ95="Baja",AT95="Moderado"),AND(AQ95="Media",AT95="Leve"),AND(AQ95="Media",AT95="Menor"),AND(AQ95="Media",AT95="Moderado"),AND(AQ95="Alta",AT95="Leve"),AND(AQ95="Alta",AT95="Menor")),"Moderado",IF(OR(AND(AQ95="Muy Baja",AT95="Mayor"),AND(AQ95="Baja",AT95="Mayor"),AND(AQ95="Media",AT95="Mayor"),AND(AQ95="Alta",AT95="Moderado"),AND(AQ95="Alta",AT95="Mayor"),AND(AQ95="Muy Alta",AT95="Leve"),AND(AQ95="Muy Alta",AT95="Menor"),AND(AQ95="Muy Alta",AT95="Moderado"),AND(AQ95="Muy Alta",AT95="Mayor")),"Alto",IF(OR(AND(AQ95="Muy Baja",AT95="Catastrófico"),AND(AQ95="Baja",AT95="Catastrófico"),AND(AQ95="Media",AT95="Catastrófico"),AND(AQ95="Alta",AT95="Catastrófico"),AND(AQ95="Muy Alta",AT95="Catastrófico")),"Extremo","")))),"")</f>
        <v>Bajo</v>
      </c>
      <c r="AW95" s="802" t="s">
        <v>82</v>
      </c>
      <c r="AX95" s="1081"/>
      <c r="AY95" s="1081"/>
      <c r="AZ95" s="1081"/>
      <c r="BA95" s="1081"/>
      <c r="BB95" s="1098"/>
      <c r="BC95" s="1081"/>
      <c r="BD95" s="851"/>
      <c r="BE95" s="1019"/>
      <c r="BF95" s="1019"/>
      <c r="BG95" s="1019"/>
      <c r="BH95" s="1019"/>
      <c r="BI95" s="1019"/>
      <c r="BJ95" s="851"/>
      <c r="BK95" s="851"/>
      <c r="BL95" s="1048"/>
    </row>
    <row r="96" spans="1:64" ht="120" x14ac:dyDescent="0.25">
      <c r="A96" s="1056"/>
      <c r="B96" s="1059"/>
      <c r="C96" s="1062"/>
      <c r="D96" s="1013"/>
      <c r="E96" s="946"/>
      <c r="F96" s="1016"/>
      <c r="G96" s="1035"/>
      <c r="H96" s="1068"/>
      <c r="I96" s="1044"/>
      <c r="J96" s="983"/>
      <c r="K96" s="1002"/>
      <c r="L96" s="852"/>
      <c r="M96" s="852"/>
      <c r="N96" s="805"/>
      <c r="O96" s="971"/>
      <c r="P96" s="803"/>
      <c r="Q96" s="955"/>
      <c r="R96" s="803"/>
      <c r="S96" s="955"/>
      <c r="T96" s="803"/>
      <c r="U96" s="955"/>
      <c r="V96" s="958"/>
      <c r="W96" s="955"/>
      <c r="X96" s="955"/>
      <c r="Y96" s="968"/>
      <c r="Z96" s="68">
        <v>2</v>
      </c>
      <c r="AA96" s="385" t="s">
        <v>943</v>
      </c>
      <c r="AB96" s="381" t="s">
        <v>170</v>
      </c>
      <c r="AC96" s="385" t="s">
        <v>944</v>
      </c>
      <c r="AD96" s="384" t="str">
        <f t="shared" si="8"/>
        <v>Probabilidad</v>
      </c>
      <c r="AE96" s="383" t="s">
        <v>902</v>
      </c>
      <c r="AF96" s="302">
        <f t="shared" si="9"/>
        <v>0.25</v>
      </c>
      <c r="AG96" s="383" t="s">
        <v>903</v>
      </c>
      <c r="AH96" s="302">
        <f t="shared" si="10"/>
        <v>0.15</v>
      </c>
      <c r="AI96" s="315">
        <f t="shared" si="11"/>
        <v>0.4</v>
      </c>
      <c r="AJ96" s="69">
        <f>IFERROR(IF(AND(AD95="Probabilidad",AD96="Probabilidad"),(AJ95-(+AJ95*AI96)),IF(AD96="Probabilidad",(Q95-(+Q95*AI96)),IF(AD96="Impacto",AJ95,""))),"")</f>
        <v>0.33600000000000002</v>
      </c>
      <c r="AK96" s="69">
        <f>IFERROR(IF(AND(AD95="Impacto",AD96="Impacto"),(AK95-(+AK95*AI96)),IF(AD96="Impacto",(W95-(W95*AI96)),IF(AD96="Probabilidad",AK95,""))),"")</f>
        <v>0.2</v>
      </c>
      <c r="AL96" s="10" t="s">
        <v>66</v>
      </c>
      <c r="AM96" s="10" t="s">
        <v>67</v>
      </c>
      <c r="AN96" s="10" t="s">
        <v>80</v>
      </c>
      <c r="AO96" s="952"/>
      <c r="AP96" s="952"/>
      <c r="AQ96" s="968"/>
      <c r="AR96" s="952"/>
      <c r="AS96" s="952"/>
      <c r="AT96" s="968"/>
      <c r="AU96" s="968"/>
      <c r="AV96" s="968"/>
      <c r="AW96" s="803"/>
      <c r="AX96" s="1032"/>
      <c r="AY96" s="1032"/>
      <c r="AZ96" s="1032"/>
      <c r="BA96" s="1032"/>
      <c r="BB96" s="1099"/>
      <c r="BC96" s="1032"/>
      <c r="BD96" s="852"/>
      <c r="BE96" s="1020"/>
      <c r="BF96" s="1020"/>
      <c r="BG96" s="1020"/>
      <c r="BH96" s="1020"/>
      <c r="BI96" s="1020"/>
      <c r="BJ96" s="852"/>
      <c r="BK96" s="852"/>
      <c r="BL96" s="1041"/>
    </row>
    <row r="97" spans="1:64" x14ac:dyDescent="0.25">
      <c r="A97" s="1056"/>
      <c r="B97" s="1059"/>
      <c r="C97" s="1062"/>
      <c r="D97" s="1013"/>
      <c r="E97" s="946"/>
      <c r="F97" s="1016"/>
      <c r="G97" s="1035"/>
      <c r="H97" s="1068"/>
      <c r="I97" s="1044"/>
      <c r="J97" s="983"/>
      <c r="K97" s="1002"/>
      <c r="L97" s="852"/>
      <c r="M97" s="852"/>
      <c r="N97" s="805"/>
      <c r="O97" s="971"/>
      <c r="P97" s="803"/>
      <c r="Q97" s="955"/>
      <c r="R97" s="803"/>
      <c r="S97" s="955"/>
      <c r="T97" s="803"/>
      <c r="U97" s="955"/>
      <c r="V97" s="958"/>
      <c r="W97" s="955"/>
      <c r="X97" s="955"/>
      <c r="Y97" s="968"/>
      <c r="Z97" s="68">
        <v>3</v>
      </c>
      <c r="AA97" s="385"/>
      <c r="AB97" s="383"/>
      <c r="AC97" s="385"/>
      <c r="AD97" s="384" t="str">
        <f t="shared" si="8"/>
        <v/>
      </c>
      <c r="AE97" s="383"/>
      <c r="AF97" s="302" t="str">
        <f t="shared" si="9"/>
        <v/>
      </c>
      <c r="AG97" s="383"/>
      <c r="AH97" s="302" t="str">
        <f t="shared" si="10"/>
        <v/>
      </c>
      <c r="AI97" s="315" t="str">
        <f t="shared" si="11"/>
        <v/>
      </c>
      <c r="AJ97" s="69" t="str">
        <f>IFERROR(IF(AND(AD96="Probabilidad",AD97="Probabilidad"),(AJ96-(+AJ96*AI97)),IF(AND(AD96="Impacto",AD97="Probabilidad"),(AJ95-(+AJ95*AI97)),IF(AD97="Impacto",AJ96,""))),"")</f>
        <v/>
      </c>
      <c r="AK97" s="69" t="str">
        <f>IFERROR(IF(AND(AD96="Impacto",AD97="Impacto"),(AK96-(+AK96*AI97)),IF(AND(AD96="Probabilidad",AD97="Impacto"),(AK95-(+AK95*AI97)),IF(AD97="Probabilidad",AK96,""))),"")</f>
        <v/>
      </c>
      <c r="AL97" s="19"/>
      <c r="AM97" s="19"/>
      <c r="AN97" s="19"/>
      <c r="AO97" s="952"/>
      <c r="AP97" s="952"/>
      <c r="AQ97" s="968"/>
      <c r="AR97" s="952"/>
      <c r="AS97" s="952"/>
      <c r="AT97" s="968"/>
      <c r="AU97" s="968"/>
      <c r="AV97" s="968"/>
      <c r="AW97" s="803"/>
      <c r="AX97" s="1032"/>
      <c r="AY97" s="1032"/>
      <c r="AZ97" s="1032"/>
      <c r="BA97" s="1032"/>
      <c r="BB97" s="1099"/>
      <c r="BC97" s="1032"/>
      <c r="BD97" s="852"/>
      <c r="BE97" s="1020"/>
      <c r="BF97" s="1020"/>
      <c r="BG97" s="1020"/>
      <c r="BH97" s="1020"/>
      <c r="BI97" s="1020"/>
      <c r="BJ97" s="852"/>
      <c r="BK97" s="852"/>
      <c r="BL97" s="1041"/>
    </row>
    <row r="98" spans="1:64" x14ac:dyDescent="0.25">
      <c r="A98" s="1056"/>
      <c r="B98" s="1059"/>
      <c r="C98" s="1062"/>
      <c r="D98" s="1013"/>
      <c r="E98" s="946"/>
      <c r="F98" s="1016"/>
      <c r="G98" s="1035"/>
      <c r="H98" s="1068"/>
      <c r="I98" s="1044"/>
      <c r="J98" s="983"/>
      <c r="K98" s="1002"/>
      <c r="L98" s="852"/>
      <c r="M98" s="852"/>
      <c r="N98" s="805"/>
      <c r="O98" s="971"/>
      <c r="P98" s="803"/>
      <c r="Q98" s="955"/>
      <c r="R98" s="803"/>
      <c r="S98" s="955"/>
      <c r="T98" s="803"/>
      <c r="U98" s="955"/>
      <c r="V98" s="958"/>
      <c r="W98" s="955"/>
      <c r="X98" s="955"/>
      <c r="Y98" s="968"/>
      <c r="Z98" s="68">
        <v>4</v>
      </c>
      <c r="AA98" s="385"/>
      <c r="AB98" s="383"/>
      <c r="AC98" s="385"/>
      <c r="AD98" s="384" t="str">
        <f t="shared" si="8"/>
        <v/>
      </c>
      <c r="AE98" s="383"/>
      <c r="AF98" s="302" t="str">
        <f t="shared" si="9"/>
        <v/>
      </c>
      <c r="AG98" s="383"/>
      <c r="AH98" s="302" t="str">
        <f t="shared" si="10"/>
        <v/>
      </c>
      <c r="AI98" s="315" t="str">
        <f t="shared" si="11"/>
        <v/>
      </c>
      <c r="AJ98" s="69" t="str">
        <f>IFERROR(IF(AND(AD97="Probabilidad",AD98="Probabilidad"),(AJ97-(+AJ97*AI98)),IF(AND(AD97="Impacto",AD98="Probabilidad"),(AJ96-(+AJ96*AI98)),IF(AD98="Impacto",AJ97,""))),"")</f>
        <v/>
      </c>
      <c r="AK98" s="69" t="str">
        <f>IFERROR(IF(AND(AD97="Impacto",AD98="Impacto"),(AK97-(+AK97*AI98)),IF(AND(AD97="Probabilidad",AD98="Impacto"),(AK96-(+AK96*AI98)),IF(AD98="Probabilidad",AK97,""))),"")</f>
        <v/>
      </c>
      <c r="AL98" s="19"/>
      <c r="AM98" s="19"/>
      <c r="AN98" s="19"/>
      <c r="AO98" s="952"/>
      <c r="AP98" s="952"/>
      <c r="AQ98" s="968"/>
      <c r="AR98" s="952"/>
      <c r="AS98" s="952"/>
      <c r="AT98" s="968"/>
      <c r="AU98" s="968"/>
      <c r="AV98" s="968"/>
      <c r="AW98" s="803"/>
      <c r="AX98" s="1032"/>
      <c r="AY98" s="1032"/>
      <c r="AZ98" s="1032"/>
      <c r="BA98" s="1032"/>
      <c r="BB98" s="1099"/>
      <c r="BC98" s="1032"/>
      <c r="BD98" s="852"/>
      <c r="BE98" s="1020"/>
      <c r="BF98" s="1020"/>
      <c r="BG98" s="1020"/>
      <c r="BH98" s="1020"/>
      <c r="BI98" s="1020"/>
      <c r="BJ98" s="852"/>
      <c r="BK98" s="852"/>
      <c r="BL98" s="1041"/>
    </row>
    <row r="99" spans="1:64" x14ac:dyDescent="0.25">
      <c r="A99" s="1056"/>
      <c r="B99" s="1059"/>
      <c r="C99" s="1062"/>
      <c r="D99" s="1013"/>
      <c r="E99" s="946"/>
      <c r="F99" s="1016"/>
      <c r="G99" s="1035"/>
      <c r="H99" s="1068"/>
      <c r="I99" s="1044"/>
      <c r="J99" s="983"/>
      <c r="K99" s="1002"/>
      <c r="L99" s="852"/>
      <c r="M99" s="852"/>
      <c r="N99" s="805"/>
      <c r="O99" s="971"/>
      <c r="P99" s="803"/>
      <c r="Q99" s="955"/>
      <c r="R99" s="803"/>
      <c r="S99" s="955"/>
      <c r="T99" s="803"/>
      <c r="U99" s="955"/>
      <c r="V99" s="958"/>
      <c r="W99" s="955"/>
      <c r="X99" s="955"/>
      <c r="Y99" s="968"/>
      <c r="Z99" s="68">
        <v>5</v>
      </c>
      <c r="AA99" s="385"/>
      <c r="AB99" s="383"/>
      <c r="AC99" s="385"/>
      <c r="AD99" s="384" t="str">
        <f t="shared" si="8"/>
        <v/>
      </c>
      <c r="AE99" s="383"/>
      <c r="AF99" s="302" t="str">
        <f t="shared" si="9"/>
        <v/>
      </c>
      <c r="AG99" s="383"/>
      <c r="AH99" s="302" t="str">
        <f t="shared" si="10"/>
        <v/>
      </c>
      <c r="AI99" s="315" t="str">
        <f t="shared" si="11"/>
        <v/>
      </c>
      <c r="AJ99" s="69" t="str">
        <f>IFERROR(IF(AND(AD98="Probabilidad",AD99="Probabilidad"),(AJ98-(+AJ98*AI99)),IF(AND(AD98="Impacto",AD99="Probabilidad"),(AJ97-(+AJ97*AI99)),IF(AD99="Impacto",AJ98,""))),"")</f>
        <v/>
      </c>
      <c r="AK99" s="69" t="str">
        <f>IFERROR(IF(AND(AD98="Impacto",AD99="Impacto"),(AK98-(+AK98*AI99)),IF(AND(AD98="Probabilidad",AD99="Impacto"),(AK97-(+AK97*AI99)),IF(AD99="Probabilidad",AK98,""))),"")</f>
        <v/>
      </c>
      <c r="AL99" s="19"/>
      <c r="AM99" s="19"/>
      <c r="AN99" s="19"/>
      <c r="AO99" s="952"/>
      <c r="AP99" s="952"/>
      <c r="AQ99" s="968"/>
      <c r="AR99" s="952"/>
      <c r="AS99" s="952"/>
      <c r="AT99" s="968"/>
      <c r="AU99" s="968"/>
      <c r="AV99" s="968"/>
      <c r="AW99" s="803"/>
      <c r="AX99" s="1032"/>
      <c r="AY99" s="1032"/>
      <c r="AZ99" s="1032"/>
      <c r="BA99" s="1032"/>
      <c r="BB99" s="1099"/>
      <c r="BC99" s="1032"/>
      <c r="BD99" s="852"/>
      <c r="BE99" s="1020"/>
      <c r="BF99" s="1020"/>
      <c r="BG99" s="1020"/>
      <c r="BH99" s="1020"/>
      <c r="BI99" s="1020"/>
      <c r="BJ99" s="852"/>
      <c r="BK99" s="852"/>
      <c r="BL99" s="1041"/>
    </row>
    <row r="100" spans="1:64" ht="2.25" customHeight="1" thickBot="1" x14ac:dyDescent="0.3">
      <c r="A100" s="1056"/>
      <c r="B100" s="1059"/>
      <c r="C100" s="1062"/>
      <c r="D100" s="1014"/>
      <c r="E100" s="947"/>
      <c r="F100" s="1017"/>
      <c r="G100" s="1036"/>
      <c r="H100" s="1069"/>
      <c r="I100" s="1045"/>
      <c r="J100" s="984"/>
      <c r="K100" s="1003"/>
      <c r="L100" s="960"/>
      <c r="M100" s="960"/>
      <c r="N100" s="806"/>
      <c r="O100" s="972"/>
      <c r="P100" s="847"/>
      <c r="Q100" s="956"/>
      <c r="R100" s="847"/>
      <c r="S100" s="956"/>
      <c r="T100" s="847"/>
      <c r="U100" s="956"/>
      <c r="V100" s="959"/>
      <c r="W100" s="956"/>
      <c r="X100" s="956"/>
      <c r="Y100" s="969"/>
      <c r="Z100" s="60">
        <v>6</v>
      </c>
      <c r="AA100" s="387"/>
      <c r="AB100" s="388"/>
      <c r="AC100" s="387"/>
      <c r="AD100" s="389" t="str">
        <f t="shared" si="8"/>
        <v/>
      </c>
      <c r="AE100" s="397"/>
      <c r="AF100" s="303" t="str">
        <f t="shared" si="9"/>
        <v/>
      </c>
      <c r="AG100" s="397"/>
      <c r="AH100" s="303" t="str">
        <f t="shared" si="10"/>
        <v/>
      </c>
      <c r="AI100" s="61" t="str">
        <f t="shared" si="11"/>
        <v/>
      </c>
      <c r="AJ100" s="69" t="str">
        <f>IFERROR(IF(AND(AD99="Probabilidad",AD100="Probabilidad"),(AJ99-(+AJ99*AI100)),IF(AND(AD99="Impacto",AD100="Probabilidad"),(AJ98-(+AJ98*AI100)),IF(AD100="Impacto",AJ99,""))),"")</f>
        <v/>
      </c>
      <c r="AK100" s="69" t="str">
        <f>IFERROR(IF(AND(AD99="Impacto",AD100="Impacto"),(AK99-(+AK99*AI100)),IF(AND(AD99="Probabilidad",AD100="Impacto"),(AK98-(+AK98*AI100)),IF(AD100="Probabilidad",AK99,""))),"")</f>
        <v/>
      </c>
      <c r="AL100" s="20"/>
      <c r="AM100" s="20"/>
      <c r="AN100" s="20"/>
      <c r="AO100" s="953"/>
      <c r="AP100" s="953"/>
      <c r="AQ100" s="969"/>
      <c r="AR100" s="953"/>
      <c r="AS100" s="953"/>
      <c r="AT100" s="969"/>
      <c r="AU100" s="969"/>
      <c r="AV100" s="969"/>
      <c r="AW100" s="847"/>
      <c r="AX100" s="1033"/>
      <c r="AY100" s="1033"/>
      <c r="AZ100" s="1033"/>
      <c r="BA100" s="1033"/>
      <c r="BB100" s="1100"/>
      <c r="BC100" s="1033"/>
      <c r="BD100" s="960"/>
      <c r="BE100" s="1021"/>
      <c r="BF100" s="1021"/>
      <c r="BG100" s="1021"/>
      <c r="BH100" s="1021"/>
      <c r="BI100" s="1021"/>
      <c r="BJ100" s="960"/>
      <c r="BK100" s="960"/>
      <c r="BL100" s="1042"/>
    </row>
    <row r="101" spans="1:64" ht="90" customHeight="1" thickBot="1" x14ac:dyDescent="0.3">
      <c r="A101" s="1056"/>
      <c r="B101" s="1059"/>
      <c r="C101" s="1062"/>
      <c r="D101" s="1012" t="s">
        <v>840</v>
      </c>
      <c r="E101" s="945" t="s">
        <v>125</v>
      </c>
      <c r="F101" s="1015">
        <v>8</v>
      </c>
      <c r="G101" s="1034" t="s">
        <v>940</v>
      </c>
      <c r="H101" s="1067" t="s">
        <v>99</v>
      </c>
      <c r="I101" s="1043" t="s">
        <v>973</v>
      </c>
      <c r="J101" s="982" t="s">
        <v>16</v>
      </c>
      <c r="K101" s="1001" t="str">
        <f>CONCATENATE(" *",[23]Árbol_G!C184," *",[23]Árbol_G!E184," *",[23]Árbol_G!G184)</f>
        <v xml:space="preserve"> * * *</v>
      </c>
      <c r="L101" s="851" t="s">
        <v>945</v>
      </c>
      <c r="M101" s="851" t="s">
        <v>946</v>
      </c>
      <c r="N101" s="804"/>
      <c r="O101" s="970"/>
      <c r="P101" s="802" t="s">
        <v>71</v>
      </c>
      <c r="Q101" s="954">
        <f>IF(P101="Muy Alta",100%,IF(P101="Alta",80%,IF(P101="Media",60%,IF(P101="Baja",40%,IF(P101="Muy Baja",20%,"")))))</f>
        <v>0.4</v>
      </c>
      <c r="R101" s="802"/>
      <c r="S101" s="954" t="str">
        <f>IF(R101="Catastrófico",100%,IF(R101="Mayor",80%,IF(R101="Moderado",60%,IF(R101="Menor",40%,IF(R101="Leve",20%,"")))))</f>
        <v/>
      </c>
      <c r="T101" s="802" t="s">
        <v>919</v>
      </c>
      <c r="U101" s="954">
        <f>IF(T101="Catastrófico",100%,IF(T101="Mayor",80%,IF(T101="Moderado",60%,IF(T101="Menor",40%,IF(T101="Leve",20%,"")))))</f>
        <v>0.4</v>
      </c>
      <c r="V101" s="957" t="str">
        <f>IF(W101=100%,"Catastrófico",IF(W101=80%,"Mayor",IF(W101=60%,"Moderado",IF(W101=40%,"Menor",IF(W101=20%,"Leve","")))))</f>
        <v>Menor</v>
      </c>
      <c r="W101" s="954">
        <f>IF(AND(S101="",U101=""),"",MAX(S101,U101))</f>
        <v>0.4</v>
      </c>
      <c r="X101" s="954" t="str">
        <f>CONCATENATE(P101,V101)</f>
        <v>BajaMenor</v>
      </c>
      <c r="Y101" s="967" t="str">
        <f>IF(X101="Muy AltaLeve","Alto",IF(X101="Muy AltaMenor","Alto",IF(X101="Muy AltaModerado","Alto",IF(X101="Muy AltaMayor","Alto",IF(X101="Muy AltaCatastrófico","Extremo",IF(X101="AltaLeve","Moderado",IF(X101="AltaMenor","Moderado",IF(X101="AltaModerado","Alto",IF(X101="AltaMayor","Alto",IF(X101="AltaCatastrófico","Extremo",IF(X101="MediaLeve","Moderado",IF(X101="MediaMenor","Moderado",IF(X101="MediaModerado","Moderado",IF(X101="MediaMayor","Alto",IF(X101="MediaCatastrófico","Extremo",IF(X101="BajaLeve","Bajo",IF(X101="BajaMenor","Moderado",IF(X101="BajaModerado","Moderado",IF(X101="BajaMayor","Alto",IF(X101="BajaCatastrófico","Extremo",IF(X101="Muy BajaLeve","Bajo",IF(X101="Muy BajaMenor","Bajo",IF(X101="Muy BajaModerado","Moderado",IF(X101="Muy BajaMayor","Alto",IF(X101="Muy BajaCatastrófico","Extremo","")))))))))))))))))))))))))</f>
        <v>Moderado</v>
      </c>
      <c r="Z101" s="58">
        <v>1</v>
      </c>
      <c r="AA101" s="385" t="s">
        <v>915</v>
      </c>
      <c r="AB101" s="381" t="s">
        <v>165</v>
      </c>
      <c r="AC101" s="385" t="s">
        <v>851</v>
      </c>
      <c r="AD101" s="382" t="str">
        <f t="shared" si="8"/>
        <v>Probabilidad</v>
      </c>
      <c r="AE101" s="381" t="s">
        <v>907</v>
      </c>
      <c r="AF101" s="301">
        <f t="shared" si="9"/>
        <v>0.15</v>
      </c>
      <c r="AG101" s="381" t="s">
        <v>903</v>
      </c>
      <c r="AH101" s="301">
        <f t="shared" si="10"/>
        <v>0.15</v>
      </c>
      <c r="AI101" s="300">
        <f t="shared" si="11"/>
        <v>0.3</v>
      </c>
      <c r="AJ101" s="59">
        <f>IFERROR(IF(AD101="Probabilidad",(Q101-(+Q101*AI101)),IF(AD101="Impacto",Q101,"")),"")</f>
        <v>0.28000000000000003</v>
      </c>
      <c r="AK101" s="59">
        <f>IFERROR(IF(AD101="Impacto",(W101-(+W101*AI101)),IF(AD101="Probabilidad",W101,"")),"")</f>
        <v>0.4</v>
      </c>
      <c r="AL101" s="10" t="s">
        <v>66</v>
      </c>
      <c r="AM101" s="10" t="s">
        <v>67</v>
      </c>
      <c r="AN101" s="10" t="s">
        <v>80</v>
      </c>
      <c r="AO101" s="951">
        <f>Q101</f>
        <v>0.4</v>
      </c>
      <c r="AP101" s="951">
        <f>IF(AJ101="","",MIN(AJ101:AJ106))</f>
        <v>0.16800000000000001</v>
      </c>
      <c r="AQ101" s="967" t="str">
        <f>IFERROR(IF(AP101="","",IF(AP101&lt;=0.2,"Muy Baja",IF(AP101&lt;=0.4,"Baja",IF(AP101&lt;=0.6,"Media",IF(AP101&lt;=0.8,"Alta","Muy Alta"))))),"")</f>
        <v>Muy Baja</v>
      </c>
      <c r="AR101" s="951">
        <f>W101</f>
        <v>0.4</v>
      </c>
      <c r="AS101" s="951">
        <f>IF(AK101="","",MIN(AK101:AK106))</f>
        <v>0.4</v>
      </c>
      <c r="AT101" s="967" t="str">
        <f>IFERROR(IF(AS101="","",IF(AS101&lt;=0.2,"Leve",IF(AS101&lt;=0.4,"Menor",IF(AS101&lt;=0.6,"Moderado",IF(AS101&lt;=0.8,"Mayor","Catastrófico"))))),"")</f>
        <v>Menor</v>
      </c>
      <c r="AU101" s="967" t="str">
        <f>Y101</f>
        <v>Moderado</v>
      </c>
      <c r="AV101" s="967" t="str">
        <f>IFERROR(IF(OR(AND(AQ101="Muy Baja",AT101="Leve"),AND(AQ101="Muy Baja",AT101="Menor"),AND(AQ101="Baja",AT101="Leve")),"Bajo",IF(OR(AND(AQ101="Muy baja",AT101="Moderado"),AND(AQ101="Baja",AT101="Menor"),AND(AQ101="Baja",AT101="Moderado"),AND(AQ101="Media",AT101="Leve"),AND(AQ101="Media",AT101="Menor"),AND(AQ101="Media",AT101="Moderado"),AND(AQ101="Alta",AT101="Leve"),AND(AQ101="Alta",AT101="Menor")),"Moderado",IF(OR(AND(AQ101="Muy Baja",AT101="Mayor"),AND(AQ101="Baja",AT101="Mayor"),AND(AQ101="Media",AT101="Mayor"),AND(AQ101="Alta",AT101="Moderado"),AND(AQ101="Alta",AT101="Mayor"),AND(AQ101="Muy Alta",AT101="Leve"),AND(AQ101="Muy Alta",AT101="Menor"),AND(AQ101="Muy Alta",AT101="Moderado"),AND(AQ101="Muy Alta",AT101="Mayor")),"Alto",IF(OR(AND(AQ101="Muy Baja",AT101="Catastrófico"),AND(AQ101="Baja",AT101="Catastrófico"),AND(AQ101="Media",AT101="Catastrófico"),AND(AQ101="Alta",AT101="Catastrófico"),AND(AQ101="Muy Alta",AT101="Catastrófico")),"Extremo","")))),"")</f>
        <v>Bajo</v>
      </c>
      <c r="AW101" s="802" t="s">
        <v>82</v>
      </c>
      <c r="AX101" s="1081"/>
      <c r="AY101" s="1081"/>
      <c r="AZ101" s="1081"/>
      <c r="BA101" s="1081"/>
      <c r="BB101" s="1098"/>
      <c r="BC101" s="1081"/>
      <c r="BD101" s="851"/>
      <c r="BE101" s="1019"/>
      <c r="BF101" s="1019"/>
      <c r="BG101" s="1019"/>
      <c r="BH101" s="1019"/>
      <c r="BI101" s="1019"/>
      <c r="BJ101" s="851"/>
      <c r="BK101" s="851"/>
      <c r="BL101" s="1048"/>
    </row>
    <row r="102" spans="1:64" ht="105" x14ac:dyDescent="0.25">
      <c r="A102" s="1056"/>
      <c r="B102" s="1059"/>
      <c r="C102" s="1062"/>
      <c r="D102" s="1013"/>
      <c r="E102" s="946"/>
      <c r="F102" s="1016"/>
      <c r="G102" s="1035"/>
      <c r="H102" s="1068"/>
      <c r="I102" s="1044"/>
      <c r="J102" s="983"/>
      <c r="K102" s="1002"/>
      <c r="L102" s="852"/>
      <c r="M102" s="852"/>
      <c r="N102" s="805"/>
      <c r="O102" s="971"/>
      <c r="P102" s="803"/>
      <c r="Q102" s="955"/>
      <c r="R102" s="803"/>
      <c r="S102" s="955"/>
      <c r="T102" s="803"/>
      <c r="U102" s="955"/>
      <c r="V102" s="958"/>
      <c r="W102" s="955"/>
      <c r="X102" s="955"/>
      <c r="Y102" s="968"/>
      <c r="Z102" s="68">
        <v>2</v>
      </c>
      <c r="AA102" s="385" t="s">
        <v>947</v>
      </c>
      <c r="AB102" s="381" t="s">
        <v>170</v>
      </c>
      <c r="AC102" s="385" t="s">
        <v>948</v>
      </c>
      <c r="AD102" s="384" t="str">
        <f t="shared" si="8"/>
        <v>Probabilidad</v>
      </c>
      <c r="AE102" s="383" t="s">
        <v>902</v>
      </c>
      <c r="AF102" s="302">
        <f t="shared" si="9"/>
        <v>0.25</v>
      </c>
      <c r="AG102" s="383" t="s">
        <v>903</v>
      </c>
      <c r="AH102" s="302">
        <f t="shared" si="10"/>
        <v>0.15</v>
      </c>
      <c r="AI102" s="315">
        <f t="shared" si="11"/>
        <v>0.4</v>
      </c>
      <c r="AJ102" s="69">
        <f>IFERROR(IF(AND(AD101="Probabilidad",AD102="Probabilidad"),(AJ101-(+AJ101*AI102)),IF(AD102="Probabilidad",(Q101-(+Q101*AI102)),IF(AD102="Impacto",AJ101,""))),"")</f>
        <v>0.16800000000000001</v>
      </c>
      <c r="AK102" s="69">
        <f>IFERROR(IF(AND(AD101="Impacto",AD102="Impacto"),(AK101-(+AK101*AI102)),IF(AD102="Impacto",(W101-(W101*AI102)),IF(AD102="Probabilidad",AK101,""))),"")</f>
        <v>0.4</v>
      </c>
      <c r="AL102" s="10" t="s">
        <v>66</v>
      </c>
      <c r="AM102" s="10" t="s">
        <v>67</v>
      </c>
      <c r="AN102" s="10" t="s">
        <v>80</v>
      </c>
      <c r="AO102" s="952"/>
      <c r="AP102" s="952"/>
      <c r="AQ102" s="968"/>
      <c r="AR102" s="952"/>
      <c r="AS102" s="952"/>
      <c r="AT102" s="968"/>
      <c r="AU102" s="968"/>
      <c r="AV102" s="968"/>
      <c r="AW102" s="803"/>
      <c r="AX102" s="1032"/>
      <c r="AY102" s="1032"/>
      <c r="AZ102" s="1032"/>
      <c r="BA102" s="1032"/>
      <c r="BB102" s="1099"/>
      <c r="BC102" s="1032"/>
      <c r="BD102" s="852"/>
      <c r="BE102" s="1020"/>
      <c r="BF102" s="1020"/>
      <c r="BG102" s="1020"/>
      <c r="BH102" s="1020"/>
      <c r="BI102" s="1020"/>
      <c r="BJ102" s="852"/>
      <c r="BK102" s="852"/>
      <c r="BL102" s="1041"/>
    </row>
    <row r="103" spans="1:64" x14ac:dyDescent="0.25">
      <c r="A103" s="1056"/>
      <c r="B103" s="1059"/>
      <c r="C103" s="1062"/>
      <c r="D103" s="1013"/>
      <c r="E103" s="946"/>
      <c r="F103" s="1016"/>
      <c r="G103" s="1035"/>
      <c r="H103" s="1068"/>
      <c r="I103" s="1044"/>
      <c r="J103" s="983"/>
      <c r="K103" s="1002"/>
      <c r="L103" s="852"/>
      <c r="M103" s="852"/>
      <c r="N103" s="805"/>
      <c r="O103" s="971"/>
      <c r="P103" s="803"/>
      <c r="Q103" s="955"/>
      <c r="R103" s="803"/>
      <c r="S103" s="955"/>
      <c r="T103" s="803"/>
      <c r="U103" s="955"/>
      <c r="V103" s="958"/>
      <c r="W103" s="955"/>
      <c r="X103" s="955"/>
      <c r="Y103" s="968"/>
      <c r="Z103" s="68">
        <v>3</v>
      </c>
      <c r="AA103" s="385"/>
      <c r="AB103" s="383"/>
      <c r="AC103" s="385"/>
      <c r="AD103" s="384" t="str">
        <f t="shared" si="8"/>
        <v/>
      </c>
      <c r="AE103" s="383"/>
      <c r="AF103" s="302" t="str">
        <f t="shared" si="9"/>
        <v/>
      </c>
      <c r="AG103" s="383"/>
      <c r="AH103" s="302" t="str">
        <f t="shared" si="10"/>
        <v/>
      </c>
      <c r="AI103" s="315" t="str">
        <f t="shared" si="11"/>
        <v/>
      </c>
      <c r="AJ103" s="69" t="str">
        <f>IFERROR(IF(AND(AD102="Probabilidad",AD103="Probabilidad"),(AJ102-(+AJ102*AI103)),IF(AND(AD102="Impacto",AD103="Probabilidad"),(AJ101-(+AJ101*AI103)),IF(AD103="Impacto",AJ102,""))),"")</f>
        <v/>
      </c>
      <c r="AK103" s="69" t="str">
        <f>IFERROR(IF(AND(AD102="Impacto",AD103="Impacto"),(AK102-(+AK102*AI103)),IF(AND(AD102="Probabilidad",AD103="Impacto"),(AK101-(+AK101*AI103)),IF(AD103="Probabilidad",AK102,""))),"")</f>
        <v/>
      </c>
      <c r="AL103" s="19"/>
      <c r="AM103" s="19"/>
      <c r="AN103" s="19"/>
      <c r="AO103" s="952"/>
      <c r="AP103" s="952"/>
      <c r="AQ103" s="968"/>
      <c r="AR103" s="952"/>
      <c r="AS103" s="952"/>
      <c r="AT103" s="968"/>
      <c r="AU103" s="968"/>
      <c r="AV103" s="968"/>
      <c r="AW103" s="803"/>
      <c r="AX103" s="1032"/>
      <c r="AY103" s="1032"/>
      <c r="AZ103" s="1032"/>
      <c r="BA103" s="1032"/>
      <c r="BB103" s="1099"/>
      <c r="BC103" s="1032"/>
      <c r="BD103" s="852"/>
      <c r="BE103" s="1020"/>
      <c r="BF103" s="1020"/>
      <c r="BG103" s="1020"/>
      <c r="BH103" s="1020"/>
      <c r="BI103" s="1020"/>
      <c r="BJ103" s="852"/>
      <c r="BK103" s="852"/>
      <c r="BL103" s="1041"/>
    </row>
    <row r="104" spans="1:64" x14ac:dyDescent="0.25">
      <c r="A104" s="1056"/>
      <c r="B104" s="1059"/>
      <c r="C104" s="1062"/>
      <c r="D104" s="1013"/>
      <c r="E104" s="946"/>
      <c r="F104" s="1016"/>
      <c r="G104" s="1035"/>
      <c r="H104" s="1068"/>
      <c r="I104" s="1044"/>
      <c r="J104" s="983"/>
      <c r="K104" s="1002"/>
      <c r="L104" s="852"/>
      <c r="M104" s="852"/>
      <c r="N104" s="805"/>
      <c r="O104" s="971"/>
      <c r="P104" s="803"/>
      <c r="Q104" s="955"/>
      <c r="R104" s="803"/>
      <c r="S104" s="955"/>
      <c r="T104" s="803"/>
      <c r="U104" s="955"/>
      <c r="V104" s="958"/>
      <c r="W104" s="955"/>
      <c r="X104" s="955"/>
      <c r="Y104" s="968"/>
      <c r="Z104" s="68">
        <v>4</v>
      </c>
      <c r="AA104" s="385"/>
      <c r="AB104" s="383"/>
      <c r="AC104" s="385"/>
      <c r="AD104" s="384" t="str">
        <f t="shared" si="8"/>
        <v/>
      </c>
      <c r="AE104" s="383"/>
      <c r="AF104" s="302" t="str">
        <f t="shared" si="9"/>
        <v/>
      </c>
      <c r="AG104" s="383"/>
      <c r="AH104" s="302" t="str">
        <f t="shared" si="10"/>
        <v/>
      </c>
      <c r="AI104" s="315" t="str">
        <f t="shared" si="11"/>
        <v/>
      </c>
      <c r="AJ104" s="69" t="str">
        <f>IFERROR(IF(AND(AD103="Probabilidad",AD104="Probabilidad"),(AJ103-(+AJ103*AI104)),IF(AND(AD103="Impacto",AD104="Probabilidad"),(AJ102-(+AJ102*AI104)),IF(AD104="Impacto",AJ103,""))),"")</f>
        <v/>
      </c>
      <c r="AK104" s="71" t="str">
        <f>IFERROR(IF(AND(AD103="Impacto",AD104="Impacto"),(AK103-(+AK103*AI104)),IF(AND(AD103="Probabilidad",AD104="Impacto"),(AK102-(+AK102*AI104)),IF(AD104="Probabilidad",AK103,""))),"")</f>
        <v/>
      </c>
      <c r="AL104" s="19"/>
      <c r="AM104" s="19"/>
      <c r="AN104" s="19"/>
      <c r="AO104" s="952"/>
      <c r="AP104" s="952"/>
      <c r="AQ104" s="968"/>
      <c r="AR104" s="952"/>
      <c r="AS104" s="952"/>
      <c r="AT104" s="968"/>
      <c r="AU104" s="968"/>
      <c r="AV104" s="968"/>
      <c r="AW104" s="803"/>
      <c r="AX104" s="1032"/>
      <c r="AY104" s="1032"/>
      <c r="AZ104" s="1032"/>
      <c r="BA104" s="1032"/>
      <c r="BB104" s="1099"/>
      <c r="BC104" s="1032"/>
      <c r="BD104" s="852"/>
      <c r="BE104" s="1020"/>
      <c r="BF104" s="1020"/>
      <c r="BG104" s="1020"/>
      <c r="BH104" s="1020"/>
      <c r="BI104" s="1020"/>
      <c r="BJ104" s="852"/>
      <c r="BK104" s="852"/>
      <c r="BL104" s="1041"/>
    </row>
    <row r="105" spans="1:64" x14ac:dyDescent="0.25">
      <c r="A105" s="1056"/>
      <c r="B105" s="1059"/>
      <c r="C105" s="1062"/>
      <c r="D105" s="1013"/>
      <c r="E105" s="946"/>
      <c r="F105" s="1016"/>
      <c r="G105" s="1035"/>
      <c r="H105" s="1068"/>
      <c r="I105" s="1044"/>
      <c r="J105" s="983"/>
      <c r="K105" s="1002"/>
      <c r="L105" s="852"/>
      <c r="M105" s="852"/>
      <c r="N105" s="805"/>
      <c r="O105" s="971"/>
      <c r="P105" s="803"/>
      <c r="Q105" s="955"/>
      <c r="R105" s="803"/>
      <c r="S105" s="955"/>
      <c r="T105" s="803"/>
      <c r="U105" s="955"/>
      <c r="V105" s="958"/>
      <c r="W105" s="955"/>
      <c r="X105" s="955"/>
      <c r="Y105" s="968"/>
      <c r="Z105" s="68">
        <v>5</v>
      </c>
      <c r="AA105" s="385"/>
      <c r="AB105" s="383"/>
      <c r="AC105" s="385"/>
      <c r="AD105" s="384" t="str">
        <f t="shared" si="8"/>
        <v/>
      </c>
      <c r="AE105" s="383"/>
      <c r="AF105" s="302" t="str">
        <f t="shared" si="9"/>
        <v/>
      </c>
      <c r="AG105" s="383"/>
      <c r="AH105" s="302" t="str">
        <f t="shared" si="10"/>
        <v/>
      </c>
      <c r="AI105" s="315" t="str">
        <f t="shared" si="11"/>
        <v/>
      </c>
      <c r="AJ105" s="69" t="str">
        <f>IFERROR(IF(AND(AD104="Probabilidad",AD105="Probabilidad"),(AJ104-(+AJ104*AI105)),IF(AND(AD104="Impacto",AD105="Probabilidad"),(AJ103-(+AJ103*AI105)),IF(AD105="Impacto",AJ104,""))),"")</f>
        <v/>
      </c>
      <c r="AK105" s="69" t="str">
        <f>IFERROR(IF(AND(AD104="Impacto",AD105="Impacto"),(AK104-(+AK104*AI105)),IF(AND(AD104="Probabilidad",AD105="Impacto"),(AK103-(+AK103*AI105)),IF(AD105="Probabilidad",AK104,""))),"")</f>
        <v/>
      </c>
      <c r="AL105" s="19"/>
      <c r="AM105" s="19"/>
      <c r="AN105" s="19"/>
      <c r="AO105" s="952"/>
      <c r="AP105" s="952"/>
      <c r="AQ105" s="968"/>
      <c r="AR105" s="952"/>
      <c r="AS105" s="952"/>
      <c r="AT105" s="968"/>
      <c r="AU105" s="968"/>
      <c r="AV105" s="968"/>
      <c r="AW105" s="803"/>
      <c r="AX105" s="1032"/>
      <c r="AY105" s="1032"/>
      <c r="AZ105" s="1032"/>
      <c r="BA105" s="1032"/>
      <c r="BB105" s="1099"/>
      <c r="BC105" s="1032"/>
      <c r="BD105" s="852"/>
      <c r="BE105" s="1020"/>
      <c r="BF105" s="1020"/>
      <c r="BG105" s="1020"/>
      <c r="BH105" s="1020"/>
      <c r="BI105" s="1020"/>
      <c r="BJ105" s="852"/>
      <c r="BK105" s="852"/>
      <c r="BL105" s="1041"/>
    </row>
    <row r="106" spans="1:64" ht="15.75" thickBot="1" x14ac:dyDescent="0.3">
      <c r="A106" s="1056"/>
      <c r="B106" s="1059"/>
      <c r="C106" s="1062"/>
      <c r="D106" s="1014"/>
      <c r="E106" s="947"/>
      <c r="F106" s="1017"/>
      <c r="G106" s="1036"/>
      <c r="H106" s="1069"/>
      <c r="I106" s="1045"/>
      <c r="J106" s="984"/>
      <c r="K106" s="1003"/>
      <c r="L106" s="960"/>
      <c r="M106" s="960"/>
      <c r="N106" s="806"/>
      <c r="O106" s="972"/>
      <c r="P106" s="847"/>
      <c r="Q106" s="956"/>
      <c r="R106" s="847"/>
      <c r="S106" s="956"/>
      <c r="T106" s="847"/>
      <c r="U106" s="956"/>
      <c r="V106" s="959"/>
      <c r="W106" s="956"/>
      <c r="X106" s="956"/>
      <c r="Y106" s="969"/>
      <c r="Z106" s="60">
        <v>6</v>
      </c>
      <c r="AA106" s="387"/>
      <c r="AB106" s="388"/>
      <c r="AC106" s="387"/>
      <c r="AD106" s="391" t="str">
        <f t="shared" si="8"/>
        <v/>
      </c>
      <c r="AE106" s="388"/>
      <c r="AF106" s="303" t="str">
        <f t="shared" si="9"/>
        <v/>
      </c>
      <c r="AG106" s="388"/>
      <c r="AH106" s="303" t="str">
        <f t="shared" si="10"/>
        <v/>
      </c>
      <c r="AI106" s="61" t="str">
        <f t="shared" si="11"/>
        <v/>
      </c>
      <c r="AJ106" s="69" t="str">
        <f>IFERROR(IF(AND(AD105="Probabilidad",AD106="Probabilidad"),(AJ105-(+AJ105*AI106)),IF(AND(AD105="Impacto",AD106="Probabilidad"),(AJ104-(+AJ104*AI106)),IF(AD106="Impacto",AJ105,""))),"")</f>
        <v/>
      </c>
      <c r="AK106" s="69" t="str">
        <f>IFERROR(IF(AND(AD105="Impacto",AD106="Impacto"),(AK105-(+AK105*AI106)),IF(AND(AD105="Probabilidad",AD106="Impacto"),(AK104-(+AK104*AI106)),IF(AD106="Probabilidad",AK105,""))),"")</f>
        <v/>
      </c>
      <c r="AL106" s="20"/>
      <c r="AM106" s="20"/>
      <c r="AN106" s="20"/>
      <c r="AO106" s="953"/>
      <c r="AP106" s="953"/>
      <c r="AQ106" s="969"/>
      <c r="AR106" s="953"/>
      <c r="AS106" s="953"/>
      <c r="AT106" s="969"/>
      <c r="AU106" s="969"/>
      <c r="AV106" s="969"/>
      <c r="AW106" s="847"/>
      <c r="AX106" s="1033"/>
      <c r="AY106" s="1033"/>
      <c r="AZ106" s="1033"/>
      <c r="BA106" s="1033"/>
      <c r="BB106" s="1100"/>
      <c r="BC106" s="1033"/>
      <c r="BD106" s="960"/>
      <c r="BE106" s="1021"/>
      <c r="BF106" s="1021"/>
      <c r="BG106" s="1021"/>
      <c r="BH106" s="1021"/>
      <c r="BI106" s="1021"/>
      <c r="BJ106" s="960"/>
      <c r="BK106" s="960"/>
      <c r="BL106" s="1042"/>
    </row>
    <row r="107" spans="1:64" ht="90" customHeight="1" thickBot="1" x14ac:dyDescent="0.3">
      <c r="A107" s="1056"/>
      <c r="B107" s="1059"/>
      <c r="C107" s="1062"/>
      <c r="D107" s="1012" t="s">
        <v>840</v>
      </c>
      <c r="E107" s="945" t="s">
        <v>125</v>
      </c>
      <c r="F107" s="1015">
        <v>9</v>
      </c>
      <c r="G107" s="1034" t="s">
        <v>949</v>
      </c>
      <c r="H107" s="1067" t="s">
        <v>98</v>
      </c>
      <c r="I107" s="1043" t="s">
        <v>974</v>
      </c>
      <c r="J107" s="982" t="s">
        <v>16</v>
      </c>
      <c r="K107" s="1001" t="str">
        <f>CONCATENATE(" *",[23]Árbol_G!C201," *",[23]Árbol_G!E201," *",[23]Árbol_G!G201)</f>
        <v xml:space="preserve"> * * *</v>
      </c>
      <c r="L107" s="851" t="s">
        <v>950</v>
      </c>
      <c r="M107" s="851" t="s">
        <v>951</v>
      </c>
      <c r="N107" s="804"/>
      <c r="O107" s="970"/>
      <c r="P107" s="802" t="s">
        <v>71</v>
      </c>
      <c r="Q107" s="954">
        <f>IF(P107="Muy Alta",100%,IF(P107="Alta",80%,IF(P107="Media",60%,IF(P107="Baja",40%,IF(P107="Muy Baja",20%,"")))))</f>
        <v>0.4</v>
      </c>
      <c r="R107" s="802"/>
      <c r="S107" s="954" t="str">
        <f>IF(R107="Catastrófico",100%,IF(R107="Mayor",80%,IF(R107="Moderado",60%,IF(R107="Menor",40%,IF(R107="Leve",20%,"")))))</f>
        <v/>
      </c>
      <c r="T107" s="802" t="s">
        <v>74</v>
      </c>
      <c r="U107" s="954">
        <f>IF(T107="Catastrófico",100%,IF(T107="Mayor",80%,IF(T107="Moderado",60%,IF(T107="Menor",40%,IF(T107="Leve",20%,"")))))</f>
        <v>0.2</v>
      </c>
      <c r="V107" s="957" t="str">
        <f>IF(W107=100%,"Catastrófico",IF(W107=80%,"Mayor",IF(W107=60%,"Moderado",IF(W107=40%,"Menor",IF(W107=20%,"Leve","")))))</f>
        <v>Leve</v>
      </c>
      <c r="W107" s="954">
        <f>IF(AND(S107="",U107=""),"",MAX(S107,U107))</f>
        <v>0.2</v>
      </c>
      <c r="X107" s="954" t="str">
        <f>CONCATENATE(P107,V107)</f>
        <v>BajaLeve</v>
      </c>
      <c r="Y107" s="967" t="str">
        <f>IF(X107="Muy AltaLeve","Alto",IF(X107="Muy AltaMenor","Alto",IF(X107="Muy AltaModerado","Alto",IF(X107="Muy AltaMayor","Alto",IF(X107="Muy AltaCatastrófico","Extremo",IF(X107="AltaLeve","Moderado",IF(X107="AltaMenor","Moderado",IF(X107="AltaModerado","Alto",IF(X107="AltaMayor","Alto",IF(X107="AltaCatastrófico","Extremo",IF(X107="MediaLeve","Moderado",IF(X107="MediaMenor","Moderado",IF(X107="MediaModerado","Moderado",IF(X107="MediaMayor","Alto",IF(X107="MediaCatastrófico","Extremo",IF(X107="BajaLeve","Bajo",IF(X107="BajaMenor","Moderado",IF(X107="BajaModerado","Moderado",IF(X107="BajaMayor","Alto",IF(X107="BajaCatastrófico","Extremo",IF(X107="Muy BajaLeve","Bajo",IF(X107="Muy BajaMenor","Bajo",IF(X107="Muy BajaModerado","Moderado",IF(X107="Muy BajaMayor","Alto",IF(X107="Muy BajaCatastrófico","Extremo","")))))))))))))))))))))))))</f>
        <v>Bajo</v>
      </c>
      <c r="Z107" s="58">
        <v>1</v>
      </c>
      <c r="AA107" s="385" t="s">
        <v>915</v>
      </c>
      <c r="AB107" s="381" t="s">
        <v>165</v>
      </c>
      <c r="AC107" s="385" t="s">
        <v>851</v>
      </c>
      <c r="AD107" s="396" t="str">
        <f t="shared" si="8"/>
        <v>Probabilidad</v>
      </c>
      <c r="AE107" s="381" t="s">
        <v>907</v>
      </c>
      <c r="AF107" s="301">
        <f t="shared" si="9"/>
        <v>0.15</v>
      </c>
      <c r="AG107" s="381" t="s">
        <v>903</v>
      </c>
      <c r="AH107" s="301">
        <f t="shared" si="10"/>
        <v>0.15</v>
      </c>
      <c r="AI107" s="300">
        <f t="shared" si="11"/>
        <v>0.3</v>
      </c>
      <c r="AJ107" s="59">
        <f>IFERROR(IF(AD107="Probabilidad",(Q107-(+Q107*AI107)),IF(AD107="Impacto",Q107,"")),"")</f>
        <v>0.28000000000000003</v>
      </c>
      <c r="AK107" s="59">
        <f>IFERROR(IF(AD107="Impacto",(W107-(+W107*AI107)),IF(AD107="Probabilidad",W107,"")),"")</f>
        <v>0.2</v>
      </c>
      <c r="AL107" s="10" t="s">
        <v>66</v>
      </c>
      <c r="AM107" s="10" t="s">
        <v>67</v>
      </c>
      <c r="AN107" s="10" t="s">
        <v>80</v>
      </c>
      <c r="AO107" s="951">
        <f>Q107</f>
        <v>0.4</v>
      </c>
      <c r="AP107" s="951">
        <f>IF(AJ107="","",MIN(AJ107:AJ112))</f>
        <v>5.04E-2</v>
      </c>
      <c r="AQ107" s="967" t="str">
        <f>IFERROR(IF(AP107="","",IF(AP107&lt;=0.2,"Muy Baja",IF(AP107&lt;=0.4,"Baja",IF(AP107&lt;=0.6,"Media",IF(AP107&lt;=0.8,"Alta","Muy Alta"))))),"")</f>
        <v>Muy Baja</v>
      </c>
      <c r="AR107" s="951">
        <f>W107</f>
        <v>0.2</v>
      </c>
      <c r="AS107" s="951">
        <f>IF(AK107="","",MIN(AK107:AK112))</f>
        <v>0.2</v>
      </c>
      <c r="AT107" s="967" t="str">
        <f>IFERROR(IF(AS107="","",IF(AS107&lt;=0.2,"Leve",IF(AS107&lt;=0.4,"Menor",IF(AS107&lt;=0.6,"Moderado",IF(AS107&lt;=0.8,"Mayor","Catastrófico"))))),"")</f>
        <v>Leve</v>
      </c>
      <c r="AU107" s="967" t="str">
        <f>Y107</f>
        <v>Bajo</v>
      </c>
      <c r="AV107" s="967" t="str">
        <f>IFERROR(IF(OR(AND(AQ107="Muy Baja",AT107="Leve"),AND(AQ107="Muy Baja",AT107="Menor"),AND(AQ107="Baja",AT107="Leve")),"Bajo",IF(OR(AND(AQ107="Muy baja",AT107="Moderado"),AND(AQ107="Baja",AT107="Menor"),AND(AQ107="Baja",AT107="Moderado"),AND(AQ107="Media",AT107="Leve"),AND(AQ107="Media",AT107="Menor"),AND(AQ107="Media",AT107="Moderado"),AND(AQ107="Alta",AT107="Leve"),AND(AQ107="Alta",AT107="Menor")),"Moderado",IF(OR(AND(AQ107="Muy Baja",AT107="Mayor"),AND(AQ107="Baja",AT107="Mayor"),AND(AQ107="Media",AT107="Mayor"),AND(AQ107="Alta",AT107="Moderado"),AND(AQ107="Alta",AT107="Mayor"),AND(AQ107="Muy Alta",AT107="Leve"),AND(AQ107="Muy Alta",AT107="Menor"),AND(AQ107="Muy Alta",AT107="Moderado"),AND(AQ107="Muy Alta",AT107="Mayor")),"Alto",IF(OR(AND(AQ107="Muy Baja",AT107="Catastrófico"),AND(AQ107="Baja",AT107="Catastrófico"),AND(AQ107="Media",AT107="Catastrófico"),AND(AQ107="Alta",AT107="Catastrófico"),AND(AQ107="Muy Alta",AT107="Catastrófico")),"Extremo","")))),"")</f>
        <v>Bajo</v>
      </c>
      <c r="AW107" s="802" t="s">
        <v>82</v>
      </c>
      <c r="AX107" s="1081"/>
      <c r="AY107" s="1081"/>
      <c r="AZ107" s="1081"/>
      <c r="BA107" s="1081"/>
      <c r="BB107" s="1098"/>
      <c r="BC107" s="1081"/>
      <c r="BD107" s="851"/>
      <c r="BE107" s="1019"/>
      <c r="BF107" s="1019"/>
      <c r="BG107" s="1019"/>
      <c r="BH107" s="1019"/>
      <c r="BI107" s="1019"/>
      <c r="BJ107" s="851"/>
      <c r="BK107" s="851"/>
      <c r="BL107" s="1048"/>
    </row>
    <row r="108" spans="1:64" ht="71.25" thickBot="1" x14ac:dyDescent="0.3">
      <c r="A108" s="1056"/>
      <c r="B108" s="1059"/>
      <c r="C108" s="1062"/>
      <c r="D108" s="1013"/>
      <c r="E108" s="946"/>
      <c r="F108" s="1016"/>
      <c r="G108" s="1035"/>
      <c r="H108" s="1068"/>
      <c r="I108" s="1044"/>
      <c r="J108" s="983"/>
      <c r="K108" s="1002"/>
      <c r="L108" s="852"/>
      <c r="M108" s="852"/>
      <c r="N108" s="805"/>
      <c r="O108" s="971"/>
      <c r="P108" s="803"/>
      <c r="Q108" s="955"/>
      <c r="R108" s="803"/>
      <c r="S108" s="955"/>
      <c r="T108" s="803"/>
      <c r="U108" s="955"/>
      <c r="V108" s="958"/>
      <c r="W108" s="955"/>
      <c r="X108" s="955"/>
      <c r="Y108" s="968"/>
      <c r="Z108" s="68">
        <v>2</v>
      </c>
      <c r="AA108" s="380" t="s">
        <v>952</v>
      </c>
      <c r="AB108" s="383" t="s">
        <v>165</v>
      </c>
      <c r="AC108" s="380" t="s">
        <v>953</v>
      </c>
      <c r="AD108" s="384" t="str">
        <f t="shared" si="8"/>
        <v>Probabilidad</v>
      </c>
      <c r="AE108" s="383" t="s">
        <v>902</v>
      </c>
      <c r="AF108" s="302">
        <f t="shared" si="9"/>
        <v>0.25</v>
      </c>
      <c r="AG108" s="383" t="s">
        <v>65</v>
      </c>
      <c r="AH108" s="302">
        <f t="shared" si="10"/>
        <v>0.25</v>
      </c>
      <c r="AI108" s="315">
        <f t="shared" si="11"/>
        <v>0.5</v>
      </c>
      <c r="AJ108" s="69">
        <f>IFERROR(IF(AND(AD107="Probabilidad",AD108="Probabilidad"),(AJ107-(+AJ107*AI108)),IF(AD108="Probabilidad",(Q107-(+Q107*AI108)),IF(AD108="Impacto",AJ107,""))),"")</f>
        <v>0.14000000000000001</v>
      </c>
      <c r="AK108" s="69">
        <f>IFERROR(IF(AND(AD107="Impacto",AD108="Impacto"),(AK107-(+AK107*AI108)),IF(AD108="Impacto",(W107-(W107*AI108)),IF(AD108="Probabilidad",AK107,""))),"")</f>
        <v>0.2</v>
      </c>
      <c r="AL108" s="10" t="s">
        <v>66</v>
      </c>
      <c r="AM108" s="10" t="s">
        <v>67</v>
      </c>
      <c r="AN108" s="10" t="s">
        <v>80</v>
      </c>
      <c r="AO108" s="952"/>
      <c r="AP108" s="952"/>
      <c r="AQ108" s="968"/>
      <c r="AR108" s="952"/>
      <c r="AS108" s="952"/>
      <c r="AT108" s="968"/>
      <c r="AU108" s="968"/>
      <c r="AV108" s="968"/>
      <c r="AW108" s="803"/>
      <c r="AX108" s="1032"/>
      <c r="AY108" s="1032"/>
      <c r="AZ108" s="1032"/>
      <c r="BA108" s="1032"/>
      <c r="BB108" s="1099"/>
      <c r="BC108" s="1032"/>
      <c r="BD108" s="852"/>
      <c r="BE108" s="1020"/>
      <c r="BF108" s="1020"/>
      <c r="BG108" s="1020"/>
      <c r="BH108" s="1020"/>
      <c r="BI108" s="1020"/>
      <c r="BJ108" s="852"/>
      <c r="BK108" s="852"/>
      <c r="BL108" s="1041"/>
    </row>
    <row r="109" spans="1:64" ht="71.25" thickBot="1" x14ac:dyDescent="0.3">
      <c r="A109" s="1056"/>
      <c r="B109" s="1059"/>
      <c r="C109" s="1062"/>
      <c r="D109" s="1013"/>
      <c r="E109" s="946"/>
      <c r="F109" s="1016"/>
      <c r="G109" s="1035"/>
      <c r="H109" s="1068"/>
      <c r="I109" s="1044"/>
      <c r="J109" s="983"/>
      <c r="K109" s="1002"/>
      <c r="L109" s="852"/>
      <c r="M109" s="852"/>
      <c r="N109" s="805"/>
      <c r="O109" s="971"/>
      <c r="P109" s="803"/>
      <c r="Q109" s="955"/>
      <c r="R109" s="803"/>
      <c r="S109" s="955"/>
      <c r="T109" s="803"/>
      <c r="U109" s="955"/>
      <c r="V109" s="958"/>
      <c r="W109" s="955"/>
      <c r="X109" s="955"/>
      <c r="Y109" s="968"/>
      <c r="Z109" s="68">
        <v>3</v>
      </c>
      <c r="AA109" s="380" t="s">
        <v>954</v>
      </c>
      <c r="AB109" s="383" t="s">
        <v>165</v>
      </c>
      <c r="AC109" s="380" t="s">
        <v>953</v>
      </c>
      <c r="AD109" s="384" t="str">
        <f t="shared" si="8"/>
        <v>Probabilidad</v>
      </c>
      <c r="AE109" s="383" t="s">
        <v>907</v>
      </c>
      <c r="AF109" s="302">
        <f t="shared" si="9"/>
        <v>0.15</v>
      </c>
      <c r="AG109" s="383" t="s">
        <v>65</v>
      </c>
      <c r="AH109" s="302">
        <f t="shared" si="10"/>
        <v>0.25</v>
      </c>
      <c r="AI109" s="315">
        <f t="shared" si="11"/>
        <v>0.4</v>
      </c>
      <c r="AJ109" s="69">
        <f>IFERROR(IF(AND(AD108="Probabilidad",AD109="Probabilidad"),(AJ108-(+AJ108*AI109)),IF(AND(AD108="Impacto",AD109="Probabilidad"),(AJ107-(+AJ107*AI109)),IF(AD109="Impacto",AJ108,""))),"")</f>
        <v>8.4000000000000005E-2</v>
      </c>
      <c r="AK109" s="69">
        <f>IFERROR(IF(AND(AD108="Impacto",AD109="Impacto"),(AK108-(+AK108*AI109)),IF(AND(AD108="Probabilidad",AD109="Impacto"),(AK107-(+AK107*AI109)),IF(AD109="Probabilidad",AK108,""))),"")</f>
        <v>0.2</v>
      </c>
      <c r="AL109" s="10" t="s">
        <v>66</v>
      </c>
      <c r="AM109" s="10" t="s">
        <v>67</v>
      </c>
      <c r="AN109" s="10" t="s">
        <v>80</v>
      </c>
      <c r="AO109" s="952"/>
      <c r="AP109" s="952"/>
      <c r="AQ109" s="968"/>
      <c r="AR109" s="952"/>
      <c r="AS109" s="952"/>
      <c r="AT109" s="968"/>
      <c r="AU109" s="968"/>
      <c r="AV109" s="968"/>
      <c r="AW109" s="803"/>
      <c r="AX109" s="1032"/>
      <c r="AY109" s="1032"/>
      <c r="AZ109" s="1032"/>
      <c r="BA109" s="1032"/>
      <c r="BB109" s="1099"/>
      <c r="BC109" s="1032"/>
      <c r="BD109" s="852"/>
      <c r="BE109" s="1020"/>
      <c r="BF109" s="1020"/>
      <c r="BG109" s="1020"/>
      <c r="BH109" s="1020"/>
      <c r="BI109" s="1020"/>
      <c r="BJ109" s="852"/>
      <c r="BK109" s="852"/>
      <c r="BL109" s="1041"/>
    </row>
    <row r="110" spans="1:64" ht="70.5" x14ac:dyDescent="0.25">
      <c r="A110" s="1056"/>
      <c r="B110" s="1059"/>
      <c r="C110" s="1062"/>
      <c r="D110" s="1013"/>
      <c r="E110" s="946"/>
      <c r="F110" s="1016"/>
      <c r="G110" s="1035"/>
      <c r="H110" s="1068"/>
      <c r="I110" s="1044"/>
      <c r="J110" s="983"/>
      <c r="K110" s="1002"/>
      <c r="L110" s="852"/>
      <c r="M110" s="852"/>
      <c r="N110" s="805"/>
      <c r="O110" s="971"/>
      <c r="P110" s="803"/>
      <c r="Q110" s="955"/>
      <c r="R110" s="803"/>
      <c r="S110" s="955"/>
      <c r="T110" s="803"/>
      <c r="U110" s="955"/>
      <c r="V110" s="958"/>
      <c r="W110" s="955"/>
      <c r="X110" s="955"/>
      <c r="Y110" s="968"/>
      <c r="Z110" s="68">
        <v>4</v>
      </c>
      <c r="AA110" s="380" t="s">
        <v>955</v>
      </c>
      <c r="AB110" s="383" t="s">
        <v>165</v>
      </c>
      <c r="AC110" s="380" t="s">
        <v>953</v>
      </c>
      <c r="AD110" s="384" t="str">
        <f t="shared" si="8"/>
        <v>Probabilidad</v>
      </c>
      <c r="AE110" s="383" t="s">
        <v>907</v>
      </c>
      <c r="AF110" s="302">
        <f t="shared" si="9"/>
        <v>0.15</v>
      </c>
      <c r="AG110" s="383" t="s">
        <v>65</v>
      </c>
      <c r="AH110" s="302">
        <f t="shared" si="10"/>
        <v>0.25</v>
      </c>
      <c r="AI110" s="315">
        <f t="shared" si="11"/>
        <v>0.4</v>
      </c>
      <c r="AJ110" s="69">
        <f>IFERROR(IF(AND(AD109="Probabilidad",AD110="Probabilidad"),(AJ109-(+AJ109*AI110)),IF(AND(AD109="Impacto",AD110="Probabilidad"),(AJ108-(+AJ108*AI110)),IF(AD110="Impacto",AJ109,""))),"")</f>
        <v>5.04E-2</v>
      </c>
      <c r="AK110" s="69">
        <f>IFERROR(IF(AND(AD109="Impacto",AD110="Impacto"),(AK109-(+AK109*AI110)),IF(AND(AD109="Probabilidad",AD110="Impacto"),(AK108-(+AK108*AI110)),IF(AD110="Probabilidad",AK109,""))),"")</f>
        <v>0.2</v>
      </c>
      <c r="AL110" s="10" t="s">
        <v>66</v>
      </c>
      <c r="AM110" s="10" t="s">
        <v>67</v>
      </c>
      <c r="AN110" s="10" t="s">
        <v>80</v>
      </c>
      <c r="AO110" s="952"/>
      <c r="AP110" s="952"/>
      <c r="AQ110" s="968"/>
      <c r="AR110" s="952"/>
      <c r="AS110" s="952"/>
      <c r="AT110" s="968"/>
      <c r="AU110" s="968"/>
      <c r="AV110" s="968"/>
      <c r="AW110" s="803"/>
      <c r="AX110" s="1032"/>
      <c r="AY110" s="1032"/>
      <c r="AZ110" s="1032"/>
      <c r="BA110" s="1032"/>
      <c r="BB110" s="1099"/>
      <c r="BC110" s="1032"/>
      <c r="BD110" s="852"/>
      <c r="BE110" s="1020"/>
      <c r="BF110" s="1020"/>
      <c r="BG110" s="1020"/>
      <c r="BH110" s="1020"/>
      <c r="BI110" s="1020"/>
      <c r="BJ110" s="852"/>
      <c r="BK110" s="852"/>
      <c r="BL110" s="1041"/>
    </row>
    <row r="111" spans="1:64" x14ac:dyDescent="0.25">
      <c r="A111" s="1056"/>
      <c r="B111" s="1059"/>
      <c r="C111" s="1062"/>
      <c r="D111" s="1013"/>
      <c r="E111" s="946"/>
      <c r="F111" s="1016"/>
      <c r="G111" s="1035"/>
      <c r="H111" s="1068"/>
      <c r="I111" s="1044"/>
      <c r="J111" s="983"/>
      <c r="K111" s="1002"/>
      <c r="L111" s="852"/>
      <c r="M111" s="852"/>
      <c r="N111" s="805"/>
      <c r="O111" s="971"/>
      <c r="P111" s="803"/>
      <c r="Q111" s="955"/>
      <c r="R111" s="803"/>
      <c r="S111" s="955"/>
      <c r="T111" s="803"/>
      <c r="U111" s="955"/>
      <c r="V111" s="958"/>
      <c r="W111" s="955"/>
      <c r="X111" s="955"/>
      <c r="Y111" s="968"/>
      <c r="Z111" s="68">
        <v>5</v>
      </c>
      <c r="AA111" s="385"/>
      <c r="AB111" s="383"/>
      <c r="AC111" s="385"/>
      <c r="AD111" s="384" t="str">
        <f t="shared" si="8"/>
        <v/>
      </c>
      <c r="AE111" s="383"/>
      <c r="AF111" s="302" t="str">
        <f t="shared" si="9"/>
        <v/>
      </c>
      <c r="AG111" s="383"/>
      <c r="AH111" s="302" t="str">
        <f t="shared" si="10"/>
        <v/>
      </c>
      <c r="AI111" s="315" t="str">
        <f t="shared" si="11"/>
        <v/>
      </c>
      <c r="AJ111" s="69" t="str">
        <f>IFERROR(IF(AND(AD110="Probabilidad",AD111="Probabilidad"),(AJ110-(+AJ110*AI111)),IF(AND(AD110="Impacto",AD111="Probabilidad"),(AJ109-(+AJ109*AI111)),IF(AD111="Impacto",AJ110,""))),"")</f>
        <v/>
      </c>
      <c r="AK111" s="69" t="str">
        <f>IFERROR(IF(AND(AD110="Impacto",AD111="Impacto"),(AK110-(+AK110*AI111)),IF(AND(AD110="Probabilidad",AD111="Impacto"),(AK109-(+AK109*AI111)),IF(AD111="Probabilidad",AK110,""))),"")</f>
        <v/>
      </c>
      <c r="AL111" s="19"/>
      <c r="AM111" s="19"/>
      <c r="AN111" s="19"/>
      <c r="AO111" s="952"/>
      <c r="AP111" s="952"/>
      <c r="AQ111" s="968"/>
      <c r="AR111" s="952"/>
      <c r="AS111" s="952"/>
      <c r="AT111" s="968"/>
      <c r="AU111" s="968"/>
      <c r="AV111" s="968"/>
      <c r="AW111" s="803"/>
      <c r="AX111" s="1032"/>
      <c r="AY111" s="1032"/>
      <c r="AZ111" s="1032"/>
      <c r="BA111" s="1032"/>
      <c r="BB111" s="1099"/>
      <c r="BC111" s="1032"/>
      <c r="BD111" s="852"/>
      <c r="BE111" s="1020"/>
      <c r="BF111" s="1020"/>
      <c r="BG111" s="1020"/>
      <c r="BH111" s="1020"/>
      <c r="BI111" s="1020"/>
      <c r="BJ111" s="852"/>
      <c r="BK111" s="852"/>
      <c r="BL111" s="1041"/>
    </row>
    <row r="112" spans="1:64" ht="15.75" thickBot="1" x14ac:dyDescent="0.3">
      <c r="A112" s="1056"/>
      <c r="B112" s="1059"/>
      <c r="C112" s="1062"/>
      <c r="D112" s="1014"/>
      <c r="E112" s="947"/>
      <c r="F112" s="1017"/>
      <c r="G112" s="1036"/>
      <c r="H112" s="1069"/>
      <c r="I112" s="1045"/>
      <c r="J112" s="984"/>
      <c r="K112" s="1003"/>
      <c r="L112" s="960"/>
      <c r="M112" s="960"/>
      <c r="N112" s="806"/>
      <c r="O112" s="972"/>
      <c r="P112" s="847"/>
      <c r="Q112" s="956"/>
      <c r="R112" s="847"/>
      <c r="S112" s="956"/>
      <c r="T112" s="847"/>
      <c r="U112" s="956"/>
      <c r="V112" s="959"/>
      <c r="W112" s="956"/>
      <c r="X112" s="956"/>
      <c r="Y112" s="969"/>
      <c r="Z112" s="60">
        <v>6</v>
      </c>
      <c r="AA112" s="387"/>
      <c r="AB112" s="388"/>
      <c r="AC112" s="387"/>
      <c r="AD112" s="389" t="str">
        <f t="shared" si="8"/>
        <v/>
      </c>
      <c r="AE112" s="388"/>
      <c r="AF112" s="303" t="str">
        <f t="shared" si="9"/>
        <v/>
      </c>
      <c r="AG112" s="388"/>
      <c r="AH112" s="303" t="str">
        <f t="shared" si="10"/>
        <v/>
      </c>
      <c r="AI112" s="61" t="str">
        <f t="shared" si="11"/>
        <v/>
      </c>
      <c r="AJ112" s="69" t="str">
        <f>IFERROR(IF(AND(AD111="Probabilidad",AD112="Probabilidad"),(AJ111-(+AJ111*AI112)),IF(AND(AD111="Impacto",AD112="Probabilidad"),(AJ110-(+AJ110*AI112)),IF(AD112="Impacto",AJ111,""))),"")</f>
        <v/>
      </c>
      <c r="AK112" s="69" t="str">
        <f>IFERROR(IF(AND(AD111="Impacto",AD112="Impacto"),(AK111-(+AK111*AI112)),IF(AND(AD111="Probabilidad",AD112="Impacto"),(AK110-(+AK110*AI112)),IF(AD112="Probabilidad",AK111,""))),"")</f>
        <v/>
      </c>
      <c r="AL112" s="20"/>
      <c r="AM112" s="20"/>
      <c r="AN112" s="20"/>
      <c r="AO112" s="953"/>
      <c r="AP112" s="953"/>
      <c r="AQ112" s="969"/>
      <c r="AR112" s="953"/>
      <c r="AS112" s="953"/>
      <c r="AT112" s="969"/>
      <c r="AU112" s="969"/>
      <c r="AV112" s="969"/>
      <c r="AW112" s="847"/>
      <c r="AX112" s="1033"/>
      <c r="AY112" s="1033"/>
      <c r="AZ112" s="1033"/>
      <c r="BA112" s="1033"/>
      <c r="BB112" s="1100"/>
      <c r="BC112" s="1033"/>
      <c r="BD112" s="960"/>
      <c r="BE112" s="1021"/>
      <c r="BF112" s="1021"/>
      <c r="BG112" s="1021"/>
      <c r="BH112" s="1021"/>
      <c r="BI112" s="1021"/>
      <c r="BJ112" s="960"/>
      <c r="BK112" s="960"/>
      <c r="BL112" s="1042"/>
    </row>
    <row r="113" spans="1:64" ht="90" customHeight="1" thickBot="1" x14ac:dyDescent="0.3">
      <c r="A113" s="1056"/>
      <c r="B113" s="1059"/>
      <c r="C113" s="1062"/>
      <c r="D113" s="1012" t="s">
        <v>840</v>
      </c>
      <c r="E113" s="945" t="s">
        <v>125</v>
      </c>
      <c r="F113" s="1015">
        <v>10</v>
      </c>
      <c r="G113" s="1034" t="s">
        <v>949</v>
      </c>
      <c r="H113" s="1067" t="s">
        <v>99</v>
      </c>
      <c r="I113" s="1043" t="s">
        <v>975</v>
      </c>
      <c r="J113" s="982" t="s">
        <v>16</v>
      </c>
      <c r="K113" s="1001" t="str">
        <f>CONCATENATE(" *",[23]Árbol_G!C218," *",[23]Árbol_G!E218," *",[23]Árbol_G!G218)</f>
        <v xml:space="preserve"> * * *</v>
      </c>
      <c r="L113" s="851" t="s">
        <v>956</v>
      </c>
      <c r="M113" s="851" t="s">
        <v>957</v>
      </c>
      <c r="N113" s="804"/>
      <c r="O113" s="970"/>
      <c r="P113" s="802" t="s">
        <v>71</v>
      </c>
      <c r="Q113" s="954">
        <f>IF(P113="Muy Alta",100%,IF(P113="Alta",80%,IF(P113="Media",60%,IF(P113="Baja",40%,IF(P113="Muy Baja",20%,"")))))</f>
        <v>0.4</v>
      </c>
      <c r="R113" s="802"/>
      <c r="S113" s="954" t="str">
        <f>IF(R113="Catastrófico",100%,IF(R113="Mayor",80%,IF(R113="Moderado",60%,IF(R113="Menor",40%,IF(R113="Leve",20%,"")))))</f>
        <v/>
      </c>
      <c r="T113" s="802" t="s">
        <v>74</v>
      </c>
      <c r="U113" s="954">
        <f>IF(T113="Catastrófico",100%,IF(T113="Mayor",80%,IF(T113="Moderado",60%,IF(T113="Menor",40%,IF(T113="Leve",20%,"")))))</f>
        <v>0.2</v>
      </c>
      <c r="V113" s="957" t="str">
        <f>IF(W113=100%,"Catastrófico",IF(W113=80%,"Mayor",IF(W113=60%,"Moderado",IF(W113=40%,"Menor",IF(W113=20%,"Leve","")))))</f>
        <v>Leve</v>
      </c>
      <c r="W113" s="954">
        <f>IF(AND(S113="",U113=""),"",MAX(S113,U113))</f>
        <v>0.2</v>
      </c>
      <c r="X113" s="954" t="str">
        <f>CONCATENATE(P113,V113)</f>
        <v>BajaLeve</v>
      </c>
      <c r="Y113" s="967" t="str">
        <f>IF(X113="Muy AltaLeve","Alto",IF(X113="Muy AltaMenor","Alto",IF(X113="Muy AltaModerado","Alto",IF(X113="Muy AltaMayor","Alto",IF(X113="Muy AltaCatastrófico","Extremo",IF(X113="AltaLeve","Moderado",IF(X113="AltaMenor","Moderado",IF(X113="AltaModerado","Alto",IF(X113="AltaMayor","Alto",IF(X113="AltaCatastrófico","Extremo",IF(X113="MediaLeve","Moderado",IF(X113="MediaMenor","Moderado",IF(X113="MediaModerado","Moderado",IF(X113="MediaMayor","Alto",IF(X113="MediaCatastrófico","Extremo",IF(X113="BajaLeve","Bajo",IF(X113="BajaMenor","Moderado",IF(X113="BajaModerado","Moderado",IF(X113="BajaMayor","Alto",IF(X113="BajaCatastrófico","Extremo",IF(X113="Muy BajaLeve","Bajo",IF(X113="Muy BajaMenor","Bajo",IF(X113="Muy BajaModerado","Moderado",IF(X113="Muy BajaMayor","Alto",IF(X113="Muy BajaCatastrófico","Extremo","")))))))))))))))))))))))))</f>
        <v>Bajo</v>
      </c>
      <c r="Z113" s="58">
        <v>1</v>
      </c>
      <c r="AA113" s="385" t="s">
        <v>915</v>
      </c>
      <c r="AB113" s="381" t="s">
        <v>165</v>
      </c>
      <c r="AC113" s="385" t="s">
        <v>851</v>
      </c>
      <c r="AD113" s="382" t="str">
        <f t="shared" si="8"/>
        <v>Probabilidad</v>
      </c>
      <c r="AE113" s="381" t="s">
        <v>907</v>
      </c>
      <c r="AF113" s="301">
        <f t="shared" si="9"/>
        <v>0.15</v>
      </c>
      <c r="AG113" s="381" t="s">
        <v>903</v>
      </c>
      <c r="AH113" s="301">
        <f t="shared" si="10"/>
        <v>0.15</v>
      </c>
      <c r="AI113" s="300">
        <f t="shared" si="11"/>
        <v>0.3</v>
      </c>
      <c r="AJ113" s="59">
        <f>IFERROR(IF(AD113="Probabilidad",(Q113-(+Q113*AI113)),IF(AD113="Impacto",Q113,"")),"")</f>
        <v>0.28000000000000003</v>
      </c>
      <c r="AK113" s="59">
        <f>IFERROR(IF(AD113="Impacto",(W113-(+W113*AI113)),IF(AD113="Probabilidad",W113,"")),"")</f>
        <v>0.2</v>
      </c>
      <c r="AL113" s="10" t="s">
        <v>66</v>
      </c>
      <c r="AM113" s="10" t="s">
        <v>67</v>
      </c>
      <c r="AN113" s="10" t="s">
        <v>80</v>
      </c>
      <c r="AO113" s="951">
        <f>Q113</f>
        <v>0.4</v>
      </c>
      <c r="AP113" s="951">
        <f>IF(AJ113="","",MIN(AJ113:AJ118))</f>
        <v>8.4000000000000005E-2</v>
      </c>
      <c r="AQ113" s="967" t="str">
        <f>IFERROR(IF(AP113="","",IF(AP113&lt;=0.2,"Muy Baja",IF(AP113&lt;=0.4,"Baja",IF(AP113&lt;=0.6,"Media",IF(AP113&lt;=0.8,"Alta","Muy Alta"))))),"")</f>
        <v>Muy Baja</v>
      </c>
      <c r="AR113" s="951">
        <f>W113</f>
        <v>0.2</v>
      </c>
      <c r="AS113" s="951">
        <f>IF(AK113="","",MIN(AK113:AK118))</f>
        <v>0.13</v>
      </c>
      <c r="AT113" s="967" t="str">
        <f>IFERROR(IF(AS113="","",IF(AS113&lt;=0.2,"Leve",IF(AS113&lt;=0.4,"Menor",IF(AS113&lt;=0.6,"Moderado",IF(AS113&lt;=0.8,"Mayor","Catastrófico"))))),"")</f>
        <v>Leve</v>
      </c>
      <c r="AU113" s="967" t="str">
        <f>Y113</f>
        <v>Bajo</v>
      </c>
      <c r="AV113" s="967" t="str">
        <f>IFERROR(IF(OR(AND(AQ113="Muy Baja",AT113="Leve"),AND(AQ113="Muy Baja",AT113="Menor"),AND(AQ113="Baja",AT113="Leve")),"Bajo",IF(OR(AND(AQ113="Muy baja",AT113="Moderado"),AND(AQ113="Baja",AT113="Menor"),AND(AQ113="Baja",AT113="Moderado"),AND(AQ113="Media",AT113="Leve"),AND(AQ113="Media",AT113="Menor"),AND(AQ113="Media",AT113="Moderado"),AND(AQ113="Alta",AT113="Leve"),AND(AQ113="Alta",AT113="Menor")),"Moderado",IF(OR(AND(AQ113="Muy Baja",AT113="Mayor"),AND(AQ113="Baja",AT113="Mayor"),AND(AQ113="Media",AT113="Mayor"),AND(AQ113="Alta",AT113="Moderado"),AND(AQ113="Alta",AT113="Mayor"),AND(AQ113="Muy Alta",AT113="Leve"),AND(AQ113="Muy Alta",AT113="Menor"),AND(AQ113="Muy Alta",AT113="Moderado"),AND(AQ113="Muy Alta",AT113="Mayor")),"Alto",IF(OR(AND(AQ113="Muy Baja",AT113="Catastrófico"),AND(AQ113="Baja",AT113="Catastrófico"),AND(AQ113="Media",AT113="Catastrófico"),AND(AQ113="Alta",AT113="Catastrófico"),AND(AQ113="Muy Alta",AT113="Catastrófico")),"Extremo","")))),"")</f>
        <v>Bajo</v>
      </c>
      <c r="AW113" s="802" t="s">
        <v>82</v>
      </c>
      <c r="AX113" s="1081"/>
      <c r="AY113" s="1081"/>
      <c r="AZ113" s="1081"/>
      <c r="BA113" s="1081"/>
      <c r="BB113" s="1098"/>
      <c r="BC113" s="1081"/>
      <c r="BD113" s="851"/>
      <c r="BE113" s="1019"/>
      <c r="BF113" s="1019"/>
      <c r="BG113" s="1019"/>
      <c r="BH113" s="1019"/>
      <c r="BI113" s="1019"/>
      <c r="BJ113" s="851"/>
      <c r="BK113" s="851"/>
      <c r="BL113" s="1048"/>
    </row>
    <row r="114" spans="1:64" ht="75.75" thickBot="1" x14ac:dyDescent="0.3">
      <c r="A114" s="1056"/>
      <c r="B114" s="1059"/>
      <c r="C114" s="1062"/>
      <c r="D114" s="1013"/>
      <c r="E114" s="946"/>
      <c r="F114" s="1016"/>
      <c r="G114" s="1035"/>
      <c r="H114" s="1068"/>
      <c r="I114" s="1044"/>
      <c r="J114" s="983"/>
      <c r="K114" s="1002"/>
      <c r="L114" s="852"/>
      <c r="M114" s="852"/>
      <c r="N114" s="805"/>
      <c r="O114" s="971"/>
      <c r="P114" s="803"/>
      <c r="Q114" s="955"/>
      <c r="R114" s="803"/>
      <c r="S114" s="955"/>
      <c r="T114" s="803"/>
      <c r="U114" s="955"/>
      <c r="V114" s="958"/>
      <c r="W114" s="955"/>
      <c r="X114" s="955"/>
      <c r="Y114" s="968"/>
      <c r="Z114" s="68">
        <v>2</v>
      </c>
      <c r="AA114" s="380" t="s">
        <v>958</v>
      </c>
      <c r="AB114" s="383" t="s">
        <v>165</v>
      </c>
      <c r="AC114" s="380" t="s">
        <v>959</v>
      </c>
      <c r="AD114" s="384" t="str">
        <f t="shared" si="8"/>
        <v>Probabilidad</v>
      </c>
      <c r="AE114" s="383" t="s">
        <v>902</v>
      </c>
      <c r="AF114" s="302">
        <f t="shared" si="9"/>
        <v>0.25</v>
      </c>
      <c r="AG114" s="383" t="s">
        <v>65</v>
      </c>
      <c r="AH114" s="302">
        <f t="shared" si="10"/>
        <v>0.25</v>
      </c>
      <c r="AI114" s="315">
        <f t="shared" si="11"/>
        <v>0.5</v>
      </c>
      <c r="AJ114" s="69">
        <f>IFERROR(IF(AND(AD113="Probabilidad",AD114="Probabilidad"),(AJ113-(+AJ113*AI114)),IF(AD114="Probabilidad",(Q113-(+Q113*AI114)),IF(AD114="Impacto",AJ113,""))),"")</f>
        <v>0.14000000000000001</v>
      </c>
      <c r="AK114" s="69">
        <f>IFERROR(IF(AND(AD113="Impacto",AD114="Impacto"),(AK113-(+AK113*AI114)),IF(AD114="Impacto",(W113-(W113*AI114)),IF(AD114="Probabilidad",AK113,""))),"")</f>
        <v>0.2</v>
      </c>
      <c r="AL114" s="10" t="s">
        <v>66</v>
      </c>
      <c r="AM114" s="10" t="s">
        <v>67</v>
      </c>
      <c r="AN114" s="10" t="s">
        <v>80</v>
      </c>
      <c r="AO114" s="952"/>
      <c r="AP114" s="952"/>
      <c r="AQ114" s="968"/>
      <c r="AR114" s="952"/>
      <c r="AS114" s="952"/>
      <c r="AT114" s="968"/>
      <c r="AU114" s="968"/>
      <c r="AV114" s="968"/>
      <c r="AW114" s="803"/>
      <c r="AX114" s="1032"/>
      <c r="AY114" s="1032"/>
      <c r="AZ114" s="1032"/>
      <c r="BA114" s="1032"/>
      <c r="BB114" s="1099"/>
      <c r="BC114" s="1032"/>
      <c r="BD114" s="852"/>
      <c r="BE114" s="1020"/>
      <c r="BF114" s="1020"/>
      <c r="BG114" s="1020"/>
      <c r="BH114" s="1020"/>
      <c r="BI114" s="1020"/>
      <c r="BJ114" s="852"/>
      <c r="BK114" s="852"/>
      <c r="BL114" s="1041"/>
    </row>
    <row r="115" spans="1:64" ht="75.75" thickBot="1" x14ac:dyDescent="0.3">
      <c r="A115" s="1056"/>
      <c r="B115" s="1059"/>
      <c r="C115" s="1062"/>
      <c r="D115" s="1013"/>
      <c r="E115" s="946"/>
      <c r="F115" s="1016"/>
      <c r="G115" s="1035"/>
      <c r="H115" s="1068"/>
      <c r="I115" s="1044"/>
      <c r="J115" s="983"/>
      <c r="K115" s="1002"/>
      <c r="L115" s="852"/>
      <c r="M115" s="852"/>
      <c r="N115" s="805"/>
      <c r="O115" s="971"/>
      <c r="P115" s="803"/>
      <c r="Q115" s="955"/>
      <c r="R115" s="803"/>
      <c r="S115" s="955"/>
      <c r="T115" s="803"/>
      <c r="U115" s="955"/>
      <c r="V115" s="958"/>
      <c r="W115" s="955"/>
      <c r="X115" s="955"/>
      <c r="Y115" s="968"/>
      <c r="Z115" s="68">
        <v>3</v>
      </c>
      <c r="AA115" s="380" t="s">
        <v>958</v>
      </c>
      <c r="AB115" s="383" t="s">
        <v>165</v>
      </c>
      <c r="AC115" s="380" t="s">
        <v>959</v>
      </c>
      <c r="AD115" s="384" t="str">
        <f t="shared" si="8"/>
        <v>Probabilidad</v>
      </c>
      <c r="AE115" s="383" t="s">
        <v>907</v>
      </c>
      <c r="AF115" s="302">
        <f t="shared" si="9"/>
        <v>0.15</v>
      </c>
      <c r="AG115" s="383" t="s">
        <v>65</v>
      </c>
      <c r="AH115" s="302">
        <f t="shared" si="10"/>
        <v>0.25</v>
      </c>
      <c r="AI115" s="315">
        <f t="shared" si="11"/>
        <v>0.4</v>
      </c>
      <c r="AJ115" s="69">
        <f>IFERROR(IF(AND(AD114="Probabilidad",AD115="Probabilidad"),(AJ114-(+AJ114*AI115)),IF(AND(AD114="Impacto",AD115="Probabilidad"),(AJ113-(+AJ113*AI115)),IF(AD115="Impacto",AJ114,""))),"")</f>
        <v>8.4000000000000005E-2</v>
      </c>
      <c r="AK115" s="69">
        <f>IFERROR(IF(AND(AD114="Impacto",AD115="Impacto"),(AK114-(+AK114*AI115)),IF(AND(AD114="Probabilidad",AD115="Impacto"),(AK113-(+AK113*AI115)),IF(AD115="Probabilidad",AK114,""))),"")</f>
        <v>0.2</v>
      </c>
      <c r="AL115" s="10" t="s">
        <v>66</v>
      </c>
      <c r="AM115" s="10" t="s">
        <v>67</v>
      </c>
      <c r="AN115" s="10" t="s">
        <v>80</v>
      </c>
      <c r="AO115" s="952"/>
      <c r="AP115" s="952"/>
      <c r="AQ115" s="968"/>
      <c r="AR115" s="952"/>
      <c r="AS115" s="952"/>
      <c r="AT115" s="968"/>
      <c r="AU115" s="968"/>
      <c r="AV115" s="968"/>
      <c r="AW115" s="803"/>
      <c r="AX115" s="1032"/>
      <c r="AY115" s="1032"/>
      <c r="AZ115" s="1032"/>
      <c r="BA115" s="1032"/>
      <c r="BB115" s="1099"/>
      <c r="BC115" s="1032"/>
      <c r="BD115" s="852"/>
      <c r="BE115" s="1020"/>
      <c r="BF115" s="1020"/>
      <c r="BG115" s="1020"/>
      <c r="BH115" s="1020"/>
      <c r="BI115" s="1020"/>
      <c r="BJ115" s="852"/>
      <c r="BK115" s="852"/>
      <c r="BL115" s="1041"/>
    </row>
    <row r="116" spans="1:64" ht="75" x14ac:dyDescent="0.25">
      <c r="A116" s="1056"/>
      <c r="B116" s="1059"/>
      <c r="C116" s="1062"/>
      <c r="D116" s="1013"/>
      <c r="E116" s="946"/>
      <c r="F116" s="1016"/>
      <c r="G116" s="1035"/>
      <c r="H116" s="1068"/>
      <c r="I116" s="1044"/>
      <c r="J116" s="983"/>
      <c r="K116" s="1002"/>
      <c r="L116" s="852"/>
      <c r="M116" s="852"/>
      <c r="N116" s="805"/>
      <c r="O116" s="971"/>
      <c r="P116" s="803"/>
      <c r="Q116" s="955"/>
      <c r="R116" s="803"/>
      <c r="S116" s="955"/>
      <c r="T116" s="803"/>
      <c r="U116" s="955"/>
      <c r="V116" s="958"/>
      <c r="W116" s="955"/>
      <c r="X116" s="955"/>
      <c r="Y116" s="968"/>
      <c r="Z116" s="68">
        <v>4</v>
      </c>
      <c r="AA116" s="380" t="s">
        <v>958</v>
      </c>
      <c r="AB116" s="383" t="s">
        <v>165</v>
      </c>
      <c r="AC116" s="380" t="s">
        <v>959</v>
      </c>
      <c r="AD116" s="384" t="str">
        <f t="shared" si="8"/>
        <v>Impacto</v>
      </c>
      <c r="AE116" s="383" t="s">
        <v>908</v>
      </c>
      <c r="AF116" s="302">
        <f t="shared" si="9"/>
        <v>0.1</v>
      </c>
      <c r="AG116" s="383" t="s">
        <v>65</v>
      </c>
      <c r="AH116" s="302">
        <f t="shared" si="10"/>
        <v>0.25</v>
      </c>
      <c r="AI116" s="315">
        <f t="shared" si="11"/>
        <v>0.35</v>
      </c>
      <c r="AJ116" s="69">
        <f>IFERROR(IF(AND(AD115="Probabilidad",AD116="Probabilidad"),(AJ115-(+AJ115*AI116)),IF(AND(AD115="Impacto",AD116="Probabilidad"),(AJ114-(+AJ114*AI116)),IF(AD116="Impacto",AJ115,""))),"")</f>
        <v>8.4000000000000005E-2</v>
      </c>
      <c r="AK116" s="69">
        <f>IFERROR(IF(AND(AD115="Impacto",AD116="Impacto"),(AK115-(+AK115*AI116)),IF(AND(AD115="Probabilidad",AD116="Impacto"),(AK114-(+AK114*AI116)),IF(AD116="Probabilidad",AK115,""))),"")</f>
        <v>0.13</v>
      </c>
      <c r="AL116" s="10" t="s">
        <v>66</v>
      </c>
      <c r="AM116" s="10" t="s">
        <v>67</v>
      </c>
      <c r="AN116" s="10" t="s">
        <v>80</v>
      </c>
      <c r="AO116" s="952"/>
      <c r="AP116" s="952"/>
      <c r="AQ116" s="968"/>
      <c r="AR116" s="952"/>
      <c r="AS116" s="952"/>
      <c r="AT116" s="968"/>
      <c r="AU116" s="968"/>
      <c r="AV116" s="968"/>
      <c r="AW116" s="803"/>
      <c r="AX116" s="1032"/>
      <c r="AY116" s="1032"/>
      <c r="AZ116" s="1032"/>
      <c r="BA116" s="1032"/>
      <c r="BB116" s="1099"/>
      <c r="BC116" s="1032"/>
      <c r="BD116" s="852"/>
      <c r="BE116" s="1020"/>
      <c r="BF116" s="1020"/>
      <c r="BG116" s="1020"/>
      <c r="BH116" s="1020"/>
      <c r="BI116" s="1020"/>
      <c r="BJ116" s="852"/>
      <c r="BK116" s="852"/>
      <c r="BL116" s="1041"/>
    </row>
    <row r="117" spans="1:64" x14ac:dyDescent="0.25">
      <c r="A117" s="1056"/>
      <c r="B117" s="1059"/>
      <c r="C117" s="1062"/>
      <c r="D117" s="1013"/>
      <c r="E117" s="946"/>
      <c r="F117" s="1016"/>
      <c r="G117" s="1035"/>
      <c r="H117" s="1068"/>
      <c r="I117" s="1044"/>
      <c r="J117" s="983"/>
      <c r="K117" s="1002"/>
      <c r="L117" s="852"/>
      <c r="M117" s="852"/>
      <c r="N117" s="805"/>
      <c r="O117" s="971"/>
      <c r="P117" s="803"/>
      <c r="Q117" s="955"/>
      <c r="R117" s="803"/>
      <c r="S117" s="955"/>
      <c r="T117" s="803"/>
      <c r="U117" s="955"/>
      <c r="V117" s="958"/>
      <c r="W117" s="955"/>
      <c r="X117" s="955"/>
      <c r="Y117" s="968"/>
      <c r="Z117" s="68">
        <v>5</v>
      </c>
      <c r="AA117" s="385"/>
      <c r="AB117" s="383"/>
      <c r="AC117" s="385"/>
      <c r="AD117" s="384" t="str">
        <f t="shared" si="8"/>
        <v/>
      </c>
      <c r="AE117" s="383"/>
      <c r="AF117" s="302" t="str">
        <f t="shared" si="9"/>
        <v/>
      </c>
      <c r="AG117" s="383"/>
      <c r="AH117" s="302" t="str">
        <f t="shared" si="10"/>
        <v/>
      </c>
      <c r="AI117" s="315" t="str">
        <f t="shared" si="11"/>
        <v/>
      </c>
      <c r="AJ117" s="69" t="str">
        <f>IFERROR(IF(AND(AD116="Probabilidad",AD117="Probabilidad"),(AJ116-(+AJ116*AI117)),IF(AND(AD116="Impacto",AD117="Probabilidad"),(AJ115-(+AJ115*AI117)),IF(AD117="Impacto",AJ116,""))),"")</f>
        <v/>
      </c>
      <c r="AK117" s="69" t="str">
        <f>IFERROR(IF(AND(AD116="Impacto",AD117="Impacto"),(AK116-(+AK116*AI117)),IF(AND(AD116="Probabilidad",AD117="Impacto"),(AK115-(+AK115*AI117)),IF(AD117="Probabilidad",AK116,""))),"")</f>
        <v/>
      </c>
      <c r="AL117" s="19"/>
      <c r="AM117" s="19"/>
      <c r="AN117" s="19"/>
      <c r="AO117" s="952"/>
      <c r="AP117" s="952"/>
      <c r="AQ117" s="968"/>
      <c r="AR117" s="952"/>
      <c r="AS117" s="952"/>
      <c r="AT117" s="968"/>
      <c r="AU117" s="968"/>
      <c r="AV117" s="968"/>
      <c r="AW117" s="803"/>
      <c r="AX117" s="1032"/>
      <c r="AY117" s="1032"/>
      <c r="AZ117" s="1032"/>
      <c r="BA117" s="1032"/>
      <c r="BB117" s="1099"/>
      <c r="BC117" s="1032"/>
      <c r="BD117" s="852"/>
      <c r="BE117" s="1020"/>
      <c r="BF117" s="1020"/>
      <c r="BG117" s="1020"/>
      <c r="BH117" s="1020"/>
      <c r="BI117" s="1020"/>
      <c r="BJ117" s="852"/>
      <c r="BK117" s="852"/>
      <c r="BL117" s="1041"/>
    </row>
    <row r="118" spans="1:64" ht="15.75" thickBot="1" x14ac:dyDescent="0.3">
      <c r="A118" s="1056"/>
      <c r="B118" s="1059"/>
      <c r="C118" s="1062"/>
      <c r="D118" s="1014"/>
      <c r="E118" s="947"/>
      <c r="F118" s="1017"/>
      <c r="G118" s="1036"/>
      <c r="H118" s="1069"/>
      <c r="I118" s="1045"/>
      <c r="J118" s="984"/>
      <c r="K118" s="1003"/>
      <c r="L118" s="960"/>
      <c r="M118" s="960"/>
      <c r="N118" s="806"/>
      <c r="O118" s="972"/>
      <c r="P118" s="847"/>
      <c r="Q118" s="956"/>
      <c r="R118" s="847"/>
      <c r="S118" s="956"/>
      <c r="T118" s="847"/>
      <c r="U118" s="956"/>
      <c r="V118" s="959"/>
      <c r="W118" s="956"/>
      <c r="X118" s="956"/>
      <c r="Y118" s="969"/>
      <c r="Z118" s="60">
        <v>6</v>
      </c>
      <c r="AA118" s="387"/>
      <c r="AB118" s="388"/>
      <c r="AC118" s="387"/>
      <c r="AD118" s="391" t="str">
        <f t="shared" si="8"/>
        <v/>
      </c>
      <c r="AE118" s="388"/>
      <c r="AF118" s="303" t="str">
        <f t="shared" si="9"/>
        <v/>
      </c>
      <c r="AG118" s="388"/>
      <c r="AH118" s="303" t="str">
        <f t="shared" si="10"/>
        <v/>
      </c>
      <c r="AI118" s="61" t="str">
        <f t="shared" si="11"/>
        <v/>
      </c>
      <c r="AJ118" s="63" t="str">
        <f>IFERROR(IF(AND(AD117="Probabilidad",AD118="Probabilidad"),(AJ117-(+AJ117*AI118)),IF(AND(AD117="Impacto",AD118="Probabilidad"),(AJ116-(+AJ116*AI118)),IF(AD118="Impacto",AJ117,""))),"")</f>
        <v/>
      </c>
      <c r="AK118" s="63" t="str">
        <f>IFERROR(IF(AND(AD117="Impacto",AD118="Impacto"),(AK117-(+AK117*AI118)),IF(AND(AD117="Probabilidad",AD118="Impacto"),(AK116-(+AK116*AI118)),IF(AD118="Probabilidad",AK117,""))),"")</f>
        <v/>
      </c>
      <c r="AL118" s="20"/>
      <c r="AM118" s="20"/>
      <c r="AN118" s="20"/>
      <c r="AO118" s="953"/>
      <c r="AP118" s="953"/>
      <c r="AQ118" s="969"/>
      <c r="AR118" s="953"/>
      <c r="AS118" s="953"/>
      <c r="AT118" s="969"/>
      <c r="AU118" s="969"/>
      <c r="AV118" s="969"/>
      <c r="AW118" s="847"/>
      <c r="AX118" s="1082"/>
      <c r="AY118" s="1082"/>
      <c r="AZ118" s="1082"/>
      <c r="BA118" s="1082"/>
      <c r="BB118" s="1116"/>
      <c r="BC118" s="1082"/>
      <c r="BD118" s="1080"/>
      <c r="BE118" s="1079"/>
      <c r="BF118" s="1079"/>
      <c r="BG118" s="1079"/>
      <c r="BH118" s="1079"/>
      <c r="BI118" s="1079"/>
      <c r="BJ118" s="1080"/>
      <c r="BK118" s="1080"/>
      <c r="BL118" s="1078"/>
    </row>
    <row r="119" spans="1:64" ht="75.75" customHeight="1" thickBot="1" x14ac:dyDescent="0.3">
      <c r="A119" s="1056"/>
      <c r="B119" s="1059"/>
      <c r="C119" s="1062"/>
      <c r="D119" s="1012" t="s">
        <v>840</v>
      </c>
      <c r="E119" s="945" t="s">
        <v>125</v>
      </c>
      <c r="F119" s="1015">
        <v>11</v>
      </c>
      <c r="G119" s="851" t="s">
        <v>960</v>
      </c>
      <c r="H119" s="802" t="s">
        <v>98</v>
      </c>
      <c r="I119" s="1043" t="s">
        <v>976</v>
      </c>
      <c r="J119" s="982" t="s">
        <v>16</v>
      </c>
      <c r="K119" s="1001" t="str">
        <f>CONCATENATE(" *",[23]Árbol_G!C235," *",[23]Árbol_G!E235," *",[23]Árbol_G!G235)</f>
        <v xml:space="preserve"> * * *</v>
      </c>
      <c r="L119" s="851" t="s">
        <v>961</v>
      </c>
      <c r="M119" s="851" t="s">
        <v>962</v>
      </c>
      <c r="N119" s="804"/>
      <c r="O119" s="970"/>
      <c r="P119" s="802" t="s">
        <v>71</v>
      </c>
      <c r="Q119" s="954">
        <f>IF(P119="Muy Alta",100%,IF(P119="Alta",80%,IF(P119="Media",60%,IF(P119="Baja",40%,IF(P119="Muy Baja",20%,"")))))</f>
        <v>0.4</v>
      </c>
      <c r="R119" s="802"/>
      <c r="S119" s="954" t="str">
        <f>IF(R119="Catastrófico",100%,IF(R119="Mayor",80%,IF(R119="Moderado",60%,IF(R119="Menor",40%,IF(R119="Leve",20%,"")))))</f>
        <v/>
      </c>
      <c r="T119" s="802" t="s">
        <v>9</v>
      </c>
      <c r="U119" s="954">
        <f>IF(T119="Catastrófico",100%,IF(T119="Mayor",80%,IF(T119="Moderado",60%,IF(T119="Menor",40%,IF(T119="Leve",20%,"")))))</f>
        <v>0.4</v>
      </c>
      <c r="V119" s="957" t="str">
        <f>IF(W119=100%,"Catastrófico",IF(W119=80%,"Mayor",IF(W119=60%,"Moderado",IF(W119=40%,"Menor",IF(W119=20%,"Leve","")))))</f>
        <v>Menor</v>
      </c>
      <c r="W119" s="954">
        <f>IF(AND(S119="",U119=""),"",MAX(S119,U119))</f>
        <v>0.4</v>
      </c>
      <c r="X119" s="954" t="str">
        <f>CONCATENATE(P119,V119)</f>
        <v>BajaMenor</v>
      </c>
      <c r="Y119" s="967" t="str">
        <f>IF(X119="Muy AltaLeve","Alto",IF(X119="Muy AltaMenor","Alto",IF(X119="Muy AltaModerado","Alto",IF(X119="Muy AltaMayor","Alto",IF(X119="Muy AltaCatastrófico","Extremo",IF(X119="AltaLeve","Moderado",IF(X119="AltaMenor","Moderado",IF(X119="AltaModerado","Alto",IF(X119="AltaMayor","Alto",IF(X119="AltaCatastrófico","Extremo",IF(X119="MediaLeve","Moderado",IF(X119="MediaMenor","Moderado",IF(X119="MediaModerado","Moderado",IF(X119="MediaMayor","Alto",IF(X119="MediaCatastrófico","Extremo",IF(X119="BajaLeve","Bajo",IF(X119="BajaMenor","Moderado",IF(X119="BajaModerado","Moderado",IF(X119="BajaMayor","Alto",IF(X119="BajaCatastrófico","Extremo",IF(X119="Muy BajaLeve","Bajo",IF(X119="Muy BajaMenor","Bajo",IF(X119="Muy BajaModerado","Moderado",IF(X119="Muy BajaMayor","Alto",IF(X119="Muy BajaCatastrófico","Extremo","")))))))))))))))))))))))))</f>
        <v>Moderado</v>
      </c>
      <c r="Z119" s="58">
        <v>1</v>
      </c>
      <c r="AA119" s="310" t="s">
        <v>963</v>
      </c>
      <c r="AB119" s="381" t="s">
        <v>165</v>
      </c>
      <c r="AC119" s="310" t="s">
        <v>964</v>
      </c>
      <c r="AD119" s="382" t="str">
        <f t="shared" si="8"/>
        <v>Probabilidad</v>
      </c>
      <c r="AE119" s="381" t="s">
        <v>902</v>
      </c>
      <c r="AF119" s="301">
        <f t="shared" si="9"/>
        <v>0.25</v>
      </c>
      <c r="AG119" s="381" t="s">
        <v>65</v>
      </c>
      <c r="AH119" s="301">
        <f t="shared" si="10"/>
        <v>0.25</v>
      </c>
      <c r="AI119" s="300">
        <f t="shared" si="11"/>
        <v>0.5</v>
      </c>
      <c r="AJ119" s="59">
        <f>IFERROR(IF(AD119="Probabilidad",(Q119-(+Q119*AI119)),IF(AD119="Impacto",Q119,"")),"")</f>
        <v>0.2</v>
      </c>
      <c r="AK119" s="59">
        <f>IFERROR(IF(AD119="Impacto",(W119-(+W119*AI119)),IF(AD119="Probabilidad",W119,"")),"")</f>
        <v>0.4</v>
      </c>
      <c r="AL119" s="10" t="s">
        <v>66</v>
      </c>
      <c r="AM119" s="10" t="s">
        <v>67</v>
      </c>
      <c r="AN119" s="10" t="s">
        <v>80</v>
      </c>
      <c r="AO119" s="951">
        <f>Q119</f>
        <v>0.4</v>
      </c>
      <c r="AP119" s="951">
        <f>IF(AJ119="","",MIN(AJ119:AJ124))</f>
        <v>0.14000000000000001</v>
      </c>
      <c r="AQ119" s="967" t="str">
        <f>IFERROR(IF(AP119="","",IF(AP119&lt;=0.2,"Muy Baja",IF(AP119&lt;=0.4,"Baja",IF(AP119&lt;=0.6,"Media",IF(AP119&lt;=0.8,"Alta","Muy Alta"))))),"")</f>
        <v>Muy Baja</v>
      </c>
      <c r="AR119" s="951">
        <f>W119</f>
        <v>0.4</v>
      </c>
      <c r="AS119" s="951">
        <f>IF(AK119="","",MIN(AK119:AK124))</f>
        <v>0.4</v>
      </c>
      <c r="AT119" s="967" t="str">
        <f>IFERROR(IF(AS119="","",IF(AS119&lt;=0.2,"Leve",IF(AS119&lt;=0.4,"Menor",IF(AS119&lt;=0.6,"Moderado",IF(AS119&lt;=0.8,"Mayor","Catastrófico"))))),"")</f>
        <v>Menor</v>
      </c>
      <c r="AU119" s="967" t="str">
        <f>Y119</f>
        <v>Moderado</v>
      </c>
      <c r="AV119" s="967" t="str">
        <f>IFERROR(IF(OR(AND(AQ119="Muy Baja",AT119="Leve"),AND(AQ119="Muy Baja",AT119="Menor"),AND(AQ119="Baja",AT119="Leve")),"Bajo",IF(OR(AND(AQ119="Muy baja",AT119="Moderado"),AND(AQ119="Baja",AT119="Menor"),AND(AQ119="Baja",AT119="Moderado"),AND(AQ119="Media",AT119="Leve"),AND(AQ119="Media",AT119="Menor"),AND(AQ119="Media",AT119="Moderado"),AND(AQ119="Alta",AT119="Leve"),AND(AQ119="Alta",AT119="Menor")),"Moderado",IF(OR(AND(AQ119="Muy Baja",AT119="Mayor"),AND(AQ119="Baja",AT119="Mayor"),AND(AQ119="Media",AT119="Mayor"),AND(AQ119="Alta",AT119="Moderado"),AND(AQ119="Alta",AT119="Mayor"),AND(AQ119="Muy Alta",AT119="Leve"),AND(AQ119="Muy Alta",AT119="Menor"),AND(AQ119="Muy Alta",AT119="Moderado"),AND(AQ119="Muy Alta",AT119="Mayor")),"Alto",IF(OR(AND(AQ119="Muy Baja",AT119="Catastrófico"),AND(AQ119="Baja",AT119="Catastrófico"),AND(AQ119="Media",AT119="Catastrófico"),AND(AQ119="Alta",AT119="Catastrófico"),AND(AQ119="Muy Alta",AT119="Catastrófico")),"Extremo","")))),"")</f>
        <v>Bajo</v>
      </c>
      <c r="AW119" s="1120" t="s">
        <v>82</v>
      </c>
      <c r="AX119" s="1117"/>
      <c r="AY119" s="1081"/>
      <c r="AZ119" s="1081"/>
      <c r="BA119" s="1081"/>
      <c r="BB119" s="1098"/>
      <c r="BC119" s="1081"/>
      <c r="BD119" s="851"/>
      <c r="BE119" s="1019"/>
      <c r="BF119" s="1019"/>
      <c r="BG119" s="1019"/>
      <c r="BH119" s="1019"/>
      <c r="BI119" s="1019"/>
      <c r="BJ119" s="851"/>
      <c r="BK119" s="851"/>
      <c r="BL119" s="1048"/>
    </row>
    <row r="120" spans="1:64" ht="105" x14ac:dyDescent="0.25">
      <c r="A120" s="1056"/>
      <c r="B120" s="1059"/>
      <c r="C120" s="1062"/>
      <c r="D120" s="1013"/>
      <c r="E120" s="946"/>
      <c r="F120" s="1016"/>
      <c r="G120" s="852"/>
      <c r="H120" s="803"/>
      <c r="I120" s="1044"/>
      <c r="J120" s="983"/>
      <c r="K120" s="1002"/>
      <c r="L120" s="852"/>
      <c r="M120" s="852"/>
      <c r="N120" s="805"/>
      <c r="O120" s="971"/>
      <c r="P120" s="803"/>
      <c r="Q120" s="955"/>
      <c r="R120" s="803"/>
      <c r="S120" s="955"/>
      <c r="T120" s="803"/>
      <c r="U120" s="955"/>
      <c r="V120" s="958"/>
      <c r="W120" s="955"/>
      <c r="X120" s="955"/>
      <c r="Y120" s="968"/>
      <c r="Z120" s="68">
        <v>2</v>
      </c>
      <c r="AA120" s="298" t="s">
        <v>915</v>
      </c>
      <c r="AB120" s="383" t="s">
        <v>165</v>
      </c>
      <c r="AC120" s="298" t="s">
        <v>851</v>
      </c>
      <c r="AD120" s="384" t="str">
        <f t="shared" si="8"/>
        <v>Probabilidad</v>
      </c>
      <c r="AE120" s="383" t="s">
        <v>907</v>
      </c>
      <c r="AF120" s="302">
        <f t="shared" si="9"/>
        <v>0.15</v>
      </c>
      <c r="AG120" s="383" t="s">
        <v>903</v>
      </c>
      <c r="AH120" s="302">
        <f t="shared" si="10"/>
        <v>0.15</v>
      </c>
      <c r="AI120" s="315">
        <f t="shared" si="11"/>
        <v>0.3</v>
      </c>
      <c r="AJ120" s="69">
        <f>IFERROR(IF(AND(AD119="Probabilidad",AD120="Probabilidad"),(AJ119-(+AJ119*AI120)),IF(AD120="Probabilidad",(Q119-(+Q119*AI120)),IF(AD120="Impacto",AJ119,""))),"")</f>
        <v>0.14000000000000001</v>
      </c>
      <c r="AK120" s="69">
        <f>IFERROR(IF(AND(AD119="Impacto",AD120="Impacto"),(AK119-(+AK119*AI120)),IF(AD120="Impacto",(W119-(W119*AI120)),IF(AD120="Probabilidad",AK119,""))),"")</f>
        <v>0.4</v>
      </c>
      <c r="AL120" s="10" t="s">
        <v>66</v>
      </c>
      <c r="AM120" s="10" t="s">
        <v>67</v>
      </c>
      <c r="AN120" s="10" t="s">
        <v>80</v>
      </c>
      <c r="AO120" s="952"/>
      <c r="AP120" s="952"/>
      <c r="AQ120" s="968"/>
      <c r="AR120" s="952"/>
      <c r="AS120" s="952"/>
      <c r="AT120" s="968"/>
      <c r="AU120" s="968"/>
      <c r="AV120" s="968"/>
      <c r="AW120" s="1121"/>
      <c r="AX120" s="1118"/>
      <c r="AY120" s="1032"/>
      <c r="AZ120" s="1032"/>
      <c r="BA120" s="1032"/>
      <c r="BB120" s="1099"/>
      <c r="BC120" s="1032"/>
      <c r="BD120" s="852"/>
      <c r="BE120" s="1020"/>
      <c r="BF120" s="1020"/>
      <c r="BG120" s="1020"/>
      <c r="BH120" s="1020"/>
      <c r="BI120" s="1020"/>
      <c r="BJ120" s="852"/>
      <c r="BK120" s="852"/>
      <c r="BL120" s="1041"/>
    </row>
    <row r="121" spans="1:64" x14ac:dyDescent="0.25">
      <c r="A121" s="1056"/>
      <c r="B121" s="1059"/>
      <c r="C121" s="1062"/>
      <c r="D121" s="1013"/>
      <c r="E121" s="946"/>
      <c r="F121" s="1016"/>
      <c r="G121" s="852"/>
      <c r="H121" s="803"/>
      <c r="I121" s="1044"/>
      <c r="J121" s="983"/>
      <c r="K121" s="1002"/>
      <c r="L121" s="852"/>
      <c r="M121" s="852"/>
      <c r="N121" s="805"/>
      <c r="O121" s="971"/>
      <c r="P121" s="803"/>
      <c r="Q121" s="955"/>
      <c r="R121" s="803"/>
      <c r="S121" s="955"/>
      <c r="T121" s="803"/>
      <c r="U121" s="955"/>
      <c r="V121" s="958"/>
      <c r="W121" s="955"/>
      <c r="X121" s="955"/>
      <c r="Y121" s="968"/>
      <c r="Z121" s="68">
        <v>3</v>
      </c>
      <c r="AA121" s="385"/>
      <c r="AB121" s="383"/>
      <c r="AC121" s="385"/>
      <c r="AD121" s="384" t="str">
        <f t="shared" si="8"/>
        <v/>
      </c>
      <c r="AE121" s="383"/>
      <c r="AF121" s="302" t="str">
        <f t="shared" si="9"/>
        <v/>
      </c>
      <c r="AG121" s="383"/>
      <c r="AH121" s="302" t="str">
        <f t="shared" si="10"/>
        <v/>
      </c>
      <c r="AI121" s="315" t="str">
        <f t="shared" si="11"/>
        <v/>
      </c>
      <c r="AJ121" s="69" t="str">
        <f>IFERROR(IF(AND(AD120="Probabilidad",AD121="Probabilidad"),(AJ120-(+AJ120*AI121)),IF(AND(AD120="Impacto",AD121="Probabilidad"),(AJ119-(+AJ119*AI121)),IF(AD121="Impacto",AJ120,""))),"")</f>
        <v/>
      </c>
      <c r="AK121" s="69" t="str">
        <f>IFERROR(IF(AND(AD120="Impacto",AD121="Impacto"),(AK120-(+AK120*AI121)),IF(AND(AD120="Probabilidad",AD121="Impacto"),(AK119-(+AK119*AI121)),IF(AD121="Probabilidad",AK120,""))),"")</f>
        <v/>
      </c>
      <c r="AL121" s="19"/>
      <c r="AM121" s="19"/>
      <c r="AN121" s="19"/>
      <c r="AO121" s="952"/>
      <c r="AP121" s="952"/>
      <c r="AQ121" s="968"/>
      <c r="AR121" s="952"/>
      <c r="AS121" s="952"/>
      <c r="AT121" s="968"/>
      <c r="AU121" s="968"/>
      <c r="AV121" s="968"/>
      <c r="AW121" s="1121"/>
      <c r="AX121" s="1118"/>
      <c r="AY121" s="1032"/>
      <c r="AZ121" s="1032"/>
      <c r="BA121" s="1032"/>
      <c r="BB121" s="1099"/>
      <c r="BC121" s="1032"/>
      <c r="BD121" s="852"/>
      <c r="BE121" s="1020"/>
      <c r="BF121" s="1020"/>
      <c r="BG121" s="1020"/>
      <c r="BH121" s="1020"/>
      <c r="BI121" s="1020"/>
      <c r="BJ121" s="852"/>
      <c r="BK121" s="852"/>
      <c r="BL121" s="1041"/>
    </row>
    <row r="122" spans="1:64" x14ac:dyDescent="0.25">
      <c r="A122" s="1056"/>
      <c r="B122" s="1059"/>
      <c r="C122" s="1062"/>
      <c r="D122" s="1013"/>
      <c r="E122" s="946"/>
      <c r="F122" s="1016"/>
      <c r="G122" s="852"/>
      <c r="H122" s="803"/>
      <c r="I122" s="1044"/>
      <c r="J122" s="983"/>
      <c r="K122" s="1002"/>
      <c r="L122" s="852"/>
      <c r="M122" s="852"/>
      <c r="N122" s="805"/>
      <c r="O122" s="971"/>
      <c r="P122" s="803"/>
      <c r="Q122" s="955"/>
      <c r="R122" s="803"/>
      <c r="S122" s="955"/>
      <c r="T122" s="803"/>
      <c r="U122" s="955"/>
      <c r="V122" s="958"/>
      <c r="W122" s="955"/>
      <c r="X122" s="955"/>
      <c r="Y122" s="968"/>
      <c r="Z122" s="68">
        <v>4</v>
      </c>
      <c r="AA122" s="385"/>
      <c r="AB122" s="383"/>
      <c r="AC122" s="385"/>
      <c r="AD122" s="384" t="str">
        <f t="shared" si="8"/>
        <v/>
      </c>
      <c r="AE122" s="383"/>
      <c r="AF122" s="302" t="str">
        <f t="shared" si="9"/>
        <v/>
      </c>
      <c r="AG122" s="383"/>
      <c r="AH122" s="302" t="str">
        <f t="shared" si="10"/>
        <v/>
      </c>
      <c r="AI122" s="315" t="str">
        <f t="shared" si="11"/>
        <v/>
      </c>
      <c r="AJ122" s="69" t="str">
        <f>IFERROR(IF(AND(AD121="Probabilidad",AD122="Probabilidad"),(AJ121-(+AJ121*AI122)),IF(AND(AD121="Impacto",AD122="Probabilidad"),(AJ120-(+AJ120*AI122)),IF(AD122="Impacto",AJ121,""))),"")</f>
        <v/>
      </c>
      <c r="AK122" s="69" t="str">
        <f>IFERROR(IF(AND(AD121="Impacto",AD122="Impacto"),(AK121-(+AK121*AI122)),IF(AND(AD121="Probabilidad",AD122="Impacto"),(AK120-(+AK120*AI122)),IF(AD122="Probabilidad",AK121,""))),"")</f>
        <v/>
      </c>
      <c r="AL122" s="19"/>
      <c r="AM122" s="19"/>
      <c r="AN122" s="19"/>
      <c r="AO122" s="952"/>
      <c r="AP122" s="952"/>
      <c r="AQ122" s="968"/>
      <c r="AR122" s="952"/>
      <c r="AS122" s="952"/>
      <c r="AT122" s="968"/>
      <c r="AU122" s="968"/>
      <c r="AV122" s="968"/>
      <c r="AW122" s="1121"/>
      <c r="AX122" s="1118"/>
      <c r="AY122" s="1032"/>
      <c r="AZ122" s="1032"/>
      <c r="BA122" s="1032"/>
      <c r="BB122" s="1099"/>
      <c r="BC122" s="1032"/>
      <c r="BD122" s="852"/>
      <c r="BE122" s="1020"/>
      <c r="BF122" s="1020"/>
      <c r="BG122" s="1020"/>
      <c r="BH122" s="1020"/>
      <c r="BI122" s="1020"/>
      <c r="BJ122" s="852"/>
      <c r="BK122" s="852"/>
      <c r="BL122" s="1041"/>
    </row>
    <row r="123" spans="1:64" x14ac:dyDescent="0.25">
      <c r="A123" s="1056"/>
      <c r="B123" s="1059"/>
      <c r="C123" s="1062"/>
      <c r="D123" s="1013"/>
      <c r="E123" s="946"/>
      <c r="F123" s="1016"/>
      <c r="G123" s="852"/>
      <c r="H123" s="803"/>
      <c r="I123" s="1044"/>
      <c r="J123" s="983"/>
      <c r="K123" s="1002"/>
      <c r="L123" s="852"/>
      <c r="M123" s="852"/>
      <c r="N123" s="805"/>
      <c r="O123" s="971"/>
      <c r="P123" s="803"/>
      <c r="Q123" s="955"/>
      <c r="R123" s="803"/>
      <c r="S123" s="955"/>
      <c r="T123" s="803"/>
      <c r="U123" s="955"/>
      <c r="V123" s="958"/>
      <c r="W123" s="955"/>
      <c r="X123" s="955"/>
      <c r="Y123" s="968"/>
      <c r="Z123" s="68">
        <v>5</v>
      </c>
      <c r="AA123" s="385"/>
      <c r="AB123" s="383"/>
      <c r="AC123" s="385"/>
      <c r="AD123" s="384" t="str">
        <f t="shared" si="8"/>
        <v/>
      </c>
      <c r="AE123" s="383"/>
      <c r="AF123" s="302" t="str">
        <f t="shared" si="9"/>
        <v/>
      </c>
      <c r="AG123" s="383"/>
      <c r="AH123" s="302" t="str">
        <f t="shared" si="10"/>
        <v/>
      </c>
      <c r="AI123" s="315" t="str">
        <f t="shared" si="11"/>
        <v/>
      </c>
      <c r="AJ123" s="69" t="str">
        <f>IFERROR(IF(AND(AD122="Probabilidad",AD123="Probabilidad"),(AJ122-(+AJ122*AI123)),IF(AND(AD122="Impacto",AD123="Probabilidad"),(AJ121-(+AJ121*AI123)),IF(AD123="Impacto",AJ122,""))),"")</f>
        <v/>
      </c>
      <c r="AK123" s="69" t="str">
        <f>IFERROR(IF(AND(AD122="Impacto",AD123="Impacto"),(AK122-(+AK122*AI123)),IF(AND(AD122="Probabilidad",AD123="Impacto"),(AK121-(+AK121*AI123)),IF(AD123="Probabilidad",AK122,""))),"")</f>
        <v/>
      </c>
      <c r="AL123" s="19"/>
      <c r="AM123" s="19"/>
      <c r="AN123" s="19"/>
      <c r="AO123" s="952"/>
      <c r="AP123" s="952"/>
      <c r="AQ123" s="968"/>
      <c r="AR123" s="952"/>
      <c r="AS123" s="952"/>
      <c r="AT123" s="968"/>
      <c r="AU123" s="968"/>
      <c r="AV123" s="968"/>
      <c r="AW123" s="1121"/>
      <c r="AX123" s="1118"/>
      <c r="AY123" s="1032"/>
      <c r="AZ123" s="1032"/>
      <c r="BA123" s="1032"/>
      <c r="BB123" s="1099"/>
      <c r="BC123" s="1032"/>
      <c r="BD123" s="852"/>
      <c r="BE123" s="1020"/>
      <c r="BF123" s="1020"/>
      <c r="BG123" s="1020"/>
      <c r="BH123" s="1020"/>
      <c r="BI123" s="1020"/>
      <c r="BJ123" s="852"/>
      <c r="BK123" s="852"/>
      <c r="BL123" s="1041"/>
    </row>
    <row r="124" spans="1:64" ht="15.75" thickBot="1" x14ac:dyDescent="0.3">
      <c r="A124" s="1056"/>
      <c r="B124" s="1059"/>
      <c r="C124" s="1062"/>
      <c r="D124" s="1014"/>
      <c r="E124" s="947"/>
      <c r="F124" s="1017"/>
      <c r="G124" s="960"/>
      <c r="H124" s="847"/>
      <c r="I124" s="1045"/>
      <c r="J124" s="984"/>
      <c r="K124" s="1003"/>
      <c r="L124" s="960"/>
      <c r="M124" s="960"/>
      <c r="N124" s="806"/>
      <c r="O124" s="972"/>
      <c r="P124" s="847"/>
      <c r="Q124" s="956"/>
      <c r="R124" s="847"/>
      <c r="S124" s="956"/>
      <c r="T124" s="847"/>
      <c r="U124" s="956"/>
      <c r="V124" s="959"/>
      <c r="W124" s="956"/>
      <c r="X124" s="956"/>
      <c r="Y124" s="969"/>
      <c r="Z124" s="60">
        <v>6</v>
      </c>
      <c r="AA124" s="387"/>
      <c r="AB124" s="388"/>
      <c r="AC124" s="387"/>
      <c r="AD124" s="391" t="str">
        <f t="shared" ref="AD124:AD130" si="12">IF(OR(AE124="Preventivo",AE124="Detectivo"),"Probabilidad",IF(AE124="Correctivo","Impacto",""))</f>
        <v/>
      </c>
      <c r="AE124" s="388"/>
      <c r="AF124" s="303" t="str">
        <f t="shared" ref="AF124:AF130" si="13">IF(AE124="","",IF(AE124="Preventivo",25%,IF(AE124="Detectivo",15%,IF(AE124="Correctivo",10%))))</f>
        <v/>
      </c>
      <c r="AG124" s="388"/>
      <c r="AH124" s="303" t="str">
        <f t="shared" ref="AH124:AH130" si="14">IF(AG124="Automático",25%,IF(AG124="Manual",15%,""))</f>
        <v/>
      </c>
      <c r="AI124" s="61" t="str">
        <f t="shared" ref="AI124:AI130" si="15">IF(OR(AF124="",AH124=""),"",AF124+AH124)</f>
        <v/>
      </c>
      <c r="AJ124" s="63" t="str">
        <f>IFERROR(IF(AND(AD123="Probabilidad",AD124="Probabilidad"),(AJ123-(+AJ123*AI124)),IF(AND(AD123="Impacto",AD124="Probabilidad"),(AJ122-(+AJ122*AI124)),IF(AD124="Impacto",AJ123,""))),"")</f>
        <v/>
      </c>
      <c r="AK124" s="63" t="str">
        <f>IFERROR(IF(AND(AD123="Impacto",AD124="Impacto"),(AK123-(+AK123*AI124)),IF(AND(AD123="Probabilidad",AD124="Impacto"),(AK122-(+AK122*AI124)),IF(AD124="Probabilidad",AK123,""))),"")</f>
        <v/>
      </c>
      <c r="AL124" s="20"/>
      <c r="AM124" s="20"/>
      <c r="AN124" s="20"/>
      <c r="AO124" s="953"/>
      <c r="AP124" s="953"/>
      <c r="AQ124" s="969"/>
      <c r="AR124" s="953"/>
      <c r="AS124" s="953"/>
      <c r="AT124" s="969"/>
      <c r="AU124" s="969"/>
      <c r="AV124" s="969"/>
      <c r="AW124" s="1122"/>
      <c r="AX124" s="1119"/>
      <c r="AY124" s="1033"/>
      <c r="AZ124" s="1033"/>
      <c r="BA124" s="1033"/>
      <c r="BB124" s="1100"/>
      <c r="BC124" s="1033"/>
      <c r="BD124" s="960"/>
      <c r="BE124" s="1021"/>
      <c r="BF124" s="1021"/>
      <c r="BG124" s="1021"/>
      <c r="BH124" s="1021"/>
      <c r="BI124" s="1021"/>
      <c r="BJ124" s="960"/>
      <c r="BK124" s="960"/>
      <c r="BL124" s="1042"/>
    </row>
    <row r="125" spans="1:64" ht="75.75" customHeight="1" thickBot="1" x14ac:dyDescent="0.3">
      <c r="A125" s="1056"/>
      <c r="B125" s="1059"/>
      <c r="C125" s="1062"/>
      <c r="D125" s="1012" t="s">
        <v>840</v>
      </c>
      <c r="E125" s="945" t="s">
        <v>125</v>
      </c>
      <c r="F125" s="1015">
        <v>12</v>
      </c>
      <c r="G125" s="851" t="s">
        <v>960</v>
      </c>
      <c r="H125" s="802" t="s">
        <v>99</v>
      </c>
      <c r="I125" s="1043" t="s">
        <v>977</v>
      </c>
      <c r="J125" s="982" t="s">
        <v>16</v>
      </c>
      <c r="K125" s="1001" t="str">
        <f>CONCATENATE(" *",[23]Árbol_G!C252," *",[23]Árbol_G!E252," *",[23]Árbol_G!G252)</f>
        <v xml:space="preserve"> * * *</v>
      </c>
      <c r="L125" s="851" t="s">
        <v>965</v>
      </c>
      <c r="M125" s="851" t="s">
        <v>966</v>
      </c>
      <c r="N125" s="804"/>
      <c r="O125" s="970"/>
      <c r="P125" s="802" t="s">
        <v>71</v>
      </c>
      <c r="Q125" s="954">
        <f>IF(P125="Muy Alta",100%,IF(P125="Alta",80%,IF(P125="Media",60%,IF(P125="Baja",40%,IF(P125="Muy Baja",20%,"")))))</f>
        <v>0.4</v>
      </c>
      <c r="R125" s="802"/>
      <c r="S125" s="954" t="str">
        <f>IF(R125="Catastrófico",100%,IF(R125="Mayor",80%,IF(R125="Moderado",60%,IF(R125="Menor",40%,IF(R125="Leve",20%,"")))))</f>
        <v/>
      </c>
      <c r="T125" s="802" t="s">
        <v>9</v>
      </c>
      <c r="U125" s="954">
        <f>IF(T125="Catastrófico",100%,IF(T125="Mayor",80%,IF(T125="Moderado",60%,IF(T125="Menor",40%,IF(T125="Leve",20%,"")))))</f>
        <v>0.4</v>
      </c>
      <c r="V125" s="957" t="str">
        <f>IF(W125=100%,"Catastrófico",IF(W125=80%,"Mayor",IF(W125=60%,"Moderado",IF(W125=40%,"Menor",IF(W125=20%,"Leve","")))))</f>
        <v>Menor</v>
      </c>
      <c r="W125" s="954">
        <f>IF(AND(S125="",U125=""),"",MAX(S125,U125))</f>
        <v>0.4</v>
      </c>
      <c r="X125" s="954" t="str">
        <f>CONCATENATE(P125,V125)</f>
        <v>BajaMenor</v>
      </c>
      <c r="Y125" s="967" t="str">
        <f>IF(X125="Muy AltaLeve","Alto",IF(X125="Muy AltaMenor","Alto",IF(X125="Muy AltaModerado","Alto",IF(X125="Muy AltaMayor","Alto",IF(X125="Muy AltaCatastrófico","Extremo",IF(X125="AltaLeve","Moderado",IF(X125="AltaMenor","Moderado",IF(X125="AltaModerado","Alto",IF(X125="AltaMayor","Alto",IF(X125="AltaCatastrófico","Extremo",IF(X125="MediaLeve","Moderado",IF(X125="MediaMenor","Moderado",IF(X125="MediaModerado","Moderado",IF(X125="MediaMayor","Alto",IF(X125="MediaCatastrófico","Extremo",IF(X125="BajaLeve","Bajo",IF(X125="BajaMenor","Moderado",IF(X125="BajaModerado","Moderado",IF(X125="BajaMayor","Alto",IF(X125="BajaCatastrófico","Extremo",IF(X125="Muy BajaLeve","Bajo",IF(X125="Muy BajaMenor","Bajo",IF(X125="Muy BajaModerado","Moderado",IF(X125="Muy BajaMayor","Alto",IF(X125="Muy BajaCatastrófico","Extremo","")))))))))))))))))))))))))</f>
        <v>Moderado</v>
      </c>
      <c r="Z125" s="58">
        <v>1</v>
      </c>
      <c r="AA125" s="310" t="s">
        <v>963</v>
      </c>
      <c r="AB125" s="381" t="s">
        <v>165</v>
      </c>
      <c r="AC125" s="310" t="s">
        <v>964</v>
      </c>
      <c r="AD125" s="382" t="str">
        <f t="shared" si="12"/>
        <v>Probabilidad</v>
      </c>
      <c r="AE125" s="381" t="s">
        <v>902</v>
      </c>
      <c r="AF125" s="301">
        <f t="shared" si="13"/>
        <v>0.25</v>
      </c>
      <c r="AG125" s="381" t="s">
        <v>65</v>
      </c>
      <c r="AH125" s="301">
        <f t="shared" si="14"/>
        <v>0.25</v>
      </c>
      <c r="AI125" s="300">
        <f t="shared" si="15"/>
        <v>0.5</v>
      </c>
      <c r="AJ125" s="59">
        <f>IFERROR(IF(AD125="Probabilidad",(Q125-(+Q125*AI125)),IF(AD125="Impacto",Q125,"")),"")</f>
        <v>0.2</v>
      </c>
      <c r="AK125" s="59">
        <f>IFERROR(IF(AD125="Impacto",(W125-(+W125*AI125)),IF(AD125="Probabilidad",W125,"")),"")</f>
        <v>0.4</v>
      </c>
      <c r="AL125" s="10" t="s">
        <v>66</v>
      </c>
      <c r="AM125" s="10" t="s">
        <v>67</v>
      </c>
      <c r="AN125" s="10" t="s">
        <v>80</v>
      </c>
      <c r="AO125" s="951">
        <f>Q125</f>
        <v>0.4</v>
      </c>
      <c r="AP125" s="951">
        <f>IF(AJ125="","",MIN(AJ125:AJ130))</f>
        <v>0.14000000000000001</v>
      </c>
      <c r="AQ125" s="967" t="str">
        <f>IFERROR(IF(AP125="","",IF(AP125&lt;=0.2,"Muy Baja",IF(AP125&lt;=0.4,"Baja",IF(AP125&lt;=0.6,"Media",IF(AP125&lt;=0.8,"Alta","Muy Alta"))))),"")</f>
        <v>Muy Baja</v>
      </c>
      <c r="AR125" s="951">
        <f>W125</f>
        <v>0.4</v>
      </c>
      <c r="AS125" s="951">
        <f>IF(AK125="","",MIN(AK125:AK130))</f>
        <v>0.4</v>
      </c>
      <c r="AT125" s="967" t="str">
        <f>IFERROR(IF(AS125="","",IF(AS125&lt;=0.2,"Leve",IF(AS125&lt;=0.4,"Menor",IF(AS125&lt;=0.6,"Moderado",IF(AS125&lt;=0.8,"Mayor","Catastrófico"))))),"")</f>
        <v>Menor</v>
      </c>
      <c r="AU125" s="967" t="str">
        <f>Y125</f>
        <v>Moderado</v>
      </c>
      <c r="AV125" s="967" t="str">
        <f>IFERROR(IF(OR(AND(AQ125="Muy Baja",AT125="Leve"),AND(AQ125="Muy Baja",AT125="Menor"),AND(AQ125="Baja",AT125="Leve")),"Bajo",IF(OR(AND(AQ125="Muy baja",AT125="Moderado"),AND(AQ125="Baja",AT125="Menor"),AND(AQ125="Baja",AT125="Moderado"),AND(AQ125="Media",AT125="Leve"),AND(AQ125="Media",AT125="Menor"),AND(AQ125="Media",AT125="Moderado"),AND(AQ125="Alta",AT125="Leve"),AND(AQ125="Alta",AT125="Menor")),"Moderado",IF(OR(AND(AQ125="Muy Baja",AT125="Mayor"),AND(AQ125="Baja",AT125="Mayor"),AND(AQ125="Media",AT125="Mayor"),AND(AQ125="Alta",AT125="Moderado"),AND(AQ125="Alta",AT125="Mayor"),AND(AQ125="Muy Alta",AT125="Leve"),AND(AQ125="Muy Alta",AT125="Menor"),AND(AQ125="Muy Alta",AT125="Moderado"),AND(AQ125="Muy Alta",AT125="Mayor")),"Alto",IF(OR(AND(AQ125="Muy Baja",AT125="Catastrófico"),AND(AQ125="Baja",AT125="Catastrófico"),AND(AQ125="Media",AT125="Catastrófico"),AND(AQ125="Alta",AT125="Catastrófico"),AND(AQ125="Muy Alta",AT125="Catastrófico")),"Extremo","")))),"")</f>
        <v>Bajo</v>
      </c>
      <c r="AW125" s="1120" t="s">
        <v>82</v>
      </c>
      <c r="AX125" s="1117"/>
      <c r="AY125" s="1081"/>
      <c r="AZ125" s="1081"/>
      <c r="BA125" s="1081"/>
      <c r="BB125" s="1098"/>
      <c r="BC125" s="1081"/>
      <c r="BD125" s="851"/>
      <c r="BE125" s="1019"/>
      <c r="BF125" s="1019"/>
      <c r="BG125" s="1019"/>
      <c r="BH125" s="1019"/>
      <c r="BI125" s="1019"/>
      <c r="BJ125" s="851"/>
      <c r="BK125" s="851"/>
      <c r="BL125" s="1048"/>
    </row>
    <row r="126" spans="1:64" ht="105" x14ac:dyDescent="0.25">
      <c r="A126" s="1056"/>
      <c r="B126" s="1059"/>
      <c r="C126" s="1062"/>
      <c r="D126" s="1013"/>
      <c r="E126" s="946"/>
      <c r="F126" s="1016"/>
      <c r="G126" s="852"/>
      <c r="H126" s="803"/>
      <c r="I126" s="1044"/>
      <c r="J126" s="983"/>
      <c r="K126" s="1002"/>
      <c r="L126" s="852"/>
      <c r="M126" s="852"/>
      <c r="N126" s="805"/>
      <c r="O126" s="971"/>
      <c r="P126" s="803"/>
      <c r="Q126" s="955"/>
      <c r="R126" s="803"/>
      <c r="S126" s="955"/>
      <c r="T126" s="803"/>
      <c r="U126" s="955"/>
      <c r="V126" s="958"/>
      <c r="W126" s="955"/>
      <c r="X126" s="955"/>
      <c r="Y126" s="968"/>
      <c r="Z126" s="68">
        <v>2</v>
      </c>
      <c r="AA126" s="298" t="s">
        <v>915</v>
      </c>
      <c r="AB126" s="381" t="s">
        <v>165</v>
      </c>
      <c r="AC126" s="298" t="s">
        <v>851</v>
      </c>
      <c r="AD126" s="384" t="str">
        <f t="shared" si="12"/>
        <v>Probabilidad</v>
      </c>
      <c r="AE126" s="383" t="s">
        <v>907</v>
      </c>
      <c r="AF126" s="302">
        <f t="shared" si="13"/>
        <v>0.15</v>
      </c>
      <c r="AG126" s="383" t="s">
        <v>903</v>
      </c>
      <c r="AH126" s="302">
        <f t="shared" si="14"/>
        <v>0.15</v>
      </c>
      <c r="AI126" s="315">
        <f t="shared" si="15"/>
        <v>0.3</v>
      </c>
      <c r="AJ126" s="69">
        <f>IFERROR(IF(AND(AD125="Probabilidad",AD126="Probabilidad"),(AJ125-(+AJ125*AI126)),IF(AD126="Probabilidad",(Q125-(+Q125*AI126)),IF(AD126="Impacto",AJ125,""))),"")</f>
        <v>0.14000000000000001</v>
      </c>
      <c r="AK126" s="69">
        <f>IFERROR(IF(AND(AD125="Impacto",AD126="Impacto"),(AK125-(+AK125*AI126)),IF(AD126="Impacto",(W125-(W125*AI126)),IF(AD126="Probabilidad",AK125,""))),"")</f>
        <v>0.4</v>
      </c>
      <c r="AL126" s="10" t="s">
        <v>66</v>
      </c>
      <c r="AM126" s="10" t="s">
        <v>67</v>
      </c>
      <c r="AN126" s="10" t="s">
        <v>80</v>
      </c>
      <c r="AO126" s="952"/>
      <c r="AP126" s="952"/>
      <c r="AQ126" s="968"/>
      <c r="AR126" s="952"/>
      <c r="AS126" s="952"/>
      <c r="AT126" s="968"/>
      <c r="AU126" s="968"/>
      <c r="AV126" s="968"/>
      <c r="AW126" s="1121"/>
      <c r="AX126" s="1118"/>
      <c r="AY126" s="1032"/>
      <c r="AZ126" s="1032"/>
      <c r="BA126" s="1032"/>
      <c r="BB126" s="1099"/>
      <c r="BC126" s="1032"/>
      <c r="BD126" s="852"/>
      <c r="BE126" s="1020"/>
      <c r="BF126" s="1020"/>
      <c r="BG126" s="1020"/>
      <c r="BH126" s="1020"/>
      <c r="BI126" s="1020"/>
      <c r="BJ126" s="852"/>
      <c r="BK126" s="852"/>
      <c r="BL126" s="1041"/>
    </row>
    <row r="127" spans="1:64" x14ac:dyDescent="0.25">
      <c r="A127" s="1056"/>
      <c r="B127" s="1059"/>
      <c r="C127" s="1062"/>
      <c r="D127" s="1013"/>
      <c r="E127" s="946"/>
      <c r="F127" s="1016"/>
      <c r="G127" s="852"/>
      <c r="H127" s="803"/>
      <c r="I127" s="1044"/>
      <c r="J127" s="983"/>
      <c r="K127" s="1002"/>
      <c r="L127" s="852"/>
      <c r="M127" s="852"/>
      <c r="N127" s="805"/>
      <c r="O127" s="971"/>
      <c r="P127" s="803"/>
      <c r="Q127" s="955"/>
      <c r="R127" s="803"/>
      <c r="S127" s="955"/>
      <c r="T127" s="803"/>
      <c r="U127" s="955"/>
      <c r="V127" s="958"/>
      <c r="W127" s="955"/>
      <c r="X127" s="955"/>
      <c r="Y127" s="968"/>
      <c r="Z127" s="68">
        <v>3</v>
      </c>
      <c r="AA127" s="385"/>
      <c r="AB127" s="383"/>
      <c r="AC127" s="385"/>
      <c r="AD127" s="384" t="str">
        <f t="shared" si="12"/>
        <v/>
      </c>
      <c r="AE127" s="383"/>
      <c r="AF127" s="302" t="str">
        <f t="shared" si="13"/>
        <v/>
      </c>
      <c r="AG127" s="383"/>
      <c r="AH127" s="302" t="str">
        <f t="shared" si="14"/>
        <v/>
      </c>
      <c r="AI127" s="315" t="str">
        <f t="shared" si="15"/>
        <v/>
      </c>
      <c r="AJ127" s="69" t="str">
        <f>IFERROR(IF(AND(AD126="Probabilidad",AD127="Probabilidad"),(AJ126-(+AJ126*AI127)),IF(AND(AD126="Impacto",AD127="Probabilidad"),(AJ125-(+AJ125*AI127)),IF(AD127="Impacto",AJ126,""))),"")</f>
        <v/>
      </c>
      <c r="AK127" s="69" t="str">
        <f>IFERROR(IF(AND(AD126="Impacto",AD127="Impacto"),(AK126-(+AK126*AI127)),IF(AND(AD126="Probabilidad",AD127="Impacto"),(AK125-(+AK125*AI127)),IF(AD127="Probabilidad",AK126,""))),"")</f>
        <v/>
      </c>
      <c r="AL127" s="19"/>
      <c r="AM127" s="19"/>
      <c r="AN127" s="19"/>
      <c r="AO127" s="952"/>
      <c r="AP127" s="952"/>
      <c r="AQ127" s="968"/>
      <c r="AR127" s="952"/>
      <c r="AS127" s="952"/>
      <c r="AT127" s="968"/>
      <c r="AU127" s="968"/>
      <c r="AV127" s="968"/>
      <c r="AW127" s="1121"/>
      <c r="AX127" s="1118"/>
      <c r="AY127" s="1032"/>
      <c r="AZ127" s="1032"/>
      <c r="BA127" s="1032"/>
      <c r="BB127" s="1099"/>
      <c r="BC127" s="1032"/>
      <c r="BD127" s="852"/>
      <c r="BE127" s="1020"/>
      <c r="BF127" s="1020"/>
      <c r="BG127" s="1020"/>
      <c r="BH127" s="1020"/>
      <c r="BI127" s="1020"/>
      <c r="BJ127" s="852"/>
      <c r="BK127" s="852"/>
      <c r="BL127" s="1041"/>
    </row>
    <row r="128" spans="1:64" x14ac:dyDescent="0.25">
      <c r="A128" s="1056"/>
      <c r="B128" s="1059"/>
      <c r="C128" s="1062"/>
      <c r="D128" s="1013"/>
      <c r="E128" s="946"/>
      <c r="F128" s="1016"/>
      <c r="G128" s="852"/>
      <c r="H128" s="803"/>
      <c r="I128" s="1044"/>
      <c r="J128" s="983"/>
      <c r="K128" s="1002"/>
      <c r="L128" s="852"/>
      <c r="M128" s="852"/>
      <c r="N128" s="805"/>
      <c r="O128" s="971"/>
      <c r="P128" s="803"/>
      <c r="Q128" s="955"/>
      <c r="R128" s="803"/>
      <c r="S128" s="955"/>
      <c r="T128" s="803"/>
      <c r="U128" s="955"/>
      <c r="V128" s="958"/>
      <c r="W128" s="955"/>
      <c r="X128" s="955"/>
      <c r="Y128" s="968"/>
      <c r="Z128" s="68">
        <v>4</v>
      </c>
      <c r="AA128" s="385"/>
      <c r="AB128" s="383"/>
      <c r="AC128" s="385"/>
      <c r="AD128" s="384" t="str">
        <f t="shared" si="12"/>
        <v/>
      </c>
      <c r="AE128" s="383"/>
      <c r="AF128" s="302" t="str">
        <f t="shared" si="13"/>
        <v/>
      </c>
      <c r="AG128" s="383"/>
      <c r="AH128" s="302" t="str">
        <f t="shared" si="14"/>
        <v/>
      </c>
      <c r="AI128" s="315" t="str">
        <f t="shared" si="15"/>
        <v/>
      </c>
      <c r="AJ128" s="69" t="str">
        <f>IFERROR(IF(AND(AD127="Probabilidad",AD128="Probabilidad"),(AJ127-(+AJ127*AI128)),IF(AND(AD127="Impacto",AD128="Probabilidad"),(AJ126-(+AJ126*AI128)),IF(AD128="Impacto",AJ127,""))),"")</f>
        <v/>
      </c>
      <c r="AK128" s="69" t="str">
        <f>IFERROR(IF(AND(AD127="Impacto",AD128="Impacto"),(AK127-(+AK127*AI128)),IF(AND(AD127="Probabilidad",AD128="Impacto"),(AK126-(+AK126*AI128)),IF(AD128="Probabilidad",AK127,""))),"")</f>
        <v/>
      </c>
      <c r="AL128" s="19"/>
      <c r="AM128" s="19"/>
      <c r="AN128" s="19"/>
      <c r="AO128" s="952"/>
      <c r="AP128" s="952"/>
      <c r="AQ128" s="968"/>
      <c r="AR128" s="952"/>
      <c r="AS128" s="952"/>
      <c r="AT128" s="968"/>
      <c r="AU128" s="968"/>
      <c r="AV128" s="968"/>
      <c r="AW128" s="1121"/>
      <c r="AX128" s="1118"/>
      <c r="AY128" s="1032"/>
      <c r="AZ128" s="1032"/>
      <c r="BA128" s="1032"/>
      <c r="BB128" s="1099"/>
      <c r="BC128" s="1032"/>
      <c r="BD128" s="852"/>
      <c r="BE128" s="1020"/>
      <c r="BF128" s="1020"/>
      <c r="BG128" s="1020"/>
      <c r="BH128" s="1020"/>
      <c r="BI128" s="1020"/>
      <c r="BJ128" s="852"/>
      <c r="BK128" s="852"/>
      <c r="BL128" s="1041"/>
    </row>
    <row r="129" spans="1:64" x14ac:dyDescent="0.25">
      <c r="A129" s="1056"/>
      <c r="B129" s="1059"/>
      <c r="C129" s="1062"/>
      <c r="D129" s="1013"/>
      <c r="E129" s="946"/>
      <c r="F129" s="1016"/>
      <c r="G129" s="852"/>
      <c r="H129" s="803"/>
      <c r="I129" s="1044"/>
      <c r="J129" s="983"/>
      <c r="K129" s="1002"/>
      <c r="L129" s="852"/>
      <c r="M129" s="852"/>
      <c r="N129" s="805"/>
      <c r="O129" s="971"/>
      <c r="P129" s="803"/>
      <c r="Q129" s="955"/>
      <c r="R129" s="803"/>
      <c r="S129" s="955"/>
      <c r="T129" s="803"/>
      <c r="U129" s="955"/>
      <c r="V129" s="958"/>
      <c r="W129" s="955"/>
      <c r="X129" s="955"/>
      <c r="Y129" s="968"/>
      <c r="Z129" s="68">
        <v>5</v>
      </c>
      <c r="AA129" s="385"/>
      <c r="AB129" s="383"/>
      <c r="AC129" s="385"/>
      <c r="AD129" s="384" t="str">
        <f t="shared" si="12"/>
        <v/>
      </c>
      <c r="AE129" s="383"/>
      <c r="AF129" s="302" t="str">
        <f t="shared" si="13"/>
        <v/>
      </c>
      <c r="AG129" s="383"/>
      <c r="AH129" s="302" t="str">
        <f t="shared" si="14"/>
        <v/>
      </c>
      <c r="AI129" s="315" t="str">
        <f t="shared" si="15"/>
        <v/>
      </c>
      <c r="AJ129" s="69" t="str">
        <f>IFERROR(IF(AND(AD128="Probabilidad",AD129="Probabilidad"),(AJ128-(+AJ128*AI129)),IF(AND(AD128="Impacto",AD129="Probabilidad"),(AJ127-(+AJ127*AI129)),IF(AD129="Impacto",AJ128,""))),"")</f>
        <v/>
      </c>
      <c r="AK129" s="69" t="str">
        <f>IFERROR(IF(AND(AD128="Impacto",AD129="Impacto"),(AK128-(+AK128*AI129)),IF(AND(AD128="Probabilidad",AD129="Impacto"),(AK127-(+AK127*AI129)),IF(AD129="Probabilidad",AK128,""))),"")</f>
        <v/>
      </c>
      <c r="AL129" s="19"/>
      <c r="AM129" s="19"/>
      <c r="AN129" s="19"/>
      <c r="AO129" s="952"/>
      <c r="AP129" s="952"/>
      <c r="AQ129" s="968"/>
      <c r="AR129" s="952"/>
      <c r="AS129" s="952"/>
      <c r="AT129" s="968"/>
      <c r="AU129" s="968"/>
      <c r="AV129" s="968"/>
      <c r="AW129" s="1121"/>
      <c r="AX129" s="1118"/>
      <c r="AY129" s="1032"/>
      <c r="AZ129" s="1032"/>
      <c r="BA129" s="1032"/>
      <c r="BB129" s="1099"/>
      <c r="BC129" s="1032"/>
      <c r="BD129" s="852"/>
      <c r="BE129" s="1020"/>
      <c r="BF129" s="1020"/>
      <c r="BG129" s="1020"/>
      <c r="BH129" s="1020"/>
      <c r="BI129" s="1020"/>
      <c r="BJ129" s="852"/>
      <c r="BK129" s="852"/>
      <c r="BL129" s="1041"/>
    </row>
    <row r="130" spans="1:64" ht="15.75" thickBot="1" x14ac:dyDescent="0.3">
      <c r="A130" s="1056"/>
      <c r="B130" s="1059"/>
      <c r="C130" s="1062"/>
      <c r="D130" s="1014"/>
      <c r="E130" s="947"/>
      <c r="F130" s="1017"/>
      <c r="G130" s="960"/>
      <c r="H130" s="847"/>
      <c r="I130" s="1045"/>
      <c r="J130" s="984"/>
      <c r="K130" s="1003"/>
      <c r="L130" s="960"/>
      <c r="M130" s="960"/>
      <c r="N130" s="806"/>
      <c r="O130" s="972"/>
      <c r="P130" s="847"/>
      <c r="Q130" s="956"/>
      <c r="R130" s="847"/>
      <c r="S130" s="956"/>
      <c r="T130" s="847"/>
      <c r="U130" s="956"/>
      <c r="V130" s="959"/>
      <c r="W130" s="956"/>
      <c r="X130" s="956"/>
      <c r="Y130" s="969"/>
      <c r="Z130" s="60">
        <v>6</v>
      </c>
      <c r="AA130" s="387"/>
      <c r="AB130" s="388"/>
      <c r="AC130" s="387"/>
      <c r="AD130" s="391" t="str">
        <f t="shared" si="12"/>
        <v/>
      </c>
      <c r="AE130" s="388"/>
      <c r="AF130" s="303" t="str">
        <f t="shared" si="13"/>
        <v/>
      </c>
      <c r="AG130" s="388"/>
      <c r="AH130" s="303" t="str">
        <f t="shared" si="14"/>
        <v/>
      </c>
      <c r="AI130" s="61" t="str">
        <f t="shared" si="15"/>
        <v/>
      </c>
      <c r="AJ130" s="63" t="str">
        <f>IFERROR(IF(AND(AD129="Probabilidad",AD130="Probabilidad"),(AJ129-(+AJ129*AI130)),IF(AND(AD129="Impacto",AD130="Probabilidad"),(AJ128-(+AJ128*AI130)),IF(AD130="Impacto",AJ129,""))),"")</f>
        <v/>
      </c>
      <c r="AK130" s="63" t="str">
        <f>IFERROR(IF(AND(AD129="Impacto",AD130="Impacto"),(AK129-(+AK129*AI130)),IF(AND(AD129="Probabilidad",AD130="Impacto"),(AK128-(+AK128*AI130)),IF(AD130="Probabilidad",AK129,""))),"")</f>
        <v/>
      </c>
      <c r="AL130" s="20"/>
      <c r="AM130" s="20"/>
      <c r="AN130" s="20"/>
      <c r="AO130" s="953"/>
      <c r="AP130" s="953"/>
      <c r="AQ130" s="969"/>
      <c r="AR130" s="953"/>
      <c r="AS130" s="953"/>
      <c r="AT130" s="969"/>
      <c r="AU130" s="969"/>
      <c r="AV130" s="969"/>
      <c r="AW130" s="1122"/>
      <c r="AX130" s="1119"/>
      <c r="AY130" s="1033"/>
      <c r="AZ130" s="1033"/>
      <c r="BA130" s="1033"/>
      <c r="BB130" s="1100"/>
      <c r="BC130" s="1033"/>
      <c r="BD130" s="960"/>
      <c r="BE130" s="1021"/>
      <c r="BF130" s="1021"/>
      <c r="BG130" s="1021"/>
      <c r="BH130" s="1021"/>
      <c r="BI130" s="1021"/>
      <c r="BJ130" s="960"/>
      <c r="BK130" s="960"/>
      <c r="BL130" s="1042"/>
    </row>
    <row r="131" spans="1:64" ht="90" customHeight="1" thickBot="1" x14ac:dyDescent="0.3">
      <c r="A131" s="1056"/>
      <c r="B131" s="1059"/>
      <c r="C131" s="1062"/>
      <c r="D131" s="1012" t="s">
        <v>840</v>
      </c>
      <c r="E131" s="945" t="s">
        <v>125</v>
      </c>
      <c r="F131" s="1015">
        <v>13</v>
      </c>
      <c r="G131" s="1064" t="s">
        <v>979</v>
      </c>
      <c r="H131" s="1067" t="s">
        <v>98</v>
      </c>
      <c r="I131" s="1018" t="s">
        <v>1014</v>
      </c>
      <c r="J131" s="982" t="s">
        <v>16</v>
      </c>
      <c r="K131" s="985" t="str">
        <f>CONCATENATE(" *",[24]Árbol_G!C135," *",[24]Árbol_G!E135," *",[24]Árbol_G!G135)</f>
        <v xml:space="preserve"> * * *</v>
      </c>
      <c r="L131" s="851" t="s">
        <v>980</v>
      </c>
      <c r="M131" s="851" t="s">
        <v>981</v>
      </c>
      <c r="N131" s="804"/>
      <c r="O131" s="970"/>
      <c r="P131" s="802" t="s">
        <v>62</v>
      </c>
      <c r="Q131" s="954">
        <f>IF(P131="Muy Alta",100%,IF(P131="Alta",80%,IF(P131="Media",60%,IF(P131="Baja",40%,IF(P131="Muy Baja",20%,"")))))</f>
        <v>0.6</v>
      </c>
      <c r="R131" s="802" t="s">
        <v>74</v>
      </c>
      <c r="S131" s="954">
        <f>IF(R131="Catastrófico",100%,IF(R131="Mayor",80%,IF(R131="Moderado",60%,IF(R131="Menor",40%,IF(R131="Leve",20%,"")))))</f>
        <v>0.2</v>
      </c>
      <c r="T131" s="802" t="s">
        <v>11</v>
      </c>
      <c r="U131" s="954">
        <f>IF(T131="Catastrófico",100%,IF(T131="Mayor",80%,IF(T131="Moderado",60%,IF(T131="Menor",40%,IF(T131="Leve",20%,"")))))</f>
        <v>0.8</v>
      </c>
      <c r="V131" s="957" t="str">
        <f>IF(W131=100%,"Catastrófico",IF(W131=80%,"Mayor",IF(W131=60%,"Moderado",IF(W131=40%,"Menor",IF(W131=20%,"Leve","")))))</f>
        <v>Mayor</v>
      </c>
      <c r="W131" s="954">
        <f>IF(AND(S131="",U131=""),"",MAX(S131,U131))</f>
        <v>0.8</v>
      </c>
      <c r="X131" s="954" t="str">
        <f>CONCATENATE(P131,V131)</f>
        <v>MediaMayor</v>
      </c>
      <c r="Y131" s="1001" t="str">
        <f>IF(X131="Muy AltaLeve","Alto",IF(X131="Muy AltaMenor","Alto",IF(X131="Muy AltaModerado","Alto",IF(X131="Muy AltaMayor","Alto",IF(X131="Muy AltaCatastrófico","Extremo",IF(X131="AltaLeve","Moderado",IF(X131="AltaMenor","Moderado",IF(X131="AltaModerado","Alto",IF(X131="AltaMayor","Alto",IF(X131="AltaCatastrófico","Extremo",IF(X131="MediaLeve","Moderado",IF(X131="MediaMenor","Moderado",IF(X131="MediaModerado","Moderado",IF(X131="MediaMayor","Alto",IF(X131="MediaCatastrófico","Extremo",IF(X131="BajaLeve","Bajo",IF(X131="BajaMenor","Moderado",IF(X131="BajaModerado","Moderado",IF(X131="BajaMayor","Alto",IF(X131="BajaCatastrófico","Extremo",IF(X131="Muy BajaLeve","Bajo",IF(X131="Muy BajaMenor","Bajo",IF(X131="Muy BajaModerado","Moderado",IF(X131="Muy BajaMayor","Alto",IF(X131="Muy BajaCatastrófico","Extremo","")))))))))))))))))))))))))</f>
        <v>Alto</v>
      </c>
      <c r="Z131" s="73">
        <v>1</v>
      </c>
      <c r="AA131" s="408" t="s">
        <v>915</v>
      </c>
      <c r="AB131" s="383" t="s">
        <v>165</v>
      </c>
      <c r="AC131" s="385" t="s">
        <v>851</v>
      </c>
      <c r="AD131" s="382" t="str">
        <f>IF(OR(AE131="Preventivo",AE131="Detectivo"),"Probabilidad",IF(AE131="Correctivo","Impacto",""))</f>
        <v>Probabilidad</v>
      </c>
      <c r="AE131" s="381" t="s">
        <v>907</v>
      </c>
      <c r="AF131" s="301">
        <f>IF(AE131="","",IF(AE131="Preventivo",25%,IF(AE131="Detectivo",15%,IF(AE131="Correctivo",10%))))</f>
        <v>0.15</v>
      </c>
      <c r="AG131" s="381" t="s">
        <v>903</v>
      </c>
      <c r="AH131" s="301">
        <f>IF(AG131="Automático",25%,IF(AG131="Manual",15%,""))</f>
        <v>0.15</v>
      </c>
      <c r="AI131" s="300">
        <f>IF(OR(AF131="",AH131=""),"",AF131+AH131)</f>
        <v>0.3</v>
      </c>
      <c r="AJ131" s="59">
        <f>IFERROR(IF(AD131="Probabilidad",(Q131-(+Q131*AI131)),IF(AD131="Impacto",Q131,"")),"")</f>
        <v>0.42</v>
      </c>
      <c r="AK131" s="59">
        <f>IFERROR(IF(AD131="Impacto",(W131-(W131*AI131)),IF(AD131="Probabilidad",W131,"")),"")</f>
        <v>0.8</v>
      </c>
      <c r="AL131" s="10" t="s">
        <v>66</v>
      </c>
      <c r="AM131" s="10" t="s">
        <v>67</v>
      </c>
      <c r="AN131" s="10" t="s">
        <v>80</v>
      </c>
      <c r="AO131" s="951">
        <f>Q131</f>
        <v>0.6</v>
      </c>
      <c r="AP131" s="951">
        <f>IF(AJ131="","",MIN(AJ131:AJ136))</f>
        <v>0.1764</v>
      </c>
      <c r="AQ131" s="967" t="str">
        <f>IFERROR(IF(AP131="","",IF(AP131&lt;=0.2,"Muy Baja",IF(AP131&lt;=0.4,"Baja",IF(AP131&lt;=0.6,"Media",IF(AP131&lt;=0.8,"Alta","Muy Alta"))))),"")</f>
        <v>Muy Baja</v>
      </c>
      <c r="AR131" s="951">
        <f>W131</f>
        <v>0.8</v>
      </c>
      <c r="AS131" s="951">
        <f>IF(AK131="","",MIN(AK131:AK136))</f>
        <v>0.8</v>
      </c>
      <c r="AT131" s="967" t="str">
        <f>IFERROR(IF(AS131="","",IF(AS131&lt;=0.2,"Leve",IF(AS131&lt;=0.4,"Menor",IF(AS131&lt;=0.6,"Moderado",IF(AS131&lt;=0.8,"Mayor","Catastrófico"))))),"")</f>
        <v>Mayor</v>
      </c>
      <c r="AU131" s="967" t="str">
        <f>Y131</f>
        <v>Alto</v>
      </c>
      <c r="AV131" s="967" t="str">
        <f>IFERROR(IF(OR(AND(AQ131="Muy Baja",AT131="Leve"),AND(AQ131="Muy Baja",AT131="Menor"),AND(AQ131="Baja",AT131="Leve")),"Bajo",IF(OR(AND(AQ131="Muy baja",AT131="Moderado"),AND(AQ131="Baja",AT131="Menor"),AND(AQ131="Baja",AT131="Moderado"),AND(AQ131="Media",AT131="Leve"),AND(AQ131="Media",AT131="Menor"),AND(AQ131="Media",AT131="Moderado"),AND(AQ131="Alta",AT131="Leve"),AND(AQ131="Alta",AT131="Menor")),"Moderado",IF(OR(AND(AQ131="Muy Baja",AT131="Mayor"),AND(AQ131="Baja",AT131="Mayor"),AND(AQ131="Media",AT131="Mayor"),AND(AQ131="Alta",AT131="Moderado"),AND(AQ131="Alta",AT131="Mayor"),AND(AQ131="Muy Alta",AT131="Leve"),AND(AQ131="Muy Alta",AT131="Menor"),AND(AQ131="Muy Alta",AT131="Moderado"),AND(AQ131="Muy Alta",AT131="Mayor")),"Alto",IF(OR(AND(AQ131="Muy Baja",AT131="Catastrófico"),AND(AQ131="Baja",AT131="Catastrófico"),AND(AQ131="Media",AT131="Catastrófico"),AND(AQ131="Alta",AT131="Catastrófico"),AND(AQ131="Muy Alta",AT131="Catastrófico")),"Extremo","")))),"")</f>
        <v>Alto</v>
      </c>
      <c r="AW131" s="1120" t="s">
        <v>167</v>
      </c>
      <c r="AX131" s="1139" t="s">
        <v>1621</v>
      </c>
      <c r="AY131" s="1105" t="s">
        <v>1622</v>
      </c>
      <c r="AZ131" s="804" t="s">
        <v>982</v>
      </c>
      <c r="BA131" s="804" t="s">
        <v>1623</v>
      </c>
      <c r="BB131" s="1136" t="s">
        <v>1624</v>
      </c>
      <c r="BC131" s="1133"/>
      <c r="BD131" s="1128"/>
      <c r="BE131" s="855"/>
      <c r="BF131" s="855"/>
      <c r="BG131" s="1128"/>
      <c r="BH131" s="1128"/>
      <c r="BI131" s="1133"/>
      <c r="BJ131" s="1133"/>
      <c r="BK131" s="1133"/>
      <c r="BL131" s="1123"/>
    </row>
    <row r="132" spans="1:64" ht="135.75" thickBot="1" x14ac:dyDescent="0.3">
      <c r="A132" s="1056"/>
      <c r="B132" s="1059"/>
      <c r="C132" s="1062"/>
      <c r="D132" s="1013"/>
      <c r="E132" s="946"/>
      <c r="F132" s="1016"/>
      <c r="G132" s="1065"/>
      <c r="H132" s="1068"/>
      <c r="I132" s="952"/>
      <c r="J132" s="983"/>
      <c r="K132" s="986"/>
      <c r="L132" s="852"/>
      <c r="M132" s="852"/>
      <c r="N132" s="805"/>
      <c r="O132" s="971"/>
      <c r="P132" s="803"/>
      <c r="Q132" s="955"/>
      <c r="R132" s="803"/>
      <c r="S132" s="955"/>
      <c r="T132" s="803"/>
      <c r="U132" s="955"/>
      <c r="V132" s="958"/>
      <c r="W132" s="955"/>
      <c r="X132" s="955"/>
      <c r="Y132" s="1002"/>
      <c r="Z132" s="74">
        <v>2</v>
      </c>
      <c r="AA132" s="76" t="s">
        <v>983</v>
      </c>
      <c r="AB132" s="383" t="s">
        <v>170</v>
      </c>
      <c r="AC132" s="298" t="s">
        <v>984</v>
      </c>
      <c r="AD132" s="384" t="str">
        <f t="shared" ref="AD132:AD195" si="16">IF(OR(AE132="Preventivo",AE132="Detectivo"),"Probabilidad",IF(AE132="Correctivo","Impacto",""))</f>
        <v>Probabilidad</v>
      </c>
      <c r="AE132" s="383" t="s">
        <v>907</v>
      </c>
      <c r="AF132" s="302">
        <f t="shared" ref="AF132:AF195" si="17">IF(AE132="","",IF(AE132="Preventivo",25%,IF(AE132="Detectivo",15%,IF(AE132="Correctivo",10%))))</f>
        <v>0.15</v>
      </c>
      <c r="AG132" s="383" t="s">
        <v>903</v>
      </c>
      <c r="AH132" s="302">
        <f t="shared" ref="AH132:AH195" si="18">IF(AG132="Automático",25%,IF(AG132="Manual",15%,""))</f>
        <v>0.15</v>
      </c>
      <c r="AI132" s="315">
        <f t="shared" ref="AI132:AI195" si="19">IF(OR(AF132="",AH132=""),"",AF132+AH132)</f>
        <v>0.3</v>
      </c>
      <c r="AJ132" s="69">
        <f>IFERROR(IF(AND(AD131="Probabilidad",AD132="Probabilidad"),(AJ131-(+AJ131*AI132)),IF(AD132="Probabilidad",(Q131-(+Q131*AI132)),IF(AD132="Impacto",AJ131,""))),"")</f>
        <v>0.29399999999999998</v>
      </c>
      <c r="AK132" s="69">
        <f>IFERROR(IF(AND(AD131="Impacto",AD132="Impacto"),(AK131-(+AK131*AI132)),IF(AD132="Impacto",(W131-(+W131*AI132)),IF(AD132="Probabilidad",AK131,""))),"")</f>
        <v>0.8</v>
      </c>
      <c r="AL132" s="10" t="s">
        <v>66</v>
      </c>
      <c r="AM132" s="10" t="s">
        <v>67</v>
      </c>
      <c r="AN132" s="10" t="s">
        <v>80</v>
      </c>
      <c r="AO132" s="952"/>
      <c r="AP132" s="952"/>
      <c r="AQ132" s="968"/>
      <c r="AR132" s="952"/>
      <c r="AS132" s="952"/>
      <c r="AT132" s="968"/>
      <c r="AU132" s="968"/>
      <c r="AV132" s="968"/>
      <c r="AW132" s="1121"/>
      <c r="AX132" s="1140"/>
      <c r="AY132" s="808"/>
      <c r="AZ132" s="805"/>
      <c r="BA132" s="805"/>
      <c r="BB132" s="1137"/>
      <c r="BC132" s="1134"/>
      <c r="BD132" s="1129"/>
      <c r="BE132" s="1126"/>
      <c r="BF132" s="1126"/>
      <c r="BG132" s="1129"/>
      <c r="BH132" s="1131"/>
      <c r="BI132" s="1134"/>
      <c r="BJ132" s="1134"/>
      <c r="BK132" s="1134"/>
      <c r="BL132" s="1124"/>
    </row>
    <row r="133" spans="1:64" ht="120.75" thickBot="1" x14ac:dyDescent="0.3">
      <c r="A133" s="1056"/>
      <c r="B133" s="1059"/>
      <c r="C133" s="1062"/>
      <c r="D133" s="1013"/>
      <c r="E133" s="946"/>
      <c r="F133" s="1016"/>
      <c r="G133" s="1065"/>
      <c r="H133" s="1068"/>
      <c r="I133" s="952"/>
      <c r="J133" s="983"/>
      <c r="K133" s="986"/>
      <c r="L133" s="852"/>
      <c r="M133" s="852"/>
      <c r="N133" s="805"/>
      <c r="O133" s="971"/>
      <c r="P133" s="803"/>
      <c r="Q133" s="955"/>
      <c r="R133" s="803"/>
      <c r="S133" s="955"/>
      <c r="T133" s="803"/>
      <c r="U133" s="955"/>
      <c r="V133" s="958"/>
      <c r="W133" s="955"/>
      <c r="X133" s="955"/>
      <c r="Y133" s="1002"/>
      <c r="Z133" s="74">
        <v>3</v>
      </c>
      <c r="AA133" s="76" t="s">
        <v>985</v>
      </c>
      <c r="AB133" s="383" t="s">
        <v>170</v>
      </c>
      <c r="AC133" s="298" t="s">
        <v>944</v>
      </c>
      <c r="AD133" s="384" t="str">
        <f t="shared" si="16"/>
        <v>Probabilidad</v>
      </c>
      <c r="AE133" s="383" t="s">
        <v>902</v>
      </c>
      <c r="AF133" s="302">
        <f t="shared" si="17"/>
        <v>0.25</v>
      </c>
      <c r="AG133" s="383" t="s">
        <v>903</v>
      </c>
      <c r="AH133" s="302">
        <f t="shared" si="18"/>
        <v>0.15</v>
      </c>
      <c r="AI133" s="315">
        <f t="shared" si="19"/>
        <v>0.4</v>
      </c>
      <c r="AJ133" s="69">
        <f>IFERROR(IF(AND(AD132="Probabilidad",AD133="Probabilidad"),(AJ132-(+AJ132*AI133)),IF(AND(AD132="Impacto",AD133="Probabilidad"),(AJ131-(+AJ131*AI133)),IF(AD133="Impacto",AJ132,""))),"")</f>
        <v>0.1764</v>
      </c>
      <c r="AK133" s="69">
        <f>IFERROR(IF(AND(AD132="Impacto",AD133="Impacto"),(AK132-(+AK132*AI133)),IF(AND(AD132="Probabilidad",AD133="Impacto"),(AK131-(+AK131*AI133)),IF(AD133="Probabilidad",AK132,""))),"")</f>
        <v>0.8</v>
      </c>
      <c r="AL133" s="10" t="s">
        <v>66</v>
      </c>
      <c r="AM133" s="10" t="s">
        <v>67</v>
      </c>
      <c r="AN133" s="10" t="s">
        <v>80</v>
      </c>
      <c r="AO133" s="952"/>
      <c r="AP133" s="952"/>
      <c r="AQ133" s="968"/>
      <c r="AR133" s="952"/>
      <c r="AS133" s="952"/>
      <c r="AT133" s="968"/>
      <c r="AU133" s="968"/>
      <c r="AV133" s="968"/>
      <c r="AW133" s="1121"/>
      <c r="AX133" s="1140"/>
      <c r="AY133" s="808"/>
      <c r="AZ133" s="805"/>
      <c r="BA133" s="805"/>
      <c r="BB133" s="1137"/>
      <c r="BC133" s="1134"/>
      <c r="BD133" s="1129"/>
      <c r="BE133" s="1126"/>
      <c r="BF133" s="1126"/>
      <c r="BG133" s="1129"/>
      <c r="BH133" s="1131"/>
      <c r="BI133" s="1134"/>
      <c r="BJ133" s="1134"/>
      <c r="BK133" s="1134"/>
      <c r="BL133" s="1124"/>
    </row>
    <row r="134" spans="1:64" ht="70.5" x14ac:dyDescent="0.25">
      <c r="A134" s="1056"/>
      <c r="B134" s="1059"/>
      <c r="C134" s="1062"/>
      <c r="D134" s="1013"/>
      <c r="E134" s="946"/>
      <c r="F134" s="1016"/>
      <c r="G134" s="1065"/>
      <c r="H134" s="1068"/>
      <c r="I134" s="952"/>
      <c r="J134" s="983"/>
      <c r="K134" s="986"/>
      <c r="L134" s="852"/>
      <c r="M134" s="852"/>
      <c r="N134" s="805"/>
      <c r="O134" s="971"/>
      <c r="P134" s="803"/>
      <c r="Q134" s="955"/>
      <c r="R134" s="803"/>
      <c r="S134" s="955"/>
      <c r="T134" s="803"/>
      <c r="U134" s="955"/>
      <c r="V134" s="958"/>
      <c r="W134" s="955"/>
      <c r="X134" s="955"/>
      <c r="Y134" s="1002"/>
      <c r="Z134" s="74">
        <v>4</v>
      </c>
      <c r="AA134" s="408"/>
      <c r="AB134" s="383"/>
      <c r="AC134" s="385"/>
      <c r="AD134" s="384" t="str">
        <f t="shared" si="16"/>
        <v/>
      </c>
      <c r="AE134" s="383"/>
      <c r="AF134" s="302" t="str">
        <f t="shared" si="17"/>
        <v/>
      </c>
      <c r="AG134" s="383"/>
      <c r="AH134" s="302" t="str">
        <f t="shared" si="18"/>
        <v/>
      </c>
      <c r="AI134" s="315" t="str">
        <f t="shared" si="19"/>
        <v/>
      </c>
      <c r="AJ134" s="69" t="str">
        <f>IFERROR(IF(AND(AD133="Probabilidad",AD134="Probabilidad"),(AJ133-(+AJ133*AI134)),IF(AND(AD133="Impacto",AD134="Probabilidad"),(AJ132-(+AJ132*AI134)),IF(AD134="Impacto",AJ133,""))),"")</f>
        <v/>
      </c>
      <c r="AK134" s="69" t="str">
        <f>IFERROR(IF(AND(AD133="Impacto",AD134="Impacto"),(AK133-(+AK133*AI134)),IF(AND(AD133="Probabilidad",AD134="Impacto"),(AK132-(+AK132*AI134)),IF(AD134="Probabilidad",AK133,""))),"")</f>
        <v/>
      </c>
      <c r="AL134" s="10" t="s">
        <v>66</v>
      </c>
      <c r="AM134" s="10" t="s">
        <v>67</v>
      </c>
      <c r="AN134" s="10" t="s">
        <v>80</v>
      </c>
      <c r="AO134" s="952"/>
      <c r="AP134" s="952"/>
      <c r="AQ134" s="968"/>
      <c r="AR134" s="952"/>
      <c r="AS134" s="952"/>
      <c r="AT134" s="968"/>
      <c r="AU134" s="968"/>
      <c r="AV134" s="968"/>
      <c r="AW134" s="1121"/>
      <c r="AX134" s="1140"/>
      <c r="AY134" s="808"/>
      <c r="AZ134" s="805"/>
      <c r="BA134" s="805"/>
      <c r="BB134" s="1137"/>
      <c r="BC134" s="1134"/>
      <c r="BD134" s="1129"/>
      <c r="BE134" s="1126"/>
      <c r="BF134" s="1126"/>
      <c r="BG134" s="1129"/>
      <c r="BH134" s="1131"/>
      <c r="BI134" s="1134"/>
      <c r="BJ134" s="1134"/>
      <c r="BK134" s="1134"/>
      <c r="BL134" s="1124"/>
    </row>
    <row r="135" spans="1:64" x14ac:dyDescent="0.25">
      <c r="A135" s="1056"/>
      <c r="B135" s="1059"/>
      <c r="C135" s="1062"/>
      <c r="D135" s="1013"/>
      <c r="E135" s="946"/>
      <c r="F135" s="1016"/>
      <c r="G135" s="1065"/>
      <c r="H135" s="1068"/>
      <c r="I135" s="952"/>
      <c r="J135" s="983"/>
      <c r="K135" s="986"/>
      <c r="L135" s="852"/>
      <c r="M135" s="852"/>
      <c r="N135" s="805"/>
      <c r="O135" s="971"/>
      <c r="P135" s="803"/>
      <c r="Q135" s="955"/>
      <c r="R135" s="803"/>
      <c r="S135" s="955"/>
      <c r="T135" s="803"/>
      <c r="U135" s="955"/>
      <c r="V135" s="958"/>
      <c r="W135" s="955"/>
      <c r="X135" s="955"/>
      <c r="Y135" s="1002"/>
      <c r="Z135" s="74">
        <v>5</v>
      </c>
      <c r="AA135" s="408"/>
      <c r="AB135" s="383"/>
      <c r="AC135" s="386"/>
      <c r="AD135" s="384" t="str">
        <f t="shared" si="16"/>
        <v/>
      </c>
      <c r="AE135" s="383"/>
      <c r="AF135" s="302" t="str">
        <f t="shared" si="17"/>
        <v/>
      </c>
      <c r="AG135" s="383"/>
      <c r="AH135" s="302" t="str">
        <f t="shared" si="18"/>
        <v/>
      </c>
      <c r="AI135" s="315" t="str">
        <f t="shared" si="19"/>
        <v/>
      </c>
      <c r="AJ135" s="69" t="str">
        <f>IFERROR(IF(AND(AD134="Probabilidad",AD135="Probabilidad"),(AJ134-(+AJ134*AI135)),IF(AND(AD134="Impacto",AD135="Probabilidad"),(AJ133-(+AJ133*AI135)),IF(AD135="Impacto",AJ134,""))),"")</f>
        <v/>
      </c>
      <c r="AK135" s="69" t="str">
        <f>IFERROR(IF(AND(AD134="Impacto",AD135="Impacto"),(AK134-(+AK134*AI135)),IF(AND(AD134="Probabilidad",AD135="Impacto"),(AK133-(+AK133*AI135)),IF(AD135="Probabilidad",AK134,""))),"")</f>
        <v/>
      </c>
      <c r="AL135" s="19"/>
      <c r="AM135" s="19"/>
      <c r="AN135" s="19"/>
      <c r="AO135" s="952"/>
      <c r="AP135" s="952"/>
      <c r="AQ135" s="968"/>
      <c r="AR135" s="952"/>
      <c r="AS135" s="952"/>
      <c r="AT135" s="968"/>
      <c r="AU135" s="968"/>
      <c r="AV135" s="968"/>
      <c r="AW135" s="1121"/>
      <c r="AX135" s="1140"/>
      <c r="AY135" s="808"/>
      <c r="AZ135" s="805"/>
      <c r="BA135" s="805"/>
      <c r="BB135" s="1137"/>
      <c r="BC135" s="1134"/>
      <c r="BD135" s="1129"/>
      <c r="BE135" s="1126"/>
      <c r="BF135" s="1126"/>
      <c r="BG135" s="1129"/>
      <c r="BH135" s="1131"/>
      <c r="BI135" s="1134"/>
      <c r="BJ135" s="1134"/>
      <c r="BK135" s="1134"/>
      <c r="BL135" s="1124"/>
    </row>
    <row r="136" spans="1:64" ht="15.75" thickBot="1" x14ac:dyDescent="0.3">
      <c r="A136" s="1056"/>
      <c r="B136" s="1059"/>
      <c r="C136" s="1062"/>
      <c r="D136" s="1014"/>
      <c r="E136" s="947"/>
      <c r="F136" s="1017"/>
      <c r="G136" s="1066"/>
      <c r="H136" s="1069"/>
      <c r="I136" s="953"/>
      <c r="J136" s="984"/>
      <c r="K136" s="987"/>
      <c r="L136" s="960"/>
      <c r="M136" s="960"/>
      <c r="N136" s="806"/>
      <c r="O136" s="972"/>
      <c r="P136" s="847"/>
      <c r="Q136" s="956"/>
      <c r="R136" s="847"/>
      <c r="S136" s="956"/>
      <c r="T136" s="847"/>
      <c r="U136" s="956"/>
      <c r="V136" s="959"/>
      <c r="W136" s="956"/>
      <c r="X136" s="956"/>
      <c r="Y136" s="1003"/>
      <c r="Z136" s="75">
        <v>6</v>
      </c>
      <c r="AA136" s="410"/>
      <c r="AB136" s="388"/>
      <c r="AC136" s="387"/>
      <c r="AD136" s="389" t="str">
        <f t="shared" si="16"/>
        <v/>
      </c>
      <c r="AE136" s="388"/>
      <c r="AF136" s="303" t="str">
        <f t="shared" si="17"/>
        <v/>
      </c>
      <c r="AG136" s="388"/>
      <c r="AH136" s="303" t="str">
        <f t="shared" si="18"/>
        <v/>
      </c>
      <c r="AI136" s="61" t="str">
        <f t="shared" si="19"/>
        <v/>
      </c>
      <c r="AJ136" s="69" t="str">
        <f>IFERROR(IF(AND(AD135="Probabilidad",AD136="Probabilidad"),(AJ135-(+AJ135*AI136)),IF(AND(AD135="Impacto",AD136="Probabilidad"),(AJ134-(+AJ134*AI136)),IF(AD136="Impacto",AJ135,""))),"")</f>
        <v/>
      </c>
      <c r="AK136" s="69" t="str">
        <f>IFERROR(IF(AND(AD135="Impacto",AD136="Impacto"),(AK135-(+AK135*AI136)),IF(AND(AD135="Probabilidad",AD136="Impacto"),(AK134-(+AK134*AI136)),IF(AD136="Probabilidad",AK135,""))),"")</f>
        <v/>
      </c>
      <c r="AL136" s="20"/>
      <c r="AM136" s="20"/>
      <c r="AN136" s="20"/>
      <c r="AO136" s="953"/>
      <c r="AP136" s="953"/>
      <c r="AQ136" s="969"/>
      <c r="AR136" s="953"/>
      <c r="AS136" s="953"/>
      <c r="AT136" s="969"/>
      <c r="AU136" s="969"/>
      <c r="AV136" s="969"/>
      <c r="AW136" s="1122"/>
      <c r="AX136" s="1141"/>
      <c r="AY136" s="809"/>
      <c r="AZ136" s="806"/>
      <c r="BA136" s="806"/>
      <c r="BB136" s="1138"/>
      <c r="BC136" s="1135"/>
      <c r="BD136" s="1130"/>
      <c r="BE136" s="1127"/>
      <c r="BF136" s="1127"/>
      <c r="BG136" s="1130"/>
      <c r="BH136" s="1132"/>
      <c r="BI136" s="1135"/>
      <c r="BJ136" s="1135"/>
      <c r="BK136" s="1135"/>
      <c r="BL136" s="1125"/>
    </row>
    <row r="137" spans="1:64" ht="102.75" customHeight="1" thickBot="1" x14ac:dyDescent="0.3">
      <c r="A137" s="1056"/>
      <c r="B137" s="1059"/>
      <c r="C137" s="1062"/>
      <c r="D137" s="1012" t="s">
        <v>840</v>
      </c>
      <c r="E137" s="945" t="s">
        <v>125</v>
      </c>
      <c r="F137" s="1015">
        <v>14</v>
      </c>
      <c r="G137" s="1064" t="s">
        <v>986</v>
      </c>
      <c r="H137" s="1067" t="s">
        <v>99</v>
      </c>
      <c r="I137" s="1028" t="s">
        <v>1015</v>
      </c>
      <c r="J137" s="982" t="s">
        <v>16</v>
      </c>
      <c r="K137" s="985" t="str">
        <f>CONCATENATE(" *",[24]Árbol_G!C153," *",[24]Árbol_G!E153," *",[24]Árbol_G!G153)</f>
        <v xml:space="preserve"> * * *</v>
      </c>
      <c r="L137" s="851" t="s">
        <v>987</v>
      </c>
      <c r="M137" s="851" t="s">
        <v>988</v>
      </c>
      <c r="N137" s="961"/>
      <c r="O137" s="964"/>
      <c r="P137" s="802" t="s">
        <v>62</v>
      </c>
      <c r="Q137" s="954">
        <f>IF(P137="Muy Alta",100%,IF(P137="Alta",80%,IF(P137="Media",60%,IF(P137="Baja",40%,IF(P137="Muy Baja",20%,"")))))</f>
        <v>0.6</v>
      </c>
      <c r="R137" s="802" t="s">
        <v>74</v>
      </c>
      <c r="S137" s="954">
        <f>IF(R137="Catastrófico",100%,IF(R137="Mayor",80%,IF(R137="Moderado",60%,IF(R137="Menor",40%,IF(R137="Leve",20%,"")))))</f>
        <v>0.2</v>
      </c>
      <c r="T137" s="802" t="s">
        <v>11</v>
      </c>
      <c r="U137" s="954">
        <f>IF(T137="Catastrófico",100%,IF(T137="Mayor",80%,IF(T137="Moderado",60%,IF(T137="Menor",40%,IF(T137="Leve",20%,"")))))</f>
        <v>0.8</v>
      </c>
      <c r="V137" s="957" t="str">
        <f>IF(W137=100%,"Catastrófico",IF(W137=80%,"Mayor",IF(W137=60%,"Moderado",IF(W137=40%,"Menor",IF(W137=20%,"Leve","")))))</f>
        <v>Mayor</v>
      </c>
      <c r="W137" s="954">
        <f>IF(AND(S137="",U137=""),"",MAX(S137,U137))</f>
        <v>0.8</v>
      </c>
      <c r="X137" s="954" t="str">
        <f>CONCATENATE(P137,V137)</f>
        <v>MediaMayor</v>
      </c>
      <c r="Y137" s="967" t="str">
        <f>IF(X137="Muy AltaLeve","Alto",IF(X137="Muy AltaMenor","Alto",IF(X137="Muy AltaModerado","Alto",IF(X137="Muy AltaMayor","Alto",IF(X137="Muy AltaCatastrófico","Extremo",IF(X137="AltaLeve","Moderado",IF(X137="AltaMenor","Moderado",IF(X137="AltaModerado","Alto",IF(X137="AltaMayor","Alto",IF(X137="AltaCatastrófico","Extremo",IF(X137="MediaLeve","Moderado",IF(X137="MediaMenor","Moderado",IF(X137="MediaModerado","Moderado",IF(X137="MediaMayor","Alto",IF(X137="MediaCatastrófico","Extremo",IF(X137="BajaLeve","Bajo",IF(X137="BajaMenor","Moderado",IF(X137="BajaModerado","Moderado",IF(X137="BajaMayor","Alto",IF(X137="BajaCatastrófico","Extremo",IF(X137="Muy BajaLeve","Bajo",IF(X137="Muy BajaMenor","Bajo",IF(X137="Muy BajaModerado","Moderado",IF(X137="Muy BajaMayor","Alto",IF(X137="Muy BajaCatastrófico","Extremo","")))))))))))))))))))))))))</f>
        <v>Alto</v>
      </c>
      <c r="Z137" s="73">
        <v>1</v>
      </c>
      <c r="AA137" s="76" t="s">
        <v>983</v>
      </c>
      <c r="AB137" s="381" t="s">
        <v>170</v>
      </c>
      <c r="AC137" s="298" t="s">
        <v>984</v>
      </c>
      <c r="AD137" s="382" t="str">
        <f t="shared" si="16"/>
        <v>Probabilidad</v>
      </c>
      <c r="AE137" s="381" t="s">
        <v>902</v>
      </c>
      <c r="AF137" s="301">
        <f t="shared" si="17"/>
        <v>0.25</v>
      </c>
      <c r="AG137" s="381" t="s">
        <v>903</v>
      </c>
      <c r="AH137" s="301">
        <f t="shared" si="18"/>
        <v>0.15</v>
      </c>
      <c r="AI137" s="300">
        <f t="shared" si="19"/>
        <v>0.4</v>
      </c>
      <c r="AJ137" s="59">
        <f>IFERROR(IF(AD137="Probabilidad",(Q137-(+Q137*AI137)),IF(AD137="Impacto",Q137,"")),"")</f>
        <v>0.36</v>
      </c>
      <c r="AK137" s="59">
        <f>IFERROR(IF(AD137="Impacto",(W137-(+W137*AI137)),IF(AD137="Probabilidad",W137,"")),"")</f>
        <v>0.8</v>
      </c>
      <c r="AL137" s="10" t="s">
        <v>66</v>
      </c>
      <c r="AM137" s="10" t="s">
        <v>67</v>
      </c>
      <c r="AN137" s="10" t="s">
        <v>80</v>
      </c>
      <c r="AO137" s="951">
        <f>Q137</f>
        <v>0.6</v>
      </c>
      <c r="AP137" s="951">
        <f>IF(AJ137="","",MIN(AJ137:AJ142))</f>
        <v>0.1512</v>
      </c>
      <c r="AQ137" s="967" t="str">
        <f>IFERROR(IF(AP137="","",IF(AP137&lt;=0.2,"Muy Baja",IF(AP137&lt;=0.4,"Baja",IF(AP137&lt;=0.6,"Media",IF(AP137&lt;=0.8,"Alta","Muy Alta"))))),"")</f>
        <v>Muy Baja</v>
      </c>
      <c r="AR137" s="951">
        <f>W137</f>
        <v>0.8</v>
      </c>
      <c r="AS137" s="951">
        <f>IF(AK137="","",MIN(AK137:AK142))</f>
        <v>0.8</v>
      </c>
      <c r="AT137" s="967" t="str">
        <f>IFERROR(IF(AS137="","",IF(AS137&lt;=0.2,"Leve",IF(AS137&lt;=0.4,"Menor",IF(AS137&lt;=0.6,"Moderado",IF(AS137&lt;=0.8,"Mayor","Catastrófico"))))),"")</f>
        <v>Mayor</v>
      </c>
      <c r="AU137" s="967" t="str">
        <f>Y137</f>
        <v>Alto</v>
      </c>
      <c r="AV137" s="1095" t="str">
        <f>IFERROR(IF(OR(AND(AQ137="Muy Baja",AT137="Leve"),AND(AQ137="Muy Baja",AT137="Menor"),AND(AQ137="Baja",AT137="Leve")),"Bajo",IF(OR(AND(AQ137="Muy baja",AT137="Moderado"),AND(AQ137="Baja",AT137="Menor"),AND(AQ137="Baja",AT137="Moderado"),AND(AQ137="Media",AT137="Leve"),AND(AQ137="Media",AT137="Menor"),AND(AQ137="Media",AT137="Moderado"),AND(AQ137="Alta",AT137="Leve"),AND(AQ137="Alta",AT137="Menor")),"Moderado",IF(OR(AND(AQ137="Muy Baja",AT137="Mayor"),AND(AQ137="Baja",AT137="Mayor"),AND(AQ137="Media",AT137="Mayor"),AND(AQ137="Alta",AT137="Moderado"),AND(AQ137="Alta",AT137="Mayor"),AND(AQ137="Muy Alta",AT137="Leve"),AND(AQ137="Muy Alta",AT137="Menor"),AND(AQ137="Muy Alta",AT137="Moderado"),AND(AQ137="Muy Alta",AT137="Mayor")),"Alto",IF(OR(AND(AQ137="Muy Baja",AT137="Catastrófico"),AND(AQ137="Baja",AT137="Catastrófico"),AND(AQ137="Media",AT137="Catastrófico"),AND(AQ137="Alta",AT137="Catastrófico"),AND(AQ137="Muy Alta",AT137="Catastrófico")),"Extremo","")))),"")</f>
        <v>Alto</v>
      </c>
      <c r="AW137" s="1144" t="s">
        <v>167</v>
      </c>
      <c r="AX137" s="1139" t="s">
        <v>1625</v>
      </c>
      <c r="AY137" s="1105" t="s">
        <v>1626</v>
      </c>
      <c r="AZ137" s="804" t="s">
        <v>982</v>
      </c>
      <c r="BA137" s="804" t="s">
        <v>1623</v>
      </c>
      <c r="BB137" s="1136" t="s">
        <v>1624</v>
      </c>
      <c r="BC137" s="1133"/>
      <c r="BD137" s="1128"/>
      <c r="BE137" s="1039"/>
      <c r="BF137" s="1039"/>
      <c r="BG137" s="1133"/>
      <c r="BH137" s="1128"/>
      <c r="BI137" s="1133"/>
      <c r="BJ137" s="1133"/>
      <c r="BK137" s="1133"/>
      <c r="BL137" s="1123"/>
    </row>
    <row r="138" spans="1:64" ht="105.75" thickBot="1" x14ac:dyDescent="0.3">
      <c r="A138" s="1056"/>
      <c r="B138" s="1059"/>
      <c r="C138" s="1062"/>
      <c r="D138" s="1013"/>
      <c r="E138" s="946"/>
      <c r="F138" s="1016"/>
      <c r="G138" s="1065"/>
      <c r="H138" s="1068"/>
      <c r="I138" s="1029"/>
      <c r="J138" s="983"/>
      <c r="K138" s="986"/>
      <c r="L138" s="852"/>
      <c r="M138" s="852"/>
      <c r="N138" s="962"/>
      <c r="O138" s="965"/>
      <c r="P138" s="803"/>
      <c r="Q138" s="955"/>
      <c r="R138" s="803"/>
      <c r="S138" s="955"/>
      <c r="T138" s="803"/>
      <c r="U138" s="955"/>
      <c r="V138" s="958"/>
      <c r="W138" s="955"/>
      <c r="X138" s="955"/>
      <c r="Y138" s="968"/>
      <c r="Z138" s="74">
        <v>2</v>
      </c>
      <c r="AA138" s="76" t="s">
        <v>915</v>
      </c>
      <c r="AB138" s="381" t="s">
        <v>165</v>
      </c>
      <c r="AC138" s="298" t="s">
        <v>851</v>
      </c>
      <c r="AD138" s="70" t="str">
        <f>IF(OR(AE138="Preventivo",AE138="Detectivo"),"Probabilidad",IF(AE138="Correctivo","Impacto",""))</f>
        <v>Probabilidad</v>
      </c>
      <c r="AE138" s="383" t="s">
        <v>907</v>
      </c>
      <c r="AF138" s="302">
        <f t="shared" si="17"/>
        <v>0.15</v>
      </c>
      <c r="AG138" s="383" t="s">
        <v>903</v>
      </c>
      <c r="AH138" s="302">
        <f t="shared" si="18"/>
        <v>0.15</v>
      </c>
      <c r="AI138" s="315">
        <f t="shared" si="19"/>
        <v>0.3</v>
      </c>
      <c r="AJ138" s="71">
        <f>IFERROR(IF(AND(AD137="Probabilidad",AD138="Probabilidad"),(AJ137-(+AJ137*AI138)),IF(AD138="Probabilidad",(Q137-(+Q137*AI138)),IF(AD138="Impacto",AJ137,""))),"")</f>
        <v>0.252</v>
      </c>
      <c r="AK138" s="71">
        <f>IFERROR(IF(AND(AD137="Impacto",AD138="Impacto"),(AK137-(+AK137*AI138)),IF(AD138="Impacto",(W137-(+W137*AI138)),IF(AD138="Probabilidad",AK137,""))),"")</f>
        <v>0.8</v>
      </c>
      <c r="AL138" s="10" t="s">
        <v>66</v>
      </c>
      <c r="AM138" s="10" t="s">
        <v>67</v>
      </c>
      <c r="AN138" s="10" t="s">
        <v>80</v>
      </c>
      <c r="AO138" s="952"/>
      <c r="AP138" s="952"/>
      <c r="AQ138" s="968"/>
      <c r="AR138" s="952"/>
      <c r="AS138" s="952"/>
      <c r="AT138" s="968"/>
      <c r="AU138" s="968"/>
      <c r="AV138" s="1096"/>
      <c r="AW138" s="1145"/>
      <c r="AX138" s="1140"/>
      <c r="AY138" s="808"/>
      <c r="AZ138" s="805"/>
      <c r="BA138" s="805"/>
      <c r="BB138" s="1137"/>
      <c r="BC138" s="1134"/>
      <c r="BD138" s="1129"/>
      <c r="BE138" s="1020"/>
      <c r="BF138" s="1020"/>
      <c r="BG138" s="1134"/>
      <c r="BH138" s="1142"/>
      <c r="BI138" s="1134"/>
      <c r="BJ138" s="1134"/>
      <c r="BK138" s="1134"/>
      <c r="BL138" s="1124"/>
    </row>
    <row r="139" spans="1:64" ht="75.75" thickBot="1" x14ac:dyDescent="0.3">
      <c r="A139" s="1056"/>
      <c r="B139" s="1059"/>
      <c r="C139" s="1062"/>
      <c r="D139" s="1013"/>
      <c r="E139" s="946"/>
      <c r="F139" s="1016"/>
      <c r="G139" s="1065"/>
      <c r="H139" s="1068"/>
      <c r="I139" s="1029"/>
      <c r="J139" s="983"/>
      <c r="K139" s="986"/>
      <c r="L139" s="852"/>
      <c r="M139" s="852"/>
      <c r="N139" s="962"/>
      <c r="O139" s="965"/>
      <c r="P139" s="803"/>
      <c r="Q139" s="955"/>
      <c r="R139" s="803"/>
      <c r="S139" s="955"/>
      <c r="T139" s="803"/>
      <c r="U139" s="955"/>
      <c r="V139" s="958"/>
      <c r="W139" s="955"/>
      <c r="X139" s="955"/>
      <c r="Y139" s="968"/>
      <c r="Z139" s="74">
        <v>3</v>
      </c>
      <c r="AA139" s="76" t="s">
        <v>989</v>
      </c>
      <c r="AB139" s="381" t="s">
        <v>170</v>
      </c>
      <c r="AC139" s="298" t="s">
        <v>851</v>
      </c>
      <c r="AD139" s="384" t="str">
        <f>IF(OR(AE139="Preventivo",AE139="Detectivo"),"Probabilidad",IF(AE139="Correctivo","Impacto",""))</f>
        <v>Probabilidad</v>
      </c>
      <c r="AE139" s="383" t="s">
        <v>902</v>
      </c>
      <c r="AF139" s="302">
        <f t="shared" si="17"/>
        <v>0.25</v>
      </c>
      <c r="AG139" s="383" t="s">
        <v>903</v>
      </c>
      <c r="AH139" s="302">
        <f t="shared" si="18"/>
        <v>0.15</v>
      </c>
      <c r="AI139" s="315">
        <f t="shared" si="19"/>
        <v>0.4</v>
      </c>
      <c r="AJ139" s="69">
        <f>IFERROR(IF(AND(AD138="Probabilidad",AD139="Probabilidad"),(AJ138-(+AJ138*AI139)),IF(AND(AD138="Impacto",AD139="Probabilidad"),(AJ137-(+AJ137*AI139)),IF(AD139="Impacto",AJ138,""))),"")</f>
        <v>0.1512</v>
      </c>
      <c r="AK139" s="69">
        <f>IFERROR(IF(AND(AD138="Impacto",AD139="Impacto"),(AK138-(+AK138*AI139)),IF(AND(AD138="Probabilidad",AD139="Impacto"),(AK137-(+AK137*AI139)),IF(AD139="Probabilidad",AK138,""))),"")</f>
        <v>0.8</v>
      </c>
      <c r="AL139" s="10" t="s">
        <v>66</v>
      </c>
      <c r="AM139" s="10" t="s">
        <v>67</v>
      </c>
      <c r="AN139" s="10" t="s">
        <v>80</v>
      </c>
      <c r="AO139" s="952"/>
      <c r="AP139" s="952"/>
      <c r="AQ139" s="968"/>
      <c r="AR139" s="952"/>
      <c r="AS139" s="952"/>
      <c r="AT139" s="968"/>
      <c r="AU139" s="968"/>
      <c r="AV139" s="1096"/>
      <c r="AW139" s="1145"/>
      <c r="AX139" s="1140"/>
      <c r="AY139" s="808"/>
      <c r="AZ139" s="805"/>
      <c r="BA139" s="805"/>
      <c r="BB139" s="1137"/>
      <c r="BC139" s="1134"/>
      <c r="BD139" s="1129"/>
      <c r="BE139" s="1020"/>
      <c r="BF139" s="1020"/>
      <c r="BG139" s="1134"/>
      <c r="BH139" s="1142"/>
      <c r="BI139" s="1134"/>
      <c r="BJ139" s="1134"/>
      <c r="BK139" s="1134"/>
      <c r="BL139" s="1124"/>
    </row>
    <row r="140" spans="1:64" ht="70.5" x14ac:dyDescent="0.25">
      <c r="A140" s="1056"/>
      <c r="B140" s="1059"/>
      <c r="C140" s="1062"/>
      <c r="D140" s="1013"/>
      <c r="E140" s="946"/>
      <c r="F140" s="1016"/>
      <c r="G140" s="1065"/>
      <c r="H140" s="1068"/>
      <c r="I140" s="1029"/>
      <c r="J140" s="983"/>
      <c r="K140" s="986"/>
      <c r="L140" s="852"/>
      <c r="M140" s="852"/>
      <c r="N140" s="962"/>
      <c r="O140" s="965"/>
      <c r="P140" s="803"/>
      <c r="Q140" s="955"/>
      <c r="R140" s="803"/>
      <c r="S140" s="955"/>
      <c r="T140" s="803"/>
      <c r="U140" s="955"/>
      <c r="V140" s="958"/>
      <c r="W140" s="955"/>
      <c r="X140" s="955"/>
      <c r="Y140" s="968"/>
      <c r="Z140" s="74">
        <v>4</v>
      </c>
      <c r="AA140" s="411"/>
      <c r="AB140" s="381"/>
      <c r="AC140" s="310"/>
      <c r="AD140" s="384" t="str">
        <f t="shared" si="16"/>
        <v/>
      </c>
      <c r="AE140" s="383"/>
      <c r="AF140" s="302" t="str">
        <f t="shared" si="17"/>
        <v/>
      </c>
      <c r="AG140" s="383"/>
      <c r="AH140" s="302" t="str">
        <f t="shared" si="18"/>
        <v/>
      </c>
      <c r="AI140" s="315" t="str">
        <f t="shared" si="19"/>
        <v/>
      </c>
      <c r="AJ140" s="69" t="str">
        <f>IFERROR(IF(AND(AD139="Probabilidad",AD140="Probabilidad"),(AJ139-(+AJ139*AI140)),IF(AND(AD139="Impacto",AD140="Probabilidad"),(AJ138-(+AJ138*AI140)),IF(AD140="Impacto",AJ139,""))),"")</f>
        <v/>
      </c>
      <c r="AK140" s="69" t="str">
        <f>IFERROR(IF(AND(AD139="Impacto",AD140="Impacto"),(AK139-(+AK139*AI140)),IF(AND(AD139="Probabilidad",AD140="Impacto"),(AK138-(+AK138*AI140)),IF(AD140="Probabilidad",AK139,""))),"")</f>
        <v/>
      </c>
      <c r="AL140" s="10" t="s">
        <v>66</v>
      </c>
      <c r="AM140" s="10" t="s">
        <v>67</v>
      </c>
      <c r="AN140" s="10" t="s">
        <v>80</v>
      </c>
      <c r="AO140" s="952"/>
      <c r="AP140" s="952"/>
      <c r="AQ140" s="968"/>
      <c r="AR140" s="952"/>
      <c r="AS140" s="952"/>
      <c r="AT140" s="968"/>
      <c r="AU140" s="968"/>
      <c r="AV140" s="1096"/>
      <c r="AW140" s="1145"/>
      <c r="AX140" s="1140"/>
      <c r="AY140" s="808"/>
      <c r="AZ140" s="805"/>
      <c r="BA140" s="805"/>
      <c r="BB140" s="1137"/>
      <c r="BC140" s="1134"/>
      <c r="BD140" s="1129"/>
      <c r="BE140" s="1020"/>
      <c r="BF140" s="1020"/>
      <c r="BG140" s="1134"/>
      <c r="BH140" s="1142"/>
      <c r="BI140" s="1134"/>
      <c r="BJ140" s="1134"/>
      <c r="BK140" s="1134"/>
      <c r="BL140" s="1124"/>
    </row>
    <row r="141" spans="1:64" x14ac:dyDescent="0.25">
      <c r="A141" s="1056"/>
      <c r="B141" s="1059"/>
      <c r="C141" s="1062"/>
      <c r="D141" s="1013"/>
      <c r="E141" s="946"/>
      <c r="F141" s="1016"/>
      <c r="G141" s="1065"/>
      <c r="H141" s="1068"/>
      <c r="I141" s="1029"/>
      <c r="J141" s="983"/>
      <c r="K141" s="986"/>
      <c r="L141" s="852"/>
      <c r="M141" s="852"/>
      <c r="N141" s="962"/>
      <c r="O141" s="965"/>
      <c r="P141" s="803"/>
      <c r="Q141" s="955"/>
      <c r="R141" s="803"/>
      <c r="S141" s="955"/>
      <c r="T141" s="803"/>
      <c r="U141" s="955"/>
      <c r="V141" s="958"/>
      <c r="W141" s="955"/>
      <c r="X141" s="955"/>
      <c r="Y141" s="968"/>
      <c r="Z141" s="74">
        <v>5</v>
      </c>
      <c r="AA141" s="408"/>
      <c r="AB141" s="383"/>
      <c r="AC141" s="385"/>
      <c r="AD141" s="384" t="str">
        <f t="shared" si="16"/>
        <v/>
      </c>
      <c r="AE141" s="383"/>
      <c r="AF141" s="302" t="str">
        <f t="shared" si="17"/>
        <v/>
      </c>
      <c r="AG141" s="383"/>
      <c r="AH141" s="302" t="str">
        <f t="shared" si="18"/>
        <v/>
      </c>
      <c r="AI141" s="315" t="str">
        <f t="shared" si="19"/>
        <v/>
      </c>
      <c r="AJ141" s="69" t="str">
        <f>IFERROR(IF(AND(AD140="Probabilidad",AD141="Probabilidad"),(AJ140-(+AJ140*AI141)),IF(AND(AD140="Impacto",AD141="Probabilidad"),(AJ139-(+AJ139*AI141)),IF(AD141="Impacto",AJ140,""))),"")</f>
        <v/>
      </c>
      <c r="AK141" s="69" t="str">
        <f>IFERROR(IF(AND(AD140="Impacto",AD141="Impacto"),(AK140-(+AK140*AI141)),IF(AND(AD140="Probabilidad",AD141="Impacto"),(AK139-(+AK139*AI141)),IF(AD141="Probabilidad",AK140,""))),"")</f>
        <v/>
      </c>
      <c r="AL141" s="19"/>
      <c r="AM141" s="19"/>
      <c r="AN141" s="19"/>
      <c r="AO141" s="952"/>
      <c r="AP141" s="952"/>
      <c r="AQ141" s="968"/>
      <c r="AR141" s="952"/>
      <c r="AS141" s="952"/>
      <c r="AT141" s="968"/>
      <c r="AU141" s="968"/>
      <c r="AV141" s="1096"/>
      <c r="AW141" s="1145"/>
      <c r="AX141" s="1140"/>
      <c r="AY141" s="808"/>
      <c r="AZ141" s="805"/>
      <c r="BA141" s="805"/>
      <c r="BB141" s="1137"/>
      <c r="BC141" s="1134"/>
      <c r="BD141" s="1129"/>
      <c r="BE141" s="1020"/>
      <c r="BF141" s="1020"/>
      <c r="BG141" s="1134"/>
      <c r="BH141" s="1142"/>
      <c r="BI141" s="1134"/>
      <c r="BJ141" s="1134"/>
      <c r="BK141" s="1134"/>
      <c r="BL141" s="1124"/>
    </row>
    <row r="142" spans="1:64" ht="15.75" thickBot="1" x14ac:dyDescent="0.3">
      <c r="A142" s="1056"/>
      <c r="B142" s="1059"/>
      <c r="C142" s="1062"/>
      <c r="D142" s="1014"/>
      <c r="E142" s="947"/>
      <c r="F142" s="1017"/>
      <c r="G142" s="1066"/>
      <c r="H142" s="1069"/>
      <c r="I142" s="1030"/>
      <c r="J142" s="984"/>
      <c r="K142" s="987"/>
      <c r="L142" s="960"/>
      <c r="M142" s="960"/>
      <c r="N142" s="963"/>
      <c r="O142" s="966"/>
      <c r="P142" s="847"/>
      <c r="Q142" s="956"/>
      <c r="R142" s="847"/>
      <c r="S142" s="956"/>
      <c r="T142" s="847"/>
      <c r="U142" s="956"/>
      <c r="V142" s="959"/>
      <c r="W142" s="956"/>
      <c r="X142" s="956"/>
      <c r="Y142" s="969"/>
      <c r="Z142" s="75">
        <v>6</v>
      </c>
      <c r="AA142" s="410"/>
      <c r="AB142" s="388"/>
      <c r="AC142" s="387"/>
      <c r="AD142" s="391" t="str">
        <f t="shared" si="16"/>
        <v/>
      </c>
      <c r="AE142" s="388"/>
      <c r="AF142" s="303" t="str">
        <f t="shared" si="17"/>
        <v/>
      </c>
      <c r="AG142" s="388"/>
      <c r="AH142" s="303" t="str">
        <f t="shared" si="18"/>
        <v/>
      </c>
      <c r="AI142" s="61" t="str">
        <f t="shared" si="19"/>
        <v/>
      </c>
      <c r="AJ142" s="69" t="str">
        <f>IFERROR(IF(AND(AD141="Probabilidad",AD142="Probabilidad"),(AJ141-(+AJ141*AI142)),IF(AND(AD141="Impacto",AD142="Probabilidad"),(AJ140-(+AJ140*AI142)),IF(AD142="Impacto",AJ141,""))),"")</f>
        <v/>
      </c>
      <c r="AK142" s="69" t="str">
        <f>IFERROR(IF(AND(AD141="Impacto",AD142="Impacto"),(AK141-(+AK141*AI142)),IF(AND(AD141="Probabilidad",AD142="Impacto"),(AK140-(+AK140*AI142)),IF(AD142="Probabilidad",AK141,""))),"")</f>
        <v/>
      </c>
      <c r="AL142" s="20"/>
      <c r="AM142" s="20"/>
      <c r="AN142" s="20"/>
      <c r="AO142" s="953"/>
      <c r="AP142" s="953"/>
      <c r="AQ142" s="969"/>
      <c r="AR142" s="953"/>
      <c r="AS142" s="953"/>
      <c r="AT142" s="969"/>
      <c r="AU142" s="969"/>
      <c r="AV142" s="1101"/>
      <c r="AW142" s="1146"/>
      <c r="AX142" s="1141"/>
      <c r="AY142" s="809"/>
      <c r="AZ142" s="806"/>
      <c r="BA142" s="806"/>
      <c r="BB142" s="1138"/>
      <c r="BC142" s="1135"/>
      <c r="BD142" s="1130"/>
      <c r="BE142" s="1021"/>
      <c r="BF142" s="1021"/>
      <c r="BG142" s="1135"/>
      <c r="BH142" s="1143"/>
      <c r="BI142" s="1135"/>
      <c r="BJ142" s="1135"/>
      <c r="BK142" s="1135"/>
      <c r="BL142" s="1125"/>
    </row>
    <row r="143" spans="1:64" ht="120.75" customHeight="1" thickBot="1" x14ac:dyDescent="0.3">
      <c r="A143" s="1056"/>
      <c r="B143" s="1059"/>
      <c r="C143" s="1062"/>
      <c r="D143" s="1012" t="s">
        <v>840</v>
      </c>
      <c r="E143" s="945" t="s">
        <v>125</v>
      </c>
      <c r="F143" s="1015">
        <v>15</v>
      </c>
      <c r="G143" s="1064" t="s">
        <v>990</v>
      </c>
      <c r="H143" s="1067" t="s">
        <v>98</v>
      </c>
      <c r="I143" s="1043" t="s">
        <v>1016</v>
      </c>
      <c r="J143" s="982" t="s">
        <v>16</v>
      </c>
      <c r="K143" s="985" t="str">
        <f>CONCATENATE(" *",[24]Árbol_G!C171," *",[24]Árbol_G!E171," *",[24]Árbol_G!G171)</f>
        <v xml:space="preserve"> * * *</v>
      </c>
      <c r="L143" s="851" t="s">
        <v>987</v>
      </c>
      <c r="M143" s="851" t="s">
        <v>988</v>
      </c>
      <c r="N143" s="804"/>
      <c r="O143" s="970"/>
      <c r="P143" s="802" t="s">
        <v>62</v>
      </c>
      <c r="Q143" s="954">
        <f>IF(P143="Muy Alta",100%,IF(P143="Alta",80%,IF(P143="Media",60%,IF(P143="Baja",40%,IF(P143="Muy Baja",20%,"")))))</f>
        <v>0.6</v>
      </c>
      <c r="R143" s="802" t="s">
        <v>74</v>
      </c>
      <c r="S143" s="954">
        <f>IF(R143="Catastrófico",100%,IF(R143="Mayor",80%,IF(R143="Moderado",60%,IF(R143="Menor",40%,IF(R143="Leve",20%,"")))))</f>
        <v>0.2</v>
      </c>
      <c r="T143" s="802" t="s">
        <v>11</v>
      </c>
      <c r="U143" s="954">
        <f>IF(T143="Catastrófico",100%,IF(T143="Mayor",80%,IF(T143="Moderado",60%,IF(T143="Menor",40%,IF(T143="Leve",20%,"")))))</f>
        <v>0.8</v>
      </c>
      <c r="V143" s="957" t="str">
        <f>IF(W143=100%,"Catastrófico",IF(W143=80%,"Mayor",IF(W143=60%,"Moderado",IF(W143=40%,"Menor",IF(W143=20%,"Leve","")))))</f>
        <v>Mayor</v>
      </c>
      <c r="W143" s="954">
        <f>IF(AND(S143="",U143=""),"",MAX(S143,U143))</f>
        <v>0.8</v>
      </c>
      <c r="X143" s="954" t="str">
        <f>CONCATENATE(P143,V143)</f>
        <v>MediaMayor</v>
      </c>
      <c r="Y143" s="967" t="str">
        <f>IF(X143="Muy AltaLeve","Alto",IF(X143="Muy AltaMenor","Alto",IF(X143="Muy AltaModerado","Alto",IF(X143="Muy AltaMayor","Alto",IF(X143="Muy AltaCatastrófico","Extremo",IF(X143="AltaLeve","Moderado",IF(X143="AltaMenor","Moderado",IF(X143="AltaModerado","Alto",IF(X143="AltaMayor","Alto",IF(X143="AltaCatastrófico","Extremo",IF(X143="MediaLeve","Moderado",IF(X143="MediaMenor","Moderado",IF(X143="MediaModerado","Moderado",IF(X143="MediaMayor","Alto",IF(X143="MediaCatastrófico","Extremo",IF(X143="BajaLeve","Bajo",IF(X143="BajaMenor","Moderado",IF(X143="BajaModerado","Moderado",IF(X143="BajaMayor","Alto",IF(X143="BajaCatastrófico","Extremo",IF(X143="Muy BajaLeve","Bajo",IF(X143="Muy BajaMenor","Bajo",IF(X143="Muy BajaModerado","Moderado",IF(X143="Muy BajaMayor","Alto",IF(X143="Muy BajaCatastrófico","Extremo","")))))))))))))))))))))))))</f>
        <v>Alto</v>
      </c>
      <c r="Z143" s="73">
        <v>1</v>
      </c>
      <c r="AA143" s="77" t="s">
        <v>991</v>
      </c>
      <c r="AB143" s="381" t="s">
        <v>165</v>
      </c>
      <c r="AC143" s="298" t="s">
        <v>869</v>
      </c>
      <c r="AD143" s="382" t="str">
        <f t="shared" si="16"/>
        <v>Probabilidad</v>
      </c>
      <c r="AE143" s="381" t="s">
        <v>902</v>
      </c>
      <c r="AF143" s="301">
        <f t="shared" si="17"/>
        <v>0.25</v>
      </c>
      <c r="AG143" s="381" t="s">
        <v>903</v>
      </c>
      <c r="AH143" s="301">
        <f t="shared" si="18"/>
        <v>0.15</v>
      </c>
      <c r="AI143" s="300">
        <f t="shared" si="19"/>
        <v>0.4</v>
      </c>
      <c r="AJ143" s="59">
        <f>IFERROR(IF(AD143="Probabilidad",(Q143-(+Q143*AI143)),IF(AD143="Impacto",Q143,"")),"")</f>
        <v>0.36</v>
      </c>
      <c r="AK143" s="59">
        <f>IFERROR(IF(AD143="Impacto",(W143-(+W143*AI143)),IF(AD143="Probabilidad",W143,"")),"")</f>
        <v>0.8</v>
      </c>
      <c r="AL143" s="10" t="s">
        <v>66</v>
      </c>
      <c r="AM143" s="10" t="s">
        <v>67</v>
      </c>
      <c r="AN143" s="10" t="s">
        <v>80</v>
      </c>
      <c r="AO143" s="951">
        <f>Q143</f>
        <v>0.6</v>
      </c>
      <c r="AP143" s="951">
        <f>IF(AJ143="","",MIN(AJ143:AJ148))</f>
        <v>0.216</v>
      </c>
      <c r="AQ143" s="967" t="str">
        <f>IFERROR(IF(AP143="","",IF(AP143&lt;=0.2,"Muy Baja",IF(AP143&lt;=0.4,"Baja",IF(AP143&lt;=0.6,"Media",IF(AP143&lt;=0.8,"Alta","Muy Alta"))))),"")</f>
        <v>Baja</v>
      </c>
      <c r="AR143" s="951">
        <f>W143</f>
        <v>0.8</v>
      </c>
      <c r="AS143" s="951">
        <f>IF(AK143="","",MIN(AK143:AK148))</f>
        <v>0.8</v>
      </c>
      <c r="AT143" s="967" t="str">
        <f>IFERROR(IF(AS143="","",IF(AS143&lt;=0.2,"Leve",IF(AS143&lt;=0.4,"Menor",IF(AS143&lt;=0.6,"Moderado",IF(AS143&lt;=0.8,"Mayor","Catastrófico"))))),"")</f>
        <v>Mayor</v>
      </c>
      <c r="AU143" s="967" t="str">
        <f>Y143</f>
        <v>Alto</v>
      </c>
      <c r="AV143" s="1095" t="str">
        <f>IFERROR(IF(OR(AND(AQ143="Muy Baja",AT143="Leve"),AND(AQ143="Muy Baja",AT143="Menor"),AND(AQ143="Baja",AT143="Leve")),"Bajo",IF(OR(AND(AQ143="Muy baja",AT143="Moderado"),AND(AQ143="Baja",AT143="Menor"),AND(AQ143="Baja",AT143="Moderado"),AND(AQ143="Media",AT143="Leve"),AND(AQ143="Media",AT143="Menor"),AND(AQ143="Media",AT143="Moderado"),AND(AQ143="Alta",AT143="Leve"),AND(AQ143="Alta",AT143="Menor")),"Moderado",IF(OR(AND(AQ143="Muy Baja",AT143="Mayor"),AND(AQ143="Baja",AT143="Mayor"),AND(AQ143="Media",AT143="Mayor"),AND(AQ143="Alta",AT143="Moderado"),AND(AQ143="Alta",AT143="Mayor"),AND(AQ143="Muy Alta",AT143="Leve"),AND(AQ143="Muy Alta",AT143="Menor"),AND(AQ143="Muy Alta",AT143="Moderado"),AND(AQ143="Muy Alta",AT143="Mayor")),"Alto",IF(OR(AND(AQ143="Muy Baja",AT143="Catastrófico"),AND(AQ143="Baja",AT143="Catastrófico"),AND(AQ143="Media",AT143="Catastrófico"),AND(AQ143="Alta",AT143="Catastrófico"),AND(AQ143="Muy Alta",AT143="Catastrófico")),"Extremo","")))),"")</f>
        <v>Alto</v>
      </c>
      <c r="AW143" s="1147" t="s">
        <v>167</v>
      </c>
      <c r="AX143" s="1105" t="s">
        <v>1627</v>
      </c>
      <c r="AY143" s="1105" t="s">
        <v>1628</v>
      </c>
      <c r="AZ143" s="804" t="s">
        <v>982</v>
      </c>
      <c r="BA143" s="804" t="s">
        <v>1623</v>
      </c>
      <c r="BB143" s="1136" t="s">
        <v>1629</v>
      </c>
      <c r="BC143" s="1133"/>
      <c r="BD143" s="1128"/>
      <c r="BE143" s="1039"/>
      <c r="BF143" s="1039"/>
      <c r="BG143" s="1133"/>
      <c r="BH143" s="1128"/>
      <c r="BI143" s="1133"/>
      <c r="BJ143" s="1133"/>
      <c r="BK143" s="1133"/>
      <c r="BL143" s="1123"/>
    </row>
    <row r="144" spans="1:64" ht="71.25" thickBot="1" x14ac:dyDescent="0.3">
      <c r="A144" s="1056"/>
      <c r="B144" s="1059"/>
      <c r="C144" s="1062"/>
      <c r="D144" s="1013"/>
      <c r="E144" s="946"/>
      <c r="F144" s="1016"/>
      <c r="G144" s="1065"/>
      <c r="H144" s="1068"/>
      <c r="I144" s="1044"/>
      <c r="J144" s="983"/>
      <c r="K144" s="986"/>
      <c r="L144" s="852"/>
      <c r="M144" s="852"/>
      <c r="N144" s="805"/>
      <c r="O144" s="971"/>
      <c r="P144" s="803"/>
      <c r="Q144" s="955"/>
      <c r="R144" s="803"/>
      <c r="S144" s="955"/>
      <c r="T144" s="803"/>
      <c r="U144" s="955"/>
      <c r="V144" s="958"/>
      <c r="W144" s="955"/>
      <c r="X144" s="955"/>
      <c r="Y144" s="968"/>
      <c r="Z144" s="74">
        <v>2</v>
      </c>
      <c r="AA144" s="76" t="s">
        <v>992</v>
      </c>
      <c r="AB144" s="381" t="s">
        <v>170</v>
      </c>
      <c r="AC144" s="298" t="s">
        <v>993</v>
      </c>
      <c r="AD144" s="384" t="str">
        <f t="shared" si="16"/>
        <v>Probabilidad</v>
      </c>
      <c r="AE144" s="383" t="s">
        <v>902</v>
      </c>
      <c r="AF144" s="302">
        <f t="shared" si="17"/>
        <v>0.25</v>
      </c>
      <c r="AG144" s="383" t="s">
        <v>903</v>
      </c>
      <c r="AH144" s="302">
        <f t="shared" si="18"/>
        <v>0.15</v>
      </c>
      <c r="AI144" s="315">
        <f t="shared" si="19"/>
        <v>0.4</v>
      </c>
      <c r="AJ144" s="69">
        <f>IFERROR(IF(AND(AD143="Probabilidad",AD144="Probabilidad"),(AJ143-(+AJ143*AI144)),IF(AD144="Probabilidad",(Q143-(+Q143*AI144)),IF(AD144="Impacto",AJ143,""))),"")</f>
        <v>0.216</v>
      </c>
      <c r="AK144" s="69">
        <f>IFERROR(IF(AND(AD143="Impacto",AD144="Impacto"),(AK143-(+AK143*AI144)),IF(AD144="Impacto",(W143-(+W143*AI144)),IF(AD144="Probabilidad",AK143,""))),"")</f>
        <v>0.8</v>
      </c>
      <c r="AL144" s="10" t="s">
        <v>66</v>
      </c>
      <c r="AM144" s="10" t="s">
        <v>67</v>
      </c>
      <c r="AN144" s="10" t="s">
        <v>80</v>
      </c>
      <c r="AO144" s="952"/>
      <c r="AP144" s="952"/>
      <c r="AQ144" s="968"/>
      <c r="AR144" s="952"/>
      <c r="AS144" s="952"/>
      <c r="AT144" s="968"/>
      <c r="AU144" s="968"/>
      <c r="AV144" s="1096"/>
      <c r="AW144" s="1148"/>
      <c r="AX144" s="808"/>
      <c r="AY144" s="808"/>
      <c r="AZ144" s="805"/>
      <c r="BA144" s="805"/>
      <c r="BB144" s="1137"/>
      <c r="BC144" s="1134"/>
      <c r="BD144" s="1129"/>
      <c r="BE144" s="1020"/>
      <c r="BF144" s="1020"/>
      <c r="BG144" s="1134"/>
      <c r="BH144" s="1142"/>
      <c r="BI144" s="1134"/>
      <c r="BJ144" s="1134"/>
      <c r="BK144" s="1134"/>
      <c r="BL144" s="1124"/>
    </row>
    <row r="145" spans="1:64" ht="71.25" thickBot="1" x14ac:dyDescent="0.3">
      <c r="A145" s="1056"/>
      <c r="B145" s="1059"/>
      <c r="C145" s="1062"/>
      <c r="D145" s="1013"/>
      <c r="E145" s="946"/>
      <c r="F145" s="1016"/>
      <c r="G145" s="1065"/>
      <c r="H145" s="1068"/>
      <c r="I145" s="1044"/>
      <c r="J145" s="983"/>
      <c r="K145" s="986"/>
      <c r="L145" s="852"/>
      <c r="M145" s="852"/>
      <c r="N145" s="805"/>
      <c r="O145" s="971"/>
      <c r="P145" s="803"/>
      <c r="Q145" s="955"/>
      <c r="R145" s="803"/>
      <c r="S145" s="955"/>
      <c r="T145" s="803"/>
      <c r="U145" s="955"/>
      <c r="V145" s="958"/>
      <c r="W145" s="955"/>
      <c r="X145" s="955"/>
      <c r="Y145" s="968"/>
      <c r="Z145" s="74">
        <v>3</v>
      </c>
      <c r="AA145" s="408"/>
      <c r="AB145" s="381"/>
      <c r="AC145" s="385"/>
      <c r="AD145" s="384" t="str">
        <f t="shared" si="16"/>
        <v/>
      </c>
      <c r="AE145" s="383"/>
      <c r="AF145" s="302" t="str">
        <f t="shared" si="17"/>
        <v/>
      </c>
      <c r="AG145" s="383"/>
      <c r="AH145" s="302" t="str">
        <f t="shared" si="18"/>
        <v/>
      </c>
      <c r="AI145" s="315" t="str">
        <f t="shared" si="19"/>
        <v/>
      </c>
      <c r="AJ145" s="69" t="str">
        <f>IFERROR(IF(AND(AD144="Probabilidad",AD145="Probabilidad"),(AJ144-(+AJ144*AI145)),IF(AND(AD144="Impacto",AD145="Probabilidad"),(AJ143-(+AJ143*AI145)),IF(AD145="Impacto",AJ144,""))),"")</f>
        <v/>
      </c>
      <c r="AK145" s="69" t="str">
        <f>IFERROR(IF(AND(AD144="Impacto",AD145="Impacto"),(AK144-(+AK144*AI145)),IF(AND(AD144="Probabilidad",AD145="Impacto"),(AK143-(+AK143*AI145)),IF(AD145="Probabilidad",AK144,""))),"")</f>
        <v/>
      </c>
      <c r="AL145" s="10" t="s">
        <v>66</v>
      </c>
      <c r="AM145" s="10" t="s">
        <v>67</v>
      </c>
      <c r="AN145" s="10" t="s">
        <v>80</v>
      </c>
      <c r="AO145" s="952"/>
      <c r="AP145" s="952"/>
      <c r="AQ145" s="968"/>
      <c r="AR145" s="952"/>
      <c r="AS145" s="952"/>
      <c r="AT145" s="968"/>
      <c r="AU145" s="968"/>
      <c r="AV145" s="1096"/>
      <c r="AW145" s="1148"/>
      <c r="AX145" s="808"/>
      <c r="AY145" s="808"/>
      <c r="AZ145" s="805"/>
      <c r="BA145" s="805"/>
      <c r="BB145" s="1137"/>
      <c r="BC145" s="1134"/>
      <c r="BD145" s="1129"/>
      <c r="BE145" s="1020"/>
      <c r="BF145" s="1020"/>
      <c r="BG145" s="1134"/>
      <c r="BH145" s="1142"/>
      <c r="BI145" s="1134"/>
      <c r="BJ145" s="1134"/>
      <c r="BK145" s="1134"/>
      <c r="BL145" s="1124"/>
    </row>
    <row r="146" spans="1:64" ht="71.25" thickBot="1" x14ac:dyDescent="0.3">
      <c r="A146" s="1056"/>
      <c r="B146" s="1059"/>
      <c r="C146" s="1062"/>
      <c r="D146" s="1013"/>
      <c r="E146" s="946"/>
      <c r="F146" s="1016"/>
      <c r="G146" s="1065"/>
      <c r="H146" s="1068"/>
      <c r="I146" s="1044"/>
      <c r="J146" s="983"/>
      <c r="K146" s="986"/>
      <c r="L146" s="852"/>
      <c r="M146" s="852"/>
      <c r="N146" s="805"/>
      <c r="O146" s="971"/>
      <c r="P146" s="803"/>
      <c r="Q146" s="955"/>
      <c r="R146" s="803"/>
      <c r="S146" s="955"/>
      <c r="T146" s="803"/>
      <c r="U146" s="955"/>
      <c r="V146" s="958"/>
      <c r="W146" s="955"/>
      <c r="X146" s="955"/>
      <c r="Y146" s="968"/>
      <c r="Z146" s="74">
        <v>4</v>
      </c>
      <c r="AA146" s="408"/>
      <c r="AB146" s="381"/>
      <c r="AC146" s="385"/>
      <c r="AD146" s="384" t="str">
        <f t="shared" si="16"/>
        <v/>
      </c>
      <c r="AE146" s="383"/>
      <c r="AF146" s="302" t="str">
        <f t="shared" si="17"/>
        <v/>
      </c>
      <c r="AG146" s="383"/>
      <c r="AH146" s="302" t="str">
        <f t="shared" si="18"/>
        <v/>
      </c>
      <c r="AI146" s="315" t="str">
        <f t="shared" si="19"/>
        <v/>
      </c>
      <c r="AJ146" s="69" t="str">
        <f>IFERROR(IF(AND(AD145="Probabilidad",AD146="Probabilidad"),(AJ145-(+AJ145*AI146)),IF(AND(AD145="Impacto",AD146="Probabilidad"),(AJ144-(+AJ144*AI146)),IF(AD146="Impacto",AJ145,""))),"")</f>
        <v/>
      </c>
      <c r="AK146" s="69" t="str">
        <f>IFERROR(IF(AND(AD145="Impacto",AD146="Impacto"),(AK145-(+AK145*AI146)),IF(AND(AD145="Probabilidad",AD146="Impacto"),(AK144-(+AK144*AI146)),IF(AD146="Probabilidad",AK145,""))),"")</f>
        <v/>
      </c>
      <c r="AL146" s="10" t="s">
        <v>66</v>
      </c>
      <c r="AM146" s="10" t="s">
        <v>67</v>
      </c>
      <c r="AN146" s="10" t="s">
        <v>80</v>
      </c>
      <c r="AO146" s="952"/>
      <c r="AP146" s="952"/>
      <c r="AQ146" s="968"/>
      <c r="AR146" s="952"/>
      <c r="AS146" s="952"/>
      <c r="AT146" s="968"/>
      <c r="AU146" s="968"/>
      <c r="AV146" s="1096"/>
      <c r="AW146" s="1148"/>
      <c r="AX146" s="808"/>
      <c r="AY146" s="808"/>
      <c r="AZ146" s="805"/>
      <c r="BA146" s="805"/>
      <c r="BB146" s="1137"/>
      <c r="BC146" s="1134"/>
      <c r="BD146" s="1129"/>
      <c r="BE146" s="1020"/>
      <c r="BF146" s="1020"/>
      <c r="BG146" s="1134"/>
      <c r="BH146" s="1142"/>
      <c r="BI146" s="1134"/>
      <c r="BJ146" s="1134"/>
      <c r="BK146" s="1134"/>
      <c r="BL146" s="1124"/>
    </row>
    <row r="147" spans="1:64" ht="71.25" thickBot="1" x14ac:dyDescent="0.3">
      <c r="A147" s="1056"/>
      <c r="B147" s="1059"/>
      <c r="C147" s="1062"/>
      <c r="D147" s="1013"/>
      <c r="E147" s="946"/>
      <c r="F147" s="1016"/>
      <c r="G147" s="1065"/>
      <c r="H147" s="1068"/>
      <c r="I147" s="1044"/>
      <c r="J147" s="983"/>
      <c r="K147" s="986"/>
      <c r="L147" s="852"/>
      <c r="M147" s="852"/>
      <c r="N147" s="805"/>
      <c r="O147" s="971"/>
      <c r="P147" s="803"/>
      <c r="Q147" s="955"/>
      <c r="R147" s="803"/>
      <c r="S147" s="955"/>
      <c r="T147" s="803"/>
      <c r="U147" s="955"/>
      <c r="V147" s="958"/>
      <c r="W147" s="955"/>
      <c r="X147" s="955"/>
      <c r="Y147" s="968"/>
      <c r="Z147" s="74">
        <v>5</v>
      </c>
      <c r="AA147" s="408"/>
      <c r="AB147" s="381"/>
      <c r="AC147" s="385"/>
      <c r="AD147" s="384" t="str">
        <f t="shared" si="16"/>
        <v/>
      </c>
      <c r="AE147" s="383"/>
      <c r="AF147" s="302" t="str">
        <f t="shared" si="17"/>
        <v/>
      </c>
      <c r="AG147" s="383"/>
      <c r="AH147" s="302" t="str">
        <f t="shared" si="18"/>
        <v/>
      </c>
      <c r="AI147" s="315" t="str">
        <f t="shared" si="19"/>
        <v/>
      </c>
      <c r="AJ147" s="69" t="str">
        <f>IFERROR(IF(AND(AD146="Probabilidad",AD147="Probabilidad"),(AJ146-(+AJ146*AI147)),IF(AND(AD146="Impacto",AD147="Probabilidad"),(AJ145-(+AJ145*AI147)),IF(AD147="Impacto",AJ146,""))),"")</f>
        <v/>
      </c>
      <c r="AK147" s="69" t="str">
        <f>IFERROR(IF(AND(AD146="Impacto",AD147="Impacto"),(AK146-(+AK146*AI147)),IF(AND(AD146="Probabilidad",AD147="Impacto"),(AK145-(+AK145*AI147)),IF(AD147="Probabilidad",AK146,""))),"")</f>
        <v/>
      </c>
      <c r="AL147" s="10" t="s">
        <v>66</v>
      </c>
      <c r="AM147" s="10" t="s">
        <v>67</v>
      </c>
      <c r="AN147" s="10" t="s">
        <v>80</v>
      </c>
      <c r="AO147" s="952"/>
      <c r="AP147" s="952"/>
      <c r="AQ147" s="968"/>
      <c r="AR147" s="952"/>
      <c r="AS147" s="952"/>
      <c r="AT147" s="968"/>
      <c r="AU147" s="968"/>
      <c r="AV147" s="1096"/>
      <c r="AW147" s="1148"/>
      <c r="AX147" s="808"/>
      <c r="AY147" s="808"/>
      <c r="AZ147" s="805"/>
      <c r="BA147" s="805"/>
      <c r="BB147" s="1137"/>
      <c r="BC147" s="1134"/>
      <c r="BD147" s="1129"/>
      <c r="BE147" s="1020"/>
      <c r="BF147" s="1020"/>
      <c r="BG147" s="1134"/>
      <c r="BH147" s="1142"/>
      <c r="BI147" s="1134"/>
      <c r="BJ147" s="1134"/>
      <c r="BK147" s="1134"/>
      <c r="BL147" s="1124"/>
    </row>
    <row r="148" spans="1:64" ht="71.25" thickBot="1" x14ac:dyDescent="0.3">
      <c r="A148" s="1056"/>
      <c r="B148" s="1059"/>
      <c r="C148" s="1062"/>
      <c r="D148" s="1014"/>
      <c r="E148" s="947"/>
      <c r="F148" s="1017"/>
      <c r="G148" s="1066"/>
      <c r="H148" s="1069"/>
      <c r="I148" s="1045"/>
      <c r="J148" s="984"/>
      <c r="K148" s="987"/>
      <c r="L148" s="960"/>
      <c r="M148" s="960"/>
      <c r="N148" s="806"/>
      <c r="O148" s="972"/>
      <c r="P148" s="847"/>
      <c r="Q148" s="956"/>
      <c r="R148" s="847"/>
      <c r="S148" s="956"/>
      <c r="T148" s="847"/>
      <c r="U148" s="956"/>
      <c r="V148" s="959"/>
      <c r="W148" s="956"/>
      <c r="X148" s="956"/>
      <c r="Y148" s="969"/>
      <c r="Z148" s="75">
        <v>6</v>
      </c>
      <c r="AA148" s="408"/>
      <c r="AB148" s="381"/>
      <c r="AC148" s="412"/>
      <c r="AD148" s="391" t="str">
        <f t="shared" si="16"/>
        <v/>
      </c>
      <c r="AE148" s="397"/>
      <c r="AF148" s="303" t="str">
        <f t="shared" si="17"/>
        <v/>
      </c>
      <c r="AG148" s="397"/>
      <c r="AH148" s="303" t="str">
        <f t="shared" si="18"/>
        <v/>
      </c>
      <c r="AI148" s="61" t="str">
        <f t="shared" si="19"/>
        <v/>
      </c>
      <c r="AJ148" s="69" t="str">
        <f>IFERROR(IF(AND(AD147="Probabilidad",AD148="Probabilidad"),(AJ147-(+AJ147*AI148)),IF(AND(AD147="Impacto",AD148="Probabilidad"),(AJ146-(+AJ146*AI148)),IF(AD148="Impacto",AJ147,""))),"")</f>
        <v/>
      </c>
      <c r="AK148" s="69" t="str">
        <f>IFERROR(IF(AND(AD147="Impacto",AD148="Impacto"),(AK147-(+AK147*AI148)),IF(AND(AD147="Probabilidad",AD148="Impacto"),(AK146-(+AK146*AI148)),IF(AD148="Probabilidad",AK147,""))),"")</f>
        <v/>
      </c>
      <c r="AL148" s="10" t="s">
        <v>66</v>
      </c>
      <c r="AM148" s="10" t="s">
        <v>67</v>
      </c>
      <c r="AN148" s="10" t="s">
        <v>80</v>
      </c>
      <c r="AO148" s="953"/>
      <c r="AP148" s="953"/>
      <c r="AQ148" s="969"/>
      <c r="AR148" s="953"/>
      <c r="AS148" s="953"/>
      <c r="AT148" s="969"/>
      <c r="AU148" s="969"/>
      <c r="AV148" s="1101"/>
      <c r="AW148" s="1149"/>
      <c r="AX148" s="809"/>
      <c r="AY148" s="809"/>
      <c r="AZ148" s="806"/>
      <c r="BA148" s="806"/>
      <c r="BB148" s="1138"/>
      <c r="BC148" s="1135"/>
      <c r="BD148" s="1130"/>
      <c r="BE148" s="1021"/>
      <c r="BF148" s="1021"/>
      <c r="BG148" s="1135"/>
      <c r="BH148" s="1143"/>
      <c r="BI148" s="1135"/>
      <c r="BJ148" s="1135"/>
      <c r="BK148" s="1135"/>
      <c r="BL148" s="1125"/>
    </row>
    <row r="149" spans="1:64" ht="120.75" customHeight="1" thickBot="1" x14ac:dyDescent="0.3">
      <c r="A149" s="1056"/>
      <c r="B149" s="1059"/>
      <c r="C149" s="1062"/>
      <c r="D149" s="1012" t="s">
        <v>840</v>
      </c>
      <c r="E149" s="945" t="s">
        <v>125</v>
      </c>
      <c r="F149" s="1015">
        <v>16</v>
      </c>
      <c r="G149" s="1034" t="s">
        <v>990</v>
      </c>
      <c r="H149" s="1067" t="s">
        <v>99</v>
      </c>
      <c r="I149" s="1043" t="s">
        <v>1017</v>
      </c>
      <c r="J149" s="982" t="s">
        <v>16</v>
      </c>
      <c r="K149" s="985" t="str">
        <f>CONCATENATE(" *",[24]Árbol_G!C188," *",[24]Árbol_G!E188," *",[24]Árbol_G!G188)</f>
        <v xml:space="preserve"> * * *</v>
      </c>
      <c r="L149" s="851" t="s">
        <v>987</v>
      </c>
      <c r="M149" s="851" t="s">
        <v>988</v>
      </c>
      <c r="N149" s="804"/>
      <c r="O149" s="1049"/>
      <c r="P149" s="802" t="s">
        <v>72</v>
      </c>
      <c r="Q149" s="954">
        <f>IF(P149="Muy Alta",100%,IF(P149="Alta",80%,IF(P149="Media",60%,IF(P149="Baja",40%,IF(P149="Muy Baja",20%,"")))))</f>
        <v>0.8</v>
      </c>
      <c r="R149" s="802" t="s">
        <v>74</v>
      </c>
      <c r="S149" s="954">
        <f>IF(R149="Catastrófico",100%,IF(R149="Mayor",80%,IF(R149="Moderado",60%,IF(R149="Menor",40%,IF(R149="Leve",20%,"")))))</f>
        <v>0.2</v>
      </c>
      <c r="T149" s="802" t="s">
        <v>11</v>
      </c>
      <c r="U149" s="954">
        <f>IF(T149="Catastrófico",100%,IF(T149="Mayor",80%,IF(T149="Moderado",60%,IF(T149="Menor",40%,IF(T149="Leve",20%,"")))))</f>
        <v>0.8</v>
      </c>
      <c r="V149" s="957" t="str">
        <f>IF(W149=100%,"Catastrófico",IF(W149=80%,"Mayor",IF(W149=60%,"Moderado",IF(W149=40%,"Menor",IF(W149=20%,"Leve","")))))</f>
        <v>Mayor</v>
      </c>
      <c r="W149" s="954">
        <f>IF(AND(S149="",U149=""),"",MAX(S149,U149))</f>
        <v>0.8</v>
      </c>
      <c r="X149" s="954" t="str">
        <f>CONCATENATE(P149,V149)</f>
        <v>AltaMayor</v>
      </c>
      <c r="Y149" s="967" t="str">
        <f>IF(X149="Muy AltaLeve","Alto",IF(X149="Muy AltaMenor","Alto",IF(X149="Muy AltaModerado","Alto",IF(X149="Muy AltaMayor","Alto",IF(X149="Muy AltaCatastrófico","Extremo",IF(X149="AltaLeve","Moderado",IF(X149="AltaMenor","Moderado",IF(X149="AltaModerado","Alto",IF(X149="AltaMayor","Alto",IF(X149="AltaCatastrófico","Extremo",IF(X149="MediaLeve","Moderado",IF(X149="MediaMenor","Moderado",IF(X149="MediaModerado","Moderado",IF(X149="MediaMayor","Alto",IF(X149="MediaCatastrófico","Extremo",IF(X149="BajaLeve","Bajo",IF(X149="BajaMenor","Moderado",IF(X149="BajaModerado","Moderado",IF(X149="BajaMayor","Alto",IF(X149="BajaCatastrófico","Extremo",IF(X149="Muy BajaLeve","Bajo",IF(X149="Muy BajaMenor","Bajo",IF(X149="Muy BajaModerado","Moderado",IF(X149="Muy BajaMayor","Alto",IF(X149="Muy BajaCatastrófico","Extremo","")))))))))))))))))))))))))</f>
        <v>Alto</v>
      </c>
      <c r="Z149" s="73">
        <v>1</v>
      </c>
      <c r="AA149" s="77" t="s">
        <v>991</v>
      </c>
      <c r="AB149" s="381" t="s">
        <v>165</v>
      </c>
      <c r="AC149" s="298" t="s">
        <v>869</v>
      </c>
      <c r="AD149" s="382" t="str">
        <f t="shared" si="16"/>
        <v>Probabilidad</v>
      </c>
      <c r="AE149" s="381" t="s">
        <v>902</v>
      </c>
      <c r="AF149" s="301">
        <f t="shared" si="17"/>
        <v>0.25</v>
      </c>
      <c r="AG149" s="381" t="s">
        <v>77</v>
      </c>
      <c r="AH149" s="301">
        <f t="shared" si="18"/>
        <v>0.15</v>
      </c>
      <c r="AI149" s="300">
        <f t="shared" si="19"/>
        <v>0.4</v>
      </c>
      <c r="AJ149" s="59">
        <f>IFERROR(IF(AD149="Probabilidad",(Q149-(+Q149*AI149)),IF(AD149="Impacto",Q149,"")),"")</f>
        <v>0.48</v>
      </c>
      <c r="AK149" s="59">
        <f>IFERROR(IF(AD149="Impacto",(W149-(+W149*AI149)),IF(AD149="Probabilidad",W149,"")),"")</f>
        <v>0.8</v>
      </c>
      <c r="AL149" s="10" t="s">
        <v>66</v>
      </c>
      <c r="AM149" s="10" t="s">
        <v>67</v>
      </c>
      <c r="AN149" s="10" t="s">
        <v>80</v>
      </c>
      <c r="AO149" s="951">
        <f>Q149</f>
        <v>0.8</v>
      </c>
      <c r="AP149" s="951">
        <f>IF(AJ149="","",MIN(AJ149:AJ154))</f>
        <v>0.24</v>
      </c>
      <c r="AQ149" s="967" t="str">
        <f>IFERROR(IF(AP149="","",IF(AP149&lt;=0.2,"Muy Baja",IF(AP149&lt;=0.4,"Baja",IF(AP149&lt;=0.6,"Media",IF(AP149&lt;=0.8,"Alta","Muy Alta"))))),"")</f>
        <v>Baja</v>
      </c>
      <c r="AR149" s="951">
        <f>W149</f>
        <v>0.8</v>
      </c>
      <c r="AS149" s="951">
        <f>IF(AK149="","",MIN(AK149:AK154))</f>
        <v>0.60000000000000009</v>
      </c>
      <c r="AT149" s="967" t="str">
        <f>IFERROR(IF(AS149="","",IF(AS149&lt;=0.2,"Leve",IF(AS149&lt;=0.4,"Menor",IF(AS149&lt;=0.6,"Moderado",IF(AS149&lt;=0.8,"Mayor","Catastrófico"))))),"")</f>
        <v>Moderado</v>
      </c>
      <c r="AU149" s="1095" t="str">
        <f>Y149</f>
        <v>Alto</v>
      </c>
      <c r="AV149" s="1102" t="str">
        <f>IFERROR(IF(OR(AND(AQ149="Muy Baja",AT149="Leve"),AND(AQ149="Muy Baja",AT149="Menor"),AND(AQ149="Baja",AT149="Leve")),"Bajo",IF(OR(AND(AQ149="Muy baja",AT149="Moderado"),AND(AQ149="Baja",AT149="Menor"),AND(AQ149="Baja",AT149="Moderado"),AND(AQ149="Media",AT149="Leve"),AND(AQ149="Media",AT149="Menor"),AND(AQ149="Media",AT149="Moderado"),AND(AQ149="Alta",AT149="Leve"),AND(AQ149="Alta",AT149="Menor")),"Moderado",IF(OR(AND(AQ149="Muy Baja",AT149="Mayor"),AND(AQ149="Baja",AT149="Mayor"),AND(AQ149="Media",AT149="Mayor"),AND(AQ149="Alta",AT149="Moderado"),AND(AQ149="Alta",AT149="Mayor"),AND(AQ149="Muy Alta",AT149="Leve"),AND(AQ149="Muy Alta",AT149="Menor"),AND(AQ149="Muy Alta",AT149="Moderado"),AND(AQ149="Muy Alta",AT149="Mayor")),"Alto",IF(OR(AND(AQ149="Muy Baja",AT149="Catastrófico"),AND(AQ149="Baja",AT149="Catastrófico"),AND(AQ149="Media",AT149="Catastrófico"),AND(AQ149="Alta",AT149="Catastrófico"),AND(AQ149="Muy Alta",AT149="Catastrófico")),"Extremo","")))),"")</f>
        <v>Moderado</v>
      </c>
      <c r="AW149" s="802" t="s">
        <v>167</v>
      </c>
      <c r="AX149" s="1105" t="s">
        <v>1627</v>
      </c>
      <c r="AY149" s="1105" t="s">
        <v>1628</v>
      </c>
      <c r="AZ149" s="804" t="s">
        <v>982</v>
      </c>
      <c r="BA149" s="804" t="s">
        <v>1623</v>
      </c>
      <c r="BB149" s="1136" t="s">
        <v>1629</v>
      </c>
      <c r="BC149" s="1133"/>
      <c r="BD149" s="1128"/>
      <c r="BE149" s="1039"/>
      <c r="BF149" s="1039"/>
      <c r="BG149" s="1128"/>
      <c r="BH149" s="1128"/>
      <c r="BI149" s="1133"/>
      <c r="BJ149" s="1128"/>
      <c r="BK149" s="1133"/>
      <c r="BL149" s="1123"/>
    </row>
    <row r="150" spans="1:64" ht="71.25" thickBot="1" x14ac:dyDescent="0.3">
      <c r="A150" s="1056"/>
      <c r="B150" s="1059"/>
      <c r="C150" s="1062"/>
      <c r="D150" s="1013"/>
      <c r="E150" s="946"/>
      <c r="F150" s="1016"/>
      <c r="G150" s="1035"/>
      <c r="H150" s="1068"/>
      <c r="I150" s="1044"/>
      <c r="J150" s="983"/>
      <c r="K150" s="986"/>
      <c r="L150" s="852"/>
      <c r="M150" s="852"/>
      <c r="N150" s="805"/>
      <c r="O150" s="1050"/>
      <c r="P150" s="803"/>
      <c r="Q150" s="955"/>
      <c r="R150" s="803"/>
      <c r="S150" s="955"/>
      <c r="T150" s="803"/>
      <c r="U150" s="955"/>
      <c r="V150" s="958"/>
      <c r="W150" s="955"/>
      <c r="X150" s="955"/>
      <c r="Y150" s="968"/>
      <c r="Z150" s="74">
        <v>2</v>
      </c>
      <c r="AA150" s="408" t="s">
        <v>994</v>
      </c>
      <c r="AB150" s="381" t="s">
        <v>165</v>
      </c>
      <c r="AC150" s="385" t="s">
        <v>993</v>
      </c>
      <c r="AD150" s="384" t="str">
        <f t="shared" si="16"/>
        <v>Probabilidad</v>
      </c>
      <c r="AE150" s="383" t="s">
        <v>902</v>
      </c>
      <c r="AF150" s="302">
        <f t="shared" si="17"/>
        <v>0.25</v>
      </c>
      <c r="AG150" s="383" t="s">
        <v>65</v>
      </c>
      <c r="AH150" s="302">
        <f t="shared" si="18"/>
        <v>0.25</v>
      </c>
      <c r="AI150" s="315">
        <f t="shared" si="19"/>
        <v>0.5</v>
      </c>
      <c r="AJ150" s="69">
        <f>IFERROR(IF(AND(AD149="Probabilidad",AD150="Probabilidad"),(AJ149-(+AJ149*AI150)),IF(AD150="Probabilidad",(Q149-(+Q149*AI150)),IF(AD150="Impacto",AJ149,""))),"")</f>
        <v>0.24</v>
      </c>
      <c r="AK150" s="69">
        <f>IFERROR(IF(AND(AD149="Impacto",AD150="Impacto"),(AK149-(+AK149*AI150)),IF(AD150="Impacto",(W149-(+W149*AI150)),IF(AD150="Probabilidad",AK149,""))),"")</f>
        <v>0.8</v>
      </c>
      <c r="AL150" s="10" t="s">
        <v>66</v>
      </c>
      <c r="AM150" s="10" t="s">
        <v>67</v>
      </c>
      <c r="AN150" s="10" t="s">
        <v>80</v>
      </c>
      <c r="AO150" s="952"/>
      <c r="AP150" s="952"/>
      <c r="AQ150" s="968"/>
      <c r="AR150" s="952"/>
      <c r="AS150" s="952"/>
      <c r="AT150" s="968"/>
      <c r="AU150" s="1096"/>
      <c r="AV150" s="1103"/>
      <c r="AW150" s="803"/>
      <c r="AX150" s="808"/>
      <c r="AY150" s="808"/>
      <c r="AZ150" s="805"/>
      <c r="BA150" s="805"/>
      <c r="BB150" s="1137"/>
      <c r="BC150" s="1134"/>
      <c r="BD150" s="1129"/>
      <c r="BE150" s="1020"/>
      <c r="BF150" s="1020"/>
      <c r="BG150" s="1129"/>
      <c r="BH150" s="1142"/>
      <c r="BI150" s="1134"/>
      <c r="BJ150" s="1134"/>
      <c r="BK150" s="1134"/>
      <c r="BL150" s="1124"/>
    </row>
    <row r="151" spans="1:64" ht="75" x14ac:dyDescent="0.25">
      <c r="A151" s="1056"/>
      <c r="B151" s="1059"/>
      <c r="C151" s="1062"/>
      <c r="D151" s="1013"/>
      <c r="E151" s="946"/>
      <c r="F151" s="1016"/>
      <c r="G151" s="1035"/>
      <c r="H151" s="1068"/>
      <c r="I151" s="1044"/>
      <c r="J151" s="983"/>
      <c r="K151" s="986"/>
      <c r="L151" s="852"/>
      <c r="M151" s="852"/>
      <c r="N151" s="805"/>
      <c r="O151" s="1050"/>
      <c r="P151" s="803"/>
      <c r="Q151" s="955"/>
      <c r="R151" s="803"/>
      <c r="S151" s="955"/>
      <c r="T151" s="803"/>
      <c r="U151" s="955"/>
      <c r="V151" s="958"/>
      <c r="W151" s="955"/>
      <c r="X151" s="955"/>
      <c r="Y151" s="968"/>
      <c r="Z151" s="74">
        <v>3</v>
      </c>
      <c r="AA151" s="76" t="s">
        <v>995</v>
      </c>
      <c r="AB151" s="381" t="s">
        <v>170</v>
      </c>
      <c r="AC151" s="298" t="s">
        <v>993</v>
      </c>
      <c r="AD151" s="384" t="str">
        <f t="shared" si="16"/>
        <v>Impacto</v>
      </c>
      <c r="AE151" s="383" t="s">
        <v>908</v>
      </c>
      <c r="AF151" s="302">
        <f t="shared" si="17"/>
        <v>0.1</v>
      </c>
      <c r="AG151" s="383" t="s">
        <v>77</v>
      </c>
      <c r="AH151" s="302">
        <f t="shared" si="18"/>
        <v>0.15</v>
      </c>
      <c r="AI151" s="315">
        <f t="shared" si="19"/>
        <v>0.25</v>
      </c>
      <c r="AJ151" s="69">
        <f>IFERROR(IF(AND(AD150="Probabilidad",AD151="Probabilidad"),(AJ150-(+AJ150*AI151)),IF(AND(AD150="Impacto",AD151="Probabilidad"),(AJ149-(+AJ149*AI151)),IF(AD151="Impacto",AJ150,""))),"")</f>
        <v>0.24</v>
      </c>
      <c r="AK151" s="69">
        <f>IFERROR(IF(AND(AD150="Impacto",AD151="Impacto"),(AK150-(+AK150*AI151)),IF(AND(AD150="Probabilidad",AD151="Impacto"),(AK149-(+AK149*AI151)),IF(AD151="Probabilidad",AK150,""))),"")</f>
        <v>0.60000000000000009</v>
      </c>
      <c r="AL151" s="10" t="s">
        <v>66</v>
      </c>
      <c r="AM151" s="10" t="s">
        <v>67</v>
      </c>
      <c r="AN151" s="10" t="s">
        <v>80</v>
      </c>
      <c r="AO151" s="952"/>
      <c r="AP151" s="952"/>
      <c r="AQ151" s="968"/>
      <c r="AR151" s="952"/>
      <c r="AS151" s="952"/>
      <c r="AT151" s="968"/>
      <c r="AU151" s="1096"/>
      <c r="AV151" s="1103"/>
      <c r="AW151" s="803"/>
      <c r="AX151" s="808"/>
      <c r="AY151" s="808"/>
      <c r="AZ151" s="805"/>
      <c r="BA151" s="805"/>
      <c r="BB151" s="1137"/>
      <c r="BC151" s="1134"/>
      <c r="BD151" s="1129"/>
      <c r="BE151" s="1020"/>
      <c r="BF151" s="1020"/>
      <c r="BG151" s="1129"/>
      <c r="BH151" s="1142"/>
      <c r="BI151" s="1134"/>
      <c r="BJ151" s="1134"/>
      <c r="BK151" s="1134"/>
      <c r="BL151" s="1124"/>
    </row>
    <row r="152" spans="1:64" x14ac:dyDescent="0.25">
      <c r="A152" s="1056"/>
      <c r="B152" s="1059"/>
      <c r="C152" s="1062"/>
      <c r="D152" s="1013"/>
      <c r="E152" s="946"/>
      <c r="F152" s="1016"/>
      <c r="G152" s="1035"/>
      <c r="H152" s="1068"/>
      <c r="I152" s="1044"/>
      <c r="J152" s="983"/>
      <c r="K152" s="986"/>
      <c r="L152" s="852"/>
      <c r="M152" s="852"/>
      <c r="N152" s="805"/>
      <c r="O152" s="1050"/>
      <c r="P152" s="803"/>
      <c r="Q152" s="955"/>
      <c r="R152" s="803"/>
      <c r="S152" s="955"/>
      <c r="T152" s="803"/>
      <c r="U152" s="955"/>
      <c r="V152" s="958"/>
      <c r="W152" s="955"/>
      <c r="X152" s="955"/>
      <c r="Y152" s="968"/>
      <c r="Z152" s="74">
        <v>4</v>
      </c>
      <c r="AA152" s="408"/>
      <c r="AB152" s="383"/>
      <c r="AC152" s="385"/>
      <c r="AD152" s="384" t="str">
        <f t="shared" si="16"/>
        <v/>
      </c>
      <c r="AE152" s="383"/>
      <c r="AF152" s="302" t="str">
        <f t="shared" si="17"/>
        <v/>
      </c>
      <c r="AG152" s="383"/>
      <c r="AH152" s="302" t="str">
        <f t="shared" si="18"/>
        <v/>
      </c>
      <c r="AI152" s="315" t="str">
        <f t="shared" si="19"/>
        <v/>
      </c>
      <c r="AJ152" s="69" t="str">
        <f>IFERROR(IF(AND(AD151="Probabilidad",AD152="Probabilidad"),(AJ151-(+AJ151*AI152)),IF(AND(AD151="Impacto",AD152="Probabilidad"),(AJ150-(+AJ150*AI152)),IF(AD152="Impacto",AJ151,""))),"")</f>
        <v/>
      </c>
      <c r="AK152" s="69" t="str">
        <f>IFERROR(IF(AND(AD151="Impacto",AD152="Impacto"),(AK151-(+AK151*AI152)),IF(AND(AD151="Probabilidad",AD152="Impacto"),(AK150-(+AK150*AI152)),IF(AD152="Probabilidad",AK151,""))),"")</f>
        <v/>
      </c>
      <c r="AL152" s="19"/>
      <c r="AM152" s="19"/>
      <c r="AN152" s="19"/>
      <c r="AO152" s="952"/>
      <c r="AP152" s="952"/>
      <c r="AQ152" s="968"/>
      <c r="AR152" s="952"/>
      <c r="AS152" s="952"/>
      <c r="AT152" s="968"/>
      <c r="AU152" s="1096"/>
      <c r="AV152" s="1103"/>
      <c r="AW152" s="803"/>
      <c r="AX152" s="808"/>
      <c r="AY152" s="808"/>
      <c r="AZ152" s="805"/>
      <c r="BA152" s="805"/>
      <c r="BB152" s="1137"/>
      <c r="BC152" s="1134"/>
      <c r="BD152" s="1129"/>
      <c r="BE152" s="1020"/>
      <c r="BF152" s="1020"/>
      <c r="BG152" s="1129"/>
      <c r="BH152" s="1142"/>
      <c r="BI152" s="1134"/>
      <c r="BJ152" s="1134"/>
      <c r="BK152" s="1134"/>
      <c r="BL152" s="1124"/>
    </row>
    <row r="153" spans="1:64" x14ac:dyDescent="0.25">
      <c r="A153" s="1056"/>
      <c r="B153" s="1059"/>
      <c r="C153" s="1062"/>
      <c r="D153" s="1013"/>
      <c r="E153" s="946"/>
      <c r="F153" s="1016"/>
      <c r="G153" s="1035"/>
      <c r="H153" s="1068"/>
      <c r="I153" s="1044"/>
      <c r="J153" s="983"/>
      <c r="K153" s="986"/>
      <c r="L153" s="852"/>
      <c r="M153" s="852"/>
      <c r="N153" s="805"/>
      <c r="O153" s="1050"/>
      <c r="P153" s="803"/>
      <c r="Q153" s="955"/>
      <c r="R153" s="803"/>
      <c r="S153" s="955"/>
      <c r="T153" s="803"/>
      <c r="U153" s="955"/>
      <c r="V153" s="958"/>
      <c r="W153" s="955"/>
      <c r="X153" s="955"/>
      <c r="Y153" s="968"/>
      <c r="Z153" s="74">
        <v>5</v>
      </c>
      <c r="AA153" s="408"/>
      <c r="AB153" s="383"/>
      <c r="AC153" s="385"/>
      <c r="AD153" s="384" t="str">
        <f t="shared" si="16"/>
        <v/>
      </c>
      <c r="AE153" s="383"/>
      <c r="AF153" s="302" t="str">
        <f t="shared" si="17"/>
        <v/>
      </c>
      <c r="AG153" s="383"/>
      <c r="AH153" s="302" t="str">
        <f t="shared" si="18"/>
        <v/>
      </c>
      <c r="AI153" s="315" t="str">
        <f t="shared" si="19"/>
        <v/>
      </c>
      <c r="AJ153" s="69" t="str">
        <f>IFERROR(IF(AND(AD152="Probabilidad",AD153="Probabilidad"),(AJ152-(+AJ152*AI153)),IF(AND(AD152="Impacto",AD153="Probabilidad"),(AJ151-(+AJ151*AI153)),IF(AD153="Impacto",AJ152,""))),"")</f>
        <v/>
      </c>
      <c r="AK153" s="69" t="str">
        <f>IFERROR(IF(AND(AD152="Impacto",AD153="Impacto"),(AK152-(+AK152*AI153)),IF(AND(AD152="Probabilidad",AD153="Impacto"),(AK151-(+AK151*AI153)),IF(AD153="Probabilidad",AK152,""))),"")</f>
        <v/>
      </c>
      <c r="AL153" s="19"/>
      <c r="AM153" s="19"/>
      <c r="AN153" s="19"/>
      <c r="AO153" s="952"/>
      <c r="AP153" s="952"/>
      <c r="AQ153" s="968"/>
      <c r="AR153" s="952"/>
      <c r="AS153" s="952"/>
      <c r="AT153" s="968"/>
      <c r="AU153" s="1096"/>
      <c r="AV153" s="1103"/>
      <c r="AW153" s="803"/>
      <c r="AX153" s="808"/>
      <c r="AY153" s="808"/>
      <c r="AZ153" s="805"/>
      <c r="BA153" s="805"/>
      <c r="BB153" s="1137"/>
      <c r="BC153" s="1134"/>
      <c r="BD153" s="1129"/>
      <c r="BE153" s="1020"/>
      <c r="BF153" s="1020"/>
      <c r="BG153" s="1129"/>
      <c r="BH153" s="1142"/>
      <c r="BI153" s="1134"/>
      <c r="BJ153" s="1134"/>
      <c r="BK153" s="1134"/>
      <c r="BL153" s="1124"/>
    </row>
    <row r="154" spans="1:64" ht="15.75" thickBot="1" x14ac:dyDescent="0.3">
      <c r="A154" s="1056"/>
      <c r="B154" s="1059"/>
      <c r="C154" s="1062"/>
      <c r="D154" s="1014"/>
      <c r="E154" s="947"/>
      <c r="F154" s="1017"/>
      <c r="G154" s="1036"/>
      <c r="H154" s="1069"/>
      <c r="I154" s="1045"/>
      <c r="J154" s="984"/>
      <c r="K154" s="987"/>
      <c r="L154" s="960"/>
      <c r="M154" s="960"/>
      <c r="N154" s="806"/>
      <c r="O154" s="1051"/>
      <c r="P154" s="847"/>
      <c r="Q154" s="956"/>
      <c r="R154" s="847"/>
      <c r="S154" s="956"/>
      <c r="T154" s="847"/>
      <c r="U154" s="956"/>
      <c r="V154" s="959"/>
      <c r="W154" s="956"/>
      <c r="X154" s="956"/>
      <c r="Y154" s="969"/>
      <c r="Z154" s="75">
        <v>6</v>
      </c>
      <c r="AA154" s="410"/>
      <c r="AB154" s="388"/>
      <c r="AC154" s="387"/>
      <c r="AD154" s="391" t="str">
        <f t="shared" si="16"/>
        <v/>
      </c>
      <c r="AE154" s="388"/>
      <c r="AF154" s="303" t="str">
        <f t="shared" si="17"/>
        <v/>
      </c>
      <c r="AG154" s="388"/>
      <c r="AH154" s="303" t="str">
        <f t="shared" si="18"/>
        <v/>
      </c>
      <c r="AI154" s="61" t="str">
        <f t="shared" si="19"/>
        <v/>
      </c>
      <c r="AJ154" s="69" t="str">
        <f>IFERROR(IF(AND(AD153="Probabilidad",AD154="Probabilidad"),(AJ153-(+AJ153*AI154)),IF(AND(AD153="Impacto",AD154="Probabilidad"),(AJ152-(+AJ152*AI154)),IF(AD154="Impacto",AJ153,""))),"")</f>
        <v/>
      </c>
      <c r="AK154" s="69" t="str">
        <f>IFERROR(IF(AND(AD153="Impacto",AD154="Impacto"),(AK153-(+AK153*AI154)),IF(AND(AD153="Probabilidad",AD154="Impacto"),(AK152-(+AK152*AI154)),IF(AD154="Probabilidad",AK153,""))),"")</f>
        <v/>
      </c>
      <c r="AL154" s="20"/>
      <c r="AM154" s="20"/>
      <c r="AN154" s="20"/>
      <c r="AO154" s="953"/>
      <c r="AP154" s="953"/>
      <c r="AQ154" s="969"/>
      <c r="AR154" s="953"/>
      <c r="AS154" s="953"/>
      <c r="AT154" s="969"/>
      <c r="AU154" s="1101"/>
      <c r="AV154" s="1104"/>
      <c r="AW154" s="847"/>
      <c r="AX154" s="809"/>
      <c r="AY154" s="809"/>
      <c r="AZ154" s="806"/>
      <c r="BA154" s="806"/>
      <c r="BB154" s="1138"/>
      <c r="BC154" s="1135"/>
      <c r="BD154" s="1130"/>
      <c r="BE154" s="1021"/>
      <c r="BF154" s="1021"/>
      <c r="BG154" s="1130"/>
      <c r="BH154" s="1143"/>
      <c r="BI154" s="1135"/>
      <c r="BJ154" s="1135"/>
      <c r="BK154" s="1135"/>
      <c r="BL154" s="1125"/>
    </row>
    <row r="155" spans="1:64" ht="71.25" customHeight="1" thickBot="1" x14ac:dyDescent="0.3">
      <c r="A155" s="1056"/>
      <c r="B155" s="1059"/>
      <c r="C155" s="1062"/>
      <c r="D155" s="1012" t="s">
        <v>840</v>
      </c>
      <c r="E155" s="945" t="s">
        <v>125</v>
      </c>
      <c r="F155" s="1015">
        <v>17</v>
      </c>
      <c r="G155" s="1034" t="s">
        <v>996</v>
      </c>
      <c r="H155" s="1067" t="s">
        <v>98</v>
      </c>
      <c r="I155" s="1043" t="s">
        <v>1018</v>
      </c>
      <c r="J155" s="982" t="s">
        <v>16</v>
      </c>
      <c r="K155" s="1001" t="str">
        <f>CONCATENATE(" *",[24]Árbol_G!C205," *",[24]Árbol_G!E205," *",[24]Árbol_G!G205)</f>
        <v xml:space="preserve"> * * *</v>
      </c>
      <c r="L155" s="851" t="s">
        <v>987</v>
      </c>
      <c r="M155" s="851" t="s">
        <v>988</v>
      </c>
      <c r="N155" s="1052"/>
      <c r="O155" s="1049"/>
      <c r="P155" s="802" t="s">
        <v>62</v>
      </c>
      <c r="Q155" s="954">
        <f>IF(P155="Muy Alta",100%,IF(P155="Alta",80%,IF(P155="Media",60%,IF(P155="Baja",40%,IF(P155="Muy Baja",20%,"")))))</f>
        <v>0.6</v>
      </c>
      <c r="R155" s="802" t="s">
        <v>10</v>
      </c>
      <c r="S155" s="954">
        <f>IF(R155="Catastrófico",100%,IF(R155="Mayor",80%,IF(R155="Moderado",60%,IF(R155="Menor",40%,IF(R155="Leve",20%,"")))))</f>
        <v>0.6</v>
      </c>
      <c r="T155" s="802" t="s">
        <v>11</v>
      </c>
      <c r="U155" s="954">
        <f>IF(T155="Catastrófico",100%,IF(T155="Mayor",80%,IF(T155="Moderado",60%,IF(T155="Menor",40%,IF(T155="Leve",20%,"")))))</f>
        <v>0.8</v>
      </c>
      <c r="V155" s="957" t="str">
        <f>IF(W155=100%,"Catastrófico",IF(W155=80%,"Mayor",IF(W155=60%,"Moderado",IF(W155=40%,"Menor",IF(W155=20%,"Leve","")))))</f>
        <v>Mayor</v>
      </c>
      <c r="W155" s="954">
        <f>IF(AND(S155="",U155=""),"",MAX(S155,U155))</f>
        <v>0.8</v>
      </c>
      <c r="X155" s="954" t="str">
        <f>CONCATENATE(P155,V155)</f>
        <v>MediaMayor</v>
      </c>
      <c r="Y155" s="967" t="str">
        <f>IF(X155="Muy AltaLeve","Alto",IF(X155="Muy AltaMenor","Alto",IF(X155="Muy AltaModerado","Alto",IF(X155="Muy AltaMayor","Alto",IF(X155="Muy AltaCatastrófico","Extremo",IF(X155="AltaLeve","Moderado",IF(X155="AltaMenor","Moderado",IF(X155="AltaModerado","Alto",IF(X155="AltaMayor","Alto",IF(X155="AltaCatastrófico","Extremo",IF(X155="MediaLeve","Moderado",IF(X155="MediaMenor","Moderado",IF(X155="MediaModerado","Moderado",IF(X155="MediaMayor","Alto",IF(X155="MediaCatastrófico","Extremo",IF(X155="BajaLeve","Bajo",IF(X155="BajaMenor","Moderado",IF(X155="BajaModerado","Moderado",IF(X155="BajaMayor","Alto",IF(X155="BajaCatastrófico","Extremo",IF(X155="Muy BajaLeve","Bajo",IF(X155="Muy BajaMenor","Bajo",IF(X155="Muy BajaModerado","Moderado",IF(X155="Muy BajaMayor","Alto",IF(X155="Muy BajaCatastrófico","Extremo","")))))))))))))))))))))))))</f>
        <v>Alto</v>
      </c>
      <c r="Z155" s="73">
        <v>1</v>
      </c>
      <c r="AA155" s="408" t="s">
        <v>997</v>
      </c>
      <c r="AB155" s="381" t="s">
        <v>170</v>
      </c>
      <c r="AC155" s="385" t="s">
        <v>998</v>
      </c>
      <c r="AD155" s="396" t="str">
        <f t="shared" si="16"/>
        <v>Impacto</v>
      </c>
      <c r="AE155" s="409" t="s">
        <v>908</v>
      </c>
      <c r="AF155" s="301">
        <f t="shared" si="17"/>
        <v>0.1</v>
      </c>
      <c r="AG155" s="409" t="s">
        <v>903</v>
      </c>
      <c r="AH155" s="301">
        <f t="shared" si="18"/>
        <v>0.15</v>
      </c>
      <c r="AI155" s="300">
        <f t="shared" si="19"/>
        <v>0.25</v>
      </c>
      <c r="AJ155" s="59">
        <f>IFERROR(IF(AD155="Probabilidad",(Q155-(+Q155*AI155)),IF(AD155="Impacto",Q155,"")),"")</f>
        <v>0.6</v>
      </c>
      <c r="AK155" s="59">
        <f>IFERROR(IF(AD155="Impacto",(W155-(+W155*AI155)),IF(AD155="Probabilidad",W155,"")),"")</f>
        <v>0.60000000000000009</v>
      </c>
      <c r="AL155" s="10" t="s">
        <v>66</v>
      </c>
      <c r="AM155" s="10" t="s">
        <v>67</v>
      </c>
      <c r="AN155" s="10" t="s">
        <v>80</v>
      </c>
      <c r="AO155" s="951">
        <f>Q155</f>
        <v>0.6</v>
      </c>
      <c r="AP155" s="951">
        <f>IF(AJ155="","",MIN(AJ155:AJ160))</f>
        <v>0.12348000000000001</v>
      </c>
      <c r="AQ155" s="967" t="str">
        <f>IFERROR(IF(AP155="","",IF(AP155&lt;=0.2,"Muy Baja",IF(AP155&lt;=0.4,"Baja",IF(AP155&lt;=0.6,"Media",IF(AP155&lt;=0.8,"Alta","Muy Alta"))))),"")</f>
        <v>Muy Baja</v>
      </c>
      <c r="AR155" s="951">
        <f>W155</f>
        <v>0.8</v>
      </c>
      <c r="AS155" s="951">
        <f>IF(AK155="","",MIN(AK155:AK160))</f>
        <v>0.45000000000000007</v>
      </c>
      <c r="AT155" s="1095" t="str">
        <f>IFERROR(IF(AS155="","",IF(AS155&lt;=0.2,"Leve",IF(AS155&lt;=0.4,"Menor",IF(AS155&lt;=0.6,"Moderado",IF(AS155&lt;=0.8,"Mayor","Catastrófico"))))),"")</f>
        <v>Moderado</v>
      </c>
      <c r="AU155" s="1102" t="str">
        <f>Y155</f>
        <v>Alto</v>
      </c>
      <c r="AV155" s="967" t="str">
        <f>IFERROR(IF(OR(AND(AQ155="Muy Baja",AT155="Leve"),AND(AQ155="Muy Baja",AT155="Menor"),AND(AQ155="Baja",AT155="Leve")),"Bajo",IF(OR(AND(AQ155="Muy baja",AT155="Moderado"),AND(AQ155="Baja",AT155="Menor"),AND(AQ155="Baja",AT155="Moderado"),AND(AQ155="Media",AT155="Leve"),AND(AQ155="Media",AT155="Menor"),AND(AQ155="Media",AT155="Moderado"),AND(AQ155="Alta",AT155="Leve"),AND(AQ155="Alta",AT155="Menor")),"Moderado",IF(OR(AND(AQ155="Muy Baja",AT155="Mayor"),AND(AQ155="Baja",AT155="Mayor"),AND(AQ155="Media",AT155="Mayor"),AND(AQ155="Alta",AT155="Moderado"),AND(AQ155="Alta",AT155="Mayor"),AND(AQ155="Muy Alta",AT155="Leve"),AND(AQ155="Muy Alta",AT155="Menor"),AND(AQ155="Muy Alta",AT155="Moderado"),AND(AQ155="Muy Alta",AT155="Mayor")),"Alto",IF(OR(AND(AQ155="Muy Baja",AT155="Catastrófico"),AND(AQ155="Baja",AT155="Catastrófico"),AND(AQ155="Media",AT155="Catastrófico"),AND(AQ155="Alta",AT155="Catastrófico"),AND(AQ155="Muy Alta",AT155="Catastrófico")),"Extremo","")))),"")</f>
        <v>Moderado</v>
      </c>
      <c r="AW155" s="802" t="s">
        <v>167</v>
      </c>
      <c r="AX155" s="1105" t="s">
        <v>1630</v>
      </c>
      <c r="AY155" s="1105" t="s">
        <v>1631</v>
      </c>
      <c r="AZ155" s="804" t="s">
        <v>982</v>
      </c>
      <c r="BA155" s="804" t="s">
        <v>1623</v>
      </c>
      <c r="BB155" s="1098" t="s">
        <v>1583</v>
      </c>
      <c r="BC155" s="1133"/>
      <c r="BD155" s="1128"/>
      <c r="BE155" s="1039"/>
      <c r="BF155" s="1039"/>
      <c r="BG155" s="1128"/>
      <c r="BH155" s="1128"/>
      <c r="BI155" s="1133"/>
      <c r="BJ155" s="1133"/>
      <c r="BK155" s="1133"/>
      <c r="BL155" s="1123"/>
    </row>
    <row r="156" spans="1:64" ht="90.75" thickBot="1" x14ac:dyDescent="0.3">
      <c r="A156" s="1056"/>
      <c r="B156" s="1059"/>
      <c r="C156" s="1062"/>
      <c r="D156" s="1013"/>
      <c r="E156" s="946"/>
      <c r="F156" s="1016"/>
      <c r="G156" s="1035"/>
      <c r="H156" s="1068"/>
      <c r="I156" s="1044"/>
      <c r="J156" s="983"/>
      <c r="K156" s="1002"/>
      <c r="L156" s="852"/>
      <c r="M156" s="852"/>
      <c r="N156" s="1053"/>
      <c r="O156" s="1050"/>
      <c r="P156" s="803"/>
      <c r="Q156" s="955"/>
      <c r="R156" s="803"/>
      <c r="S156" s="955"/>
      <c r="T156" s="803"/>
      <c r="U156" s="955"/>
      <c r="V156" s="958"/>
      <c r="W156" s="955"/>
      <c r="X156" s="955"/>
      <c r="Y156" s="968"/>
      <c r="Z156" s="74">
        <v>2</v>
      </c>
      <c r="AA156" s="77" t="s">
        <v>920</v>
      </c>
      <c r="AB156" s="383" t="s">
        <v>165</v>
      </c>
      <c r="AC156" s="298" t="s">
        <v>921</v>
      </c>
      <c r="AD156" s="384" t="str">
        <f t="shared" si="16"/>
        <v>Probabilidad</v>
      </c>
      <c r="AE156" s="383" t="s">
        <v>907</v>
      </c>
      <c r="AF156" s="302">
        <f t="shared" si="17"/>
        <v>0.15</v>
      </c>
      <c r="AG156" s="383" t="s">
        <v>65</v>
      </c>
      <c r="AH156" s="302">
        <f t="shared" si="18"/>
        <v>0.25</v>
      </c>
      <c r="AI156" s="315">
        <f t="shared" si="19"/>
        <v>0.4</v>
      </c>
      <c r="AJ156" s="69">
        <f>IFERROR(IF(AND(AD155="Probabilidad",AD156="Probabilidad"),(AJ155-(+AJ155*AI156)),IF(AD156="Probabilidad",(Q155-(+Q155*AI156)),IF(AD156="Impacto",AJ155,""))),"")</f>
        <v>0.36</v>
      </c>
      <c r="AK156" s="69">
        <f>IFERROR(IF(AND(AD155="Impacto",AD156="Impacto"),(AK155-(+AK155*AI156)),IF(AD156="Impacto",(W155-(+W155*AI156)),IF(AD156="Probabilidad",AK155,""))),"")</f>
        <v>0.60000000000000009</v>
      </c>
      <c r="AL156" s="10" t="s">
        <v>66</v>
      </c>
      <c r="AM156" s="10" t="s">
        <v>67</v>
      </c>
      <c r="AN156" s="10" t="s">
        <v>80</v>
      </c>
      <c r="AO156" s="952"/>
      <c r="AP156" s="952"/>
      <c r="AQ156" s="968"/>
      <c r="AR156" s="952"/>
      <c r="AS156" s="952"/>
      <c r="AT156" s="1096"/>
      <c r="AU156" s="1103"/>
      <c r="AV156" s="968"/>
      <c r="AW156" s="803"/>
      <c r="AX156" s="808"/>
      <c r="AY156" s="808"/>
      <c r="AZ156" s="805"/>
      <c r="BA156" s="805"/>
      <c r="BB156" s="1099"/>
      <c r="BC156" s="1134"/>
      <c r="BD156" s="1129"/>
      <c r="BE156" s="1020"/>
      <c r="BF156" s="1020"/>
      <c r="BG156" s="1129"/>
      <c r="BH156" s="1142"/>
      <c r="BI156" s="1134"/>
      <c r="BJ156" s="1134"/>
      <c r="BK156" s="1134"/>
      <c r="BL156" s="1124"/>
    </row>
    <row r="157" spans="1:64" ht="75.75" thickBot="1" x14ac:dyDescent="0.3">
      <c r="A157" s="1056"/>
      <c r="B157" s="1059"/>
      <c r="C157" s="1062"/>
      <c r="D157" s="1013"/>
      <c r="E157" s="946"/>
      <c r="F157" s="1016"/>
      <c r="G157" s="1035"/>
      <c r="H157" s="1068"/>
      <c r="I157" s="1044"/>
      <c r="J157" s="983"/>
      <c r="K157" s="1002"/>
      <c r="L157" s="852"/>
      <c r="M157" s="852"/>
      <c r="N157" s="1053"/>
      <c r="O157" s="1050"/>
      <c r="P157" s="803"/>
      <c r="Q157" s="955"/>
      <c r="R157" s="803"/>
      <c r="S157" s="955"/>
      <c r="T157" s="803"/>
      <c r="U157" s="955"/>
      <c r="V157" s="958"/>
      <c r="W157" s="955"/>
      <c r="X157" s="955"/>
      <c r="Y157" s="968"/>
      <c r="Z157" s="74">
        <v>3</v>
      </c>
      <c r="AA157" s="76" t="s">
        <v>922</v>
      </c>
      <c r="AB157" s="383" t="s">
        <v>170</v>
      </c>
      <c r="AC157" s="298" t="s">
        <v>999</v>
      </c>
      <c r="AD157" s="384" t="str">
        <f t="shared" si="16"/>
        <v>Probabilidad</v>
      </c>
      <c r="AE157" s="383" t="s">
        <v>907</v>
      </c>
      <c r="AF157" s="302">
        <f t="shared" si="17"/>
        <v>0.15</v>
      </c>
      <c r="AG157" s="383" t="s">
        <v>903</v>
      </c>
      <c r="AH157" s="302">
        <f t="shared" si="18"/>
        <v>0.15</v>
      </c>
      <c r="AI157" s="315">
        <f t="shared" si="19"/>
        <v>0.3</v>
      </c>
      <c r="AJ157" s="69">
        <f>IFERROR(IF(AND(AD156="Probabilidad",AD157="Probabilidad"),(AJ156-(+AJ156*AI157)),IF(AND(AD156="Impacto",AD157="Probabilidad"),(AJ155-(+AJ155*AI157)),IF(AD157="Impacto",AJ156,""))),"")</f>
        <v>0.252</v>
      </c>
      <c r="AK157" s="69">
        <f>IFERROR(IF(AND(AD156="Impacto",AD157="Impacto"),(AK156-(+AK156*AI157)),IF(AND(AD156="Probabilidad",AD157="Impacto"),(AK155-(+AK155*AI157)),IF(AD157="Probabilidad",AK156,""))),"")</f>
        <v>0.60000000000000009</v>
      </c>
      <c r="AL157" s="10" t="s">
        <v>66</v>
      </c>
      <c r="AM157" s="10" t="s">
        <v>67</v>
      </c>
      <c r="AN157" s="10" t="s">
        <v>80</v>
      </c>
      <c r="AO157" s="952"/>
      <c r="AP157" s="952"/>
      <c r="AQ157" s="968"/>
      <c r="AR157" s="952"/>
      <c r="AS157" s="952"/>
      <c r="AT157" s="1096"/>
      <c r="AU157" s="1103"/>
      <c r="AV157" s="968"/>
      <c r="AW157" s="803"/>
      <c r="AX157" s="808"/>
      <c r="AY157" s="808"/>
      <c r="AZ157" s="805"/>
      <c r="BA157" s="805"/>
      <c r="BB157" s="1099"/>
      <c r="BC157" s="1134"/>
      <c r="BD157" s="1129"/>
      <c r="BE157" s="1020"/>
      <c r="BF157" s="1020"/>
      <c r="BG157" s="1129"/>
      <c r="BH157" s="1142"/>
      <c r="BI157" s="1134"/>
      <c r="BJ157" s="1134"/>
      <c r="BK157" s="1134"/>
      <c r="BL157" s="1124"/>
    </row>
    <row r="158" spans="1:64" ht="75.75" thickBot="1" x14ac:dyDescent="0.3">
      <c r="A158" s="1056"/>
      <c r="B158" s="1059"/>
      <c r="C158" s="1062"/>
      <c r="D158" s="1013"/>
      <c r="E158" s="946"/>
      <c r="F158" s="1016"/>
      <c r="G158" s="1035"/>
      <c r="H158" s="1068"/>
      <c r="I158" s="1044"/>
      <c r="J158" s="983"/>
      <c r="K158" s="1002"/>
      <c r="L158" s="852"/>
      <c r="M158" s="852"/>
      <c r="N158" s="1053"/>
      <c r="O158" s="1050"/>
      <c r="P158" s="803"/>
      <c r="Q158" s="955"/>
      <c r="R158" s="803"/>
      <c r="S158" s="955"/>
      <c r="T158" s="803"/>
      <c r="U158" s="955"/>
      <c r="V158" s="958"/>
      <c r="W158" s="955"/>
      <c r="X158" s="955"/>
      <c r="Y158" s="968"/>
      <c r="Z158" s="74">
        <v>4</v>
      </c>
      <c r="AA158" s="76" t="s">
        <v>922</v>
      </c>
      <c r="AB158" s="383" t="s">
        <v>170</v>
      </c>
      <c r="AC158" s="298" t="s">
        <v>999</v>
      </c>
      <c r="AD158" s="384" t="str">
        <f t="shared" si="16"/>
        <v>Impacto</v>
      </c>
      <c r="AE158" s="383" t="s">
        <v>908</v>
      </c>
      <c r="AF158" s="302">
        <f t="shared" si="17"/>
        <v>0.1</v>
      </c>
      <c r="AG158" s="383" t="s">
        <v>903</v>
      </c>
      <c r="AH158" s="302">
        <f t="shared" si="18"/>
        <v>0.15</v>
      </c>
      <c r="AI158" s="315">
        <f t="shared" si="19"/>
        <v>0.25</v>
      </c>
      <c r="AJ158" s="69">
        <f>IFERROR(IF(AND(AD157="Probabilidad",AD158="Probabilidad"),(AJ157-(+AJ157*AI158)),IF(AND(AD157="Impacto",AD158="Probabilidad"),(AJ156-(+AJ156*AI158)),IF(AD158="Impacto",AJ157,""))),"")</f>
        <v>0.252</v>
      </c>
      <c r="AK158" s="69">
        <f>IFERROR(IF(AND(AD157="Impacto",AD158="Impacto"),(AK157-(+AK157*AI158)),IF(AND(AD157="Probabilidad",AD158="Impacto"),(AK156-(+AK156*AI158)),IF(AD158="Probabilidad",AK157,""))),"")</f>
        <v>0.45000000000000007</v>
      </c>
      <c r="AL158" s="10" t="s">
        <v>66</v>
      </c>
      <c r="AM158" s="10" t="s">
        <v>67</v>
      </c>
      <c r="AN158" s="10" t="s">
        <v>80</v>
      </c>
      <c r="AO158" s="952"/>
      <c r="AP158" s="952"/>
      <c r="AQ158" s="968"/>
      <c r="AR158" s="952"/>
      <c r="AS158" s="952"/>
      <c r="AT158" s="1096"/>
      <c r="AU158" s="1103"/>
      <c r="AV158" s="968"/>
      <c r="AW158" s="803"/>
      <c r="AX158" s="808"/>
      <c r="AY158" s="808"/>
      <c r="AZ158" s="805"/>
      <c r="BA158" s="805"/>
      <c r="BB158" s="1099"/>
      <c r="BC158" s="1134"/>
      <c r="BD158" s="1129"/>
      <c r="BE158" s="1020"/>
      <c r="BF158" s="1020"/>
      <c r="BG158" s="1129"/>
      <c r="BH158" s="1142"/>
      <c r="BI158" s="1134"/>
      <c r="BJ158" s="1134"/>
      <c r="BK158" s="1134"/>
      <c r="BL158" s="1124"/>
    </row>
    <row r="159" spans="1:64" ht="75.75" thickBot="1" x14ac:dyDescent="0.3">
      <c r="A159" s="1056"/>
      <c r="B159" s="1059"/>
      <c r="C159" s="1062"/>
      <c r="D159" s="1013"/>
      <c r="E159" s="946"/>
      <c r="F159" s="1016"/>
      <c r="G159" s="1035"/>
      <c r="H159" s="1068"/>
      <c r="I159" s="1044"/>
      <c r="J159" s="983"/>
      <c r="K159" s="1002"/>
      <c r="L159" s="852"/>
      <c r="M159" s="852"/>
      <c r="N159" s="1053"/>
      <c r="O159" s="1050"/>
      <c r="P159" s="803"/>
      <c r="Q159" s="955"/>
      <c r="R159" s="803"/>
      <c r="S159" s="955"/>
      <c r="T159" s="803"/>
      <c r="U159" s="955"/>
      <c r="V159" s="958"/>
      <c r="W159" s="955"/>
      <c r="X159" s="955"/>
      <c r="Y159" s="968"/>
      <c r="Z159" s="74">
        <v>5</v>
      </c>
      <c r="AA159" s="76" t="s">
        <v>924</v>
      </c>
      <c r="AB159" s="383" t="s">
        <v>170</v>
      </c>
      <c r="AC159" s="298" t="s">
        <v>999</v>
      </c>
      <c r="AD159" s="384" t="str">
        <f t="shared" si="16"/>
        <v>Probabilidad</v>
      </c>
      <c r="AE159" s="383" t="s">
        <v>907</v>
      </c>
      <c r="AF159" s="302">
        <f t="shared" si="17"/>
        <v>0.15</v>
      </c>
      <c r="AG159" s="383" t="s">
        <v>903</v>
      </c>
      <c r="AH159" s="302">
        <f t="shared" si="18"/>
        <v>0.15</v>
      </c>
      <c r="AI159" s="315">
        <f t="shared" si="19"/>
        <v>0.3</v>
      </c>
      <c r="AJ159" s="69">
        <f>IFERROR(IF(AND(AD158="Probabilidad",AD159="Probabilidad"),(AJ158-(+AJ158*AI159)),IF(AND(AD158="Impacto",AD159="Probabilidad"),(AJ157-(+AJ157*AI159)),IF(AD159="Impacto",AJ158,""))),"")</f>
        <v>0.1764</v>
      </c>
      <c r="AK159" s="69">
        <f>IFERROR(IF(AND(AD158="Impacto",AD159="Impacto"),(AK158-(+AK158*AI159)),IF(AND(AD158="Probabilidad",AD159="Impacto"),(AK157-(+AK157*AI159)),IF(AD159="Probabilidad",AK158,""))),"")</f>
        <v>0.45000000000000007</v>
      </c>
      <c r="AL159" s="10" t="s">
        <v>66</v>
      </c>
      <c r="AM159" s="10" t="s">
        <v>67</v>
      </c>
      <c r="AN159" s="10" t="s">
        <v>80</v>
      </c>
      <c r="AO159" s="952"/>
      <c r="AP159" s="952"/>
      <c r="AQ159" s="968"/>
      <c r="AR159" s="952"/>
      <c r="AS159" s="952"/>
      <c r="AT159" s="1096"/>
      <c r="AU159" s="1103"/>
      <c r="AV159" s="968"/>
      <c r="AW159" s="803"/>
      <c r="AX159" s="808"/>
      <c r="AY159" s="808"/>
      <c r="AZ159" s="805"/>
      <c r="BA159" s="805"/>
      <c r="BB159" s="1099"/>
      <c r="BC159" s="1134"/>
      <c r="BD159" s="1129"/>
      <c r="BE159" s="1020"/>
      <c r="BF159" s="1020"/>
      <c r="BG159" s="1129"/>
      <c r="BH159" s="1142"/>
      <c r="BI159" s="1134"/>
      <c r="BJ159" s="1134"/>
      <c r="BK159" s="1134"/>
      <c r="BL159" s="1124"/>
    </row>
    <row r="160" spans="1:64" ht="105.75" thickBot="1" x14ac:dyDescent="0.3">
      <c r="A160" s="1056"/>
      <c r="B160" s="1059"/>
      <c r="C160" s="1062"/>
      <c r="D160" s="1014"/>
      <c r="E160" s="947"/>
      <c r="F160" s="1017"/>
      <c r="G160" s="1036"/>
      <c r="H160" s="1069"/>
      <c r="I160" s="1045"/>
      <c r="J160" s="984"/>
      <c r="K160" s="1003"/>
      <c r="L160" s="960"/>
      <c r="M160" s="960"/>
      <c r="N160" s="1054"/>
      <c r="O160" s="1051"/>
      <c r="P160" s="847"/>
      <c r="Q160" s="956"/>
      <c r="R160" s="847"/>
      <c r="S160" s="956"/>
      <c r="T160" s="847"/>
      <c r="U160" s="956"/>
      <c r="V160" s="959"/>
      <c r="W160" s="956"/>
      <c r="X160" s="956"/>
      <c r="Y160" s="969"/>
      <c r="Z160" s="75">
        <v>6</v>
      </c>
      <c r="AA160" s="76" t="s">
        <v>915</v>
      </c>
      <c r="AB160" s="388" t="s">
        <v>170</v>
      </c>
      <c r="AC160" s="298" t="s">
        <v>851</v>
      </c>
      <c r="AD160" s="389" t="str">
        <f t="shared" si="16"/>
        <v>Probabilidad</v>
      </c>
      <c r="AE160" s="397" t="s">
        <v>907</v>
      </c>
      <c r="AF160" s="303">
        <f t="shared" si="17"/>
        <v>0.15</v>
      </c>
      <c r="AG160" s="397" t="s">
        <v>903</v>
      </c>
      <c r="AH160" s="303">
        <f t="shared" si="18"/>
        <v>0.15</v>
      </c>
      <c r="AI160" s="61">
        <f t="shared" si="19"/>
        <v>0.3</v>
      </c>
      <c r="AJ160" s="69">
        <f>IFERROR(IF(AND(AD159="Probabilidad",AD160="Probabilidad"),(AJ159-(+AJ159*AI160)),IF(AND(AD159="Impacto",AD160="Probabilidad"),(AJ158-(+AJ158*AI160)),IF(AD160="Impacto",AJ159,""))),"")</f>
        <v>0.12348000000000001</v>
      </c>
      <c r="AK160" s="69">
        <f>IFERROR(IF(AND(AD159="Impacto",AD160="Impacto"),(AK159-(+AK159*AI160)),IF(AND(AD159="Probabilidad",AD160="Impacto"),(AK158-(+AK158*AI160)),IF(AD160="Probabilidad",AK159,""))),"")</f>
        <v>0.45000000000000007</v>
      </c>
      <c r="AL160" s="10" t="s">
        <v>66</v>
      </c>
      <c r="AM160" s="10" t="s">
        <v>67</v>
      </c>
      <c r="AN160" s="10" t="s">
        <v>80</v>
      </c>
      <c r="AO160" s="953"/>
      <c r="AP160" s="953"/>
      <c r="AQ160" s="969"/>
      <c r="AR160" s="953"/>
      <c r="AS160" s="953"/>
      <c r="AT160" s="1101"/>
      <c r="AU160" s="1104"/>
      <c r="AV160" s="969"/>
      <c r="AW160" s="847"/>
      <c r="AX160" s="809"/>
      <c r="AY160" s="809"/>
      <c r="AZ160" s="806"/>
      <c r="BA160" s="806"/>
      <c r="BB160" s="1100"/>
      <c r="BC160" s="1135"/>
      <c r="BD160" s="1130"/>
      <c r="BE160" s="1021"/>
      <c r="BF160" s="1021"/>
      <c r="BG160" s="1130"/>
      <c r="BH160" s="1143"/>
      <c r="BI160" s="1135"/>
      <c r="BJ160" s="1135"/>
      <c r="BK160" s="1135"/>
      <c r="BL160" s="1125"/>
    </row>
    <row r="161" spans="1:64" ht="77.25" customHeight="1" thickBot="1" x14ac:dyDescent="0.3">
      <c r="A161" s="1056"/>
      <c r="B161" s="1059"/>
      <c r="C161" s="1062"/>
      <c r="D161" s="1012" t="s">
        <v>840</v>
      </c>
      <c r="E161" s="945" t="s">
        <v>125</v>
      </c>
      <c r="F161" s="1015">
        <v>18</v>
      </c>
      <c r="G161" s="1034" t="s">
        <v>996</v>
      </c>
      <c r="H161" s="1067" t="s">
        <v>99</v>
      </c>
      <c r="I161" s="1018" t="s">
        <v>1019</v>
      </c>
      <c r="J161" s="982" t="s">
        <v>16</v>
      </c>
      <c r="K161" s="1001" t="str">
        <f>CONCATENATE(" *",[24]Árbol_G!C222," *",[24]Árbol_G!E222," *",[24]Árbol_G!G222)</f>
        <v xml:space="preserve"> * * *</v>
      </c>
      <c r="L161" s="851" t="s">
        <v>987</v>
      </c>
      <c r="M161" s="851" t="s">
        <v>988</v>
      </c>
      <c r="N161" s="804"/>
      <c r="O161" s="970"/>
      <c r="P161" s="802" t="s">
        <v>62</v>
      </c>
      <c r="Q161" s="954">
        <f>IF(P161="Muy Alta",100%,IF(P161="Alta",80%,IF(P161="Media",60%,IF(P161="Baja",40%,IF(P161="Muy Baja",20%,"")))))</f>
        <v>0.6</v>
      </c>
      <c r="R161" s="802" t="s">
        <v>74</v>
      </c>
      <c r="S161" s="954">
        <f>IF(R161="Catastrófico",100%,IF(R161="Mayor",80%,IF(R161="Moderado",60%,IF(R161="Menor",40%,IF(R161="Leve",20%,"")))))</f>
        <v>0.2</v>
      </c>
      <c r="T161" s="802" t="s">
        <v>10</v>
      </c>
      <c r="U161" s="954">
        <f>IF(T161="Catastrófico",100%,IF(T161="Mayor",80%,IF(T161="Moderado",60%,IF(T161="Menor",40%,IF(T161="Leve",20%,"")))))</f>
        <v>0.6</v>
      </c>
      <c r="V161" s="957" t="str">
        <f>IF(W161=100%,"Catastrófico",IF(W161=80%,"Mayor",IF(W161=60%,"Moderado",IF(W161=40%,"Menor",IF(W161=20%,"Leve","")))))</f>
        <v>Moderado</v>
      </c>
      <c r="W161" s="954">
        <f>IF(AND(S161="",U161=""),"",MAX(S161,U161))</f>
        <v>0.6</v>
      </c>
      <c r="X161" s="954" t="str">
        <f>CONCATENATE(P161,V161)</f>
        <v>MediaModerado</v>
      </c>
      <c r="Y161" s="967" t="str">
        <f>IF(X161="Muy AltaLeve","Alto",IF(X161="Muy AltaMenor","Alto",IF(X161="Muy AltaModerado","Alto",IF(X161="Muy AltaMayor","Alto",IF(X161="Muy AltaCatastrófico","Extremo",IF(X161="AltaLeve","Moderado",IF(X161="AltaMenor","Moderado",IF(X161="AltaModerado","Alto",IF(X161="AltaMayor","Alto",IF(X161="AltaCatastrófico","Extremo",IF(X161="MediaLeve","Moderado",IF(X161="MediaMenor","Moderado",IF(X161="MediaModerado","Moderado",IF(X161="MediaMayor","Alto",IF(X161="MediaCatastrófico","Extremo",IF(X161="BajaLeve","Bajo",IF(X161="BajaMenor","Moderado",IF(X161="BajaModerado","Moderado",IF(X161="BajaMayor","Alto",IF(X161="BajaCatastrófico","Extremo",IF(X161="Muy BajaLeve","Bajo",IF(X161="Muy BajaMenor","Bajo",IF(X161="Muy BajaModerado","Moderado",IF(X161="Muy BajaMayor","Alto",IF(X161="Muy BajaCatastrófico","Extremo","")))))))))))))))))))))))))</f>
        <v>Moderado</v>
      </c>
      <c r="Z161" s="73">
        <v>1</v>
      </c>
      <c r="AA161" s="408" t="s">
        <v>1000</v>
      </c>
      <c r="AB161" s="381" t="s">
        <v>170</v>
      </c>
      <c r="AC161" s="408" t="s">
        <v>1001</v>
      </c>
      <c r="AD161" s="382" t="str">
        <f t="shared" si="16"/>
        <v>Probabilidad</v>
      </c>
      <c r="AE161" s="381" t="s">
        <v>902</v>
      </c>
      <c r="AF161" s="301">
        <f t="shared" si="17"/>
        <v>0.25</v>
      </c>
      <c r="AG161" s="381" t="s">
        <v>903</v>
      </c>
      <c r="AH161" s="301">
        <f t="shared" si="18"/>
        <v>0.15</v>
      </c>
      <c r="AI161" s="300">
        <f t="shared" si="19"/>
        <v>0.4</v>
      </c>
      <c r="AJ161" s="59">
        <f>IFERROR(IF(AD161="Probabilidad",(Q161-(+Q161*AI161)),IF(AD161="Impacto",Q161,"")),"")</f>
        <v>0.36</v>
      </c>
      <c r="AK161" s="59">
        <f>IFERROR(IF(AD161="Impacto",(W161-(+W161*AI161)),IF(AD161="Probabilidad",W161,"")),"")</f>
        <v>0.6</v>
      </c>
      <c r="AL161" s="10" t="s">
        <v>66</v>
      </c>
      <c r="AM161" s="10" t="s">
        <v>67</v>
      </c>
      <c r="AN161" s="10" t="s">
        <v>80</v>
      </c>
      <c r="AO161" s="951">
        <f>Q161</f>
        <v>0.6</v>
      </c>
      <c r="AP161" s="951">
        <f>IF(AJ161="","",MIN(AJ161:AJ166))</f>
        <v>0.1512</v>
      </c>
      <c r="AQ161" s="967" t="str">
        <f>IFERROR(IF(AP161="","",IF(AP161&lt;=0.2,"Muy Baja",IF(AP161&lt;=0.4,"Baja",IF(AP161&lt;=0.6,"Media",IF(AP161&lt;=0.8,"Alta","Muy Alta"))))),"")</f>
        <v>Muy Baja</v>
      </c>
      <c r="AR161" s="951">
        <f>W161</f>
        <v>0.6</v>
      </c>
      <c r="AS161" s="951">
        <f>IF(AK161="","",MIN(AK161:AK166))</f>
        <v>0.44999999999999996</v>
      </c>
      <c r="AT161" s="967" t="str">
        <f>IFERROR(IF(AS161="","",IF(AS161&lt;=0.2,"Leve",IF(AS161&lt;=0.4,"Menor",IF(AS161&lt;=0.6,"Moderado",IF(AS161&lt;=0.8,"Mayor","Catastrófico"))))),"")</f>
        <v>Moderado</v>
      </c>
      <c r="AU161" s="1150" t="str">
        <f>Y161</f>
        <v>Moderado</v>
      </c>
      <c r="AV161" s="1151" t="str">
        <f>IFERROR(IF(OR(AND(AQ161="Muy Baja",AT161="Leve"),AND(AQ161="Muy Baja",AT161="Menor"),AND(AQ161="Baja",AT161="Leve")),"Bajo",IF(OR(AND(AQ161="Muy baja",AT161="Moderado"),AND(AQ161="Baja",AT161="Menor"),AND(AQ161="Baja",AT161="Moderado"),AND(AQ161="Media",AT161="Leve"),AND(AQ161="Media",AT161="Menor"),AND(AQ161="Media",AT161="Moderado"),AND(AQ161="Alta",AT161="Leve"),AND(AQ161="Alta",AT161="Menor")),"Moderado",IF(OR(AND(AQ161="Muy Baja",AT161="Mayor"),AND(AQ161="Baja",AT161="Mayor"),AND(AQ161="Media",AT161="Mayor"),AND(AQ161="Alta",AT161="Moderado"),AND(AQ161="Alta",AT161="Mayor"),AND(AQ161="Muy Alta",AT161="Leve"),AND(AQ161="Muy Alta",AT161="Menor"),AND(AQ161="Muy Alta",AT161="Moderado"),AND(AQ161="Muy Alta",AT161="Mayor")),"Alto",IF(OR(AND(AQ161="Muy Baja",AT161="Catastrófico"),AND(AQ161="Baja",AT161="Catastrófico"),AND(AQ161="Media",AT161="Catastrófico"),AND(AQ161="Alta",AT161="Catastrófico"),AND(AQ161="Muy Alta",AT161="Catastrófico")),"Extremo","")))),"")</f>
        <v>Moderado</v>
      </c>
      <c r="AW161" s="1152" t="s">
        <v>167</v>
      </c>
      <c r="AX161" s="1105" t="s">
        <v>1632</v>
      </c>
      <c r="AY161" s="1115" t="s">
        <v>1633</v>
      </c>
      <c r="AZ161" s="804" t="s">
        <v>982</v>
      </c>
      <c r="BA161" s="804" t="s">
        <v>1623</v>
      </c>
      <c r="BB161" s="1098" t="s">
        <v>1583</v>
      </c>
      <c r="BC161" s="1133"/>
      <c r="BD161" s="1128"/>
      <c r="BE161" s="1039"/>
      <c r="BF161" s="1039"/>
      <c r="BG161" s="1128"/>
      <c r="BH161" s="1128"/>
      <c r="BI161" s="1133"/>
      <c r="BJ161" s="1133"/>
      <c r="BK161" s="1133"/>
      <c r="BL161" s="1123"/>
    </row>
    <row r="162" spans="1:64" ht="105.75" thickBot="1" x14ac:dyDescent="0.3">
      <c r="A162" s="1056"/>
      <c r="B162" s="1059"/>
      <c r="C162" s="1062"/>
      <c r="D162" s="1013"/>
      <c r="E162" s="946"/>
      <c r="F162" s="1016"/>
      <c r="G162" s="1035"/>
      <c r="H162" s="1068"/>
      <c r="I162" s="952"/>
      <c r="J162" s="983"/>
      <c r="K162" s="1002"/>
      <c r="L162" s="852"/>
      <c r="M162" s="852"/>
      <c r="N162" s="805"/>
      <c r="O162" s="971"/>
      <c r="P162" s="803"/>
      <c r="Q162" s="955"/>
      <c r="R162" s="803"/>
      <c r="S162" s="955"/>
      <c r="T162" s="803"/>
      <c r="U162" s="955"/>
      <c r="V162" s="958"/>
      <c r="W162" s="955"/>
      <c r="X162" s="955"/>
      <c r="Y162" s="968"/>
      <c r="Z162" s="74">
        <v>2</v>
      </c>
      <c r="AA162" s="76" t="s">
        <v>915</v>
      </c>
      <c r="AB162" s="381" t="s">
        <v>165</v>
      </c>
      <c r="AC162" s="298" t="s">
        <v>851</v>
      </c>
      <c r="AD162" s="384" t="str">
        <f t="shared" si="16"/>
        <v>Probabilidad</v>
      </c>
      <c r="AE162" s="383" t="s">
        <v>907</v>
      </c>
      <c r="AF162" s="302">
        <f t="shared" si="17"/>
        <v>0.15</v>
      </c>
      <c r="AG162" s="383" t="s">
        <v>903</v>
      </c>
      <c r="AH162" s="302">
        <f t="shared" si="18"/>
        <v>0.15</v>
      </c>
      <c r="AI162" s="315">
        <f t="shared" si="19"/>
        <v>0.3</v>
      </c>
      <c r="AJ162" s="69">
        <f>IFERROR(IF(AND(AD161="Probabilidad",AD162="Probabilidad"),(AJ161-(+AJ161*AI162)),IF(AD162="Probabilidad",(Q161-(+Q161*AI162)),IF(AD162="Impacto",AJ161,""))),"")</f>
        <v>0.252</v>
      </c>
      <c r="AK162" s="69">
        <f>IFERROR(IF(AND(AD161="Impacto",AD162="Impacto"),(AK161-(+AK161*AI162)),IF(AD162="Impacto",(W161-(+W161*AI162)),IF(AD162="Probabilidad",AK161,""))),"")</f>
        <v>0.6</v>
      </c>
      <c r="AL162" s="10" t="s">
        <v>66</v>
      </c>
      <c r="AM162" s="10" t="s">
        <v>67</v>
      </c>
      <c r="AN162" s="10" t="s">
        <v>80</v>
      </c>
      <c r="AO162" s="952"/>
      <c r="AP162" s="952"/>
      <c r="AQ162" s="968"/>
      <c r="AR162" s="952"/>
      <c r="AS162" s="952"/>
      <c r="AT162" s="968"/>
      <c r="AU162" s="968"/>
      <c r="AV162" s="1096"/>
      <c r="AW162" s="1153"/>
      <c r="AX162" s="808"/>
      <c r="AY162" s="805"/>
      <c r="AZ162" s="805"/>
      <c r="BA162" s="805"/>
      <c r="BB162" s="1099"/>
      <c r="BC162" s="1134"/>
      <c r="BD162" s="1129"/>
      <c r="BE162" s="1020"/>
      <c r="BF162" s="1020"/>
      <c r="BG162" s="1129"/>
      <c r="BH162" s="1142"/>
      <c r="BI162" s="1134"/>
      <c r="BJ162" s="1134"/>
      <c r="BK162" s="1134"/>
      <c r="BL162" s="1124"/>
    </row>
    <row r="163" spans="1:64" ht="90.75" thickBot="1" x14ac:dyDescent="0.3">
      <c r="A163" s="1056"/>
      <c r="B163" s="1059"/>
      <c r="C163" s="1062"/>
      <c r="D163" s="1013"/>
      <c r="E163" s="946"/>
      <c r="F163" s="1016"/>
      <c r="G163" s="1035"/>
      <c r="H163" s="1068"/>
      <c r="I163" s="952"/>
      <c r="J163" s="983"/>
      <c r="K163" s="1002"/>
      <c r="L163" s="852"/>
      <c r="M163" s="852"/>
      <c r="N163" s="805"/>
      <c r="O163" s="971"/>
      <c r="P163" s="803"/>
      <c r="Q163" s="955"/>
      <c r="R163" s="803"/>
      <c r="S163" s="955"/>
      <c r="T163" s="803"/>
      <c r="U163" s="955"/>
      <c r="V163" s="958"/>
      <c r="W163" s="955"/>
      <c r="X163" s="955"/>
      <c r="Y163" s="968"/>
      <c r="Z163" s="74">
        <v>3</v>
      </c>
      <c r="AA163" s="78" t="s">
        <v>1002</v>
      </c>
      <c r="AB163" s="381" t="s">
        <v>170</v>
      </c>
      <c r="AC163" s="298" t="s">
        <v>1003</v>
      </c>
      <c r="AD163" s="384" t="str">
        <f t="shared" si="16"/>
        <v>Probabilidad</v>
      </c>
      <c r="AE163" s="383" t="s">
        <v>902</v>
      </c>
      <c r="AF163" s="302">
        <f t="shared" si="17"/>
        <v>0.25</v>
      </c>
      <c r="AG163" s="383" t="s">
        <v>903</v>
      </c>
      <c r="AH163" s="302">
        <f t="shared" si="18"/>
        <v>0.15</v>
      </c>
      <c r="AI163" s="315">
        <f t="shared" si="19"/>
        <v>0.4</v>
      </c>
      <c r="AJ163" s="69">
        <f>IFERROR(IF(AND(AD162="Probabilidad",AD163="Probabilidad"),(AJ162-(+AJ162*AI163)),IF(AND(AD162="Impacto",AD163="Probabilidad"),(AJ161-(+AJ161*AI163)),IF(AD163="Impacto",AJ162,""))),"")</f>
        <v>0.1512</v>
      </c>
      <c r="AK163" s="69">
        <f>IFERROR(IF(AND(AD162="Impacto",AD163="Impacto"),(AK162-(+AK162*AI163)),IF(AND(AD162="Probabilidad",AD163="Impacto"),(AK161-(+AK161*AI163)),IF(AD163="Probabilidad",AK162,""))),"")</f>
        <v>0.6</v>
      </c>
      <c r="AL163" s="10" t="s">
        <v>66</v>
      </c>
      <c r="AM163" s="10" t="s">
        <v>67</v>
      </c>
      <c r="AN163" s="10" t="s">
        <v>80</v>
      </c>
      <c r="AO163" s="952"/>
      <c r="AP163" s="952"/>
      <c r="AQ163" s="968"/>
      <c r="AR163" s="952"/>
      <c r="AS163" s="952"/>
      <c r="AT163" s="968"/>
      <c r="AU163" s="968"/>
      <c r="AV163" s="1096"/>
      <c r="AW163" s="1153"/>
      <c r="AX163" s="808"/>
      <c r="AY163" s="805"/>
      <c r="AZ163" s="805"/>
      <c r="BA163" s="805"/>
      <c r="BB163" s="1099"/>
      <c r="BC163" s="1134"/>
      <c r="BD163" s="1129"/>
      <c r="BE163" s="1020"/>
      <c r="BF163" s="1020"/>
      <c r="BG163" s="1129"/>
      <c r="BH163" s="1142"/>
      <c r="BI163" s="1134"/>
      <c r="BJ163" s="1134"/>
      <c r="BK163" s="1134"/>
      <c r="BL163" s="1124"/>
    </row>
    <row r="164" spans="1:64" ht="105" x14ac:dyDescent="0.25">
      <c r="A164" s="1056"/>
      <c r="B164" s="1059"/>
      <c r="C164" s="1062"/>
      <c r="D164" s="1013"/>
      <c r="E164" s="946"/>
      <c r="F164" s="1016"/>
      <c r="G164" s="1035"/>
      <c r="H164" s="1068"/>
      <c r="I164" s="952"/>
      <c r="J164" s="983"/>
      <c r="K164" s="1002"/>
      <c r="L164" s="852"/>
      <c r="M164" s="852"/>
      <c r="N164" s="805"/>
      <c r="O164" s="971"/>
      <c r="P164" s="803"/>
      <c r="Q164" s="955"/>
      <c r="R164" s="803"/>
      <c r="S164" s="955"/>
      <c r="T164" s="803"/>
      <c r="U164" s="955"/>
      <c r="V164" s="958"/>
      <c r="W164" s="955"/>
      <c r="X164" s="955"/>
      <c r="Y164" s="968"/>
      <c r="Z164" s="74">
        <v>4</v>
      </c>
      <c r="AA164" s="78" t="s">
        <v>1004</v>
      </c>
      <c r="AB164" s="383" t="s">
        <v>170</v>
      </c>
      <c r="AC164" s="298" t="s">
        <v>1003</v>
      </c>
      <c r="AD164" s="384" t="str">
        <f t="shared" si="16"/>
        <v>Impacto</v>
      </c>
      <c r="AE164" s="383" t="s">
        <v>908</v>
      </c>
      <c r="AF164" s="302">
        <f t="shared" si="17"/>
        <v>0.1</v>
      </c>
      <c r="AG164" s="383" t="s">
        <v>903</v>
      </c>
      <c r="AH164" s="302">
        <f t="shared" si="18"/>
        <v>0.15</v>
      </c>
      <c r="AI164" s="315">
        <f t="shared" si="19"/>
        <v>0.25</v>
      </c>
      <c r="AJ164" s="69">
        <f>IFERROR(IF(AND(AD163="Probabilidad",AD164="Probabilidad"),(AJ163-(+AJ163*AI164)),IF(AND(AD163="Impacto",AD164="Probabilidad"),(AJ162-(+AJ162*AI164)),IF(AD164="Impacto",AJ163,""))),"")</f>
        <v>0.1512</v>
      </c>
      <c r="AK164" s="69">
        <f>IFERROR(IF(AND(AD163="Impacto",AD164="Impacto"),(AK163-(+AK163*AI164)),IF(AND(AD163="Probabilidad",AD164="Impacto"),(AK162-(+AK162*AI164)),IF(AD164="Probabilidad",AK163,""))),"")</f>
        <v>0.44999999999999996</v>
      </c>
      <c r="AL164" s="10" t="s">
        <v>66</v>
      </c>
      <c r="AM164" s="10" t="s">
        <v>67</v>
      </c>
      <c r="AN164" s="10" t="s">
        <v>80</v>
      </c>
      <c r="AO164" s="952"/>
      <c r="AP164" s="952"/>
      <c r="AQ164" s="968"/>
      <c r="AR164" s="952"/>
      <c r="AS164" s="952"/>
      <c r="AT164" s="968"/>
      <c r="AU164" s="968"/>
      <c r="AV164" s="1096"/>
      <c r="AW164" s="1153"/>
      <c r="AX164" s="808"/>
      <c r="AY164" s="805"/>
      <c r="AZ164" s="805"/>
      <c r="BA164" s="805"/>
      <c r="BB164" s="1099"/>
      <c r="BC164" s="1134"/>
      <c r="BD164" s="1129"/>
      <c r="BE164" s="1020"/>
      <c r="BF164" s="1020"/>
      <c r="BG164" s="1129"/>
      <c r="BH164" s="1142"/>
      <c r="BI164" s="1134"/>
      <c r="BJ164" s="1134"/>
      <c r="BK164" s="1134"/>
      <c r="BL164" s="1124"/>
    </row>
    <row r="165" spans="1:64" x14ac:dyDescent="0.25">
      <c r="A165" s="1056"/>
      <c r="B165" s="1059"/>
      <c r="C165" s="1062"/>
      <c r="D165" s="1013"/>
      <c r="E165" s="946"/>
      <c r="F165" s="1016"/>
      <c r="G165" s="1035"/>
      <c r="H165" s="1068"/>
      <c r="I165" s="952"/>
      <c r="J165" s="983"/>
      <c r="K165" s="1002"/>
      <c r="L165" s="852"/>
      <c r="M165" s="852"/>
      <c r="N165" s="805"/>
      <c r="O165" s="971"/>
      <c r="P165" s="803"/>
      <c r="Q165" s="955"/>
      <c r="R165" s="803"/>
      <c r="S165" s="955"/>
      <c r="T165" s="803"/>
      <c r="U165" s="955"/>
      <c r="V165" s="958"/>
      <c r="W165" s="955"/>
      <c r="X165" s="955"/>
      <c r="Y165" s="968"/>
      <c r="Z165" s="74">
        <v>5</v>
      </c>
      <c r="AA165" s="408"/>
      <c r="AB165" s="383"/>
      <c r="AC165" s="385"/>
      <c r="AD165" s="384" t="str">
        <f t="shared" si="16"/>
        <v/>
      </c>
      <c r="AE165" s="383"/>
      <c r="AF165" s="302" t="str">
        <f t="shared" si="17"/>
        <v/>
      </c>
      <c r="AG165" s="383"/>
      <c r="AH165" s="302" t="str">
        <f t="shared" si="18"/>
        <v/>
      </c>
      <c r="AI165" s="315" t="str">
        <f t="shared" si="19"/>
        <v/>
      </c>
      <c r="AJ165" s="69" t="str">
        <f>IFERROR(IF(AND(AD164="Probabilidad",AD165="Probabilidad"),(AJ164-(+AJ164*AI165)),IF(AND(AD164="Impacto",AD165="Probabilidad"),(AJ163-(+AJ163*AI165)),IF(AD165="Impacto",AJ164,""))),"")</f>
        <v/>
      </c>
      <c r="AK165" s="69" t="str">
        <f>IFERROR(IF(AND(AD164="Impacto",AD165="Impacto"),(AK164-(+AK164*AI165)),IF(AND(AD164="Probabilidad",AD165="Impacto"),(AK163-(+AK163*AI165)),IF(AD165="Probabilidad",AK164,""))),"")</f>
        <v/>
      </c>
      <c r="AL165" s="19"/>
      <c r="AM165" s="19"/>
      <c r="AN165" s="19"/>
      <c r="AO165" s="952"/>
      <c r="AP165" s="952"/>
      <c r="AQ165" s="968"/>
      <c r="AR165" s="952"/>
      <c r="AS165" s="952"/>
      <c r="AT165" s="968"/>
      <c r="AU165" s="968"/>
      <c r="AV165" s="1096"/>
      <c r="AW165" s="1153"/>
      <c r="AX165" s="808"/>
      <c r="AY165" s="805"/>
      <c r="AZ165" s="805"/>
      <c r="BA165" s="805"/>
      <c r="BB165" s="1099"/>
      <c r="BC165" s="1134"/>
      <c r="BD165" s="1129"/>
      <c r="BE165" s="1020"/>
      <c r="BF165" s="1020"/>
      <c r="BG165" s="1129"/>
      <c r="BH165" s="1142"/>
      <c r="BI165" s="1134"/>
      <c r="BJ165" s="1134"/>
      <c r="BK165" s="1134"/>
      <c r="BL165" s="1124"/>
    </row>
    <row r="166" spans="1:64" ht="15.75" thickBot="1" x14ac:dyDescent="0.3">
      <c r="A166" s="1056"/>
      <c r="B166" s="1059"/>
      <c r="C166" s="1062"/>
      <c r="D166" s="1014"/>
      <c r="E166" s="947"/>
      <c r="F166" s="1017"/>
      <c r="G166" s="1036"/>
      <c r="H166" s="1069"/>
      <c r="I166" s="953"/>
      <c r="J166" s="984"/>
      <c r="K166" s="1003"/>
      <c r="L166" s="960"/>
      <c r="M166" s="960"/>
      <c r="N166" s="806"/>
      <c r="O166" s="972"/>
      <c r="P166" s="847"/>
      <c r="Q166" s="956"/>
      <c r="R166" s="847"/>
      <c r="S166" s="956"/>
      <c r="T166" s="847"/>
      <c r="U166" s="956"/>
      <c r="V166" s="959"/>
      <c r="W166" s="956"/>
      <c r="X166" s="956"/>
      <c r="Y166" s="969"/>
      <c r="Z166" s="75">
        <v>6</v>
      </c>
      <c r="AA166" s="410"/>
      <c r="AB166" s="388"/>
      <c r="AC166" s="387"/>
      <c r="AD166" s="391" t="str">
        <f t="shared" si="16"/>
        <v/>
      </c>
      <c r="AE166" s="388"/>
      <c r="AF166" s="303" t="str">
        <f t="shared" si="17"/>
        <v/>
      </c>
      <c r="AG166" s="388"/>
      <c r="AH166" s="303" t="str">
        <f t="shared" si="18"/>
        <v/>
      </c>
      <c r="AI166" s="61" t="str">
        <f t="shared" si="19"/>
        <v/>
      </c>
      <c r="AJ166" s="69" t="str">
        <f>IFERROR(IF(AND(AD165="Probabilidad",AD166="Probabilidad"),(AJ165-(+AJ165*AI166)),IF(AND(AD165="Impacto",AD166="Probabilidad"),(AJ164-(+AJ164*AI166)),IF(AD166="Impacto",AJ165,""))),"")</f>
        <v/>
      </c>
      <c r="AK166" s="69" t="str">
        <f>IFERROR(IF(AND(AD165="Impacto",AD166="Impacto"),(AK165-(+AK165*AI166)),IF(AND(AD165="Probabilidad",AD166="Impacto"),(AK164-(+AK164*AI166)),IF(AD166="Probabilidad",AK165,""))),"")</f>
        <v/>
      </c>
      <c r="AL166" s="20"/>
      <c r="AM166" s="20"/>
      <c r="AN166" s="20"/>
      <c r="AO166" s="953"/>
      <c r="AP166" s="953"/>
      <c r="AQ166" s="969"/>
      <c r="AR166" s="953"/>
      <c r="AS166" s="953"/>
      <c r="AT166" s="969"/>
      <c r="AU166" s="969"/>
      <c r="AV166" s="1101"/>
      <c r="AW166" s="1154"/>
      <c r="AX166" s="809"/>
      <c r="AY166" s="806"/>
      <c r="AZ166" s="806"/>
      <c r="BA166" s="806"/>
      <c r="BB166" s="1100"/>
      <c r="BC166" s="1135"/>
      <c r="BD166" s="1130"/>
      <c r="BE166" s="1021"/>
      <c r="BF166" s="1021"/>
      <c r="BG166" s="1130"/>
      <c r="BH166" s="1143"/>
      <c r="BI166" s="1135"/>
      <c r="BJ166" s="1135"/>
      <c r="BK166" s="1135"/>
      <c r="BL166" s="1125"/>
    </row>
    <row r="167" spans="1:64" ht="71.25" customHeight="1" thickBot="1" x14ac:dyDescent="0.3">
      <c r="A167" s="1056"/>
      <c r="B167" s="1059"/>
      <c r="C167" s="1062"/>
      <c r="D167" s="1012" t="s">
        <v>840</v>
      </c>
      <c r="E167" s="945" t="s">
        <v>125</v>
      </c>
      <c r="F167" s="1015">
        <v>19</v>
      </c>
      <c r="G167" s="1034" t="s">
        <v>1005</v>
      </c>
      <c r="H167" s="1067" t="s">
        <v>98</v>
      </c>
      <c r="I167" s="1043" t="s">
        <v>1020</v>
      </c>
      <c r="J167" s="982" t="s">
        <v>16</v>
      </c>
      <c r="K167" s="1001" t="str">
        <f>CONCATENATE(" *",[24]Árbol_G!C239," *",[24]Árbol_G!E239," *",[24]Árbol_G!G239)</f>
        <v xml:space="preserve"> * * *</v>
      </c>
      <c r="L167" s="851" t="s">
        <v>987</v>
      </c>
      <c r="M167" s="851" t="s">
        <v>988</v>
      </c>
      <c r="N167" s="804"/>
      <c r="O167" s="970"/>
      <c r="P167" s="802" t="s">
        <v>72</v>
      </c>
      <c r="Q167" s="954">
        <f>IF(P167="Muy Alta",100%,IF(P167="Alta",80%,IF(P167="Media",60%,IF(P167="Baja",40%,IF(P167="Muy Baja",20%,"")))))</f>
        <v>0.8</v>
      </c>
      <c r="R167" s="802" t="s">
        <v>9</v>
      </c>
      <c r="S167" s="954">
        <f>IF(R167="Catastrófico",100%,IF(R167="Mayor",80%,IF(R167="Moderado",60%,IF(R167="Menor",40%,IF(R167="Leve",20%,"")))))</f>
        <v>0.4</v>
      </c>
      <c r="T167" s="802" t="s">
        <v>9</v>
      </c>
      <c r="U167" s="954">
        <f>IF(T167="Catastrófico",100%,IF(T167="Mayor",80%,IF(T167="Moderado",60%,IF(T167="Menor",40%,IF(T167="Leve",20%,"")))))</f>
        <v>0.4</v>
      </c>
      <c r="V167" s="957" t="str">
        <f>IF(W167=100%,"Catastrófico",IF(W167=80%,"Mayor",IF(W167=60%,"Moderado",IF(W167=40%,"Menor",IF(W167=20%,"Leve","")))))</f>
        <v>Menor</v>
      </c>
      <c r="W167" s="954">
        <f>IF(AND(S167="",U167=""),"",MAX(S167,U167))</f>
        <v>0.4</v>
      </c>
      <c r="X167" s="954" t="str">
        <f>CONCATENATE(P167,V167)</f>
        <v>AltaMenor</v>
      </c>
      <c r="Y167" s="967" t="str">
        <f>IF(X167="Muy AltaLeve","Alto",IF(X167="Muy AltaMenor","Alto",IF(X167="Muy AltaModerado","Alto",IF(X167="Muy AltaMayor","Alto",IF(X167="Muy AltaCatastrófico","Extremo",IF(X167="AltaLeve","Moderado",IF(X167="AltaMenor","Moderado",IF(X167="AltaModerado","Alto",IF(X167="AltaMayor","Alto",IF(X167="AltaCatastrófico","Extremo",IF(X167="MediaLeve","Moderado",IF(X167="MediaMenor","Moderado",IF(X167="MediaModerado","Moderado",IF(X167="MediaMayor","Alto",IF(X167="MediaCatastrófico","Extremo",IF(X167="BajaLeve","Bajo",IF(X167="BajaMenor","Moderado",IF(X167="BajaModerado","Moderado",IF(X167="BajaMayor","Alto",IF(X167="BajaCatastrófico","Extremo",IF(X167="Muy BajaLeve","Bajo",IF(X167="Muy BajaMenor","Bajo",IF(X167="Muy BajaModerado","Moderado",IF(X167="Muy BajaMayor","Alto",IF(X167="Muy BajaCatastrófico","Extremo","")))))))))))))))))))))))))</f>
        <v>Moderado</v>
      </c>
      <c r="Z167" s="73">
        <v>1</v>
      </c>
      <c r="AA167" s="408" t="s">
        <v>1006</v>
      </c>
      <c r="AB167" s="381" t="s">
        <v>170</v>
      </c>
      <c r="AC167" s="385" t="s">
        <v>869</v>
      </c>
      <c r="AD167" s="396" t="str">
        <f t="shared" si="16"/>
        <v>Probabilidad</v>
      </c>
      <c r="AE167" s="409" t="s">
        <v>902</v>
      </c>
      <c r="AF167" s="301">
        <f t="shared" si="17"/>
        <v>0.25</v>
      </c>
      <c r="AG167" s="409" t="s">
        <v>903</v>
      </c>
      <c r="AH167" s="301">
        <f t="shared" si="18"/>
        <v>0.15</v>
      </c>
      <c r="AI167" s="300">
        <f t="shared" si="19"/>
        <v>0.4</v>
      </c>
      <c r="AJ167" s="59">
        <f>IFERROR(IF(AD167="Probabilidad",(Q167-(+Q167*AI167)),IF(AD167="Impacto",Q167,"")),"")</f>
        <v>0.48</v>
      </c>
      <c r="AK167" s="59">
        <f>IFERROR(IF(AD167="Impacto",(W167-(+W167*AI167)),IF(AD167="Probabilidad",W167,"")),"")</f>
        <v>0.4</v>
      </c>
      <c r="AL167" s="10" t="s">
        <v>66</v>
      </c>
      <c r="AM167" s="10" t="s">
        <v>67</v>
      </c>
      <c r="AN167" s="10" t="s">
        <v>80</v>
      </c>
      <c r="AO167" s="951">
        <f>Q167</f>
        <v>0.8</v>
      </c>
      <c r="AP167" s="951">
        <f>IF(AJ167="","",MIN(AJ167:AJ172))</f>
        <v>0.33599999999999997</v>
      </c>
      <c r="AQ167" s="967" t="str">
        <f>IFERROR(IF(AP167="","",IF(AP167&lt;=0.2,"Muy Baja",IF(AP167&lt;=0.4,"Baja",IF(AP167&lt;=0.6,"Media",IF(AP167&lt;=0.8,"Alta","Muy Alta"))))),"")</f>
        <v>Baja</v>
      </c>
      <c r="AR167" s="951">
        <f>W167</f>
        <v>0.4</v>
      </c>
      <c r="AS167" s="951">
        <f>IF(AK167="","",MIN(AK167:AK172))</f>
        <v>0.30000000000000004</v>
      </c>
      <c r="AT167" s="967" t="str">
        <f>IFERROR(IF(AS167="","",IF(AS167&lt;=0.2,"Leve",IF(AS167&lt;=0.4,"Menor",IF(AS167&lt;=0.6,"Moderado",IF(AS167&lt;=0.8,"Mayor","Catastrófico"))))),"")</f>
        <v>Menor</v>
      </c>
      <c r="AU167" s="1095" t="str">
        <f>Y167</f>
        <v>Moderado</v>
      </c>
      <c r="AV167" s="1102" t="str">
        <f>IFERROR(IF(OR(AND(AQ167="Muy Baja",AT167="Leve"),AND(AQ167="Muy Baja",AT167="Menor"),AND(AQ167="Baja",AT167="Leve")),"Bajo",IF(OR(AND(AQ167="Muy baja",AT167="Moderado"),AND(AQ167="Baja",AT167="Menor"),AND(AQ167="Baja",AT167="Moderado"),AND(AQ167="Media",AT167="Leve"),AND(AQ167="Media",AT167="Menor"),AND(AQ167="Media",AT167="Moderado"),AND(AQ167="Alta",AT167="Leve"),AND(AQ167="Alta",AT167="Menor")),"Moderado",IF(OR(AND(AQ167="Muy Baja",AT167="Mayor"),AND(AQ167="Baja",AT167="Mayor"),AND(AQ167="Media",AT167="Mayor"),AND(AQ167="Alta",AT167="Moderado"),AND(AQ167="Alta",AT167="Mayor"),AND(AQ167="Muy Alta",AT167="Leve"),AND(AQ167="Muy Alta",AT167="Menor"),AND(AQ167="Muy Alta",AT167="Moderado"),AND(AQ167="Muy Alta",AT167="Mayor")),"Alto",IF(OR(AND(AQ167="Muy Baja",AT167="Catastrófico"),AND(AQ167="Baja",AT167="Catastrófico"),AND(AQ167="Media",AT167="Catastrófico"),AND(AQ167="Alta",AT167="Catastrófico"),AND(AQ167="Muy Alta",AT167="Catastrófico")),"Extremo","")))),"")</f>
        <v>Moderado</v>
      </c>
      <c r="AW167" s="802" t="s">
        <v>167</v>
      </c>
      <c r="AX167" s="807" t="s">
        <v>1634</v>
      </c>
      <c r="AY167" s="1155" t="s">
        <v>1635</v>
      </c>
      <c r="AZ167" s="804" t="s">
        <v>982</v>
      </c>
      <c r="BA167" s="804" t="s">
        <v>1623</v>
      </c>
      <c r="BB167" s="1136" t="s">
        <v>1629</v>
      </c>
      <c r="BC167" s="1133"/>
      <c r="BD167" s="1128"/>
      <c r="BE167" s="1039"/>
      <c r="BF167" s="1039"/>
      <c r="BG167" s="1128"/>
      <c r="BH167" s="1128"/>
      <c r="BI167" s="1133"/>
      <c r="BJ167" s="1133"/>
      <c r="BK167" s="1133"/>
      <c r="BL167" s="1123"/>
    </row>
    <row r="168" spans="1:64" ht="90.75" thickBot="1" x14ac:dyDescent="0.3">
      <c r="A168" s="1056"/>
      <c r="B168" s="1059"/>
      <c r="C168" s="1062"/>
      <c r="D168" s="1013"/>
      <c r="E168" s="946"/>
      <c r="F168" s="1016"/>
      <c r="G168" s="1035"/>
      <c r="H168" s="1068"/>
      <c r="I168" s="1044"/>
      <c r="J168" s="983"/>
      <c r="K168" s="1002"/>
      <c r="L168" s="852"/>
      <c r="M168" s="852"/>
      <c r="N168" s="805"/>
      <c r="O168" s="971"/>
      <c r="P168" s="803"/>
      <c r="Q168" s="955"/>
      <c r="R168" s="803"/>
      <c r="S168" s="955"/>
      <c r="T168" s="803"/>
      <c r="U168" s="955"/>
      <c r="V168" s="958"/>
      <c r="W168" s="955"/>
      <c r="X168" s="955"/>
      <c r="Y168" s="968"/>
      <c r="Z168" s="74">
        <v>2</v>
      </c>
      <c r="AA168" s="408" t="s">
        <v>997</v>
      </c>
      <c r="AB168" s="381" t="s">
        <v>170</v>
      </c>
      <c r="AC168" s="385" t="s">
        <v>1007</v>
      </c>
      <c r="AD168" s="384" t="str">
        <f t="shared" si="16"/>
        <v>Impacto</v>
      </c>
      <c r="AE168" s="383" t="s">
        <v>908</v>
      </c>
      <c r="AF168" s="302">
        <f t="shared" si="17"/>
        <v>0.1</v>
      </c>
      <c r="AG168" s="383" t="s">
        <v>903</v>
      </c>
      <c r="AH168" s="302">
        <f t="shared" si="18"/>
        <v>0.15</v>
      </c>
      <c r="AI168" s="315">
        <f t="shared" si="19"/>
        <v>0.25</v>
      </c>
      <c r="AJ168" s="69">
        <f>IFERROR(IF(AND(AD167="Probabilidad",AD168="Probabilidad"),(AJ167-(+AJ167*AI168)),IF(AD168="Probabilidad",(Q167-(+Q167*AI168)),IF(AD168="Impacto",AJ167,""))),"")</f>
        <v>0.48</v>
      </c>
      <c r="AK168" s="69">
        <f>IFERROR(IF(AND(AD167="Impacto",AD168="Impacto"),(AK167-(+AK167*AI168)),IF(AD168="Impacto",(W167-(W167*AI168)),IF(AD168="Probabilidad",AK167,""))),"")</f>
        <v>0.30000000000000004</v>
      </c>
      <c r="AL168" s="10" t="s">
        <v>66</v>
      </c>
      <c r="AM168" s="10" t="s">
        <v>67</v>
      </c>
      <c r="AN168" s="10" t="s">
        <v>80</v>
      </c>
      <c r="AO168" s="952"/>
      <c r="AP168" s="952"/>
      <c r="AQ168" s="968"/>
      <c r="AR168" s="952"/>
      <c r="AS168" s="952"/>
      <c r="AT168" s="968"/>
      <c r="AU168" s="1096"/>
      <c r="AV168" s="1103"/>
      <c r="AW168" s="803"/>
      <c r="AX168" s="808"/>
      <c r="AY168" s="1156"/>
      <c r="AZ168" s="805"/>
      <c r="BA168" s="805"/>
      <c r="BB168" s="1137"/>
      <c r="BC168" s="1134"/>
      <c r="BD168" s="1129"/>
      <c r="BE168" s="1020"/>
      <c r="BF168" s="1020"/>
      <c r="BG168" s="1129"/>
      <c r="BH168" s="1142"/>
      <c r="BI168" s="1134"/>
      <c r="BJ168" s="1134"/>
      <c r="BK168" s="1134"/>
      <c r="BL168" s="1124"/>
    </row>
    <row r="169" spans="1:64" ht="105" x14ac:dyDescent="0.25">
      <c r="A169" s="1056"/>
      <c r="B169" s="1059"/>
      <c r="C169" s="1062"/>
      <c r="D169" s="1013"/>
      <c r="E169" s="946"/>
      <c r="F169" s="1016"/>
      <c r="G169" s="1035"/>
      <c r="H169" s="1068"/>
      <c r="I169" s="1044"/>
      <c r="J169" s="983"/>
      <c r="K169" s="1002"/>
      <c r="L169" s="852"/>
      <c r="M169" s="852"/>
      <c r="N169" s="805"/>
      <c r="O169" s="971"/>
      <c r="P169" s="803"/>
      <c r="Q169" s="955"/>
      <c r="R169" s="803"/>
      <c r="S169" s="955"/>
      <c r="T169" s="803"/>
      <c r="U169" s="955"/>
      <c r="V169" s="958"/>
      <c r="W169" s="955"/>
      <c r="X169" s="955"/>
      <c r="Y169" s="968"/>
      <c r="Z169" s="74">
        <v>3</v>
      </c>
      <c r="AA169" s="408" t="s">
        <v>915</v>
      </c>
      <c r="AB169" s="383" t="s">
        <v>165</v>
      </c>
      <c r="AC169" s="385" t="s">
        <v>851</v>
      </c>
      <c r="AD169" s="384" t="str">
        <f t="shared" si="16"/>
        <v>Probabilidad</v>
      </c>
      <c r="AE169" s="383" t="s">
        <v>907</v>
      </c>
      <c r="AF169" s="302">
        <f t="shared" si="17"/>
        <v>0.15</v>
      </c>
      <c r="AG169" s="383" t="s">
        <v>903</v>
      </c>
      <c r="AH169" s="302">
        <f t="shared" si="18"/>
        <v>0.15</v>
      </c>
      <c r="AI169" s="315">
        <f t="shared" si="19"/>
        <v>0.3</v>
      </c>
      <c r="AJ169" s="69">
        <f>IFERROR(IF(AND(AD168="Probabilidad",AD169="Probabilidad"),(AJ168-(+AJ168*AI169)),IF(AND(AD168="Impacto",AD169="Probabilidad"),(AJ167-(+AJ167*AI169)),IF(AD169="Impacto",AJ168,""))),"")</f>
        <v>0.33599999999999997</v>
      </c>
      <c r="AK169" s="69">
        <f>IFERROR(IF(AND(AD168="Impacto",AD169="Impacto"),(AK168-(+AK168*AI169)),IF(AND(AD168="Probabilidad",AD169="Impacto"),(AK167-(+AK167*AI169)),IF(AD169="Probabilidad",AK168,""))),"")</f>
        <v>0.30000000000000004</v>
      </c>
      <c r="AL169" s="10" t="s">
        <v>66</v>
      </c>
      <c r="AM169" s="10" t="s">
        <v>67</v>
      </c>
      <c r="AN169" s="10" t="s">
        <v>80</v>
      </c>
      <c r="AO169" s="952"/>
      <c r="AP169" s="952"/>
      <c r="AQ169" s="968"/>
      <c r="AR169" s="952"/>
      <c r="AS169" s="952"/>
      <c r="AT169" s="968"/>
      <c r="AU169" s="1096"/>
      <c r="AV169" s="1103"/>
      <c r="AW169" s="803"/>
      <c r="AX169" s="808"/>
      <c r="AY169" s="1156"/>
      <c r="AZ169" s="805"/>
      <c r="BA169" s="805"/>
      <c r="BB169" s="1137"/>
      <c r="BC169" s="1134"/>
      <c r="BD169" s="1129"/>
      <c r="BE169" s="1020"/>
      <c r="BF169" s="1020"/>
      <c r="BG169" s="1129"/>
      <c r="BH169" s="1142"/>
      <c r="BI169" s="1134"/>
      <c r="BJ169" s="1134"/>
      <c r="BK169" s="1134"/>
      <c r="BL169" s="1124"/>
    </row>
    <row r="170" spans="1:64" x14ac:dyDescent="0.25">
      <c r="A170" s="1056"/>
      <c r="B170" s="1059"/>
      <c r="C170" s="1062"/>
      <c r="D170" s="1013"/>
      <c r="E170" s="946"/>
      <c r="F170" s="1016"/>
      <c r="G170" s="1035"/>
      <c r="H170" s="1068"/>
      <c r="I170" s="1044"/>
      <c r="J170" s="983"/>
      <c r="K170" s="1002"/>
      <c r="L170" s="852"/>
      <c r="M170" s="852"/>
      <c r="N170" s="805"/>
      <c r="O170" s="971"/>
      <c r="P170" s="803"/>
      <c r="Q170" s="955"/>
      <c r="R170" s="803"/>
      <c r="S170" s="955"/>
      <c r="T170" s="803"/>
      <c r="U170" s="955"/>
      <c r="V170" s="958"/>
      <c r="W170" s="955"/>
      <c r="X170" s="955"/>
      <c r="Y170" s="968"/>
      <c r="Z170" s="74">
        <v>4</v>
      </c>
      <c r="AA170" s="408"/>
      <c r="AB170" s="383"/>
      <c r="AC170" s="385"/>
      <c r="AD170" s="384" t="str">
        <f t="shared" si="16"/>
        <v/>
      </c>
      <c r="AE170" s="383"/>
      <c r="AF170" s="302" t="str">
        <f t="shared" si="17"/>
        <v/>
      </c>
      <c r="AG170" s="383"/>
      <c r="AH170" s="302" t="str">
        <f t="shared" si="18"/>
        <v/>
      </c>
      <c r="AI170" s="315" t="str">
        <f t="shared" si="19"/>
        <v/>
      </c>
      <c r="AJ170" s="69" t="str">
        <f>IFERROR(IF(AND(AD169="Probabilidad",AD170="Probabilidad"),(AJ169-(+AJ169*AI170)),IF(AND(AD169="Impacto",AD170="Probabilidad"),(AJ168-(+AJ168*AI170)),IF(AD170="Impacto",AJ169,""))),"")</f>
        <v/>
      </c>
      <c r="AK170" s="69" t="str">
        <f>IFERROR(IF(AND(AD169="Impacto",AD170="Impacto"),(AK169-(+AK169*AI170)),IF(AND(AD169="Probabilidad",AD170="Impacto"),(AK168-(+AK168*AI170)),IF(AD170="Probabilidad",AK169,""))),"")</f>
        <v/>
      </c>
      <c r="AL170" s="19"/>
      <c r="AM170" s="19"/>
      <c r="AN170" s="19"/>
      <c r="AO170" s="952"/>
      <c r="AP170" s="952"/>
      <c r="AQ170" s="968"/>
      <c r="AR170" s="952"/>
      <c r="AS170" s="952"/>
      <c r="AT170" s="968"/>
      <c r="AU170" s="1096"/>
      <c r="AV170" s="1103"/>
      <c r="AW170" s="803"/>
      <c r="AX170" s="808"/>
      <c r="AY170" s="1156"/>
      <c r="AZ170" s="805"/>
      <c r="BA170" s="805"/>
      <c r="BB170" s="1137"/>
      <c r="BC170" s="1134"/>
      <c r="BD170" s="1129"/>
      <c r="BE170" s="1020"/>
      <c r="BF170" s="1020"/>
      <c r="BG170" s="1129"/>
      <c r="BH170" s="1142"/>
      <c r="BI170" s="1134"/>
      <c r="BJ170" s="1134"/>
      <c r="BK170" s="1134"/>
      <c r="BL170" s="1124"/>
    </row>
    <row r="171" spans="1:64" x14ac:dyDescent="0.25">
      <c r="A171" s="1056"/>
      <c r="B171" s="1059"/>
      <c r="C171" s="1062"/>
      <c r="D171" s="1013"/>
      <c r="E171" s="946"/>
      <c r="F171" s="1016"/>
      <c r="G171" s="1035"/>
      <c r="H171" s="1068"/>
      <c r="I171" s="1044"/>
      <c r="J171" s="983"/>
      <c r="K171" s="1002"/>
      <c r="L171" s="852"/>
      <c r="M171" s="852"/>
      <c r="N171" s="805"/>
      <c r="O171" s="971"/>
      <c r="P171" s="803"/>
      <c r="Q171" s="955"/>
      <c r="R171" s="803"/>
      <c r="S171" s="955"/>
      <c r="T171" s="803"/>
      <c r="U171" s="955"/>
      <c r="V171" s="958"/>
      <c r="W171" s="955"/>
      <c r="X171" s="955"/>
      <c r="Y171" s="968"/>
      <c r="Z171" s="74">
        <v>5</v>
      </c>
      <c r="AA171" s="408"/>
      <c r="AB171" s="383"/>
      <c r="AC171" s="385"/>
      <c r="AD171" s="384" t="str">
        <f t="shared" si="16"/>
        <v/>
      </c>
      <c r="AE171" s="383"/>
      <c r="AF171" s="302" t="str">
        <f t="shared" si="17"/>
        <v/>
      </c>
      <c r="AG171" s="383"/>
      <c r="AH171" s="302" t="str">
        <f t="shared" si="18"/>
        <v/>
      </c>
      <c r="AI171" s="315" t="str">
        <f t="shared" si="19"/>
        <v/>
      </c>
      <c r="AJ171" s="69" t="str">
        <f>IFERROR(IF(AND(AD170="Probabilidad",AD171="Probabilidad"),(AJ170-(+AJ170*AI171)),IF(AND(AD170="Impacto",AD171="Probabilidad"),(AJ169-(+AJ169*AI171)),IF(AD171="Impacto",AJ170,""))),"")</f>
        <v/>
      </c>
      <c r="AK171" s="69" t="str">
        <f>IFERROR(IF(AND(AD170="Impacto",AD171="Impacto"),(AK170-(+AK170*AI171)),IF(AND(AD170="Probabilidad",AD171="Impacto"),(AK169-(+AK169*AI171)),IF(AD171="Probabilidad",AK170,""))),"")</f>
        <v/>
      </c>
      <c r="AL171" s="19"/>
      <c r="AM171" s="19"/>
      <c r="AN171" s="19"/>
      <c r="AO171" s="952"/>
      <c r="AP171" s="952"/>
      <c r="AQ171" s="968"/>
      <c r="AR171" s="952"/>
      <c r="AS171" s="952"/>
      <c r="AT171" s="968"/>
      <c r="AU171" s="1096"/>
      <c r="AV171" s="1103"/>
      <c r="AW171" s="803"/>
      <c r="AX171" s="808"/>
      <c r="AY171" s="1156"/>
      <c r="AZ171" s="805"/>
      <c r="BA171" s="805"/>
      <c r="BB171" s="1137"/>
      <c r="BC171" s="1134"/>
      <c r="BD171" s="1129"/>
      <c r="BE171" s="1020"/>
      <c r="BF171" s="1020"/>
      <c r="BG171" s="1129"/>
      <c r="BH171" s="1142"/>
      <c r="BI171" s="1134"/>
      <c r="BJ171" s="1134"/>
      <c r="BK171" s="1134"/>
      <c r="BL171" s="1124"/>
    </row>
    <row r="172" spans="1:64" ht="15.75" thickBot="1" x14ac:dyDescent="0.3">
      <c r="A172" s="1056"/>
      <c r="B172" s="1059"/>
      <c r="C172" s="1062"/>
      <c r="D172" s="1014"/>
      <c r="E172" s="947"/>
      <c r="F172" s="1017"/>
      <c r="G172" s="1036"/>
      <c r="H172" s="1069"/>
      <c r="I172" s="1045"/>
      <c r="J172" s="984"/>
      <c r="K172" s="1003"/>
      <c r="L172" s="960"/>
      <c r="M172" s="960"/>
      <c r="N172" s="806"/>
      <c r="O172" s="972"/>
      <c r="P172" s="847"/>
      <c r="Q172" s="956"/>
      <c r="R172" s="847"/>
      <c r="S172" s="956"/>
      <c r="T172" s="847"/>
      <c r="U172" s="956"/>
      <c r="V172" s="959"/>
      <c r="W172" s="956"/>
      <c r="X172" s="956"/>
      <c r="Y172" s="969"/>
      <c r="Z172" s="75">
        <v>6</v>
      </c>
      <c r="AA172" s="410"/>
      <c r="AB172" s="388"/>
      <c r="AC172" s="387"/>
      <c r="AD172" s="389" t="str">
        <f t="shared" si="16"/>
        <v/>
      </c>
      <c r="AE172" s="397"/>
      <c r="AF172" s="303" t="str">
        <f t="shared" si="17"/>
        <v/>
      </c>
      <c r="AG172" s="397"/>
      <c r="AH172" s="303" t="str">
        <f t="shared" si="18"/>
        <v/>
      </c>
      <c r="AI172" s="61" t="str">
        <f t="shared" si="19"/>
        <v/>
      </c>
      <c r="AJ172" s="69" t="str">
        <f>IFERROR(IF(AND(AD171="Probabilidad",AD172="Probabilidad"),(AJ171-(+AJ171*AI172)),IF(AND(AD171="Impacto",AD172="Probabilidad"),(AJ170-(+AJ170*AI172)),IF(AD172="Impacto",AJ171,""))),"")</f>
        <v/>
      </c>
      <c r="AK172" s="69" t="str">
        <f>IFERROR(IF(AND(AD171="Impacto",AD172="Impacto"),(AK171-(+AK171*AI172)),IF(AND(AD171="Probabilidad",AD172="Impacto"),(AK170-(+AK170*AI172)),IF(AD172="Probabilidad",AK171,""))),"")</f>
        <v/>
      </c>
      <c r="AL172" s="20"/>
      <c r="AM172" s="20"/>
      <c r="AN172" s="20"/>
      <c r="AO172" s="953"/>
      <c r="AP172" s="953"/>
      <c r="AQ172" s="969"/>
      <c r="AR172" s="953"/>
      <c r="AS172" s="953"/>
      <c r="AT172" s="969"/>
      <c r="AU172" s="1101"/>
      <c r="AV172" s="1104"/>
      <c r="AW172" s="847"/>
      <c r="AX172" s="808"/>
      <c r="AY172" s="1156"/>
      <c r="AZ172" s="805"/>
      <c r="BA172" s="805"/>
      <c r="BB172" s="1137"/>
      <c r="BC172" s="1134"/>
      <c r="BD172" s="1129"/>
      <c r="BE172" s="1020"/>
      <c r="BF172" s="1020"/>
      <c r="BG172" s="1129"/>
      <c r="BH172" s="1142"/>
      <c r="BI172" s="1134"/>
      <c r="BJ172" s="1134"/>
      <c r="BK172" s="1134"/>
      <c r="BL172" s="1124"/>
    </row>
    <row r="173" spans="1:64" ht="71.25" customHeight="1" thickBot="1" x14ac:dyDescent="0.3">
      <c r="A173" s="1056"/>
      <c r="B173" s="1059"/>
      <c r="C173" s="1062"/>
      <c r="D173" s="1012" t="s">
        <v>840</v>
      </c>
      <c r="E173" s="945" t="s">
        <v>125</v>
      </c>
      <c r="F173" s="1015">
        <v>20</v>
      </c>
      <c r="G173" s="1034" t="s">
        <v>1005</v>
      </c>
      <c r="H173" s="1067" t="s">
        <v>99</v>
      </c>
      <c r="I173" s="1043" t="s">
        <v>1021</v>
      </c>
      <c r="J173" s="982" t="s">
        <v>16</v>
      </c>
      <c r="K173" s="1001" t="str">
        <f>CONCATENATE(" *",[24]Árbol_G!C256," *",[24]Árbol_G!E256," *",[24]Árbol_G!G256)</f>
        <v xml:space="preserve"> * * *</v>
      </c>
      <c r="L173" s="851" t="s">
        <v>987</v>
      </c>
      <c r="M173" s="851" t="s">
        <v>988</v>
      </c>
      <c r="N173" s="804"/>
      <c r="O173" s="970"/>
      <c r="P173" s="802" t="s">
        <v>62</v>
      </c>
      <c r="Q173" s="954">
        <f>IF(P173="Muy Alta",100%,IF(P173="Alta",80%,IF(P173="Media",60%,IF(P173="Baja",40%,IF(P173="Muy Baja",20%,"")))))</f>
        <v>0.6</v>
      </c>
      <c r="R173" s="802" t="s">
        <v>74</v>
      </c>
      <c r="S173" s="954">
        <f>IF(R173="Catastrófico",100%,IF(R173="Mayor",80%,IF(R173="Moderado",60%,IF(R173="Menor",40%,IF(R173="Leve",20%,"")))))</f>
        <v>0.2</v>
      </c>
      <c r="T173" s="802" t="s">
        <v>9</v>
      </c>
      <c r="U173" s="954">
        <f>IF(T173="Catastrófico",100%,IF(T173="Mayor",80%,IF(T173="Moderado",60%,IF(T173="Menor",40%,IF(T173="Leve",20%,"")))))</f>
        <v>0.4</v>
      </c>
      <c r="V173" s="957" t="str">
        <f>IF(W173=100%,"Catastrófico",IF(W173=80%,"Mayor",IF(W173=60%,"Moderado",IF(W173=40%,"Menor",IF(W173=20%,"Leve","")))))</f>
        <v>Menor</v>
      </c>
      <c r="W173" s="954">
        <f>IF(AND(S173="",U173=""),"",MAX(S173,U173))</f>
        <v>0.4</v>
      </c>
      <c r="X173" s="954" t="str">
        <f>CONCATENATE(P173,V173)</f>
        <v>MediaMenor</v>
      </c>
      <c r="Y173" s="967" t="str">
        <f>IF(X173="Muy AltaLeve","Alto",IF(X173="Muy AltaMenor","Alto",IF(X173="Muy AltaModerado","Alto",IF(X173="Muy AltaMayor","Alto",IF(X173="Muy AltaCatastrófico","Extremo",IF(X173="AltaLeve","Moderado",IF(X173="AltaMenor","Moderado",IF(X173="AltaModerado","Alto",IF(X173="AltaMayor","Alto",IF(X173="AltaCatastrófico","Extremo",IF(X173="MediaLeve","Moderado",IF(X173="MediaMenor","Moderado",IF(X173="MediaModerado","Moderado",IF(X173="MediaMayor","Alto",IF(X173="MediaCatastrófico","Extremo",IF(X173="BajaLeve","Bajo",IF(X173="BajaMenor","Moderado",IF(X173="BajaModerado","Moderado",IF(X173="BajaMayor","Alto",IF(X173="BajaCatastrófico","Extremo",IF(X173="Muy BajaLeve","Bajo",IF(X173="Muy BajaMenor","Bajo",IF(X173="Muy BajaModerado","Moderado",IF(X173="Muy BajaMayor","Alto",IF(X173="Muy BajaCatastrófico","Extremo","")))))))))))))))))))))))))</f>
        <v>Moderado</v>
      </c>
      <c r="Z173" s="73">
        <v>1</v>
      </c>
      <c r="AA173" s="408" t="s">
        <v>1008</v>
      </c>
      <c r="AB173" s="381" t="s">
        <v>170</v>
      </c>
      <c r="AC173" s="386" t="s">
        <v>1009</v>
      </c>
      <c r="AD173" s="382" t="str">
        <f t="shared" si="16"/>
        <v>Probabilidad</v>
      </c>
      <c r="AE173" s="381" t="s">
        <v>902</v>
      </c>
      <c r="AF173" s="301">
        <f t="shared" si="17"/>
        <v>0.25</v>
      </c>
      <c r="AG173" s="381" t="s">
        <v>903</v>
      </c>
      <c r="AH173" s="301">
        <f t="shared" si="18"/>
        <v>0.15</v>
      </c>
      <c r="AI173" s="300">
        <f t="shared" si="19"/>
        <v>0.4</v>
      </c>
      <c r="AJ173" s="59">
        <f>IFERROR(IF(AD173="Probabilidad",(Q173-(+Q173*AI173)),IF(AD173="Impacto",Q173,"")),"")</f>
        <v>0.36</v>
      </c>
      <c r="AK173" s="59">
        <f>IFERROR(IF(AD173="Impacto",(W173-(+W173*AI173)),IF(AD173="Probabilidad",W173,"")),"")</f>
        <v>0.4</v>
      </c>
      <c r="AL173" s="10" t="s">
        <v>66</v>
      </c>
      <c r="AM173" s="10" t="s">
        <v>67</v>
      </c>
      <c r="AN173" s="10" t="s">
        <v>80</v>
      </c>
      <c r="AO173" s="951">
        <f>Q173</f>
        <v>0.6</v>
      </c>
      <c r="AP173" s="951">
        <f>IF(AJ173="","",MIN(AJ173:AJ178))</f>
        <v>0.1512</v>
      </c>
      <c r="AQ173" s="967" t="str">
        <f>IFERROR(IF(AP173="","",IF(AP173&lt;=0.2,"Muy Baja",IF(AP173&lt;=0.4,"Baja",IF(AP173&lt;=0.6,"Media",IF(AP173&lt;=0.8,"Alta","Muy Alta"))))),"")</f>
        <v>Muy Baja</v>
      </c>
      <c r="AR173" s="951">
        <f>W173</f>
        <v>0.4</v>
      </c>
      <c r="AS173" s="951">
        <f>IF(AK173="","",MIN(AK173:AK178))</f>
        <v>0.30000000000000004</v>
      </c>
      <c r="AT173" s="967" t="str">
        <f>IFERROR(IF(AS173="","",IF(AS173&lt;=0.2,"Leve",IF(AS173&lt;=0.4,"Menor",IF(AS173&lt;=0.6,"Moderado",IF(AS173&lt;=0.8,"Mayor","Catastrófico"))))),"")</f>
        <v>Menor</v>
      </c>
      <c r="AU173" s="967" t="str">
        <f>Y173</f>
        <v>Moderado</v>
      </c>
      <c r="AV173" s="1150" t="str">
        <f>IFERROR(IF(OR(AND(AQ173="Muy Baja",AT173="Leve"),AND(AQ173="Muy Baja",AT173="Menor"),AND(AQ173="Baja",AT173="Leve")),"Bajo",IF(OR(AND(AQ173="Muy baja",AT173="Moderado"),AND(AQ173="Baja",AT173="Menor"),AND(AQ173="Baja",AT173="Moderado"),AND(AQ173="Media",AT173="Leve"),AND(AQ173="Media",AT173="Menor"),AND(AQ173="Media",AT173="Moderado"),AND(AQ173="Alta",AT173="Leve"),AND(AQ173="Alta",AT173="Menor")),"Moderado",IF(OR(AND(AQ173="Muy Baja",AT173="Mayor"),AND(AQ173="Baja",AT173="Mayor"),AND(AQ173="Media",AT173="Mayor"),AND(AQ173="Alta",AT173="Moderado"),AND(AQ173="Alta",AT173="Mayor"),AND(AQ173="Muy Alta",AT173="Leve"),AND(AQ173="Muy Alta",AT173="Menor"),AND(AQ173="Muy Alta",AT173="Moderado"),AND(AQ173="Muy Alta",AT173="Mayor")),"Alto",IF(OR(AND(AQ173="Muy Baja",AT173="Catastrófico"),AND(AQ173="Baja",AT173="Catastrófico"),AND(AQ173="Media",AT173="Catastrófico"),AND(AQ173="Alta",AT173="Catastrófico"),AND(AQ173="Muy Alta",AT173="Catastrófico")),"Extremo","")))),"")</f>
        <v>Bajo</v>
      </c>
      <c r="AW173" s="1164" t="s">
        <v>82</v>
      </c>
      <c r="AX173" s="1157"/>
      <c r="AY173" s="1157"/>
      <c r="AZ173" s="1157"/>
      <c r="BA173" s="1157"/>
      <c r="BB173" s="1163"/>
      <c r="BC173" s="1161"/>
      <c r="BD173" s="1161"/>
      <c r="BE173" s="1160"/>
      <c r="BF173" s="1160"/>
      <c r="BG173" s="1161"/>
      <c r="BH173" s="1161"/>
      <c r="BI173" s="1159"/>
      <c r="BJ173" s="1159"/>
      <c r="BK173" s="1159"/>
      <c r="BL173" s="1159"/>
    </row>
    <row r="174" spans="1:64" ht="71.25" thickBot="1" x14ac:dyDescent="0.3">
      <c r="A174" s="1056"/>
      <c r="B174" s="1059"/>
      <c r="C174" s="1062"/>
      <c r="D174" s="1013"/>
      <c r="E174" s="946"/>
      <c r="F174" s="1016"/>
      <c r="G174" s="1035"/>
      <c r="H174" s="1068"/>
      <c r="I174" s="1044"/>
      <c r="J174" s="983"/>
      <c r="K174" s="1002"/>
      <c r="L174" s="852"/>
      <c r="M174" s="852"/>
      <c r="N174" s="805"/>
      <c r="O174" s="971"/>
      <c r="P174" s="803"/>
      <c r="Q174" s="955"/>
      <c r="R174" s="803"/>
      <c r="S174" s="955"/>
      <c r="T174" s="803"/>
      <c r="U174" s="955"/>
      <c r="V174" s="958"/>
      <c r="W174" s="955"/>
      <c r="X174" s="955"/>
      <c r="Y174" s="968"/>
      <c r="Z174" s="74">
        <v>2</v>
      </c>
      <c r="AA174" s="408" t="s">
        <v>1008</v>
      </c>
      <c r="AB174" s="381" t="s">
        <v>170</v>
      </c>
      <c r="AC174" s="11" t="s">
        <v>1009</v>
      </c>
      <c r="AD174" s="384" t="str">
        <f t="shared" si="16"/>
        <v>Impacto</v>
      </c>
      <c r="AE174" s="383" t="s">
        <v>908</v>
      </c>
      <c r="AF174" s="302">
        <f t="shared" si="17"/>
        <v>0.1</v>
      </c>
      <c r="AG174" s="383" t="s">
        <v>903</v>
      </c>
      <c r="AH174" s="302">
        <f t="shared" si="18"/>
        <v>0.15</v>
      </c>
      <c r="AI174" s="315">
        <f t="shared" si="19"/>
        <v>0.25</v>
      </c>
      <c r="AJ174" s="69">
        <f>IFERROR(IF(AND(AD173="Probabilidad",AD174="Probabilidad"),(AJ173-(+AJ173*AI174)),IF(AD174="Probabilidad",(Q173-(+Q173*AI174)),IF(AD174="Impacto",AJ173,""))),"")</f>
        <v>0.36</v>
      </c>
      <c r="AK174" s="69">
        <f>IFERROR(IF(AND(AD173="Impacto",AD174="Impacto"),(AK173-(+AK173*AI174)),IF(AD174="Impacto",(W173-(W173*AI174)),IF(AD174="Probabilidad",AK173,""))),"")</f>
        <v>0.30000000000000004</v>
      </c>
      <c r="AL174" s="10" t="s">
        <v>66</v>
      </c>
      <c r="AM174" s="10" t="s">
        <v>67</v>
      </c>
      <c r="AN174" s="10" t="s">
        <v>80</v>
      </c>
      <c r="AO174" s="952"/>
      <c r="AP174" s="952"/>
      <c r="AQ174" s="968"/>
      <c r="AR174" s="952"/>
      <c r="AS174" s="952"/>
      <c r="AT174" s="968"/>
      <c r="AU174" s="968"/>
      <c r="AV174" s="968"/>
      <c r="AW174" s="803"/>
      <c r="AX174" s="1158"/>
      <c r="AY174" s="1158"/>
      <c r="AZ174" s="1158"/>
      <c r="BA174" s="1158"/>
      <c r="BB174" s="859"/>
      <c r="BC174" s="1162"/>
      <c r="BD174" s="1162"/>
      <c r="BE174" s="1088"/>
      <c r="BF174" s="1088"/>
      <c r="BG174" s="1162"/>
      <c r="BH174" s="1162"/>
      <c r="BI174" s="1134"/>
      <c r="BJ174" s="1134"/>
      <c r="BK174" s="1134"/>
      <c r="BL174" s="1134"/>
    </row>
    <row r="175" spans="1:64" ht="105.75" thickBot="1" x14ac:dyDescent="0.3">
      <c r="A175" s="1056"/>
      <c r="B175" s="1059"/>
      <c r="C175" s="1062"/>
      <c r="D175" s="1013"/>
      <c r="E175" s="946"/>
      <c r="F175" s="1016"/>
      <c r="G175" s="1035"/>
      <c r="H175" s="1068"/>
      <c r="I175" s="1044"/>
      <c r="J175" s="983"/>
      <c r="K175" s="1002"/>
      <c r="L175" s="852"/>
      <c r="M175" s="852"/>
      <c r="N175" s="805"/>
      <c r="O175" s="971"/>
      <c r="P175" s="803"/>
      <c r="Q175" s="955"/>
      <c r="R175" s="803"/>
      <c r="S175" s="955"/>
      <c r="T175" s="803"/>
      <c r="U175" s="955"/>
      <c r="V175" s="958"/>
      <c r="W175" s="955"/>
      <c r="X175" s="955"/>
      <c r="Y175" s="968"/>
      <c r="Z175" s="74">
        <v>3</v>
      </c>
      <c r="AA175" s="408" t="s">
        <v>1000</v>
      </c>
      <c r="AB175" s="383" t="s">
        <v>170</v>
      </c>
      <c r="AC175" s="408" t="s">
        <v>1001</v>
      </c>
      <c r="AD175" s="384" t="str">
        <f t="shared" si="16"/>
        <v>Probabilidad</v>
      </c>
      <c r="AE175" s="383" t="s">
        <v>902</v>
      </c>
      <c r="AF175" s="302">
        <f t="shared" si="17"/>
        <v>0.25</v>
      </c>
      <c r="AG175" s="383" t="s">
        <v>903</v>
      </c>
      <c r="AH175" s="302">
        <f t="shared" si="18"/>
        <v>0.15</v>
      </c>
      <c r="AI175" s="315">
        <f t="shared" si="19"/>
        <v>0.4</v>
      </c>
      <c r="AJ175" s="69">
        <f>IFERROR(IF(AND(AD174="Probabilidad",AD175="Probabilidad"),(AJ174-(+AJ174*AI175)),IF(AND(AD174="Impacto",AD175="Probabilidad"),(AJ173-(+AJ173*AI175)),IF(AD175="Impacto",AJ174,""))),"")</f>
        <v>0.216</v>
      </c>
      <c r="AK175" s="69">
        <f>IFERROR(IF(AND(AD174="Impacto",AD175="Impacto"),(AK174-(+AK174*AI175)),IF(AND(AD174="Probabilidad",AD175="Impacto"),(AK173-(+AK173*AI175)),IF(AD175="Probabilidad",AK174,""))),"")</f>
        <v>0.30000000000000004</v>
      </c>
      <c r="AL175" s="10" t="s">
        <v>66</v>
      </c>
      <c r="AM175" s="10" t="s">
        <v>67</v>
      </c>
      <c r="AN175" s="10" t="s">
        <v>80</v>
      </c>
      <c r="AO175" s="952"/>
      <c r="AP175" s="952"/>
      <c r="AQ175" s="968"/>
      <c r="AR175" s="952"/>
      <c r="AS175" s="952"/>
      <c r="AT175" s="968"/>
      <c r="AU175" s="968"/>
      <c r="AV175" s="968"/>
      <c r="AW175" s="803"/>
      <c r="AX175" s="1158"/>
      <c r="AY175" s="1158"/>
      <c r="AZ175" s="1158"/>
      <c r="BA175" s="1158"/>
      <c r="BB175" s="859"/>
      <c r="BC175" s="1162"/>
      <c r="BD175" s="1162"/>
      <c r="BE175" s="1088"/>
      <c r="BF175" s="1088"/>
      <c r="BG175" s="1162"/>
      <c r="BH175" s="1162"/>
      <c r="BI175" s="1134"/>
      <c r="BJ175" s="1134"/>
      <c r="BK175" s="1134"/>
      <c r="BL175" s="1134"/>
    </row>
    <row r="176" spans="1:64" ht="105" x14ac:dyDescent="0.25">
      <c r="A176" s="1056"/>
      <c r="B176" s="1059"/>
      <c r="C176" s="1062"/>
      <c r="D176" s="1013"/>
      <c r="E176" s="946"/>
      <c r="F176" s="1016"/>
      <c r="G176" s="1035"/>
      <c r="H176" s="1068"/>
      <c r="I176" s="1044"/>
      <c r="J176" s="983"/>
      <c r="K176" s="1002"/>
      <c r="L176" s="852"/>
      <c r="M176" s="852"/>
      <c r="N176" s="805"/>
      <c r="O176" s="971"/>
      <c r="P176" s="803"/>
      <c r="Q176" s="955"/>
      <c r="R176" s="803"/>
      <c r="S176" s="955"/>
      <c r="T176" s="803"/>
      <c r="U176" s="955"/>
      <c r="V176" s="958"/>
      <c r="W176" s="955"/>
      <c r="X176" s="955"/>
      <c r="Y176" s="968"/>
      <c r="Z176" s="74">
        <v>4</v>
      </c>
      <c r="AA176" s="76" t="s">
        <v>915</v>
      </c>
      <c r="AB176" s="383" t="s">
        <v>165</v>
      </c>
      <c r="AC176" s="298" t="s">
        <v>851</v>
      </c>
      <c r="AD176" s="384" t="str">
        <f t="shared" si="16"/>
        <v>Probabilidad</v>
      </c>
      <c r="AE176" s="383" t="s">
        <v>907</v>
      </c>
      <c r="AF176" s="302">
        <f t="shared" si="17"/>
        <v>0.15</v>
      </c>
      <c r="AG176" s="383" t="s">
        <v>903</v>
      </c>
      <c r="AH176" s="302">
        <f t="shared" si="18"/>
        <v>0.15</v>
      </c>
      <c r="AI176" s="315">
        <f t="shared" si="19"/>
        <v>0.3</v>
      </c>
      <c r="AJ176" s="69">
        <f>IFERROR(IF(AND(AD175="Probabilidad",AD176="Probabilidad"),(AJ175-(+AJ175*AI176)),IF(AND(AD175="Impacto",AD176="Probabilidad"),(AJ174-(+AJ174*AI176)),IF(AD176="Impacto",AJ175,""))),"")</f>
        <v>0.1512</v>
      </c>
      <c r="AK176" s="71">
        <f>IFERROR(IF(AND(AD175="Impacto",AD176="Impacto"),(AK175-(+AK175*AI176)),IF(AND(AD175="Probabilidad",AD176="Impacto"),(AK174-(+AK174*AI176)),IF(AD176="Probabilidad",AK175,""))),"")</f>
        <v>0.30000000000000004</v>
      </c>
      <c r="AL176" s="10" t="s">
        <v>66</v>
      </c>
      <c r="AM176" s="10" t="s">
        <v>67</v>
      </c>
      <c r="AN176" s="10" t="s">
        <v>80</v>
      </c>
      <c r="AO176" s="952"/>
      <c r="AP176" s="952"/>
      <c r="AQ176" s="968"/>
      <c r="AR176" s="952"/>
      <c r="AS176" s="952"/>
      <c r="AT176" s="968"/>
      <c r="AU176" s="968"/>
      <c r="AV176" s="968"/>
      <c r="AW176" s="803"/>
      <c r="AX176" s="1158"/>
      <c r="AY176" s="1158"/>
      <c r="AZ176" s="1158"/>
      <c r="BA176" s="1158"/>
      <c r="BB176" s="859"/>
      <c r="BC176" s="1162"/>
      <c r="BD176" s="1162"/>
      <c r="BE176" s="1088"/>
      <c r="BF176" s="1088"/>
      <c r="BG176" s="1162"/>
      <c r="BH176" s="1162"/>
      <c r="BI176" s="1134"/>
      <c r="BJ176" s="1134"/>
      <c r="BK176" s="1134"/>
      <c r="BL176" s="1134"/>
    </row>
    <row r="177" spans="1:64" x14ac:dyDescent="0.25">
      <c r="A177" s="1056"/>
      <c r="B177" s="1059"/>
      <c r="C177" s="1062"/>
      <c r="D177" s="1013"/>
      <c r="E177" s="946"/>
      <c r="F177" s="1016"/>
      <c r="G177" s="1035"/>
      <c r="H177" s="1068"/>
      <c r="I177" s="1044"/>
      <c r="J177" s="983"/>
      <c r="K177" s="1002"/>
      <c r="L177" s="852"/>
      <c r="M177" s="852"/>
      <c r="N177" s="805"/>
      <c r="O177" s="971"/>
      <c r="P177" s="803"/>
      <c r="Q177" s="955"/>
      <c r="R177" s="803"/>
      <c r="S177" s="955"/>
      <c r="T177" s="803"/>
      <c r="U177" s="955"/>
      <c r="V177" s="958"/>
      <c r="W177" s="955"/>
      <c r="X177" s="955"/>
      <c r="Y177" s="968"/>
      <c r="Z177" s="74">
        <v>5</v>
      </c>
      <c r="AA177" s="408"/>
      <c r="AB177" s="383"/>
      <c r="AC177" s="385"/>
      <c r="AD177" s="384" t="str">
        <f t="shared" si="16"/>
        <v/>
      </c>
      <c r="AE177" s="383"/>
      <c r="AF177" s="302" t="str">
        <f t="shared" si="17"/>
        <v/>
      </c>
      <c r="AG177" s="383"/>
      <c r="AH177" s="302" t="str">
        <f t="shared" si="18"/>
        <v/>
      </c>
      <c r="AI177" s="315" t="str">
        <f t="shared" si="19"/>
        <v/>
      </c>
      <c r="AJ177" s="69" t="str">
        <f>IFERROR(IF(AND(AD176="Probabilidad",AD177="Probabilidad"),(AJ176-(+AJ176*AI177)),IF(AND(AD176="Impacto",AD177="Probabilidad"),(AJ175-(+AJ175*AI177)),IF(AD177="Impacto",AJ176,""))),"")</f>
        <v/>
      </c>
      <c r="AK177" s="69" t="str">
        <f>IFERROR(IF(AND(AD176="Impacto",AD177="Impacto"),(AK176-(+AK176*AI177)),IF(AND(AD176="Probabilidad",AD177="Impacto"),(AK175-(+AK175*AI177)),IF(AD177="Probabilidad",AK176,""))),"")</f>
        <v/>
      </c>
      <c r="AL177" s="19"/>
      <c r="AM177" s="19"/>
      <c r="AN177" s="19"/>
      <c r="AO177" s="952"/>
      <c r="AP177" s="952"/>
      <c r="AQ177" s="968"/>
      <c r="AR177" s="952"/>
      <c r="AS177" s="952"/>
      <c r="AT177" s="968"/>
      <c r="AU177" s="968"/>
      <c r="AV177" s="968"/>
      <c r="AW177" s="803"/>
      <c r="AX177" s="1158"/>
      <c r="AY177" s="1158"/>
      <c r="AZ177" s="1158"/>
      <c r="BA177" s="1158"/>
      <c r="BB177" s="859"/>
      <c r="BC177" s="1162"/>
      <c r="BD177" s="1162"/>
      <c r="BE177" s="1088"/>
      <c r="BF177" s="1088"/>
      <c r="BG177" s="1162"/>
      <c r="BH177" s="1162"/>
      <c r="BI177" s="1134"/>
      <c r="BJ177" s="1134"/>
      <c r="BK177" s="1134"/>
      <c r="BL177" s="1134"/>
    </row>
    <row r="178" spans="1:64" ht="15.75" thickBot="1" x14ac:dyDescent="0.3">
      <c r="A178" s="1056"/>
      <c r="B178" s="1059"/>
      <c r="C178" s="1062"/>
      <c r="D178" s="1014"/>
      <c r="E178" s="947"/>
      <c r="F178" s="1017"/>
      <c r="G178" s="1036"/>
      <c r="H178" s="1069"/>
      <c r="I178" s="1045"/>
      <c r="J178" s="984"/>
      <c r="K178" s="1003"/>
      <c r="L178" s="960"/>
      <c r="M178" s="960"/>
      <c r="N178" s="806"/>
      <c r="O178" s="972"/>
      <c r="P178" s="847"/>
      <c r="Q178" s="956"/>
      <c r="R178" s="847"/>
      <c r="S178" s="956"/>
      <c r="T178" s="847"/>
      <c r="U178" s="956"/>
      <c r="V178" s="959"/>
      <c r="W178" s="956"/>
      <c r="X178" s="956"/>
      <c r="Y178" s="969"/>
      <c r="Z178" s="75">
        <v>6</v>
      </c>
      <c r="AA178" s="410"/>
      <c r="AB178" s="388"/>
      <c r="AC178" s="387"/>
      <c r="AD178" s="391" t="str">
        <f t="shared" si="16"/>
        <v/>
      </c>
      <c r="AE178" s="388"/>
      <c r="AF178" s="303" t="str">
        <f t="shared" si="17"/>
        <v/>
      </c>
      <c r="AG178" s="388"/>
      <c r="AH178" s="303" t="str">
        <f t="shared" si="18"/>
        <v/>
      </c>
      <c r="AI178" s="61" t="str">
        <f t="shared" si="19"/>
        <v/>
      </c>
      <c r="AJ178" s="69" t="str">
        <f>IFERROR(IF(AND(AD177="Probabilidad",AD178="Probabilidad"),(AJ177-(+AJ177*AI178)),IF(AND(AD177="Impacto",AD178="Probabilidad"),(AJ176-(+AJ176*AI178)),IF(AD178="Impacto",AJ177,""))),"")</f>
        <v/>
      </c>
      <c r="AK178" s="69" t="str">
        <f>IFERROR(IF(AND(AD177="Impacto",AD178="Impacto"),(AK177-(+AK177*AI178)),IF(AND(AD177="Probabilidad",AD178="Impacto"),(AK176-(+AK176*AI178)),IF(AD178="Probabilidad",AK177,""))),"")</f>
        <v/>
      </c>
      <c r="AL178" s="20"/>
      <c r="AM178" s="20"/>
      <c r="AN178" s="20"/>
      <c r="AO178" s="953"/>
      <c r="AP178" s="953"/>
      <c r="AQ178" s="969"/>
      <c r="AR178" s="953"/>
      <c r="AS178" s="953"/>
      <c r="AT178" s="969"/>
      <c r="AU178" s="969"/>
      <c r="AV178" s="969"/>
      <c r="AW178" s="847"/>
      <c r="AX178" s="1158"/>
      <c r="AY178" s="1158"/>
      <c r="AZ178" s="1158"/>
      <c r="BA178" s="1158"/>
      <c r="BB178" s="859"/>
      <c r="BC178" s="1162"/>
      <c r="BD178" s="1162"/>
      <c r="BE178" s="1088"/>
      <c r="BF178" s="1088"/>
      <c r="BG178" s="1162"/>
      <c r="BH178" s="1162"/>
      <c r="BI178" s="1134"/>
      <c r="BJ178" s="1134"/>
      <c r="BK178" s="1134"/>
      <c r="BL178" s="1134"/>
    </row>
    <row r="179" spans="1:64" ht="120.75" customHeight="1" thickBot="1" x14ac:dyDescent="0.3">
      <c r="A179" s="1056"/>
      <c r="B179" s="1059"/>
      <c r="C179" s="1062"/>
      <c r="D179" s="1012" t="s">
        <v>840</v>
      </c>
      <c r="E179" s="945" t="s">
        <v>125</v>
      </c>
      <c r="F179" s="1015">
        <v>21</v>
      </c>
      <c r="G179" s="1034" t="s">
        <v>1636</v>
      </c>
      <c r="H179" s="1067" t="s">
        <v>98</v>
      </c>
      <c r="I179" s="1043" t="s">
        <v>1637</v>
      </c>
      <c r="J179" s="982" t="s">
        <v>16</v>
      </c>
      <c r="K179" s="1001" t="str">
        <f>CONCATENATE(" *",[24]Árbol_G!C273," *",[24]Árbol_G!E273," *",[24]Árbol_G!G273)</f>
        <v xml:space="preserve"> * * *</v>
      </c>
      <c r="L179" s="851" t="s">
        <v>987</v>
      </c>
      <c r="M179" s="851" t="s">
        <v>988</v>
      </c>
      <c r="N179" s="804"/>
      <c r="O179" s="970"/>
      <c r="P179" s="802" t="s">
        <v>72</v>
      </c>
      <c r="Q179" s="954">
        <f>IF(P179="Muy Alta",100%,IF(P179="Alta",80%,IF(P179="Media",60%,IF(P179="Baja",40%,IF(P179="Muy Baja",20%,"")))))</f>
        <v>0.8</v>
      </c>
      <c r="R179" s="802" t="s">
        <v>11</v>
      </c>
      <c r="S179" s="954">
        <f>IF(R179="Catastrófico",100%,IF(R179="Mayor",80%,IF(R179="Moderado",60%,IF(R179="Menor",40%,IF(R179="Leve",20%,"")))))</f>
        <v>0.8</v>
      </c>
      <c r="T179" s="802" t="s">
        <v>10</v>
      </c>
      <c r="U179" s="954">
        <f>IF(T179="Catastrófico",100%,IF(T179="Mayor",80%,IF(T179="Moderado",60%,IF(T179="Menor",40%,IF(T179="Leve",20%,"")))))</f>
        <v>0.6</v>
      </c>
      <c r="V179" s="957" t="str">
        <f>IF(W179=100%,"Catastrófico",IF(W179=80%,"Mayor",IF(W179=60%,"Moderado",IF(W179=40%,"Menor",IF(W179=20%,"Leve","")))))</f>
        <v>Mayor</v>
      </c>
      <c r="W179" s="954">
        <f>IF(AND(S179="",U179=""),"",MAX(S179,U179))</f>
        <v>0.8</v>
      </c>
      <c r="X179" s="954" t="str">
        <f>CONCATENATE(P179,V179)</f>
        <v>AltaMayor</v>
      </c>
      <c r="Y179" s="967" t="str">
        <f>IF(X179="Muy AltaLeve","Alto",IF(X179="Muy AltaMenor","Alto",IF(X179="Muy AltaModerado","Alto",IF(X179="Muy AltaMayor","Alto",IF(X179="Muy AltaCatastrófico","Extremo",IF(X179="AltaLeve","Moderado",IF(X179="AltaMenor","Moderado",IF(X179="AltaModerado","Alto",IF(X179="AltaMayor","Alto",IF(X179="AltaCatastrófico","Extremo",IF(X179="MediaLeve","Moderado",IF(X179="MediaMenor","Moderado",IF(X179="MediaModerado","Moderado",IF(X179="MediaMayor","Alto",IF(X179="MediaCatastrófico","Extremo",IF(X179="BajaLeve","Bajo",IF(X179="BajaMenor","Moderado",IF(X179="BajaModerado","Moderado",IF(X179="BajaMayor","Alto",IF(X179="BajaCatastrófico","Extremo",IF(X179="Muy BajaLeve","Bajo",IF(X179="Muy BajaMenor","Bajo",IF(X179="Muy BajaModerado","Moderado",IF(X179="Muy BajaMayor","Alto",IF(X179="Muy BajaCatastrófico","Extremo","")))))))))))))))))))))))))</f>
        <v>Alto</v>
      </c>
      <c r="Z179" s="73">
        <v>1</v>
      </c>
      <c r="AA179" s="77" t="s">
        <v>991</v>
      </c>
      <c r="AB179" s="381" t="s">
        <v>165</v>
      </c>
      <c r="AC179" s="298" t="s">
        <v>869</v>
      </c>
      <c r="AD179" s="396" t="str">
        <f t="shared" si="16"/>
        <v>Probabilidad</v>
      </c>
      <c r="AE179" s="381" t="s">
        <v>902</v>
      </c>
      <c r="AF179" s="301">
        <f t="shared" si="17"/>
        <v>0.25</v>
      </c>
      <c r="AG179" s="381" t="s">
        <v>903</v>
      </c>
      <c r="AH179" s="301">
        <f t="shared" si="18"/>
        <v>0.15</v>
      </c>
      <c r="AI179" s="300">
        <f t="shared" si="19"/>
        <v>0.4</v>
      </c>
      <c r="AJ179" s="59">
        <f>IFERROR(IF(AD179="Probabilidad",(Q179-(+Q179*AI179)),IF(AD179="Impacto",Q179,"")),"")</f>
        <v>0.48</v>
      </c>
      <c r="AK179" s="59">
        <f>IFERROR(IF(AD179="Impacto",(W179-(+W179*AI179)),IF(AD179="Probabilidad",W179,"")),"")</f>
        <v>0.8</v>
      </c>
      <c r="AL179" s="10" t="s">
        <v>66</v>
      </c>
      <c r="AM179" s="10" t="s">
        <v>67</v>
      </c>
      <c r="AN179" s="10" t="s">
        <v>80</v>
      </c>
      <c r="AO179" s="951">
        <f>Q179</f>
        <v>0.8</v>
      </c>
      <c r="AP179" s="951">
        <f>IF(AJ179="","",MIN(AJ179:AJ184))</f>
        <v>0.28799999999999998</v>
      </c>
      <c r="AQ179" s="967" t="str">
        <f>IFERROR(IF(AP179="","",IF(AP179&lt;=0.2,"Muy Baja",IF(AP179&lt;=0.4,"Baja",IF(AP179&lt;=0.6,"Media",IF(AP179&lt;=0.8,"Alta","Muy Alta"))))),"")</f>
        <v>Baja</v>
      </c>
      <c r="AR179" s="951">
        <f>W179</f>
        <v>0.8</v>
      </c>
      <c r="AS179" s="951">
        <f>IF(AK179="","",MIN(AK179:AK184))</f>
        <v>0.8</v>
      </c>
      <c r="AT179" s="967" t="str">
        <f>IFERROR(IF(AS179="","",IF(AS179&lt;=0.2,"Leve",IF(AS179&lt;=0.4,"Menor",IF(AS179&lt;=0.6,"Moderado",IF(AS179&lt;=0.8,"Mayor","Catastrófico"))))),"")</f>
        <v>Mayor</v>
      </c>
      <c r="AU179" s="967" t="str">
        <f>Y179</f>
        <v>Alto</v>
      </c>
      <c r="AV179" s="967" t="str">
        <f>IFERROR(IF(OR(AND(AQ179="Muy Baja",AT179="Leve"),AND(AQ179="Muy Baja",AT179="Menor"),AND(AQ179="Baja",AT179="Leve")),"Bajo",IF(OR(AND(AQ179="Muy baja",AT179="Moderado"),AND(AQ179="Baja",AT179="Menor"),AND(AQ179="Baja",AT179="Moderado"),AND(AQ179="Media",AT179="Leve"),AND(AQ179="Media",AT179="Menor"),AND(AQ179="Media",AT179="Moderado"),AND(AQ179="Alta",AT179="Leve"),AND(AQ179="Alta",AT179="Menor")),"Moderado",IF(OR(AND(AQ179="Muy Baja",AT179="Mayor"),AND(AQ179="Baja",AT179="Mayor"),AND(AQ179="Media",AT179="Mayor"),AND(AQ179="Alta",AT179="Moderado"),AND(AQ179="Alta",AT179="Mayor"),AND(AQ179="Muy Alta",AT179="Leve"),AND(AQ179="Muy Alta",AT179="Menor"),AND(AQ179="Muy Alta",AT179="Moderado"),AND(AQ179="Muy Alta",AT179="Mayor")),"Alto",IF(OR(AND(AQ179="Muy Baja",AT179="Catastrófico"),AND(AQ179="Baja",AT179="Catastrófico"),AND(AQ179="Media",AT179="Catastrófico"),AND(AQ179="Alta",AT179="Catastrófico"),AND(AQ179="Muy Alta",AT179="Catastrófico")),"Extremo","")))),"")</f>
        <v>Alto</v>
      </c>
      <c r="AW179" s="802" t="s">
        <v>167</v>
      </c>
      <c r="AX179" s="1166" t="s">
        <v>1638</v>
      </c>
      <c r="AY179" s="1166" t="s">
        <v>1639</v>
      </c>
      <c r="AZ179" s="805" t="s">
        <v>982</v>
      </c>
      <c r="BA179" s="805" t="s">
        <v>1623</v>
      </c>
      <c r="BB179" s="1137" t="s">
        <v>1629</v>
      </c>
      <c r="BC179" s="1165"/>
      <c r="BD179" s="1165"/>
      <c r="BE179" s="1088"/>
      <c r="BF179" s="1088"/>
      <c r="BG179" s="1162"/>
      <c r="BH179" s="1162"/>
      <c r="BI179" s="1165"/>
      <c r="BJ179" s="1165"/>
      <c r="BK179" s="1165"/>
      <c r="BL179" s="1165"/>
    </row>
    <row r="180" spans="1:64" ht="71.25" thickBot="1" x14ac:dyDescent="0.3">
      <c r="A180" s="1056"/>
      <c r="B180" s="1059"/>
      <c r="C180" s="1062"/>
      <c r="D180" s="1013"/>
      <c r="E180" s="946"/>
      <c r="F180" s="1016"/>
      <c r="G180" s="1035"/>
      <c r="H180" s="1068"/>
      <c r="I180" s="1044"/>
      <c r="J180" s="983"/>
      <c r="K180" s="1002"/>
      <c r="L180" s="852"/>
      <c r="M180" s="852"/>
      <c r="N180" s="805"/>
      <c r="O180" s="971"/>
      <c r="P180" s="803"/>
      <c r="Q180" s="955"/>
      <c r="R180" s="803"/>
      <c r="S180" s="955"/>
      <c r="T180" s="803"/>
      <c r="U180" s="955"/>
      <c r="V180" s="958"/>
      <c r="W180" s="955"/>
      <c r="X180" s="955"/>
      <c r="Y180" s="968"/>
      <c r="Z180" s="74">
        <v>2</v>
      </c>
      <c r="AA180" s="76" t="s">
        <v>992</v>
      </c>
      <c r="AB180" s="383" t="s">
        <v>170</v>
      </c>
      <c r="AC180" s="298" t="s">
        <v>993</v>
      </c>
      <c r="AD180" s="384" t="str">
        <f t="shared" si="16"/>
        <v>Probabilidad</v>
      </c>
      <c r="AE180" s="383" t="s">
        <v>902</v>
      </c>
      <c r="AF180" s="302">
        <f t="shared" si="17"/>
        <v>0.25</v>
      </c>
      <c r="AG180" s="383" t="s">
        <v>903</v>
      </c>
      <c r="AH180" s="302">
        <f t="shared" si="18"/>
        <v>0.15</v>
      </c>
      <c r="AI180" s="315">
        <f t="shared" si="19"/>
        <v>0.4</v>
      </c>
      <c r="AJ180" s="69">
        <f>IFERROR(IF(AND(AD179="Probabilidad",AD180="Probabilidad"),(AJ179-(+AJ179*AI180)),IF(AD180="Probabilidad",(Q179-(+Q179*AI180)),IF(AD180="Impacto",AJ179,""))),"")</f>
        <v>0.28799999999999998</v>
      </c>
      <c r="AK180" s="69">
        <f>IFERROR(IF(AND(AD179="Impacto",AD180="Impacto"),(AK179-(+AK179*AI180)),IF(AD180="Impacto",(W179-(W179*AI180)),IF(AD180="Probabilidad",AK179,""))),"")</f>
        <v>0.8</v>
      </c>
      <c r="AL180" s="10" t="s">
        <v>66</v>
      </c>
      <c r="AM180" s="10" t="s">
        <v>67</v>
      </c>
      <c r="AN180" s="10" t="s">
        <v>80</v>
      </c>
      <c r="AO180" s="952"/>
      <c r="AP180" s="952"/>
      <c r="AQ180" s="968"/>
      <c r="AR180" s="952"/>
      <c r="AS180" s="952"/>
      <c r="AT180" s="968"/>
      <c r="AU180" s="968"/>
      <c r="AV180" s="968"/>
      <c r="AW180" s="803"/>
      <c r="AX180" s="808"/>
      <c r="AY180" s="808"/>
      <c r="AZ180" s="805"/>
      <c r="BA180" s="805"/>
      <c r="BB180" s="1137"/>
      <c r="BC180" s="1134"/>
      <c r="BD180" s="1134"/>
      <c r="BE180" s="1020"/>
      <c r="BF180" s="1020"/>
      <c r="BG180" s="1129"/>
      <c r="BH180" s="1142"/>
      <c r="BI180" s="1134"/>
      <c r="BJ180" s="1134"/>
      <c r="BK180" s="1134"/>
      <c r="BL180" s="1134"/>
    </row>
    <row r="181" spans="1:64" ht="21.75" customHeight="1" thickBot="1" x14ac:dyDescent="0.3">
      <c r="A181" s="1056"/>
      <c r="B181" s="1059"/>
      <c r="C181" s="1062"/>
      <c r="D181" s="1013"/>
      <c r="E181" s="946"/>
      <c r="F181" s="1016"/>
      <c r="G181" s="1035"/>
      <c r="H181" s="1068"/>
      <c r="I181" s="1044"/>
      <c r="J181" s="983"/>
      <c r="K181" s="1002"/>
      <c r="L181" s="852"/>
      <c r="M181" s="852"/>
      <c r="N181" s="805"/>
      <c r="O181" s="971"/>
      <c r="P181" s="803"/>
      <c r="Q181" s="955"/>
      <c r="R181" s="803"/>
      <c r="S181" s="955"/>
      <c r="T181" s="803"/>
      <c r="U181" s="955"/>
      <c r="V181" s="958"/>
      <c r="W181" s="955"/>
      <c r="X181" s="955"/>
      <c r="Y181" s="968"/>
      <c r="Z181" s="74">
        <v>3</v>
      </c>
      <c r="AA181" s="390"/>
      <c r="AB181" s="383"/>
      <c r="AC181" s="380"/>
      <c r="AD181" s="384" t="str">
        <f t="shared" si="16"/>
        <v/>
      </c>
      <c r="AE181" s="383"/>
      <c r="AF181" s="302" t="str">
        <f t="shared" si="17"/>
        <v/>
      </c>
      <c r="AG181" s="383"/>
      <c r="AH181" s="302" t="str">
        <f t="shared" si="18"/>
        <v/>
      </c>
      <c r="AI181" s="315" t="str">
        <f t="shared" si="19"/>
        <v/>
      </c>
      <c r="AJ181" s="69" t="str">
        <f>IFERROR(IF(AND(AD180="Probabilidad",AD181="Probabilidad"),(AJ180-(+AJ180*AI181)),IF(AND(AD180="Impacto",AD181="Probabilidad"),(AJ179-(+AJ179*AI181)),IF(AD181="Impacto",AJ180,""))),"")</f>
        <v/>
      </c>
      <c r="AK181" s="69" t="str">
        <f>IFERROR(IF(AND(AD180="Impacto",AD181="Impacto"),(AK180-(+AK180*AI181)),IF(AND(AD180="Probabilidad",AD181="Impacto"),(AK179-(+AK179*AI181)),IF(AD181="Probabilidad",AK180,""))),"")</f>
        <v/>
      </c>
      <c r="AL181" s="10"/>
      <c r="AM181" s="10"/>
      <c r="AN181" s="10"/>
      <c r="AO181" s="952"/>
      <c r="AP181" s="952"/>
      <c r="AQ181" s="968"/>
      <c r="AR181" s="952"/>
      <c r="AS181" s="952"/>
      <c r="AT181" s="968"/>
      <c r="AU181" s="968"/>
      <c r="AV181" s="968"/>
      <c r="AW181" s="803"/>
      <c r="AX181" s="808"/>
      <c r="AY181" s="808"/>
      <c r="AZ181" s="805"/>
      <c r="BA181" s="805"/>
      <c r="BB181" s="1137"/>
      <c r="BC181" s="1134"/>
      <c r="BD181" s="1134"/>
      <c r="BE181" s="1020"/>
      <c r="BF181" s="1020"/>
      <c r="BG181" s="1129"/>
      <c r="BH181" s="1142"/>
      <c r="BI181" s="1134"/>
      <c r="BJ181" s="1134"/>
      <c r="BK181" s="1134"/>
      <c r="BL181" s="1134"/>
    </row>
    <row r="182" spans="1:64" ht="21.75" customHeight="1" x14ac:dyDescent="0.25">
      <c r="A182" s="1056"/>
      <c r="B182" s="1059"/>
      <c r="C182" s="1062"/>
      <c r="D182" s="1013"/>
      <c r="E182" s="946"/>
      <c r="F182" s="1016"/>
      <c r="G182" s="1035"/>
      <c r="H182" s="1068"/>
      <c r="I182" s="1044"/>
      <c r="J182" s="983"/>
      <c r="K182" s="1002"/>
      <c r="L182" s="852"/>
      <c r="M182" s="852"/>
      <c r="N182" s="805"/>
      <c r="O182" s="971"/>
      <c r="P182" s="803"/>
      <c r="Q182" s="955"/>
      <c r="R182" s="803"/>
      <c r="S182" s="955"/>
      <c r="T182" s="803"/>
      <c r="U182" s="955"/>
      <c r="V182" s="958"/>
      <c r="W182" s="955"/>
      <c r="X182" s="955"/>
      <c r="Y182" s="968"/>
      <c r="Z182" s="74">
        <v>4</v>
      </c>
      <c r="AA182" s="390"/>
      <c r="AB182" s="383"/>
      <c r="AC182" s="380"/>
      <c r="AD182" s="384" t="str">
        <f t="shared" si="16"/>
        <v/>
      </c>
      <c r="AE182" s="383"/>
      <c r="AF182" s="302" t="str">
        <f t="shared" si="17"/>
        <v/>
      </c>
      <c r="AG182" s="383"/>
      <c r="AH182" s="302" t="str">
        <f t="shared" si="18"/>
        <v/>
      </c>
      <c r="AI182" s="315" t="str">
        <f t="shared" si="19"/>
        <v/>
      </c>
      <c r="AJ182" s="69" t="str">
        <f>IFERROR(IF(AND(AD181="Probabilidad",AD182="Probabilidad"),(AJ181-(+AJ181*AI182)),IF(AND(AD181="Impacto",AD182="Probabilidad"),(AJ180-(+AJ180*AI182)),IF(AD182="Impacto",AJ181,""))),"")</f>
        <v/>
      </c>
      <c r="AK182" s="69" t="str">
        <f>IFERROR(IF(AND(AD181="Impacto",AD182="Impacto"),(AK181-(+AK181*AI182)),IF(AND(AD181="Probabilidad",AD182="Impacto"),(AK180-(+AK180*AI182)),IF(AD182="Probabilidad",AK181,""))),"")</f>
        <v/>
      </c>
      <c r="AL182" s="10"/>
      <c r="AM182" s="10"/>
      <c r="AN182" s="10"/>
      <c r="AO182" s="952"/>
      <c r="AP182" s="952"/>
      <c r="AQ182" s="968"/>
      <c r="AR182" s="952"/>
      <c r="AS182" s="952"/>
      <c r="AT182" s="968"/>
      <c r="AU182" s="968"/>
      <c r="AV182" s="968"/>
      <c r="AW182" s="803"/>
      <c r="AX182" s="808"/>
      <c r="AY182" s="808"/>
      <c r="AZ182" s="805"/>
      <c r="BA182" s="805"/>
      <c r="BB182" s="1137"/>
      <c r="BC182" s="1134"/>
      <c r="BD182" s="1134"/>
      <c r="BE182" s="1020"/>
      <c r="BF182" s="1020"/>
      <c r="BG182" s="1129"/>
      <c r="BH182" s="1142"/>
      <c r="BI182" s="1134"/>
      <c r="BJ182" s="1134"/>
      <c r="BK182" s="1134"/>
      <c r="BL182" s="1134"/>
    </row>
    <row r="183" spans="1:64" ht="21.75" customHeight="1" x14ac:dyDescent="0.25">
      <c r="A183" s="1056"/>
      <c r="B183" s="1059"/>
      <c r="C183" s="1062"/>
      <c r="D183" s="1013"/>
      <c r="E183" s="946"/>
      <c r="F183" s="1016"/>
      <c r="G183" s="1035"/>
      <c r="H183" s="1068"/>
      <c r="I183" s="1044"/>
      <c r="J183" s="983"/>
      <c r="K183" s="1002"/>
      <c r="L183" s="852"/>
      <c r="M183" s="852"/>
      <c r="N183" s="805"/>
      <c r="O183" s="971"/>
      <c r="P183" s="803"/>
      <c r="Q183" s="955"/>
      <c r="R183" s="803"/>
      <c r="S183" s="955"/>
      <c r="T183" s="803"/>
      <c r="U183" s="955"/>
      <c r="V183" s="958"/>
      <c r="W183" s="955"/>
      <c r="X183" s="955"/>
      <c r="Y183" s="968"/>
      <c r="Z183" s="74">
        <v>5</v>
      </c>
      <c r="AA183" s="408"/>
      <c r="AB183" s="383"/>
      <c r="AC183" s="385"/>
      <c r="AD183" s="384" t="str">
        <f t="shared" si="16"/>
        <v/>
      </c>
      <c r="AE183" s="383"/>
      <c r="AF183" s="302" t="str">
        <f t="shared" si="17"/>
        <v/>
      </c>
      <c r="AG183" s="383"/>
      <c r="AH183" s="302" t="str">
        <f t="shared" si="18"/>
        <v/>
      </c>
      <c r="AI183" s="315" t="str">
        <f t="shared" si="19"/>
        <v/>
      </c>
      <c r="AJ183" s="69" t="str">
        <f>IFERROR(IF(AND(AD182="Probabilidad",AD183="Probabilidad"),(AJ182-(+AJ182*AI183)),IF(AND(AD182="Impacto",AD183="Probabilidad"),(AJ181-(+AJ181*AI183)),IF(AD183="Impacto",AJ182,""))),"")</f>
        <v/>
      </c>
      <c r="AK183" s="69" t="str">
        <f>IFERROR(IF(AND(AD182="Impacto",AD183="Impacto"),(AK182-(+AK182*AI183)),IF(AND(AD182="Probabilidad",AD183="Impacto"),(AK181-(+AK181*AI183)),IF(AD183="Probabilidad",AK182,""))),"")</f>
        <v/>
      </c>
      <c r="AL183" s="19"/>
      <c r="AM183" s="19"/>
      <c r="AN183" s="19"/>
      <c r="AO183" s="952"/>
      <c r="AP183" s="952"/>
      <c r="AQ183" s="968"/>
      <c r="AR183" s="952"/>
      <c r="AS183" s="952"/>
      <c r="AT183" s="968"/>
      <c r="AU183" s="968"/>
      <c r="AV183" s="968"/>
      <c r="AW183" s="803"/>
      <c r="AX183" s="808"/>
      <c r="AY183" s="808"/>
      <c r="AZ183" s="805"/>
      <c r="BA183" s="805"/>
      <c r="BB183" s="1137"/>
      <c r="BC183" s="1134"/>
      <c r="BD183" s="1134"/>
      <c r="BE183" s="1020"/>
      <c r="BF183" s="1020"/>
      <c r="BG183" s="1129"/>
      <c r="BH183" s="1142"/>
      <c r="BI183" s="1134"/>
      <c r="BJ183" s="1134"/>
      <c r="BK183" s="1134"/>
      <c r="BL183" s="1134"/>
    </row>
    <row r="184" spans="1:64" ht="21.75" customHeight="1" thickBot="1" x14ac:dyDescent="0.3">
      <c r="A184" s="1056"/>
      <c r="B184" s="1059"/>
      <c r="C184" s="1062"/>
      <c r="D184" s="1014"/>
      <c r="E184" s="947"/>
      <c r="F184" s="1017"/>
      <c r="G184" s="1036"/>
      <c r="H184" s="1069"/>
      <c r="I184" s="1045"/>
      <c r="J184" s="984"/>
      <c r="K184" s="1003"/>
      <c r="L184" s="960"/>
      <c r="M184" s="960"/>
      <c r="N184" s="806"/>
      <c r="O184" s="972"/>
      <c r="P184" s="847"/>
      <c r="Q184" s="956"/>
      <c r="R184" s="847"/>
      <c r="S184" s="956"/>
      <c r="T184" s="847"/>
      <c r="U184" s="956"/>
      <c r="V184" s="959"/>
      <c r="W184" s="956"/>
      <c r="X184" s="956"/>
      <c r="Y184" s="969"/>
      <c r="Z184" s="75">
        <v>6</v>
      </c>
      <c r="AA184" s="410"/>
      <c r="AB184" s="388"/>
      <c r="AC184" s="387"/>
      <c r="AD184" s="389" t="str">
        <f t="shared" si="16"/>
        <v/>
      </c>
      <c r="AE184" s="388"/>
      <c r="AF184" s="303" t="str">
        <f t="shared" si="17"/>
        <v/>
      </c>
      <c r="AG184" s="388"/>
      <c r="AH184" s="303" t="str">
        <f t="shared" si="18"/>
        <v/>
      </c>
      <c r="AI184" s="61" t="str">
        <f t="shared" si="19"/>
        <v/>
      </c>
      <c r="AJ184" s="69" t="str">
        <f>IFERROR(IF(AND(AD183="Probabilidad",AD184="Probabilidad"),(AJ183-(+AJ183*AI184)),IF(AND(AD183="Impacto",AD184="Probabilidad"),(AJ182-(+AJ182*AI184)),IF(AD184="Impacto",AJ183,""))),"")</f>
        <v/>
      </c>
      <c r="AK184" s="69" t="str">
        <f>IFERROR(IF(AND(AD183="Impacto",AD184="Impacto"),(AK183-(+AK183*AI184)),IF(AND(AD183="Probabilidad",AD184="Impacto"),(AK182-(+AK182*AI184)),IF(AD184="Probabilidad",AK183,""))),"")</f>
        <v/>
      </c>
      <c r="AL184" s="20"/>
      <c r="AM184" s="20"/>
      <c r="AN184" s="20"/>
      <c r="AO184" s="953"/>
      <c r="AP184" s="953"/>
      <c r="AQ184" s="969"/>
      <c r="AR184" s="953"/>
      <c r="AS184" s="953"/>
      <c r="AT184" s="969"/>
      <c r="AU184" s="969"/>
      <c r="AV184" s="969"/>
      <c r="AW184" s="847"/>
      <c r="AX184" s="808"/>
      <c r="AY184" s="808"/>
      <c r="AZ184" s="805"/>
      <c r="BA184" s="805"/>
      <c r="BB184" s="1137"/>
      <c r="BC184" s="1134"/>
      <c r="BD184" s="1134"/>
      <c r="BE184" s="1020"/>
      <c r="BF184" s="1020"/>
      <c r="BG184" s="1129"/>
      <c r="BH184" s="1142"/>
      <c r="BI184" s="1134"/>
      <c r="BJ184" s="1134"/>
      <c r="BK184" s="1134"/>
      <c r="BL184" s="1134"/>
    </row>
    <row r="185" spans="1:64" ht="120.75" customHeight="1" thickBot="1" x14ac:dyDescent="0.3">
      <c r="A185" s="1056"/>
      <c r="B185" s="1059"/>
      <c r="C185" s="1062"/>
      <c r="D185" s="1012" t="s">
        <v>840</v>
      </c>
      <c r="E185" s="945" t="s">
        <v>125</v>
      </c>
      <c r="F185" s="1015">
        <v>22</v>
      </c>
      <c r="G185" s="1034" t="s">
        <v>1636</v>
      </c>
      <c r="H185" s="1067" t="s">
        <v>99</v>
      </c>
      <c r="I185" s="1043" t="s">
        <v>1640</v>
      </c>
      <c r="J185" s="982" t="s">
        <v>16</v>
      </c>
      <c r="K185" s="1001" t="str">
        <f>CONCATENATE(" *",[24]Árbol_G!C290," *",[24]Árbol_G!E290," *",[24]Árbol_G!G290)</f>
        <v xml:space="preserve"> * * *</v>
      </c>
      <c r="L185" s="851" t="s">
        <v>987</v>
      </c>
      <c r="M185" s="851" t="s">
        <v>988</v>
      </c>
      <c r="N185" s="804"/>
      <c r="O185" s="970"/>
      <c r="P185" s="802" t="s">
        <v>72</v>
      </c>
      <c r="Q185" s="954">
        <f>IF(P185="Muy Alta",100%,IF(P185="Alta",80%,IF(P185="Media",60%,IF(P185="Baja",40%,IF(P185="Muy Baja",20%,"")))))</f>
        <v>0.8</v>
      </c>
      <c r="R185" s="802" t="s">
        <v>11</v>
      </c>
      <c r="S185" s="954">
        <f>IF(R185="Catastrófico",100%,IF(R185="Mayor",80%,IF(R185="Moderado",60%,IF(R185="Menor",40%,IF(R185="Leve",20%,"")))))</f>
        <v>0.8</v>
      </c>
      <c r="T185" s="802" t="s">
        <v>10</v>
      </c>
      <c r="U185" s="954">
        <f>IF(T185="Catastrófico",100%,IF(T185="Mayor",80%,IF(T185="Moderado",60%,IF(T185="Menor",40%,IF(T185="Leve",20%,"")))))</f>
        <v>0.6</v>
      </c>
      <c r="V185" s="957" t="str">
        <f>IF(W185=100%,"Catastrófico",IF(W185=80%,"Mayor",IF(W185=60%,"Moderado",IF(W185=40%,"Menor",IF(W185=20%,"Leve","")))))</f>
        <v>Mayor</v>
      </c>
      <c r="W185" s="954">
        <f>IF(AND(S185="",U185=""),"",MAX(S185,U185))</f>
        <v>0.8</v>
      </c>
      <c r="X185" s="954" t="str">
        <f>CONCATENATE(P185,V185)</f>
        <v>AltaMayor</v>
      </c>
      <c r="Y185" s="967" t="str">
        <f>IF(X185="Muy AltaLeve","Alto",IF(X185="Muy AltaMenor","Alto",IF(X185="Muy AltaModerado","Alto",IF(X185="Muy AltaMayor","Alto",IF(X185="Muy AltaCatastrófico","Extremo",IF(X185="AltaLeve","Moderado",IF(X185="AltaMenor","Moderado",IF(X185="AltaModerado","Alto",IF(X185="AltaMayor","Alto",IF(X185="AltaCatastrófico","Extremo",IF(X185="MediaLeve","Moderado",IF(X185="MediaMenor","Moderado",IF(X185="MediaModerado","Moderado",IF(X185="MediaMayor","Alto",IF(X185="MediaCatastrófico","Extremo",IF(X185="BajaLeve","Bajo",IF(X185="BajaMenor","Moderado",IF(X185="BajaModerado","Moderado",IF(X185="BajaMayor","Alto",IF(X185="BajaCatastrófico","Extremo",IF(X185="Muy BajaLeve","Bajo",IF(X185="Muy BajaMenor","Bajo",IF(X185="Muy BajaModerado","Moderado",IF(X185="Muy BajaMayor","Alto",IF(X185="Muy BajaCatastrófico","Extremo","")))))))))))))))))))))))))</f>
        <v>Alto</v>
      </c>
      <c r="Z185" s="73">
        <v>1</v>
      </c>
      <c r="AA185" s="77" t="s">
        <v>991</v>
      </c>
      <c r="AB185" s="381" t="s">
        <v>165</v>
      </c>
      <c r="AC185" s="298" t="s">
        <v>869</v>
      </c>
      <c r="AD185" s="382" t="str">
        <f t="shared" si="16"/>
        <v>Probabilidad</v>
      </c>
      <c r="AE185" s="381" t="s">
        <v>902</v>
      </c>
      <c r="AF185" s="301">
        <f t="shared" si="17"/>
        <v>0.25</v>
      </c>
      <c r="AG185" s="381" t="s">
        <v>903</v>
      </c>
      <c r="AH185" s="301">
        <f t="shared" si="18"/>
        <v>0.15</v>
      </c>
      <c r="AI185" s="300">
        <f t="shared" si="19"/>
        <v>0.4</v>
      </c>
      <c r="AJ185" s="59">
        <f>IFERROR(IF(AD185="Probabilidad",(Q185-(+Q185*AI185)),IF(AD185="Impacto",Q185,"")),"")</f>
        <v>0.48</v>
      </c>
      <c r="AK185" s="59">
        <f>IFERROR(IF(AD185="Impacto",(W185-(+W185*AI185)),IF(AD185="Probabilidad",W185,"")),"")</f>
        <v>0.8</v>
      </c>
      <c r="AL185" s="10" t="s">
        <v>66</v>
      </c>
      <c r="AM185" s="10" t="s">
        <v>67</v>
      </c>
      <c r="AN185" s="10" t="s">
        <v>80</v>
      </c>
      <c r="AO185" s="951">
        <f>Q185</f>
        <v>0.8</v>
      </c>
      <c r="AP185" s="951">
        <f>IF(AJ185="","",MIN(AJ185:AJ190))</f>
        <v>0.24</v>
      </c>
      <c r="AQ185" s="967" t="str">
        <f>IFERROR(IF(AP185="","",IF(AP185&lt;=0.2,"Muy Baja",IF(AP185&lt;=0.4,"Baja",IF(AP185&lt;=0.6,"Media",IF(AP185&lt;=0.8,"Alta","Muy Alta"))))),"")</f>
        <v>Baja</v>
      </c>
      <c r="AR185" s="951">
        <f>W185</f>
        <v>0.8</v>
      </c>
      <c r="AS185" s="951">
        <f>IF(AK185="","",MIN(AK185:AK190))</f>
        <v>0.60000000000000009</v>
      </c>
      <c r="AT185" s="967" t="str">
        <f>IFERROR(IF(AS185="","",IF(AS185&lt;=0.2,"Leve",IF(AS185&lt;=0.4,"Menor",IF(AS185&lt;=0.6,"Moderado",IF(AS185&lt;=0.8,"Mayor","Catastrófico"))))),"")</f>
        <v>Moderado</v>
      </c>
      <c r="AU185" s="967" t="str">
        <f>Y185</f>
        <v>Alto</v>
      </c>
      <c r="AV185" s="967" t="str">
        <f>IFERROR(IF(OR(AND(AQ185="Muy Baja",AT185="Leve"),AND(AQ185="Muy Baja",AT185="Menor"),AND(AQ185="Baja",AT185="Leve")),"Bajo",IF(OR(AND(AQ185="Muy baja",AT185="Moderado"),AND(AQ185="Baja",AT185="Menor"),AND(AQ185="Baja",AT185="Moderado"),AND(AQ185="Media",AT185="Leve"),AND(AQ185="Media",AT185="Menor"),AND(AQ185="Media",AT185="Moderado"),AND(AQ185="Alta",AT185="Leve"),AND(AQ185="Alta",AT185="Menor")),"Moderado",IF(OR(AND(AQ185="Muy Baja",AT185="Mayor"),AND(AQ185="Baja",AT185="Mayor"),AND(AQ185="Media",AT185="Mayor"),AND(AQ185="Alta",AT185="Moderado"),AND(AQ185="Alta",AT185="Mayor"),AND(AQ185="Muy Alta",AT185="Leve"),AND(AQ185="Muy Alta",AT185="Menor"),AND(AQ185="Muy Alta",AT185="Moderado"),AND(AQ185="Muy Alta",AT185="Mayor")),"Alto",IF(OR(AND(AQ185="Muy Baja",AT185="Catastrófico"),AND(AQ185="Baja",AT185="Catastrófico"),AND(AQ185="Media",AT185="Catastrófico"),AND(AQ185="Alta",AT185="Catastrófico"),AND(AQ185="Muy Alta",AT185="Catastrófico")),"Extremo","")))),"")</f>
        <v>Moderado</v>
      </c>
      <c r="AW185" s="802" t="s">
        <v>167</v>
      </c>
      <c r="AX185" s="1166" t="s">
        <v>1638</v>
      </c>
      <c r="AY185" s="1166" t="s">
        <v>1639</v>
      </c>
      <c r="AZ185" s="805" t="s">
        <v>982</v>
      </c>
      <c r="BA185" s="805" t="s">
        <v>1623</v>
      </c>
      <c r="BB185" s="1137" t="s">
        <v>1629</v>
      </c>
      <c r="BC185" s="1165"/>
      <c r="BD185" s="1162"/>
      <c r="BE185" s="1088"/>
      <c r="BF185" s="1088"/>
      <c r="BG185" s="1162"/>
      <c r="BH185" s="1162"/>
      <c r="BI185" s="1165"/>
      <c r="BJ185" s="1165"/>
      <c r="BK185" s="1165"/>
      <c r="BL185" s="1165"/>
    </row>
    <row r="186" spans="1:64" ht="71.25" thickBot="1" x14ac:dyDescent="0.3">
      <c r="A186" s="1056"/>
      <c r="B186" s="1059"/>
      <c r="C186" s="1062"/>
      <c r="D186" s="1013"/>
      <c r="E186" s="946"/>
      <c r="F186" s="1016"/>
      <c r="G186" s="1035"/>
      <c r="H186" s="1068"/>
      <c r="I186" s="1044"/>
      <c r="J186" s="983"/>
      <c r="K186" s="1002"/>
      <c r="L186" s="852"/>
      <c r="M186" s="852"/>
      <c r="N186" s="805"/>
      <c r="O186" s="971"/>
      <c r="P186" s="803"/>
      <c r="Q186" s="955"/>
      <c r="R186" s="803"/>
      <c r="S186" s="955"/>
      <c r="T186" s="803"/>
      <c r="U186" s="955"/>
      <c r="V186" s="958"/>
      <c r="W186" s="955"/>
      <c r="X186" s="955"/>
      <c r="Y186" s="968"/>
      <c r="Z186" s="74">
        <v>2</v>
      </c>
      <c r="AA186" s="408" t="s">
        <v>1010</v>
      </c>
      <c r="AB186" s="383" t="s">
        <v>170</v>
      </c>
      <c r="AC186" s="385" t="s">
        <v>993</v>
      </c>
      <c r="AD186" s="384" t="str">
        <f t="shared" si="16"/>
        <v>Probabilidad</v>
      </c>
      <c r="AE186" s="383" t="s">
        <v>902</v>
      </c>
      <c r="AF186" s="302">
        <f t="shared" si="17"/>
        <v>0.25</v>
      </c>
      <c r="AG186" s="383" t="s">
        <v>65</v>
      </c>
      <c r="AH186" s="302">
        <f t="shared" si="18"/>
        <v>0.25</v>
      </c>
      <c r="AI186" s="315">
        <f t="shared" si="19"/>
        <v>0.5</v>
      </c>
      <c r="AJ186" s="69">
        <f>IFERROR(IF(AND(AD185="Probabilidad",AD186="Probabilidad"),(AJ185-(+AJ185*AI186)),IF(AD186="Probabilidad",(Q185-(+Q185*AI186)),IF(AD186="Impacto",AJ185,""))),"")</f>
        <v>0.24</v>
      </c>
      <c r="AK186" s="69">
        <f>IFERROR(IF(AND(AD185="Impacto",AD186="Impacto"),(AK185-(+AK185*AI186)),IF(AD186="Impacto",(W185-(W185*AI186)),IF(AD186="Probabilidad",AK185,""))),"")</f>
        <v>0.8</v>
      </c>
      <c r="AL186" s="10" t="s">
        <v>66</v>
      </c>
      <c r="AM186" s="10" t="s">
        <v>67</v>
      </c>
      <c r="AN186" s="10" t="s">
        <v>80</v>
      </c>
      <c r="AO186" s="952"/>
      <c r="AP186" s="952"/>
      <c r="AQ186" s="968"/>
      <c r="AR186" s="952"/>
      <c r="AS186" s="952"/>
      <c r="AT186" s="968"/>
      <c r="AU186" s="968"/>
      <c r="AV186" s="968"/>
      <c r="AW186" s="803"/>
      <c r="AX186" s="808"/>
      <c r="AY186" s="808"/>
      <c r="AZ186" s="805"/>
      <c r="BA186" s="805"/>
      <c r="BB186" s="1137"/>
      <c r="BC186" s="1134"/>
      <c r="BD186" s="1129"/>
      <c r="BE186" s="1020"/>
      <c r="BF186" s="1020"/>
      <c r="BG186" s="1129"/>
      <c r="BH186" s="1142"/>
      <c r="BI186" s="1134"/>
      <c r="BJ186" s="1134"/>
      <c r="BK186" s="1134"/>
      <c r="BL186" s="1134"/>
    </row>
    <row r="187" spans="1:64" ht="75.75" thickBot="1" x14ac:dyDescent="0.3">
      <c r="A187" s="1056"/>
      <c r="B187" s="1059"/>
      <c r="C187" s="1062"/>
      <c r="D187" s="1013"/>
      <c r="E187" s="946"/>
      <c r="F187" s="1016"/>
      <c r="G187" s="1035"/>
      <c r="H187" s="1068"/>
      <c r="I187" s="1044"/>
      <c r="J187" s="983"/>
      <c r="K187" s="1002"/>
      <c r="L187" s="852"/>
      <c r="M187" s="852"/>
      <c r="N187" s="805"/>
      <c r="O187" s="971"/>
      <c r="P187" s="803"/>
      <c r="Q187" s="955"/>
      <c r="R187" s="803"/>
      <c r="S187" s="955"/>
      <c r="T187" s="803"/>
      <c r="U187" s="955"/>
      <c r="V187" s="958"/>
      <c r="W187" s="955"/>
      <c r="X187" s="955"/>
      <c r="Y187" s="968"/>
      <c r="Z187" s="74">
        <v>3</v>
      </c>
      <c r="AA187" s="76" t="s">
        <v>995</v>
      </c>
      <c r="AB187" s="383" t="s">
        <v>170</v>
      </c>
      <c r="AC187" s="298" t="s">
        <v>993</v>
      </c>
      <c r="AD187" s="384" t="str">
        <f t="shared" si="16"/>
        <v>Impacto</v>
      </c>
      <c r="AE187" s="383" t="s">
        <v>908</v>
      </c>
      <c r="AF187" s="302">
        <f t="shared" si="17"/>
        <v>0.1</v>
      </c>
      <c r="AG187" s="383" t="s">
        <v>903</v>
      </c>
      <c r="AH187" s="302">
        <f t="shared" si="18"/>
        <v>0.15</v>
      </c>
      <c r="AI187" s="315">
        <f t="shared" si="19"/>
        <v>0.25</v>
      </c>
      <c r="AJ187" s="69">
        <f>IFERROR(IF(AND(AD186="Probabilidad",AD187="Probabilidad"),(AJ186-(+AJ186*AI187)),IF(AND(AD186="Impacto",AD187="Probabilidad"),(AJ185-(+AJ185*AI187)),IF(AD187="Impacto",AJ186,""))),"")</f>
        <v>0.24</v>
      </c>
      <c r="AK187" s="69">
        <f>IFERROR(IF(AND(AD186="Impacto",AD187="Impacto"),(AK186-(+AK186*AI187)),IF(AND(AD186="Probabilidad",AD187="Impacto"),(AK185-(+AK185*AI187)),IF(AD187="Probabilidad",AK186,""))),"")</f>
        <v>0.60000000000000009</v>
      </c>
      <c r="AL187" s="10" t="s">
        <v>66</v>
      </c>
      <c r="AM187" s="10" t="s">
        <v>67</v>
      </c>
      <c r="AN187" s="10" t="s">
        <v>80</v>
      </c>
      <c r="AO187" s="952"/>
      <c r="AP187" s="952"/>
      <c r="AQ187" s="968"/>
      <c r="AR187" s="952"/>
      <c r="AS187" s="952"/>
      <c r="AT187" s="968"/>
      <c r="AU187" s="968"/>
      <c r="AV187" s="968"/>
      <c r="AW187" s="803"/>
      <c r="AX187" s="808"/>
      <c r="AY187" s="808"/>
      <c r="AZ187" s="805"/>
      <c r="BA187" s="805"/>
      <c r="BB187" s="1137"/>
      <c r="BC187" s="1134"/>
      <c r="BD187" s="1129"/>
      <c r="BE187" s="1020"/>
      <c r="BF187" s="1020"/>
      <c r="BG187" s="1129"/>
      <c r="BH187" s="1142"/>
      <c r="BI187" s="1134"/>
      <c r="BJ187" s="1134"/>
      <c r="BK187" s="1134"/>
      <c r="BL187" s="1134"/>
    </row>
    <row r="188" spans="1:64" x14ac:dyDescent="0.25">
      <c r="A188" s="1056"/>
      <c r="B188" s="1059"/>
      <c r="C188" s="1062"/>
      <c r="D188" s="1013"/>
      <c r="E188" s="946"/>
      <c r="F188" s="1016"/>
      <c r="G188" s="1035"/>
      <c r="H188" s="1068"/>
      <c r="I188" s="1044"/>
      <c r="J188" s="983"/>
      <c r="K188" s="1002"/>
      <c r="L188" s="852"/>
      <c r="M188" s="852"/>
      <c r="N188" s="805"/>
      <c r="O188" s="971"/>
      <c r="P188" s="803"/>
      <c r="Q188" s="955"/>
      <c r="R188" s="803"/>
      <c r="S188" s="955"/>
      <c r="T188" s="803"/>
      <c r="U188" s="955"/>
      <c r="V188" s="958"/>
      <c r="W188" s="955"/>
      <c r="X188" s="955"/>
      <c r="Y188" s="968"/>
      <c r="Z188" s="74">
        <v>4</v>
      </c>
      <c r="AA188" s="390"/>
      <c r="AB188" s="383"/>
      <c r="AC188" s="380"/>
      <c r="AD188" s="384" t="str">
        <f t="shared" si="16"/>
        <v/>
      </c>
      <c r="AE188" s="383"/>
      <c r="AF188" s="302" t="str">
        <f t="shared" si="17"/>
        <v/>
      </c>
      <c r="AG188" s="383"/>
      <c r="AH188" s="302" t="str">
        <f t="shared" si="18"/>
        <v/>
      </c>
      <c r="AI188" s="315" t="str">
        <f t="shared" si="19"/>
        <v/>
      </c>
      <c r="AJ188" s="69" t="str">
        <f>IFERROR(IF(AND(AD187="Probabilidad",AD188="Probabilidad"),(AJ187-(+AJ187*AI188)),IF(AND(AD187="Impacto",AD188="Probabilidad"),(AJ186-(+AJ186*AI188)),IF(AD188="Impacto",AJ187,""))),"")</f>
        <v/>
      </c>
      <c r="AK188" s="69" t="str">
        <f>IFERROR(IF(AND(AD187="Impacto",AD188="Impacto"),(AK187-(+AK187*AI188)),IF(AND(AD187="Probabilidad",AD188="Impacto"),(AK186-(+AK186*AI188)),IF(AD188="Probabilidad",AK187,""))),"")</f>
        <v/>
      </c>
      <c r="AL188" s="10"/>
      <c r="AM188" s="10"/>
      <c r="AN188" s="10"/>
      <c r="AO188" s="952"/>
      <c r="AP188" s="952"/>
      <c r="AQ188" s="968"/>
      <c r="AR188" s="952"/>
      <c r="AS188" s="952"/>
      <c r="AT188" s="968"/>
      <c r="AU188" s="968"/>
      <c r="AV188" s="968"/>
      <c r="AW188" s="803"/>
      <c r="AX188" s="808"/>
      <c r="AY188" s="808"/>
      <c r="AZ188" s="805"/>
      <c r="BA188" s="805"/>
      <c r="BB188" s="1137"/>
      <c r="BC188" s="1134"/>
      <c r="BD188" s="1129"/>
      <c r="BE188" s="1020"/>
      <c r="BF188" s="1020"/>
      <c r="BG188" s="1129"/>
      <c r="BH188" s="1142"/>
      <c r="BI188" s="1134"/>
      <c r="BJ188" s="1134"/>
      <c r="BK188" s="1134"/>
      <c r="BL188" s="1134"/>
    </row>
    <row r="189" spans="1:64" x14ac:dyDescent="0.25">
      <c r="A189" s="1056"/>
      <c r="B189" s="1059"/>
      <c r="C189" s="1062"/>
      <c r="D189" s="1013"/>
      <c r="E189" s="946"/>
      <c r="F189" s="1016"/>
      <c r="G189" s="1035"/>
      <c r="H189" s="1068"/>
      <c r="I189" s="1044"/>
      <c r="J189" s="983"/>
      <c r="K189" s="1002"/>
      <c r="L189" s="852"/>
      <c r="M189" s="852"/>
      <c r="N189" s="805"/>
      <c r="O189" s="971"/>
      <c r="P189" s="803"/>
      <c r="Q189" s="955"/>
      <c r="R189" s="803"/>
      <c r="S189" s="955"/>
      <c r="T189" s="803"/>
      <c r="U189" s="955"/>
      <c r="V189" s="958"/>
      <c r="W189" s="955"/>
      <c r="X189" s="955"/>
      <c r="Y189" s="968"/>
      <c r="Z189" s="74">
        <v>5</v>
      </c>
      <c r="AA189" s="408"/>
      <c r="AB189" s="383"/>
      <c r="AC189" s="385"/>
      <c r="AD189" s="384" t="str">
        <f t="shared" si="16"/>
        <v/>
      </c>
      <c r="AE189" s="383"/>
      <c r="AF189" s="302" t="str">
        <f t="shared" si="17"/>
        <v/>
      </c>
      <c r="AG189" s="383"/>
      <c r="AH189" s="302" t="str">
        <f t="shared" si="18"/>
        <v/>
      </c>
      <c r="AI189" s="315" t="str">
        <f t="shared" si="19"/>
        <v/>
      </c>
      <c r="AJ189" s="69" t="str">
        <f>IFERROR(IF(AND(AD188="Probabilidad",AD189="Probabilidad"),(AJ188-(+AJ188*AI189)),IF(AND(AD188="Impacto",AD189="Probabilidad"),(AJ187-(+AJ187*AI189)),IF(AD189="Impacto",AJ188,""))),"")</f>
        <v/>
      </c>
      <c r="AK189" s="69" t="str">
        <f>IFERROR(IF(AND(AD188="Impacto",AD189="Impacto"),(AK188-(+AK188*AI189)),IF(AND(AD188="Probabilidad",AD189="Impacto"),(AK187-(+AK187*AI189)),IF(AD189="Probabilidad",AK188,""))),"")</f>
        <v/>
      </c>
      <c r="AL189" s="19"/>
      <c r="AM189" s="19"/>
      <c r="AN189" s="19"/>
      <c r="AO189" s="952"/>
      <c r="AP189" s="952"/>
      <c r="AQ189" s="968"/>
      <c r="AR189" s="952"/>
      <c r="AS189" s="952"/>
      <c r="AT189" s="968"/>
      <c r="AU189" s="968"/>
      <c r="AV189" s="968"/>
      <c r="AW189" s="803"/>
      <c r="AX189" s="808"/>
      <c r="AY189" s="808"/>
      <c r="AZ189" s="805"/>
      <c r="BA189" s="805"/>
      <c r="BB189" s="1137"/>
      <c r="BC189" s="1134"/>
      <c r="BD189" s="1129"/>
      <c r="BE189" s="1020"/>
      <c r="BF189" s="1020"/>
      <c r="BG189" s="1129"/>
      <c r="BH189" s="1142"/>
      <c r="BI189" s="1134"/>
      <c r="BJ189" s="1134"/>
      <c r="BK189" s="1134"/>
      <c r="BL189" s="1134"/>
    </row>
    <row r="190" spans="1:64" ht="15.75" thickBot="1" x14ac:dyDescent="0.3">
      <c r="A190" s="1056"/>
      <c r="B190" s="1059"/>
      <c r="C190" s="1062"/>
      <c r="D190" s="1014"/>
      <c r="E190" s="947"/>
      <c r="F190" s="1017"/>
      <c r="G190" s="1036"/>
      <c r="H190" s="1069"/>
      <c r="I190" s="1045"/>
      <c r="J190" s="984"/>
      <c r="K190" s="1003"/>
      <c r="L190" s="960"/>
      <c r="M190" s="960"/>
      <c r="N190" s="806"/>
      <c r="O190" s="972"/>
      <c r="P190" s="847"/>
      <c r="Q190" s="956"/>
      <c r="R190" s="847"/>
      <c r="S190" s="956"/>
      <c r="T190" s="847"/>
      <c r="U190" s="956"/>
      <c r="V190" s="959"/>
      <c r="W190" s="956"/>
      <c r="X190" s="956"/>
      <c r="Y190" s="969"/>
      <c r="Z190" s="75">
        <v>6</v>
      </c>
      <c r="AA190" s="410"/>
      <c r="AB190" s="388"/>
      <c r="AC190" s="387"/>
      <c r="AD190" s="391" t="str">
        <f t="shared" si="16"/>
        <v/>
      </c>
      <c r="AE190" s="388"/>
      <c r="AF190" s="303" t="str">
        <f t="shared" si="17"/>
        <v/>
      </c>
      <c r="AG190" s="388"/>
      <c r="AH190" s="303" t="str">
        <f t="shared" si="18"/>
        <v/>
      </c>
      <c r="AI190" s="61" t="str">
        <f t="shared" si="19"/>
        <v/>
      </c>
      <c r="AJ190" s="63" t="str">
        <f>IFERROR(IF(AND(AD189="Probabilidad",AD190="Probabilidad"),(AJ189-(+AJ189*AI190)),IF(AND(AD189="Impacto",AD190="Probabilidad"),(AJ188-(+AJ188*AI190)),IF(AD190="Impacto",AJ189,""))),"")</f>
        <v/>
      </c>
      <c r="AK190" s="63" t="str">
        <f>IFERROR(IF(AND(AD189="Impacto",AD190="Impacto"),(AK189-(+AK189*AI190)),IF(AND(AD189="Probabilidad",AD190="Impacto"),(AK188-(+AK188*AI190)),IF(AD190="Probabilidad",AK189,""))),"")</f>
        <v/>
      </c>
      <c r="AL190" s="20"/>
      <c r="AM190" s="20"/>
      <c r="AN190" s="20"/>
      <c r="AO190" s="953"/>
      <c r="AP190" s="953"/>
      <c r="AQ190" s="969"/>
      <c r="AR190" s="953"/>
      <c r="AS190" s="953"/>
      <c r="AT190" s="969"/>
      <c r="AU190" s="969"/>
      <c r="AV190" s="969"/>
      <c r="AW190" s="847"/>
      <c r="AX190" s="808"/>
      <c r="AY190" s="808"/>
      <c r="AZ190" s="805"/>
      <c r="BA190" s="805"/>
      <c r="BB190" s="1137"/>
      <c r="BC190" s="1134"/>
      <c r="BD190" s="1129"/>
      <c r="BE190" s="1020"/>
      <c r="BF190" s="1020"/>
      <c r="BG190" s="1129"/>
      <c r="BH190" s="1142"/>
      <c r="BI190" s="1134"/>
      <c r="BJ190" s="1134"/>
      <c r="BK190" s="1134"/>
      <c r="BL190" s="1134"/>
    </row>
    <row r="191" spans="1:64" ht="120.75" customHeight="1" thickBot="1" x14ac:dyDescent="0.3">
      <c r="A191" s="1056"/>
      <c r="B191" s="1059"/>
      <c r="C191" s="1062"/>
      <c r="D191" s="1012" t="s">
        <v>840</v>
      </c>
      <c r="E191" s="945" t="s">
        <v>125</v>
      </c>
      <c r="F191" s="1015">
        <v>23</v>
      </c>
      <c r="G191" s="851" t="s">
        <v>1641</v>
      </c>
      <c r="H191" s="802" t="s">
        <v>98</v>
      </c>
      <c r="I191" s="1043" t="s">
        <v>1642</v>
      </c>
      <c r="J191" s="982" t="s">
        <v>16</v>
      </c>
      <c r="K191" s="1001" t="str">
        <f>CONCATENATE(" *",[24]Árbol_G!C307," *",[24]Árbol_G!E307," *",[24]Árbol_G!G307)</f>
        <v xml:space="preserve"> * * *</v>
      </c>
      <c r="L191" s="851" t="s">
        <v>987</v>
      </c>
      <c r="M191" s="851" t="s">
        <v>988</v>
      </c>
      <c r="N191" s="804"/>
      <c r="O191" s="970"/>
      <c r="P191" s="802" t="s">
        <v>62</v>
      </c>
      <c r="Q191" s="954">
        <f>IF(P191="Muy Alta",100%,IF(P191="Alta",80%,IF(P191="Media",60%,IF(P191="Baja",40%,IF(P191="Muy Baja",20%,"")))))</f>
        <v>0.6</v>
      </c>
      <c r="R191" s="802" t="s">
        <v>11</v>
      </c>
      <c r="S191" s="954">
        <f>IF(R191="Catastrófico",100%,IF(R191="Mayor",80%,IF(R191="Moderado",60%,IF(R191="Menor",40%,IF(R191="Leve",20%,"")))))</f>
        <v>0.8</v>
      </c>
      <c r="T191" s="802" t="s">
        <v>10</v>
      </c>
      <c r="U191" s="954">
        <f>IF(T191="Catastrófico",100%,IF(T191="Mayor",80%,IF(T191="Moderado",60%,IF(T191="Menor",40%,IF(T191="Leve",20%,"")))))</f>
        <v>0.6</v>
      </c>
      <c r="V191" s="957" t="str">
        <f>IF(W191=100%,"Catastrófico",IF(W191=80%,"Mayor",IF(W191=60%,"Moderado",IF(W191=40%,"Menor",IF(W191=20%,"Leve","")))))</f>
        <v>Mayor</v>
      </c>
      <c r="W191" s="954">
        <f>IF(AND(S191="",U191=""),"",MAX(S191,U191))</f>
        <v>0.8</v>
      </c>
      <c r="X191" s="954" t="str">
        <f>CONCATENATE(P191,V191)</f>
        <v>MediaMayor</v>
      </c>
      <c r="Y191" s="967" t="str">
        <f>IF(X191="Muy AltaLeve","Alto",IF(X191="Muy AltaMenor","Alto",IF(X191="Muy AltaModerado","Alto",IF(X191="Muy AltaMayor","Alto",IF(X191="Muy AltaCatastrófico","Extremo",IF(X191="AltaLeve","Moderado",IF(X191="AltaMenor","Moderado",IF(X191="AltaModerado","Alto",IF(X191="AltaMayor","Alto",IF(X191="AltaCatastrófico","Extremo",IF(X191="MediaLeve","Moderado",IF(X191="MediaMenor","Moderado",IF(X191="MediaModerado","Moderado",IF(X191="MediaMayor","Alto",IF(X191="MediaCatastrófico","Extremo",IF(X191="BajaLeve","Bajo",IF(X191="BajaMenor","Moderado",IF(X191="BajaModerado","Moderado",IF(X191="BajaMayor","Alto",IF(X191="BajaCatastrófico","Extremo",IF(X191="Muy BajaLeve","Bajo",IF(X191="Muy BajaMenor","Bajo",IF(X191="Muy BajaModerado","Moderado",IF(X191="Muy BajaMayor","Alto",IF(X191="Muy BajaCatastrófico","Extremo","")))))))))))))))))))))))))</f>
        <v>Alto</v>
      </c>
      <c r="Z191" s="73">
        <v>1</v>
      </c>
      <c r="AA191" s="413" t="s">
        <v>991</v>
      </c>
      <c r="AB191" s="381" t="s">
        <v>165</v>
      </c>
      <c r="AC191" s="385" t="s">
        <v>869</v>
      </c>
      <c r="AD191" s="382" t="str">
        <f t="shared" si="16"/>
        <v>Probabilidad</v>
      </c>
      <c r="AE191" s="381" t="s">
        <v>902</v>
      </c>
      <c r="AF191" s="301">
        <f t="shared" si="17"/>
        <v>0.25</v>
      </c>
      <c r="AG191" s="381" t="s">
        <v>903</v>
      </c>
      <c r="AH191" s="301">
        <f t="shared" si="18"/>
        <v>0.15</v>
      </c>
      <c r="AI191" s="300">
        <f t="shared" si="19"/>
        <v>0.4</v>
      </c>
      <c r="AJ191" s="59">
        <f>IFERROR(IF(AD191="Probabilidad",(Q191-(+Q191*AI191)),IF(AD191="Impacto",Q191,"")),"")</f>
        <v>0.36</v>
      </c>
      <c r="AK191" s="59">
        <f>IFERROR(IF(AD191="Impacto",(W191-(+W191*AI191)),IF(AD191="Probabilidad",W191,"")),"")</f>
        <v>0.8</v>
      </c>
      <c r="AL191" s="10" t="s">
        <v>66</v>
      </c>
      <c r="AM191" s="10" t="s">
        <v>67</v>
      </c>
      <c r="AN191" s="10" t="s">
        <v>80</v>
      </c>
      <c r="AO191" s="951">
        <f>Q191</f>
        <v>0.6</v>
      </c>
      <c r="AP191" s="951">
        <f>IF(AJ191="","",MIN(AJ191:AJ196))</f>
        <v>0.216</v>
      </c>
      <c r="AQ191" s="967" t="str">
        <f>IFERROR(IF(AP191="","",IF(AP191&lt;=0.2,"Muy Baja",IF(AP191&lt;=0.4,"Baja",IF(AP191&lt;=0.6,"Media",IF(AP191&lt;=0.8,"Alta","Muy Alta"))))),"")</f>
        <v>Baja</v>
      </c>
      <c r="AR191" s="951">
        <f>W191</f>
        <v>0.8</v>
      </c>
      <c r="AS191" s="951">
        <f>IF(AK191="","",MIN(AK191:AK196))</f>
        <v>0.8</v>
      </c>
      <c r="AT191" s="967" t="str">
        <f>IFERROR(IF(AS191="","",IF(AS191&lt;=0.2,"Leve",IF(AS191&lt;=0.4,"Menor",IF(AS191&lt;=0.6,"Moderado",IF(AS191&lt;=0.8,"Mayor","Catastrófico"))))),"")</f>
        <v>Mayor</v>
      </c>
      <c r="AU191" s="967" t="str">
        <f>Y191</f>
        <v>Alto</v>
      </c>
      <c r="AV191" s="967" t="str">
        <f>IFERROR(IF(OR(AND(AQ191="Muy Baja",AT191="Leve"),AND(AQ191="Muy Baja",AT191="Menor"),AND(AQ191="Baja",AT191="Leve")),"Bajo",IF(OR(AND(AQ191="Muy baja",AT191="Moderado"),AND(AQ191="Baja",AT191="Menor"),AND(AQ191="Baja",AT191="Moderado"),AND(AQ191="Media",AT191="Leve"),AND(AQ191="Media",AT191="Menor"),AND(AQ191="Media",AT191="Moderado"),AND(AQ191="Alta",AT191="Leve"),AND(AQ191="Alta",AT191="Menor")),"Moderado",IF(OR(AND(AQ191="Muy Baja",AT191="Mayor"),AND(AQ191="Baja",AT191="Mayor"),AND(AQ191="Media",AT191="Mayor"),AND(AQ191="Alta",AT191="Moderado"),AND(AQ191="Alta",AT191="Mayor"),AND(AQ191="Muy Alta",AT191="Leve"),AND(AQ191="Muy Alta",AT191="Menor"),AND(AQ191="Muy Alta",AT191="Moderado"),AND(AQ191="Muy Alta",AT191="Mayor")),"Alto",IF(OR(AND(AQ191="Muy Baja",AT191="Catastrófico"),AND(AQ191="Baja",AT191="Catastrófico"),AND(AQ191="Media",AT191="Catastrófico"),AND(AQ191="Alta",AT191="Catastrófico"),AND(AQ191="Muy Alta",AT191="Catastrófico")),"Extremo","")))),"")</f>
        <v>Alto</v>
      </c>
      <c r="AW191" s="802" t="s">
        <v>167</v>
      </c>
      <c r="AX191" s="1166" t="s">
        <v>1643</v>
      </c>
      <c r="AY191" s="1166" t="s">
        <v>1644</v>
      </c>
      <c r="AZ191" s="805" t="s">
        <v>982</v>
      </c>
      <c r="BA191" s="805" t="s">
        <v>1623</v>
      </c>
      <c r="BB191" s="1137" t="s">
        <v>1624</v>
      </c>
      <c r="BC191" s="1165"/>
      <c r="BD191" s="1162"/>
      <c r="BE191" s="1088"/>
      <c r="BF191" s="1088"/>
      <c r="BG191" s="1162"/>
      <c r="BH191" s="1162"/>
      <c r="BI191" s="1165"/>
      <c r="BJ191" s="1165"/>
      <c r="BK191" s="1165"/>
      <c r="BL191" s="1165"/>
    </row>
    <row r="192" spans="1:64" ht="70.5" x14ac:dyDescent="0.25">
      <c r="A192" s="1056"/>
      <c r="B192" s="1059"/>
      <c r="C192" s="1062"/>
      <c r="D192" s="1013"/>
      <c r="E192" s="946"/>
      <c r="F192" s="1016"/>
      <c r="G192" s="852"/>
      <c r="H192" s="803"/>
      <c r="I192" s="1044"/>
      <c r="J192" s="983"/>
      <c r="K192" s="1002"/>
      <c r="L192" s="852"/>
      <c r="M192" s="852"/>
      <c r="N192" s="805"/>
      <c r="O192" s="971"/>
      <c r="P192" s="803"/>
      <c r="Q192" s="955"/>
      <c r="R192" s="803"/>
      <c r="S192" s="955"/>
      <c r="T192" s="803"/>
      <c r="U192" s="955"/>
      <c r="V192" s="958"/>
      <c r="W192" s="955"/>
      <c r="X192" s="955"/>
      <c r="Y192" s="968"/>
      <c r="Z192" s="74">
        <v>2</v>
      </c>
      <c r="AA192" s="413" t="s">
        <v>1011</v>
      </c>
      <c r="AB192" s="383" t="s">
        <v>170</v>
      </c>
      <c r="AC192" s="385" t="s">
        <v>869</v>
      </c>
      <c r="AD192" s="384" t="str">
        <f t="shared" si="16"/>
        <v>Probabilidad</v>
      </c>
      <c r="AE192" s="383" t="s">
        <v>902</v>
      </c>
      <c r="AF192" s="302">
        <f t="shared" si="17"/>
        <v>0.25</v>
      </c>
      <c r="AG192" s="383" t="s">
        <v>903</v>
      </c>
      <c r="AH192" s="302">
        <f t="shared" si="18"/>
        <v>0.15</v>
      </c>
      <c r="AI192" s="315">
        <f t="shared" si="19"/>
        <v>0.4</v>
      </c>
      <c r="AJ192" s="69">
        <f>IFERROR(IF(AND(AD191="Probabilidad",AD192="Probabilidad"),(AJ191-(+AJ191*AI192)),IF(AD192="Probabilidad",(Q191-(+Q191*AI192)),IF(AD192="Impacto",AJ191,""))),"")</f>
        <v>0.216</v>
      </c>
      <c r="AK192" s="69">
        <f>IFERROR(IF(AND(AD191="Impacto",AD192="Impacto"),(AK191-(+AK191*AI192)),IF(AD192="Impacto",(W191-(W191*AI192)),IF(AD192="Probabilidad",AK191,""))),"")</f>
        <v>0.8</v>
      </c>
      <c r="AL192" s="10" t="s">
        <v>66</v>
      </c>
      <c r="AM192" s="10" t="s">
        <v>67</v>
      </c>
      <c r="AN192" s="10" t="s">
        <v>80</v>
      </c>
      <c r="AO192" s="952"/>
      <c r="AP192" s="952"/>
      <c r="AQ192" s="968"/>
      <c r="AR192" s="952"/>
      <c r="AS192" s="952"/>
      <c r="AT192" s="968"/>
      <c r="AU192" s="968"/>
      <c r="AV192" s="968"/>
      <c r="AW192" s="803"/>
      <c r="AX192" s="808"/>
      <c r="AY192" s="808"/>
      <c r="AZ192" s="805"/>
      <c r="BA192" s="805"/>
      <c r="BB192" s="1137"/>
      <c r="BC192" s="1134"/>
      <c r="BD192" s="1129"/>
      <c r="BE192" s="1020"/>
      <c r="BF192" s="1020"/>
      <c r="BG192" s="1129"/>
      <c r="BH192" s="1142"/>
      <c r="BI192" s="1134"/>
      <c r="BJ192" s="1134"/>
      <c r="BK192" s="1134"/>
      <c r="BL192" s="1134"/>
    </row>
    <row r="193" spans="1:64" x14ac:dyDescent="0.25">
      <c r="A193" s="1056"/>
      <c r="B193" s="1059"/>
      <c r="C193" s="1062"/>
      <c r="D193" s="1013"/>
      <c r="E193" s="946"/>
      <c r="F193" s="1016"/>
      <c r="G193" s="852"/>
      <c r="H193" s="803"/>
      <c r="I193" s="1044"/>
      <c r="J193" s="983"/>
      <c r="K193" s="1002"/>
      <c r="L193" s="852"/>
      <c r="M193" s="852"/>
      <c r="N193" s="805"/>
      <c r="O193" s="971"/>
      <c r="P193" s="803"/>
      <c r="Q193" s="955"/>
      <c r="R193" s="803"/>
      <c r="S193" s="955"/>
      <c r="T193" s="803"/>
      <c r="U193" s="955"/>
      <c r="V193" s="958"/>
      <c r="W193" s="955"/>
      <c r="X193" s="955"/>
      <c r="Y193" s="968"/>
      <c r="Z193" s="74">
        <v>3</v>
      </c>
      <c r="AA193" s="408"/>
      <c r="AB193" s="383"/>
      <c r="AC193" s="385"/>
      <c r="AD193" s="384" t="str">
        <f t="shared" si="16"/>
        <v/>
      </c>
      <c r="AE193" s="383"/>
      <c r="AF193" s="302" t="str">
        <f t="shared" si="17"/>
        <v/>
      </c>
      <c r="AG193" s="383"/>
      <c r="AH193" s="302" t="str">
        <f t="shared" si="18"/>
        <v/>
      </c>
      <c r="AI193" s="315" t="str">
        <f t="shared" si="19"/>
        <v/>
      </c>
      <c r="AJ193" s="69" t="str">
        <f>IFERROR(IF(AND(AD192="Probabilidad",AD193="Probabilidad"),(AJ192-(+AJ192*AI193)),IF(AND(AD192="Impacto",AD193="Probabilidad"),(AJ191-(+AJ191*AI193)),IF(AD193="Impacto",AJ192,""))),"")</f>
        <v/>
      </c>
      <c r="AK193" s="69" t="str">
        <f>IFERROR(IF(AND(AD192="Impacto",AD193="Impacto"),(AK192-(+AK192*AI193)),IF(AND(AD192="Probabilidad",AD193="Impacto"),(AK191-(+AK191*AI193)),IF(AD193="Probabilidad",AK192,""))),"")</f>
        <v/>
      </c>
      <c r="AL193" s="19"/>
      <c r="AM193" s="19"/>
      <c r="AN193" s="19"/>
      <c r="AO193" s="952"/>
      <c r="AP193" s="952"/>
      <c r="AQ193" s="968"/>
      <c r="AR193" s="952"/>
      <c r="AS193" s="952"/>
      <c r="AT193" s="968"/>
      <c r="AU193" s="968"/>
      <c r="AV193" s="968"/>
      <c r="AW193" s="803"/>
      <c r="AX193" s="808"/>
      <c r="AY193" s="808"/>
      <c r="AZ193" s="805"/>
      <c r="BA193" s="805"/>
      <c r="BB193" s="1137"/>
      <c r="BC193" s="1134"/>
      <c r="BD193" s="1129"/>
      <c r="BE193" s="1020"/>
      <c r="BF193" s="1020"/>
      <c r="BG193" s="1129"/>
      <c r="BH193" s="1142"/>
      <c r="BI193" s="1134"/>
      <c r="BJ193" s="1134"/>
      <c r="BK193" s="1134"/>
      <c r="BL193" s="1134"/>
    </row>
    <row r="194" spans="1:64" x14ac:dyDescent="0.25">
      <c r="A194" s="1056"/>
      <c r="B194" s="1059"/>
      <c r="C194" s="1062"/>
      <c r="D194" s="1013"/>
      <c r="E194" s="946"/>
      <c r="F194" s="1016"/>
      <c r="G194" s="852"/>
      <c r="H194" s="803"/>
      <c r="I194" s="1044"/>
      <c r="J194" s="983"/>
      <c r="K194" s="1002"/>
      <c r="L194" s="852"/>
      <c r="M194" s="852"/>
      <c r="N194" s="805"/>
      <c r="O194" s="971"/>
      <c r="P194" s="803"/>
      <c r="Q194" s="955"/>
      <c r="R194" s="803"/>
      <c r="S194" s="955"/>
      <c r="T194" s="803"/>
      <c r="U194" s="955"/>
      <c r="V194" s="958"/>
      <c r="W194" s="955"/>
      <c r="X194" s="955"/>
      <c r="Y194" s="968"/>
      <c r="Z194" s="74">
        <v>4</v>
      </c>
      <c r="AA194" s="408"/>
      <c r="AB194" s="383"/>
      <c r="AC194" s="385"/>
      <c r="AD194" s="384" t="str">
        <f t="shared" si="16"/>
        <v/>
      </c>
      <c r="AE194" s="383"/>
      <c r="AF194" s="302" t="str">
        <f t="shared" si="17"/>
        <v/>
      </c>
      <c r="AG194" s="383"/>
      <c r="AH194" s="302" t="str">
        <f t="shared" si="18"/>
        <v/>
      </c>
      <c r="AI194" s="315" t="str">
        <f t="shared" si="19"/>
        <v/>
      </c>
      <c r="AJ194" s="69" t="str">
        <f>IFERROR(IF(AND(AD193="Probabilidad",AD194="Probabilidad"),(AJ193-(+AJ193*AI194)),IF(AND(AD193="Impacto",AD194="Probabilidad"),(AJ192-(+AJ192*AI194)),IF(AD194="Impacto",AJ193,""))),"")</f>
        <v/>
      </c>
      <c r="AK194" s="69" t="str">
        <f>IFERROR(IF(AND(AD193="Impacto",AD194="Impacto"),(AK193-(+AK193*AI194)),IF(AND(AD193="Probabilidad",AD194="Impacto"),(AK192-(+AK192*AI194)),IF(AD194="Probabilidad",AK193,""))),"")</f>
        <v/>
      </c>
      <c r="AL194" s="19"/>
      <c r="AM194" s="19"/>
      <c r="AN194" s="19"/>
      <c r="AO194" s="952"/>
      <c r="AP194" s="952"/>
      <c r="AQ194" s="968"/>
      <c r="AR194" s="952"/>
      <c r="AS194" s="952"/>
      <c r="AT194" s="968"/>
      <c r="AU194" s="968"/>
      <c r="AV194" s="968"/>
      <c r="AW194" s="803"/>
      <c r="AX194" s="808"/>
      <c r="AY194" s="808"/>
      <c r="AZ194" s="805"/>
      <c r="BA194" s="805"/>
      <c r="BB194" s="1137"/>
      <c r="BC194" s="1134"/>
      <c r="BD194" s="1129"/>
      <c r="BE194" s="1020"/>
      <c r="BF194" s="1020"/>
      <c r="BG194" s="1129"/>
      <c r="BH194" s="1142"/>
      <c r="BI194" s="1134"/>
      <c r="BJ194" s="1134"/>
      <c r="BK194" s="1134"/>
      <c r="BL194" s="1134"/>
    </row>
    <row r="195" spans="1:64" x14ac:dyDescent="0.25">
      <c r="A195" s="1056"/>
      <c r="B195" s="1059"/>
      <c r="C195" s="1062"/>
      <c r="D195" s="1013"/>
      <c r="E195" s="946"/>
      <c r="F195" s="1016"/>
      <c r="G195" s="852"/>
      <c r="H195" s="803"/>
      <c r="I195" s="1044"/>
      <c r="J195" s="983"/>
      <c r="K195" s="1002"/>
      <c r="L195" s="852"/>
      <c r="M195" s="852"/>
      <c r="N195" s="805"/>
      <c r="O195" s="971"/>
      <c r="P195" s="803"/>
      <c r="Q195" s="955"/>
      <c r="R195" s="803"/>
      <c r="S195" s="955"/>
      <c r="T195" s="803"/>
      <c r="U195" s="955"/>
      <c r="V195" s="958"/>
      <c r="W195" s="955"/>
      <c r="X195" s="955"/>
      <c r="Y195" s="968"/>
      <c r="Z195" s="74">
        <v>5</v>
      </c>
      <c r="AA195" s="408"/>
      <c r="AB195" s="383"/>
      <c r="AC195" s="385"/>
      <c r="AD195" s="384" t="str">
        <f t="shared" si="16"/>
        <v/>
      </c>
      <c r="AE195" s="383"/>
      <c r="AF195" s="302" t="str">
        <f t="shared" si="17"/>
        <v/>
      </c>
      <c r="AG195" s="383"/>
      <c r="AH195" s="302" t="str">
        <f t="shared" si="18"/>
        <v/>
      </c>
      <c r="AI195" s="315" t="str">
        <f t="shared" si="19"/>
        <v/>
      </c>
      <c r="AJ195" s="69" t="str">
        <f>IFERROR(IF(AND(AD194="Probabilidad",AD195="Probabilidad"),(AJ194-(+AJ194*AI195)),IF(AND(AD194="Impacto",AD195="Probabilidad"),(AJ193-(+AJ193*AI195)),IF(AD195="Impacto",AJ194,""))),"")</f>
        <v/>
      </c>
      <c r="AK195" s="69" t="str">
        <f>IFERROR(IF(AND(AD194="Impacto",AD195="Impacto"),(AK194-(+AK194*AI195)),IF(AND(AD194="Probabilidad",AD195="Impacto"),(AK193-(+AK193*AI195)),IF(AD195="Probabilidad",AK194,""))),"")</f>
        <v/>
      </c>
      <c r="AL195" s="19"/>
      <c r="AM195" s="19"/>
      <c r="AN195" s="19"/>
      <c r="AO195" s="952"/>
      <c r="AP195" s="952"/>
      <c r="AQ195" s="968"/>
      <c r="AR195" s="952"/>
      <c r="AS195" s="952"/>
      <c r="AT195" s="968"/>
      <c r="AU195" s="968"/>
      <c r="AV195" s="968"/>
      <c r="AW195" s="803"/>
      <c r="AX195" s="808"/>
      <c r="AY195" s="808"/>
      <c r="AZ195" s="805"/>
      <c r="BA195" s="805"/>
      <c r="BB195" s="1137"/>
      <c r="BC195" s="1134"/>
      <c r="BD195" s="1129"/>
      <c r="BE195" s="1020"/>
      <c r="BF195" s="1020"/>
      <c r="BG195" s="1129"/>
      <c r="BH195" s="1142"/>
      <c r="BI195" s="1134"/>
      <c r="BJ195" s="1134"/>
      <c r="BK195" s="1134"/>
      <c r="BL195" s="1134"/>
    </row>
    <row r="196" spans="1:64" ht="15.75" thickBot="1" x14ac:dyDescent="0.3">
      <c r="A196" s="1056"/>
      <c r="B196" s="1059"/>
      <c r="C196" s="1062"/>
      <c r="D196" s="1014"/>
      <c r="E196" s="947"/>
      <c r="F196" s="1017"/>
      <c r="G196" s="960"/>
      <c r="H196" s="847"/>
      <c r="I196" s="1045"/>
      <c r="J196" s="984"/>
      <c r="K196" s="1003"/>
      <c r="L196" s="960"/>
      <c r="M196" s="960"/>
      <c r="N196" s="806"/>
      <c r="O196" s="972"/>
      <c r="P196" s="847"/>
      <c r="Q196" s="956"/>
      <c r="R196" s="847"/>
      <c r="S196" s="956"/>
      <c r="T196" s="847"/>
      <c r="U196" s="956"/>
      <c r="V196" s="959"/>
      <c r="W196" s="956"/>
      <c r="X196" s="956"/>
      <c r="Y196" s="969"/>
      <c r="Z196" s="75">
        <v>6</v>
      </c>
      <c r="AA196" s="410"/>
      <c r="AB196" s="388"/>
      <c r="AC196" s="387"/>
      <c r="AD196" s="391" t="str">
        <f t="shared" ref="AD196:AD226" si="20">IF(OR(AE196="Preventivo",AE196="Detectivo"),"Probabilidad",IF(AE196="Correctivo","Impacto",""))</f>
        <v/>
      </c>
      <c r="AE196" s="388"/>
      <c r="AF196" s="303" t="str">
        <f t="shared" ref="AF196:AF226" si="21">IF(AE196="","",IF(AE196="Preventivo",25%,IF(AE196="Detectivo",15%,IF(AE196="Correctivo",10%))))</f>
        <v/>
      </c>
      <c r="AG196" s="388"/>
      <c r="AH196" s="303" t="str">
        <f t="shared" ref="AH196:AH226" si="22">IF(AG196="Automático",25%,IF(AG196="Manual",15%,""))</f>
        <v/>
      </c>
      <c r="AI196" s="61" t="str">
        <f t="shared" ref="AI196:AI226" si="23">IF(OR(AF196="",AH196=""),"",AF196+AH196)</f>
        <v/>
      </c>
      <c r="AJ196" s="63" t="str">
        <f>IFERROR(IF(AND(AD195="Probabilidad",AD196="Probabilidad"),(AJ195-(+AJ195*AI196)),IF(AND(AD195="Impacto",AD196="Probabilidad"),(AJ194-(+AJ194*AI196)),IF(AD196="Impacto",AJ195,""))),"")</f>
        <v/>
      </c>
      <c r="AK196" s="63" t="str">
        <f>IFERROR(IF(AND(AD195="Impacto",AD196="Impacto"),(AK195-(+AK195*AI196)),IF(AND(AD195="Probabilidad",AD196="Impacto"),(AK194-(+AK194*AI196)),IF(AD196="Probabilidad",AK195,""))),"")</f>
        <v/>
      </c>
      <c r="AL196" s="20"/>
      <c r="AM196" s="20"/>
      <c r="AN196" s="20"/>
      <c r="AO196" s="953"/>
      <c r="AP196" s="953"/>
      <c r="AQ196" s="969"/>
      <c r="AR196" s="953"/>
      <c r="AS196" s="953"/>
      <c r="AT196" s="969"/>
      <c r="AU196" s="969"/>
      <c r="AV196" s="969"/>
      <c r="AW196" s="847"/>
      <c r="AX196" s="808"/>
      <c r="AY196" s="808"/>
      <c r="AZ196" s="805"/>
      <c r="BA196" s="805"/>
      <c r="BB196" s="1137"/>
      <c r="BC196" s="1134"/>
      <c r="BD196" s="1129"/>
      <c r="BE196" s="1020"/>
      <c r="BF196" s="1020"/>
      <c r="BG196" s="1129"/>
      <c r="BH196" s="1142"/>
      <c r="BI196" s="1134"/>
      <c r="BJ196" s="1134"/>
      <c r="BK196" s="1134"/>
      <c r="BL196" s="1134"/>
    </row>
    <row r="197" spans="1:64" ht="120.75" customHeight="1" thickBot="1" x14ac:dyDescent="0.3">
      <c r="A197" s="1056"/>
      <c r="B197" s="1059"/>
      <c r="C197" s="1062"/>
      <c r="D197" s="1012" t="s">
        <v>840</v>
      </c>
      <c r="E197" s="945" t="s">
        <v>125</v>
      </c>
      <c r="F197" s="1015">
        <v>24</v>
      </c>
      <c r="G197" s="851" t="s">
        <v>1641</v>
      </c>
      <c r="H197" s="802" t="s">
        <v>99</v>
      </c>
      <c r="I197" s="1043" t="s">
        <v>1645</v>
      </c>
      <c r="J197" s="982" t="s">
        <v>16</v>
      </c>
      <c r="K197" s="1001" t="str">
        <f>CONCATENATE(" *",[24]Árbol_G!C324," *",[24]Árbol_G!E324," *",[24]Árbol_G!G324)</f>
        <v xml:space="preserve"> * * *</v>
      </c>
      <c r="L197" s="851" t="s">
        <v>987</v>
      </c>
      <c r="M197" s="851" t="s">
        <v>988</v>
      </c>
      <c r="N197" s="804"/>
      <c r="O197" s="970"/>
      <c r="P197" s="802" t="s">
        <v>62</v>
      </c>
      <c r="Q197" s="954">
        <f>IF(P197="Muy Alta",100%,IF(P197="Alta",80%,IF(P197="Media",60%,IF(P197="Baja",40%,IF(P197="Muy Baja",20%,"")))))</f>
        <v>0.6</v>
      </c>
      <c r="R197" s="802" t="s">
        <v>11</v>
      </c>
      <c r="S197" s="954">
        <f>IF(R197="Catastrófico",100%,IF(R197="Mayor",80%,IF(R197="Moderado",60%,IF(R197="Menor",40%,IF(R197="Leve",20%,"")))))</f>
        <v>0.8</v>
      </c>
      <c r="T197" s="802" t="s">
        <v>11</v>
      </c>
      <c r="U197" s="954">
        <f>IF(T197="Catastrófico",100%,IF(T197="Mayor",80%,IF(T197="Moderado",60%,IF(T197="Menor",40%,IF(T197="Leve",20%,"")))))</f>
        <v>0.8</v>
      </c>
      <c r="V197" s="957" t="str">
        <f>IF(W197=100%,"Catastrófico",IF(W197=80%,"Mayor",IF(W197=60%,"Moderado",IF(W197=40%,"Menor",IF(W197=20%,"Leve","")))))</f>
        <v>Mayor</v>
      </c>
      <c r="W197" s="954">
        <f>IF(AND(S197="",U197=""),"",MAX(S197,U197))</f>
        <v>0.8</v>
      </c>
      <c r="X197" s="954" t="str">
        <f>CONCATENATE(P197,V197)</f>
        <v>MediaMayor</v>
      </c>
      <c r="Y197" s="967" t="str">
        <f>IF(X197="Muy AltaLeve","Alto",IF(X197="Muy AltaMenor","Alto",IF(X197="Muy AltaModerado","Alto",IF(X197="Muy AltaMayor","Alto",IF(X197="Muy AltaCatastrófico","Extremo",IF(X197="AltaLeve","Moderado",IF(X197="AltaMenor","Moderado",IF(X197="AltaModerado","Alto",IF(X197="AltaMayor","Alto",IF(X197="AltaCatastrófico","Extremo",IF(X197="MediaLeve","Moderado",IF(X197="MediaMenor","Moderado",IF(X197="MediaModerado","Moderado",IF(X197="MediaMayor","Alto",IF(X197="MediaCatastrófico","Extremo",IF(X197="BajaLeve","Bajo",IF(X197="BajaMenor","Moderado",IF(X197="BajaModerado","Moderado",IF(X197="BajaMayor","Alto",IF(X197="BajaCatastrófico","Extremo",IF(X197="Muy BajaLeve","Bajo",IF(X197="Muy BajaMenor","Bajo",IF(X197="Muy BajaModerado","Moderado",IF(X197="Muy BajaMayor","Alto",IF(X197="Muy BajaCatastrófico","Extremo","")))))))))))))))))))))))))</f>
        <v>Alto</v>
      </c>
      <c r="Z197" s="73">
        <v>1</v>
      </c>
      <c r="AA197" s="413" t="s">
        <v>991</v>
      </c>
      <c r="AB197" s="381" t="s">
        <v>165</v>
      </c>
      <c r="AC197" s="385" t="s">
        <v>869</v>
      </c>
      <c r="AD197" s="382" t="str">
        <f t="shared" si="20"/>
        <v>Probabilidad</v>
      </c>
      <c r="AE197" s="381" t="s">
        <v>902</v>
      </c>
      <c r="AF197" s="301">
        <f t="shared" si="21"/>
        <v>0.25</v>
      </c>
      <c r="AG197" s="381" t="s">
        <v>77</v>
      </c>
      <c r="AH197" s="301">
        <f t="shared" si="22"/>
        <v>0.15</v>
      </c>
      <c r="AI197" s="300">
        <f t="shared" si="23"/>
        <v>0.4</v>
      </c>
      <c r="AJ197" s="59">
        <f>IFERROR(IF(AD197="Probabilidad",(Q197-(+Q197*AI197)),IF(AD197="Impacto",Q197,"")),"")</f>
        <v>0.36</v>
      </c>
      <c r="AK197" s="59">
        <f>IFERROR(IF(AD197="Impacto",(W197-(+W197*AI197)),IF(AD197="Probabilidad",W197,"")),"")</f>
        <v>0.8</v>
      </c>
      <c r="AL197" s="10" t="s">
        <v>66</v>
      </c>
      <c r="AM197" s="10" t="s">
        <v>67</v>
      </c>
      <c r="AN197" s="10" t="s">
        <v>80</v>
      </c>
      <c r="AO197" s="951">
        <f>Q197</f>
        <v>0.6</v>
      </c>
      <c r="AP197" s="951">
        <f>IF(AJ197="","",MIN(AJ197:AJ202))</f>
        <v>0.252</v>
      </c>
      <c r="AQ197" s="967" t="str">
        <f>IFERROR(IF(AP197="","",IF(AP197&lt;=0.2,"Muy Baja",IF(AP197&lt;=0.4,"Baja",IF(AP197&lt;=0.6,"Media",IF(AP197&lt;=0.8,"Alta","Muy Alta"))))),"")</f>
        <v>Baja</v>
      </c>
      <c r="AR197" s="951">
        <f>W197</f>
        <v>0.8</v>
      </c>
      <c r="AS197" s="951">
        <f>IF(AK197="","",MIN(AK197:AK202))</f>
        <v>0.8</v>
      </c>
      <c r="AT197" s="967" t="str">
        <f>IFERROR(IF(AS197="","",IF(AS197&lt;=0.2,"Leve",IF(AS197&lt;=0.4,"Menor",IF(AS197&lt;=0.6,"Moderado",IF(AS197&lt;=0.8,"Mayor","Catastrófico"))))),"")</f>
        <v>Mayor</v>
      </c>
      <c r="AU197" s="967" t="str">
        <f>Y197</f>
        <v>Alto</v>
      </c>
      <c r="AV197" s="967" t="str">
        <f>IFERROR(IF(OR(AND(AQ197="Muy Baja",AT197="Leve"),AND(AQ197="Muy Baja",AT197="Menor"),AND(AQ197="Baja",AT197="Leve")),"Bajo",IF(OR(AND(AQ197="Muy baja",AT197="Moderado"),AND(AQ197="Baja",AT197="Menor"),AND(AQ197="Baja",AT197="Moderado"),AND(AQ197="Media",AT197="Leve"),AND(AQ197="Media",AT197="Menor"),AND(AQ197="Media",AT197="Moderado"),AND(AQ197="Alta",AT197="Leve"),AND(AQ197="Alta",AT197="Menor")),"Moderado",IF(OR(AND(AQ197="Muy Baja",AT197="Mayor"),AND(AQ197="Baja",AT197="Mayor"),AND(AQ197="Media",AT197="Mayor"),AND(AQ197="Alta",AT197="Moderado"),AND(AQ197="Alta",AT197="Mayor"),AND(AQ197="Muy Alta",AT197="Leve"),AND(AQ197="Muy Alta",AT197="Menor"),AND(AQ197="Muy Alta",AT197="Moderado"),AND(AQ197="Muy Alta",AT197="Mayor")),"Alto",IF(OR(AND(AQ197="Muy Baja",AT197="Catastrófico"),AND(AQ197="Baja",AT197="Catastrófico"),AND(AQ197="Media",AT197="Catastrófico"),AND(AQ197="Alta",AT197="Catastrófico"),AND(AQ197="Muy Alta",AT197="Catastrófico")),"Extremo","")))),"")</f>
        <v>Alto</v>
      </c>
      <c r="AW197" s="802" t="s">
        <v>167</v>
      </c>
      <c r="AX197" s="1166" t="s">
        <v>1643</v>
      </c>
      <c r="AY197" s="1166" t="s">
        <v>1644</v>
      </c>
      <c r="AZ197" s="805" t="s">
        <v>982</v>
      </c>
      <c r="BA197" s="805" t="s">
        <v>1623</v>
      </c>
      <c r="BB197" s="1137" t="s">
        <v>1624</v>
      </c>
      <c r="BC197" s="1165"/>
      <c r="BD197" s="1162"/>
      <c r="BE197" s="1088"/>
      <c r="BF197" s="1088"/>
      <c r="BG197" s="1162"/>
      <c r="BH197" s="1162"/>
      <c r="BI197" s="1165"/>
      <c r="BJ197" s="1165"/>
      <c r="BK197" s="1165"/>
      <c r="BL197" s="1165"/>
    </row>
    <row r="198" spans="1:64" ht="70.5" x14ac:dyDescent="0.25">
      <c r="A198" s="1056"/>
      <c r="B198" s="1059"/>
      <c r="C198" s="1062"/>
      <c r="D198" s="1013"/>
      <c r="E198" s="946"/>
      <c r="F198" s="1016"/>
      <c r="G198" s="852"/>
      <c r="H198" s="803"/>
      <c r="I198" s="1044"/>
      <c r="J198" s="983"/>
      <c r="K198" s="1002"/>
      <c r="L198" s="852"/>
      <c r="M198" s="852"/>
      <c r="N198" s="805"/>
      <c r="O198" s="971"/>
      <c r="P198" s="803"/>
      <c r="Q198" s="955"/>
      <c r="R198" s="803"/>
      <c r="S198" s="955"/>
      <c r="T198" s="803"/>
      <c r="U198" s="955"/>
      <c r="V198" s="958"/>
      <c r="W198" s="955"/>
      <c r="X198" s="955"/>
      <c r="Y198" s="968"/>
      <c r="Z198" s="74">
        <v>2</v>
      </c>
      <c r="AA198" s="413" t="s">
        <v>1011</v>
      </c>
      <c r="AB198" s="381" t="s">
        <v>170</v>
      </c>
      <c r="AC198" s="385" t="s">
        <v>869</v>
      </c>
      <c r="AD198" s="384" t="str">
        <f t="shared" si="20"/>
        <v>Probabilidad</v>
      </c>
      <c r="AE198" s="383" t="s">
        <v>907</v>
      </c>
      <c r="AF198" s="302">
        <f t="shared" si="21"/>
        <v>0.15</v>
      </c>
      <c r="AG198" s="383" t="s">
        <v>77</v>
      </c>
      <c r="AH198" s="302">
        <f t="shared" si="22"/>
        <v>0.15</v>
      </c>
      <c r="AI198" s="315">
        <f t="shared" si="23"/>
        <v>0.3</v>
      </c>
      <c r="AJ198" s="69">
        <f>IFERROR(IF(AND(AD197="Probabilidad",AD198="Probabilidad"),(AJ197-(+AJ197*AI198)),IF(AD198="Probabilidad",(Q197-(+Q197*AI198)),IF(AD198="Impacto",AJ197,""))),"")</f>
        <v>0.252</v>
      </c>
      <c r="AK198" s="69">
        <f>IFERROR(IF(AND(AD197="Impacto",AD198="Impacto"),(AK197-(+AK197*AI198)),IF(AD198="Impacto",(W197-(W197*AI198)),IF(AD198="Probabilidad",AK197,""))),"")</f>
        <v>0.8</v>
      </c>
      <c r="AL198" s="10" t="s">
        <v>66</v>
      </c>
      <c r="AM198" s="10" t="s">
        <v>67</v>
      </c>
      <c r="AN198" s="10" t="s">
        <v>80</v>
      </c>
      <c r="AO198" s="952"/>
      <c r="AP198" s="952"/>
      <c r="AQ198" s="968"/>
      <c r="AR198" s="952"/>
      <c r="AS198" s="952"/>
      <c r="AT198" s="968"/>
      <c r="AU198" s="968"/>
      <c r="AV198" s="968"/>
      <c r="AW198" s="803"/>
      <c r="AX198" s="808"/>
      <c r="AY198" s="808"/>
      <c r="AZ198" s="805"/>
      <c r="BA198" s="805"/>
      <c r="BB198" s="1137"/>
      <c r="BC198" s="1134"/>
      <c r="BD198" s="1129"/>
      <c r="BE198" s="1020"/>
      <c r="BF198" s="1020"/>
      <c r="BG198" s="1129"/>
      <c r="BH198" s="1142"/>
      <c r="BI198" s="1134"/>
      <c r="BJ198" s="1134"/>
      <c r="BK198" s="1134"/>
      <c r="BL198" s="1134"/>
    </row>
    <row r="199" spans="1:64" x14ac:dyDescent="0.25">
      <c r="A199" s="1056"/>
      <c r="B199" s="1059"/>
      <c r="C199" s="1062"/>
      <c r="D199" s="1013"/>
      <c r="E199" s="946"/>
      <c r="F199" s="1016"/>
      <c r="G199" s="852"/>
      <c r="H199" s="803"/>
      <c r="I199" s="1044"/>
      <c r="J199" s="983"/>
      <c r="K199" s="1002"/>
      <c r="L199" s="852"/>
      <c r="M199" s="852"/>
      <c r="N199" s="805"/>
      <c r="O199" s="971"/>
      <c r="P199" s="803"/>
      <c r="Q199" s="955"/>
      <c r="R199" s="803"/>
      <c r="S199" s="955"/>
      <c r="T199" s="803"/>
      <c r="U199" s="955"/>
      <c r="V199" s="958"/>
      <c r="W199" s="955"/>
      <c r="X199" s="955"/>
      <c r="Y199" s="968"/>
      <c r="Z199" s="74">
        <v>3</v>
      </c>
      <c r="AA199" s="408"/>
      <c r="AB199" s="383"/>
      <c r="AC199" s="385"/>
      <c r="AD199" s="384" t="str">
        <f t="shared" si="20"/>
        <v/>
      </c>
      <c r="AE199" s="383"/>
      <c r="AF199" s="302" t="str">
        <f t="shared" si="21"/>
        <v/>
      </c>
      <c r="AG199" s="383"/>
      <c r="AH199" s="302" t="str">
        <f t="shared" si="22"/>
        <v/>
      </c>
      <c r="AI199" s="315" t="str">
        <f t="shared" si="23"/>
        <v/>
      </c>
      <c r="AJ199" s="69" t="str">
        <f>IFERROR(IF(AND(AD198="Probabilidad",AD199="Probabilidad"),(AJ198-(+AJ198*AI199)),IF(AND(AD198="Impacto",AD199="Probabilidad"),(AJ197-(+AJ197*AI199)),IF(AD199="Impacto",AJ198,""))),"")</f>
        <v/>
      </c>
      <c r="AK199" s="69" t="str">
        <f>IFERROR(IF(AND(AD198="Impacto",AD199="Impacto"),(AK198-(+AK198*AI199)),IF(AND(AD198="Probabilidad",AD199="Impacto"),(AK197-(+AK197*AI199)),IF(AD199="Probabilidad",AK198,""))),"")</f>
        <v/>
      </c>
      <c r="AL199" s="19"/>
      <c r="AM199" s="19"/>
      <c r="AN199" s="19"/>
      <c r="AO199" s="952"/>
      <c r="AP199" s="952"/>
      <c r="AQ199" s="968"/>
      <c r="AR199" s="952"/>
      <c r="AS199" s="952"/>
      <c r="AT199" s="968"/>
      <c r="AU199" s="968"/>
      <c r="AV199" s="968"/>
      <c r="AW199" s="803"/>
      <c r="AX199" s="808"/>
      <c r="AY199" s="808"/>
      <c r="AZ199" s="805"/>
      <c r="BA199" s="805"/>
      <c r="BB199" s="1137"/>
      <c r="BC199" s="1134"/>
      <c r="BD199" s="1129"/>
      <c r="BE199" s="1020"/>
      <c r="BF199" s="1020"/>
      <c r="BG199" s="1129"/>
      <c r="BH199" s="1142"/>
      <c r="BI199" s="1134"/>
      <c r="BJ199" s="1134"/>
      <c r="BK199" s="1134"/>
      <c r="BL199" s="1134"/>
    </row>
    <row r="200" spans="1:64" x14ac:dyDescent="0.25">
      <c r="A200" s="1056"/>
      <c r="B200" s="1059"/>
      <c r="C200" s="1062"/>
      <c r="D200" s="1013"/>
      <c r="E200" s="946"/>
      <c r="F200" s="1016"/>
      <c r="G200" s="852"/>
      <c r="H200" s="803"/>
      <c r="I200" s="1044"/>
      <c r="J200" s="983"/>
      <c r="K200" s="1002"/>
      <c r="L200" s="852"/>
      <c r="M200" s="852"/>
      <c r="N200" s="805"/>
      <c r="O200" s="971"/>
      <c r="P200" s="803"/>
      <c r="Q200" s="955"/>
      <c r="R200" s="803"/>
      <c r="S200" s="955"/>
      <c r="T200" s="803"/>
      <c r="U200" s="955"/>
      <c r="V200" s="958"/>
      <c r="W200" s="955"/>
      <c r="X200" s="955"/>
      <c r="Y200" s="968"/>
      <c r="Z200" s="74">
        <v>4</v>
      </c>
      <c r="AA200" s="408"/>
      <c r="AB200" s="383"/>
      <c r="AC200" s="385"/>
      <c r="AD200" s="384" t="str">
        <f t="shared" si="20"/>
        <v/>
      </c>
      <c r="AE200" s="383"/>
      <c r="AF200" s="302" t="str">
        <f t="shared" si="21"/>
        <v/>
      </c>
      <c r="AG200" s="383"/>
      <c r="AH200" s="302" t="str">
        <f t="shared" si="22"/>
        <v/>
      </c>
      <c r="AI200" s="315" t="str">
        <f t="shared" si="23"/>
        <v/>
      </c>
      <c r="AJ200" s="69" t="str">
        <f>IFERROR(IF(AND(AD199="Probabilidad",AD200="Probabilidad"),(AJ199-(+AJ199*AI200)),IF(AND(AD199="Impacto",AD200="Probabilidad"),(AJ198-(+AJ198*AI200)),IF(AD200="Impacto",AJ199,""))),"")</f>
        <v/>
      </c>
      <c r="AK200" s="69" t="str">
        <f>IFERROR(IF(AND(AD199="Impacto",AD200="Impacto"),(AK199-(+AK199*AI200)),IF(AND(AD199="Probabilidad",AD200="Impacto"),(AK198-(+AK198*AI200)),IF(AD200="Probabilidad",AK199,""))),"")</f>
        <v/>
      </c>
      <c r="AL200" s="19"/>
      <c r="AM200" s="19"/>
      <c r="AN200" s="19"/>
      <c r="AO200" s="952"/>
      <c r="AP200" s="952"/>
      <c r="AQ200" s="968"/>
      <c r="AR200" s="952"/>
      <c r="AS200" s="952"/>
      <c r="AT200" s="968"/>
      <c r="AU200" s="968"/>
      <c r="AV200" s="968"/>
      <c r="AW200" s="803"/>
      <c r="AX200" s="808"/>
      <c r="AY200" s="808"/>
      <c r="AZ200" s="805"/>
      <c r="BA200" s="805"/>
      <c r="BB200" s="1137"/>
      <c r="BC200" s="1134"/>
      <c r="BD200" s="1129"/>
      <c r="BE200" s="1020"/>
      <c r="BF200" s="1020"/>
      <c r="BG200" s="1129"/>
      <c r="BH200" s="1142"/>
      <c r="BI200" s="1134"/>
      <c r="BJ200" s="1134"/>
      <c r="BK200" s="1134"/>
      <c r="BL200" s="1134"/>
    </row>
    <row r="201" spans="1:64" x14ac:dyDescent="0.25">
      <c r="A201" s="1056"/>
      <c r="B201" s="1059"/>
      <c r="C201" s="1062"/>
      <c r="D201" s="1013"/>
      <c r="E201" s="946"/>
      <c r="F201" s="1016"/>
      <c r="G201" s="852"/>
      <c r="H201" s="803"/>
      <c r="I201" s="1044"/>
      <c r="J201" s="983"/>
      <c r="K201" s="1002"/>
      <c r="L201" s="852"/>
      <c r="M201" s="852"/>
      <c r="N201" s="805"/>
      <c r="O201" s="971"/>
      <c r="P201" s="803"/>
      <c r="Q201" s="955"/>
      <c r="R201" s="803"/>
      <c r="S201" s="955"/>
      <c r="T201" s="803"/>
      <c r="U201" s="955"/>
      <c r="V201" s="958"/>
      <c r="W201" s="955"/>
      <c r="X201" s="955"/>
      <c r="Y201" s="968"/>
      <c r="Z201" s="74">
        <v>5</v>
      </c>
      <c r="AA201" s="408"/>
      <c r="AB201" s="383"/>
      <c r="AC201" s="385"/>
      <c r="AD201" s="384" t="str">
        <f t="shared" si="20"/>
        <v/>
      </c>
      <c r="AE201" s="383"/>
      <c r="AF201" s="302" t="str">
        <f t="shared" si="21"/>
        <v/>
      </c>
      <c r="AG201" s="383"/>
      <c r="AH201" s="302" t="str">
        <f t="shared" si="22"/>
        <v/>
      </c>
      <c r="AI201" s="315" t="str">
        <f t="shared" si="23"/>
        <v/>
      </c>
      <c r="AJ201" s="69" t="str">
        <f>IFERROR(IF(AND(AD200="Probabilidad",AD201="Probabilidad"),(AJ200-(+AJ200*AI201)),IF(AND(AD200="Impacto",AD201="Probabilidad"),(AJ199-(+AJ199*AI201)),IF(AD201="Impacto",AJ200,""))),"")</f>
        <v/>
      </c>
      <c r="AK201" s="69" t="str">
        <f>IFERROR(IF(AND(AD200="Impacto",AD201="Impacto"),(AK200-(+AK200*AI201)),IF(AND(AD200="Probabilidad",AD201="Impacto"),(AK199-(+AK199*AI201)),IF(AD201="Probabilidad",AK200,""))),"")</f>
        <v/>
      </c>
      <c r="AL201" s="19"/>
      <c r="AM201" s="19"/>
      <c r="AN201" s="19"/>
      <c r="AO201" s="952"/>
      <c r="AP201" s="952"/>
      <c r="AQ201" s="968"/>
      <c r="AR201" s="952"/>
      <c r="AS201" s="952"/>
      <c r="AT201" s="968"/>
      <c r="AU201" s="968"/>
      <c r="AV201" s="968"/>
      <c r="AW201" s="803"/>
      <c r="AX201" s="808"/>
      <c r="AY201" s="808"/>
      <c r="AZ201" s="805"/>
      <c r="BA201" s="805"/>
      <c r="BB201" s="1137"/>
      <c r="BC201" s="1134"/>
      <c r="BD201" s="1129"/>
      <c r="BE201" s="1020"/>
      <c r="BF201" s="1020"/>
      <c r="BG201" s="1129"/>
      <c r="BH201" s="1142"/>
      <c r="BI201" s="1134"/>
      <c r="BJ201" s="1134"/>
      <c r="BK201" s="1134"/>
      <c r="BL201" s="1134"/>
    </row>
    <row r="202" spans="1:64" ht="15.75" thickBot="1" x14ac:dyDescent="0.3">
      <c r="A202" s="1056"/>
      <c r="B202" s="1059"/>
      <c r="C202" s="1062"/>
      <c r="D202" s="1014"/>
      <c r="E202" s="947"/>
      <c r="F202" s="1017"/>
      <c r="G202" s="960"/>
      <c r="H202" s="847"/>
      <c r="I202" s="1045"/>
      <c r="J202" s="984"/>
      <c r="K202" s="1003"/>
      <c r="L202" s="960"/>
      <c r="M202" s="960"/>
      <c r="N202" s="806"/>
      <c r="O202" s="972"/>
      <c r="P202" s="847"/>
      <c r="Q202" s="956"/>
      <c r="R202" s="847"/>
      <c r="S202" s="956"/>
      <c r="T202" s="847"/>
      <c r="U202" s="956"/>
      <c r="V202" s="959"/>
      <c r="W202" s="956"/>
      <c r="X202" s="956"/>
      <c r="Y202" s="969"/>
      <c r="Z202" s="75">
        <v>6</v>
      </c>
      <c r="AA202" s="410"/>
      <c r="AB202" s="388"/>
      <c r="AC202" s="387"/>
      <c r="AD202" s="391" t="str">
        <f t="shared" si="20"/>
        <v/>
      </c>
      <c r="AE202" s="388"/>
      <c r="AF202" s="303" t="str">
        <f t="shared" si="21"/>
        <v/>
      </c>
      <c r="AG202" s="388"/>
      <c r="AH202" s="303" t="str">
        <f t="shared" si="22"/>
        <v/>
      </c>
      <c r="AI202" s="61" t="str">
        <f t="shared" si="23"/>
        <v/>
      </c>
      <c r="AJ202" s="63" t="str">
        <f>IFERROR(IF(AND(AD201="Probabilidad",AD202="Probabilidad"),(AJ201-(+AJ201*AI202)),IF(AND(AD201="Impacto",AD202="Probabilidad"),(AJ200-(+AJ200*AI202)),IF(AD202="Impacto",AJ201,""))),"")</f>
        <v/>
      </c>
      <c r="AK202" s="63" t="str">
        <f>IFERROR(IF(AND(AD201="Impacto",AD202="Impacto"),(AK201-(+AK201*AI202)),IF(AND(AD201="Probabilidad",AD202="Impacto"),(AK200-(+AK200*AI202)),IF(AD202="Probabilidad",AK201,""))),"")</f>
        <v/>
      </c>
      <c r="AL202" s="20"/>
      <c r="AM202" s="20"/>
      <c r="AN202" s="20"/>
      <c r="AO202" s="953"/>
      <c r="AP202" s="953"/>
      <c r="AQ202" s="969"/>
      <c r="AR202" s="953"/>
      <c r="AS202" s="953"/>
      <c r="AT202" s="969"/>
      <c r="AU202" s="969"/>
      <c r="AV202" s="969"/>
      <c r="AW202" s="847"/>
      <c r="AX202" s="808"/>
      <c r="AY202" s="808"/>
      <c r="AZ202" s="805"/>
      <c r="BA202" s="805"/>
      <c r="BB202" s="1137"/>
      <c r="BC202" s="1134"/>
      <c r="BD202" s="1129"/>
      <c r="BE202" s="1020"/>
      <c r="BF202" s="1020"/>
      <c r="BG202" s="1129"/>
      <c r="BH202" s="1142"/>
      <c r="BI202" s="1134"/>
      <c r="BJ202" s="1134"/>
      <c r="BK202" s="1134"/>
      <c r="BL202" s="1134"/>
    </row>
    <row r="203" spans="1:64" ht="90" customHeight="1" thickBot="1" x14ac:dyDescent="0.3">
      <c r="A203" s="1056"/>
      <c r="B203" s="1059"/>
      <c r="C203" s="1062"/>
      <c r="D203" s="1012" t="s">
        <v>840</v>
      </c>
      <c r="E203" s="945" t="s">
        <v>125</v>
      </c>
      <c r="F203" s="1015">
        <v>25</v>
      </c>
      <c r="G203" s="851" t="s">
        <v>1646</v>
      </c>
      <c r="H203" s="802" t="s">
        <v>100</v>
      </c>
      <c r="I203" s="1043" t="s">
        <v>1647</v>
      </c>
      <c r="J203" s="982" t="s">
        <v>16</v>
      </c>
      <c r="K203" s="1001" t="str">
        <f>CONCATENATE(" *",[24]Árbol_G!C340," *",[24]Árbol_G!E340," *",[24]Árbol_G!G340)</f>
        <v xml:space="preserve"> * * *</v>
      </c>
      <c r="L203" s="851" t="s">
        <v>987</v>
      </c>
      <c r="M203" s="851" t="s">
        <v>988</v>
      </c>
      <c r="N203" s="804"/>
      <c r="O203" s="970"/>
      <c r="P203" s="802" t="s">
        <v>62</v>
      </c>
      <c r="Q203" s="954">
        <f>IF(P203="Muy Alta",100%,IF(P203="Alta",80%,IF(P203="Media",60%,IF(P203="Baja",40%,IF(P203="Muy Baja",20%,"")))))</f>
        <v>0.6</v>
      </c>
      <c r="R203" s="802" t="s">
        <v>9</v>
      </c>
      <c r="S203" s="954">
        <f>IF(R203="Catastrófico",100%,IF(R203="Mayor",80%,IF(R203="Moderado",60%,IF(R203="Menor",40%,IF(R203="Leve",20%,"")))))</f>
        <v>0.4</v>
      </c>
      <c r="T203" s="802" t="s">
        <v>9</v>
      </c>
      <c r="U203" s="954">
        <f>IF(T203="Catastrófico",100%,IF(T203="Mayor",80%,IF(T203="Moderado",60%,IF(T203="Menor",40%,IF(T203="Leve",20%,"")))))</f>
        <v>0.4</v>
      </c>
      <c r="V203" s="957" t="str">
        <f>IF(W203=100%,"Catastrófico",IF(W203=80%,"Mayor",IF(W203=60%,"Moderado",IF(W203=40%,"Menor",IF(W203=20%,"Leve","")))))</f>
        <v>Menor</v>
      </c>
      <c r="W203" s="954">
        <f>IF(AND(S203="",U203=""),"",MAX(S203,U203))</f>
        <v>0.4</v>
      </c>
      <c r="X203" s="954" t="str">
        <f>CONCATENATE(P203,V203)</f>
        <v>MediaMenor</v>
      </c>
      <c r="Y203" s="967" t="str">
        <f>IF(X203="Muy AltaLeve","Alto",IF(X203="Muy AltaMenor","Alto",IF(X203="Muy AltaModerado","Alto",IF(X203="Muy AltaMayor","Alto",IF(X203="Muy AltaCatastrófico","Extremo",IF(X203="AltaLeve","Moderado",IF(X203="AltaMenor","Moderado",IF(X203="AltaModerado","Alto",IF(X203="AltaMayor","Alto",IF(X203="AltaCatastrófico","Extremo",IF(X203="MediaLeve","Moderado",IF(X203="MediaMenor","Moderado",IF(X203="MediaModerado","Moderado",IF(X203="MediaMayor","Alto",IF(X203="MediaCatastrófico","Extremo",IF(X203="BajaLeve","Bajo",IF(X203="BajaMenor","Moderado",IF(X203="BajaModerado","Moderado",IF(X203="BajaMayor","Alto",IF(X203="BajaCatastrófico","Extremo",IF(X203="Muy BajaLeve","Bajo",IF(X203="Muy BajaMenor","Bajo",IF(X203="Muy BajaModerado","Moderado",IF(X203="Muy BajaMayor","Alto",IF(X203="Muy BajaCatastrófico","Extremo","")))))))))))))))))))))))))</f>
        <v>Moderado</v>
      </c>
      <c r="Z203" s="73">
        <v>1</v>
      </c>
      <c r="AA203" s="408" t="s">
        <v>915</v>
      </c>
      <c r="AB203" s="381" t="s">
        <v>165</v>
      </c>
      <c r="AC203" s="385" t="s">
        <v>851</v>
      </c>
      <c r="AD203" s="382" t="str">
        <f t="shared" si="20"/>
        <v>Probabilidad</v>
      </c>
      <c r="AE203" s="381" t="s">
        <v>907</v>
      </c>
      <c r="AF203" s="301">
        <f t="shared" si="21"/>
        <v>0.15</v>
      </c>
      <c r="AG203" s="381" t="s">
        <v>903</v>
      </c>
      <c r="AH203" s="301">
        <f t="shared" si="22"/>
        <v>0.15</v>
      </c>
      <c r="AI203" s="300">
        <f t="shared" si="23"/>
        <v>0.3</v>
      </c>
      <c r="AJ203" s="59">
        <f>IFERROR(IF(AD203="Probabilidad",(Q203-(+Q203*AI203)),IF(AD203="Impacto",Q203,"")),"")</f>
        <v>0.42</v>
      </c>
      <c r="AK203" s="59">
        <f>IFERROR(IF(AD203="Impacto",(W203-(+W203*AI203)),IF(AD203="Probabilidad",W203,"")),"")</f>
        <v>0.4</v>
      </c>
      <c r="AL203" s="10" t="s">
        <v>66</v>
      </c>
      <c r="AM203" s="10" t="s">
        <v>67</v>
      </c>
      <c r="AN203" s="10" t="s">
        <v>80</v>
      </c>
      <c r="AO203" s="951">
        <f>Q203</f>
        <v>0.6</v>
      </c>
      <c r="AP203" s="951">
        <f>IF(AJ203="","",MIN(AJ203:AJ208))</f>
        <v>0.252</v>
      </c>
      <c r="AQ203" s="967" t="str">
        <f>IFERROR(IF(AP203="","",IF(AP203&lt;=0.2,"Muy Baja",IF(AP203&lt;=0.4,"Baja",IF(AP203&lt;=0.6,"Media",IF(AP203&lt;=0.8,"Alta","Muy Alta"))))),"")</f>
        <v>Baja</v>
      </c>
      <c r="AR203" s="951">
        <f>W203</f>
        <v>0.4</v>
      </c>
      <c r="AS203" s="951">
        <f>IF(AK203="","",MIN(AK203:AK208))</f>
        <v>0.4</v>
      </c>
      <c r="AT203" s="967" t="str">
        <f>IFERROR(IF(AS203="","",IF(AS203&lt;=0.2,"Leve",IF(AS203&lt;=0.4,"Menor",IF(AS203&lt;=0.6,"Moderado",IF(AS203&lt;=0.8,"Mayor","Catastrófico"))))),"")</f>
        <v>Menor</v>
      </c>
      <c r="AU203" s="967" t="str">
        <f>Y203</f>
        <v>Moderado</v>
      </c>
      <c r="AV203" s="967" t="str">
        <f>IFERROR(IF(OR(AND(AQ203="Muy Baja",AT203="Leve"),AND(AQ203="Muy Baja",AT203="Menor"),AND(AQ203="Baja",AT203="Leve")),"Bajo",IF(OR(AND(AQ203="Muy baja",AT203="Moderado"),AND(AQ203="Baja",AT203="Menor"),AND(AQ203="Baja",AT203="Moderado"),AND(AQ203="Media",AT203="Leve"),AND(AQ203="Media",AT203="Menor"),AND(AQ203="Media",AT203="Moderado"),AND(AQ203="Alta",AT203="Leve"),AND(AQ203="Alta",AT203="Menor")),"Moderado",IF(OR(AND(AQ203="Muy Baja",AT203="Mayor"),AND(AQ203="Baja",AT203="Mayor"),AND(AQ203="Media",AT203="Mayor"),AND(AQ203="Alta",AT203="Moderado"),AND(AQ203="Alta",AT203="Mayor"),AND(AQ203="Muy Alta",AT203="Leve"),AND(AQ203="Muy Alta",AT203="Menor"),AND(AQ203="Muy Alta",AT203="Moderado"),AND(AQ203="Muy Alta",AT203="Mayor")),"Alto",IF(OR(AND(AQ203="Muy Baja",AT203="Catastrófico"),AND(AQ203="Baja",AT203="Catastrófico"),AND(AQ203="Media",AT203="Catastrófico"),AND(AQ203="Alta",AT203="Catastrófico"),AND(AQ203="Muy Alta",AT203="Catastrófico")),"Extremo","")))),"")</f>
        <v>Moderado</v>
      </c>
      <c r="AW203" s="802" t="s">
        <v>167</v>
      </c>
      <c r="AX203" s="808" t="s">
        <v>1648</v>
      </c>
      <c r="AY203" s="1166" t="s">
        <v>1649</v>
      </c>
      <c r="AZ203" s="805" t="s">
        <v>982</v>
      </c>
      <c r="BA203" s="805" t="s">
        <v>1623</v>
      </c>
      <c r="BB203" s="1099" t="s">
        <v>1583</v>
      </c>
      <c r="BC203" s="1165"/>
      <c r="BD203" s="1162"/>
      <c r="BE203" s="1088"/>
      <c r="BF203" s="1088"/>
      <c r="BG203" s="1162"/>
      <c r="BH203" s="1162"/>
      <c r="BI203" s="1165"/>
      <c r="BJ203" s="1165"/>
      <c r="BK203" s="1165"/>
      <c r="BL203" s="1165"/>
    </row>
    <row r="204" spans="1:64" ht="120" x14ac:dyDescent="0.25">
      <c r="A204" s="1056"/>
      <c r="B204" s="1059"/>
      <c r="C204" s="1062"/>
      <c r="D204" s="1013"/>
      <c r="E204" s="946"/>
      <c r="F204" s="1016"/>
      <c r="G204" s="852"/>
      <c r="H204" s="803"/>
      <c r="I204" s="1044"/>
      <c r="J204" s="983"/>
      <c r="K204" s="1002"/>
      <c r="L204" s="852"/>
      <c r="M204" s="852"/>
      <c r="N204" s="805"/>
      <c r="O204" s="971"/>
      <c r="P204" s="803"/>
      <c r="Q204" s="955"/>
      <c r="R204" s="803"/>
      <c r="S204" s="955"/>
      <c r="T204" s="803"/>
      <c r="U204" s="955"/>
      <c r="V204" s="958"/>
      <c r="W204" s="955"/>
      <c r="X204" s="955"/>
      <c r="Y204" s="968"/>
      <c r="Z204" s="74">
        <v>2</v>
      </c>
      <c r="AA204" s="408" t="s">
        <v>943</v>
      </c>
      <c r="AB204" s="383" t="s">
        <v>170</v>
      </c>
      <c r="AC204" s="385" t="s">
        <v>944</v>
      </c>
      <c r="AD204" s="384" t="str">
        <f t="shared" si="20"/>
        <v>Probabilidad</v>
      </c>
      <c r="AE204" s="383" t="s">
        <v>902</v>
      </c>
      <c r="AF204" s="302">
        <f t="shared" si="21"/>
        <v>0.25</v>
      </c>
      <c r="AG204" s="383" t="s">
        <v>903</v>
      </c>
      <c r="AH204" s="302">
        <f t="shared" si="22"/>
        <v>0.15</v>
      </c>
      <c r="AI204" s="315">
        <f t="shared" si="23"/>
        <v>0.4</v>
      </c>
      <c r="AJ204" s="69">
        <f>IFERROR(IF(AND(AD203="Probabilidad",AD204="Probabilidad"),(AJ203-(+AJ203*AI204)),IF(AD204="Probabilidad",(Q203-(+Q203*AI204)),IF(AD204="Impacto",AJ203,""))),"")</f>
        <v>0.252</v>
      </c>
      <c r="AK204" s="69">
        <f>IFERROR(IF(AND(AD203="Impacto",AD204="Impacto"),(AK203-(+AK203*AI204)),IF(AD204="Impacto",(W203-(W203*AI204)),IF(AD204="Probabilidad",AK203,""))),"")</f>
        <v>0.4</v>
      </c>
      <c r="AL204" s="10" t="s">
        <v>66</v>
      </c>
      <c r="AM204" s="10" t="s">
        <v>67</v>
      </c>
      <c r="AN204" s="10" t="s">
        <v>80</v>
      </c>
      <c r="AO204" s="952"/>
      <c r="AP204" s="952"/>
      <c r="AQ204" s="968"/>
      <c r="AR204" s="952"/>
      <c r="AS204" s="952"/>
      <c r="AT204" s="968"/>
      <c r="AU204" s="968"/>
      <c r="AV204" s="968"/>
      <c r="AW204" s="803"/>
      <c r="AX204" s="808"/>
      <c r="AY204" s="808"/>
      <c r="AZ204" s="805"/>
      <c r="BA204" s="805"/>
      <c r="BB204" s="1099"/>
      <c r="BC204" s="1134"/>
      <c r="BD204" s="1129"/>
      <c r="BE204" s="1020"/>
      <c r="BF204" s="1020"/>
      <c r="BG204" s="1129"/>
      <c r="BH204" s="1142"/>
      <c r="BI204" s="1134"/>
      <c r="BJ204" s="1134"/>
      <c r="BK204" s="1134"/>
      <c r="BL204" s="1134"/>
    </row>
    <row r="205" spans="1:64" ht="27.75" customHeight="1" x14ac:dyDescent="0.25">
      <c r="A205" s="1056"/>
      <c r="B205" s="1059"/>
      <c r="C205" s="1062"/>
      <c r="D205" s="1013"/>
      <c r="E205" s="946"/>
      <c r="F205" s="1016"/>
      <c r="G205" s="852"/>
      <c r="H205" s="803"/>
      <c r="I205" s="1044"/>
      <c r="J205" s="983"/>
      <c r="K205" s="1002"/>
      <c r="L205" s="852"/>
      <c r="M205" s="852"/>
      <c r="N205" s="805"/>
      <c r="O205" s="971"/>
      <c r="P205" s="803"/>
      <c r="Q205" s="955"/>
      <c r="R205" s="803"/>
      <c r="S205" s="955"/>
      <c r="T205" s="803"/>
      <c r="U205" s="955"/>
      <c r="V205" s="958"/>
      <c r="W205" s="955"/>
      <c r="X205" s="955"/>
      <c r="Y205" s="968"/>
      <c r="Z205" s="74">
        <v>3</v>
      </c>
      <c r="AA205" s="408"/>
      <c r="AB205" s="383"/>
      <c r="AC205" s="385"/>
      <c r="AD205" s="384" t="str">
        <f t="shared" si="20"/>
        <v/>
      </c>
      <c r="AE205" s="383"/>
      <c r="AF205" s="302" t="str">
        <f t="shared" si="21"/>
        <v/>
      </c>
      <c r="AG205" s="383"/>
      <c r="AH205" s="302" t="str">
        <f t="shared" si="22"/>
        <v/>
      </c>
      <c r="AI205" s="315" t="str">
        <f t="shared" si="23"/>
        <v/>
      </c>
      <c r="AJ205" s="69" t="str">
        <f>IFERROR(IF(AND(AD204="Probabilidad",AD205="Probabilidad"),(AJ204-(+AJ204*AI205)),IF(AND(AD204="Impacto",AD205="Probabilidad"),(AJ203-(+AJ203*AI205)),IF(AD205="Impacto",AJ204,""))),"")</f>
        <v/>
      </c>
      <c r="AK205" s="69" t="str">
        <f>IFERROR(IF(AND(AD204="Impacto",AD205="Impacto"),(AK204-(+AK204*AI205)),IF(AND(AD204="Probabilidad",AD205="Impacto"),(AK203-(+AK203*AI205)),IF(AD205="Probabilidad",AK204,""))),"")</f>
        <v/>
      </c>
      <c r="AL205" s="19"/>
      <c r="AM205" s="19"/>
      <c r="AN205" s="19"/>
      <c r="AO205" s="952"/>
      <c r="AP205" s="952"/>
      <c r="AQ205" s="968"/>
      <c r="AR205" s="952"/>
      <c r="AS205" s="952"/>
      <c r="AT205" s="968"/>
      <c r="AU205" s="968"/>
      <c r="AV205" s="968"/>
      <c r="AW205" s="803"/>
      <c r="AX205" s="808"/>
      <c r="AY205" s="808"/>
      <c r="AZ205" s="805"/>
      <c r="BA205" s="805"/>
      <c r="BB205" s="1099"/>
      <c r="BC205" s="1134"/>
      <c r="BD205" s="1129"/>
      <c r="BE205" s="1020"/>
      <c r="BF205" s="1020"/>
      <c r="BG205" s="1129"/>
      <c r="BH205" s="1142"/>
      <c r="BI205" s="1134"/>
      <c r="BJ205" s="1134"/>
      <c r="BK205" s="1134"/>
      <c r="BL205" s="1134"/>
    </row>
    <row r="206" spans="1:64" ht="27.75" customHeight="1" x14ac:dyDescent="0.25">
      <c r="A206" s="1056"/>
      <c r="B206" s="1059"/>
      <c r="C206" s="1062"/>
      <c r="D206" s="1013"/>
      <c r="E206" s="946"/>
      <c r="F206" s="1016"/>
      <c r="G206" s="852"/>
      <c r="H206" s="803"/>
      <c r="I206" s="1044"/>
      <c r="J206" s="983"/>
      <c r="K206" s="1002"/>
      <c r="L206" s="852"/>
      <c r="M206" s="852"/>
      <c r="N206" s="805"/>
      <c r="O206" s="971"/>
      <c r="P206" s="803"/>
      <c r="Q206" s="955"/>
      <c r="R206" s="803"/>
      <c r="S206" s="955"/>
      <c r="T206" s="803"/>
      <c r="U206" s="955"/>
      <c r="V206" s="958"/>
      <c r="W206" s="955"/>
      <c r="X206" s="955"/>
      <c r="Y206" s="968"/>
      <c r="Z206" s="74">
        <v>4</v>
      </c>
      <c r="AA206" s="408"/>
      <c r="AB206" s="383"/>
      <c r="AC206" s="385"/>
      <c r="AD206" s="384" t="str">
        <f t="shared" si="20"/>
        <v/>
      </c>
      <c r="AE206" s="383"/>
      <c r="AF206" s="302" t="str">
        <f t="shared" si="21"/>
        <v/>
      </c>
      <c r="AG206" s="383"/>
      <c r="AH206" s="302" t="str">
        <f t="shared" si="22"/>
        <v/>
      </c>
      <c r="AI206" s="315" t="str">
        <f t="shared" si="23"/>
        <v/>
      </c>
      <c r="AJ206" s="69" t="str">
        <f>IFERROR(IF(AND(AD205="Probabilidad",AD206="Probabilidad"),(AJ205-(+AJ205*AI206)),IF(AND(AD205="Impacto",AD206="Probabilidad"),(AJ204-(+AJ204*AI206)),IF(AD206="Impacto",AJ205,""))),"")</f>
        <v/>
      </c>
      <c r="AK206" s="69" t="str">
        <f>IFERROR(IF(AND(AD205="Impacto",AD206="Impacto"),(AK205-(+AK205*AI206)),IF(AND(AD205="Probabilidad",AD206="Impacto"),(AK204-(+AK204*AI206)),IF(AD206="Probabilidad",AK205,""))),"")</f>
        <v/>
      </c>
      <c r="AL206" s="19"/>
      <c r="AM206" s="19"/>
      <c r="AN206" s="19"/>
      <c r="AO206" s="952"/>
      <c r="AP206" s="952"/>
      <c r="AQ206" s="968"/>
      <c r="AR206" s="952"/>
      <c r="AS206" s="952"/>
      <c r="AT206" s="968"/>
      <c r="AU206" s="968"/>
      <c r="AV206" s="968"/>
      <c r="AW206" s="803"/>
      <c r="AX206" s="808"/>
      <c r="AY206" s="808"/>
      <c r="AZ206" s="805"/>
      <c r="BA206" s="805"/>
      <c r="BB206" s="1099"/>
      <c r="BC206" s="1134"/>
      <c r="BD206" s="1129"/>
      <c r="BE206" s="1020"/>
      <c r="BF206" s="1020"/>
      <c r="BG206" s="1129"/>
      <c r="BH206" s="1142"/>
      <c r="BI206" s="1134"/>
      <c r="BJ206" s="1134"/>
      <c r="BK206" s="1134"/>
      <c r="BL206" s="1134"/>
    </row>
    <row r="207" spans="1:64" ht="27.75" customHeight="1" x14ac:dyDescent="0.25">
      <c r="A207" s="1056"/>
      <c r="B207" s="1059"/>
      <c r="C207" s="1062"/>
      <c r="D207" s="1013"/>
      <c r="E207" s="946"/>
      <c r="F207" s="1016"/>
      <c r="G207" s="852"/>
      <c r="H207" s="803"/>
      <c r="I207" s="1044"/>
      <c r="J207" s="983"/>
      <c r="K207" s="1002"/>
      <c r="L207" s="852"/>
      <c r="M207" s="852"/>
      <c r="N207" s="805"/>
      <c r="O207" s="971"/>
      <c r="P207" s="803"/>
      <c r="Q207" s="955"/>
      <c r="R207" s="803"/>
      <c r="S207" s="955"/>
      <c r="T207" s="803"/>
      <c r="U207" s="955"/>
      <c r="V207" s="958"/>
      <c r="W207" s="955"/>
      <c r="X207" s="955"/>
      <c r="Y207" s="968"/>
      <c r="Z207" s="74">
        <v>5</v>
      </c>
      <c r="AA207" s="408"/>
      <c r="AB207" s="383"/>
      <c r="AC207" s="385"/>
      <c r="AD207" s="384" t="str">
        <f t="shared" si="20"/>
        <v/>
      </c>
      <c r="AE207" s="383"/>
      <c r="AF207" s="302" t="str">
        <f t="shared" si="21"/>
        <v/>
      </c>
      <c r="AG207" s="383"/>
      <c r="AH207" s="302" t="str">
        <f t="shared" si="22"/>
        <v/>
      </c>
      <c r="AI207" s="315" t="str">
        <f t="shared" si="23"/>
        <v/>
      </c>
      <c r="AJ207" s="69" t="str">
        <f>IFERROR(IF(AND(AD206="Probabilidad",AD207="Probabilidad"),(AJ206-(+AJ206*AI207)),IF(AND(AD206="Impacto",AD207="Probabilidad"),(AJ205-(+AJ205*AI207)),IF(AD207="Impacto",AJ206,""))),"")</f>
        <v/>
      </c>
      <c r="AK207" s="69" t="str">
        <f>IFERROR(IF(AND(AD206="Impacto",AD207="Impacto"),(AK206-(+AK206*AI207)),IF(AND(AD206="Probabilidad",AD207="Impacto"),(AK205-(+AK205*AI207)),IF(AD207="Probabilidad",AK206,""))),"")</f>
        <v/>
      </c>
      <c r="AL207" s="19"/>
      <c r="AM207" s="19"/>
      <c r="AN207" s="19"/>
      <c r="AO207" s="952"/>
      <c r="AP207" s="952"/>
      <c r="AQ207" s="968"/>
      <c r="AR207" s="952"/>
      <c r="AS207" s="952"/>
      <c r="AT207" s="968"/>
      <c r="AU207" s="968"/>
      <c r="AV207" s="968"/>
      <c r="AW207" s="803"/>
      <c r="AX207" s="808"/>
      <c r="AY207" s="808"/>
      <c r="AZ207" s="805"/>
      <c r="BA207" s="805"/>
      <c r="BB207" s="1099"/>
      <c r="BC207" s="1134"/>
      <c r="BD207" s="1129"/>
      <c r="BE207" s="1020"/>
      <c r="BF207" s="1020"/>
      <c r="BG207" s="1129"/>
      <c r="BH207" s="1142"/>
      <c r="BI207" s="1134"/>
      <c r="BJ207" s="1134"/>
      <c r="BK207" s="1134"/>
      <c r="BL207" s="1134"/>
    </row>
    <row r="208" spans="1:64" ht="27.75" customHeight="1" thickBot="1" x14ac:dyDescent="0.3">
      <c r="A208" s="1056"/>
      <c r="B208" s="1059"/>
      <c r="C208" s="1062"/>
      <c r="D208" s="1014"/>
      <c r="E208" s="947"/>
      <c r="F208" s="1017"/>
      <c r="G208" s="960"/>
      <c r="H208" s="847"/>
      <c r="I208" s="1045"/>
      <c r="J208" s="984"/>
      <c r="K208" s="1003"/>
      <c r="L208" s="960"/>
      <c r="M208" s="960"/>
      <c r="N208" s="806"/>
      <c r="O208" s="972"/>
      <c r="P208" s="847"/>
      <c r="Q208" s="956"/>
      <c r="R208" s="847"/>
      <c r="S208" s="956"/>
      <c r="T208" s="847"/>
      <c r="U208" s="956"/>
      <c r="V208" s="959"/>
      <c r="W208" s="956"/>
      <c r="X208" s="956"/>
      <c r="Y208" s="969"/>
      <c r="Z208" s="75">
        <v>6</v>
      </c>
      <c r="AA208" s="410"/>
      <c r="AB208" s="388"/>
      <c r="AC208" s="387"/>
      <c r="AD208" s="391" t="str">
        <f t="shared" si="20"/>
        <v/>
      </c>
      <c r="AE208" s="388"/>
      <c r="AF208" s="303" t="str">
        <f t="shared" si="21"/>
        <v/>
      </c>
      <c r="AG208" s="388"/>
      <c r="AH208" s="303" t="str">
        <f t="shared" si="22"/>
        <v/>
      </c>
      <c r="AI208" s="61" t="str">
        <f t="shared" si="23"/>
        <v/>
      </c>
      <c r="AJ208" s="63" t="str">
        <f>IFERROR(IF(AND(AD207="Probabilidad",AD208="Probabilidad"),(AJ207-(+AJ207*AI208)),IF(AND(AD207="Impacto",AD208="Probabilidad"),(AJ206-(+AJ206*AI208)),IF(AD208="Impacto",AJ207,""))),"")</f>
        <v/>
      </c>
      <c r="AK208" s="63" t="str">
        <f>IFERROR(IF(AND(AD207="Impacto",AD208="Impacto"),(AK207-(+AK207*AI208)),IF(AND(AD207="Probabilidad",AD208="Impacto"),(AK206-(+AK206*AI208)),IF(AD208="Probabilidad",AK207,""))),"")</f>
        <v/>
      </c>
      <c r="AL208" s="20"/>
      <c r="AM208" s="20"/>
      <c r="AN208" s="20"/>
      <c r="AO208" s="953"/>
      <c r="AP208" s="953"/>
      <c r="AQ208" s="969"/>
      <c r="AR208" s="953"/>
      <c r="AS208" s="953"/>
      <c r="AT208" s="969"/>
      <c r="AU208" s="969"/>
      <c r="AV208" s="969"/>
      <c r="AW208" s="847"/>
      <c r="AX208" s="808"/>
      <c r="AY208" s="808"/>
      <c r="AZ208" s="805"/>
      <c r="BA208" s="805"/>
      <c r="BB208" s="1099"/>
      <c r="BC208" s="1134"/>
      <c r="BD208" s="1129"/>
      <c r="BE208" s="1020"/>
      <c r="BF208" s="1020"/>
      <c r="BG208" s="1129"/>
      <c r="BH208" s="1142"/>
      <c r="BI208" s="1134"/>
      <c r="BJ208" s="1134"/>
      <c r="BK208" s="1134"/>
      <c r="BL208" s="1134"/>
    </row>
    <row r="209" spans="1:64" ht="90" customHeight="1" thickBot="1" x14ac:dyDescent="0.3">
      <c r="A209" s="1056"/>
      <c r="B209" s="1059"/>
      <c r="C209" s="1062"/>
      <c r="D209" s="1012" t="s">
        <v>840</v>
      </c>
      <c r="E209" s="945" t="s">
        <v>125</v>
      </c>
      <c r="F209" s="1015">
        <v>26</v>
      </c>
      <c r="G209" s="851" t="s">
        <v>1646</v>
      </c>
      <c r="H209" s="802" t="s">
        <v>99</v>
      </c>
      <c r="I209" s="1043" t="s">
        <v>1650</v>
      </c>
      <c r="J209" s="982" t="s">
        <v>16</v>
      </c>
      <c r="K209" s="1001" t="str">
        <f>CONCATENATE(" *",[24]Árbol_G!C357," *",[24]Árbol_G!E357," *",[24]Árbol_G!G357)</f>
        <v xml:space="preserve"> * * *</v>
      </c>
      <c r="L209" s="851" t="s">
        <v>987</v>
      </c>
      <c r="M209" s="851" t="s">
        <v>988</v>
      </c>
      <c r="N209" s="804"/>
      <c r="O209" s="970"/>
      <c r="P209" s="802" t="s">
        <v>72</v>
      </c>
      <c r="Q209" s="954">
        <f>IF(P209="Muy Alta",100%,IF(P209="Alta",80%,IF(P209="Media",60%,IF(P209="Baja",40%,IF(P209="Muy Baja",20%,"")))))</f>
        <v>0.8</v>
      </c>
      <c r="R209" s="802" t="s">
        <v>9</v>
      </c>
      <c r="S209" s="954">
        <f>IF(R209="Catastrófico",100%,IF(R209="Mayor",80%,IF(R209="Moderado",60%,IF(R209="Menor",40%,IF(R209="Leve",20%,"")))))</f>
        <v>0.4</v>
      </c>
      <c r="T209" s="802" t="s">
        <v>11</v>
      </c>
      <c r="U209" s="954">
        <f>IF(T209="Catastrófico",100%,IF(T209="Mayor",80%,IF(T209="Moderado",60%,IF(T209="Menor",40%,IF(T209="Leve",20%,"")))))</f>
        <v>0.8</v>
      </c>
      <c r="V209" s="957" t="str">
        <f>IF(W209=100%,"Catastrófico",IF(W209=80%,"Mayor",IF(W209=60%,"Moderado",IF(W209=40%,"Menor",IF(W209=20%,"Leve","")))))</f>
        <v>Mayor</v>
      </c>
      <c r="W209" s="954">
        <f>IF(AND(S209="",U209=""),"",MAX(S209,U209))</f>
        <v>0.8</v>
      </c>
      <c r="X209" s="954" t="str">
        <f>CONCATENATE(P209,V209)</f>
        <v>AltaMayor</v>
      </c>
      <c r="Y209" s="967" t="str">
        <f>IF(X209="Muy AltaLeve","Alto",IF(X209="Muy AltaMenor","Alto",IF(X209="Muy AltaModerado","Alto",IF(X209="Muy AltaMayor","Alto",IF(X209="Muy AltaCatastrófico","Extremo",IF(X209="AltaLeve","Moderado",IF(X209="AltaMenor","Moderado",IF(X209="AltaModerado","Alto",IF(X209="AltaMayor","Alto",IF(X209="AltaCatastrófico","Extremo",IF(X209="MediaLeve","Moderado",IF(X209="MediaMenor","Moderado",IF(X209="MediaModerado","Moderado",IF(X209="MediaMayor","Alto",IF(X209="MediaCatastrófico","Extremo",IF(X209="BajaLeve","Bajo",IF(X209="BajaMenor","Moderado",IF(X209="BajaModerado","Moderado",IF(X209="BajaMayor","Alto",IF(X209="BajaCatastrófico","Extremo",IF(X209="Muy BajaLeve","Bajo",IF(X209="Muy BajaMenor","Bajo",IF(X209="Muy BajaModerado","Moderado",IF(X209="Muy BajaMayor","Alto",IF(X209="Muy BajaCatastrófico","Extremo","")))))))))))))))))))))))))</f>
        <v>Alto</v>
      </c>
      <c r="Z209" s="73">
        <v>1</v>
      </c>
      <c r="AA209" s="408" t="s">
        <v>915</v>
      </c>
      <c r="AB209" s="381" t="s">
        <v>165</v>
      </c>
      <c r="AC209" s="385" t="s">
        <v>851</v>
      </c>
      <c r="AD209" s="382" t="str">
        <f t="shared" si="20"/>
        <v>Probabilidad</v>
      </c>
      <c r="AE209" s="381" t="s">
        <v>907</v>
      </c>
      <c r="AF209" s="301">
        <f t="shared" si="21"/>
        <v>0.15</v>
      </c>
      <c r="AG209" s="381" t="s">
        <v>903</v>
      </c>
      <c r="AH209" s="301">
        <f t="shared" si="22"/>
        <v>0.15</v>
      </c>
      <c r="AI209" s="300">
        <f t="shared" si="23"/>
        <v>0.3</v>
      </c>
      <c r="AJ209" s="59">
        <f>IFERROR(IF(AD209="Probabilidad",(Q209-(+Q209*AI209)),IF(AD209="Impacto",Q209,"")),"")</f>
        <v>0.56000000000000005</v>
      </c>
      <c r="AK209" s="59">
        <f>IFERROR(IF(AD209="Impacto",(W209-(+W209*AI209)),IF(AD209="Probabilidad",W209,"")),"")</f>
        <v>0.8</v>
      </c>
      <c r="AL209" s="10" t="s">
        <v>66</v>
      </c>
      <c r="AM209" s="10" t="s">
        <v>67</v>
      </c>
      <c r="AN209" s="10" t="s">
        <v>80</v>
      </c>
      <c r="AO209" s="951">
        <f>Q209</f>
        <v>0.8</v>
      </c>
      <c r="AP209" s="951">
        <f>IF(AJ209="","",MIN(AJ209:AJ214))</f>
        <v>0.56000000000000005</v>
      </c>
      <c r="AQ209" s="967" t="str">
        <f>IFERROR(IF(AP209="","",IF(AP209&lt;=0.2,"Muy Baja",IF(AP209&lt;=0.4,"Baja",IF(AP209&lt;=0.6,"Media",IF(AP209&lt;=0.8,"Alta","Muy Alta"))))),"")</f>
        <v>Media</v>
      </c>
      <c r="AR209" s="951">
        <f>W209</f>
        <v>0.8</v>
      </c>
      <c r="AS209" s="951">
        <f>IF(AK209="","",MIN(AK209:AK214))</f>
        <v>0.8</v>
      </c>
      <c r="AT209" s="967" t="str">
        <f>IFERROR(IF(AS209="","",IF(AS209&lt;=0.2,"Leve",IF(AS209&lt;=0.4,"Menor",IF(AS209&lt;=0.6,"Moderado",IF(AS209&lt;=0.8,"Mayor","Catastrófico"))))),"")</f>
        <v>Mayor</v>
      </c>
      <c r="AU209" s="967" t="str">
        <f>Y209</f>
        <v>Alto</v>
      </c>
      <c r="AV209" s="967" t="str">
        <f>IFERROR(IF(OR(AND(AQ209="Muy Baja",AT209="Leve"),AND(AQ209="Muy Baja",AT209="Menor"),AND(AQ209="Baja",AT209="Leve")),"Bajo",IF(OR(AND(AQ209="Muy baja",AT209="Moderado"),AND(AQ209="Baja",AT209="Menor"),AND(AQ209="Baja",AT209="Moderado"),AND(AQ209="Media",AT209="Leve"),AND(AQ209="Media",AT209="Menor"),AND(AQ209="Media",AT209="Moderado"),AND(AQ209="Alta",AT209="Leve"),AND(AQ209="Alta",AT209="Menor")),"Moderado",IF(OR(AND(AQ209="Muy Baja",AT209="Mayor"),AND(AQ209="Baja",AT209="Mayor"),AND(AQ209="Media",AT209="Mayor"),AND(AQ209="Alta",AT209="Moderado"),AND(AQ209="Alta",AT209="Mayor"),AND(AQ209="Muy Alta",AT209="Leve"),AND(AQ209="Muy Alta",AT209="Menor"),AND(AQ209="Muy Alta",AT209="Moderado"),AND(AQ209="Muy Alta",AT209="Mayor")),"Alto",IF(OR(AND(AQ209="Muy Baja",AT209="Catastrófico"),AND(AQ209="Baja",AT209="Catastrófico"),AND(AQ209="Media",AT209="Catastrófico"),AND(AQ209="Alta",AT209="Catastrófico"),AND(AQ209="Muy Alta",AT209="Catastrófico")),"Extremo","")))),"")</f>
        <v>Alto</v>
      </c>
      <c r="AW209" s="802" t="s">
        <v>167</v>
      </c>
      <c r="AX209" s="1166" t="s">
        <v>1651</v>
      </c>
      <c r="AY209" s="1166" t="s">
        <v>1652</v>
      </c>
      <c r="AZ209" s="805" t="s">
        <v>982</v>
      </c>
      <c r="BA209" s="805" t="s">
        <v>1623</v>
      </c>
      <c r="BB209" s="1137" t="s">
        <v>1653</v>
      </c>
      <c r="BC209" s="1165"/>
      <c r="BD209" s="1162"/>
      <c r="BE209" s="1088"/>
      <c r="BF209" s="1088"/>
      <c r="BG209" s="1162"/>
      <c r="BH209" s="1162"/>
      <c r="BI209" s="1165"/>
      <c r="BJ209" s="1165"/>
      <c r="BK209" s="1165"/>
      <c r="BL209" s="1165"/>
    </row>
    <row r="210" spans="1:64" ht="48" customHeight="1" x14ac:dyDescent="0.25">
      <c r="A210" s="1056"/>
      <c r="B210" s="1059"/>
      <c r="C210" s="1062"/>
      <c r="D210" s="1013"/>
      <c r="E210" s="946"/>
      <c r="F210" s="1016"/>
      <c r="G210" s="852"/>
      <c r="H210" s="803"/>
      <c r="I210" s="1044"/>
      <c r="J210" s="983"/>
      <c r="K210" s="1002"/>
      <c r="L210" s="852"/>
      <c r="M210" s="852"/>
      <c r="N210" s="805"/>
      <c r="O210" s="971"/>
      <c r="P210" s="803"/>
      <c r="Q210" s="955"/>
      <c r="R210" s="803"/>
      <c r="S210" s="955"/>
      <c r="T210" s="803"/>
      <c r="U210" s="955"/>
      <c r="V210" s="958"/>
      <c r="W210" s="955"/>
      <c r="X210" s="955"/>
      <c r="Y210" s="968"/>
      <c r="Z210" s="74">
        <v>2</v>
      </c>
      <c r="AA210" s="76"/>
      <c r="AB210" s="381"/>
      <c r="AC210" s="298"/>
      <c r="AD210" s="384" t="str">
        <f t="shared" si="20"/>
        <v/>
      </c>
      <c r="AE210" s="383"/>
      <c r="AF210" s="302" t="str">
        <f t="shared" si="21"/>
        <v/>
      </c>
      <c r="AG210" s="383"/>
      <c r="AH210" s="302" t="str">
        <f t="shared" si="22"/>
        <v/>
      </c>
      <c r="AI210" s="315" t="str">
        <f t="shared" si="23"/>
        <v/>
      </c>
      <c r="AJ210" s="69" t="str">
        <f>IFERROR(IF(AND(AD209="Probabilidad",AD210="Probabilidad"),(AJ209-(+AJ209*AI210)),IF(AD210="Probabilidad",(Q209-(+Q209*AI210)),IF(AD210="Impacto",AJ209,""))),"")</f>
        <v/>
      </c>
      <c r="AK210" s="69" t="str">
        <f>IFERROR(IF(AND(AD209="Impacto",AD210="Impacto"),(AK209-(+AK209*AI210)),IF(AD210="Impacto",(W209-(W209*AI210)),IF(AD210="Probabilidad",AK209,""))),"")</f>
        <v/>
      </c>
      <c r="AL210" s="19"/>
      <c r="AM210" s="19"/>
      <c r="AN210" s="19"/>
      <c r="AO210" s="952"/>
      <c r="AP210" s="952"/>
      <c r="AQ210" s="968"/>
      <c r="AR210" s="952"/>
      <c r="AS210" s="952"/>
      <c r="AT210" s="968"/>
      <c r="AU210" s="968"/>
      <c r="AV210" s="968"/>
      <c r="AW210" s="803"/>
      <c r="AX210" s="808"/>
      <c r="AY210" s="808"/>
      <c r="AZ210" s="805"/>
      <c r="BA210" s="805"/>
      <c r="BB210" s="1137"/>
      <c r="BC210" s="1134"/>
      <c r="BD210" s="1129"/>
      <c r="BE210" s="1020"/>
      <c r="BF210" s="1020"/>
      <c r="BG210" s="1129"/>
      <c r="BH210" s="1142"/>
      <c r="BI210" s="1134"/>
      <c r="BJ210" s="1134"/>
      <c r="BK210" s="1134"/>
      <c r="BL210" s="1134"/>
    </row>
    <row r="211" spans="1:64" ht="48" customHeight="1" x14ac:dyDescent="0.25">
      <c r="A211" s="1056"/>
      <c r="B211" s="1059"/>
      <c r="C211" s="1062"/>
      <c r="D211" s="1013"/>
      <c r="E211" s="946"/>
      <c r="F211" s="1016"/>
      <c r="G211" s="852"/>
      <c r="H211" s="803"/>
      <c r="I211" s="1044"/>
      <c r="J211" s="983"/>
      <c r="K211" s="1002"/>
      <c r="L211" s="852"/>
      <c r="M211" s="852"/>
      <c r="N211" s="805"/>
      <c r="O211" s="971"/>
      <c r="P211" s="803"/>
      <c r="Q211" s="955"/>
      <c r="R211" s="803"/>
      <c r="S211" s="955"/>
      <c r="T211" s="803"/>
      <c r="U211" s="955"/>
      <c r="V211" s="958"/>
      <c r="W211" s="955"/>
      <c r="X211" s="955"/>
      <c r="Y211" s="968"/>
      <c r="Z211" s="74">
        <v>3</v>
      </c>
      <c r="AA211" s="408"/>
      <c r="AB211" s="383"/>
      <c r="AC211" s="385"/>
      <c r="AD211" s="384" t="str">
        <f t="shared" si="20"/>
        <v/>
      </c>
      <c r="AE211" s="383"/>
      <c r="AF211" s="302" t="str">
        <f t="shared" si="21"/>
        <v/>
      </c>
      <c r="AG211" s="383"/>
      <c r="AH211" s="302" t="str">
        <f t="shared" si="22"/>
        <v/>
      </c>
      <c r="AI211" s="315" t="str">
        <f t="shared" si="23"/>
        <v/>
      </c>
      <c r="AJ211" s="69" t="str">
        <f>IFERROR(IF(AND(AD210="Probabilidad",AD211="Probabilidad"),(AJ210-(+AJ210*AI211)),IF(AND(AD210="Impacto",AD211="Probabilidad"),(AJ209-(+AJ209*AI211)),IF(AD211="Impacto",AJ210,""))),"")</f>
        <v/>
      </c>
      <c r="AK211" s="69" t="str">
        <f>IFERROR(IF(AND(AD210="Impacto",AD211="Impacto"),(AK210-(+AK210*AI211)),IF(AND(AD210="Probabilidad",AD211="Impacto"),(AK209-(+AK209*AI211)),IF(AD211="Probabilidad",AK210,""))),"")</f>
        <v/>
      </c>
      <c r="AL211" s="19"/>
      <c r="AM211" s="19"/>
      <c r="AN211" s="19"/>
      <c r="AO211" s="952"/>
      <c r="AP211" s="952"/>
      <c r="AQ211" s="968"/>
      <c r="AR211" s="952"/>
      <c r="AS211" s="952"/>
      <c r="AT211" s="968"/>
      <c r="AU211" s="968"/>
      <c r="AV211" s="968"/>
      <c r="AW211" s="803"/>
      <c r="AX211" s="808"/>
      <c r="AY211" s="808"/>
      <c r="AZ211" s="805"/>
      <c r="BA211" s="805"/>
      <c r="BB211" s="1137"/>
      <c r="BC211" s="1134"/>
      <c r="BD211" s="1129"/>
      <c r="BE211" s="1020"/>
      <c r="BF211" s="1020"/>
      <c r="BG211" s="1129"/>
      <c r="BH211" s="1142"/>
      <c r="BI211" s="1134"/>
      <c r="BJ211" s="1134"/>
      <c r="BK211" s="1134"/>
      <c r="BL211" s="1134"/>
    </row>
    <row r="212" spans="1:64" ht="48" customHeight="1" x14ac:dyDescent="0.25">
      <c r="A212" s="1056"/>
      <c r="B212" s="1059"/>
      <c r="C212" s="1062"/>
      <c r="D212" s="1013"/>
      <c r="E212" s="946"/>
      <c r="F212" s="1016"/>
      <c r="G212" s="852"/>
      <c r="H212" s="803"/>
      <c r="I212" s="1044"/>
      <c r="J212" s="983"/>
      <c r="K212" s="1002"/>
      <c r="L212" s="852"/>
      <c r="M212" s="852"/>
      <c r="N212" s="805"/>
      <c r="O212" s="971"/>
      <c r="P212" s="803"/>
      <c r="Q212" s="955"/>
      <c r="R212" s="803"/>
      <c r="S212" s="955"/>
      <c r="T212" s="803"/>
      <c r="U212" s="955"/>
      <c r="V212" s="958"/>
      <c r="W212" s="955"/>
      <c r="X212" s="955"/>
      <c r="Y212" s="968"/>
      <c r="Z212" s="74">
        <v>4</v>
      </c>
      <c r="AA212" s="408"/>
      <c r="AB212" s="383"/>
      <c r="AC212" s="385"/>
      <c r="AD212" s="384" t="str">
        <f t="shared" si="20"/>
        <v/>
      </c>
      <c r="AE212" s="383"/>
      <c r="AF212" s="302" t="str">
        <f t="shared" si="21"/>
        <v/>
      </c>
      <c r="AG212" s="383"/>
      <c r="AH212" s="302" t="str">
        <f t="shared" si="22"/>
        <v/>
      </c>
      <c r="AI212" s="315" t="str">
        <f t="shared" si="23"/>
        <v/>
      </c>
      <c r="AJ212" s="69" t="str">
        <f>IFERROR(IF(AND(AD211="Probabilidad",AD212="Probabilidad"),(AJ211-(+AJ211*AI212)),IF(AND(AD211="Impacto",AD212="Probabilidad"),(AJ210-(+AJ210*AI212)),IF(AD212="Impacto",AJ211,""))),"")</f>
        <v/>
      </c>
      <c r="AK212" s="69" t="str">
        <f>IFERROR(IF(AND(AD211="Impacto",AD212="Impacto"),(AK211-(+AK211*AI212)),IF(AND(AD211="Probabilidad",AD212="Impacto"),(AK210-(+AK210*AI212)),IF(AD212="Probabilidad",AK211,""))),"")</f>
        <v/>
      </c>
      <c r="AL212" s="19"/>
      <c r="AM212" s="19"/>
      <c r="AN212" s="19"/>
      <c r="AO212" s="952"/>
      <c r="AP212" s="952"/>
      <c r="AQ212" s="968"/>
      <c r="AR212" s="952"/>
      <c r="AS212" s="952"/>
      <c r="AT212" s="968"/>
      <c r="AU212" s="968"/>
      <c r="AV212" s="968"/>
      <c r="AW212" s="803"/>
      <c r="AX212" s="808"/>
      <c r="AY212" s="808"/>
      <c r="AZ212" s="805"/>
      <c r="BA212" s="805"/>
      <c r="BB212" s="1137"/>
      <c r="BC212" s="1134"/>
      <c r="BD212" s="1129"/>
      <c r="BE212" s="1020"/>
      <c r="BF212" s="1020"/>
      <c r="BG212" s="1129"/>
      <c r="BH212" s="1142"/>
      <c r="BI212" s="1134"/>
      <c r="BJ212" s="1134"/>
      <c r="BK212" s="1134"/>
      <c r="BL212" s="1134"/>
    </row>
    <row r="213" spans="1:64" ht="48" customHeight="1" x14ac:dyDescent="0.25">
      <c r="A213" s="1056"/>
      <c r="B213" s="1059"/>
      <c r="C213" s="1062"/>
      <c r="D213" s="1013"/>
      <c r="E213" s="946"/>
      <c r="F213" s="1016"/>
      <c r="G213" s="852"/>
      <c r="H213" s="803"/>
      <c r="I213" s="1044"/>
      <c r="J213" s="983"/>
      <c r="K213" s="1002"/>
      <c r="L213" s="852"/>
      <c r="M213" s="852"/>
      <c r="N213" s="805"/>
      <c r="O213" s="971"/>
      <c r="P213" s="803"/>
      <c r="Q213" s="955"/>
      <c r="R213" s="803"/>
      <c r="S213" s="955"/>
      <c r="T213" s="803"/>
      <c r="U213" s="955"/>
      <c r="V213" s="958"/>
      <c r="W213" s="955"/>
      <c r="X213" s="955"/>
      <c r="Y213" s="968"/>
      <c r="Z213" s="74">
        <v>5</v>
      </c>
      <c r="AA213" s="408"/>
      <c r="AB213" s="383"/>
      <c r="AC213" s="385"/>
      <c r="AD213" s="384" t="str">
        <f t="shared" si="20"/>
        <v/>
      </c>
      <c r="AE213" s="383"/>
      <c r="AF213" s="302" t="str">
        <f t="shared" si="21"/>
        <v/>
      </c>
      <c r="AG213" s="383"/>
      <c r="AH213" s="302" t="str">
        <f t="shared" si="22"/>
        <v/>
      </c>
      <c r="AI213" s="315" t="str">
        <f t="shared" si="23"/>
        <v/>
      </c>
      <c r="AJ213" s="69" t="str">
        <f>IFERROR(IF(AND(AD212="Probabilidad",AD213="Probabilidad"),(AJ212-(+AJ212*AI213)),IF(AND(AD212="Impacto",AD213="Probabilidad"),(AJ211-(+AJ211*AI213)),IF(AD213="Impacto",AJ212,""))),"")</f>
        <v/>
      </c>
      <c r="AK213" s="69" t="str">
        <f>IFERROR(IF(AND(AD212="Impacto",AD213="Impacto"),(AK212-(+AK212*AI213)),IF(AND(AD212="Probabilidad",AD213="Impacto"),(AK211-(+AK211*AI213)),IF(AD213="Probabilidad",AK212,""))),"")</f>
        <v/>
      </c>
      <c r="AL213" s="19"/>
      <c r="AM213" s="19"/>
      <c r="AN213" s="19"/>
      <c r="AO213" s="952"/>
      <c r="AP213" s="952"/>
      <c r="AQ213" s="968"/>
      <c r="AR213" s="952"/>
      <c r="AS213" s="952"/>
      <c r="AT213" s="968"/>
      <c r="AU213" s="968"/>
      <c r="AV213" s="968"/>
      <c r="AW213" s="803"/>
      <c r="AX213" s="808"/>
      <c r="AY213" s="808"/>
      <c r="AZ213" s="805"/>
      <c r="BA213" s="805"/>
      <c r="BB213" s="1137"/>
      <c r="BC213" s="1134"/>
      <c r="BD213" s="1129"/>
      <c r="BE213" s="1020"/>
      <c r="BF213" s="1020"/>
      <c r="BG213" s="1129"/>
      <c r="BH213" s="1142"/>
      <c r="BI213" s="1134"/>
      <c r="BJ213" s="1134"/>
      <c r="BK213" s="1134"/>
      <c r="BL213" s="1134"/>
    </row>
    <row r="214" spans="1:64" ht="48" customHeight="1" thickBot="1" x14ac:dyDescent="0.3">
      <c r="A214" s="1056"/>
      <c r="B214" s="1059"/>
      <c r="C214" s="1062"/>
      <c r="D214" s="1014"/>
      <c r="E214" s="947"/>
      <c r="F214" s="1017"/>
      <c r="G214" s="960"/>
      <c r="H214" s="847"/>
      <c r="I214" s="1045"/>
      <c r="J214" s="984"/>
      <c r="K214" s="1003"/>
      <c r="L214" s="960"/>
      <c r="M214" s="960"/>
      <c r="N214" s="806"/>
      <c r="O214" s="972"/>
      <c r="P214" s="847"/>
      <c r="Q214" s="956"/>
      <c r="R214" s="847"/>
      <c r="S214" s="956"/>
      <c r="T214" s="847"/>
      <c r="U214" s="956"/>
      <c r="V214" s="959"/>
      <c r="W214" s="956"/>
      <c r="X214" s="956"/>
      <c r="Y214" s="969"/>
      <c r="Z214" s="75">
        <v>6</v>
      </c>
      <c r="AA214" s="410"/>
      <c r="AB214" s="388"/>
      <c r="AC214" s="387"/>
      <c r="AD214" s="391" t="str">
        <f t="shared" si="20"/>
        <v/>
      </c>
      <c r="AE214" s="388"/>
      <c r="AF214" s="303" t="str">
        <f t="shared" si="21"/>
        <v/>
      </c>
      <c r="AG214" s="388"/>
      <c r="AH214" s="303" t="str">
        <f t="shared" si="22"/>
        <v/>
      </c>
      <c r="AI214" s="61" t="str">
        <f t="shared" si="23"/>
        <v/>
      </c>
      <c r="AJ214" s="63" t="str">
        <f>IFERROR(IF(AND(AD213="Probabilidad",AD214="Probabilidad"),(AJ213-(+AJ213*AI214)),IF(AND(AD213="Impacto",AD214="Probabilidad"),(AJ212-(+AJ212*AI214)),IF(AD214="Impacto",AJ213,""))),"")</f>
        <v/>
      </c>
      <c r="AK214" s="63" t="str">
        <f>IFERROR(IF(AND(AD213="Impacto",AD214="Impacto"),(AK213-(+AK213*AI214)),IF(AND(AD213="Probabilidad",AD214="Impacto"),(AK212-(+AK212*AI214)),IF(AD214="Probabilidad",AK213,""))),"")</f>
        <v/>
      </c>
      <c r="AL214" s="20"/>
      <c r="AM214" s="20"/>
      <c r="AN214" s="20"/>
      <c r="AO214" s="953"/>
      <c r="AP214" s="953"/>
      <c r="AQ214" s="969"/>
      <c r="AR214" s="953"/>
      <c r="AS214" s="953"/>
      <c r="AT214" s="969"/>
      <c r="AU214" s="969"/>
      <c r="AV214" s="969"/>
      <c r="AW214" s="847"/>
      <c r="AX214" s="808"/>
      <c r="AY214" s="808"/>
      <c r="AZ214" s="805"/>
      <c r="BA214" s="805"/>
      <c r="BB214" s="1137"/>
      <c r="BC214" s="1134"/>
      <c r="BD214" s="1129"/>
      <c r="BE214" s="1020"/>
      <c r="BF214" s="1020"/>
      <c r="BG214" s="1129"/>
      <c r="BH214" s="1142"/>
      <c r="BI214" s="1134"/>
      <c r="BJ214" s="1134"/>
      <c r="BK214" s="1134"/>
      <c r="BL214" s="1134"/>
    </row>
    <row r="215" spans="1:64" ht="77.25" customHeight="1" thickBot="1" x14ac:dyDescent="0.3">
      <c r="A215" s="1056"/>
      <c r="B215" s="1059"/>
      <c r="C215" s="1062"/>
      <c r="D215" s="1012" t="s">
        <v>840</v>
      </c>
      <c r="E215" s="945" t="s">
        <v>125</v>
      </c>
      <c r="F215" s="1015">
        <v>27</v>
      </c>
      <c r="G215" s="851" t="s">
        <v>1654</v>
      </c>
      <c r="H215" s="802" t="s">
        <v>98</v>
      </c>
      <c r="I215" s="1043" t="s">
        <v>1655</v>
      </c>
      <c r="J215" s="982"/>
      <c r="K215" s="1001" t="str">
        <f>CONCATENATE(" *",[24]Árbol_G!C374," *",[24]Árbol_G!E374," *",[24]Árbol_G!G374)</f>
        <v xml:space="preserve"> * * *</v>
      </c>
      <c r="L215" s="851" t="s">
        <v>987</v>
      </c>
      <c r="M215" s="851" t="s">
        <v>988</v>
      </c>
      <c r="N215" s="804"/>
      <c r="O215" s="970"/>
      <c r="P215" s="802" t="s">
        <v>72</v>
      </c>
      <c r="Q215" s="954">
        <f>IF(P215="Muy Alta",100%,IF(P215="Alta",80%,IF(P215="Media",60%,IF(P215="Baja",40%,IF(P215="Muy Baja",20%,"")))))</f>
        <v>0.8</v>
      </c>
      <c r="R215" s="802" t="s">
        <v>10</v>
      </c>
      <c r="S215" s="954">
        <f>IF(R215="Catastrófico",100%,IF(R215="Mayor",80%,IF(R215="Moderado",60%,IF(R215="Menor",40%,IF(R215="Leve",20%,"")))))</f>
        <v>0.6</v>
      </c>
      <c r="T215" s="802" t="s">
        <v>11</v>
      </c>
      <c r="U215" s="954">
        <f>IF(T215="Catastrófico",100%,IF(T215="Mayor",80%,IF(T215="Moderado",60%,IF(T215="Menor",40%,IF(T215="Leve",20%,"")))))</f>
        <v>0.8</v>
      </c>
      <c r="V215" s="957" t="str">
        <f>IF(W215=100%,"Catastrófico",IF(W215=80%,"Mayor",IF(W215=60%,"Moderado",IF(W215=40%,"Menor",IF(W215=20%,"Leve","")))))</f>
        <v>Mayor</v>
      </c>
      <c r="W215" s="954">
        <f>IF(AND(S215="",U215=""),"",MAX(S215,U215))</f>
        <v>0.8</v>
      </c>
      <c r="X215" s="954" t="str">
        <f>CONCATENATE(P215,V215)</f>
        <v>AltaMayor</v>
      </c>
      <c r="Y215" s="967" t="str">
        <f>IF(X215="Muy AltaLeve","Alto",IF(X215="Muy AltaMenor","Alto",IF(X215="Muy AltaModerado","Alto",IF(X215="Muy AltaMayor","Alto",IF(X215="Muy AltaCatastrófico","Extremo",IF(X215="AltaLeve","Moderado",IF(X215="AltaMenor","Moderado",IF(X215="AltaModerado","Alto",IF(X215="AltaMayor","Alto",IF(X215="AltaCatastrófico","Extremo",IF(X215="MediaLeve","Moderado",IF(X215="MediaMenor","Moderado",IF(X215="MediaModerado","Moderado",IF(X215="MediaMayor","Alto",IF(X215="MediaCatastrófico","Extremo",IF(X215="BajaLeve","Bajo",IF(X215="BajaMenor","Moderado",IF(X215="BajaModerado","Moderado",IF(X215="BajaMayor","Alto",IF(X215="BajaCatastrófico","Extremo",IF(X215="Muy BajaLeve","Bajo",IF(X215="Muy BajaMenor","Bajo",IF(X215="Muy BajaModerado","Moderado",IF(X215="Muy BajaMayor","Alto",IF(X215="Muy BajaCatastrófico","Extremo","")))))))))))))))))))))))))</f>
        <v>Alto</v>
      </c>
      <c r="Z215" s="73">
        <v>1</v>
      </c>
      <c r="AA215" s="76" t="s">
        <v>1012</v>
      </c>
      <c r="AB215" s="381" t="s">
        <v>170</v>
      </c>
      <c r="AC215" s="79" t="s">
        <v>1013</v>
      </c>
      <c r="AD215" s="382" t="str">
        <f t="shared" si="20"/>
        <v>Probabilidad</v>
      </c>
      <c r="AE215" s="381" t="s">
        <v>902</v>
      </c>
      <c r="AF215" s="301">
        <f t="shared" si="21"/>
        <v>0.25</v>
      </c>
      <c r="AG215" s="381" t="s">
        <v>903</v>
      </c>
      <c r="AH215" s="301">
        <f t="shared" si="22"/>
        <v>0.15</v>
      </c>
      <c r="AI215" s="300">
        <f t="shared" si="23"/>
        <v>0.4</v>
      </c>
      <c r="AJ215" s="59">
        <f>IFERROR(IF(AD215="Probabilidad",(Q215-(+Q215*AI215)),IF(AD215="Impacto",Q215,"")),"")</f>
        <v>0.48</v>
      </c>
      <c r="AK215" s="59">
        <f>IFERROR(IF(AD215="Impacto",(W215-(+W215*AI215)),IF(AD215="Probabilidad",W215,"")),"")</f>
        <v>0.8</v>
      </c>
      <c r="AL215" s="10" t="s">
        <v>66</v>
      </c>
      <c r="AM215" s="10" t="s">
        <v>67</v>
      </c>
      <c r="AN215" s="10" t="s">
        <v>80</v>
      </c>
      <c r="AO215" s="951">
        <f>Q215</f>
        <v>0.8</v>
      </c>
      <c r="AP215" s="951">
        <f>IF(AJ215="","",MIN(AJ215:AJ220))</f>
        <v>0.33599999999999997</v>
      </c>
      <c r="AQ215" s="967" t="str">
        <f>IFERROR(IF(AP215="","",IF(AP215&lt;=0.2,"Muy Baja",IF(AP215&lt;=0.4,"Baja",IF(AP215&lt;=0.6,"Media",IF(AP215&lt;=0.8,"Alta","Muy Alta"))))),"")</f>
        <v>Baja</v>
      </c>
      <c r="AR215" s="951">
        <f>W215</f>
        <v>0.8</v>
      </c>
      <c r="AS215" s="951">
        <f>IF(AK215="","",MIN(AK215:AK220))</f>
        <v>0.8</v>
      </c>
      <c r="AT215" s="967" t="str">
        <f>IFERROR(IF(AS215="","",IF(AS215&lt;=0.2,"Leve",IF(AS215&lt;=0.4,"Menor",IF(AS215&lt;=0.6,"Moderado",IF(AS215&lt;=0.8,"Mayor","Catastrófico"))))),"")</f>
        <v>Mayor</v>
      </c>
      <c r="AU215" s="967" t="str">
        <f>Y215</f>
        <v>Alto</v>
      </c>
      <c r="AV215" s="967" t="str">
        <f>IFERROR(IF(OR(AND(AQ215="Muy Baja",AT215="Leve"),AND(AQ215="Muy Baja",AT215="Menor"),AND(AQ215="Baja",AT215="Leve")),"Bajo",IF(OR(AND(AQ215="Muy baja",AT215="Moderado"),AND(AQ215="Baja",AT215="Menor"),AND(AQ215="Baja",AT215="Moderado"),AND(AQ215="Media",AT215="Leve"),AND(AQ215="Media",AT215="Menor"),AND(AQ215="Media",AT215="Moderado"),AND(AQ215="Alta",AT215="Leve"),AND(AQ215="Alta",AT215="Menor")),"Moderado",IF(OR(AND(AQ215="Muy Baja",AT215="Mayor"),AND(AQ215="Baja",AT215="Mayor"),AND(AQ215="Media",AT215="Mayor"),AND(AQ215="Alta",AT215="Moderado"),AND(AQ215="Alta",AT215="Mayor"),AND(AQ215="Muy Alta",AT215="Leve"),AND(AQ215="Muy Alta",AT215="Menor"),AND(AQ215="Muy Alta",AT215="Moderado"),AND(AQ215="Muy Alta",AT215="Mayor")),"Alto",IF(OR(AND(AQ215="Muy Baja",AT215="Catastrófico"),AND(AQ215="Baja",AT215="Catastrófico"),AND(AQ215="Media",AT215="Catastrófico"),AND(AQ215="Alta",AT215="Catastrófico"),AND(AQ215="Muy Alta",AT215="Catastrófico")),"Extremo","")))),"")</f>
        <v>Alto</v>
      </c>
      <c r="AW215" s="802" t="s">
        <v>167</v>
      </c>
      <c r="AX215" s="1166" t="s">
        <v>1656</v>
      </c>
      <c r="AY215" s="1166" t="s">
        <v>1657</v>
      </c>
      <c r="AZ215" s="805" t="s">
        <v>982</v>
      </c>
      <c r="BA215" s="805" t="s">
        <v>1623</v>
      </c>
      <c r="BB215" s="1137" t="s">
        <v>1658</v>
      </c>
      <c r="BC215" s="1165"/>
      <c r="BD215" s="1162"/>
      <c r="BE215" s="1088"/>
      <c r="BF215" s="1088"/>
      <c r="BG215" s="1162"/>
      <c r="BH215" s="1162"/>
      <c r="BI215" s="1162"/>
      <c r="BJ215" s="1165"/>
      <c r="BK215" s="1165"/>
      <c r="BL215" s="1165"/>
    </row>
    <row r="216" spans="1:64" ht="105" x14ac:dyDescent="0.25">
      <c r="A216" s="1056"/>
      <c r="B216" s="1059"/>
      <c r="C216" s="1062"/>
      <c r="D216" s="1013"/>
      <c r="E216" s="946"/>
      <c r="F216" s="1016"/>
      <c r="G216" s="852"/>
      <c r="H216" s="803"/>
      <c r="I216" s="1044"/>
      <c r="J216" s="983"/>
      <c r="K216" s="1002"/>
      <c r="L216" s="852"/>
      <c r="M216" s="852"/>
      <c r="N216" s="805"/>
      <c r="O216" s="971"/>
      <c r="P216" s="803"/>
      <c r="Q216" s="955"/>
      <c r="R216" s="803"/>
      <c r="S216" s="955"/>
      <c r="T216" s="803"/>
      <c r="U216" s="955"/>
      <c r="V216" s="958"/>
      <c r="W216" s="955"/>
      <c r="X216" s="955"/>
      <c r="Y216" s="968"/>
      <c r="Z216" s="74">
        <v>2</v>
      </c>
      <c r="AA216" s="76" t="s">
        <v>915</v>
      </c>
      <c r="AB216" s="383" t="s">
        <v>165</v>
      </c>
      <c r="AC216" s="298" t="s">
        <v>851</v>
      </c>
      <c r="AD216" s="384" t="str">
        <f t="shared" si="20"/>
        <v>Probabilidad</v>
      </c>
      <c r="AE216" s="383" t="s">
        <v>907</v>
      </c>
      <c r="AF216" s="302">
        <f t="shared" si="21"/>
        <v>0.15</v>
      </c>
      <c r="AG216" s="383" t="s">
        <v>903</v>
      </c>
      <c r="AH216" s="302">
        <f t="shared" si="22"/>
        <v>0.15</v>
      </c>
      <c r="AI216" s="315">
        <f t="shared" si="23"/>
        <v>0.3</v>
      </c>
      <c r="AJ216" s="69">
        <f>IFERROR(IF(AND(AD215="Probabilidad",AD216="Probabilidad"),(AJ215-(+AJ215*AI216)),IF(AD216="Probabilidad",(Q215-(+Q215*AI216)),IF(AD216="Impacto",AJ215,""))),"")</f>
        <v>0.33599999999999997</v>
      </c>
      <c r="AK216" s="69">
        <f>IFERROR(IF(AND(AD215="Impacto",AD216="Impacto"),(AK215-(+AK215*AI216)),IF(AD216="Impacto",(W215-(W215*AI216)),IF(AD216="Probabilidad",AK215,""))),"")</f>
        <v>0.8</v>
      </c>
      <c r="AL216" s="10" t="s">
        <v>66</v>
      </c>
      <c r="AM216" s="10" t="s">
        <v>67</v>
      </c>
      <c r="AN216" s="10" t="s">
        <v>80</v>
      </c>
      <c r="AO216" s="952"/>
      <c r="AP216" s="952"/>
      <c r="AQ216" s="968"/>
      <c r="AR216" s="952"/>
      <c r="AS216" s="952"/>
      <c r="AT216" s="968"/>
      <c r="AU216" s="968"/>
      <c r="AV216" s="968"/>
      <c r="AW216" s="803"/>
      <c r="AX216" s="808"/>
      <c r="AY216" s="808"/>
      <c r="AZ216" s="805"/>
      <c r="BA216" s="805"/>
      <c r="BB216" s="1137"/>
      <c r="BC216" s="1134"/>
      <c r="BD216" s="1129"/>
      <c r="BE216" s="1020"/>
      <c r="BF216" s="1020"/>
      <c r="BG216" s="1129"/>
      <c r="BH216" s="1142"/>
      <c r="BI216" s="1129"/>
      <c r="BJ216" s="1134"/>
      <c r="BK216" s="1134"/>
      <c r="BL216" s="1134"/>
    </row>
    <row r="217" spans="1:64" ht="27" customHeight="1" x14ac:dyDescent="0.25">
      <c r="A217" s="1056"/>
      <c r="B217" s="1059"/>
      <c r="C217" s="1062"/>
      <c r="D217" s="1013"/>
      <c r="E217" s="946"/>
      <c r="F217" s="1016"/>
      <c r="G217" s="852"/>
      <c r="H217" s="803"/>
      <c r="I217" s="1044"/>
      <c r="J217" s="983"/>
      <c r="K217" s="1002"/>
      <c r="L217" s="852"/>
      <c r="M217" s="852"/>
      <c r="N217" s="805"/>
      <c r="O217" s="971"/>
      <c r="P217" s="803"/>
      <c r="Q217" s="955"/>
      <c r="R217" s="803"/>
      <c r="S217" s="955"/>
      <c r="T217" s="803"/>
      <c r="U217" s="955"/>
      <c r="V217" s="958"/>
      <c r="W217" s="955"/>
      <c r="X217" s="955"/>
      <c r="Y217" s="968"/>
      <c r="Z217" s="74">
        <v>3</v>
      </c>
      <c r="AA217" s="408"/>
      <c r="AB217" s="383"/>
      <c r="AC217" s="385"/>
      <c r="AD217" s="384" t="str">
        <f t="shared" si="20"/>
        <v/>
      </c>
      <c r="AE217" s="383"/>
      <c r="AF217" s="302" t="str">
        <f t="shared" si="21"/>
        <v/>
      </c>
      <c r="AG217" s="383"/>
      <c r="AH217" s="302" t="str">
        <f t="shared" si="22"/>
        <v/>
      </c>
      <c r="AI217" s="315" t="str">
        <f t="shared" si="23"/>
        <v/>
      </c>
      <c r="AJ217" s="69" t="str">
        <f>IFERROR(IF(AND(AD216="Probabilidad",AD217="Probabilidad"),(AJ216-(+AJ216*AI217)),IF(AND(AD216="Impacto",AD217="Probabilidad"),(AJ215-(+AJ215*AI217)),IF(AD217="Impacto",AJ216,""))),"")</f>
        <v/>
      </c>
      <c r="AK217" s="69" t="str">
        <f>IFERROR(IF(AND(AD216="Impacto",AD217="Impacto"),(AK216-(+AK216*AI217)),IF(AND(AD216="Probabilidad",AD217="Impacto"),(AK215-(+AK215*AI217)),IF(AD217="Probabilidad",AK216,""))),"")</f>
        <v/>
      </c>
      <c r="AL217" s="19"/>
      <c r="AM217" s="19"/>
      <c r="AN217" s="19"/>
      <c r="AO217" s="952"/>
      <c r="AP217" s="952"/>
      <c r="AQ217" s="968"/>
      <c r="AR217" s="952"/>
      <c r="AS217" s="952"/>
      <c r="AT217" s="968"/>
      <c r="AU217" s="968"/>
      <c r="AV217" s="968"/>
      <c r="AW217" s="803"/>
      <c r="AX217" s="808"/>
      <c r="AY217" s="808"/>
      <c r="AZ217" s="805"/>
      <c r="BA217" s="805"/>
      <c r="BB217" s="1137"/>
      <c r="BC217" s="1134"/>
      <c r="BD217" s="1129"/>
      <c r="BE217" s="1020"/>
      <c r="BF217" s="1020"/>
      <c r="BG217" s="1129"/>
      <c r="BH217" s="1142"/>
      <c r="BI217" s="1129"/>
      <c r="BJ217" s="1134"/>
      <c r="BK217" s="1134"/>
      <c r="BL217" s="1134"/>
    </row>
    <row r="218" spans="1:64" ht="27" customHeight="1" x14ac:dyDescent="0.25">
      <c r="A218" s="1056"/>
      <c r="B218" s="1059"/>
      <c r="C218" s="1062"/>
      <c r="D218" s="1013"/>
      <c r="E218" s="946"/>
      <c r="F218" s="1016"/>
      <c r="G218" s="852"/>
      <c r="H218" s="803"/>
      <c r="I218" s="1044"/>
      <c r="J218" s="983"/>
      <c r="K218" s="1002"/>
      <c r="L218" s="852"/>
      <c r="M218" s="852"/>
      <c r="N218" s="805"/>
      <c r="O218" s="971"/>
      <c r="P218" s="803"/>
      <c r="Q218" s="955"/>
      <c r="R218" s="803"/>
      <c r="S218" s="955"/>
      <c r="T218" s="803"/>
      <c r="U218" s="955"/>
      <c r="V218" s="958"/>
      <c r="W218" s="955"/>
      <c r="X218" s="955"/>
      <c r="Y218" s="968"/>
      <c r="Z218" s="74">
        <v>4</v>
      </c>
      <c r="AA218" s="408"/>
      <c r="AB218" s="383"/>
      <c r="AC218" s="385"/>
      <c r="AD218" s="384" t="str">
        <f t="shared" si="20"/>
        <v/>
      </c>
      <c r="AE218" s="383"/>
      <c r="AF218" s="302" t="str">
        <f t="shared" si="21"/>
        <v/>
      </c>
      <c r="AG218" s="383"/>
      <c r="AH218" s="302" t="str">
        <f t="shared" si="22"/>
        <v/>
      </c>
      <c r="AI218" s="315" t="str">
        <f t="shared" si="23"/>
        <v/>
      </c>
      <c r="AJ218" s="69" t="str">
        <f>IFERROR(IF(AND(AD217="Probabilidad",AD218="Probabilidad"),(AJ217-(+AJ217*AI218)),IF(AND(AD217="Impacto",AD218="Probabilidad"),(AJ216-(+AJ216*AI218)),IF(AD218="Impacto",AJ217,""))),"")</f>
        <v/>
      </c>
      <c r="AK218" s="69" t="str">
        <f>IFERROR(IF(AND(AD217="Impacto",AD218="Impacto"),(AK217-(+AK217*AI218)),IF(AND(AD217="Probabilidad",AD218="Impacto"),(AK216-(+AK216*AI218)),IF(AD218="Probabilidad",AK217,""))),"")</f>
        <v/>
      </c>
      <c r="AL218" s="19"/>
      <c r="AM218" s="19"/>
      <c r="AN218" s="19"/>
      <c r="AO218" s="952"/>
      <c r="AP218" s="952"/>
      <c r="AQ218" s="968"/>
      <c r="AR218" s="952"/>
      <c r="AS218" s="952"/>
      <c r="AT218" s="968"/>
      <c r="AU218" s="968"/>
      <c r="AV218" s="968"/>
      <c r="AW218" s="803"/>
      <c r="AX218" s="808"/>
      <c r="AY218" s="808"/>
      <c r="AZ218" s="805"/>
      <c r="BA218" s="805"/>
      <c r="BB218" s="1137"/>
      <c r="BC218" s="1134"/>
      <c r="BD218" s="1129"/>
      <c r="BE218" s="1020"/>
      <c r="BF218" s="1020"/>
      <c r="BG218" s="1129"/>
      <c r="BH218" s="1142"/>
      <c r="BI218" s="1129"/>
      <c r="BJ218" s="1134"/>
      <c r="BK218" s="1134"/>
      <c r="BL218" s="1134"/>
    </row>
    <row r="219" spans="1:64" ht="27" customHeight="1" x14ac:dyDescent="0.25">
      <c r="A219" s="1056"/>
      <c r="B219" s="1059"/>
      <c r="C219" s="1062"/>
      <c r="D219" s="1013"/>
      <c r="E219" s="946"/>
      <c r="F219" s="1016"/>
      <c r="G219" s="852"/>
      <c r="H219" s="803"/>
      <c r="I219" s="1044"/>
      <c r="J219" s="983"/>
      <c r="K219" s="1002"/>
      <c r="L219" s="852"/>
      <c r="M219" s="852"/>
      <c r="N219" s="805"/>
      <c r="O219" s="971"/>
      <c r="P219" s="803"/>
      <c r="Q219" s="955"/>
      <c r="R219" s="803"/>
      <c r="S219" s="955"/>
      <c r="T219" s="803"/>
      <c r="U219" s="955"/>
      <c r="V219" s="958"/>
      <c r="W219" s="955"/>
      <c r="X219" s="955"/>
      <c r="Y219" s="968"/>
      <c r="Z219" s="74">
        <v>5</v>
      </c>
      <c r="AA219" s="408"/>
      <c r="AB219" s="383"/>
      <c r="AC219" s="385"/>
      <c r="AD219" s="384" t="str">
        <f t="shared" si="20"/>
        <v/>
      </c>
      <c r="AE219" s="383"/>
      <c r="AF219" s="302" t="str">
        <f t="shared" si="21"/>
        <v/>
      </c>
      <c r="AG219" s="383"/>
      <c r="AH219" s="302" t="str">
        <f t="shared" si="22"/>
        <v/>
      </c>
      <c r="AI219" s="315" t="str">
        <f t="shared" si="23"/>
        <v/>
      </c>
      <c r="AJ219" s="69" t="str">
        <f>IFERROR(IF(AND(AD218="Probabilidad",AD219="Probabilidad"),(AJ218-(+AJ218*AI219)),IF(AND(AD218="Impacto",AD219="Probabilidad"),(AJ217-(+AJ217*AI219)),IF(AD219="Impacto",AJ218,""))),"")</f>
        <v/>
      </c>
      <c r="AK219" s="69" t="str">
        <f>IFERROR(IF(AND(AD218="Impacto",AD219="Impacto"),(AK218-(+AK218*AI219)),IF(AND(AD218="Probabilidad",AD219="Impacto"),(AK217-(+AK217*AI219)),IF(AD219="Probabilidad",AK218,""))),"")</f>
        <v/>
      </c>
      <c r="AL219" s="19"/>
      <c r="AM219" s="19"/>
      <c r="AN219" s="19"/>
      <c r="AO219" s="952"/>
      <c r="AP219" s="952"/>
      <c r="AQ219" s="968"/>
      <c r="AR219" s="952"/>
      <c r="AS219" s="952"/>
      <c r="AT219" s="968"/>
      <c r="AU219" s="968"/>
      <c r="AV219" s="968"/>
      <c r="AW219" s="803"/>
      <c r="AX219" s="808"/>
      <c r="AY219" s="808"/>
      <c r="AZ219" s="805"/>
      <c r="BA219" s="805"/>
      <c r="BB219" s="1137"/>
      <c r="BC219" s="1134"/>
      <c r="BD219" s="1129"/>
      <c r="BE219" s="1020"/>
      <c r="BF219" s="1020"/>
      <c r="BG219" s="1129"/>
      <c r="BH219" s="1142"/>
      <c r="BI219" s="1129"/>
      <c r="BJ219" s="1134"/>
      <c r="BK219" s="1134"/>
      <c r="BL219" s="1134"/>
    </row>
    <row r="220" spans="1:64" ht="27" customHeight="1" thickBot="1" x14ac:dyDescent="0.3">
      <c r="A220" s="1056"/>
      <c r="B220" s="1059"/>
      <c r="C220" s="1062"/>
      <c r="D220" s="1014"/>
      <c r="E220" s="947"/>
      <c r="F220" s="1017"/>
      <c r="G220" s="960"/>
      <c r="H220" s="847"/>
      <c r="I220" s="1045"/>
      <c r="J220" s="984"/>
      <c r="K220" s="1003"/>
      <c r="L220" s="960"/>
      <c r="M220" s="960"/>
      <c r="N220" s="806"/>
      <c r="O220" s="972"/>
      <c r="P220" s="847"/>
      <c r="Q220" s="956"/>
      <c r="R220" s="847"/>
      <c r="S220" s="956"/>
      <c r="T220" s="847"/>
      <c r="U220" s="956"/>
      <c r="V220" s="959"/>
      <c r="W220" s="956"/>
      <c r="X220" s="956"/>
      <c r="Y220" s="969"/>
      <c r="Z220" s="75">
        <v>6</v>
      </c>
      <c r="AA220" s="410"/>
      <c r="AB220" s="388"/>
      <c r="AC220" s="387"/>
      <c r="AD220" s="391" t="str">
        <f t="shared" si="20"/>
        <v/>
      </c>
      <c r="AE220" s="388"/>
      <c r="AF220" s="303" t="str">
        <f t="shared" si="21"/>
        <v/>
      </c>
      <c r="AG220" s="388"/>
      <c r="AH220" s="303" t="str">
        <f t="shared" si="22"/>
        <v/>
      </c>
      <c r="AI220" s="61" t="str">
        <f t="shared" si="23"/>
        <v/>
      </c>
      <c r="AJ220" s="63" t="str">
        <f>IFERROR(IF(AND(AD219="Probabilidad",AD220="Probabilidad"),(AJ219-(+AJ219*AI220)),IF(AND(AD219="Impacto",AD220="Probabilidad"),(AJ218-(+AJ218*AI220)),IF(AD220="Impacto",AJ219,""))),"")</f>
        <v/>
      </c>
      <c r="AK220" s="63" t="str">
        <f>IFERROR(IF(AND(AD219="Impacto",AD220="Impacto"),(AK219-(+AK219*AI220)),IF(AND(AD219="Probabilidad",AD220="Impacto"),(AK218-(+AK218*AI220)),IF(AD220="Probabilidad",AK219,""))),"")</f>
        <v/>
      </c>
      <c r="AL220" s="20"/>
      <c r="AM220" s="20"/>
      <c r="AN220" s="20"/>
      <c r="AO220" s="953"/>
      <c r="AP220" s="953"/>
      <c r="AQ220" s="969"/>
      <c r="AR220" s="953"/>
      <c r="AS220" s="953"/>
      <c r="AT220" s="969"/>
      <c r="AU220" s="969"/>
      <c r="AV220" s="969"/>
      <c r="AW220" s="847"/>
      <c r="AX220" s="808"/>
      <c r="AY220" s="808"/>
      <c r="AZ220" s="805"/>
      <c r="BA220" s="805"/>
      <c r="BB220" s="1137"/>
      <c r="BC220" s="1134"/>
      <c r="BD220" s="1129"/>
      <c r="BE220" s="1020"/>
      <c r="BF220" s="1020"/>
      <c r="BG220" s="1129"/>
      <c r="BH220" s="1142"/>
      <c r="BI220" s="1129"/>
      <c r="BJ220" s="1134"/>
      <c r="BK220" s="1134"/>
      <c r="BL220" s="1134"/>
    </row>
    <row r="221" spans="1:64" ht="77.25" customHeight="1" thickBot="1" x14ac:dyDescent="0.3">
      <c r="A221" s="1056"/>
      <c r="B221" s="1059"/>
      <c r="C221" s="1062"/>
      <c r="D221" s="1012" t="s">
        <v>840</v>
      </c>
      <c r="E221" s="945" t="s">
        <v>125</v>
      </c>
      <c r="F221" s="1015">
        <v>28</v>
      </c>
      <c r="G221" s="851" t="s">
        <v>1654</v>
      </c>
      <c r="H221" s="802" t="s">
        <v>99</v>
      </c>
      <c r="I221" s="1043" t="s">
        <v>1659</v>
      </c>
      <c r="J221" s="982"/>
      <c r="K221" s="1001" t="str">
        <f>CONCATENATE(" *",[24]Árbol_G!C391," *",[24]Árbol_G!E391," *",[24]Árbol_G!G391)</f>
        <v xml:space="preserve"> * * *</v>
      </c>
      <c r="L221" s="851" t="s">
        <v>987</v>
      </c>
      <c r="M221" s="851" t="s">
        <v>988</v>
      </c>
      <c r="N221" s="804"/>
      <c r="O221" s="970"/>
      <c r="P221" s="802" t="s">
        <v>72</v>
      </c>
      <c r="Q221" s="954">
        <f>IF(P221="Muy Alta",100%,IF(P221="Alta",80%,IF(P221="Media",60%,IF(P221="Baja",40%,IF(P221="Muy Baja",20%,"")))))</f>
        <v>0.8</v>
      </c>
      <c r="R221" s="802" t="s">
        <v>74</v>
      </c>
      <c r="S221" s="954">
        <f>IF(R221="Catastrófico",100%,IF(R221="Mayor",80%,IF(R221="Moderado",60%,IF(R221="Menor",40%,IF(R221="Leve",20%,"")))))</f>
        <v>0.2</v>
      </c>
      <c r="T221" s="802" t="s">
        <v>11</v>
      </c>
      <c r="U221" s="954">
        <f>IF(T221="Catastrófico",100%,IF(T221="Mayor",80%,IF(T221="Moderado",60%,IF(T221="Menor",40%,IF(T221="Leve",20%,"")))))</f>
        <v>0.8</v>
      </c>
      <c r="V221" s="957" t="str">
        <f>IF(W221=100%,"Catastrófico",IF(W221=80%,"Mayor",IF(W221=60%,"Moderado",IF(W221=40%,"Menor",IF(W221=20%,"Leve","")))))</f>
        <v>Mayor</v>
      </c>
      <c r="W221" s="954">
        <f>IF(AND(S221="",U221=""),"",MAX(S221,U221))</f>
        <v>0.8</v>
      </c>
      <c r="X221" s="954" t="str">
        <f>CONCATENATE(P221,V221)</f>
        <v>AltaMayor</v>
      </c>
      <c r="Y221" s="967" t="str">
        <f>IF(X221="Muy AltaLeve","Alto",IF(X221="Muy AltaMenor","Alto",IF(X221="Muy AltaModerado","Alto",IF(X221="Muy AltaMayor","Alto",IF(X221="Muy AltaCatastrófico","Extremo",IF(X221="AltaLeve","Moderado",IF(X221="AltaMenor","Moderado",IF(X221="AltaModerado","Alto",IF(X221="AltaMayor","Alto",IF(X221="AltaCatastrófico","Extremo",IF(X221="MediaLeve","Moderado",IF(X221="MediaMenor","Moderado",IF(X221="MediaModerado","Moderado",IF(X221="MediaMayor","Alto",IF(X221="MediaCatastrófico","Extremo",IF(X221="BajaLeve","Bajo",IF(X221="BajaMenor","Moderado",IF(X221="BajaModerado","Moderado",IF(X221="BajaMayor","Alto",IF(X221="BajaCatastrófico","Extremo",IF(X221="Muy BajaLeve","Bajo",IF(X221="Muy BajaMenor","Bajo",IF(X221="Muy BajaModerado","Moderado",IF(X221="Muy BajaMayor","Alto",IF(X221="Muy BajaCatastrófico","Extremo","")))))))))))))))))))))))))</f>
        <v>Alto</v>
      </c>
      <c r="Z221" s="73">
        <v>1</v>
      </c>
      <c r="AA221" s="76" t="s">
        <v>1012</v>
      </c>
      <c r="AB221" s="381" t="s">
        <v>170</v>
      </c>
      <c r="AC221" s="298" t="s">
        <v>1013</v>
      </c>
      <c r="AD221" s="382" t="str">
        <f t="shared" si="20"/>
        <v>Probabilidad</v>
      </c>
      <c r="AE221" s="381" t="s">
        <v>902</v>
      </c>
      <c r="AF221" s="301">
        <f t="shared" si="21"/>
        <v>0.25</v>
      </c>
      <c r="AG221" s="381" t="s">
        <v>903</v>
      </c>
      <c r="AH221" s="301">
        <f t="shared" si="22"/>
        <v>0.15</v>
      </c>
      <c r="AI221" s="300">
        <f t="shared" si="23"/>
        <v>0.4</v>
      </c>
      <c r="AJ221" s="59">
        <f>IFERROR(IF(AD221="Probabilidad",(Q221-(+Q221*AI221)),IF(AD221="Impacto",Q221,"")),"")</f>
        <v>0.48</v>
      </c>
      <c r="AK221" s="59">
        <f>IFERROR(IF(AD221="Impacto",(W221-(+W221*AI221)),IF(AD221="Probabilidad",W221,"")),"")</f>
        <v>0.8</v>
      </c>
      <c r="AL221" s="10" t="s">
        <v>66</v>
      </c>
      <c r="AM221" s="10" t="s">
        <v>67</v>
      </c>
      <c r="AN221" s="10" t="s">
        <v>80</v>
      </c>
      <c r="AO221" s="951">
        <f>Q221</f>
        <v>0.8</v>
      </c>
      <c r="AP221" s="951">
        <f>IF(AJ221="","",MIN(AJ221:AJ226))</f>
        <v>0.10079999999999999</v>
      </c>
      <c r="AQ221" s="967" t="str">
        <f>IFERROR(IF(AP221="","",IF(AP221&lt;=0.2,"Muy Baja",IF(AP221&lt;=0.4,"Baja",IF(AP221&lt;=0.6,"Media",IF(AP221&lt;=0.8,"Alta","Muy Alta"))))),"")</f>
        <v>Muy Baja</v>
      </c>
      <c r="AR221" s="951">
        <f>W221</f>
        <v>0.8</v>
      </c>
      <c r="AS221" s="951">
        <f>IF(AK221="","",MIN(AK221:AK226))</f>
        <v>0.52</v>
      </c>
      <c r="AT221" s="967" t="str">
        <f>IFERROR(IF(AS221="","",IF(AS221&lt;=0.2,"Leve",IF(AS221&lt;=0.4,"Menor",IF(AS221&lt;=0.6,"Moderado",IF(AS221&lt;=0.8,"Mayor","Catastrófico"))))),"")</f>
        <v>Moderado</v>
      </c>
      <c r="AU221" s="967" t="str">
        <f>Y221</f>
        <v>Alto</v>
      </c>
      <c r="AV221" s="967" t="str">
        <f>IFERROR(IF(OR(AND(AQ221="Muy Baja",AT221="Leve"),AND(AQ221="Muy Baja",AT221="Menor"),AND(AQ221="Baja",AT221="Leve")),"Bajo",IF(OR(AND(AQ221="Muy baja",AT221="Moderado"),AND(AQ221="Baja",AT221="Menor"),AND(AQ221="Baja",AT221="Moderado"),AND(AQ221="Media",AT221="Leve"),AND(AQ221="Media",AT221="Menor"),AND(AQ221="Media",AT221="Moderado"),AND(AQ221="Alta",AT221="Leve"),AND(AQ221="Alta",AT221="Menor")),"Moderado",IF(OR(AND(AQ221="Muy Baja",AT221="Mayor"),AND(AQ221="Baja",AT221="Mayor"),AND(AQ221="Media",AT221="Mayor"),AND(AQ221="Alta",AT221="Moderado"),AND(AQ221="Alta",AT221="Mayor"),AND(AQ221="Muy Alta",AT221="Leve"),AND(AQ221="Muy Alta",AT221="Menor"),AND(AQ221="Muy Alta",AT221="Moderado"),AND(AQ221="Muy Alta",AT221="Mayor")),"Alto",IF(OR(AND(AQ221="Muy Baja",AT221="Catastrófico"),AND(AQ221="Baja",AT221="Catastrófico"),AND(AQ221="Media",AT221="Catastrófico"),AND(AQ221="Alta",AT221="Catastrófico"),AND(AQ221="Muy Alta",AT221="Catastrófico")),"Extremo","")))),"")</f>
        <v>Moderado</v>
      </c>
      <c r="AW221" s="802" t="s">
        <v>167</v>
      </c>
      <c r="AX221" s="808" t="s">
        <v>1660</v>
      </c>
      <c r="AY221" s="1166" t="s">
        <v>1661</v>
      </c>
      <c r="AZ221" s="805" t="s">
        <v>982</v>
      </c>
      <c r="BA221" s="805" t="s">
        <v>1623</v>
      </c>
      <c r="BB221" s="1137" t="s">
        <v>1662</v>
      </c>
      <c r="BC221" s="1165"/>
      <c r="BD221" s="1162"/>
      <c r="BE221" s="1088"/>
      <c r="BF221" s="1088"/>
      <c r="BG221" s="1162"/>
      <c r="BH221" s="1162"/>
      <c r="BI221" s="1162"/>
      <c r="BJ221" s="1165"/>
      <c r="BK221" s="1165"/>
      <c r="BL221" s="1165"/>
    </row>
    <row r="222" spans="1:64" ht="105.75" thickBot="1" x14ac:dyDescent="0.3">
      <c r="A222" s="1056"/>
      <c r="B222" s="1059"/>
      <c r="C222" s="1062"/>
      <c r="D222" s="1013"/>
      <c r="E222" s="946"/>
      <c r="F222" s="1016"/>
      <c r="G222" s="852"/>
      <c r="H222" s="803"/>
      <c r="I222" s="1044"/>
      <c r="J222" s="983"/>
      <c r="K222" s="1002"/>
      <c r="L222" s="852"/>
      <c r="M222" s="852"/>
      <c r="N222" s="805"/>
      <c r="O222" s="971"/>
      <c r="P222" s="803"/>
      <c r="Q222" s="955"/>
      <c r="R222" s="803"/>
      <c r="S222" s="955"/>
      <c r="T222" s="803"/>
      <c r="U222" s="955"/>
      <c r="V222" s="958"/>
      <c r="W222" s="955"/>
      <c r="X222" s="955"/>
      <c r="Y222" s="968"/>
      <c r="Z222" s="74">
        <v>2</v>
      </c>
      <c r="AA222" s="76" t="s">
        <v>915</v>
      </c>
      <c r="AB222" s="383" t="s">
        <v>165</v>
      </c>
      <c r="AC222" s="298" t="s">
        <v>851</v>
      </c>
      <c r="AD222" s="384" t="str">
        <f t="shared" si="20"/>
        <v>Probabilidad</v>
      </c>
      <c r="AE222" s="383" t="s">
        <v>907</v>
      </c>
      <c r="AF222" s="302">
        <f t="shared" si="21"/>
        <v>0.15</v>
      </c>
      <c r="AG222" s="383" t="s">
        <v>903</v>
      </c>
      <c r="AH222" s="302">
        <f t="shared" si="22"/>
        <v>0.15</v>
      </c>
      <c r="AI222" s="315">
        <f t="shared" si="23"/>
        <v>0.3</v>
      </c>
      <c r="AJ222" s="69">
        <f>IFERROR(IF(AND(AD221="Probabilidad",AD222="Probabilidad"),(AJ221-(+AJ221*AI222)),IF(AD222="Probabilidad",(Q221-(+Q221*AI222)),IF(AD222="Impacto",AJ221,""))),"")</f>
        <v>0.33599999999999997</v>
      </c>
      <c r="AK222" s="69">
        <f>IFERROR(IF(AND(AD221="Impacto",AD222="Impacto"),(AK221-(+AK221*AI222)),IF(AD222="Impacto",(W221-(W221*AI222)),IF(AD222="Probabilidad",AK221,""))),"")</f>
        <v>0.8</v>
      </c>
      <c r="AL222" s="10" t="s">
        <v>66</v>
      </c>
      <c r="AM222" s="10" t="s">
        <v>67</v>
      </c>
      <c r="AN222" s="10" t="s">
        <v>80</v>
      </c>
      <c r="AO222" s="952"/>
      <c r="AP222" s="952"/>
      <c r="AQ222" s="968"/>
      <c r="AR222" s="952"/>
      <c r="AS222" s="952"/>
      <c r="AT222" s="968"/>
      <c r="AU222" s="968"/>
      <c r="AV222" s="968"/>
      <c r="AW222" s="803"/>
      <c r="AX222" s="808"/>
      <c r="AY222" s="808"/>
      <c r="AZ222" s="805"/>
      <c r="BA222" s="805"/>
      <c r="BB222" s="1137"/>
      <c r="BC222" s="1134"/>
      <c r="BD222" s="1129"/>
      <c r="BE222" s="1020"/>
      <c r="BF222" s="1020"/>
      <c r="BG222" s="1129"/>
      <c r="BH222" s="1142"/>
      <c r="BI222" s="1129"/>
      <c r="BJ222" s="1134"/>
      <c r="BK222" s="1134"/>
      <c r="BL222" s="1134"/>
    </row>
    <row r="223" spans="1:64" ht="75.75" thickBot="1" x14ac:dyDescent="0.3">
      <c r="A223" s="1056"/>
      <c r="B223" s="1059"/>
      <c r="C223" s="1062"/>
      <c r="D223" s="1013"/>
      <c r="E223" s="946"/>
      <c r="F223" s="1016"/>
      <c r="G223" s="852"/>
      <c r="H223" s="803"/>
      <c r="I223" s="1044"/>
      <c r="J223" s="983"/>
      <c r="K223" s="1002"/>
      <c r="L223" s="852"/>
      <c r="M223" s="852"/>
      <c r="N223" s="805"/>
      <c r="O223" s="971"/>
      <c r="P223" s="803"/>
      <c r="Q223" s="955"/>
      <c r="R223" s="803"/>
      <c r="S223" s="955"/>
      <c r="T223" s="803"/>
      <c r="U223" s="955"/>
      <c r="V223" s="958"/>
      <c r="W223" s="955"/>
      <c r="X223" s="955"/>
      <c r="Y223" s="968"/>
      <c r="Z223" s="74">
        <v>3</v>
      </c>
      <c r="AA223" s="390" t="s">
        <v>958</v>
      </c>
      <c r="AB223" s="383" t="s">
        <v>165</v>
      </c>
      <c r="AC223" s="380" t="s">
        <v>959</v>
      </c>
      <c r="AD223" s="384" t="str">
        <f t="shared" si="20"/>
        <v>Probabilidad</v>
      </c>
      <c r="AE223" s="383" t="s">
        <v>902</v>
      </c>
      <c r="AF223" s="302">
        <f t="shared" si="21"/>
        <v>0.25</v>
      </c>
      <c r="AG223" s="383" t="s">
        <v>65</v>
      </c>
      <c r="AH223" s="302">
        <f t="shared" si="22"/>
        <v>0.25</v>
      </c>
      <c r="AI223" s="315">
        <f t="shared" si="23"/>
        <v>0.5</v>
      </c>
      <c r="AJ223" s="69">
        <f>IFERROR(IF(AND(AD222="Probabilidad",AD223="Probabilidad"),(AJ222-(+AJ222*AI223)),IF(AND(AD222="Impacto",AD223="Probabilidad"),(AJ221-(+AJ221*AI223)),IF(AD223="Impacto",AJ222,""))),"")</f>
        <v>0.16799999999999998</v>
      </c>
      <c r="AK223" s="69">
        <f>IFERROR(IF(AND(AD222="Impacto",AD223="Impacto"),(AK222-(+AK222*AI223)),IF(AND(AD222="Probabilidad",AD223="Impacto"),(AK221-(+AK221*AI223)),IF(AD223="Probabilidad",AK222,""))),"")</f>
        <v>0.8</v>
      </c>
      <c r="AL223" s="10" t="s">
        <v>66</v>
      </c>
      <c r="AM223" s="10" t="s">
        <v>67</v>
      </c>
      <c r="AN223" s="10" t="s">
        <v>80</v>
      </c>
      <c r="AO223" s="952"/>
      <c r="AP223" s="952"/>
      <c r="AQ223" s="968"/>
      <c r="AR223" s="952"/>
      <c r="AS223" s="952"/>
      <c r="AT223" s="968"/>
      <c r="AU223" s="968"/>
      <c r="AV223" s="968"/>
      <c r="AW223" s="803"/>
      <c r="AX223" s="808"/>
      <c r="AY223" s="808"/>
      <c r="AZ223" s="805"/>
      <c r="BA223" s="805"/>
      <c r="BB223" s="1137"/>
      <c r="BC223" s="1134"/>
      <c r="BD223" s="1129"/>
      <c r="BE223" s="1020"/>
      <c r="BF223" s="1020"/>
      <c r="BG223" s="1129"/>
      <c r="BH223" s="1142"/>
      <c r="BI223" s="1129"/>
      <c r="BJ223" s="1134"/>
      <c r="BK223" s="1134"/>
      <c r="BL223" s="1134"/>
    </row>
    <row r="224" spans="1:64" ht="75.75" thickBot="1" x14ac:dyDescent="0.3">
      <c r="A224" s="1056"/>
      <c r="B224" s="1059"/>
      <c r="C224" s="1062"/>
      <c r="D224" s="1013"/>
      <c r="E224" s="946"/>
      <c r="F224" s="1016"/>
      <c r="G224" s="852"/>
      <c r="H224" s="803"/>
      <c r="I224" s="1044"/>
      <c r="J224" s="983"/>
      <c r="K224" s="1002"/>
      <c r="L224" s="852"/>
      <c r="M224" s="852"/>
      <c r="N224" s="805"/>
      <c r="O224" s="971"/>
      <c r="P224" s="803"/>
      <c r="Q224" s="955"/>
      <c r="R224" s="803"/>
      <c r="S224" s="955"/>
      <c r="T224" s="803"/>
      <c r="U224" s="955"/>
      <c r="V224" s="958"/>
      <c r="W224" s="955"/>
      <c r="X224" s="955"/>
      <c r="Y224" s="968"/>
      <c r="Z224" s="74">
        <v>4</v>
      </c>
      <c r="AA224" s="390" t="s">
        <v>958</v>
      </c>
      <c r="AB224" s="383" t="s">
        <v>165</v>
      </c>
      <c r="AC224" s="380" t="s">
        <v>959</v>
      </c>
      <c r="AD224" s="384" t="str">
        <f t="shared" si="20"/>
        <v>Probabilidad</v>
      </c>
      <c r="AE224" s="383" t="s">
        <v>907</v>
      </c>
      <c r="AF224" s="302">
        <f t="shared" si="21"/>
        <v>0.15</v>
      </c>
      <c r="AG224" s="383" t="s">
        <v>65</v>
      </c>
      <c r="AH224" s="302">
        <f t="shared" si="22"/>
        <v>0.25</v>
      </c>
      <c r="AI224" s="315">
        <f t="shared" si="23"/>
        <v>0.4</v>
      </c>
      <c r="AJ224" s="69">
        <f>IFERROR(IF(AND(AD223="Probabilidad",AD224="Probabilidad"),(AJ223-(+AJ223*AI224)),IF(AND(AD223="Impacto",AD224="Probabilidad"),(AJ222-(+AJ222*AI224)),IF(AD224="Impacto",AJ223,""))),"")</f>
        <v>0.10079999999999999</v>
      </c>
      <c r="AK224" s="69">
        <f>IFERROR(IF(AND(AD223="Impacto",AD224="Impacto"),(AK223-(+AK223*AI224)),IF(AND(AD223="Probabilidad",AD224="Impacto"),(AK222-(+AK222*AI224)),IF(AD224="Probabilidad",AK223,""))),"")</f>
        <v>0.8</v>
      </c>
      <c r="AL224" s="10" t="s">
        <v>66</v>
      </c>
      <c r="AM224" s="10" t="s">
        <v>67</v>
      </c>
      <c r="AN224" s="10" t="s">
        <v>80</v>
      </c>
      <c r="AO224" s="952"/>
      <c r="AP224" s="952"/>
      <c r="AQ224" s="968"/>
      <c r="AR224" s="952"/>
      <c r="AS224" s="952"/>
      <c r="AT224" s="968"/>
      <c r="AU224" s="968"/>
      <c r="AV224" s="968"/>
      <c r="AW224" s="803"/>
      <c r="AX224" s="808"/>
      <c r="AY224" s="808"/>
      <c r="AZ224" s="805"/>
      <c r="BA224" s="805"/>
      <c r="BB224" s="1137"/>
      <c r="BC224" s="1134"/>
      <c r="BD224" s="1129"/>
      <c r="BE224" s="1020"/>
      <c r="BF224" s="1020"/>
      <c r="BG224" s="1129"/>
      <c r="BH224" s="1142"/>
      <c r="BI224" s="1129"/>
      <c r="BJ224" s="1134"/>
      <c r="BK224" s="1134"/>
      <c r="BL224" s="1134"/>
    </row>
    <row r="225" spans="1:64" ht="87" customHeight="1" x14ac:dyDescent="0.25">
      <c r="A225" s="1056"/>
      <c r="B225" s="1059"/>
      <c r="C225" s="1062"/>
      <c r="D225" s="1013"/>
      <c r="E225" s="946"/>
      <c r="F225" s="1016"/>
      <c r="G225" s="852"/>
      <c r="H225" s="803"/>
      <c r="I225" s="1044"/>
      <c r="J225" s="983"/>
      <c r="K225" s="1002"/>
      <c r="L225" s="852"/>
      <c r="M225" s="852"/>
      <c r="N225" s="805"/>
      <c r="O225" s="971"/>
      <c r="P225" s="803"/>
      <c r="Q225" s="955"/>
      <c r="R225" s="803"/>
      <c r="S225" s="955"/>
      <c r="T225" s="803"/>
      <c r="U225" s="955"/>
      <c r="V225" s="958"/>
      <c r="W225" s="955"/>
      <c r="X225" s="955"/>
      <c r="Y225" s="968"/>
      <c r="Z225" s="74">
        <v>5</v>
      </c>
      <c r="AA225" s="390" t="s">
        <v>958</v>
      </c>
      <c r="AB225" s="383" t="s">
        <v>165</v>
      </c>
      <c r="AC225" s="380" t="s">
        <v>959</v>
      </c>
      <c r="AD225" s="384" t="str">
        <f t="shared" si="20"/>
        <v>Impacto</v>
      </c>
      <c r="AE225" s="383" t="s">
        <v>908</v>
      </c>
      <c r="AF225" s="302">
        <f t="shared" si="21"/>
        <v>0.1</v>
      </c>
      <c r="AG225" s="383" t="s">
        <v>65</v>
      </c>
      <c r="AH225" s="302">
        <f t="shared" si="22"/>
        <v>0.25</v>
      </c>
      <c r="AI225" s="315">
        <f t="shared" si="23"/>
        <v>0.35</v>
      </c>
      <c r="AJ225" s="69">
        <f>IFERROR(IF(AND(AD224="Probabilidad",AD225="Probabilidad"),(AJ224-(+AJ224*AI225)),IF(AND(AD224="Impacto",AD225="Probabilidad"),(AJ223-(+AJ223*AI225)),IF(AD225="Impacto",AJ224,""))),"")</f>
        <v>0.10079999999999999</v>
      </c>
      <c r="AK225" s="69">
        <f>IFERROR(IF(AND(AD224="Impacto",AD225="Impacto"),(AK224-(+AK224*AI225)),IF(AND(AD224="Probabilidad",AD225="Impacto"),(AK223-(+AK223*AI225)),IF(AD225="Probabilidad",AK224,""))),"")</f>
        <v>0.52</v>
      </c>
      <c r="AL225" s="10" t="s">
        <v>66</v>
      </c>
      <c r="AM225" s="10" t="s">
        <v>67</v>
      </c>
      <c r="AN225" s="10" t="s">
        <v>80</v>
      </c>
      <c r="AO225" s="952"/>
      <c r="AP225" s="952"/>
      <c r="AQ225" s="968"/>
      <c r="AR225" s="952"/>
      <c r="AS225" s="952"/>
      <c r="AT225" s="968"/>
      <c r="AU225" s="968"/>
      <c r="AV225" s="968"/>
      <c r="AW225" s="803"/>
      <c r="AX225" s="808"/>
      <c r="AY225" s="808"/>
      <c r="AZ225" s="805"/>
      <c r="BA225" s="805"/>
      <c r="BB225" s="1137"/>
      <c r="BC225" s="1134"/>
      <c r="BD225" s="1129"/>
      <c r="BE225" s="1020"/>
      <c r="BF225" s="1020"/>
      <c r="BG225" s="1129"/>
      <c r="BH225" s="1142"/>
      <c r="BI225" s="1129"/>
      <c r="BJ225" s="1134"/>
      <c r="BK225" s="1134"/>
      <c r="BL225" s="1134"/>
    </row>
    <row r="226" spans="1:64" ht="15.75" thickBot="1" x14ac:dyDescent="0.3">
      <c r="A226" s="1057"/>
      <c r="B226" s="1060"/>
      <c r="C226" s="1063"/>
      <c r="D226" s="1014"/>
      <c r="E226" s="947"/>
      <c r="F226" s="1017"/>
      <c r="G226" s="960"/>
      <c r="H226" s="847"/>
      <c r="I226" s="1045"/>
      <c r="J226" s="984"/>
      <c r="K226" s="1003"/>
      <c r="L226" s="960"/>
      <c r="M226" s="960"/>
      <c r="N226" s="806"/>
      <c r="O226" s="972"/>
      <c r="P226" s="847"/>
      <c r="Q226" s="956"/>
      <c r="R226" s="847"/>
      <c r="S226" s="956"/>
      <c r="T226" s="847"/>
      <c r="U226" s="956"/>
      <c r="V226" s="959"/>
      <c r="W226" s="956"/>
      <c r="X226" s="956"/>
      <c r="Y226" s="969"/>
      <c r="Z226" s="75">
        <v>6</v>
      </c>
      <c r="AA226" s="410"/>
      <c r="AB226" s="388"/>
      <c r="AC226" s="387"/>
      <c r="AD226" s="391" t="str">
        <f t="shared" si="20"/>
        <v/>
      </c>
      <c r="AE226" s="388"/>
      <c r="AF226" s="303" t="str">
        <f t="shared" si="21"/>
        <v/>
      </c>
      <c r="AG226" s="388"/>
      <c r="AH226" s="303" t="str">
        <f t="shared" si="22"/>
        <v/>
      </c>
      <c r="AI226" s="61" t="str">
        <f t="shared" si="23"/>
        <v/>
      </c>
      <c r="AJ226" s="63" t="str">
        <f>IFERROR(IF(AND(AD225="Probabilidad",AD226="Probabilidad"),(AJ225-(+AJ225*AI226)),IF(AND(AD225="Impacto",AD226="Probabilidad"),(AJ224-(+AJ224*AI226)),IF(AD226="Impacto",AJ225,""))),"")</f>
        <v/>
      </c>
      <c r="AK226" s="63" t="str">
        <f>IFERROR(IF(AND(AD225="Impacto",AD226="Impacto"),(AK225-(+AK225*AI226)),IF(AND(AD225="Probabilidad",AD226="Impacto"),(AK224-(+AK224*AI226)),IF(AD226="Probabilidad",AK225,""))),"")</f>
        <v/>
      </c>
      <c r="AL226" s="20"/>
      <c r="AM226" s="20"/>
      <c r="AN226" s="20"/>
      <c r="AO226" s="953"/>
      <c r="AP226" s="953"/>
      <c r="AQ226" s="969"/>
      <c r="AR226" s="953"/>
      <c r="AS226" s="953"/>
      <c r="AT226" s="969"/>
      <c r="AU226" s="969"/>
      <c r="AV226" s="969"/>
      <c r="AW226" s="847"/>
      <c r="AX226" s="808"/>
      <c r="AY226" s="808"/>
      <c r="AZ226" s="805"/>
      <c r="BA226" s="805"/>
      <c r="BB226" s="1137"/>
      <c r="BC226" s="1134"/>
      <c r="BD226" s="1129"/>
      <c r="BE226" s="1020"/>
      <c r="BF226" s="1020"/>
      <c r="BG226" s="1129"/>
      <c r="BH226" s="1142"/>
      <c r="BI226" s="1129"/>
      <c r="BJ226" s="1134"/>
      <c r="BK226" s="1134"/>
      <c r="BL226" s="1134"/>
    </row>
    <row r="227" spans="1:64" ht="126" customHeight="1" thickBot="1" x14ac:dyDescent="0.3">
      <c r="A227" s="1055" t="s">
        <v>104</v>
      </c>
      <c r="B227" s="1167" t="s">
        <v>91</v>
      </c>
      <c r="C227" s="1061" t="s">
        <v>1022</v>
      </c>
      <c r="D227" s="1012" t="s">
        <v>840</v>
      </c>
      <c r="E227" s="945" t="s">
        <v>124</v>
      </c>
      <c r="F227" s="1015">
        <v>1</v>
      </c>
      <c r="G227" s="804" t="s">
        <v>1023</v>
      </c>
      <c r="H227" s="802" t="s">
        <v>98</v>
      </c>
      <c r="I227" s="1018" t="s">
        <v>1044</v>
      </c>
      <c r="J227" s="982" t="s">
        <v>16</v>
      </c>
      <c r="K227" s="985" t="str">
        <f>CONCATENATE(" *",[25]Árbol_G!C231," *",[25]Árbol_G!E231," *",[25]Árbol_G!G231)</f>
        <v xml:space="preserve"> * * *</v>
      </c>
      <c r="L227" s="851" t="s">
        <v>1024</v>
      </c>
      <c r="M227" s="851" t="s">
        <v>1025</v>
      </c>
      <c r="N227" s="804"/>
      <c r="O227" s="970"/>
      <c r="P227" s="802" t="s">
        <v>70</v>
      </c>
      <c r="Q227" s="954">
        <f>IF(P227="Muy Alta",100%,IF(P227="Alta",80%,IF(P227="Media",60%,IF(P227="Baja",40%,IF(P227="Muy Baja",20%,"")))))</f>
        <v>0.2</v>
      </c>
      <c r="R227" s="802" t="s">
        <v>74</v>
      </c>
      <c r="S227" s="954">
        <f>IF(R227="Catastrófico",100%,IF(R227="Mayor",80%,IF(R227="Moderado",60%,IF(R227="Menor",40%,IF(R227="Leve",20%,"")))))</f>
        <v>0.2</v>
      </c>
      <c r="T227" s="802" t="s">
        <v>9</v>
      </c>
      <c r="U227" s="954">
        <f>IF(T227="Catastrófico",100%,IF(T227="Mayor",80%,IF(T227="Moderado",60%,IF(T227="Menor",40%,IF(T227="Leve",20%,"")))))</f>
        <v>0.4</v>
      </c>
      <c r="V227" s="957" t="str">
        <f>IF(W227=100%,"Catastrófico",IF(W227=80%,"Mayor",IF(W227=60%,"Moderado",IF(W227=40%,"Menor",IF(W227=20%,"Leve","")))))</f>
        <v>Menor</v>
      </c>
      <c r="W227" s="954">
        <f>IF(AND(S227="",U227=""),"",MAX(S227,U227))</f>
        <v>0.4</v>
      </c>
      <c r="X227" s="954" t="str">
        <f>CONCATENATE(P227,V227)</f>
        <v>Muy BajaMenor</v>
      </c>
      <c r="Y227" s="1001" t="str">
        <f>IF(X227="Muy AltaLeve","Alto",IF(X227="Muy AltaMenor","Alto",IF(X227="Muy AltaModerado","Alto",IF(X227="Muy AltaMayor","Alto",IF(X227="Muy AltaCatastrófico","Extremo",IF(X227="AltaLeve","Moderado",IF(X227="AltaMenor","Moderado",IF(X227="AltaModerado","Alto",IF(X227="AltaMayor","Alto",IF(X227="AltaCatastrófico","Extremo",IF(X227="MediaLeve","Moderado",IF(X227="MediaMenor","Moderado",IF(X227="MediaModerado","Moderado",IF(X227="MediaMayor","Alto",IF(X227="MediaCatastrófico","Extremo",IF(X227="BajaLeve","Bajo",IF(X227="BajaMenor","Moderado",IF(X227="BajaModerado","Moderado",IF(X227="BajaMayor","Alto",IF(X227="BajaCatastrófico","Extremo",IF(X227="Muy BajaLeve","Bajo",IF(X227="Muy BajaMenor","Bajo",IF(X227="Muy BajaModerado","Moderado",IF(X227="Muy BajaMayor","Alto",IF(X227="Muy BajaCatastrófico","Extremo","")))))))))))))))))))))))))</f>
        <v>Bajo</v>
      </c>
      <c r="Z227" s="58">
        <v>1</v>
      </c>
      <c r="AA227" s="380" t="s">
        <v>1026</v>
      </c>
      <c r="AB227" s="381" t="s">
        <v>170</v>
      </c>
      <c r="AC227" s="380" t="s">
        <v>851</v>
      </c>
      <c r="AD227" s="382" t="str">
        <f>IF(OR(AE227="Preventivo",AE227="Detectivo"),"Probabilidad",IF(AE227="Correctivo","Impacto",""))</f>
        <v>Probabilidad</v>
      </c>
      <c r="AE227" s="381" t="s">
        <v>64</v>
      </c>
      <c r="AF227" s="301">
        <f>IF(AE227="","",IF(AE227="Preventivo",25%,IF(AE227="Detectivo",15%,IF(AE227="Correctivo",10%))))</f>
        <v>0.25</v>
      </c>
      <c r="AG227" s="381" t="s">
        <v>77</v>
      </c>
      <c r="AH227" s="301">
        <f>IF(AG227="Automático",25%,IF(AG227="Manual",15%,""))</f>
        <v>0.15</v>
      </c>
      <c r="AI227" s="300">
        <f>IF(OR(AF227="",AH227=""),"",AF227+AH227)</f>
        <v>0.4</v>
      </c>
      <c r="AJ227" s="59">
        <f>IFERROR(IF(AD227="Probabilidad",(Q227-(+Q227*AI227)),IF(AD227="Impacto",Q227,"")),"")</f>
        <v>0.12</v>
      </c>
      <c r="AK227" s="59">
        <f>IFERROR(IF(AD227="Impacto",(W227-(W227*AI227)),IF(AD227="Probabilidad",W227,"")),"")</f>
        <v>0.4</v>
      </c>
      <c r="AL227" s="10" t="s">
        <v>66</v>
      </c>
      <c r="AM227" s="107" t="s">
        <v>79</v>
      </c>
      <c r="AN227" s="107" t="s">
        <v>80</v>
      </c>
      <c r="AO227" s="951">
        <f>Q227</f>
        <v>0.2</v>
      </c>
      <c r="AP227" s="951">
        <f>IF(AJ227="","",MIN(AJ227:AJ232))</f>
        <v>8.3999999999999991E-2</v>
      </c>
      <c r="AQ227" s="967" t="str">
        <f>IFERROR(IF(AP227="","",IF(AP227&lt;=0.2,"Muy Baja",IF(AP227&lt;=0.4,"Baja",IF(AP227&lt;=0.6,"Media",IF(AP227&lt;=0.8,"Alta","Muy Alta"))))),"")</f>
        <v>Muy Baja</v>
      </c>
      <c r="AR227" s="951">
        <f>W227</f>
        <v>0.4</v>
      </c>
      <c r="AS227" s="951">
        <f>IF(AK227="","",MIN(AK227:AK232))</f>
        <v>0.4</v>
      </c>
      <c r="AT227" s="967" t="str">
        <f>IFERROR(IF(AS227="","",IF(AS227&lt;=0.2,"Leve",IF(AS227&lt;=0.4,"Menor",IF(AS227&lt;=0.6,"Moderado",IF(AS227&lt;=0.8,"Mayor","Catastrófico"))))),"")</f>
        <v>Menor</v>
      </c>
      <c r="AU227" s="967" t="str">
        <f>Y227</f>
        <v>Bajo</v>
      </c>
      <c r="AV227" s="967" t="str">
        <f>IFERROR(IF(OR(AND(AQ227="Muy Baja",AT227="Leve"),AND(AQ227="Muy Baja",AT227="Menor"),AND(AQ227="Baja",AT227="Leve")),"Bajo",IF(OR(AND(AQ227="Muy baja",AT227="Moderado"),AND(AQ227="Baja",AT227="Menor"),AND(AQ227="Baja",AT227="Moderado"),AND(AQ227="Media",AT227="Leve"),AND(AQ227="Media",AT227="Menor"),AND(AQ227="Media",AT227="Moderado"),AND(AQ227="Alta",AT227="Leve"),AND(AQ227="Alta",AT227="Menor")),"Moderado",IF(OR(AND(AQ227="Muy Baja",AT227="Mayor"),AND(AQ227="Baja",AT227="Mayor"),AND(AQ227="Media",AT227="Mayor"),AND(AQ227="Alta",AT227="Moderado"),AND(AQ227="Alta",AT227="Mayor"),AND(AQ227="Muy Alta",AT227="Leve"),AND(AQ227="Muy Alta",AT227="Menor"),AND(AQ227="Muy Alta",AT227="Moderado"),AND(AQ227="Muy Alta",AT227="Mayor")),"Alto",IF(OR(AND(AQ227="Muy Baja",AT227="Catastrófico"),AND(AQ227="Baja",AT227="Catastrófico"),AND(AQ227="Media",AT227="Catastrófico"),AND(AQ227="Alta",AT227="Catastrófico"),AND(AQ227="Muy Alta",AT227="Catastrófico")),"Extremo","")))),"")</f>
        <v>Bajo</v>
      </c>
      <c r="AW227" s="802" t="s">
        <v>82</v>
      </c>
      <c r="AX227" s="805"/>
      <c r="AY227" s="805"/>
      <c r="AZ227" s="852"/>
      <c r="BA227" s="852"/>
      <c r="BB227" s="852"/>
      <c r="BC227" s="852"/>
      <c r="BD227" s="852"/>
      <c r="BE227" s="852"/>
      <c r="BF227" s="852"/>
      <c r="BG227" s="852"/>
      <c r="BH227" s="852"/>
      <c r="BI227" s="971"/>
      <c r="BJ227" s="805"/>
      <c r="BK227" s="805"/>
      <c r="BL227" s="805"/>
    </row>
    <row r="228" spans="1:64" ht="147" customHeight="1" x14ac:dyDescent="0.25">
      <c r="A228" s="1056"/>
      <c r="B228" s="1168"/>
      <c r="C228" s="1062"/>
      <c r="D228" s="1013"/>
      <c r="E228" s="946"/>
      <c r="F228" s="1016"/>
      <c r="G228" s="805"/>
      <c r="H228" s="803"/>
      <c r="I228" s="952"/>
      <c r="J228" s="983"/>
      <c r="K228" s="986"/>
      <c r="L228" s="852"/>
      <c r="M228" s="852"/>
      <c r="N228" s="805"/>
      <c r="O228" s="971"/>
      <c r="P228" s="803"/>
      <c r="Q228" s="955"/>
      <c r="R228" s="803"/>
      <c r="S228" s="955"/>
      <c r="T228" s="803"/>
      <c r="U228" s="955"/>
      <c r="V228" s="958"/>
      <c r="W228" s="955"/>
      <c r="X228" s="955"/>
      <c r="Y228" s="1002"/>
      <c r="Z228" s="68">
        <v>2</v>
      </c>
      <c r="AA228" s="380" t="s">
        <v>915</v>
      </c>
      <c r="AB228" s="383" t="s">
        <v>165</v>
      </c>
      <c r="AC228" s="380" t="s">
        <v>851</v>
      </c>
      <c r="AD228" s="384" t="str">
        <f t="shared" ref="AD228:AD262" si="24">IF(OR(AE228="Preventivo",AE228="Detectivo"),"Probabilidad",IF(AE228="Correctivo","Impacto",""))</f>
        <v>Probabilidad</v>
      </c>
      <c r="AE228" s="381" t="s">
        <v>75</v>
      </c>
      <c r="AF228" s="302">
        <f t="shared" ref="AF228:AF262" si="25">IF(AE228="","",IF(AE228="Preventivo",25%,IF(AE228="Detectivo",15%,IF(AE228="Correctivo",10%))))</f>
        <v>0.15</v>
      </c>
      <c r="AG228" s="381" t="s">
        <v>77</v>
      </c>
      <c r="AH228" s="302">
        <f t="shared" ref="AH228:AH262" si="26">IF(AG228="Automático",25%,IF(AG228="Manual",15%,""))</f>
        <v>0.15</v>
      </c>
      <c r="AI228" s="315">
        <f t="shared" ref="AI228:AI262" si="27">IF(OR(AF228="",AH228=""),"",AF228+AH228)</f>
        <v>0.3</v>
      </c>
      <c r="AJ228" s="69">
        <f>IFERROR(IF(AND(AD227="Probabilidad",AD228="Probabilidad"),(AJ227-(+AJ227*AI228)),IF(AD228="Probabilidad",(Q227-(+Q227*AI228)),IF(AD228="Impacto",AJ227,""))),"")</f>
        <v>8.3999999999999991E-2</v>
      </c>
      <c r="AK228" s="69">
        <f>IFERROR(IF(AND(AD227="Impacto",AD228="Impacto"),(AK227-(+AK227*AI228)),IF(AD228="Impacto",(W227-(+W227*AI228)),IF(AD228="Probabilidad",AK227,""))),"")</f>
        <v>0.4</v>
      </c>
      <c r="AL228" s="10" t="s">
        <v>66</v>
      </c>
      <c r="AM228" s="96" t="s">
        <v>67</v>
      </c>
      <c r="AN228" s="96" t="s">
        <v>80</v>
      </c>
      <c r="AO228" s="952"/>
      <c r="AP228" s="952"/>
      <c r="AQ228" s="968"/>
      <c r="AR228" s="952"/>
      <c r="AS228" s="952"/>
      <c r="AT228" s="968"/>
      <c r="AU228" s="968"/>
      <c r="AV228" s="968"/>
      <c r="AW228" s="803"/>
      <c r="AX228" s="805"/>
      <c r="AY228" s="805"/>
      <c r="AZ228" s="852"/>
      <c r="BA228" s="852"/>
      <c r="BB228" s="852"/>
      <c r="BC228" s="852"/>
      <c r="BD228" s="852"/>
      <c r="BE228" s="852"/>
      <c r="BF228" s="852"/>
      <c r="BG228" s="852"/>
      <c r="BH228" s="852"/>
      <c r="BI228" s="971"/>
      <c r="BJ228" s="805"/>
      <c r="BK228" s="805"/>
      <c r="BL228" s="805"/>
    </row>
    <row r="229" spans="1:64" x14ac:dyDescent="0.25">
      <c r="A229" s="1056"/>
      <c r="B229" s="1168"/>
      <c r="C229" s="1062"/>
      <c r="D229" s="1013"/>
      <c r="E229" s="946"/>
      <c r="F229" s="1016"/>
      <c r="G229" s="805"/>
      <c r="H229" s="803"/>
      <c r="I229" s="952"/>
      <c r="J229" s="983"/>
      <c r="K229" s="986"/>
      <c r="L229" s="852"/>
      <c r="M229" s="852"/>
      <c r="N229" s="805"/>
      <c r="O229" s="971"/>
      <c r="P229" s="803"/>
      <c r="Q229" s="955"/>
      <c r="R229" s="803"/>
      <c r="S229" s="955"/>
      <c r="T229" s="803"/>
      <c r="U229" s="955"/>
      <c r="V229" s="958"/>
      <c r="W229" s="955"/>
      <c r="X229" s="955"/>
      <c r="Y229" s="1002"/>
      <c r="Z229" s="68">
        <v>3</v>
      </c>
      <c r="AA229" s="380"/>
      <c r="AB229" s="383"/>
      <c r="AC229" s="298"/>
      <c r="AD229" s="384" t="str">
        <f t="shared" si="24"/>
        <v/>
      </c>
      <c r="AE229" s="383"/>
      <c r="AF229" s="302" t="str">
        <f t="shared" si="25"/>
        <v/>
      </c>
      <c r="AG229" s="383"/>
      <c r="AH229" s="302" t="str">
        <f t="shared" si="26"/>
        <v/>
      </c>
      <c r="AI229" s="315" t="str">
        <f t="shared" si="27"/>
        <v/>
      </c>
      <c r="AJ229" s="69" t="str">
        <f>IFERROR(IF(AND(AD228="Probabilidad",AD229="Probabilidad"),(AJ228-(+AJ228*AI229)),IF(AND(AD228="Impacto",AD229="Probabilidad"),(AJ227-(+AJ227*AI229)),IF(AD229="Impacto",AJ228,""))),"")</f>
        <v/>
      </c>
      <c r="AK229" s="69" t="str">
        <f>IFERROR(IF(AND(AD228="Impacto",AD229="Impacto"),(AK228-(+AK228*AI229)),IF(AND(AD228="Probabilidad",AD229="Impacto"),(AK227-(+AK227*AI229)),IF(AD229="Probabilidad",AK228,""))),"")</f>
        <v/>
      </c>
      <c r="AL229" s="19"/>
      <c r="AM229" s="96"/>
      <c r="AN229" s="96"/>
      <c r="AO229" s="952"/>
      <c r="AP229" s="952"/>
      <c r="AQ229" s="968"/>
      <c r="AR229" s="952"/>
      <c r="AS229" s="952"/>
      <c r="AT229" s="968"/>
      <c r="AU229" s="968"/>
      <c r="AV229" s="968"/>
      <c r="AW229" s="803"/>
      <c r="AX229" s="805"/>
      <c r="AY229" s="805"/>
      <c r="AZ229" s="852"/>
      <c r="BA229" s="852"/>
      <c r="BB229" s="852"/>
      <c r="BC229" s="852"/>
      <c r="BD229" s="852"/>
      <c r="BE229" s="852"/>
      <c r="BF229" s="852"/>
      <c r="BG229" s="852"/>
      <c r="BH229" s="852"/>
      <c r="BI229" s="971"/>
      <c r="BJ229" s="805"/>
      <c r="BK229" s="805"/>
      <c r="BL229" s="805"/>
    </row>
    <row r="230" spans="1:64" x14ac:dyDescent="0.25">
      <c r="A230" s="1056"/>
      <c r="B230" s="1168"/>
      <c r="C230" s="1062"/>
      <c r="D230" s="1013"/>
      <c r="E230" s="946"/>
      <c r="F230" s="1016"/>
      <c r="G230" s="805"/>
      <c r="H230" s="803"/>
      <c r="I230" s="952"/>
      <c r="J230" s="983"/>
      <c r="K230" s="986"/>
      <c r="L230" s="852"/>
      <c r="M230" s="852"/>
      <c r="N230" s="805"/>
      <c r="O230" s="971"/>
      <c r="P230" s="803"/>
      <c r="Q230" s="955"/>
      <c r="R230" s="803"/>
      <c r="S230" s="955"/>
      <c r="T230" s="803"/>
      <c r="U230" s="955"/>
      <c r="V230" s="958"/>
      <c r="W230" s="955"/>
      <c r="X230" s="955"/>
      <c r="Y230" s="1002"/>
      <c r="Z230" s="68">
        <v>4</v>
      </c>
      <c r="AA230" s="385"/>
      <c r="AB230" s="383"/>
      <c r="AC230" s="385"/>
      <c r="AD230" s="384" t="str">
        <f t="shared" si="24"/>
        <v/>
      </c>
      <c r="AE230" s="383"/>
      <c r="AF230" s="302" t="str">
        <f t="shared" si="25"/>
        <v/>
      </c>
      <c r="AG230" s="383"/>
      <c r="AH230" s="302" t="str">
        <f t="shared" si="26"/>
        <v/>
      </c>
      <c r="AI230" s="315" t="str">
        <f t="shared" si="27"/>
        <v/>
      </c>
      <c r="AJ230" s="69" t="str">
        <f>IFERROR(IF(AND(AD229="Probabilidad",AD230="Probabilidad"),(AJ229-(+AJ229*AI230)),IF(AND(AD229="Impacto",AD230="Probabilidad"),(AJ228-(+AJ228*AI230)),IF(AD230="Impacto",AJ229,""))),"")</f>
        <v/>
      </c>
      <c r="AK230" s="69" t="str">
        <f>IFERROR(IF(AND(AD229="Impacto",AD230="Impacto"),(AK229-(+AK229*AI230)),IF(AND(AD229="Probabilidad",AD230="Impacto"),(AK228-(+AK228*AI230)),IF(AD230="Probabilidad",AK229,""))),"")</f>
        <v/>
      </c>
      <c r="AL230" s="19"/>
      <c r="AM230" s="96"/>
      <c r="AN230" s="96"/>
      <c r="AO230" s="952"/>
      <c r="AP230" s="952"/>
      <c r="AQ230" s="968"/>
      <c r="AR230" s="952"/>
      <c r="AS230" s="952"/>
      <c r="AT230" s="968"/>
      <c r="AU230" s="968"/>
      <c r="AV230" s="968"/>
      <c r="AW230" s="803"/>
      <c r="AX230" s="805"/>
      <c r="AY230" s="805"/>
      <c r="AZ230" s="852"/>
      <c r="BA230" s="852"/>
      <c r="BB230" s="852"/>
      <c r="BC230" s="852"/>
      <c r="BD230" s="852"/>
      <c r="BE230" s="852"/>
      <c r="BF230" s="852"/>
      <c r="BG230" s="852"/>
      <c r="BH230" s="852"/>
      <c r="BI230" s="971"/>
      <c r="BJ230" s="805"/>
      <c r="BK230" s="805"/>
      <c r="BL230" s="805"/>
    </row>
    <row r="231" spans="1:64" x14ac:dyDescent="0.25">
      <c r="A231" s="1056"/>
      <c r="B231" s="1168"/>
      <c r="C231" s="1062"/>
      <c r="D231" s="1013"/>
      <c r="E231" s="946"/>
      <c r="F231" s="1016"/>
      <c r="G231" s="805"/>
      <c r="H231" s="803"/>
      <c r="I231" s="952"/>
      <c r="J231" s="983"/>
      <c r="K231" s="986"/>
      <c r="L231" s="852"/>
      <c r="M231" s="852"/>
      <c r="N231" s="805"/>
      <c r="O231" s="971"/>
      <c r="P231" s="803"/>
      <c r="Q231" s="955"/>
      <c r="R231" s="803"/>
      <c r="S231" s="955"/>
      <c r="T231" s="803"/>
      <c r="U231" s="955"/>
      <c r="V231" s="958"/>
      <c r="W231" s="955"/>
      <c r="X231" s="955"/>
      <c r="Y231" s="1002"/>
      <c r="Z231" s="68">
        <v>5</v>
      </c>
      <c r="AA231" s="309"/>
      <c r="AB231" s="383"/>
      <c r="AC231" s="385"/>
      <c r="AD231" s="384" t="str">
        <f t="shared" si="24"/>
        <v/>
      </c>
      <c r="AE231" s="383"/>
      <c r="AF231" s="302" t="str">
        <f t="shared" si="25"/>
        <v/>
      </c>
      <c r="AG231" s="383"/>
      <c r="AH231" s="302" t="str">
        <f t="shared" si="26"/>
        <v/>
      </c>
      <c r="AI231" s="315" t="str">
        <f t="shared" si="27"/>
        <v/>
      </c>
      <c r="AJ231" s="69" t="str">
        <f>IFERROR(IF(AND(AD230="Probabilidad",AD231="Probabilidad"),(AJ230-(+AJ230*AI231)),IF(AND(AD230="Impacto",AD231="Probabilidad"),(AJ229-(+AJ229*AI231)),IF(AD231="Impacto",AJ230,""))),"")</f>
        <v/>
      </c>
      <c r="AK231" s="69" t="str">
        <f>IFERROR(IF(AND(AD230="Impacto",AD231="Impacto"),(AK230-(+AK230*AI231)),IF(AND(AD230="Probabilidad",AD231="Impacto"),(AK229-(+AK229*AI231)),IF(AD231="Probabilidad",AK230,""))),"")</f>
        <v/>
      </c>
      <c r="AL231" s="19"/>
      <c r="AM231" s="96"/>
      <c r="AN231" s="96"/>
      <c r="AO231" s="952"/>
      <c r="AP231" s="952"/>
      <c r="AQ231" s="968"/>
      <c r="AR231" s="952"/>
      <c r="AS231" s="952"/>
      <c r="AT231" s="968"/>
      <c r="AU231" s="968"/>
      <c r="AV231" s="968"/>
      <c r="AW231" s="803"/>
      <c r="AX231" s="805"/>
      <c r="AY231" s="805"/>
      <c r="AZ231" s="852"/>
      <c r="BA231" s="852"/>
      <c r="BB231" s="852"/>
      <c r="BC231" s="852"/>
      <c r="BD231" s="852"/>
      <c r="BE231" s="852"/>
      <c r="BF231" s="852"/>
      <c r="BG231" s="852"/>
      <c r="BH231" s="852"/>
      <c r="BI231" s="971"/>
      <c r="BJ231" s="805"/>
      <c r="BK231" s="805"/>
      <c r="BL231" s="805"/>
    </row>
    <row r="232" spans="1:64" ht="15.75" thickBot="1" x14ac:dyDescent="0.3">
      <c r="A232" s="1056"/>
      <c r="B232" s="1168"/>
      <c r="C232" s="1062"/>
      <c r="D232" s="1014"/>
      <c r="E232" s="947"/>
      <c r="F232" s="1017"/>
      <c r="G232" s="806"/>
      <c r="H232" s="847"/>
      <c r="I232" s="953"/>
      <c r="J232" s="984"/>
      <c r="K232" s="987"/>
      <c r="L232" s="960"/>
      <c r="M232" s="960"/>
      <c r="N232" s="806"/>
      <c r="O232" s="972"/>
      <c r="P232" s="847"/>
      <c r="Q232" s="956"/>
      <c r="R232" s="847"/>
      <c r="S232" s="956"/>
      <c r="T232" s="847"/>
      <c r="U232" s="956"/>
      <c r="V232" s="959"/>
      <c r="W232" s="956"/>
      <c r="X232" s="956"/>
      <c r="Y232" s="1003"/>
      <c r="Z232" s="60">
        <v>6</v>
      </c>
      <c r="AA232" s="387"/>
      <c r="AB232" s="388"/>
      <c r="AC232" s="387"/>
      <c r="AD232" s="389" t="str">
        <f t="shared" si="24"/>
        <v/>
      </c>
      <c r="AE232" s="388"/>
      <c r="AF232" s="303" t="str">
        <f t="shared" si="25"/>
        <v/>
      </c>
      <c r="AG232" s="388"/>
      <c r="AH232" s="303" t="str">
        <f t="shared" si="26"/>
        <v/>
      </c>
      <c r="AI232" s="61" t="str">
        <f t="shared" si="27"/>
        <v/>
      </c>
      <c r="AJ232" s="69" t="str">
        <f>IFERROR(IF(AND(AD231="Probabilidad",AD232="Probabilidad"),(AJ231-(+AJ231*AI232)),IF(AND(AD231="Impacto",AD232="Probabilidad"),(AJ230-(+AJ230*AI232)),IF(AD232="Impacto",AJ231,""))),"")</f>
        <v/>
      </c>
      <c r="AK232" s="69" t="str">
        <f>IFERROR(IF(AND(AD231="Impacto",AD232="Impacto"),(AK231-(+AK231*AI232)),IF(AND(AD231="Probabilidad",AD232="Impacto"),(AK230-(+AK230*AI232)),IF(AD232="Probabilidad",AK231,""))),"")</f>
        <v/>
      </c>
      <c r="AL232" s="20"/>
      <c r="AM232" s="97"/>
      <c r="AN232" s="97"/>
      <c r="AO232" s="953"/>
      <c r="AP232" s="953"/>
      <c r="AQ232" s="969"/>
      <c r="AR232" s="953"/>
      <c r="AS232" s="953"/>
      <c r="AT232" s="969"/>
      <c r="AU232" s="969"/>
      <c r="AV232" s="969"/>
      <c r="AW232" s="847"/>
      <c r="AX232" s="805"/>
      <c r="AY232" s="805"/>
      <c r="AZ232" s="852"/>
      <c r="BA232" s="852"/>
      <c r="BB232" s="852"/>
      <c r="BC232" s="852"/>
      <c r="BD232" s="852"/>
      <c r="BE232" s="852"/>
      <c r="BF232" s="852"/>
      <c r="BG232" s="852"/>
      <c r="BH232" s="852"/>
      <c r="BI232" s="971"/>
      <c r="BJ232" s="805"/>
      <c r="BK232" s="805"/>
      <c r="BL232" s="805"/>
    </row>
    <row r="233" spans="1:64" ht="77.25" customHeight="1" thickBot="1" x14ac:dyDescent="0.3">
      <c r="A233" s="1056"/>
      <c r="B233" s="1168"/>
      <c r="C233" s="1062"/>
      <c r="D233" s="1012" t="s">
        <v>840</v>
      </c>
      <c r="E233" s="945" t="s">
        <v>124</v>
      </c>
      <c r="F233" s="1015">
        <v>2</v>
      </c>
      <c r="G233" s="804" t="s">
        <v>1663</v>
      </c>
      <c r="H233" s="802" t="s">
        <v>99</v>
      </c>
      <c r="I233" s="1018" t="s">
        <v>1664</v>
      </c>
      <c r="J233" s="1067" t="s">
        <v>16</v>
      </c>
      <c r="K233" s="1001" t="str">
        <f>CONCATENATE(" *",[25]Árbol_G!C249," *",[25]Árbol_G!E249," *",[25]Árbol_G!G249)</f>
        <v xml:space="preserve"> * * *Si no existe un segundo efecto/consecuencia/causa coloque un espacio o un punto</v>
      </c>
      <c r="L233" s="1064" t="s">
        <v>1665</v>
      </c>
      <c r="M233" s="804" t="s">
        <v>1034</v>
      </c>
      <c r="N233" s="804"/>
      <c r="O233" s="970"/>
      <c r="P233" s="802" t="s">
        <v>70</v>
      </c>
      <c r="Q233" s="954">
        <f>IF(P233="Muy Alta",100%,IF(P233="Alta",80%,IF(P233="Media",60%,IF(P233="Baja",40%,IF(P233="Muy Baja",20%,"")))))</f>
        <v>0.2</v>
      </c>
      <c r="R233" s="802"/>
      <c r="S233" s="954" t="str">
        <f>IF(R233="Catastrófico",100%,IF(R233="Mayor",80%,IF(R233="Moderado",60%,IF(R233="Menor",40%,IF(R233="Leve",20%,"")))))</f>
        <v/>
      </c>
      <c r="T233" s="802" t="s">
        <v>11</v>
      </c>
      <c r="U233" s="954">
        <f>IF(T233="Catastrófico",100%,IF(T233="Mayor",80%,IF(T233="Moderado",60%,IF(T233="Menor",40%,IF(T233="Leve",20%,"")))))</f>
        <v>0.8</v>
      </c>
      <c r="V233" s="967" t="str">
        <f>IF(W233=100%,"Catastrófico",IF(W233=80%,"Mayor",IF(W233=60%,"Moderado",IF(W233=40%,"Menor",IF(W233=20%,"Leve","")))))</f>
        <v>Mayor</v>
      </c>
      <c r="W233" s="954">
        <f>IF(AND(S233="",U233=""),"",MAX(S233,U233))</f>
        <v>0.8</v>
      </c>
      <c r="X233" s="954" t="str">
        <f>CONCATENATE(P233,V233)</f>
        <v>Muy BajaMayor</v>
      </c>
      <c r="Y233" s="967" t="str">
        <f>IF(X233="Muy AltaLeve","Alto",IF(X233="Muy AltaMenor","Alto",IF(X233="Muy AltaModerado","Alto",IF(X233="Muy AltaMayor","Alto",IF(X233="Muy AltaCatastrófico","Extremo",IF(X233="AltaLeve","Moderado",IF(X233="AltaMenor","Moderado",IF(X233="AltaModerado","Alto",IF(X233="AltaMayor","Alto",IF(X233="AltaCatastrófico","Extremo",IF(X233="MediaLeve","Moderado",IF(X233="MediaMenor","Moderado",IF(X233="MediaModerado","Moderado",IF(X233="MediaMayor","Alto",IF(X233="MediaCatastrófico","Extremo",IF(X233="BajaLeve","Bajo",IF(X233="BajaMenor","Moderado",IF(X233="BajaModerado","Moderado",IF(X233="BajaMayor","Alto",IF(X233="BajaCatastrófico","Extremo",IF(X233="Muy BajaLeve","Bajo",IF(X233="Muy BajaMenor","Bajo",IF(X233="Muy BajaModerado","Moderado",IF(X233="Muy BajaMayor","Alto",IF(X233="Muy BajaCatastrófico","Extremo","")))))))))))))))))))))))))</f>
        <v>Alto</v>
      </c>
      <c r="Z233" s="83">
        <v>1</v>
      </c>
      <c r="AA233" s="87" t="s">
        <v>1666</v>
      </c>
      <c r="AB233" s="19" t="s">
        <v>170</v>
      </c>
      <c r="AC233" s="298" t="s">
        <v>1027</v>
      </c>
      <c r="AD233" s="414" t="str">
        <f t="shared" si="24"/>
        <v>Probabilidad</v>
      </c>
      <c r="AE233" s="10" t="s">
        <v>75</v>
      </c>
      <c r="AF233" s="301">
        <f t="shared" si="25"/>
        <v>0.15</v>
      </c>
      <c r="AG233" s="19" t="s">
        <v>77</v>
      </c>
      <c r="AH233" s="301">
        <f t="shared" si="26"/>
        <v>0.15</v>
      </c>
      <c r="AI233" s="300">
        <f t="shared" si="27"/>
        <v>0.3</v>
      </c>
      <c r="AJ233" s="415">
        <f>IFERROR(IF(AD233="Probabilidad",(Q233-(+Q233*AI233)),IF(AD233="Impacto",Q233,"")),"")</f>
        <v>0.14000000000000001</v>
      </c>
      <c r="AK233" s="415">
        <f>IFERROR(IF(AD233="Impacto",(W233-(+W233*AI233)),IF(AD233="Probabilidad",W233,"")),"")</f>
        <v>0.8</v>
      </c>
      <c r="AL233" s="10" t="s">
        <v>66</v>
      </c>
      <c r="AM233" s="107" t="s">
        <v>79</v>
      </c>
      <c r="AN233" s="107" t="s">
        <v>80</v>
      </c>
      <c r="AO233" s="951">
        <f>Q233</f>
        <v>0.2</v>
      </c>
      <c r="AP233" s="951">
        <f>IF(AJ233="","",MIN(AJ233:AJ238))</f>
        <v>7.0000000000000007E-2</v>
      </c>
      <c r="AQ233" s="967" t="str">
        <f>IFERROR(IF(AP233="","",IF(AP233&lt;=0.2,"Muy Baja",IF(AP233&lt;=0.4,"Baja",IF(AP233&lt;=0.6,"Media",IF(AP233&lt;=0.8,"Alta","Muy Alta"))))),"")</f>
        <v>Muy Baja</v>
      </c>
      <c r="AR233" s="951">
        <f>W233</f>
        <v>0.8</v>
      </c>
      <c r="AS233" s="951">
        <f>IF(AK233="","",MIN(AK233:AK238))</f>
        <v>0.45000000000000007</v>
      </c>
      <c r="AT233" s="967" t="str">
        <f>IFERROR(IF(AS233="","",IF(AS233&lt;=0.2,"Leve",IF(AS233&lt;=0.4,"Menor",IF(AS233&lt;=0.6,"Moderado",IF(AS233&lt;=0.8,"Mayor","Catastrófico"))))),"")</f>
        <v>Moderado</v>
      </c>
      <c r="AU233" s="967" t="str">
        <f>Y233</f>
        <v>Alto</v>
      </c>
      <c r="AV233" s="967" t="str">
        <f>IFERROR(IF(OR(AND(AQ233="Muy Baja",AT233="Leve"),AND(AQ233="Muy Baja",AT233="Menor"),AND(AQ233="Baja",AT233="Leve")),"Bajo",IF(OR(AND(AQ233="Muy baja",AT233="Moderado"),AND(AQ233="Baja",AT233="Menor"),AND(AQ233="Baja",AT233="Moderado"),AND(AQ233="Media",AT233="Leve"),AND(AQ233="Media",AT233="Menor"),AND(AQ233="Media",AT233="Moderado"),AND(AQ233="Alta",AT233="Leve"),AND(AQ233="Alta",AT233="Menor")),"Moderado",IF(OR(AND(AQ233="Muy Baja",AT233="Mayor"),AND(AQ233="Baja",AT233="Mayor"),AND(AQ233="Media",AT233="Mayor"),AND(AQ233="Alta",AT233="Moderado"),AND(AQ233="Alta",AT233="Mayor"),AND(AQ233="Muy Alta",AT233="Leve"),AND(AQ233="Muy Alta",AT233="Menor"),AND(AQ233="Muy Alta",AT233="Moderado"),AND(AQ233="Muy Alta",AT233="Mayor")),"Alto",IF(OR(AND(AQ233="Muy Baja",AT233="Catastrófico"),AND(AQ233="Baja",AT233="Catastrófico"),AND(AQ233="Media",AT233="Catastrófico"),AND(AQ233="Alta",AT233="Catastrófico"),AND(AQ233="Muy Alta",AT233="Catastrófico")),"Extremo","")))),"")</f>
        <v>Moderado</v>
      </c>
      <c r="AW233" s="802" t="s">
        <v>167</v>
      </c>
      <c r="AX233" s="805" t="s">
        <v>1667</v>
      </c>
      <c r="AY233" s="805" t="s">
        <v>1668</v>
      </c>
      <c r="AZ233" s="805" t="s">
        <v>1669</v>
      </c>
      <c r="BA233" s="805" t="s">
        <v>1670</v>
      </c>
      <c r="BB233" s="1137">
        <v>45291</v>
      </c>
      <c r="BC233" s="862"/>
      <c r="BD233" s="862"/>
      <c r="BE233" s="1170"/>
      <c r="BF233" s="1170"/>
      <c r="BG233" s="1170"/>
      <c r="BH233" s="1170"/>
      <c r="BI233" s="1170"/>
      <c r="BJ233" s="862"/>
      <c r="BK233" s="862"/>
      <c r="BL233" s="862"/>
    </row>
    <row r="234" spans="1:64" ht="76.5" customHeight="1" thickBot="1" x14ac:dyDescent="0.3">
      <c r="A234" s="1056"/>
      <c r="B234" s="1168"/>
      <c r="C234" s="1062"/>
      <c r="D234" s="1013"/>
      <c r="E234" s="946"/>
      <c r="F234" s="1016"/>
      <c r="G234" s="805"/>
      <c r="H234" s="803"/>
      <c r="I234" s="952"/>
      <c r="J234" s="1068"/>
      <c r="K234" s="1002"/>
      <c r="L234" s="1065"/>
      <c r="M234" s="805"/>
      <c r="N234" s="805"/>
      <c r="O234" s="971"/>
      <c r="P234" s="803"/>
      <c r="Q234" s="955"/>
      <c r="R234" s="803"/>
      <c r="S234" s="955"/>
      <c r="T234" s="803"/>
      <c r="U234" s="955"/>
      <c r="V234" s="968"/>
      <c r="W234" s="955"/>
      <c r="X234" s="955"/>
      <c r="Y234" s="968"/>
      <c r="Z234" s="84">
        <v>2</v>
      </c>
      <c r="AA234" s="76" t="s">
        <v>1671</v>
      </c>
      <c r="AB234" s="10" t="s">
        <v>170</v>
      </c>
      <c r="AC234" s="76" t="s">
        <v>1672</v>
      </c>
      <c r="AD234" s="70" t="str">
        <f>IF(OR(AE234="Preventivo",AE234="Detectivo"),"Probabilidad",IF(AE234="Correctivo","Impacto",""))</f>
        <v>Impacto</v>
      </c>
      <c r="AE234" s="19" t="s">
        <v>76</v>
      </c>
      <c r="AF234" s="302">
        <f t="shared" si="25"/>
        <v>0.1</v>
      </c>
      <c r="AG234" s="10" t="s">
        <v>77</v>
      </c>
      <c r="AH234" s="302">
        <f t="shared" si="26"/>
        <v>0.15</v>
      </c>
      <c r="AI234" s="315">
        <f t="shared" si="27"/>
        <v>0.25</v>
      </c>
      <c r="AJ234" s="71">
        <f>IFERROR(IF(AND(AD233="Probabilidad",AD234="Probabilidad"),(AJ233-(+AJ233*AI234)),IF(AD234="Probabilidad",(Q233-(+Q233*AI234)),IF(AD234="Impacto",AJ233,""))),"")</f>
        <v>0.14000000000000001</v>
      </c>
      <c r="AK234" s="71">
        <f>IFERROR(IF(AND(AD233="Impacto",AD234="Impacto"),(AK233-(+AK233*AI234)),IF(AD234="Impacto",(W233-(+W233*AI234)),IF(AD234="Probabilidad",AK233,""))),"")</f>
        <v>0.60000000000000009</v>
      </c>
      <c r="AL234" s="10" t="s">
        <v>66</v>
      </c>
      <c r="AM234" s="96" t="s">
        <v>79</v>
      </c>
      <c r="AN234" s="96" t="s">
        <v>80</v>
      </c>
      <c r="AO234" s="952"/>
      <c r="AP234" s="952"/>
      <c r="AQ234" s="968"/>
      <c r="AR234" s="952"/>
      <c r="AS234" s="952"/>
      <c r="AT234" s="968"/>
      <c r="AU234" s="968"/>
      <c r="AV234" s="968"/>
      <c r="AW234" s="803"/>
      <c r="AX234" s="805"/>
      <c r="AY234" s="805"/>
      <c r="AZ234" s="805"/>
      <c r="BA234" s="805"/>
      <c r="BB234" s="1137"/>
      <c r="BC234" s="805"/>
      <c r="BD234" s="805"/>
      <c r="BE234" s="971"/>
      <c r="BF234" s="971"/>
      <c r="BG234" s="971"/>
      <c r="BH234" s="971"/>
      <c r="BI234" s="971"/>
      <c r="BJ234" s="805"/>
      <c r="BK234" s="805"/>
      <c r="BL234" s="805"/>
    </row>
    <row r="235" spans="1:64" ht="90.75" thickBot="1" x14ac:dyDescent="0.3">
      <c r="A235" s="1056"/>
      <c r="B235" s="1168"/>
      <c r="C235" s="1062"/>
      <c r="D235" s="1013"/>
      <c r="E235" s="946"/>
      <c r="F235" s="1016"/>
      <c r="G235" s="805"/>
      <c r="H235" s="803"/>
      <c r="I235" s="952"/>
      <c r="J235" s="1068"/>
      <c r="K235" s="1002"/>
      <c r="L235" s="1065"/>
      <c r="M235" s="805"/>
      <c r="N235" s="805"/>
      <c r="O235" s="971"/>
      <c r="P235" s="803"/>
      <c r="Q235" s="955"/>
      <c r="R235" s="803"/>
      <c r="S235" s="955"/>
      <c r="T235" s="803"/>
      <c r="U235" s="955"/>
      <c r="V235" s="968"/>
      <c r="W235" s="955"/>
      <c r="X235" s="955"/>
      <c r="Y235" s="968"/>
      <c r="Z235" s="84">
        <v>3</v>
      </c>
      <c r="AA235" s="76" t="s">
        <v>1673</v>
      </c>
      <c r="AB235" s="10" t="s">
        <v>170</v>
      </c>
      <c r="AC235" s="76" t="s">
        <v>1674</v>
      </c>
      <c r="AD235" s="70" t="str">
        <f>IF(OR(AE235="Preventivo",AE235="Detectivo"),"Probabilidad",IF(AE235="Correctivo","Impacto",""))</f>
        <v>Probabilidad</v>
      </c>
      <c r="AE235" s="19" t="s">
        <v>64</v>
      </c>
      <c r="AF235" s="302">
        <f t="shared" si="25"/>
        <v>0.25</v>
      </c>
      <c r="AG235" s="10" t="s">
        <v>65</v>
      </c>
      <c r="AH235" s="302">
        <f t="shared" si="26"/>
        <v>0.25</v>
      </c>
      <c r="AI235" s="315">
        <f t="shared" si="27"/>
        <v>0.5</v>
      </c>
      <c r="AJ235" s="71">
        <f>IFERROR(IF(AND(AD234="Probabilidad",AD235="Probabilidad"),(AJ234-(+AJ234*AI235)),IF(AND(AD234="Impacto",AD235="Probabilidad"),(AJ233-(+AJ233*AI235)),IF(AD235="Impacto",AJ234,""))),"")</f>
        <v>7.0000000000000007E-2</v>
      </c>
      <c r="AK235" s="71">
        <f>IFERROR(IF(AND(AD234="Impacto",AD235="Impacto"),(AK234-(+AK234*AI235)),IF(AND(AD234="Probabilidad",AD235="Impacto"),(AK233-(+AK233*AI235)),IF(AD235="Probabilidad",AK234,""))),"")</f>
        <v>0.60000000000000009</v>
      </c>
      <c r="AL235" s="10" t="s">
        <v>66</v>
      </c>
      <c r="AM235" s="96" t="s">
        <v>67</v>
      </c>
      <c r="AN235" s="96" t="s">
        <v>80</v>
      </c>
      <c r="AO235" s="952"/>
      <c r="AP235" s="952"/>
      <c r="AQ235" s="968"/>
      <c r="AR235" s="952"/>
      <c r="AS235" s="952"/>
      <c r="AT235" s="968"/>
      <c r="AU235" s="968"/>
      <c r="AV235" s="968"/>
      <c r="AW235" s="803"/>
      <c r="AX235" s="805"/>
      <c r="AY235" s="805"/>
      <c r="AZ235" s="805"/>
      <c r="BA235" s="805"/>
      <c r="BB235" s="1137"/>
      <c r="BC235" s="805"/>
      <c r="BD235" s="805"/>
      <c r="BE235" s="971"/>
      <c r="BF235" s="971"/>
      <c r="BG235" s="971"/>
      <c r="BH235" s="971"/>
      <c r="BI235" s="971"/>
      <c r="BJ235" s="805"/>
      <c r="BK235" s="805"/>
      <c r="BL235" s="805"/>
    </row>
    <row r="236" spans="1:64" ht="90.75" thickBot="1" x14ac:dyDescent="0.3">
      <c r="A236" s="1056"/>
      <c r="B236" s="1168"/>
      <c r="C236" s="1062"/>
      <c r="D236" s="1013"/>
      <c r="E236" s="946"/>
      <c r="F236" s="1016"/>
      <c r="G236" s="805"/>
      <c r="H236" s="803"/>
      <c r="I236" s="952"/>
      <c r="J236" s="1068"/>
      <c r="K236" s="1002"/>
      <c r="L236" s="1065"/>
      <c r="M236" s="805"/>
      <c r="N236" s="805"/>
      <c r="O236" s="971"/>
      <c r="P236" s="803"/>
      <c r="Q236" s="955"/>
      <c r="R236" s="803"/>
      <c r="S236" s="955"/>
      <c r="T236" s="803"/>
      <c r="U236" s="955"/>
      <c r="V236" s="968"/>
      <c r="W236" s="955"/>
      <c r="X236" s="955"/>
      <c r="Y236" s="968"/>
      <c r="Z236" s="84">
        <v>4</v>
      </c>
      <c r="AA236" s="298" t="s">
        <v>1675</v>
      </c>
      <c r="AB236" s="10" t="s">
        <v>170</v>
      </c>
      <c r="AC236" s="298" t="s">
        <v>1674</v>
      </c>
      <c r="AD236" s="70" t="str">
        <f t="shared" si="24"/>
        <v>Impacto</v>
      </c>
      <c r="AE236" s="19" t="s">
        <v>76</v>
      </c>
      <c r="AF236" s="302">
        <f t="shared" si="25"/>
        <v>0.1</v>
      </c>
      <c r="AG236" s="10" t="s">
        <v>77</v>
      </c>
      <c r="AH236" s="302">
        <f t="shared" si="26"/>
        <v>0.15</v>
      </c>
      <c r="AI236" s="315">
        <f t="shared" si="27"/>
        <v>0.25</v>
      </c>
      <c r="AJ236" s="71">
        <f>IFERROR(IF(AND(AD235="Probabilidad",AD236="Probabilidad"),(AJ235-(+AJ235*AI236)),IF(AND(AD235="Impacto",AD236="Probabilidad"),(AJ234-(+AJ234*AI236)),IF(AD236="Impacto",AJ235,""))),"")</f>
        <v>7.0000000000000007E-2</v>
      </c>
      <c r="AK236" s="71">
        <f>IFERROR(IF(AND(AD235="Impacto",AD236="Impacto"),(AK235-(+AK235*AI236)),IF(AND(AD235="Probabilidad",AD236="Impacto"),(AK234-(+AK234*AI236)),IF(AD236="Probabilidad",AK235,""))),"")</f>
        <v>0.45000000000000007</v>
      </c>
      <c r="AL236" s="10" t="s">
        <v>66</v>
      </c>
      <c r="AM236" s="96" t="s">
        <v>79</v>
      </c>
      <c r="AN236" s="96" t="s">
        <v>80</v>
      </c>
      <c r="AO236" s="952"/>
      <c r="AP236" s="952"/>
      <c r="AQ236" s="968"/>
      <c r="AR236" s="952"/>
      <c r="AS236" s="952"/>
      <c r="AT236" s="968"/>
      <c r="AU236" s="968"/>
      <c r="AV236" s="968"/>
      <c r="AW236" s="803"/>
      <c r="AX236" s="805"/>
      <c r="AY236" s="805"/>
      <c r="AZ236" s="805"/>
      <c r="BA236" s="805"/>
      <c r="BB236" s="1137"/>
      <c r="BC236" s="805"/>
      <c r="BD236" s="805"/>
      <c r="BE236" s="971"/>
      <c r="BF236" s="971"/>
      <c r="BG236" s="971"/>
      <c r="BH236" s="971"/>
      <c r="BI236" s="971"/>
      <c r="BJ236" s="805"/>
      <c r="BK236" s="805"/>
      <c r="BL236" s="805"/>
    </row>
    <row r="237" spans="1:64" x14ac:dyDescent="0.25">
      <c r="A237" s="1056"/>
      <c r="B237" s="1168"/>
      <c r="C237" s="1062"/>
      <c r="D237" s="1013"/>
      <c r="E237" s="946"/>
      <c r="F237" s="1016"/>
      <c r="G237" s="805"/>
      <c r="H237" s="803"/>
      <c r="I237" s="952"/>
      <c r="J237" s="1068"/>
      <c r="K237" s="1002"/>
      <c r="L237" s="1065"/>
      <c r="M237" s="805"/>
      <c r="N237" s="805"/>
      <c r="O237" s="971"/>
      <c r="P237" s="803"/>
      <c r="Q237" s="955"/>
      <c r="R237" s="803"/>
      <c r="S237" s="955"/>
      <c r="T237" s="803"/>
      <c r="U237" s="955"/>
      <c r="V237" s="968"/>
      <c r="W237" s="955"/>
      <c r="X237" s="955"/>
      <c r="Y237" s="968"/>
      <c r="Z237" s="84">
        <v>5</v>
      </c>
      <c r="AA237" s="298"/>
      <c r="AB237" s="10"/>
      <c r="AC237" s="298"/>
      <c r="AD237" s="70" t="str">
        <f t="shared" si="24"/>
        <v/>
      </c>
      <c r="AE237" s="19"/>
      <c r="AF237" s="302" t="str">
        <f t="shared" si="25"/>
        <v/>
      </c>
      <c r="AG237" s="10"/>
      <c r="AH237" s="302" t="str">
        <f t="shared" si="26"/>
        <v/>
      </c>
      <c r="AI237" s="315" t="str">
        <f t="shared" si="27"/>
        <v/>
      </c>
      <c r="AJ237" s="71" t="str">
        <f>IFERROR(IF(AND(AD236="Probabilidad",AD237="Probabilidad"),(AJ236-(+AJ236*AI237)),IF(AND(AD236="Impacto",AD237="Probabilidad"),(AJ235-(+AJ235*AI237)),IF(AD237="Impacto",AJ236,""))),"")</f>
        <v/>
      </c>
      <c r="AK237" s="71" t="str">
        <f>IFERROR(IF(AND(AD236="Impacto",AD237="Impacto"),(AK236-(+AK236*AI237)),IF(AND(AD236="Probabilidad",AD237="Impacto"),(AK235-(+AK235*AI237)),IF(AD237="Probabilidad",AK236,""))),"")</f>
        <v/>
      </c>
      <c r="AL237" s="10"/>
      <c r="AM237" s="96"/>
      <c r="AN237" s="96"/>
      <c r="AO237" s="952"/>
      <c r="AP237" s="952"/>
      <c r="AQ237" s="968"/>
      <c r="AR237" s="952"/>
      <c r="AS237" s="952"/>
      <c r="AT237" s="968"/>
      <c r="AU237" s="968"/>
      <c r="AV237" s="968"/>
      <c r="AW237" s="803"/>
      <c r="AX237" s="805"/>
      <c r="AY237" s="805"/>
      <c r="AZ237" s="805"/>
      <c r="BA237" s="805"/>
      <c r="BB237" s="1137"/>
      <c r="BC237" s="805"/>
      <c r="BD237" s="805"/>
      <c r="BE237" s="971"/>
      <c r="BF237" s="971"/>
      <c r="BG237" s="971"/>
      <c r="BH237" s="971"/>
      <c r="BI237" s="971"/>
      <c r="BJ237" s="805"/>
      <c r="BK237" s="805"/>
      <c r="BL237" s="805"/>
    </row>
    <row r="238" spans="1:64" ht="15.75" thickBot="1" x14ac:dyDescent="0.3">
      <c r="A238" s="1056"/>
      <c r="B238" s="1168"/>
      <c r="C238" s="1062"/>
      <c r="D238" s="1014"/>
      <c r="E238" s="947"/>
      <c r="F238" s="1017"/>
      <c r="G238" s="806"/>
      <c r="H238" s="847"/>
      <c r="I238" s="953"/>
      <c r="J238" s="1069"/>
      <c r="K238" s="1003"/>
      <c r="L238" s="1066"/>
      <c r="M238" s="806"/>
      <c r="N238" s="806"/>
      <c r="O238" s="972"/>
      <c r="P238" s="847"/>
      <c r="Q238" s="956"/>
      <c r="R238" s="847"/>
      <c r="S238" s="956"/>
      <c r="T238" s="847"/>
      <c r="U238" s="956"/>
      <c r="V238" s="969"/>
      <c r="W238" s="956"/>
      <c r="X238" s="956"/>
      <c r="Y238" s="969"/>
      <c r="Z238" s="85">
        <v>6</v>
      </c>
      <c r="AA238" s="299"/>
      <c r="AB238" s="20"/>
      <c r="AC238" s="299"/>
      <c r="AD238" s="416" t="str">
        <f t="shared" si="24"/>
        <v/>
      </c>
      <c r="AE238" s="20"/>
      <c r="AF238" s="303" t="str">
        <f t="shared" si="25"/>
        <v/>
      </c>
      <c r="AG238" s="20"/>
      <c r="AH238" s="303" t="str">
        <f t="shared" si="26"/>
        <v/>
      </c>
      <c r="AI238" s="61" t="str">
        <f t="shared" si="27"/>
        <v/>
      </c>
      <c r="AJ238" s="71" t="str">
        <f>IFERROR(IF(AND(AD237="Probabilidad",AD238="Probabilidad"),(AJ237-(+AJ237*AI238)),IF(AND(AD237="Impacto",AD238="Probabilidad"),(AJ236-(+AJ236*AI238)),IF(AD238="Impacto",AJ237,""))),"")</f>
        <v/>
      </c>
      <c r="AK238" s="71" t="str">
        <f>IFERROR(IF(AND(AD237="Impacto",AD238="Impacto"),(AK237-(+AK237*AI238)),IF(AND(AD237="Probabilidad",AD238="Impacto"),(AK236-(+AK236*AI238)),IF(AD238="Probabilidad",AK237,""))),"")</f>
        <v/>
      </c>
      <c r="AL238" s="20"/>
      <c r="AM238" s="97"/>
      <c r="AN238" s="97"/>
      <c r="AO238" s="953"/>
      <c r="AP238" s="953"/>
      <c r="AQ238" s="969"/>
      <c r="AR238" s="953"/>
      <c r="AS238" s="953"/>
      <c r="AT238" s="969"/>
      <c r="AU238" s="969"/>
      <c r="AV238" s="969"/>
      <c r="AW238" s="847"/>
      <c r="AX238" s="805"/>
      <c r="AY238" s="805"/>
      <c r="AZ238" s="805"/>
      <c r="BA238" s="805"/>
      <c r="BB238" s="1137"/>
      <c r="BC238" s="805"/>
      <c r="BD238" s="805"/>
      <c r="BE238" s="971"/>
      <c r="BF238" s="971"/>
      <c r="BG238" s="971"/>
      <c r="BH238" s="971"/>
      <c r="BI238" s="971"/>
      <c r="BJ238" s="805"/>
      <c r="BK238" s="805"/>
      <c r="BL238" s="805"/>
    </row>
    <row r="239" spans="1:64" ht="77.25" customHeight="1" thickBot="1" x14ac:dyDescent="0.3">
      <c r="A239" s="1056"/>
      <c r="B239" s="1168"/>
      <c r="C239" s="1062"/>
      <c r="D239" s="1012" t="s">
        <v>840</v>
      </c>
      <c r="E239" s="945" t="s">
        <v>124</v>
      </c>
      <c r="F239" s="1015">
        <v>3</v>
      </c>
      <c r="G239" s="851" t="s">
        <v>1029</v>
      </c>
      <c r="H239" s="802" t="s">
        <v>98</v>
      </c>
      <c r="I239" s="1043" t="s">
        <v>1045</v>
      </c>
      <c r="J239" s="982" t="s">
        <v>16</v>
      </c>
      <c r="K239" s="985" t="str">
        <f>CONCATENATE(" *",[25]Árbol_G!C267," *",[25]Árbol_G!E267," *",[25]Árbol_G!G267)</f>
        <v xml:space="preserve"> * * *</v>
      </c>
      <c r="L239" s="851" t="s">
        <v>1030</v>
      </c>
      <c r="M239" s="851" t="s">
        <v>1031</v>
      </c>
      <c r="N239" s="804"/>
      <c r="O239" s="970"/>
      <c r="P239" s="1067" t="s">
        <v>71</v>
      </c>
      <c r="Q239" s="954">
        <f>IF(P239="Muy Alta",100%,IF(P239="Alta",80%,IF(P239="Media",60%,IF(P239="Baja",40%,IF(P239="Muy Baja",20%,"")))))</f>
        <v>0.4</v>
      </c>
      <c r="R239" s="802" t="s">
        <v>74</v>
      </c>
      <c r="S239" s="954">
        <f>IF(R239="Catastrófico",100%,IF(R239="Mayor",80%,IF(R239="Moderado",60%,IF(R239="Menor",40%,IF(R239="Leve",20%,"")))))</f>
        <v>0.2</v>
      </c>
      <c r="T239" s="1067" t="s">
        <v>9</v>
      </c>
      <c r="U239" s="954">
        <f>IF(T239="Catastrófico",100%,IF(T239="Mayor",80%,IF(T239="Moderado",60%,IF(T239="Menor",40%,IF(T239="Leve",20%,"")))))</f>
        <v>0.4</v>
      </c>
      <c r="V239" s="957" t="str">
        <f>IF(W239=100%,"Catastrófico",IF(W239=80%,"Mayor",IF(W239=60%,"Moderado",IF(W239=40%,"Menor",IF(W239=20%,"Leve","")))))</f>
        <v>Menor</v>
      </c>
      <c r="W239" s="954">
        <f>IF(AND(S239="",U239=""),"",MAX(S239,U239))</f>
        <v>0.4</v>
      </c>
      <c r="X239" s="954" t="str">
        <f>CONCATENATE(P239,V239)</f>
        <v>BajaMenor</v>
      </c>
      <c r="Y239" s="967" t="str">
        <f>IF(X239="Muy AltaLeve","Alto",IF(X239="Muy AltaMenor","Alto",IF(X239="Muy AltaModerado","Alto",IF(X239="Muy AltaMayor","Alto",IF(X239="Muy AltaCatastrófico","Extremo",IF(X239="AltaLeve","Moderado",IF(X239="AltaMenor","Moderado",IF(X239="AltaModerado","Alto",IF(X239="AltaMayor","Alto",IF(X239="AltaCatastrófico","Extremo",IF(X239="MediaLeve","Moderado",IF(X239="MediaMenor","Moderado",IF(X239="MediaModerado","Moderado",IF(X239="MediaMayor","Alto",IF(X239="MediaCatastrófico","Extremo",IF(X239="BajaLeve","Bajo",IF(X239="BajaMenor","Moderado",IF(X239="BajaModerado","Moderado",IF(X239="BajaMayor","Alto",IF(X239="BajaCatastrófico","Extremo",IF(X239="Muy BajaLeve","Bajo",IF(X239="Muy BajaMenor","Bajo",IF(X239="Muy BajaModerado","Moderado",IF(X239="Muy BajaMayor","Alto",IF(X239="Muy BajaCatastrófico","Extremo","")))))))))))))))))))))))))</f>
        <v>Moderado</v>
      </c>
      <c r="Z239" s="58">
        <v>1</v>
      </c>
      <c r="AA239" s="385" t="s">
        <v>1032</v>
      </c>
      <c r="AB239" s="381" t="s">
        <v>170</v>
      </c>
      <c r="AC239" s="385" t="s">
        <v>851</v>
      </c>
      <c r="AD239" s="382" t="str">
        <f t="shared" si="24"/>
        <v>Probabilidad</v>
      </c>
      <c r="AE239" s="381" t="s">
        <v>64</v>
      </c>
      <c r="AF239" s="301">
        <f t="shared" si="25"/>
        <v>0.25</v>
      </c>
      <c r="AG239" s="381" t="s">
        <v>77</v>
      </c>
      <c r="AH239" s="301">
        <f t="shared" si="26"/>
        <v>0.15</v>
      </c>
      <c r="AI239" s="300">
        <f t="shared" si="27"/>
        <v>0.4</v>
      </c>
      <c r="AJ239" s="59">
        <f>IFERROR(IF(AD239="Probabilidad",(Q239-(+Q239*AI239)),IF(AD239="Impacto",Q239,"")),"")</f>
        <v>0.24</v>
      </c>
      <c r="AK239" s="59">
        <f>IFERROR(IF(AD239="Impacto",(W239-(+W239*AI239)),IF(AD239="Probabilidad",W239,"")),"")</f>
        <v>0.4</v>
      </c>
      <c r="AL239" s="10" t="s">
        <v>66</v>
      </c>
      <c r="AM239" s="107" t="s">
        <v>79</v>
      </c>
      <c r="AN239" s="107" t="s">
        <v>80</v>
      </c>
      <c r="AO239" s="951">
        <f>Q239</f>
        <v>0.4</v>
      </c>
      <c r="AP239" s="951">
        <f>IF(AJ239="","",MIN(AJ239:AJ244))</f>
        <v>0.16799999999999998</v>
      </c>
      <c r="AQ239" s="967" t="str">
        <f>IFERROR(IF(AP239="","",IF(AP239&lt;=0.2,"Muy Baja",IF(AP239&lt;=0.4,"Baja",IF(AP239&lt;=0.6,"Media",IF(AP239&lt;=0.8,"Alta","Muy Alta"))))),"")</f>
        <v>Muy Baja</v>
      </c>
      <c r="AR239" s="951">
        <f>W239</f>
        <v>0.4</v>
      </c>
      <c r="AS239" s="951">
        <f>IF(AK239="","",MIN(AK239:AK244))</f>
        <v>0.4</v>
      </c>
      <c r="AT239" s="967" t="str">
        <f>IFERROR(IF(AS239="","",IF(AS239&lt;=0.2,"Leve",IF(AS239&lt;=0.4,"Menor",IF(AS239&lt;=0.6,"Moderado",IF(AS239&lt;=0.8,"Mayor","Catastrófico"))))),"")</f>
        <v>Menor</v>
      </c>
      <c r="AU239" s="967" t="str">
        <f>Y239</f>
        <v>Moderado</v>
      </c>
      <c r="AV239" s="967" t="str">
        <f>IFERROR(IF(OR(AND(AQ239="Muy Baja",AT239="Leve"),AND(AQ239="Muy Baja",AT239="Menor"),AND(AQ239="Baja",AT239="Leve")),"Bajo",IF(OR(AND(AQ239="Muy baja",AT239="Moderado"),AND(AQ239="Baja",AT239="Menor"),AND(AQ239="Baja",AT239="Moderado"),AND(AQ239="Media",AT239="Leve"),AND(AQ239="Media",AT239="Menor"),AND(AQ239="Media",AT239="Moderado"),AND(AQ239="Alta",AT239="Leve"),AND(AQ239="Alta",AT239="Menor")),"Moderado",IF(OR(AND(AQ239="Muy Baja",AT239="Mayor"),AND(AQ239="Baja",AT239="Mayor"),AND(AQ239="Media",AT239="Mayor"),AND(AQ239="Alta",AT239="Moderado"),AND(AQ239="Alta",AT239="Mayor"),AND(AQ239="Muy Alta",AT239="Leve"),AND(AQ239="Muy Alta",AT239="Menor"),AND(AQ239="Muy Alta",AT239="Moderado"),AND(AQ239="Muy Alta",AT239="Mayor")),"Alto",IF(OR(AND(AQ239="Muy Baja",AT239="Catastrófico"),AND(AQ239="Baja",AT239="Catastrófico"),AND(AQ239="Media",AT239="Catastrófico"),AND(AQ239="Alta",AT239="Catastrófico"),AND(AQ239="Muy Alta",AT239="Catastrófico")),"Extremo","")))),"")</f>
        <v>Bajo</v>
      </c>
      <c r="AW239" s="802" t="s">
        <v>82</v>
      </c>
      <c r="AX239" s="1174"/>
      <c r="AY239" s="1172"/>
      <c r="AZ239" s="1172"/>
      <c r="BA239" s="1172"/>
      <c r="BB239" s="1175"/>
      <c r="BC239" s="1172"/>
      <c r="BD239" s="1172"/>
      <c r="BE239" s="1173"/>
      <c r="BF239" s="1173"/>
      <c r="BG239" s="1173"/>
      <c r="BH239" s="1173"/>
      <c r="BI239" s="1173"/>
      <c r="BJ239" s="1176"/>
      <c r="BK239" s="1172"/>
      <c r="BL239" s="1171"/>
    </row>
    <row r="240" spans="1:64" ht="105" x14ac:dyDescent="0.25">
      <c r="A240" s="1056"/>
      <c r="B240" s="1168"/>
      <c r="C240" s="1062"/>
      <c r="D240" s="1013"/>
      <c r="E240" s="946"/>
      <c r="F240" s="1016"/>
      <c r="G240" s="852"/>
      <c r="H240" s="803"/>
      <c r="I240" s="1044"/>
      <c r="J240" s="983"/>
      <c r="K240" s="986"/>
      <c r="L240" s="852"/>
      <c r="M240" s="852"/>
      <c r="N240" s="805"/>
      <c r="O240" s="971"/>
      <c r="P240" s="1068"/>
      <c r="Q240" s="955"/>
      <c r="R240" s="803"/>
      <c r="S240" s="955"/>
      <c r="T240" s="1068"/>
      <c r="U240" s="955"/>
      <c r="V240" s="958"/>
      <c r="W240" s="955"/>
      <c r="X240" s="955"/>
      <c r="Y240" s="968"/>
      <c r="Z240" s="68">
        <v>2</v>
      </c>
      <c r="AA240" s="385" t="s">
        <v>915</v>
      </c>
      <c r="AB240" s="383" t="s">
        <v>165</v>
      </c>
      <c r="AC240" s="385" t="s">
        <v>851</v>
      </c>
      <c r="AD240" s="384" t="str">
        <f t="shared" si="24"/>
        <v>Probabilidad</v>
      </c>
      <c r="AE240" s="383" t="s">
        <v>75</v>
      </c>
      <c r="AF240" s="302">
        <f t="shared" si="25"/>
        <v>0.15</v>
      </c>
      <c r="AG240" s="381" t="s">
        <v>77</v>
      </c>
      <c r="AH240" s="302">
        <f t="shared" si="26"/>
        <v>0.15</v>
      </c>
      <c r="AI240" s="315">
        <f t="shared" si="27"/>
        <v>0.3</v>
      </c>
      <c r="AJ240" s="69">
        <f>IFERROR(IF(AND(AD239="Probabilidad",AD240="Probabilidad"),(AJ239-(+AJ239*AI240)),IF(AD240="Probabilidad",(Q239-(+Q239*AI240)),IF(AD240="Impacto",AJ239,""))),"")</f>
        <v>0.16799999999999998</v>
      </c>
      <c r="AK240" s="69">
        <f>IFERROR(IF(AND(AD239="Impacto",AD240="Impacto"),(AK239-(+AK239*AI240)),IF(AD240="Impacto",(W239-(+W239*AI240)),IF(AD240="Probabilidad",AK239,""))),"")</f>
        <v>0.4</v>
      </c>
      <c r="AL240" s="10" t="s">
        <v>66</v>
      </c>
      <c r="AM240" s="96" t="s">
        <v>79</v>
      </c>
      <c r="AN240" s="96" t="s">
        <v>80</v>
      </c>
      <c r="AO240" s="952"/>
      <c r="AP240" s="952"/>
      <c r="AQ240" s="968"/>
      <c r="AR240" s="952"/>
      <c r="AS240" s="952"/>
      <c r="AT240" s="968"/>
      <c r="AU240" s="968"/>
      <c r="AV240" s="968"/>
      <c r="AW240" s="803"/>
      <c r="AX240" s="962"/>
      <c r="AY240" s="852"/>
      <c r="AZ240" s="852"/>
      <c r="BA240" s="852"/>
      <c r="BB240" s="1046"/>
      <c r="BC240" s="852"/>
      <c r="BD240" s="852"/>
      <c r="BE240" s="1020"/>
      <c r="BF240" s="1020"/>
      <c r="BG240" s="1020"/>
      <c r="BH240" s="1020"/>
      <c r="BI240" s="1020"/>
      <c r="BJ240" s="805"/>
      <c r="BK240" s="852"/>
      <c r="BL240" s="1041"/>
    </row>
    <row r="241" spans="1:64" ht="77.25" customHeight="1" x14ac:dyDescent="0.25">
      <c r="A241" s="1056"/>
      <c r="B241" s="1168"/>
      <c r="C241" s="1062"/>
      <c r="D241" s="1013"/>
      <c r="E241" s="946"/>
      <c r="F241" s="1016"/>
      <c r="G241" s="852"/>
      <c r="H241" s="803"/>
      <c r="I241" s="1044"/>
      <c r="J241" s="983"/>
      <c r="K241" s="986"/>
      <c r="L241" s="852"/>
      <c r="M241" s="852"/>
      <c r="N241" s="805"/>
      <c r="O241" s="971"/>
      <c r="P241" s="1068"/>
      <c r="Q241" s="955"/>
      <c r="R241" s="803"/>
      <c r="S241" s="955"/>
      <c r="T241" s="1068"/>
      <c r="U241" s="955"/>
      <c r="V241" s="958"/>
      <c r="W241" s="955"/>
      <c r="X241" s="955"/>
      <c r="Y241" s="968"/>
      <c r="Z241" s="68">
        <v>3</v>
      </c>
      <c r="AA241" s="298"/>
      <c r="AB241" s="383"/>
      <c r="AC241" s="385"/>
      <c r="AD241" s="384" t="str">
        <f t="shared" si="24"/>
        <v/>
      </c>
      <c r="AE241" s="383"/>
      <c r="AF241" s="302" t="str">
        <f t="shared" si="25"/>
        <v/>
      </c>
      <c r="AG241" s="383"/>
      <c r="AH241" s="302" t="str">
        <f t="shared" si="26"/>
        <v/>
      </c>
      <c r="AI241" s="315" t="str">
        <f t="shared" si="27"/>
        <v/>
      </c>
      <c r="AJ241" s="69" t="str">
        <f>IFERROR(IF(AND(AD240="Probabilidad",AD241="Probabilidad"),(AJ240-(+AJ240*AI241)),IF(AND(AD240="Impacto",AD241="Probabilidad"),(AJ239-(+AJ239*AI241)),IF(AD241="Impacto",AJ240,""))),"")</f>
        <v/>
      </c>
      <c r="AK241" s="69" t="str">
        <f>IFERROR(IF(AND(AD240="Impacto",AD241="Impacto"),(AK240-(+AK240*AI241)),IF(AND(AD240="Probabilidad",AD241="Impacto"),(AK239-(+AK239*AI241)),IF(AD241="Probabilidad",AK240,""))),"")</f>
        <v/>
      </c>
      <c r="AL241" s="19"/>
      <c r="AM241" s="96"/>
      <c r="AN241" s="96"/>
      <c r="AO241" s="952"/>
      <c r="AP241" s="952"/>
      <c r="AQ241" s="968"/>
      <c r="AR241" s="952"/>
      <c r="AS241" s="952"/>
      <c r="AT241" s="968"/>
      <c r="AU241" s="968"/>
      <c r="AV241" s="968"/>
      <c r="AW241" s="803"/>
      <c r="AX241" s="962"/>
      <c r="AY241" s="852"/>
      <c r="AZ241" s="852"/>
      <c r="BA241" s="852"/>
      <c r="BB241" s="1046"/>
      <c r="BC241" s="852"/>
      <c r="BD241" s="852"/>
      <c r="BE241" s="1020"/>
      <c r="BF241" s="1020"/>
      <c r="BG241" s="1020"/>
      <c r="BH241" s="1020"/>
      <c r="BI241" s="1020"/>
      <c r="BJ241" s="805"/>
      <c r="BK241" s="852"/>
      <c r="BL241" s="1041"/>
    </row>
    <row r="242" spans="1:64" ht="77.25" customHeight="1" x14ac:dyDescent="0.25">
      <c r="A242" s="1056"/>
      <c r="B242" s="1168"/>
      <c r="C242" s="1062"/>
      <c r="D242" s="1013"/>
      <c r="E242" s="946"/>
      <c r="F242" s="1016"/>
      <c r="G242" s="852"/>
      <c r="H242" s="803"/>
      <c r="I242" s="1044"/>
      <c r="J242" s="983"/>
      <c r="K242" s="986"/>
      <c r="L242" s="852"/>
      <c r="M242" s="852"/>
      <c r="N242" s="805"/>
      <c r="O242" s="971"/>
      <c r="P242" s="1068"/>
      <c r="Q242" s="955"/>
      <c r="R242" s="803"/>
      <c r="S242" s="955"/>
      <c r="T242" s="1068"/>
      <c r="U242" s="955"/>
      <c r="V242" s="958"/>
      <c r="W242" s="955"/>
      <c r="X242" s="955"/>
      <c r="Y242" s="968"/>
      <c r="Z242" s="68">
        <v>4</v>
      </c>
      <c r="AA242" s="298"/>
      <c r="AB242" s="383"/>
      <c r="AC242" s="385"/>
      <c r="AD242" s="384" t="str">
        <f t="shared" si="24"/>
        <v/>
      </c>
      <c r="AE242" s="383"/>
      <c r="AF242" s="302" t="str">
        <f t="shared" si="25"/>
        <v/>
      </c>
      <c r="AG242" s="383"/>
      <c r="AH242" s="302" t="str">
        <f t="shared" si="26"/>
        <v/>
      </c>
      <c r="AI242" s="315" t="str">
        <f t="shared" si="27"/>
        <v/>
      </c>
      <c r="AJ242" s="69" t="str">
        <f>IFERROR(IF(AND(AD241="Probabilidad",AD242="Probabilidad"),(AJ241-(+AJ241*AI242)),IF(AND(AD241="Impacto",AD242="Probabilidad"),(AJ240-(+AJ240*AI242)),IF(AD242="Impacto",AJ241,""))),"")</f>
        <v/>
      </c>
      <c r="AK242" s="69" t="str">
        <f>IFERROR(IF(AND(AD241="Impacto",AD242="Impacto"),(AK241-(+AK241*AI242)),IF(AND(AD241="Probabilidad",AD242="Impacto"),(AK240-(+AK240*AI242)),IF(AD242="Probabilidad",AK241,""))),"")</f>
        <v/>
      </c>
      <c r="AL242" s="19"/>
      <c r="AM242" s="96"/>
      <c r="AN242" s="96"/>
      <c r="AO242" s="952"/>
      <c r="AP242" s="952"/>
      <c r="AQ242" s="968"/>
      <c r="AR242" s="952"/>
      <c r="AS242" s="952"/>
      <c r="AT242" s="968"/>
      <c r="AU242" s="968"/>
      <c r="AV242" s="968"/>
      <c r="AW242" s="803"/>
      <c r="AX242" s="962"/>
      <c r="AY242" s="852"/>
      <c r="AZ242" s="852"/>
      <c r="BA242" s="852"/>
      <c r="BB242" s="1046"/>
      <c r="BC242" s="852"/>
      <c r="BD242" s="852"/>
      <c r="BE242" s="1020"/>
      <c r="BF242" s="1020"/>
      <c r="BG242" s="1020"/>
      <c r="BH242" s="1020"/>
      <c r="BI242" s="1020"/>
      <c r="BJ242" s="805"/>
      <c r="BK242" s="852"/>
      <c r="BL242" s="1041"/>
    </row>
    <row r="243" spans="1:64" ht="77.25" customHeight="1" x14ac:dyDescent="0.25">
      <c r="A243" s="1056"/>
      <c r="B243" s="1168"/>
      <c r="C243" s="1062"/>
      <c r="D243" s="1013"/>
      <c r="E243" s="946"/>
      <c r="F243" s="1016"/>
      <c r="G243" s="852"/>
      <c r="H243" s="803"/>
      <c r="I243" s="1044"/>
      <c r="J243" s="983"/>
      <c r="K243" s="986"/>
      <c r="L243" s="852"/>
      <c r="M243" s="852"/>
      <c r="N243" s="805"/>
      <c r="O243" s="971"/>
      <c r="P243" s="1068"/>
      <c r="Q243" s="955"/>
      <c r="R243" s="803"/>
      <c r="S243" s="955"/>
      <c r="T243" s="1068"/>
      <c r="U243" s="955"/>
      <c r="V243" s="958"/>
      <c r="W243" s="955"/>
      <c r="X243" s="955"/>
      <c r="Y243" s="968"/>
      <c r="Z243" s="68">
        <v>5</v>
      </c>
      <c r="AA243" s="385"/>
      <c r="AB243" s="383"/>
      <c r="AC243" s="386"/>
      <c r="AD243" s="384" t="str">
        <f t="shared" si="24"/>
        <v/>
      </c>
      <c r="AE243" s="383"/>
      <c r="AF243" s="302" t="str">
        <f t="shared" si="25"/>
        <v/>
      </c>
      <c r="AG243" s="383"/>
      <c r="AH243" s="302" t="str">
        <f t="shared" si="26"/>
        <v/>
      </c>
      <c r="AI243" s="315" t="str">
        <f t="shared" si="27"/>
        <v/>
      </c>
      <c r="AJ243" s="69" t="str">
        <f>IFERROR(IF(AND(AD242="Probabilidad",AD243="Probabilidad"),(AJ242-(+AJ242*AI243)),IF(AND(AD242="Impacto",AD243="Probabilidad"),(AJ241-(+AJ241*AI243)),IF(AD243="Impacto",AJ242,""))),"")</f>
        <v/>
      </c>
      <c r="AK243" s="69" t="str">
        <f>IFERROR(IF(AND(AD242="Impacto",AD243="Impacto"),(AK242-(+AK242*AI243)),IF(AND(AD242="Probabilidad",AD243="Impacto"),(AK241-(+AK241*AI243)),IF(AD243="Probabilidad",AK242,""))),"")</f>
        <v/>
      </c>
      <c r="AL243" s="19"/>
      <c r="AM243" s="96"/>
      <c r="AN243" s="96"/>
      <c r="AO243" s="952"/>
      <c r="AP243" s="952"/>
      <c r="AQ243" s="968"/>
      <c r="AR243" s="952"/>
      <c r="AS243" s="952"/>
      <c r="AT243" s="968"/>
      <c r="AU243" s="968"/>
      <c r="AV243" s="968"/>
      <c r="AW243" s="803"/>
      <c r="AX243" s="962"/>
      <c r="AY243" s="852"/>
      <c r="AZ243" s="852"/>
      <c r="BA243" s="852"/>
      <c r="BB243" s="1046"/>
      <c r="BC243" s="852"/>
      <c r="BD243" s="852"/>
      <c r="BE243" s="1020"/>
      <c r="BF243" s="1020"/>
      <c r="BG243" s="1020"/>
      <c r="BH243" s="1020"/>
      <c r="BI243" s="1020"/>
      <c r="BJ243" s="805"/>
      <c r="BK243" s="852"/>
      <c r="BL243" s="1041"/>
    </row>
    <row r="244" spans="1:64" ht="77.25" customHeight="1" thickBot="1" x14ac:dyDescent="0.3">
      <c r="A244" s="1056"/>
      <c r="B244" s="1168"/>
      <c r="C244" s="1062"/>
      <c r="D244" s="1014"/>
      <c r="E244" s="947"/>
      <c r="F244" s="1017"/>
      <c r="G244" s="960"/>
      <c r="H244" s="847"/>
      <c r="I244" s="1045"/>
      <c r="J244" s="984"/>
      <c r="K244" s="987"/>
      <c r="L244" s="960"/>
      <c r="M244" s="960"/>
      <c r="N244" s="806"/>
      <c r="O244" s="972"/>
      <c r="P244" s="1069"/>
      <c r="Q244" s="956"/>
      <c r="R244" s="847"/>
      <c r="S244" s="956"/>
      <c r="T244" s="1069"/>
      <c r="U244" s="956"/>
      <c r="V244" s="959"/>
      <c r="W244" s="956"/>
      <c r="X244" s="956"/>
      <c r="Y244" s="969"/>
      <c r="Z244" s="60">
        <v>6</v>
      </c>
      <c r="AA244" s="387"/>
      <c r="AB244" s="388"/>
      <c r="AC244" s="387"/>
      <c r="AD244" s="391" t="str">
        <f t="shared" si="24"/>
        <v/>
      </c>
      <c r="AE244" s="388"/>
      <c r="AF244" s="303" t="str">
        <f t="shared" si="25"/>
        <v/>
      </c>
      <c r="AG244" s="388"/>
      <c r="AH244" s="303" t="str">
        <f t="shared" si="26"/>
        <v/>
      </c>
      <c r="AI244" s="61" t="str">
        <f t="shared" si="27"/>
        <v/>
      </c>
      <c r="AJ244" s="69" t="str">
        <f>IFERROR(IF(AND(AD243="Probabilidad",AD244="Probabilidad"),(AJ243-(+AJ243*AI244)),IF(AND(AD243="Impacto",AD244="Probabilidad"),(AJ242-(+AJ242*AI244)),IF(AD244="Impacto",AJ243,""))),"")</f>
        <v/>
      </c>
      <c r="AK244" s="69" t="str">
        <f>IFERROR(IF(AND(AD243="Impacto",AD244="Impacto"),(AK243-(+AK243*AI244)),IF(AND(AD243="Probabilidad",AD244="Impacto"),(AK242-(+AK242*AI244)),IF(AD244="Probabilidad",AK243,""))),"")</f>
        <v/>
      </c>
      <c r="AL244" s="20"/>
      <c r="AM244" s="97"/>
      <c r="AN244" s="97"/>
      <c r="AO244" s="953"/>
      <c r="AP244" s="953"/>
      <c r="AQ244" s="969"/>
      <c r="AR244" s="953"/>
      <c r="AS244" s="953"/>
      <c r="AT244" s="969"/>
      <c r="AU244" s="969"/>
      <c r="AV244" s="969"/>
      <c r="AW244" s="847"/>
      <c r="AX244" s="963"/>
      <c r="AY244" s="960"/>
      <c r="AZ244" s="960"/>
      <c r="BA244" s="960"/>
      <c r="BB244" s="1047"/>
      <c r="BC244" s="960"/>
      <c r="BD244" s="960"/>
      <c r="BE244" s="1021"/>
      <c r="BF244" s="1021"/>
      <c r="BG244" s="1021"/>
      <c r="BH244" s="1021"/>
      <c r="BI244" s="1021"/>
      <c r="BJ244" s="806"/>
      <c r="BK244" s="960"/>
      <c r="BL244" s="1042"/>
    </row>
    <row r="245" spans="1:64" ht="71.25" customHeight="1" thickBot="1" x14ac:dyDescent="0.3">
      <c r="A245" s="1056"/>
      <c r="B245" s="1168"/>
      <c r="C245" s="1062"/>
      <c r="D245" s="1012" t="s">
        <v>840</v>
      </c>
      <c r="E245" s="945" t="s">
        <v>124</v>
      </c>
      <c r="F245" s="1015">
        <v>4</v>
      </c>
      <c r="G245" s="851" t="s">
        <v>1029</v>
      </c>
      <c r="H245" s="802" t="s">
        <v>99</v>
      </c>
      <c r="I245" s="1043" t="s">
        <v>1046</v>
      </c>
      <c r="J245" s="982" t="s">
        <v>16</v>
      </c>
      <c r="K245" s="985" t="str">
        <f>CONCATENATE(" *",[25]Árbol_G!C284," *",[25]Árbol_G!E284," *",[25]Árbol_G!G284)</f>
        <v xml:space="preserve"> * * *</v>
      </c>
      <c r="L245" s="851" t="s">
        <v>1033</v>
      </c>
      <c r="M245" s="851" t="s">
        <v>1034</v>
      </c>
      <c r="N245" s="804"/>
      <c r="O245" s="1049"/>
      <c r="P245" s="802" t="s">
        <v>71</v>
      </c>
      <c r="Q245" s="954">
        <f>IF(P245="Muy Alta",100%,IF(P245="Alta",80%,IF(P245="Media",60%,IF(P245="Baja",40%,IF(P245="Muy Baja",20%,"")))))</f>
        <v>0.4</v>
      </c>
      <c r="R245" s="802"/>
      <c r="S245" s="954" t="str">
        <f>IF(R245="Catastrófico",100%,IF(R245="Mayor",80%,IF(R245="Moderado",60%,IF(R245="Menor",40%,IF(R245="Leve",20%,"")))))</f>
        <v/>
      </c>
      <c r="T245" s="802" t="s">
        <v>9</v>
      </c>
      <c r="U245" s="954">
        <f>IF(T245="Catastrófico",100%,IF(T245="Mayor",80%,IF(T245="Moderado",60%,IF(T245="Menor",40%,IF(T245="Leve",20%,"")))))</f>
        <v>0.4</v>
      </c>
      <c r="V245" s="957" t="str">
        <f>IF(W245=100%,"Catastrófico",IF(W245=80%,"Mayor",IF(W245=60%,"Moderado",IF(W245=40%,"Menor",IF(W245=20%,"Leve","")))))</f>
        <v>Menor</v>
      </c>
      <c r="W245" s="954">
        <f>IF(AND(S245="",U245=""),"",MAX(S245,U245))</f>
        <v>0.4</v>
      </c>
      <c r="X245" s="954" t="str">
        <f>CONCATENATE(P245,V245)</f>
        <v>BajaMenor</v>
      </c>
      <c r="Y245" s="967" t="str">
        <f>IF(X245="Muy AltaLeve","Alto",IF(X245="Muy AltaMenor","Alto",IF(X245="Muy AltaModerado","Alto",IF(X245="Muy AltaMayor","Alto",IF(X245="Muy AltaCatastrófico","Extremo",IF(X245="AltaLeve","Moderado",IF(X245="AltaMenor","Moderado",IF(X245="AltaModerado","Alto",IF(X245="AltaMayor","Alto",IF(X245="AltaCatastrófico","Extremo",IF(X245="MediaLeve","Moderado",IF(X245="MediaMenor","Moderado",IF(X245="MediaModerado","Moderado",IF(X245="MediaMayor","Alto",IF(X245="MediaCatastrófico","Extremo",IF(X245="BajaLeve","Bajo",IF(X245="BajaMenor","Moderado",IF(X245="BajaModerado","Moderado",IF(X245="BajaMayor","Alto",IF(X245="BajaCatastrófico","Extremo",IF(X245="Muy BajaLeve","Bajo",IF(X245="Muy BajaMenor","Bajo",IF(X245="Muy BajaModerado","Moderado",IF(X245="Muy BajaMayor","Alto",IF(X245="Muy BajaCatastrófico","Extremo","")))))))))))))))))))))))))</f>
        <v>Moderado</v>
      </c>
      <c r="Z245" s="58">
        <v>1</v>
      </c>
      <c r="AA245" s="385" t="s">
        <v>1035</v>
      </c>
      <c r="AB245" s="381" t="s">
        <v>170</v>
      </c>
      <c r="AC245" s="385" t="s">
        <v>847</v>
      </c>
      <c r="AD245" s="382" t="str">
        <f t="shared" si="24"/>
        <v>Probabilidad</v>
      </c>
      <c r="AE245" s="381" t="s">
        <v>75</v>
      </c>
      <c r="AF245" s="301">
        <f t="shared" si="25"/>
        <v>0.15</v>
      </c>
      <c r="AG245" s="381" t="s">
        <v>77</v>
      </c>
      <c r="AH245" s="301">
        <f t="shared" si="26"/>
        <v>0.15</v>
      </c>
      <c r="AI245" s="300">
        <f t="shared" si="27"/>
        <v>0.3</v>
      </c>
      <c r="AJ245" s="59">
        <f>IFERROR(IF(AD245="Probabilidad",(Q245-(+Q245*AI245)),IF(AD245="Impacto",Q245,"")),"")</f>
        <v>0.28000000000000003</v>
      </c>
      <c r="AK245" s="59">
        <f>IFERROR(IF(AD245="Impacto",(W245-(+W245*AI245)),IF(AD245="Probabilidad",W245,"")),"")</f>
        <v>0.4</v>
      </c>
      <c r="AL245" s="10" t="s">
        <v>66</v>
      </c>
      <c r="AM245" s="107" t="s">
        <v>79</v>
      </c>
      <c r="AN245" s="107" t="s">
        <v>80</v>
      </c>
      <c r="AO245" s="951">
        <f>Q245</f>
        <v>0.4</v>
      </c>
      <c r="AP245" s="951">
        <f>IF(AJ245="","",MIN(AJ245:AJ250))</f>
        <v>5.8799999999999998E-2</v>
      </c>
      <c r="AQ245" s="967" t="str">
        <f>IFERROR(IF(AP245="","",IF(AP245&lt;=0.2,"Muy Baja",IF(AP245&lt;=0.4,"Baja",IF(AP245&lt;=0.6,"Media",IF(AP245&lt;=0.8,"Alta","Muy Alta"))))),"")</f>
        <v>Muy Baja</v>
      </c>
      <c r="AR245" s="951">
        <f>W245</f>
        <v>0.4</v>
      </c>
      <c r="AS245" s="951">
        <f>IF(AK245="","",MIN(AK245:AK250))</f>
        <v>0.30000000000000004</v>
      </c>
      <c r="AT245" s="967" t="str">
        <f>IFERROR(IF(AS245="","",IF(AS245&lt;=0.2,"Leve",IF(AS245&lt;=0.4,"Menor",IF(AS245&lt;=0.6,"Moderado",IF(AS245&lt;=0.8,"Mayor","Catastrófico"))))),"")</f>
        <v>Menor</v>
      </c>
      <c r="AU245" s="967" t="str">
        <f>Y245</f>
        <v>Moderado</v>
      </c>
      <c r="AV245" s="967" t="str">
        <f>IFERROR(IF(OR(AND(AQ245="Muy Baja",AT245="Leve"),AND(AQ245="Muy Baja",AT245="Menor"),AND(AQ245="Baja",AT245="Leve")),"Bajo",IF(OR(AND(AQ245="Muy baja",AT245="Moderado"),AND(AQ245="Baja",AT245="Menor"),AND(AQ245="Baja",AT245="Moderado"),AND(AQ245="Media",AT245="Leve"),AND(AQ245="Media",AT245="Menor"),AND(AQ245="Media",AT245="Moderado"),AND(AQ245="Alta",AT245="Leve"),AND(AQ245="Alta",AT245="Menor")),"Moderado",IF(OR(AND(AQ245="Muy Baja",AT245="Mayor"),AND(AQ245="Baja",AT245="Mayor"),AND(AQ245="Media",AT245="Mayor"),AND(AQ245="Alta",AT245="Moderado"),AND(AQ245="Alta",AT245="Mayor"),AND(AQ245="Muy Alta",AT245="Leve"),AND(AQ245="Muy Alta",AT245="Menor"),AND(AQ245="Muy Alta",AT245="Moderado"),AND(AQ245="Muy Alta",AT245="Mayor")),"Alto",IF(OR(AND(AQ245="Muy Baja",AT245="Catastrófico"),AND(AQ245="Baja",AT245="Catastrófico"),AND(AQ245="Media",AT245="Catastrófico"),AND(AQ245="Alta",AT245="Catastrófico"),AND(AQ245="Muy Alta",AT245="Catastrófico")),"Extremo","")))),"")</f>
        <v>Bajo</v>
      </c>
      <c r="AW245" s="802" t="s">
        <v>82</v>
      </c>
      <c r="AX245" s="851"/>
      <c r="AY245" s="851"/>
      <c r="AZ245" s="851"/>
      <c r="BA245" s="851"/>
      <c r="BB245" s="1037"/>
      <c r="BC245" s="851"/>
      <c r="BD245" s="851"/>
      <c r="BE245" s="1019"/>
      <c r="BF245" s="1019"/>
      <c r="BG245" s="1019"/>
      <c r="BH245" s="1019"/>
      <c r="BI245" s="1019"/>
      <c r="BJ245" s="804"/>
      <c r="BK245" s="851"/>
      <c r="BL245" s="1048"/>
    </row>
    <row r="246" spans="1:64" ht="105.75" thickBot="1" x14ac:dyDescent="0.3">
      <c r="A246" s="1056"/>
      <c r="B246" s="1168"/>
      <c r="C246" s="1062"/>
      <c r="D246" s="1013"/>
      <c r="E246" s="946"/>
      <c r="F246" s="1016"/>
      <c r="G246" s="852"/>
      <c r="H246" s="803"/>
      <c r="I246" s="1044"/>
      <c r="J246" s="983"/>
      <c r="K246" s="986"/>
      <c r="L246" s="852"/>
      <c r="M246" s="852"/>
      <c r="N246" s="805"/>
      <c r="O246" s="1050"/>
      <c r="P246" s="803"/>
      <c r="Q246" s="955"/>
      <c r="R246" s="803"/>
      <c r="S246" s="955"/>
      <c r="T246" s="803"/>
      <c r="U246" s="955"/>
      <c r="V246" s="958"/>
      <c r="W246" s="955"/>
      <c r="X246" s="955"/>
      <c r="Y246" s="968"/>
      <c r="Z246" s="68">
        <v>2</v>
      </c>
      <c r="AA246" s="385" t="s">
        <v>915</v>
      </c>
      <c r="AB246" s="383" t="s">
        <v>165</v>
      </c>
      <c r="AC246" s="385" t="s">
        <v>851</v>
      </c>
      <c r="AD246" s="384" t="str">
        <f t="shared" si="24"/>
        <v>Probabilidad</v>
      </c>
      <c r="AE246" s="383" t="s">
        <v>75</v>
      </c>
      <c r="AF246" s="302">
        <f t="shared" si="25"/>
        <v>0.15</v>
      </c>
      <c r="AG246" s="381" t="s">
        <v>77</v>
      </c>
      <c r="AH246" s="302">
        <f t="shared" si="26"/>
        <v>0.15</v>
      </c>
      <c r="AI246" s="315">
        <f t="shared" si="27"/>
        <v>0.3</v>
      </c>
      <c r="AJ246" s="69">
        <f>IFERROR(IF(AND(AD245="Probabilidad",AD246="Probabilidad"),(AJ245-(+AJ245*AI246)),IF(AD246="Probabilidad",(Q245-(+Q245*AI246)),IF(AD246="Impacto",AJ245,""))),"")</f>
        <v>0.19600000000000001</v>
      </c>
      <c r="AK246" s="69">
        <f>IFERROR(IF(AND(AD245="Impacto",AD246="Impacto"),(AK245-(+AK245*AI246)),IF(AD246="Impacto",(W245-(+W245*AI246)),IF(AD246="Probabilidad",AK245,""))),"")</f>
        <v>0.4</v>
      </c>
      <c r="AL246" s="10" t="s">
        <v>66</v>
      </c>
      <c r="AM246" s="96" t="s">
        <v>79</v>
      </c>
      <c r="AN246" s="96" t="s">
        <v>80</v>
      </c>
      <c r="AO246" s="952"/>
      <c r="AP246" s="952"/>
      <c r="AQ246" s="968"/>
      <c r="AR246" s="952"/>
      <c r="AS246" s="952"/>
      <c r="AT246" s="968"/>
      <c r="AU246" s="968"/>
      <c r="AV246" s="968"/>
      <c r="AW246" s="803"/>
      <c r="AX246" s="852"/>
      <c r="AY246" s="852"/>
      <c r="AZ246" s="852"/>
      <c r="BA246" s="852"/>
      <c r="BB246" s="1046"/>
      <c r="BC246" s="852"/>
      <c r="BD246" s="852"/>
      <c r="BE246" s="1020"/>
      <c r="BF246" s="1020"/>
      <c r="BG246" s="1020"/>
      <c r="BH246" s="1020"/>
      <c r="BI246" s="1020"/>
      <c r="BJ246" s="805"/>
      <c r="BK246" s="852"/>
      <c r="BL246" s="1041"/>
    </row>
    <row r="247" spans="1:64" ht="90.75" thickBot="1" x14ac:dyDescent="0.3">
      <c r="A247" s="1056"/>
      <c r="B247" s="1168"/>
      <c r="C247" s="1062"/>
      <c r="D247" s="1013"/>
      <c r="E247" s="946"/>
      <c r="F247" s="1016"/>
      <c r="G247" s="852"/>
      <c r="H247" s="803"/>
      <c r="I247" s="1044"/>
      <c r="J247" s="983"/>
      <c r="K247" s="986"/>
      <c r="L247" s="852"/>
      <c r="M247" s="852"/>
      <c r="N247" s="805"/>
      <c r="O247" s="1050"/>
      <c r="P247" s="803"/>
      <c r="Q247" s="955"/>
      <c r="R247" s="803"/>
      <c r="S247" s="955"/>
      <c r="T247" s="803"/>
      <c r="U247" s="955"/>
      <c r="V247" s="958"/>
      <c r="W247" s="955"/>
      <c r="X247" s="955"/>
      <c r="Y247" s="968"/>
      <c r="Z247" s="68">
        <v>3</v>
      </c>
      <c r="AA247" s="62" t="s">
        <v>1036</v>
      </c>
      <c r="AB247" s="383" t="s">
        <v>165</v>
      </c>
      <c r="AC247" s="385" t="s">
        <v>1027</v>
      </c>
      <c r="AD247" s="384" t="str">
        <f t="shared" si="24"/>
        <v>Probabilidad</v>
      </c>
      <c r="AE247" s="383" t="s">
        <v>64</v>
      </c>
      <c r="AF247" s="302">
        <f t="shared" si="25"/>
        <v>0.25</v>
      </c>
      <c r="AG247" s="383" t="s">
        <v>65</v>
      </c>
      <c r="AH247" s="302">
        <f t="shared" si="26"/>
        <v>0.25</v>
      </c>
      <c r="AI247" s="315">
        <f t="shared" si="27"/>
        <v>0.5</v>
      </c>
      <c r="AJ247" s="69">
        <f>IFERROR(IF(AND(AD246="Probabilidad",AD247="Probabilidad"),(AJ246-(+AJ246*AI247)),IF(AND(AD246="Impacto",AD247="Probabilidad"),(AJ245-(+AJ245*AI247)),IF(AD247="Impacto",AJ246,""))),"")</f>
        <v>9.8000000000000004E-2</v>
      </c>
      <c r="AK247" s="69">
        <f>IFERROR(IF(AND(AD246="Impacto",AD247="Impacto"),(AK246-(+AK246*AI247)),IF(AND(AD246="Probabilidad",AD247="Impacto"),(AK245-(+AK245*AI247)),IF(AD247="Probabilidad",AK246,""))),"")</f>
        <v>0.4</v>
      </c>
      <c r="AL247" s="10" t="s">
        <v>66</v>
      </c>
      <c r="AM247" s="96" t="s">
        <v>79</v>
      </c>
      <c r="AN247" s="96" t="s">
        <v>80</v>
      </c>
      <c r="AO247" s="952"/>
      <c r="AP247" s="952"/>
      <c r="AQ247" s="968"/>
      <c r="AR247" s="952"/>
      <c r="AS247" s="952"/>
      <c r="AT247" s="968"/>
      <c r="AU247" s="968"/>
      <c r="AV247" s="968"/>
      <c r="AW247" s="803"/>
      <c r="AX247" s="852"/>
      <c r="AY247" s="852"/>
      <c r="AZ247" s="852"/>
      <c r="BA247" s="852"/>
      <c r="BB247" s="1046"/>
      <c r="BC247" s="852"/>
      <c r="BD247" s="852"/>
      <c r="BE247" s="1020"/>
      <c r="BF247" s="1020"/>
      <c r="BG247" s="1020"/>
      <c r="BH247" s="1020"/>
      <c r="BI247" s="1020"/>
      <c r="BJ247" s="805"/>
      <c r="BK247" s="852"/>
      <c r="BL247" s="1041"/>
    </row>
    <row r="248" spans="1:64" ht="105.75" thickBot="1" x14ac:dyDescent="0.3">
      <c r="A248" s="1056"/>
      <c r="B248" s="1168"/>
      <c r="C248" s="1062"/>
      <c r="D248" s="1013"/>
      <c r="E248" s="946"/>
      <c r="F248" s="1016"/>
      <c r="G248" s="852"/>
      <c r="H248" s="803"/>
      <c r="I248" s="1044"/>
      <c r="J248" s="983"/>
      <c r="K248" s="986"/>
      <c r="L248" s="852"/>
      <c r="M248" s="852"/>
      <c r="N248" s="805"/>
      <c r="O248" s="1050"/>
      <c r="P248" s="803"/>
      <c r="Q248" s="955"/>
      <c r="R248" s="803"/>
      <c r="S248" s="955"/>
      <c r="T248" s="803"/>
      <c r="U248" s="955"/>
      <c r="V248" s="958"/>
      <c r="W248" s="955"/>
      <c r="X248" s="955"/>
      <c r="Y248" s="968"/>
      <c r="Z248" s="68">
        <v>4</v>
      </c>
      <c r="AA248" s="385" t="s">
        <v>1028</v>
      </c>
      <c r="AB248" s="381" t="s">
        <v>170</v>
      </c>
      <c r="AC248" s="385" t="s">
        <v>1027</v>
      </c>
      <c r="AD248" s="384" t="str">
        <f t="shared" si="24"/>
        <v>Probabilidad</v>
      </c>
      <c r="AE248" s="383" t="s">
        <v>64</v>
      </c>
      <c r="AF248" s="302">
        <f t="shared" si="25"/>
        <v>0.25</v>
      </c>
      <c r="AG248" s="381" t="s">
        <v>77</v>
      </c>
      <c r="AH248" s="302">
        <f t="shared" si="26"/>
        <v>0.15</v>
      </c>
      <c r="AI248" s="315">
        <f t="shared" si="27"/>
        <v>0.4</v>
      </c>
      <c r="AJ248" s="69">
        <f>IFERROR(IF(AND(AD247="Probabilidad",AD248="Probabilidad"),(AJ247-(+AJ247*AI248)),IF(AND(AD247="Impacto",AD248="Probabilidad"),(AJ246-(+AJ246*AI248)),IF(AD248="Impacto",AJ247,""))),"")</f>
        <v>5.8799999999999998E-2</v>
      </c>
      <c r="AK248" s="69">
        <f>IFERROR(IF(AND(AD247="Impacto",AD248="Impacto"),(AK247-(+AK247*AI248)),IF(AND(AD247="Probabilidad",AD248="Impacto"),(AK246-(+AK246*AI248)),IF(AD248="Probabilidad",AK247,""))),"")</f>
        <v>0.4</v>
      </c>
      <c r="AL248" s="10" t="s">
        <v>66</v>
      </c>
      <c r="AM248" s="96" t="s">
        <v>67</v>
      </c>
      <c r="AN248" s="96" t="s">
        <v>80</v>
      </c>
      <c r="AO248" s="952"/>
      <c r="AP248" s="952"/>
      <c r="AQ248" s="968"/>
      <c r="AR248" s="952"/>
      <c r="AS248" s="952"/>
      <c r="AT248" s="968"/>
      <c r="AU248" s="968"/>
      <c r="AV248" s="968"/>
      <c r="AW248" s="803"/>
      <c r="AX248" s="852"/>
      <c r="AY248" s="852"/>
      <c r="AZ248" s="852"/>
      <c r="BA248" s="852"/>
      <c r="BB248" s="1046"/>
      <c r="BC248" s="852"/>
      <c r="BD248" s="852"/>
      <c r="BE248" s="1020"/>
      <c r="BF248" s="1020"/>
      <c r="BG248" s="1020"/>
      <c r="BH248" s="1020"/>
      <c r="BI248" s="1020"/>
      <c r="BJ248" s="805"/>
      <c r="BK248" s="852"/>
      <c r="BL248" s="1041"/>
    </row>
    <row r="249" spans="1:64" ht="105" x14ac:dyDescent="0.25">
      <c r="A249" s="1056"/>
      <c r="B249" s="1168"/>
      <c r="C249" s="1062"/>
      <c r="D249" s="1013"/>
      <c r="E249" s="946"/>
      <c r="F249" s="1016"/>
      <c r="G249" s="852"/>
      <c r="H249" s="803"/>
      <c r="I249" s="1044"/>
      <c r="J249" s="983"/>
      <c r="K249" s="986"/>
      <c r="L249" s="852"/>
      <c r="M249" s="852"/>
      <c r="N249" s="805"/>
      <c r="O249" s="1050"/>
      <c r="P249" s="803"/>
      <c r="Q249" s="955"/>
      <c r="R249" s="803"/>
      <c r="S249" s="955"/>
      <c r="T249" s="803"/>
      <c r="U249" s="955"/>
      <c r="V249" s="958"/>
      <c r="W249" s="955"/>
      <c r="X249" s="955"/>
      <c r="Y249" s="968"/>
      <c r="Z249" s="68">
        <v>5</v>
      </c>
      <c r="AA249" s="385" t="s">
        <v>1028</v>
      </c>
      <c r="AB249" s="381" t="s">
        <v>170</v>
      </c>
      <c r="AC249" s="385" t="s">
        <v>1027</v>
      </c>
      <c r="AD249" s="384" t="str">
        <f t="shared" si="24"/>
        <v>Impacto</v>
      </c>
      <c r="AE249" s="383" t="s">
        <v>76</v>
      </c>
      <c r="AF249" s="302">
        <f t="shared" si="25"/>
        <v>0.1</v>
      </c>
      <c r="AG249" s="381" t="s">
        <v>77</v>
      </c>
      <c r="AH249" s="302">
        <f t="shared" si="26"/>
        <v>0.15</v>
      </c>
      <c r="AI249" s="315">
        <f t="shared" si="27"/>
        <v>0.25</v>
      </c>
      <c r="AJ249" s="69">
        <f>IFERROR(IF(AND(AD248="Probabilidad",AD249="Probabilidad"),(AJ248-(+AJ248*AI249)),IF(AND(AD248="Impacto",AD249="Probabilidad"),(AJ247-(+AJ247*AI249)),IF(AD249="Impacto",AJ248,""))),"")</f>
        <v>5.8799999999999998E-2</v>
      </c>
      <c r="AK249" s="69">
        <f>IFERROR(IF(AND(AD248="Impacto",AD249="Impacto"),(AK248-(+AK248*AI249)),IF(AND(AD248="Probabilidad",AD249="Impacto"),(AK247-(+AK247*AI249)),IF(AD249="Probabilidad",AK248,""))),"")</f>
        <v>0.30000000000000004</v>
      </c>
      <c r="AL249" s="10" t="s">
        <v>66</v>
      </c>
      <c r="AM249" s="96" t="s">
        <v>67</v>
      </c>
      <c r="AN249" s="96" t="s">
        <v>80</v>
      </c>
      <c r="AO249" s="952"/>
      <c r="AP249" s="952"/>
      <c r="AQ249" s="968"/>
      <c r="AR249" s="952"/>
      <c r="AS249" s="952"/>
      <c r="AT249" s="968"/>
      <c r="AU249" s="968"/>
      <c r="AV249" s="968"/>
      <c r="AW249" s="803"/>
      <c r="AX249" s="852"/>
      <c r="AY249" s="852"/>
      <c r="AZ249" s="852"/>
      <c r="BA249" s="852"/>
      <c r="BB249" s="1046"/>
      <c r="BC249" s="852"/>
      <c r="BD249" s="852"/>
      <c r="BE249" s="1020"/>
      <c r="BF249" s="1020"/>
      <c r="BG249" s="1020"/>
      <c r="BH249" s="1020"/>
      <c r="BI249" s="1020"/>
      <c r="BJ249" s="805"/>
      <c r="BK249" s="852"/>
      <c r="BL249" s="1041"/>
    </row>
    <row r="250" spans="1:64" ht="15.75" thickBot="1" x14ac:dyDescent="0.3">
      <c r="A250" s="1056"/>
      <c r="B250" s="1168"/>
      <c r="C250" s="1062"/>
      <c r="D250" s="1014"/>
      <c r="E250" s="947"/>
      <c r="F250" s="1017"/>
      <c r="G250" s="960"/>
      <c r="H250" s="847"/>
      <c r="I250" s="1045"/>
      <c r="J250" s="984"/>
      <c r="K250" s="987"/>
      <c r="L250" s="960"/>
      <c r="M250" s="960"/>
      <c r="N250" s="806"/>
      <c r="O250" s="1051"/>
      <c r="P250" s="847"/>
      <c r="Q250" s="956"/>
      <c r="R250" s="847"/>
      <c r="S250" s="956"/>
      <c r="T250" s="847"/>
      <c r="U250" s="956"/>
      <c r="V250" s="959"/>
      <c r="W250" s="956"/>
      <c r="X250" s="956"/>
      <c r="Y250" s="969"/>
      <c r="Z250" s="60">
        <v>6</v>
      </c>
      <c r="AA250" s="387"/>
      <c r="AB250" s="388"/>
      <c r="AC250" s="387"/>
      <c r="AD250" s="391" t="str">
        <f t="shared" si="24"/>
        <v/>
      </c>
      <c r="AE250" s="388"/>
      <c r="AF250" s="303" t="str">
        <f t="shared" si="25"/>
        <v/>
      </c>
      <c r="AG250" s="388"/>
      <c r="AH250" s="303" t="str">
        <f t="shared" si="26"/>
        <v/>
      </c>
      <c r="AI250" s="61" t="str">
        <f t="shared" si="27"/>
        <v/>
      </c>
      <c r="AJ250" s="69" t="str">
        <f>IFERROR(IF(AND(AD249="Probabilidad",AD250="Probabilidad"),(AJ249-(+AJ249*AI250)),IF(AND(AD249="Impacto",AD250="Probabilidad"),(AJ248-(+AJ248*AI250)),IF(AD250="Impacto",AJ249,""))),"")</f>
        <v/>
      </c>
      <c r="AK250" s="69" t="str">
        <f>IFERROR(IF(AND(AD249="Impacto",AD250="Impacto"),(AK249-(+AK249*AI250)),IF(AND(AD249="Probabilidad",AD250="Impacto"),(AK248-(+AK248*AI250)),IF(AD250="Probabilidad",AK249,""))),"")</f>
        <v/>
      </c>
      <c r="AL250" s="20"/>
      <c r="AM250" s="97"/>
      <c r="AN250" s="97"/>
      <c r="AO250" s="953"/>
      <c r="AP250" s="953"/>
      <c r="AQ250" s="969"/>
      <c r="AR250" s="953"/>
      <c r="AS250" s="953"/>
      <c r="AT250" s="969"/>
      <c r="AU250" s="969"/>
      <c r="AV250" s="969"/>
      <c r="AW250" s="847"/>
      <c r="AX250" s="960"/>
      <c r="AY250" s="960"/>
      <c r="AZ250" s="960"/>
      <c r="BA250" s="960"/>
      <c r="BB250" s="1047"/>
      <c r="BC250" s="960"/>
      <c r="BD250" s="960"/>
      <c r="BE250" s="1021"/>
      <c r="BF250" s="1021"/>
      <c r="BG250" s="1021"/>
      <c r="BH250" s="1021"/>
      <c r="BI250" s="1021"/>
      <c r="BJ250" s="806"/>
      <c r="BK250" s="960"/>
      <c r="BL250" s="1042"/>
    </row>
    <row r="251" spans="1:64" ht="77.25" customHeight="1" thickBot="1" x14ac:dyDescent="0.3">
      <c r="A251" s="1056"/>
      <c r="B251" s="1168"/>
      <c r="C251" s="1062"/>
      <c r="D251" s="1012" t="s">
        <v>840</v>
      </c>
      <c r="E251" s="945" t="s">
        <v>124</v>
      </c>
      <c r="F251" s="1015">
        <v>5</v>
      </c>
      <c r="G251" s="851" t="s">
        <v>1037</v>
      </c>
      <c r="H251" s="802" t="s">
        <v>98</v>
      </c>
      <c r="I251" s="1043" t="s">
        <v>1047</v>
      </c>
      <c r="J251" s="982" t="s">
        <v>16</v>
      </c>
      <c r="K251" s="1001" t="str">
        <f>CONCATENATE(" *",[25]Árbol_G!C301," *",[25]Árbol_G!E301," *",[25]Árbol_G!G301)</f>
        <v xml:space="preserve"> * * *</v>
      </c>
      <c r="L251" s="851" t="s">
        <v>1038</v>
      </c>
      <c r="M251" s="851" t="s">
        <v>1039</v>
      </c>
      <c r="N251" s="1052"/>
      <c r="O251" s="1049"/>
      <c r="P251" s="802" t="s">
        <v>70</v>
      </c>
      <c r="Q251" s="954">
        <f>IF(P251="Muy Alta",100%,IF(P251="Alta",80%,IF(P251="Media",60%,IF(P251="Baja",40%,IF(P251="Muy Baja",20%,"")))))</f>
        <v>0.2</v>
      </c>
      <c r="R251" s="802" t="s">
        <v>74</v>
      </c>
      <c r="S251" s="954">
        <f>IF(R251="Catastrófico",100%,IF(R251="Mayor",80%,IF(R251="Moderado",60%,IF(R251="Menor",40%,IF(R251="Leve",20%,"")))))</f>
        <v>0.2</v>
      </c>
      <c r="T251" s="802" t="s">
        <v>9</v>
      </c>
      <c r="U251" s="954">
        <f>IF(T251="Catastrófico",100%,IF(T251="Mayor",80%,IF(T251="Moderado",60%,IF(T251="Menor",40%,IF(T251="Leve",20%,"")))))</f>
        <v>0.4</v>
      </c>
      <c r="V251" s="957" t="str">
        <f>IF(W251=100%,"Catastrófico",IF(W251=80%,"Mayor",IF(W251=60%,"Moderado",IF(W251=40%,"Menor",IF(W251=20%,"Leve","")))))</f>
        <v>Menor</v>
      </c>
      <c r="W251" s="954">
        <f>IF(AND(S251="",U251=""),"",MAX(S251,U251))</f>
        <v>0.4</v>
      </c>
      <c r="X251" s="954" t="str">
        <f>CONCATENATE(P251,V251)</f>
        <v>Muy BajaMenor</v>
      </c>
      <c r="Y251" s="967" t="str">
        <f>IF(X251="Muy AltaLeve","Alto",IF(X251="Muy AltaMenor","Alto",IF(X251="Muy AltaModerado","Alto",IF(X251="Muy AltaMayor","Alto",IF(X251="Muy AltaCatastrófico","Extremo",IF(X251="AltaLeve","Moderado",IF(X251="AltaMenor","Moderado",IF(X251="AltaModerado","Alto",IF(X251="AltaMayor","Alto",IF(X251="AltaCatastrófico","Extremo",IF(X251="MediaLeve","Moderado",IF(X251="MediaMenor","Moderado",IF(X251="MediaModerado","Moderado",IF(X251="MediaMayor","Alto",IF(X251="MediaCatastrófico","Extremo",IF(X251="BajaLeve","Bajo",IF(X251="BajaMenor","Moderado",IF(X251="BajaModerado","Moderado",IF(X251="BajaMayor","Alto",IF(X251="BajaCatastrófico","Extremo",IF(X251="Muy BajaLeve","Bajo",IF(X251="Muy BajaMenor","Bajo",IF(X251="Muy BajaModerado","Moderado",IF(X251="Muy BajaMayor","Alto",IF(X251="Muy BajaCatastrófico","Extremo","")))))))))))))))))))))))))</f>
        <v>Bajo</v>
      </c>
      <c r="Z251" s="58">
        <v>1</v>
      </c>
      <c r="AA251" s="408" t="s">
        <v>1040</v>
      </c>
      <c r="AB251" s="381" t="s">
        <v>170</v>
      </c>
      <c r="AC251" s="408" t="s">
        <v>901</v>
      </c>
      <c r="AD251" s="396" t="str">
        <f t="shared" si="24"/>
        <v>Probabilidad</v>
      </c>
      <c r="AE251" s="381" t="s">
        <v>64</v>
      </c>
      <c r="AF251" s="301">
        <f t="shared" si="25"/>
        <v>0.25</v>
      </c>
      <c r="AG251" s="381" t="s">
        <v>77</v>
      </c>
      <c r="AH251" s="301">
        <f t="shared" si="26"/>
        <v>0.15</v>
      </c>
      <c r="AI251" s="300">
        <f t="shared" si="27"/>
        <v>0.4</v>
      </c>
      <c r="AJ251" s="59">
        <f>IFERROR(IF(AD251="Probabilidad",(Q251-(+Q251*AI251)),IF(AD251="Impacto",Q251,"")),"")</f>
        <v>0.12</v>
      </c>
      <c r="AK251" s="59">
        <f>IFERROR(IF(AD251="Impacto",(W251-(+W251*AI251)),IF(AD251="Probabilidad",W251,"")),"")</f>
        <v>0.4</v>
      </c>
      <c r="AL251" s="10" t="s">
        <v>66</v>
      </c>
      <c r="AM251" s="107" t="s">
        <v>67</v>
      </c>
      <c r="AN251" s="107" t="s">
        <v>80</v>
      </c>
      <c r="AO251" s="951">
        <f>Q251</f>
        <v>0.2</v>
      </c>
      <c r="AP251" s="951">
        <f>IF(AJ251="","",MIN(AJ251:AJ256))</f>
        <v>1.5119999999999998E-2</v>
      </c>
      <c r="AQ251" s="967" t="str">
        <f>IFERROR(IF(AP251="","",IF(AP251&lt;=0.2,"Muy Baja",IF(AP251&lt;=0.4,"Baja",IF(AP251&lt;=0.6,"Media",IF(AP251&lt;=0.8,"Alta","Muy Alta"))))),"")</f>
        <v>Muy Baja</v>
      </c>
      <c r="AR251" s="951">
        <f>W251</f>
        <v>0.4</v>
      </c>
      <c r="AS251" s="951">
        <f>IF(AK251="","",MIN(AK251:AK256))</f>
        <v>0.4</v>
      </c>
      <c r="AT251" s="967" t="str">
        <f>IFERROR(IF(AS251="","",IF(AS251&lt;=0.2,"Leve",IF(AS251&lt;=0.4,"Menor",IF(AS251&lt;=0.6,"Moderado",IF(AS251&lt;=0.8,"Mayor","Catastrófico"))))),"")</f>
        <v>Menor</v>
      </c>
      <c r="AU251" s="967" t="str">
        <f>Y251</f>
        <v>Bajo</v>
      </c>
      <c r="AV251" s="967" t="str">
        <f>IFERROR(IF(OR(AND(AQ251="Muy Baja",AT251="Leve"),AND(AQ251="Muy Baja",AT251="Menor"),AND(AQ251="Baja",AT251="Leve")),"Bajo",IF(OR(AND(AQ251="Muy baja",AT251="Moderado"),AND(AQ251="Baja",AT251="Menor"),AND(AQ251="Baja",AT251="Moderado"),AND(AQ251="Media",AT251="Leve"),AND(AQ251="Media",AT251="Menor"),AND(AQ251="Media",AT251="Moderado"),AND(AQ251="Alta",AT251="Leve"),AND(AQ251="Alta",AT251="Menor")),"Moderado",IF(OR(AND(AQ251="Muy Baja",AT251="Mayor"),AND(AQ251="Baja",AT251="Mayor"),AND(AQ251="Media",AT251="Mayor"),AND(AQ251="Alta",AT251="Moderado"),AND(AQ251="Alta",AT251="Mayor"),AND(AQ251="Muy Alta",AT251="Leve"),AND(AQ251="Muy Alta",AT251="Menor"),AND(AQ251="Muy Alta",AT251="Moderado"),AND(AQ251="Muy Alta",AT251="Mayor")),"Alto",IF(OR(AND(AQ251="Muy Baja",AT251="Catastrófico"),AND(AQ251="Baja",AT251="Catastrófico"),AND(AQ251="Media",AT251="Catastrófico"),AND(AQ251="Alta",AT251="Catastrófico"),AND(AQ251="Muy Alta",AT251="Catastrófico")),"Extremo","")))),"")</f>
        <v>Bajo</v>
      </c>
      <c r="AW251" s="802" t="s">
        <v>82</v>
      </c>
      <c r="AX251" s="851"/>
      <c r="AY251" s="851"/>
      <c r="AZ251" s="851"/>
      <c r="BA251" s="851"/>
      <c r="BB251" s="1037"/>
      <c r="BC251" s="851"/>
      <c r="BD251" s="851"/>
      <c r="BE251" s="1019"/>
      <c r="BF251" s="1019"/>
      <c r="BG251" s="1019"/>
      <c r="BH251" s="1019"/>
      <c r="BI251" s="1019"/>
      <c r="BJ251" s="804"/>
      <c r="BK251" s="851"/>
      <c r="BL251" s="1048"/>
    </row>
    <row r="252" spans="1:64" ht="90.75" thickBot="1" x14ac:dyDescent="0.3">
      <c r="A252" s="1056"/>
      <c r="B252" s="1168"/>
      <c r="C252" s="1062"/>
      <c r="D252" s="1013"/>
      <c r="E252" s="946"/>
      <c r="F252" s="1016"/>
      <c r="G252" s="852"/>
      <c r="H252" s="803"/>
      <c r="I252" s="1044"/>
      <c r="J252" s="983"/>
      <c r="K252" s="1002"/>
      <c r="L252" s="852"/>
      <c r="M252" s="852"/>
      <c r="N252" s="1053"/>
      <c r="O252" s="1050"/>
      <c r="P252" s="803"/>
      <c r="Q252" s="955"/>
      <c r="R252" s="803"/>
      <c r="S252" s="955"/>
      <c r="T252" s="803"/>
      <c r="U252" s="955"/>
      <c r="V252" s="958"/>
      <c r="W252" s="955"/>
      <c r="X252" s="955"/>
      <c r="Y252" s="968"/>
      <c r="Z252" s="68">
        <v>2</v>
      </c>
      <c r="AA252" s="385" t="s">
        <v>905</v>
      </c>
      <c r="AB252" s="381" t="s">
        <v>170</v>
      </c>
      <c r="AC252" s="385" t="s">
        <v>906</v>
      </c>
      <c r="AD252" s="384" t="str">
        <f t="shared" si="24"/>
        <v>Probabilidad</v>
      </c>
      <c r="AE252" s="383" t="s">
        <v>75</v>
      </c>
      <c r="AF252" s="302">
        <f t="shared" si="25"/>
        <v>0.15</v>
      </c>
      <c r="AG252" s="381" t="s">
        <v>77</v>
      </c>
      <c r="AH252" s="302">
        <f t="shared" si="26"/>
        <v>0.15</v>
      </c>
      <c r="AI252" s="315">
        <f t="shared" si="27"/>
        <v>0.3</v>
      </c>
      <c r="AJ252" s="69">
        <f>IFERROR(IF(AND(AD251="Probabilidad",AD252="Probabilidad"),(AJ251-(+AJ251*AI252)),IF(AD252="Probabilidad",(Q251-(+Q251*AI252)),IF(AD252="Impacto",AJ251,""))),"")</f>
        <v>8.3999999999999991E-2</v>
      </c>
      <c r="AK252" s="69">
        <f>IFERROR(IF(AND(AD251="Impacto",AD252="Impacto"),(AK251-(+AK251*AI252)),IF(AD252="Impacto",(W251-(+W251*AI252)),IF(AD252="Probabilidad",AK251,""))),"")</f>
        <v>0.4</v>
      </c>
      <c r="AL252" s="10" t="s">
        <v>66</v>
      </c>
      <c r="AM252" s="96" t="s">
        <v>67</v>
      </c>
      <c r="AN252" s="96" t="s">
        <v>80</v>
      </c>
      <c r="AO252" s="952"/>
      <c r="AP252" s="952"/>
      <c r="AQ252" s="968"/>
      <c r="AR252" s="952"/>
      <c r="AS252" s="952"/>
      <c r="AT252" s="968"/>
      <c r="AU252" s="968"/>
      <c r="AV252" s="968"/>
      <c r="AW252" s="803"/>
      <c r="AX252" s="852"/>
      <c r="AY252" s="852"/>
      <c r="AZ252" s="852"/>
      <c r="BA252" s="852"/>
      <c r="BB252" s="1046"/>
      <c r="BC252" s="852"/>
      <c r="BD252" s="852"/>
      <c r="BE252" s="1020"/>
      <c r="BF252" s="1020"/>
      <c r="BG252" s="1020"/>
      <c r="BH252" s="1020"/>
      <c r="BI252" s="1020"/>
      <c r="BJ252" s="805"/>
      <c r="BK252" s="852"/>
      <c r="BL252" s="1041"/>
    </row>
    <row r="253" spans="1:64" ht="120.75" thickBot="1" x14ac:dyDescent="0.3">
      <c r="A253" s="1056"/>
      <c r="B253" s="1168"/>
      <c r="C253" s="1062"/>
      <c r="D253" s="1013"/>
      <c r="E253" s="946"/>
      <c r="F253" s="1016"/>
      <c r="G253" s="852"/>
      <c r="H253" s="803"/>
      <c r="I253" s="1044"/>
      <c r="J253" s="983"/>
      <c r="K253" s="1002"/>
      <c r="L253" s="852"/>
      <c r="M253" s="852"/>
      <c r="N253" s="1053"/>
      <c r="O253" s="1050"/>
      <c r="P253" s="803"/>
      <c r="Q253" s="955"/>
      <c r="R253" s="803"/>
      <c r="S253" s="955"/>
      <c r="T253" s="803"/>
      <c r="U253" s="955"/>
      <c r="V253" s="958"/>
      <c r="W253" s="955"/>
      <c r="X253" s="955"/>
      <c r="Y253" s="968"/>
      <c r="Z253" s="68">
        <v>3</v>
      </c>
      <c r="AA253" s="62" t="s">
        <v>991</v>
      </c>
      <c r="AB253" s="383" t="s">
        <v>165</v>
      </c>
      <c r="AC253" s="385" t="s">
        <v>869</v>
      </c>
      <c r="AD253" s="384" t="str">
        <f t="shared" si="24"/>
        <v>Probabilidad</v>
      </c>
      <c r="AE253" s="383" t="s">
        <v>64</v>
      </c>
      <c r="AF253" s="302">
        <f t="shared" si="25"/>
        <v>0.25</v>
      </c>
      <c r="AG253" s="381" t="s">
        <v>77</v>
      </c>
      <c r="AH253" s="302">
        <f t="shared" si="26"/>
        <v>0.15</v>
      </c>
      <c r="AI253" s="315">
        <f t="shared" si="27"/>
        <v>0.4</v>
      </c>
      <c r="AJ253" s="69">
        <f>IFERROR(IF(AND(AD252="Probabilidad",AD253="Probabilidad"),(AJ252-(+AJ252*AI253)),IF(AND(AD252="Impacto",AD253="Probabilidad"),(AJ251-(+AJ251*AI253)),IF(AD253="Impacto",AJ252,""))),"")</f>
        <v>5.0399999999999993E-2</v>
      </c>
      <c r="AK253" s="69">
        <f>IFERROR(IF(AND(AD252="Impacto",AD253="Impacto"),(AK252-(+AK252*AI253)),IF(AND(AD252="Probabilidad",AD253="Impacto"),(AK251-(+AK251*AI253)),IF(AD253="Probabilidad",AK252,""))),"")</f>
        <v>0.4</v>
      </c>
      <c r="AL253" s="10" t="s">
        <v>66</v>
      </c>
      <c r="AM253" s="96" t="s">
        <v>67</v>
      </c>
      <c r="AN253" s="96" t="s">
        <v>80</v>
      </c>
      <c r="AO253" s="952"/>
      <c r="AP253" s="952"/>
      <c r="AQ253" s="968"/>
      <c r="AR253" s="952"/>
      <c r="AS253" s="952"/>
      <c r="AT253" s="968"/>
      <c r="AU253" s="968"/>
      <c r="AV253" s="968"/>
      <c r="AW253" s="803"/>
      <c r="AX253" s="852"/>
      <c r="AY253" s="852"/>
      <c r="AZ253" s="852"/>
      <c r="BA253" s="852"/>
      <c r="BB253" s="1046"/>
      <c r="BC253" s="852"/>
      <c r="BD253" s="852"/>
      <c r="BE253" s="1020"/>
      <c r="BF253" s="1020"/>
      <c r="BG253" s="1020"/>
      <c r="BH253" s="1020"/>
      <c r="BI253" s="1020"/>
      <c r="BJ253" s="805"/>
      <c r="BK253" s="852"/>
      <c r="BL253" s="1041"/>
    </row>
    <row r="254" spans="1:64" ht="71.25" thickBot="1" x14ac:dyDescent="0.3">
      <c r="A254" s="1056"/>
      <c r="B254" s="1168"/>
      <c r="C254" s="1062"/>
      <c r="D254" s="1013"/>
      <c r="E254" s="946"/>
      <c r="F254" s="1016"/>
      <c r="G254" s="852"/>
      <c r="H254" s="803"/>
      <c r="I254" s="1044"/>
      <c r="J254" s="983"/>
      <c r="K254" s="1002"/>
      <c r="L254" s="852"/>
      <c r="M254" s="852"/>
      <c r="N254" s="1053"/>
      <c r="O254" s="1050"/>
      <c r="P254" s="803"/>
      <c r="Q254" s="955"/>
      <c r="R254" s="803"/>
      <c r="S254" s="955"/>
      <c r="T254" s="803"/>
      <c r="U254" s="955"/>
      <c r="V254" s="958"/>
      <c r="W254" s="955"/>
      <c r="X254" s="955"/>
      <c r="Y254" s="968"/>
      <c r="Z254" s="68">
        <v>4</v>
      </c>
      <c r="AA254" s="380" t="s">
        <v>952</v>
      </c>
      <c r="AB254" s="383" t="s">
        <v>165</v>
      </c>
      <c r="AC254" s="380" t="s">
        <v>953</v>
      </c>
      <c r="AD254" s="384" t="str">
        <f t="shared" si="24"/>
        <v>Probabilidad</v>
      </c>
      <c r="AE254" s="383" t="s">
        <v>64</v>
      </c>
      <c r="AF254" s="302">
        <f t="shared" si="25"/>
        <v>0.25</v>
      </c>
      <c r="AG254" s="383" t="s">
        <v>65</v>
      </c>
      <c r="AH254" s="302">
        <f t="shared" si="26"/>
        <v>0.25</v>
      </c>
      <c r="AI254" s="315">
        <f t="shared" si="27"/>
        <v>0.5</v>
      </c>
      <c r="AJ254" s="69">
        <f>IFERROR(IF(AND(AD253="Probabilidad",AD254="Probabilidad"),(AJ253-(+AJ253*AI254)),IF(AND(AD253="Impacto",AD254="Probabilidad"),(AJ252-(+AJ252*AI254)),IF(AD254="Impacto",AJ253,""))),"")</f>
        <v>2.5199999999999997E-2</v>
      </c>
      <c r="AK254" s="69">
        <f>IFERROR(IF(AND(AD253="Impacto",AD254="Impacto"),(AK253-(+AK253*AI254)),IF(AND(AD253="Probabilidad",AD254="Impacto"),(AK252-(+AK252*AI254)),IF(AD254="Probabilidad",AK253,""))),"")</f>
        <v>0.4</v>
      </c>
      <c r="AL254" s="10" t="s">
        <v>66</v>
      </c>
      <c r="AM254" s="96" t="s">
        <v>67</v>
      </c>
      <c r="AN254" s="96" t="s">
        <v>80</v>
      </c>
      <c r="AO254" s="952"/>
      <c r="AP254" s="952"/>
      <c r="AQ254" s="968"/>
      <c r="AR254" s="952"/>
      <c r="AS254" s="952"/>
      <c r="AT254" s="968"/>
      <c r="AU254" s="968"/>
      <c r="AV254" s="968"/>
      <c r="AW254" s="803"/>
      <c r="AX254" s="852"/>
      <c r="AY254" s="852"/>
      <c r="AZ254" s="852"/>
      <c r="BA254" s="852"/>
      <c r="BB254" s="1046"/>
      <c r="BC254" s="852"/>
      <c r="BD254" s="852"/>
      <c r="BE254" s="1020"/>
      <c r="BF254" s="1020"/>
      <c r="BG254" s="1020"/>
      <c r="BH254" s="1020"/>
      <c r="BI254" s="1020"/>
      <c r="BJ254" s="805"/>
      <c r="BK254" s="852"/>
      <c r="BL254" s="1041"/>
    </row>
    <row r="255" spans="1:64" ht="70.5" x14ac:dyDescent="0.25">
      <c r="A255" s="1056"/>
      <c r="B255" s="1168"/>
      <c r="C255" s="1062"/>
      <c r="D255" s="1013"/>
      <c r="E255" s="946"/>
      <c r="F255" s="1016"/>
      <c r="G255" s="852"/>
      <c r="H255" s="803"/>
      <c r="I255" s="1044"/>
      <c r="J255" s="983"/>
      <c r="K255" s="1002"/>
      <c r="L255" s="852"/>
      <c r="M255" s="852"/>
      <c r="N255" s="1053"/>
      <c r="O255" s="1050"/>
      <c r="P255" s="803"/>
      <c r="Q255" s="955"/>
      <c r="R255" s="803"/>
      <c r="S255" s="955"/>
      <c r="T255" s="803"/>
      <c r="U255" s="955"/>
      <c r="V255" s="958"/>
      <c r="W255" s="955"/>
      <c r="X255" s="955"/>
      <c r="Y255" s="968"/>
      <c r="Z255" s="68">
        <v>5</v>
      </c>
      <c r="AA255" s="380" t="s">
        <v>954</v>
      </c>
      <c r="AB255" s="383" t="s">
        <v>165</v>
      </c>
      <c r="AC255" s="380" t="s">
        <v>953</v>
      </c>
      <c r="AD255" s="384" t="str">
        <f t="shared" si="24"/>
        <v>Probabilidad</v>
      </c>
      <c r="AE255" s="383" t="s">
        <v>75</v>
      </c>
      <c r="AF255" s="302">
        <f t="shared" si="25"/>
        <v>0.15</v>
      </c>
      <c r="AG255" s="383" t="s">
        <v>65</v>
      </c>
      <c r="AH255" s="302">
        <f t="shared" si="26"/>
        <v>0.25</v>
      </c>
      <c r="AI255" s="315">
        <f t="shared" si="27"/>
        <v>0.4</v>
      </c>
      <c r="AJ255" s="69">
        <f>IFERROR(IF(AND(AD254="Probabilidad",AD255="Probabilidad"),(AJ254-(+AJ254*AI255)),IF(AND(AD254="Impacto",AD255="Probabilidad"),(AJ253-(+AJ253*AI255)),IF(AD255="Impacto",AJ254,""))),"")</f>
        <v>1.5119999999999998E-2</v>
      </c>
      <c r="AK255" s="69">
        <f>IFERROR(IF(AND(AD254="Impacto",AD255="Impacto"),(AK254-(+AK254*AI255)),IF(AND(AD254="Probabilidad",AD255="Impacto"),(AK253-(+AK253*AI255)),IF(AD255="Probabilidad",AK254,""))),"")</f>
        <v>0.4</v>
      </c>
      <c r="AL255" s="10" t="s">
        <v>66</v>
      </c>
      <c r="AM255" s="96" t="s">
        <v>67</v>
      </c>
      <c r="AN255" s="96" t="s">
        <v>80</v>
      </c>
      <c r="AO255" s="952"/>
      <c r="AP255" s="952"/>
      <c r="AQ255" s="968"/>
      <c r="AR255" s="952"/>
      <c r="AS255" s="952"/>
      <c r="AT255" s="968"/>
      <c r="AU255" s="968"/>
      <c r="AV255" s="968"/>
      <c r="AW255" s="803"/>
      <c r="AX255" s="852"/>
      <c r="AY255" s="852"/>
      <c r="AZ255" s="852"/>
      <c r="BA255" s="852"/>
      <c r="BB255" s="1046"/>
      <c r="BC255" s="852"/>
      <c r="BD255" s="852"/>
      <c r="BE255" s="1020"/>
      <c r="BF255" s="1020"/>
      <c r="BG255" s="1020"/>
      <c r="BH255" s="1020"/>
      <c r="BI255" s="1020"/>
      <c r="BJ255" s="805"/>
      <c r="BK255" s="852"/>
      <c r="BL255" s="1041"/>
    </row>
    <row r="256" spans="1:64" ht="15.75" thickBot="1" x14ac:dyDescent="0.3">
      <c r="A256" s="1056"/>
      <c r="B256" s="1168"/>
      <c r="C256" s="1062"/>
      <c r="D256" s="1014"/>
      <c r="E256" s="947"/>
      <c r="F256" s="1017"/>
      <c r="G256" s="960"/>
      <c r="H256" s="847"/>
      <c r="I256" s="1045"/>
      <c r="J256" s="984"/>
      <c r="K256" s="1003"/>
      <c r="L256" s="960"/>
      <c r="M256" s="960"/>
      <c r="N256" s="1054"/>
      <c r="O256" s="1051"/>
      <c r="P256" s="847"/>
      <c r="Q256" s="956"/>
      <c r="R256" s="847"/>
      <c r="S256" s="956"/>
      <c r="T256" s="847"/>
      <c r="U256" s="956"/>
      <c r="V256" s="959"/>
      <c r="W256" s="956"/>
      <c r="X256" s="956"/>
      <c r="Y256" s="969"/>
      <c r="Z256" s="60">
        <v>6</v>
      </c>
      <c r="AA256" s="387"/>
      <c r="AB256" s="388"/>
      <c r="AC256" s="387"/>
      <c r="AD256" s="389" t="str">
        <f t="shared" si="24"/>
        <v/>
      </c>
      <c r="AE256" s="397"/>
      <c r="AF256" s="303" t="str">
        <f t="shared" si="25"/>
        <v/>
      </c>
      <c r="AG256" s="397"/>
      <c r="AH256" s="303" t="str">
        <f t="shared" si="26"/>
        <v/>
      </c>
      <c r="AI256" s="61" t="str">
        <f t="shared" si="27"/>
        <v/>
      </c>
      <c r="AJ256" s="69" t="str">
        <f>IFERROR(IF(AND(AD255="Probabilidad",AD256="Probabilidad"),(AJ255-(+AJ255*AI256)),IF(AND(AD255="Impacto",AD256="Probabilidad"),(AJ254-(+AJ254*AI256)),IF(AD256="Impacto",AJ255,""))),"")</f>
        <v/>
      </c>
      <c r="AK256" s="69" t="str">
        <f>IFERROR(IF(AND(AD255="Impacto",AD256="Impacto"),(AK255-(+AK255*AI256)),IF(AND(AD255="Probabilidad",AD256="Impacto"),(AK254-(+AK254*AI256)),IF(AD256="Probabilidad",AK255,""))),"")</f>
        <v/>
      </c>
      <c r="AL256" s="20"/>
      <c r="AM256" s="97"/>
      <c r="AN256" s="97"/>
      <c r="AO256" s="953"/>
      <c r="AP256" s="953"/>
      <c r="AQ256" s="969"/>
      <c r="AR256" s="953"/>
      <c r="AS256" s="953"/>
      <c r="AT256" s="969"/>
      <c r="AU256" s="969"/>
      <c r="AV256" s="969"/>
      <c r="AW256" s="847"/>
      <c r="AX256" s="960"/>
      <c r="AY256" s="960"/>
      <c r="AZ256" s="960"/>
      <c r="BA256" s="960"/>
      <c r="BB256" s="1047"/>
      <c r="BC256" s="960"/>
      <c r="BD256" s="960"/>
      <c r="BE256" s="1021"/>
      <c r="BF256" s="1021"/>
      <c r="BG256" s="1021"/>
      <c r="BH256" s="1021"/>
      <c r="BI256" s="1021"/>
      <c r="BJ256" s="806"/>
      <c r="BK256" s="960"/>
      <c r="BL256" s="1042"/>
    </row>
    <row r="257" spans="1:64" ht="71.25" customHeight="1" thickBot="1" x14ac:dyDescent="0.3">
      <c r="A257" s="1056"/>
      <c r="B257" s="1168"/>
      <c r="C257" s="1062"/>
      <c r="D257" s="1012" t="s">
        <v>840</v>
      </c>
      <c r="E257" s="945" t="s">
        <v>124</v>
      </c>
      <c r="F257" s="1015">
        <v>6</v>
      </c>
      <c r="G257" s="851" t="s">
        <v>1037</v>
      </c>
      <c r="H257" s="802" t="s">
        <v>99</v>
      </c>
      <c r="I257" s="1018" t="s">
        <v>1048</v>
      </c>
      <c r="J257" s="982" t="s">
        <v>16</v>
      </c>
      <c r="K257" s="1001" t="str">
        <f>CONCATENATE(" *",[25]Árbol_G!C318," *",[25]Árbol_G!E318," *",[25]Árbol_G!G318)</f>
        <v xml:space="preserve"> * * *</v>
      </c>
      <c r="L257" s="851" t="s">
        <v>1041</v>
      </c>
      <c r="M257" s="851" t="s">
        <v>1042</v>
      </c>
      <c r="N257" s="804"/>
      <c r="O257" s="970"/>
      <c r="P257" s="802" t="s">
        <v>70</v>
      </c>
      <c r="Q257" s="954">
        <f>IF(P257="Muy Alta",100%,IF(P257="Alta",80%,IF(P257="Media",60%,IF(P257="Baja",40%,IF(P257="Muy Baja",20%,"")))))</f>
        <v>0.2</v>
      </c>
      <c r="R257" s="802"/>
      <c r="S257" s="954" t="str">
        <f>IF(R257="Catastrófico",100%,IF(R257="Mayor",80%,IF(R257="Moderado",60%,IF(R257="Menor",40%,IF(R257="Leve",20%,"")))))</f>
        <v/>
      </c>
      <c r="T257" s="802" t="s">
        <v>9</v>
      </c>
      <c r="U257" s="954">
        <f>IF(T257="Catastrófico",100%,IF(T257="Mayor",80%,IF(T257="Moderado",60%,IF(T257="Menor",40%,IF(T257="Leve",20%,"")))))</f>
        <v>0.4</v>
      </c>
      <c r="V257" s="957" t="str">
        <f>IF(W257=100%,"Catastrófico",IF(W257=80%,"Mayor",IF(W257=60%,"Moderado",IF(W257=40%,"Menor",IF(W257=20%,"Leve","")))))</f>
        <v>Menor</v>
      </c>
      <c r="W257" s="954">
        <f>IF(AND(S257="",U257=""),"",MAX(S257,U257))</f>
        <v>0.4</v>
      </c>
      <c r="X257" s="954" t="str">
        <f>CONCATENATE(P257,V257)</f>
        <v>Muy BajaMenor</v>
      </c>
      <c r="Y257" s="967" t="str">
        <f>IF(X257="Muy AltaLeve","Alto",IF(X257="Muy AltaMenor","Alto",IF(X257="Muy AltaModerado","Alto",IF(X257="Muy AltaMayor","Alto",IF(X257="Muy AltaCatastrófico","Extremo",IF(X257="AltaLeve","Moderado",IF(X257="AltaMenor","Moderado",IF(X257="AltaModerado","Alto",IF(X257="AltaMayor","Alto",IF(X257="AltaCatastrófico","Extremo",IF(X257="MediaLeve","Moderado",IF(X257="MediaMenor","Moderado",IF(X257="MediaModerado","Moderado",IF(X257="MediaMayor","Alto",IF(X257="MediaCatastrófico","Extremo",IF(X257="BajaLeve","Bajo",IF(X257="BajaMenor","Moderado",IF(X257="BajaModerado","Moderado",IF(X257="BajaMayor","Alto",IF(X257="BajaCatastrófico","Extremo",IF(X257="Muy BajaLeve","Bajo",IF(X257="Muy BajaMenor","Bajo",IF(X257="Muy BajaModerado","Moderado",IF(X257="Muy BajaMayor","Alto",IF(X257="Muy BajaCatastrófico","Extremo","")))))))))))))))))))))))))</f>
        <v>Bajo</v>
      </c>
      <c r="Z257" s="58">
        <v>1</v>
      </c>
      <c r="AA257" s="385" t="s">
        <v>1035</v>
      </c>
      <c r="AB257" s="381" t="s">
        <v>170</v>
      </c>
      <c r="AC257" s="385" t="s">
        <v>847</v>
      </c>
      <c r="AD257" s="382" t="str">
        <f t="shared" si="24"/>
        <v>Probabilidad</v>
      </c>
      <c r="AE257" s="381" t="s">
        <v>75</v>
      </c>
      <c r="AF257" s="301">
        <f t="shared" si="25"/>
        <v>0.15</v>
      </c>
      <c r="AG257" s="381" t="s">
        <v>77</v>
      </c>
      <c r="AH257" s="301">
        <f t="shared" si="26"/>
        <v>0.15</v>
      </c>
      <c r="AI257" s="300">
        <f t="shared" si="27"/>
        <v>0.3</v>
      </c>
      <c r="AJ257" s="59">
        <f>IFERROR(IF(AD257="Probabilidad",(Q257-(+Q257*AI257)),IF(AD257="Impacto",Q257,"")),"")</f>
        <v>0.14000000000000001</v>
      </c>
      <c r="AK257" s="59">
        <f>IFERROR(IF(AD257="Impacto",(W257-(+W257*AI257)),IF(AD257="Probabilidad",W257,"")),"")</f>
        <v>0.4</v>
      </c>
      <c r="AL257" s="10" t="s">
        <v>66</v>
      </c>
      <c r="AM257" s="107" t="s">
        <v>79</v>
      </c>
      <c r="AN257" s="107" t="s">
        <v>80</v>
      </c>
      <c r="AO257" s="951">
        <f>Q257</f>
        <v>0.2</v>
      </c>
      <c r="AP257" s="951">
        <f>IF(AJ257="","",MIN(AJ257:AJ262))</f>
        <v>5.04E-2</v>
      </c>
      <c r="AQ257" s="967" t="str">
        <f>IFERROR(IF(AP257="","",IF(AP257&lt;=0.2,"Muy Baja",IF(AP257&lt;=0.4,"Baja",IF(AP257&lt;=0.6,"Media",IF(AP257&lt;=0.8,"Alta","Muy Alta"))))),"")</f>
        <v>Muy Baja</v>
      </c>
      <c r="AR257" s="951">
        <f>W257</f>
        <v>0.4</v>
      </c>
      <c r="AS257" s="951">
        <f>IF(AK257="","",MIN(AK257:AK262))</f>
        <v>0.4</v>
      </c>
      <c r="AT257" s="967" t="str">
        <f>IFERROR(IF(AS257="","",IF(AS257&lt;=0.2,"Leve",IF(AS257&lt;=0.4,"Menor",IF(AS257&lt;=0.6,"Moderado",IF(AS257&lt;=0.8,"Mayor","Catastrófico"))))),"")</f>
        <v>Menor</v>
      </c>
      <c r="AU257" s="967" t="str">
        <f>Y257</f>
        <v>Bajo</v>
      </c>
      <c r="AV257" s="967" t="str">
        <f>IFERROR(IF(OR(AND(AQ257="Muy Baja",AT257="Leve"),AND(AQ257="Muy Baja",AT257="Menor"),AND(AQ257="Baja",AT257="Leve")),"Bajo",IF(OR(AND(AQ257="Muy baja",AT257="Moderado"),AND(AQ257="Baja",AT257="Menor"),AND(AQ257="Baja",AT257="Moderado"),AND(AQ257="Media",AT257="Leve"),AND(AQ257="Media",AT257="Menor"),AND(AQ257="Media",AT257="Moderado"),AND(AQ257="Alta",AT257="Leve"),AND(AQ257="Alta",AT257="Menor")),"Moderado",IF(OR(AND(AQ257="Muy Baja",AT257="Mayor"),AND(AQ257="Baja",AT257="Mayor"),AND(AQ257="Media",AT257="Mayor"),AND(AQ257="Alta",AT257="Moderado"),AND(AQ257="Alta",AT257="Mayor"),AND(AQ257="Muy Alta",AT257="Leve"),AND(AQ257="Muy Alta",AT257="Menor"),AND(AQ257="Muy Alta",AT257="Moderado"),AND(AQ257="Muy Alta",AT257="Mayor")),"Alto",IF(OR(AND(AQ257="Muy Baja",AT257="Catastrófico"),AND(AQ257="Baja",AT257="Catastrófico"),AND(AQ257="Media",AT257="Catastrófico"),AND(AQ257="Alta",AT257="Catastrófico"),AND(AQ257="Muy Alta",AT257="Catastrófico")),"Extremo","")))),"")</f>
        <v>Bajo</v>
      </c>
      <c r="AW257" s="802" t="s">
        <v>82</v>
      </c>
      <c r="AX257" s="851"/>
      <c r="AY257" s="851"/>
      <c r="AZ257" s="851"/>
      <c r="BA257" s="851"/>
      <c r="BB257" s="1037"/>
      <c r="BC257" s="851"/>
      <c r="BD257" s="851"/>
      <c r="BE257" s="1019"/>
      <c r="BF257" s="1019"/>
      <c r="BG257" s="1019"/>
      <c r="BH257" s="1019"/>
      <c r="BI257" s="1019"/>
      <c r="BJ257" s="804"/>
      <c r="BK257" s="851"/>
      <c r="BL257" s="1048"/>
    </row>
    <row r="258" spans="1:64" ht="120.75" thickBot="1" x14ac:dyDescent="0.3">
      <c r="A258" s="1056"/>
      <c r="B258" s="1168"/>
      <c r="C258" s="1062"/>
      <c r="D258" s="1013"/>
      <c r="E258" s="946"/>
      <c r="F258" s="1016"/>
      <c r="G258" s="852"/>
      <c r="H258" s="803"/>
      <c r="I258" s="952"/>
      <c r="J258" s="983"/>
      <c r="K258" s="1002"/>
      <c r="L258" s="852"/>
      <c r="M258" s="852"/>
      <c r="N258" s="805"/>
      <c r="O258" s="971"/>
      <c r="P258" s="803"/>
      <c r="Q258" s="955"/>
      <c r="R258" s="803"/>
      <c r="S258" s="955"/>
      <c r="T258" s="803"/>
      <c r="U258" s="955"/>
      <c r="V258" s="958"/>
      <c r="W258" s="955"/>
      <c r="X258" s="955"/>
      <c r="Y258" s="968"/>
      <c r="Z258" s="68">
        <v>2</v>
      </c>
      <c r="AA258" s="62" t="s">
        <v>991</v>
      </c>
      <c r="AB258" s="383" t="s">
        <v>165</v>
      </c>
      <c r="AC258" s="385" t="s">
        <v>869</v>
      </c>
      <c r="AD258" s="384" t="str">
        <f t="shared" si="24"/>
        <v>Probabilidad</v>
      </c>
      <c r="AE258" s="383" t="s">
        <v>64</v>
      </c>
      <c r="AF258" s="302">
        <f t="shared" si="25"/>
        <v>0.25</v>
      </c>
      <c r="AG258" s="381" t="s">
        <v>77</v>
      </c>
      <c r="AH258" s="302">
        <f t="shared" si="26"/>
        <v>0.15</v>
      </c>
      <c r="AI258" s="315">
        <f t="shared" si="27"/>
        <v>0.4</v>
      </c>
      <c r="AJ258" s="69">
        <f>IFERROR(IF(AND(AD257="Probabilidad",AD258="Probabilidad"),(AJ257-(+AJ257*AI258)),IF(AD258="Probabilidad",(Q257-(+Q257*AI258)),IF(AD258="Impacto",AJ257,""))),"")</f>
        <v>8.4000000000000005E-2</v>
      </c>
      <c r="AK258" s="69">
        <f>IFERROR(IF(AND(AD257="Impacto",AD258="Impacto"),(AK257-(+AK257*AI258)),IF(AD258="Impacto",(W257-(+W257*AI258)),IF(AD258="Probabilidad",AK257,""))),"")</f>
        <v>0.4</v>
      </c>
      <c r="AL258" s="10" t="s">
        <v>66</v>
      </c>
      <c r="AM258" s="96" t="s">
        <v>79</v>
      </c>
      <c r="AN258" s="96" t="s">
        <v>80</v>
      </c>
      <c r="AO258" s="952"/>
      <c r="AP258" s="952"/>
      <c r="AQ258" s="968"/>
      <c r="AR258" s="952"/>
      <c r="AS258" s="952"/>
      <c r="AT258" s="968"/>
      <c r="AU258" s="968"/>
      <c r="AV258" s="968"/>
      <c r="AW258" s="803"/>
      <c r="AX258" s="852"/>
      <c r="AY258" s="852"/>
      <c r="AZ258" s="852"/>
      <c r="BA258" s="852"/>
      <c r="BB258" s="1046"/>
      <c r="BC258" s="852"/>
      <c r="BD258" s="852"/>
      <c r="BE258" s="1020"/>
      <c r="BF258" s="1020"/>
      <c r="BG258" s="1020"/>
      <c r="BH258" s="1020"/>
      <c r="BI258" s="1020"/>
      <c r="BJ258" s="805"/>
      <c r="BK258" s="852"/>
      <c r="BL258" s="1041"/>
    </row>
    <row r="259" spans="1:64" ht="70.5" x14ac:dyDescent="0.25">
      <c r="A259" s="1056"/>
      <c r="B259" s="1168"/>
      <c r="C259" s="1062"/>
      <c r="D259" s="1013"/>
      <c r="E259" s="946"/>
      <c r="F259" s="1016"/>
      <c r="G259" s="852"/>
      <c r="H259" s="803"/>
      <c r="I259" s="952"/>
      <c r="J259" s="983"/>
      <c r="K259" s="1002"/>
      <c r="L259" s="852"/>
      <c r="M259" s="852"/>
      <c r="N259" s="805"/>
      <c r="O259" s="971"/>
      <c r="P259" s="803"/>
      <c r="Q259" s="955"/>
      <c r="R259" s="803"/>
      <c r="S259" s="955"/>
      <c r="T259" s="803"/>
      <c r="U259" s="955"/>
      <c r="V259" s="958"/>
      <c r="W259" s="955"/>
      <c r="X259" s="955"/>
      <c r="Y259" s="968"/>
      <c r="Z259" s="68">
        <v>3</v>
      </c>
      <c r="AA259" s="385" t="s">
        <v>1043</v>
      </c>
      <c r="AB259" s="381" t="s">
        <v>170</v>
      </c>
      <c r="AC259" s="412" t="s">
        <v>94</v>
      </c>
      <c r="AD259" s="384" t="str">
        <f t="shared" si="24"/>
        <v>Probabilidad</v>
      </c>
      <c r="AE259" s="383" t="s">
        <v>64</v>
      </c>
      <c r="AF259" s="302">
        <f t="shared" si="25"/>
        <v>0.25</v>
      </c>
      <c r="AG259" s="381" t="s">
        <v>77</v>
      </c>
      <c r="AH259" s="302">
        <f t="shared" si="26"/>
        <v>0.15</v>
      </c>
      <c r="AI259" s="315">
        <f t="shared" si="27"/>
        <v>0.4</v>
      </c>
      <c r="AJ259" s="69">
        <f>IFERROR(IF(AND(AD258="Probabilidad",AD259="Probabilidad"),(AJ258-(+AJ258*AI259)),IF(AND(AD258="Impacto",AD259="Probabilidad"),(AJ257-(+AJ257*AI259)),IF(AD259="Impacto",AJ258,""))),"")</f>
        <v>5.04E-2</v>
      </c>
      <c r="AK259" s="69">
        <f>IFERROR(IF(AND(AD258="Impacto",AD259="Impacto"),(AK258-(+AK258*AI259)),IF(AND(AD258="Probabilidad",AD259="Impacto"),(AK257-(+AK257*AI259)),IF(AD259="Probabilidad",AK258,""))),"")</f>
        <v>0.4</v>
      </c>
      <c r="AL259" s="10" t="s">
        <v>66</v>
      </c>
      <c r="AM259" s="96" t="s">
        <v>67</v>
      </c>
      <c r="AN259" s="96" t="s">
        <v>80</v>
      </c>
      <c r="AO259" s="952"/>
      <c r="AP259" s="952"/>
      <c r="AQ259" s="968"/>
      <c r="AR259" s="952"/>
      <c r="AS259" s="952"/>
      <c r="AT259" s="968"/>
      <c r="AU259" s="968"/>
      <c r="AV259" s="968"/>
      <c r="AW259" s="803"/>
      <c r="AX259" s="852"/>
      <c r="AY259" s="852"/>
      <c r="AZ259" s="852"/>
      <c r="BA259" s="852"/>
      <c r="BB259" s="1046"/>
      <c r="BC259" s="852"/>
      <c r="BD259" s="852"/>
      <c r="BE259" s="1020"/>
      <c r="BF259" s="1020"/>
      <c r="BG259" s="1020"/>
      <c r="BH259" s="1020"/>
      <c r="BI259" s="1020"/>
      <c r="BJ259" s="805"/>
      <c r="BK259" s="852"/>
      <c r="BL259" s="1041"/>
    </row>
    <row r="260" spans="1:64" x14ac:dyDescent="0.25">
      <c r="A260" s="1056"/>
      <c r="B260" s="1168"/>
      <c r="C260" s="1062"/>
      <c r="D260" s="1013"/>
      <c r="E260" s="946"/>
      <c r="F260" s="1016"/>
      <c r="G260" s="852"/>
      <c r="H260" s="803"/>
      <c r="I260" s="952"/>
      <c r="J260" s="983"/>
      <c r="K260" s="1002"/>
      <c r="L260" s="852"/>
      <c r="M260" s="852"/>
      <c r="N260" s="805"/>
      <c r="O260" s="971"/>
      <c r="P260" s="803"/>
      <c r="Q260" s="955"/>
      <c r="R260" s="803"/>
      <c r="S260" s="955"/>
      <c r="T260" s="803"/>
      <c r="U260" s="955"/>
      <c r="V260" s="958"/>
      <c r="W260" s="955"/>
      <c r="X260" s="955"/>
      <c r="Y260" s="968"/>
      <c r="Z260" s="68">
        <v>4</v>
      </c>
      <c r="AA260" s="385"/>
      <c r="AB260" s="383"/>
      <c r="AC260" s="385"/>
      <c r="AD260" s="384" t="str">
        <f t="shared" si="24"/>
        <v/>
      </c>
      <c r="AE260" s="383"/>
      <c r="AF260" s="302" t="str">
        <f t="shared" si="25"/>
        <v/>
      </c>
      <c r="AG260" s="383"/>
      <c r="AH260" s="302" t="str">
        <f t="shared" si="26"/>
        <v/>
      </c>
      <c r="AI260" s="315" t="str">
        <f t="shared" si="27"/>
        <v/>
      </c>
      <c r="AJ260" s="69" t="str">
        <f>IFERROR(IF(AND(AD259="Probabilidad",AD260="Probabilidad"),(AJ259-(+AJ259*AI260)),IF(AND(AD259="Impacto",AD260="Probabilidad"),(AJ258-(+AJ258*AI260)),IF(AD260="Impacto",AJ259,""))),"")</f>
        <v/>
      </c>
      <c r="AK260" s="69" t="str">
        <f>IFERROR(IF(AND(AD259="Impacto",AD260="Impacto"),(AK259-(+AK259*AI260)),IF(AND(AD259="Probabilidad",AD260="Impacto"),(AK258-(+AK258*AI260)),IF(AD260="Probabilidad",AK259,""))),"")</f>
        <v/>
      </c>
      <c r="AL260" s="19"/>
      <c r="AM260" s="96"/>
      <c r="AN260" s="96"/>
      <c r="AO260" s="952"/>
      <c r="AP260" s="952"/>
      <c r="AQ260" s="968"/>
      <c r="AR260" s="952"/>
      <c r="AS260" s="952"/>
      <c r="AT260" s="968"/>
      <c r="AU260" s="968"/>
      <c r="AV260" s="968"/>
      <c r="AW260" s="803"/>
      <c r="AX260" s="852"/>
      <c r="AY260" s="852"/>
      <c r="AZ260" s="852"/>
      <c r="BA260" s="852"/>
      <c r="BB260" s="1046"/>
      <c r="BC260" s="852"/>
      <c r="BD260" s="852"/>
      <c r="BE260" s="1020"/>
      <c r="BF260" s="1020"/>
      <c r="BG260" s="1020"/>
      <c r="BH260" s="1020"/>
      <c r="BI260" s="1020"/>
      <c r="BJ260" s="805"/>
      <c r="BK260" s="852"/>
      <c r="BL260" s="1041"/>
    </row>
    <row r="261" spans="1:64" x14ac:dyDescent="0.25">
      <c r="A261" s="1056"/>
      <c r="B261" s="1168"/>
      <c r="C261" s="1062"/>
      <c r="D261" s="1013"/>
      <c r="E261" s="946"/>
      <c r="F261" s="1016"/>
      <c r="G261" s="852"/>
      <c r="H261" s="803"/>
      <c r="I261" s="952"/>
      <c r="J261" s="983"/>
      <c r="K261" s="1002"/>
      <c r="L261" s="852"/>
      <c r="M261" s="852"/>
      <c r="N261" s="805"/>
      <c r="O261" s="971"/>
      <c r="P261" s="803"/>
      <c r="Q261" s="955"/>
      <c r="R261" s="803"/>
      <c r="S261" s="955"/>
      <c r="T261" s="803"/>
      <c r="U261" s="955"/>
      <c r="V261" s="958"/>
      <c r="W261" s="955"/>
      <c r="X261" s="955"/>
      <c r="Y261" s="968"/>
      <c r="Z261" s="68">
        <v>5</v>
      </c>
      <c r="AA261" s="385"/>
      <c r="AB261" s="383"/>
      <c r="AC261" s="385"/>
      <c r="AD261" s="384" t="str">
        <f t="shared" si="24"/>
        <v/>
      </c>
      <c r="AE261" s="383"/>
      <c r="AF261" s="302" t="str">
        <f t="shared" si="25"/>
        <v/>
      </c>
      <c r="AG261" s="383"/>
      <c r="AH261" s="302" t="str">
        <f t="shared" si="26"/>
        <v/>
      </c>
      <c r="AI261" s="315" t="str">
        <f t="shared" si="27"/>
        <v/>
      </c>
      <c r="AJ261" s="69" t="str">
        <f>IFERROR(IF(AND(AD260="Probabilidad",AD261="Probabilidad"),(AJ260-(+AJ260*AI261)),IF(AND(AD260="Impacto",AD261="Probabilidad"),(AJ259-(+AJ259*AI261)),IF(AD261="Impacto",AJ260,""))),"")</f>
        <v/>
      </c>
      <c r="AK261" s="69" t="str">
        <f>IFERROR(IF(AND(AD260="Impacto",AD261="Impacto"),(AK260-(+AK260*AI261)),IF(AND(AD260="Probabilidad",AD261="Impacto"),(AK259-(+AK259*AI261)),IF(AD261="Probabilidad",AK260,""))),"")</f>
        <v/>
      </c>
      <c r="AL261" s="19"/>
      <c r="AM261" s="96"/>
      <c r="AN261" s="96"/>
      <c r="AO261" s="952"/>
      <c r="AP261" s="952"/>
      <c r="AQ261" s="968"/>
      <c r="AR261" s="952"/>
      <c r="AS261" s="952"/>
      <c r="AT261" s="968"/>
      <c r="AU261" s="968"/>
      <c r="AV261" s="968"/>
      <c r="AW261" s="803"/>
      <c r="AX261" s="852"/>
      <c r="AY261" s="852"/>
      <c r="AZ261" s="852"/>
      <c r="BA261" s="852"/>
      <c r="BB261" s="1046"/>
      <c r="BC261" s="852"/>
      <c r="BD261" s="852"/>
      <c r="BE261" s="1020"/>
      <c r="BF261" s="1020"/>
      <c r="BG261" s="1020"/>
      <c r="BH261" s="1020"/>
      <c r="BI261" s="1020"/>
      <c r="BJ261" s="805"/>
      <c r="BK261" s="852"/>
      <c r="BL261" s="1041"/>
    </row>
    <row r="262" spans="1:64" ht="15.75" thickBot="1" x14ac:dyDescent="0.3">
      <c r="A262" s="1057"/>
      <c r="B262" s="1169"/>
      <c r="C262" s="1063"/>
      <c r="D262" s="1014"/>
      <c r="E262" s="947"/>
      <c r="F262" s="1017"/>
      <c r="G262" s="960"/>
      <c r="H262" s="847"/>
      <c r="I262" s="953"/>
      <c r="J262" s="984"/>
      <c r="K262" s="1003"/>
      <c r="L262" s="960"/>
      <c r="M262" s="960"/>
      <c r="N262" s="806"/>
      <c r="O262" s="972"/>
      <c r="P262" s="847"/>
      <c r="Q262" s="956"/>
      <c r="R262" s="847"/>
      <c r="S262" s="956"/>
      <c r="T262" s="847"/>
      <c r="U262" s="956"/>
      <c r="V262" s="959"/>
      <c r="W262" s="956"/>
      <c r="X262" s="956"/>
      <c r="Y262" s="969"/>
      <c r="Z262" s="60">
        <v>6</v>
      </c>
      <c r="AA262" s="387"/>
      <c r="AB262" s="388"/>
      <c r="AC262" s="387"/>
      <c r="AD262" s="391" t="str">
        <f t="shared" si="24"/>
        <v/>
      </c>
      <c r="AE262" s="388"/>
      <c r="AF262" s="303" t="str">
        <f t="shared" si="25"/>
        <v/>
      </c>
      <c r="AG262" s="388"/>
      <c r="AH262" s="303" t="str">
        <f t="shared" si="26"/>
        <v/>
      </c>
      <c r="AI262" s="61" t="str">
        <f t="shared" si="27"/>
        <v/>
      </c>
      <c r="AJ262" s="69" t="str">
        <f>IFERROR(IF(AND(AD261="Probabilidad",AD262="Probabilidad"),(AJ261-(+AJ261*AI262)),IF(AND(AD261="Impacto",AD262="Probabilidad"),(AJ260-(+AJ260*AI262)),IF(AD262="Impacto",AJ261,""))),"")</f>
        <v/>
      </c>
      <c r="AK262" s="69" t="str">
        <f>IFERROR(IF(AND(AD261="Impacto",AD262="Impacto"),(AK261-(+AK261*AI262)),IF(AND(AD261="Probabilidad",AD262="Impacto"),(AK260-(+AK260*AI262)),IF(AD262="Probabilidad",AK261,""))),"")</f>
        <v/>
      </c>
      <c r="AL262" s="20"/>
      <c r="AM262" s="97"/>
      <c r="AN262" s="97"/>
      <c r="AO262" s="953"/>
      <c r="AP262" s="953"/>
      <c r="AQ262" s="969"/>
      <c r="AR262" s="953"/>
      <c r="AS262" s="953"/>
      <c r="AT262" s="969"/>
      <c r="AU262" s="969"/>
      <c r="AV262" s="969"/>
      <c r="AW262" s="847"/>
      <c r="AX262" s="960"/>
      <c r="AY262" s="960"/>
      <c r="AZ262" s="960"/>
      <c r="BA262" s="960"/>
      <c r="BB262" s="1047"/>
      <c r="BC262" s="960"/>
      <c r="BD262" s="960"/>
      <c r="BE262" s="1021"/>
      <c r="BF262" s="1021"/>
      <c r="BG262" s="1021"/>
      <c r="BH262" s="1021"/>
      <c r="BI262" s="1021"/>
      <c r="BJ262" s="806"/>
      <c r="BK262" s="960"/>
      <c r="BL262" s="1042"/>
    </row>
    <row r="263" spans="1:64" ht="96.75" customHeight="1" thickBot="1" x14ac:dyDescent="0.3">
      <c r="A263" s="1055" t="s">
        <v>106</v>
      </c>
      <c r="B263" s="1167" t="s">
        <v>92</v>
      </c>
      <c r="C263" s="1061" t="s">
        <v>277</v>
      </c>
      <c r="D263" s="1012" t="s">
        <v>840</v>
      </c>
      <c r="E263" s="945" t="s">
        <v>127</v>
      </c>
      <c r="F263" s="1015">
        <v>1</v>
      </c>
      <c r="G263" s="804" t="s">
        <v>1049</v>
      </c>
      <c r="H263" s="802" t="s">
        <v>98</v>
      </c>
      <c r="I263" s="1018" t="s">
        <v>1061</v>
      </c>
      <c r="J263" s="982" t="s">
        <v>16</v>
      </c>
      <c r="K263" s="985" t="str">
        <f>CONCATENATE(" *",[26]Árbol_G!C267," *",[26]Árbol_G!E267," *",[26]Árbol_G!G267)</f>
        <v xml:space="preserve"> * * *</v>
      </c>
      <c r="L263" s="851" t="s">
        <v>1050</v>
      </c>
      <c r="M263" s="851" t="s">
        <v>1051</v>
      </c>
      <c r="N263" s="804"/>
      <c r="O263" s="970"/>
      <c r="P263" s="802" t="s">
        <v>62</v>
      </c>
      <c r="Q263" s="954">
        <f>IF(P263="Muy Alta",100%,IF(P263="Alta",80%,IF(P263="Media",60%,IF(P263="Baja",40%,IF(P263="Muy Baja",20%,"")))))</f>
        <v>0.6</v>
      </c>
      <c r="R263" s="802" t="s">
        <v>74</v>
      </c>
      <c r="S263" s="954">
        <f>IF(R263="Catastrófico",100%,IF(R263="Mayor",80%,IF(R263="Moderado",60%,IF(R263="Menor",40%,IF(R263="Leve",20%,"")))))</f>
        <v>0.2</v>
      </c>
      <c r="T263" s="802" t="s">
        <v>9</v>
      </c>
      <c r="U263" s="954">
        <f>IF(T263="Catastrófico",100%,IF(T263="Mayor",80%,IF(T263="Moderado",60%,IF(T263="Menor",40%,IF(T263="Leve",20%,"")))))</f>
        <v>0.4</v>
      </c>
      <c r="V263" s="957" t="str">
        <f>IF(W263=100%,"Catastrófico",IF(W263=80%,"Mayor",IF(W263=60%,"Moderado",IF(W263=40%,"Menor",IF(W263=20%,"Leve","")))))</f>
        <v>Menor</v>
      </c>
      <c r="W263" s="954">
        <f>IF(AND(S263="",U263=""),"",MAX(S263,U263))</f>
        <v>0.4</v>
      </c>
      <c r="X263" s="954" t="str">
        <f>CONCATENATE(P263,V263)</f>
        <v>MediaMenor</v>
      </c>
      <c r="Y263" s="1001" t="str">
        <f>IF(X263="Muy AltaLeve","Alto",IF(X263="Muy AltaMenor","Alto",IF(X263="Muy AltaModerado","Alto",IF(X263="Muy AltaMayor","Alto",IF(X263="Muy AltaCatastrófico","Extremo",IF(X263="AltaLeve","Moderado",IF(X263="AltaMenor","Moderado",IF(X263="AltaModerado","Alto",IF(X263="AltaMayor","Alto",IF(X263="AltaCatastrófico","Extremo",IF(X263="MediaLeve","Moderado",IF(X263="MediaMenor","Moderado",IF(X263="MediaModerado","Moderado",IF(X263="MediaMayor","Alto",IF(X263="MediaCatastrófico","Extremo",IF(X263="BajaLeve","Bajo",IF(X263="BajaMenor","Moderado",IF(X263="BajaModerado","Moderado",IF(X263="BajaMayor","Alto",IF(X263="BajaCatastrófico","Extremo",IF(X263="Muy BajaLeve","Bajo",IF(X263="Muy BajaMenor","Bajo",IF(X263="Muy BajaModerado","Moderado",IF(X263="Muy BajaMayor","Alto",IF(X263="Muy BajaCatastrófico","Extremo","")))))))))))))))))))))))))</f>
        <v>Moderado</v>
      </c>
      <c r="Z263" s="58">
        <v>1</v>
      </c>
      <c r="AA263" s="385" t="s">
        <v>1052</v>
      </c>
      <c r="AB263" s="381" t="s">
        <v>170</v>
      </c>
      <c r="AC263" s="385" t="s">
        <v>906</v>
      </c>
      <c r="AD263" s="382" t="str">
        <f>IF(OR(AE263="Preventivo",AE263="Detectivo"),"Probabilidad",IF(AE263="Correctivo","Impacto",""))</f>
        <v>Probabilidad</v>
      </c>
      <c r="AE263" s="381" t="s">
        <v>902</v>
      </c>
      <c r="AF263" s="301">
        <f>IF(AE263="","",IF(AE263="Preventivo",25%,IF(AE263="Detectivo",15%,IF(AE263="Correctivo",10%))))</f>
        <v>0.25</v>
      </c>
      <c r="AG263" s="381" t="s">
        <v>77</v>
      </c>
      <c r="AH263" s="301">
        <f>IF(AG263="Automático",25%,IF(AG263="Manual",15%,""))</f>
        <v>0.15</v>
      </c>
      <c r="AI263" s="300">
        <f>IF(OR(AF263="",AH263=""),"",AF263+AH263)</f>
        <v>0.4</v>
      </c>
      <c r="AJ263" s="59">
        <f>IFERROR(IF(AD263="Probabilidad",(Q263-(+Q263*AI263)),IF(AD263="Impacto",Q263,"")),"")</f>
        <v>0.36</v>
      </c>
      <c r="AK263" s="59">
        <f>IFERROR(IF(AD263="Impacto",(W263-(W263*AI263)),IF(AD263="Probabilidad",W263,"")),"")</f>
        <v>0.4</v>
      </c>
      <c r="AL263" s="10" t="s">
        <v>66</v>
      </c>
      <c r="AM263" s="10" t="s">
        <v>67</v>
      </c>
      <c r="AN263" s="10" t="s">
        <v>80</v>
      </c>
      <c r="AO263" s="951">
        <f>Q263</f>
        <v>0.6</v>
      </c>
      <c r="AP263" s="951">
        <f>IF(AJ263="","",MIN(AJ263:AJ268))</f>
        <v>0.12959999999999999</v>
      </c>
      <c r="AQ263" s="967" t="str">
        <f>IFERROR(IF(AP263="","",IF(AP263&lt;=0.2,"Muy Baja",IF(AP263&lt;=0.4,"Baja",IF(AP263&lt;=0.6,"Media",IF(AP263&lt;=0.8,"Alta","Muy Alta"))))),"")</f>
        <v>Muy Baja</v>
      </c>
      <c r="AR263" s="951">
        <f>W263</f>
        <v>0.4</v>
      </c>
      <c r="AS263" s="951">
        <f>IF(AK263="","",MIN(AK263:AK268))</f>
        <v>0.30000000000000004</v>
      </c>
      <c r="AT263" s="967" t="str">
        <f>IFERROR(IF(AS263="","",IF(AS263&lt;=0.2,"Leve",IF(AS263&lt;=0.4,"Menor",IF(AS263&lt;=0.6,"Moderado",IF(AS263&lt;=0.8,"Mayor","Catastrófico"))))),"")</f>
        <v>Menor</v>
      </c>
      <c r="AU263" s="967" t="str">
        <f>Y263</f>
        <v>Moderado</v>
      </c>
      <c r="AV263" s="967" t="str">
        <f>IFERROR(IF(OR(AND(AQ263="Muy Baja",AT263="Leve"),AND(AQ263="Muy Baja",AT263="Menor"),AND(AQ263="Baja",AT263="Leve")),"Bajo",IF(OR(AND(AQ263="Muy baja",AT263="Moderado"),AND(AQ263="Baja",AT263="Menor"),AND(AQ263="Baja",AT263="Moderado"),AND(AQ263="Media",AT263="Leve"),AND(AQ263="Media",AT263="Menor"),AND(AQ263="Media",AT263="Moderado"),AND(AQ263="Alta",AT263="Leve"),AND(AQ263="Alta",AT263="Menor")),"Moderado",IF(OR(AND(AQ263="Muy Baja",AT263="Mayor"),AND(AQ263="Baja",AT263="Mayor"),AND(AQ263="Media",AT263="Mayor"),AND(AQ263="Alta",AT263="Moderado"),AND(AQ263="Alta",AT263="Mayor"),AND(AQ263="Muy Alta",AT263="Leve"),AND(AQ263="Muy Alta",AT263="Menor"),AND(AQ263="Muy Alta",AT263="Moderado"),AND(AQ263="Muy Alta",AT263="Mayor")),"Alto",IF(OR(AND(AQ263="Muy Baja",AT263="Catastrófico"),AND(AQ263="Baja",AT263="Catastrófico"),AND(AQ263="Media",AT263="Catastrófico"),AND(AQ263="Alta",AT263="Catastrófico"),AND(AQ263="Muy Alta",AT263="Catastrófico")),"Extremo","")))),"")</f>
        <v>Bajo</v>
      </c>
      <c r="AW263" s="802" t="s">
        <v>82</v>
      </c>
      <c r="AX263" s="804"/>
      <c r="AY263" s="804"/>
      <c r="AZ263" s="851"/>
      <c r="BA263" s="851"/>
      <c r="BB263" s="851"/>
      <c r="BC263" s="851"/>
      <c r="BD263" s="851"/>
      <c r="BE263" s="851"/>
      <c r="BF263" s="851"/>
      <c r="BG263" s="851"/>
      <c r="BH263" s="851"/>
      <c r="BI263" s="970"/>
      <c r="BJ263" s="804" t="s">
        <v>1676</v>
      </c>
      <c r="BK263" s="804"/>
      <c r="BL263" s="1179"/>
    </row>
    <row r="264" spans="1:64" ht="90.75" thickBot="1" x14ac:dyDescent="0.3">
      <c r="A264" s="1056"/>
      <c r="B264" s="1168"/>
      <c r="C264" s="1062"/>
      <c r="D264" s="1013"/>
      <c r="E264" s="946"/>
      <c r="F264" s="1016"/>
      <c r="G264" s="805"/>
      <c r="H264" s="803"/>
      <c r="I264" s="952"/>
      <c r="J264" s="983"/>
      <c r="K264" s="986"/>
      <c r="L264" s="852"/>
      <c r="M264" s="852"/>
      <c r="N264" s="805"/>
      <c r="O264" s="971"/>
      <c r="P264" s="803"/>
      <c r="Q264" s="955"/>
      <c r="R264" s="803"/>
      <c r="S264" s="955"/>
      <c r="T264" s="803"/>
      <c r="U264" s="955"/>
      <c r="V264" s="958"/>
      <c r="W264" s="955"/>
      <c r="X264" s="955"/>
      <c r="Y264" s="1002"/>
      <c r="Z264" s="68">
        <v>2</v>
      </c>
      <c r="AA264" s="385" t="s">
        <v>1053</v>
      </c>
      <c r="AB264" s="383" t="s">
        <v>165</v>
      </c>
      <c r="AC264" s="385" t="s">
        <v>869</v>
      </c>
      <c r="AD264" s="384" t="str">
        <f t="shared" ref="AD264:AD274" si="28">IF(OR(AE264="Preventivo",AE264="Detectivo"),"Probabilidad",IF(AE264="Correctivo","Impacto",""))</f>
        <v>Probabilidad</v>
      </c>
      <c r="AE264" s="383" t="s">
        <v>907</v>
      </c>
      <c r="AF264" s="302">
        <f t="shared" ref="AF264:AF274" si="29">IF(AE264="","",IF(AE264="Preventivo",25%,IF(AE264="Detectivo",15%,IF(AE264="Correctivo",10%))))</f>
        <v>0.15</v>
      </c>
      <c r="AG264" s="383" t="s">
        <v>65</v>
      </c>
      <c r="AH264" s="302">
        <f t="shared" ref="AH264:AH274" si="30">IF(AG264="Automático",25%,IF(AG264="Manual",15%,""))</f>
        <v>0.25</v>
      </c>
      <c r="AI264" s="315">
        <f t="shared" ref="AI264:AI274" si="31">IF(OR(AF264="",AH264=""),"",AF264+AH264)</f>
        <v>0.4</v>
      </c>
      <c r="AJ264" s="69">
        <f>IFERROR(IF(AND(AD263="Probabilidad",AD264="Probabilidad"),(AJ263-(+AJ263*AI264)),IF(AD264="Probabilidad",(Q263-(+Q263*AI264)),IF(AD264="Impacto",AJ263,""))),"")</f>
        <v>0.216</v>
      </c>
      <c r="AK264" s="69">
        <f>IFERROR(IF(AND(AD263="Impacto",AD264="Impacto"),(AK263-(+AK263*AI264)),IF(AD264="Impacto",(W263-(+W263*AI264)),IF(AD264="Probabilidad",AK263,""))),"")</f>
        <v>0.4</v>
      </c>
      <c r="AL264" s="10" t="s">
        <v>66</v>
      </c>
      <c r="AM264" s="10" t="s">
        <v>67</v>
      </c>
      <c r="AN264" s="10" t="s">
        <v>80</v>
      </c>
      <c r="AO264" s="952"/>
      <c r="AP264" s="952"/>
      <c r="AQ264" s="968"/>
      <c r="AR264" s="952"/>
      <c r="AS264" s="952"/>
      <c r="AT264" s="968"/>
      <c r="AU264" s="968"/>
      <c r="AV264" s="968"/>
      <c r="AW264" s="803"/>
      <c r="AX264" s="805"/>
      <c r="AY264" s="805"/>
      <c r="AZ264" s="852"/>
      <c r="BA264" s="852"/>
      <c r="BB264" s="852"/>
      <c r="BC264" s="852"/>
      <c r="BD264" s="852"/>
      <c r="BE264" s="852"/>
      <c r="BF264" s="852"/>
      <c r="BG264" s="852"/>
      <c r="BH264" s="852"/>
      <c r="BI264" s="971"/>
      <c r="BJ264" s="805"/>
      <c r="BK264" s="805"/>
      <c r="BL264" s="1026"/>
    </row>
    <row r="265" spans="1:64" ht="75.75" thickBot="1" x14ac:dyDescent="0.3">
      <c r="A265" s="1056"/>
      <c r="B265" s="1168"/>
      <c r="C265" s="1062"/>
      <c r="D265" s="1013"/>
      <c r="E265" s="946"/>
      <c r="F265" s="1016"/>
      <c r="G265" s="805"/>
      <c r="H265" s="803"/>
      <c r="I265" s="952"/>
      <c r="J265" s="983"/>
      <c r="K265" s="986"/>
      <c r="L265" s="852"/>
      <c r="M265" s="852"/>
      <c r="N265" s="805"/>
      <c r="O265" s="971"/>
      <c r="P265" s="803"/>
      <c r="Q265" s="955"/>
      <c r="R265" s="803"/>
      <c r="S265" s="955"/>
      <c r="T265" s="803"/>
      <c r="U265" s="955"/>
      <c r="V265" s="958"/>
      <c r="W265" s="955"/>
      <c r="X265" s="955"/>
      <c r="Y265" s="1002"/>
      <c r="Z265" s="68">
        <v>3</v>
      </c>
      <c r="AA265" s="385" t="s">
        <v>1054</v>
      </c>
      <c r="AB265" s="383" t="s">
        <v>170</v>
      </c>
      <c r="AC265" s="385" t="s">
        <v>1055</v>
      </c>
      <c r="AD265" s="384" t="str">
        <f t="shared" si="28"/>
        <v>Impacto</v>
      </c>
      <c r="AE265" s="383" t="s">
        <v>908</v>
      </c>
      <c r="AF265" s="302">
        <f t="shared" si="29"/>
        <v>0.1</v>
      </c>
      <c r="AG265" s="383" t="s">
        <v>77</v>
      </c>
      <c r="AH265" s="302">
        <f t="shared" si="30"/>
        <v>0.15</v>
      </c>
      <c r="AI265" s="315">
        <f t="shared" si="31"/>
        <v>0.25</v>
      </c>
      <c r="AJ265" s="69">
        <f>IFERROR(IF(AND(AD264="Probabilidad",AD265="Probabilidad"),(AJ264-(+AJ264*AI265)),IF(AND(AD264="Impacto",AD265="Probabilidad"),(AJ263-(+AJ263*AI265)),IF(AD265="Impacto",AJ264,""))),"")</f>
        <v>0.216</v>
      </c>
      <c r="AK265" s="69">
        <f>IFERROR(IF(AND(AD264="Impacto",AD265="Impacto"),(AK264-(+AK264*AI265)),IF(AND(AD264="Probabilidad",AD265="Impacto"),(AK263-(+AK263*AI265)),IF(AD265="Probabilidad",AK264,""))),"")</f>
        <v>0.30000000000000004</v>
      </c>
      <c r="AL265" s="10" t="s">
        <v>66</v>
      </c>
      <c r="AM265" s="10" t="s">
        <v>67</v>
      </c>
      <c r="AN265" s="10" t="s">
        <v>80</v>
      </c>
      <c r="AO265" s="952"/>
      <c r="AP265" s="952"/>
      <c r="AQ265" s="968"/>
      <c r="AR265" s="952"/>
      <c r="AS265" s="952"/>
      <c r="AT265" s="968"/>
      <c r="AU265" s="968"/>
      <c r="AV265" s="968"/>
      <c r="AW265" s="803"/>
      <c r="AX265" s="805"/>
      <c r="AY265" s="805"/>
      <c r="AZ265" s="852"/>
      <c r="BA265" s="852"/>
      <c r="BB265" s="852"/>
      <c r="BC265" s="852"/>
      <c r="BD265" s="852"/>
      <c r="BE265" s="852"/>
      <c r="BF265" s="852"/>
      <c r="BG265" s="852"/>
      <c r="BH265" s="852"/>
      <c r="BI265" s="971"/>
      <c r="BJ265" s="805"/>
      <c r="BK265" s="805"/>
      <c r="BL265" s="1026"/>
    </row>
    <row r="266" spans="1:64" ht="70.5" x14ac:dyDescent="0.25">
      <c r="A266" s="1056"/>
      <c r="B266" s="1168"/>
      <c r="C266" s="1062"/>
      <c r="D266" s="1013"/>
      <c r="E266" s="946"/>
      <c r="F266" s="1016"/>
      <c r="G266" s="805"/>
      <c r="H266" s="803"/>
      <c r="I266" s="952"/>
      <c r="J266" s="983"/>
      <c r="K266" s="986"/>
      <c r="L266" s="852"/>
      <c r="M266" s="852"/>
      <c r="N266" s="805"/>
      <c r="O266" s="971"/>
      <c r="P266" s="803"/>
      <c r="Q266" s="955"/>
      <c r="R266" s="803"/>
      <c r="S266" s="955"/>
      <c r="T266" s="803"/>
      <c r="U266" s="955"/>
      <c r="V266" s="958"/>
      <c r="W266" s="955"/>
      <c r="X266" s="955"/>
      <c r="Y266" s="1002"/>
      <c r="Z266" s="68">
        <v>4</v>
      </c>
      <c r="AA266" s="385" t="s">
        <v>1056</v>
      </c>
      <c r="AB266" s="383" t="s">
        <v>170</v>
      </c>
      <c r="AC266" s="385" t="s">
        <v>906</v>
      </c>
      <c r="AD266" s="384" t="str">
        <f t="shared" si="28"/>
        <v>Probabilidad</v>
      </c>
      <c r="AE266" s="383" t="s">
        <v>64</v>
      </c>
      <c r="AF266" s="302">
        <f t="shared" si="29"/>
        <v>0.25</v>
      </c>
      <c r="AG266" s="383" t="s">
        <v>77</v>
      </c>
      <c r="AH266" s="302">
        <f t="shared" si="30"/>
        <v>0.15</v>
      </c>
      <c r="AI266" s="315">
        <f t="shared" si="31"/>
        <v>0.4</v>
      </c>
      <c r="AJ266" s="69">
        <f>IFERROR(IF(AND(AD265="Probabilidad",AD266="Probabilidad"),(AJ265-(+AJ265*AI266)),IF(AND(AD265="Impacto",AD266="Probabilidad"),(AJ264-(+AJ264*AI266)),IF(AD266="Impacto",AJ265,""))),"")</f>
        <v>0.12959999999999999</v>
      </c>
      <c r="AK266" s="69">
        <f>IFERROR(IF(AND(AD265="Impacto",AD266="Impacto"),(AK265-(+AK265*AI266)),IF(AND(AD265="Probabilidad",AD266="Impacto"),(AK264-(+AK264*AI266)),IF(AD266="Probabilidad",AK265,""))),"")</f>
        <v>0.30000000000000004</v>
      </c>
      <c r="AL266" s="10" t="s">
        <v>66</v>
      </c>
      <c r="AM266" s="10" t="s">
        <v>67</v>
      </c>
      <c r="AN266" s="10" t="s">
        <v>80</v>
      </c>
      <c r="AO266" s="952"/>
      <c r="AP266" s="952"/>
      <c r="AQ266" s="968"/>
      <c r="AR266" s="952"/>
      <c r="AS266" s="952"/>
      <c r="AT266" s="968"/>
      <c r="AU266" s="968"/>
      <c r="AV266" s="968"/>
      <c r="AW266" s="803"/>
      <c r="AX266" s="805"/>
      <c r="AY266" s="805"/>
      <c r="AZ266" s="852"/>
      <c r="BA266" s="852"/>
      <c r="BB266" s="852"/>
      <c r="BC266" s="852"/>
      <c r="BD266" s="852"/>
      <c r="BE266" s="852"/>
      <c r="BF266" s="852"/>
      <c r="BG266" s="852"/>
      <c r="BH266" s="852"/>
      <c r="BI266" s="971"/>
      <c r="BJ266" s="805"/>
      <c r="BK266" s="805"/>
      <c r="BL266" s="1026"/>
    </row>
    <row r="267" spans="1:64" x14ac:dyDescent="0.25">
      <c r="A267" s="1056"/>
      <c r="B267" s="1168"/>
      <c r="C267" s="1062"/>
      <c r="D267" s="1013"/>
      <c r="E267" s="946"/>
      <c r="F267" s="1016"/>
      <c r="G267" s="805"/>
      <c r="H267" s="803"/>
      <c r="I267" s="952"/>
      <c r="J267" s="983"/>
      <c r="K267" s="986"/>
      <c r="L267" s="852"/>
      <c r="M267" s="852"/>
      <c r="N267" s="805"/>
      <c r="O267" s="971"/>
      <c r="P267" s="803"/>
      <c r="Q267" s="955"/>
      <c r="R267" s="803"/>
      <c r="S267" s="955"/>
      <c r="T267" s="803"/>
      <c r="U267" s="955"/>
      <c r="V267" s="958"/>
      <c r="W267" s="955"/>
      <c r="X267" s="955"/>
      <c r="Y267" s="1002"/>
      <c r="Z267" s="68">
        <v>5</v>
      </c>
      <c r="AA267" s="309"/>
      <c r="AB267" s="383"/>
      <c r="AC267" s="385"/>
      <c r="AD267" s="384" t="str">
        <f t="shared" si="28"/>
        <v/>
      </c>
      <c r="AE267" s="383"/>
      <c r="AF267" s="302" t="str">
        <f t="shared" si="29"/>
        <v/>
      </c>
      <c r="AG267" s="383"/>
      <c r="AH267" s="302" t="str">
        <f t="shared" si="30"/>
        <v/>
      </c>
      <c r="AI267" s="315" t="str">
        <f t="shared" si="31"/>
        <v/>
      </c>
      <c r="AJ267" s="69" t="str">
        <f>IFERROR(IF(AND(AD266="Probabilidad",AD267="Probabilidad"),(AJ266-(+AJ266*AI267)),IF(AND(AD266="Impacto",AD267="Probabilidad"),(AJ265-(+AJ265*AI267)),IF(AD267="Impacto",AJ266,""))),"")</f>
        <v/>
      </c>
      <c r="AK267" s="69" t="str">
        <f>IFERROR(IF(AND(AD266="Impacto",AD267="Impacto"),(AK266-(+AK266*AI267)),IF(AND(AD266="Probabilidad",AD267="Impacto"),(AK265-(+AK265*AI267)),IF(AD267="Probabilidad",AK266,""))),"")</f>
        <v/>
      </c>
      <c r="AL267" s="19"/>
      <c r="AM267" s="19"/>
      <c r="AN267" s="19"/>
      <c r="AO267" s="952"/>
      <c r="AP267" s="952"/>
      <c r="AQ267" s="968"/>
      <c r="AR267" s="952"/>
      <c r="AS267" s="952"/>
      <c r="AT267" s="968"/>
      <c r="AU267" s="968"/>
      <c r="AV267" s="968"/>
      <c r="AW267" s="803"/>
      <c r="AX267" s="805"/>
      <c r="AY267" s="805"/>
      <c r="AZ267" s="852"/>
      <c r="BA267" s="852"/>
      <c r="BB267" s="852"/>
      <c r="BC267" s="852"/>
      <c r="BD267" s="852"/>
      <c r="BE267" s="852"/>
      <c r="BF267" s="852"/>
      <c r="BG267" s="852"/>
      <c r="BH267" s="852"/>
      <c r="BI267" s="971"/>
      <c r="BJ267" s="805"/>
      <c r="BK267" s="805"/>
      <c r="BL267" s="1026"/>
    </row>
    <row r="268" spans="1:64" ht="15.75" thickBot="1" x14ac:dyDescent="0.3">
      <c r="A268" s="1056"/>
      <c r="B268" s="1168"/>
      <c r="C268" s="1062"/>
      <c r="D268" s="1014"/>
      <c r="E268" s="947"/>
      <c r="F268" s="1017"/>
      <c r="G268" s="806"/>
      <c r="H268" s="847"/>
      <c r="I268" s="953"/>
      <c r="J268" s="984"/>
      <c r="K268" s="987"/>
      <c r="L268" s="960"/>
      <c r="M268" s="960"/>
      <c r="N268" s="806"/>
      <c r="O268" s="972"/>
      <c r="P268" s="847"/>
      <c r="Q268" s="956"/>
      <c r="R268" s="847"/>
      <c r="S268" s="956"/>
      <c r="T268" s="847"/>
      <c r="U268" s="956"/>
      <c r="V268" s="959"/>
      <c r="W268" s="956"/>
      <c r="X268" s="956"/>
      <c r="Y268" s="1003"/>
      <c r="Z268" s="60">
        <v>6</v>
      </c>
      <c r="AA268" s="387"/>
      <c r="AB268" s="388"/>
      <c r="AC268" s="387"/>
      <c r="AD268" s="389" t="str">
        <f t="shared" si="28"/>
        <v/>
      </c>
      <c r="AE268" s="388"/>
      <c r="AF268" s="303" t="str">
        <f t="shared" si="29"/>
        <v/>
      </c>
      <c r="AG268" s="388"/>
      <c r="AH268" s="303" t="str">
        <f t="shared" si="30"/>
        <v/>
      </c>
      <c r="AI268" s="61" t="str">
        <f t="shared" si="31"/>
        <v/>
      </c>
      <c r="AJ268" s="69" t="str">
        <f>IFERROR(IF(AND(AD267="Probabilidad",AD268="Probabilidad"),(AJ267-(+AJ267*AI268)),IF(AND(AD267="Impacto",AD268="Probabilidad"),(AJ266-(+AJ266*AI268)),IF(AD268="Impacto",AJ267,""))),"")</f>
        <v/>
      </c>
      <c r="AK268" s="69" t="str">
        <f>IFERROR(IF(AND(AD267="Impacto",AD268="Impacto"),(AK267-(+AK267*AI268)),IF(AND(AD267="Probabilidad",AD268="Impacto"),(AK266-(+AK266*AI268)),IF(AD268="Probabilidad",AK267,""))),"")</f>
        <v/>
      </c>
      <c r="AL268" s="20"/>
      <c r="AM268" s="20"/>
      <c r="AN268" s="20"/>
      <c r="AO268" s="953"/>
      <c r="AP268" s="953"/>
      <c r="AQ268" s="969"/>
      <c r="AR268" s="953"/>
      <c r="AS268" s="953"/>
      <c r="AT268" s="969"/>
      <c r="AU268" s="969"/>
      <c r="AV268" s="969"/>
      <c r="AW268" s="847"/>
      <c r="AX268" s="806"/>
      <c r="AY268" s="806"/>
      <c r="AZ268" s="960"/>
      <c r="BA268" s="960"/>
      <c r="BB268" s="960"/>
      <c r="BC268" s="960"/>
      <c r="BD268" s="960"/>
      <c r="BE268" s="960"/>
      <c r="BF268" s="960"/>
      <c r="BG268" s="960"/>
      <c r="BH268" s="960"/>
      <c r="BI268" s="972"/>
      <c r="BJ268" s="806"/>
      <c r="BK268" s="806"/>
      <c r="BL268" s="1027"/>
    </row>
    <row r="269" spans="1:64" ht="71.25" customHeight="1" thickBot="1" x14ac:dyDescent="0.3">
      <c r="A269" s="1056"/>
      <c r="B269" s="1168"/>
      <c r="C269" s="1062"/>
      <c r="D269" s="1012" t="s">
        <v>840</v>
      </c>
      <c r="E269" s="945" t="s">
        <v>127</v>
      </c>
      <c r="F269" s="1015">
        <v>2</v>
      </c>
      <c r="G269" s="804" t="s">
        <v>1049</v>
      </c>
      <c r="H269" s="802" t="s">
        <v>99</v>
      </c>
      <c r="I269" s="1028" t="s">
        <v>1062</v>
      </c>
      <c r="J269" s="982" t="s">
        <v>16</v>
      </c>
      <c r="K269" s="985" t="str">
        <f>CONCATENATE(" *",[26]Árbol_G!C285," *",[26]Árbol_G!E285," *",[26]Árbol_G!G285)</f>
        <v xml:space="preserve"> * * *</v>
      </c>
      <c r="L269" s="851" t="s">
        <v>1057</v>
      </c>
      <c r="M269" s="851" t="s">
        <v>1058</v>
      </c>
      <c r="N269" s="961"/>
      <c r="O269" s="964"/>
      <c r="P269" s="802" t="s">
        <v>62</v>
      </c>
      <c r="Q269" s="954">
        <f>IF(P269="Muy Alta",100%,IF(P269="Alta",80%,IF(P269="Media",60%,IF(P269="Baja",40%,IF(P269="Muy Baja",20%,"")))))</f>
        <v>0.6</v>
      </c>
      <c r="R269" s="802"/>
      <c r="S269" s="954" t="str">
        <f>IF(R269="Catastrófico",100%,IF(R269="Mayor",80%,IF(R269="Moderado",60%,IF(R269="Menor",40%,IF(R269="Leve",20%,"")))))</f>
        <v/>
      </c>
      <c r="T269" s="802" t="s">
        <v>9</v>
      </c>
      <c r="U269" s="954">
        <f>IF(T269="Catastrófico",100%,IF(T269="Mayor",80%,IF(T269="Moderado",60%,IF(T269="Menor",40%,IF(T269="Leve",20%,"")))))</f>
        <v>0.4</v>
      </c>
      <c r="V269" s="957" t="str">
        <f>IF(W269=100%,"Catastrófico",IF(W269=80%,"Mayor",IF(W269=60%,"Moderado",IF(W269=40%,"Menor",IF(W269=20%,"Leve","")))))</f>
        <v>Menor</v>
      </c>
      <c r="W269" s="954">
        <f>IF(AND(S269="",U269=""),"",MAX(S269,U269))</f>
        <v>0.4</v>
      </c>
      <c r="X269" s="954" t="str">
        <f>CONCATENATE(P269,V269)</f>
        <v>MediaMenor</v>
      </c>
      <c r="Y269" s="967" t="str">
        <f>IF(X269="Muy AltaLeve","Alto",IF(X269="Muy AltaMenor","Alto",IF(X269="Muy AltaModerado","Alto",IF(X269="Muy AltaMayor","Alto",IF(X269="Muy AltaCatastrófico","Extremo",IF(X269="AltaLeve","Moderado",IF(X269="AltaMenor","Moderado",IF(X269="AltaModerado","Alto",IF(X269="AltaMayor","Alto",IF(X269="AltaCatastrófico","Extremo",IF(X269="MediaLeve","Moderado",IF(X269="MediaMenor","Moderado",IF(X269="MediaModerado","Moderado",IF(X269="MediaMayor","Alto",IF(X269="MediaCatastrófico","Extremo",IF(X269="BajaLeve","Bajo",IF(X269="BajaMenor","Moderado",IF(X269="BajaModerado","Moderado",IF(X269="BajaMayor","Alto",IF(X269="BajaCatastrófico","Extremo",IF(X269="Muy BajaLeve","Bajo",IF(X269="Muy BajaMenor","Bajo",IF(X269="Muy BajaModerado","Moderado",IF(X269="Muy BajaMayor","Alto",IF(X269="Muy BajaCatastrófico","Extremo","")))))))))))))))))))))))))</f>
        <v>Moderado</v>
      </c>
      <c r="Z269" s="58">
        <v>1</v>
      </c>
      <c r="AA269" s="385" t="s">
        <v>1052</v>
      </c>
      <c r="AB269" s="381" t="s">
        <v>170</v>
      </c>
      <c r="AC269" s="385" t="s">
        <v>906</v>
      </c>
      <c r="AD269" s="382" t="str">
        <f t="shared" si="28"/>
        <v>Probabilidad</v>
      </c>
      <c r="AE269" s="381" t="s">
        <v>902</v>
      </c>
      <c r="AF269" s="301">
        <f t="shared" si="29"/>
        <v>0.25</v>
      </c>
      <c r="AG269" s="381" t="s">
        <v>77</v>
      </c>
      <c r="AH269" s="301">
        <f t="shared" si="30"/>
        <v>0.15</v>
      </c>
      <c r="AI269" s="300">
        <f t="shared" si="31"/>
        <v>0.4</v>
      </c>
      <c r="AJ269" s="59">
        <f>IFERROR(IF(AD269="Probabilidad",(Q269-(+Q269*AI269)),IF(AD269="Impacto",Q269,"")),"")</f>
        <v>0.36</v>
      </c>
      <c r="AK269" s="59">
        <f>IFERROR(IF(AD269="Impacto",(W269-(+W269*AI269)),IF(AD269="Probabilidad",W269,"")),"")</f>
        <v>0.4</v>
      </c>
      <c r="AL269" s="10" t="s">
        <v>66</v>
      </c>
      <c r="AM269" s="10" t="s">
        <v>67</v>
      </c>
      <c r="AN269" s="10" t="s">
        <v>80</v>
      </c>
      <c r="AO269" s="951">
        <f>Q269</f>
        <v>0.6</v>
      </c>
      <c r="AP269" s="951">
        <f>IF(AJ269="","",MIN(AJ269:AJ274))</f>
        <v>0.1512</v>
      </c>
      <c r="AQ269" s="967" t="str">
        <f>IFERROR(IF(AP269="","",IF(AP269&lt;=0.2,"Muy Baja",IF(AP269&lt;=0.4,"Baja",IF(AP269&lt;=0.6,"Media",IF(AP269&lt;=0.8,"Alta","Muy Alta"))))),"")</f>
        <v>Muy Baja</v>
      </c>
      <c r="AR269" s="951">
        <f>W269</f>
        <v>0.4</v>
      </c>
      <c r="AS269" s="951">
        <f>IF(AK269="","",MIN(AK269:AK274))</f>
        <v>0.30000000000000004</v>
      </c>
      <c r="AT269" s="967" t="str">
        <f>IFERROR(IF(AS269="","",IF(AS269&lt;=0.2,"Leve",IF(AS269&lt;=0.4,"Menor",IF(AS269&lt;=0.6,"Moderado",IF(AS269&lt;=0.8,"Mayor","Catastrófico"))))),"")</f>
        <v>Menor</v>
      </c>
      <c r="AU269" s="967" t="str">
        <f>Y269</f>
        <v>Moderado</v>
      </c>
      <c r="AV269" s="967" t="str">
        <f>IFERROR(IF(OR(AND(AQ269="Muy Baja",AT269="Leve"),AND(AQ269="Muy Baja",AT269="Menor"),AND(AQ269="Baja",AT269="Leve")),"Bajo",IF(OR(AND(AQ269="Muy baja",AT269="Moderado"),AND(AQ269="Baja",AT269="Menor"),AND(AQ269="Baja",AT269="Moderado"),AND(AQ269="Media",AT269="Leve"),AND(AQ269="Media",AT269="Menor"),AND(AQ269="Media",AT269="Moderado"),AND(AQ269="Alta",AT269="Leve"),AND(AQ269="Alta",AT269="Menor")),"Moderado",IF(OR(AND(AQ269="Muy Baja",AT269="Mayor"),AND(AQ269="Baja",AT269="Mayor"),AND(AQ269="Media",AT269="Mayor"),AND(AQ269="Alta",AT269="Moderado"),AND(AQ269="Alta",AT269="Mayor"),AND(AQ269="Muy Alta",AT269="Leve"),AND(AQ269="Muy Alta",AT269="Menor"),AND(AQ269="Muy Alta",AT269="Moderado"),AND(AQ269="Muy Alta",AT269="Mayor")),"Alto",IF(OR(AND(AQ269="Muy Baja",AT269="Catastrófico"),AND(AQ269="Baja",AT269="Catastrófico"),AND(AQ269="Media",AT269="Catastrófico"),AND(AQ269="Alta",AT269="Catastrófico"),AND(AQ269="Muy Alta",AT269="Catastrófico")),"Extremo","")))),"")</f>
        <v>Bajo</v>
      </c>
      <c r="AW269" s="802" t="s">
        <v>82</v>
      </c>
      <c r="AX269" s="851"/>
      <c r="AY269" s="851"/>
      <c r="AZ269" s="851"/>
      <c r="BA269" s="851"/>
      <c r="BB269" s="1037"/>
      <c r="BC269" s="851"/>
      <c r="BD269" s="851"/>
      <c r="BE269" s="1019"/>
      <c r="BF269" s="1019"/>
      <c r="BG269" s="1019"/>
      <c r="BH269" s="1019"/>
      <c r="BI269" s="1019"/>
      <c r="BJ269" s="851" t="s">
        <v>1676</v>
      </c>
      <c r="BK269" s="851"/>
      <c r="BL269" s="1048"/>
    </row>
    <row r="270" spans="1:64" ht="75.75" thickBot="1" x14ac:dyDescent="0.3">
      <c r="A270" s="1056"/>
      <c r="B270" s="1168"/>
      <c r="C270" s="1062"/>
      <c r="D270" s="1013"/>
      <c r="E270" s="946"/>
      <c r="F270" s="1016"/>
      <c r="G270" s="805"/>
      <c r="H270" s="803"/>
      <c r="I270" s="1029"/>
      <c r="J270" s="983"/>
      <c r="K270" s="986"/>
      <c r="L270" s="852"/>
      <c r="M270" s="852"/>
      <c r="N270" s="962"/>
      <c r="O270" s="965"/>
      <c r="P270" s="803"/>
      <c r="Q270" s="955"/>
      <c r="R270" s="803"/>
      <c r="S270" s="955"/>
      <c r="T270" s="803"/>
      <c r="U270" s="955"/>
      <c r="V270" s="958"/>
      <c r="W270" s="955"/>
      <c r="X270" s="955"/>
      <c r="Y270" s="968"/>
      <c r="Z270" s="68">
        <v>2</v>
      </c>
      <c r="AA270" s="385" t="s">
        <v>1054</v>
      </c>
      <c r="AB270" s="383" t="s">
        <v>170</v>
      </c>
      <c r="AC270" s="385" t="s">
        <v>1055</v>
      </c>
      <c r="AD270" s="70" t="str">
        <f>IF(OR(AE270="Preventivo",AE270="Detectivo"),"Probabilidad",IF(AE270="Correctivo","Impacto",""))</f>
        <v>Impacto</v>
      </c>
      <c r="AE270" s="19" t="s">
        <v>76</v>
      </c>
      <c r="AF270" s="302">
        <f t="shared" si="29"/>
        <v>0.1</v>
      </c>
      <c r="AG270" s="19" t="s">
        <v>77</v>
      </c>
      <c r="AH270" s="302">
        <f t="shared" si="30"/>
        <v>0.15</v>
      </c>
      <c r="AI270" s="315">
        <f t="shared" si="31"/>
        <v>0.25</v>
      </c>
      <c r="AJ270" s="71">
        <f>IFERROR(IF(AND(AD269="Probabilidad",AD270="Probabilidad"),(AJ269-(+AJ269*AI270)),IF(AD270="Probabilidad",(Q269-(+Q269*AI270)),IF(AD270="Impacto",AJ269,""))),"")</f>
        <v>0.36</v>
      </c>
      <c r="AK270" s="71">
        <f>IFERROR(IF(AND(AD269="Impacto",AD270="Impacto"),(AK269-(+AK269*AI270)),IF(AD270="Impacto",(W269-(+W269*AI270)),IF(AD270="Probabilidad",AK269,""))),"")</f>
        <v>0.30000000000000004</v>
      </c>
      <c r="AL270" s="10" t="s">
        <v>66</v>
      </c>
      <c r="AM270" s="10" t="s">
        <v>67</v>
      </c>
      <c r="AN270" s="10" t="s">
        <v>80</v>
      </c>
      <c r="AO270" s="952"/>
      <c r="AP270" s="952"/>
      <c r="AQ270" s="968"/>
      <c r="AR270" s="952"/>
      <c r="AS270" s="952"/>
      <c r="AT270" s="968"/>
      <c r="AU270" s="968"/>
      <c r="AV270" s="968"/>
      <c r="AW270" s="803"/>
      <c r="AX270" s="852"/>
      <c r="AY270" s="852"/>
      <c r="AZ270" s="852"/>
      <c r="BA270" s="852"/>
      <c r="BB270" s="1046"/>
      <c r="BC270" s="852"/>
      <c r="BD270" s="852"/>
      <c r="BE270" s="1020"/>
      <c r="BF270" s="1020"/>
      <c r="BG270" s="1020"/>
      <c r="BH270" s="1020"/>
      <c r="BI270" s="1020"/>
      <c r="BJ270" s="852"/>
      <c r="BK270" s="852"/>
      <c r="BL270" s="1041"/>
    </row>
    <row r="271" spans="1:64" ht="71.25" thickBot="1" x14ac:dyDescent="0.3">
      <c r="A271" s="1056"/>
      <c r="B271" s="1168"/>
      <c r="C271" s="1062"/>
      <c r="D271" s="1013"/>
      <c r="E271" s="946"/>
      <c r="F271" s="1016"/>
      <c r="G271" s="805"/>
      <c r="H271" s="803"/>
      <c r="I271" s="1029"/>
      <c r="J271" s="983"/>
      <c r="K271" s="986"/>
      <c r="L271" s="852"/>
      <c r="M271" s="852"/>
      <c r="N271" s="962"/>
      <c r="O271" s="965"/>
      <c r="P271" s="803"/>
      <c r="Q271" s="955"/>
      <c r="R271" s="803"/>
      <c r="S271" s="955"/>
      <c r="T271" s="803"/>
      <c r="U271" s="955"/>
      <c r="V271" s="958"/>
      <c r="W271" s="955"/>
      <c r="X271" s="955"/>
      <c r="Y271" s="968"/>
      <c r="Z271" s="68">
        <v>3</v>
      </c>
      <c r="AA271" s="385" t="s">
        <v>1059</v>
      </c>
      <c r="AB271" s="383" t="s">
        <v>170</v>
      </c>
      <c r="AC271" s="385" t="s">
        <v>1055</v>
      </c>
      <c r="AD271" s="384" t="str">
        <f>IF(OR(AE271="Preventivo",AE271="Detectivo"),"Probabilidad",IF(AE271="Correctivo","Impacto",""))</f>
        <v>Probabilidad</v>
      </c>
      <c r="AE271" s="383" t="s">
        <v>64</v>
      </c>
      <c r="AF271" s="302">
        <f t="shared" si="29"/>
        <v>0.25</v>
      </c>
      <c r="AG271" s="383" t="s">
        <v>77</v>
      </c>
      <c r="AH271" s="302">
        <f t="shared" si="30"/>
        <v>0.15</v>
      </c>
      <c r="AI271" s="315">
        <f t="shared" si="31"/>
        <v>0.4</v>
      </c>
      <c r="AJ271" s="69">
        <f>IFERROR(IF(AND(AD270="Probabilidad",AD271="Probabilidad"),(AJ270-(+AJ270*AI271)),IF(AND(AD270="Impacto",AD271="Probabilidad"),(AJ269-(+AJ269*AI271)),IF(AD271="Impacto",AJ270,""))),"")</f>
        <v>0.216</v>
      </c>
      <c r="AK271" s="69">
        <f>IFERROR(IF(AND(AD270="Impacto",AD271="Impacto"),(AK270-(+AK270*AI271)),IF(AND(AD270="Probabilidad",AD271="Impacto"),(AK269-(+AK269*AI271)),IF(AD271="Probabilidad",AK270,""))),"")</f>
        <v>0.30000000000000004</v>
      </c>
      <c r="AL271" s="10" t="s">
        <v>66</v>
      </c>
      <c r="AM271" s="10" t="s">
        <v>67</v>
      </c>
      <c r="AN271" s="10" t="s">
        <v>80</v>
      </c>
      <c r="AO271" s="952"/>
      <c r="AP271" s="952"/>
      <c r="AQ271" s="968"/>
      <c r="AR271" s="952"/>
      <c r="AS271" s="952"/>
      <c r="AT271" s="968"/>
      <c r="AU271" s="968"/>
      <c r="AV271" s="968"/>
      <c r="AW271" s="803"/>
      <c r="AX271" s="852"/>
      <c r="AY271" s="852"/>
      <c r="AZ271" s="852"/>
      <c r="BA271" s="852"/>
      <c r="BB271" s="1046"/>
      <c r="BC271" s="852"/>
      <c r="BD271" s="852"/>
      <c r="BE271" s="1020"/>
      <c r="BF271" s="1020"/>
      <c r="BG271" s="1020"/>
      <c r="BH271" s="1020"/>
      <c r="BI271" s="1020"/>
      <c r="BJ271" s="852"/>
      <c r="BK271" s="852"/>
      <c r="BL271" s="1041"/>
    </row>
    <row r="272" spans="1:64" ht="70.5" x14ac:dyDescent="0.25">
      <c r="A272" s="1056"/>
      <c r="B272" s="1168"/>
      <c r="C272" s="1062"/>
      <c r="D272" s="1013"/>
      <c r="E272" s="946"/>
      <c r="F272" s="1016"/>
      <c r="G272" s="805"/>
      <c r="H272" s="803"/>
      <c r="I272" s="1029"/>
      <c r="J272" s="983"/>
      <c r="K272" s="986"/>
      <c r="L272" s="852"/>
      <c r="M272" s="852"/>
      <c r="N272" s="962"/>
      <c r="O272" s="965"/>
      <c r="P272" s="803"/>
      <c r="Q272" s="955"/>
      <c r="R272" s="803"/>
      <c r="S272" s="955"/>
      <c r="T272" s="803"/>
      <c r="U272" s="955"/>
      <c r="V272" s="958"/>
      <c r="W272" s="955"/>
      <c r="X272" s="955"/>
      <c r="Y272" s="968"/>
      <c r="Z272" s="68">
        <v>4</v>
      </c>
      <c r="AA272" s="385" t="s">
        <v>1060</v>
      </c>
      <c r="AB272" s="383" t="s">
        <v>170</v>
      </c>
      <c r="AC272" s="385" t="s">
        <v>1055</v>
      </c>
      <c r="AD272" s="384" t="str">
        <f t="shared" si="28"/>
        <v>Probabilidad</v>
      </c>
      <c r="AE272" s="383" t="s">
        <v>75</v>
      </c>
      <c r="AF272" s="302">
        <f t="shared" si="29"/>
        <v>0.15</v>
      </c>
      <c r="AG272" s="383" t="s">
        <v>77</v>
      </c>
      <c r="AH272" s="302">
        <f t="shared" si="30"/>
        <v>0.15</v>
      </c>
      <c r="AI272" s="315">
        <f t="shared" si="31"/>
        <v>0.3</v>
      </c>
      <c r="AJ272" s="69">
        <f>IFERROR(IF(AND(AD271="Probabilidad",AD272="Probabilidad"),(AJ271-(+AJ271*AI272)),IF(AND(AD271="Impacto",AD272="Probabilidad"),(AJ270-(+AJ270*AI272)),IF(AD272="Impacto",AJ271,""))),"")</f>
        <v>0.1512</v>
      </c>
      <c r="AK272" s="69">
        <f>IFERROR(IF(AND(AD271="Impacto",AD272="Impacto"),(AK271-(+AK271*AI272)),IF(AND(AD271="Probabilidad",AD272="Impacto"),(AK270-(+AK270*AI272)),IF(AD272="Probabilidad",AK271,""))),"")</f>
        <v>0.30000000000000004</v>
      </c>
      <c r="AL272" s="10" t="s">
        <v>66</v>
      </c>
      <c r="AM272" s="10" t="s">
        <v>67</v>
      </c>
      <c r="AN272" s="10" t="s">
        <v>80</v>
      </c>
      <c r="AO272" s="952"/>
      <c r="AP272" s="952"/>
      <c r="AQ272" s="968"/>
      <c r="AR272" s="952"/>
      <c r="AS272" s="952"/>
      <c r="AT272" s="968"/>
      <c r="AU272" s="968"/>
      <c r="AV272" s="968"/>
      <c r="AW272" s="803"/>
      <c r="AX272" s="852"/>
      <c r="AY272" s="852"/>
      <c r="AZ272" s="852"/>
      <c r="BA272" s="852"/>
      <c r="BB272" s="1046"/>
      <c r="BC272" s="852"/>
      <c r="BD272" s="852"/>
      <c r="BE272" s="1020"/>
      <c r="BF272" s="1020"/>
      <c r="BG272" s="1020"/>
      <c r="BH272" s="1020"/>
      <c r="BI272" s="1020"/>
      <c r="BJ272" s="852"/>
      <c r="BK272" s="852"/>
      <c r="BL272" s="1041"/>
    </row>
    <row r="273" spans="1:64" x14ac:dyDescent="0.25">
      <c r="A273" s="1056"/>
      <c r="B273" s="1168"/>
      <c r="C273" s="1062"/>
      <c r="D273" s="1013"/>
      <c r="E273" s="946"/>
      <c r="F273" s="1016"/>
      <c r="G273" s="805"/>
      <c r="H273" s="803"/>
      <c r="I273" s="1029"/>
      <c r="J273" s="983"/>
      <c r="K273" s="986"/>
      <c r="L273" s="852"/>
      <c r="M273" s="852"/>
      <c r="N273" s="962"/>
      <c r="O273" s="965"/>
      <c r="P273" s="803"/>
      <c r="Q273" s="955"/>
      <c r="R273" s="803"/>
      <c r="S273" s="955"/>
      <c r="T273" s="803"/>
      <c r="U273" s="955"/>
      <c r="V273" s="958"/>
      <c r="W273" s="955"/>
      <c r="X273" s="955"/>
      <c r="Y273" s="968"/>
      <c r="Z273" s="68">
        <v>5</v>
      </c>
      <c r="AA273" s="306"/>
      <c r="AB273" s="383"/>
      <c r="AC273" s="385"/>
      <c r="AD273" s="384" t="str">
        <f t="shared" si="28"/>
        <v/>
      </c>
      <c r="AE273" s="383"/>
      <c r="AF273" s="302" t="str">
        <f t="shared" si="29"/>
        <v/>
      </c>
      <c r="AG273" s="383"/>
      <c r="AH273" s="302" t="str">
        <f t="shared" si="30"/>
        <v/>
      </c>
      <c r="AI273" s="315" t="str">
        <f t="shared" si="31"/>
        <v/>
      </c>
      <c r="AJ273" s="69" t="str">
        <f>IFERROR(IF(AND(AD272="Probabilidad",AD273="Probabilidad"),(AJ272-(+AJ272*AI273)),IF(AND(AD272="Impacto",AD273="Probabilidad"),(AJ271-(+AJ271*AI273)),IF(AD273="Impacto",AJ272,""))),"")</f>
        <v/>
      </c>
      <c r="AK273" s="69" t="str">
        <f>IFERROR(IF(AND(AD272="Impacto",AD273="Impacto"),(AK272-(+AK272*AI273)),IF(AND(AD272="Probabilidad",AD273="Impacto"),(AK271-(+AK271*AI273)),IF(AD273="Probabilidad",AK272,""))),"")</f>
        <v/>
      </c>
      <c r="AL273" s="19"/>
      <c r="AM273" s="19"/>
      <c r="AN273" s="19"/>
      <c r="AO273" s="952"/>
      <c r="AP273" s="952"/>
      <c r="AQ273" s="968"/>
      <c r="AR273" s="952"/>
      <c r="AS273" s="952"/>
      <c r="AT273" s="968"/>
      <c r="AU273" s="968"/>
      <c r="AV273" s="968"/>
      <c r="AW273" s="803"/>
      <c r="AX273" s="852"/>
      <c r="AY273" s="852"/>
      <c r="AZ273" s="852"/>
      <c r="BA273" s="852"/>
      <c r="BB273" s="1046"/>
      <c r="BC273" s="852"/>
      <c r="BD273" s="852"/>
      <c r="BE273" s="1020"/>
      <c r="BF273" s="1020"/>
      <c r="BG273" s="1020"/>
      <c r="BH273" s="1020"/>
      <c r="BI273" s="1020"/>
      <c r="BJ273" s="852"/>
      <c r="BK273" s="852"/>
      <c r="BL273" s="1041"/>
    </row>
    <row r="274" spans="1:64" ht="15.75" thickBot="1" x14ac:dyDescent="0.3">
      <c r="A274" s="1177"/>
      <c r="B274" s="943"/>
      <c r="C274" s="1178"/>
      <c r="D274" s="1014"/>
      <c r="E274" s="947"/>
      <c r="F274" s="1017"/>
      <c r="G274" s="806"/>
      <c r="H274" s="847"/>
      <c r="I274" s="1030"/>
      <c r="J274" s="984"/>
      <c r="K274" s="987"/>
      <c r="L274" s="960"/>
      <c r="M274" s="960"/>
      <c r="N274" s="963"/>
      <c r="O274" s="966"/>
      <c r="P274" s="847"/>
      <c r="Q274" s="956"/>
      <c r="R274" s="847"/>
      <c r="S274" s="956"/>
      <c r="T274" s="847"/>
      <c r="U274" s="956"/>
      <c r="V274" s="959"/>
      <c r="W274" s="956"/>
      <c r="X274" s="956"/>
      <c r="Y274" s="969"/>
      <c r="Z274" s="60">
        <v>6</v>
      </c>
      <c r="AA274" s="387"/>
      <c r="AB274" s="388"/>
      <c r="AC274" s="387"/>
      <c r="AD274" s="391" t="str">
        <f t="shared" si="28"/>
        <v/>
      </c>
      <c r="AE274" s="388"/>
      <c r="AF274" s="303" t="str">
        <f t="shared" si="29"/>
        <v/>
      </c>
      <c r="AG274" s="388"/>
      <c r="AH274" s="303" t="str">
        <f t="shared" si="30"/>
        <v/>
      </c>
      <c r="AI274" s="61" t="str">
        <f t="shared" si="31"/>
        <v/>
      </c>
      <c r="AJ274" s="69" t="str">
        <f>IFERROR(IF(AND(AD273="Probabilidad",AD274="Probabilidad"),(AJ273-(+AJ273*AI274)),IF(AND(AD273="Impacto",AD274="Probabilidad"),(AJ272-(+AJ272*AI274)),IF(AD274="Impacto",AJ273,""))),"")</f>
        <v/>
      </c>
      <c r="AK274" s="69" t="str">
        <f>IFERROR(IF(AND(AD273="Impacto",AD274="Impacto"),(AK273-(+AK273*AI274)),IF(AND(AD273="Probabilidad",AD274="Impacto"),(AK272-(+AK272*AI274)),IF(AD274="Probabilidad",AK273,""))),"")</f>
        <v/>
      </c>
      <c r="AL274" s="20"/>
      <c r="AM274" s="20"/>
      <c r="AN274" s="20"/>
      <c r="AO274" s="953"/>
      <c r="AP274" s="953"/>
      <c r="AQ274" s="969"/>
      <c r="AR274" s="953"/>
      <c r="AS274" s="953"/>
      <c r="AT274" s="969"/>
      <c r="AU274" s="969"/>
      <c r="AV274" s="969"/>
      <c r="AW274" s="847"/>
      <c r="AX274" s="960"/>
      <c r="AY274" s="960"/>
      <c r="AZ274" s="960"/>
      <c r="BA274" s="960"/>
      <c r="BB274" s="1047"/>
      <c r="BC274" s="960"/>
      <c r="BD274" s="960"/>
      <c r="BE274" s="1021"/>
      <c r="BF274" s="1021"/>
      <c r="BG274" s="1021"/>
      <c r="BH274" s="1021"/>
      <c r="BI274" s="1021"/>
      <c r="BJ274" s="960"/>
      <c r="BK274" s="960"/>
      <c r="BL274" s="1042"/>
    </row>
    <row r="275" spans="1:64" s="11" customFormat="1" ht="76.5" customHeight="1" thickBot="1" x14ac:dyDescent="0.3">
      <c r="A275" s="1180" t="s">
        <v>107</v>
      </c>
      <c r="B275" s="1182" t="s">
        <v>92</v>
      </c>
      <c r="C275" s="1061" t="s">
        <v>304</v>
      </c>
      <c r="D275" s="1012" t="s">
        <v>840</v>
      </c>
      <c r="E275" s="945" t="s">
        <v>128</v>
      </c>
      <c r="F275" s="1015">
        <v>1</v>
      </c>
      <c r="G275" s="804" t="s">
        <v>1677</v>
      </c>
      <c r="H275" s="802" t="s">
        <v>98</v>
      </c>
      <c r="I275" s="1018" t="s">
        <v>1678</v>
      </c>
      <c r="J275" s="982" t="s">
        <v>16</v>
      </c>
      <c r="K275" s="985" t="str">
        <f>CONCATENATE(" *",[27]Árbol_G!C279," *",[27]Árbol_G!E279," *",[27]Árbol_G!G279)</f>
        <v xml:space="preserve"> * * *</v>
      </c>
      <c r="L275" s="851" t="s">
        <v>1064</v>
      </c>
      <c r="M275" s="851" t="s">
        <v>1065</v>
      </c>
      <c r="N275" s="804"/>
      <c r="O275" s="970"/>
      <c r="P275" s="802" t="s">
        <v>72</v>
      </c>
      <c r="Q275" s="954">
        <f>IF(P275="Muy Alta",100%,IF(P275="Alta",80%,IF(P275="Media",60%,IF(P275="Baja",40%,IF(P275="Muy Baja",20%,"")))))</f>
        <v>0.8</v>
      </c>
      <c r="R275" s="802" t="s">
        <v>74</v>
      </c>
      <c r="S275" s="954">
        <f>IF(R275="Catastrófico",100%,IF(R275="Mayor",80%,IF(R275="Moderado",60%,IF(R275="Menor",40%,IF(R275="Leve",20%,"")))))</f>
        <v>0.2</v>
      </c>
      <c r="T275" s="802" t="s">
        <v>63</v>
      </c>
      <c r="U275" s="954">
        <f>IF(T275="Catastrófico",100%,IF(T275="Mayor",80%,IF(T275="Moderado",60%,IF(T275="Menor",40%,IF(T275="Leve",20%,"")))))</f>
        <v>1</v>
      </c>
      <c r="V275" s="957" t="str">
        <f>IF(W275=100%,"Catastrófico",IF(W275=80%,"Mayor",IF(W275=60%,"Moderado",IF(W275=40%,"Menor",IF(W275=20%,"Leve","")))))</f>
        <v>Catastrófico</v>
      </c>
      <c r="W275" s="954">
        <f>IF(AND(S275="",U275=""),"",MAX(S275,U275))</f>
        <v>1</v>
      </c>
      <c r="X275" s="954" t="str">
        <f>CONCATENATE(P275,V275)</f>
        <v>AltaCatastrófico</v>
      </c>
      <c r="Y275" s="1001" t="str">
        <f>IF(X275="Muy AltaLeve","Alto",IF(X275="Muy AltaMenor","Alto",IF(X275="Muy AltaModerado","Alto",IF(X275="Muy AltaMayor","Alto",IF(X275="Muy AltaCatastrófico","Extremo",IF(X275="AltaLeve","Moderado",IF(X275="AltaMenor","Moderado",IF(X275="AltaModerado","Alto",IF(X275="AltaMayor","Alto",IF(X275="AltaCatastrófico","Extremo",IF(X275="MediaLeve","Moderado",IF(X275="MediaMenor","Moderado",IF(X275="MediaModerado","Moderado",IF(X275="MediaMayor","Alto",IF(X275="MediaCatastrófico","Extremo",IF(X275="BajaLeve","Bajo",IF(X275="BajaMenor","Moderado",IF(X275="BajaModerado","Moderado",IF(X275="BajaMayor","Alto",IF(X275="BajaCatastrófico","Extremo",IF(X275="Muy BajaLeve","Bajo",IF(X275="Muy BajaMenor","Bajo",IF(X275="Muy BajaModerado","Moderado",IF(X275="Muy BajaMayor","Alto",IF(X275="Muy BajaCatastrófico","Extremo","")))))))))))))))))))))))))</f>
        <v>Extremo</v>
      </c>
      <c r="Z275" s="58">
        <v>1</v>
      </c>
      <c r="AA275" s="62" t="s">
        <v>1066</v>
      </c>
      <c r="AB275" s="381" t="s">
        <v>165</v>
      </c>
      <c r="AC275" s="385" t="s">
        <v>1067</v>
      </c>
      <c r="AD275" s="382" t="str">
        <f>IF(OR(AE275="Preventivo",AE275="Detectivo"),"Probabilidad",IF(AE275="Correctivo","Impacto",""))</f>
        <v>Probabilidad</v>
      </c>
      <c r="AE275" s="381" t="s">
        <v>907</v>
      </c>
      <c r="AF275" s="301">
        <f>IF(AE275="","",IF(AE275="Preventivo",25%,IF(AE275="Detectivo",15%,IF(AE275="Correctivo",10%))))</f>
        <v>0.15</v>
      </c>
      <c r="AG275" s="381" t="s">
        <v>65</v>
      </c>
      <c r="AH275" s="301">
        <f>IF(AG275="Automático",25%,IF(AG275="Manual",15%,""))</f>
        <v>0.25</v>
      </c>
      <c r="AI275" s="300">
        <f>IF(OR(AF275="",AH275=""),"",AF275+AH275)</f>
        <v>0.4</v>
      </c>
      <c r="AJ275" s="59">
        <f>IFERROR(IF(AD275="Probabilidad",(Q275-(+Q275*AI275)),IF(AD275="Impacto",Q275,"")),"")</f>
        <v>0.48</v>
      </c>
      <c r="AK275" s="59">
        <f>IFERROR(IF(AD275="Impacto",(W275-(W275*AI275)),IF(AD275="Probabilidad",W275,"")),"")</f>
        <v>1</v>
      </c>
      <c r="AL275" s="10" t="s">
        <v>66</v>
      </c>
      <c r="AM275" s="10" t="s">
        <v>67</v>
      </c>
      <c r="AN275" s="10" t="s">
        <v>80</v>
      </c>
      <c r="AO275" s="951">
        <f>Q275</f>
        <v>0.8</v>
      </c>
      <c r="AP275" s="951">
        <f>IF(AJ275="","",MIN(AJ275:AJ280))</f>
        <v>8.467199999999997E-2</v>
      </c>
      <c r="AQ275" s="967" t="str">
        <f>IFERROR(IF(AP275="","",IF(AP275&lt;=0.2,"Muy Baja",IF(AP275&lt;=0.4,"Baja",IF(AP275&lt;=0.6,"Media",IF(AP275&lt;=0.8,"Alta","Muy Alta"))))),"")</f>
        <v>Muy Baja</v>
      </c>
      <c r="AR275" s="951">
        <f>W275</f>
        <v>1</v>
      </c>
      <c r="AS275" s="951">
        <f>IF(AK275="","",MIN(AK275:AK280))</f>
        <v>0.75</v>
      </c>
      <c r="AT275" s="967" t="str">
        <f>IFERROR(IF(AS275="","",IF(AS275&lt;=0.2,"Leve",IF(AS275&lt;=0.4,"Menor",IF(AS275&lt;=0.6,"Moderado",IF(AS275&lt;=0.8,"Mayor","Catastrófico"))))),"")</f>
        <v>Mayor</v>
      </c>
      <c r="AU275" s="967" t="str">
        <f>Y275</f>
        <v>Extremo</v>
      </c>
      <c r="AV275" s="967" t="str">
        <f>IFERROR(IF(OR(AND(AQ275="Muy Baja",AT275="Leve"),AND(AQ275="Muy Baja",AT275="Menor"),AND(AQ275="Baja",AT275="Leve")),"Bajo",IF(OR(AND(AQ275="Muy baja",AT275="Moderado"),AND(AQ275="Baja",AT275="Menor"),AND(AQ275="Baja",AT275="Moderado"),AND(AQ275="Media",AT275="Leve"),AND(AQ275="Media",AT275="Menor"),AND(AQ275="Media",AT275="Moderado"),AND(AQ275="Alta",AT275="Leve"),AND(AQ275="Alta",AT275="Menor")),"Moderado",IF(OR(AND(AQ275="Muy Baja",AT275="Mayor"),AND(AQ275="Baja",AT275="Mayor"),AND(AQ275="Media",AT275="Mayor"),AND(AQ275="Alta",AT275="Moderado"),AND(AQ275="Alta",AT275="Mayor"),AND(AQ275="Muy Alta",AT275="Leve"),AND(AQ275="Muy Alta",AT275="Menor"),AND(AQ275="Muy Alta",AT275="Moderado"),AND(AQ275="Muy Alta",AT275="Mayor")),"Alto",IF(OR(AND(AQ275="Muy Baja",AT275="Catastrófico"),AND(AQ275="Baja",AT275="Catastrófico"),AND(AQ275="Media",AT275="Catastrófico"),AND(AQ275="Alta",AT275="Catastrófico"),AND(AQ275="Muy Alta",AT275="Catastrófico")),"Extremo","")))),"")</f>
        <v>Alto</v>
      </c>
      <c r="AW275" s="802" t="s">
        <v>167</v>
      </c>
      <c r="AX275" s="804" t="s">
        <v>1679</v>
      </c>
      <c r="AY275" s="804" t="s">
        <v>1680</v>
      </c>
      <c r="AZ275" s="804" t="s">
        <v>1068</v>
      </c>
      <c r="BA275" s="804" t="s">
        <v>1681</v>
      </c>
      <c r="BB275" s="1136" t="s">
        <v>1583</v>
      </c>
      <c r="BC275" s="861"/>
      <c r="BD275" s="855"/>
      <c r="BE275" s="855"/>
      <c r="BF275" s="1184"/>
      <c r="BG275" s="1187"/>
      <c r="BH275" s="855"/>
      <c r="BI275" s="1038"/>
      <c r="BJ275" s="861"/>
      <c r="BK275" s="861"/>
      <c r="BL275" s="1025"/>
    </row>
    <row r="276" spans="1:64" s="11" customFormat="1" ht="105.75" thickBot="1" x14ac:dyDescent="0.3">
      <c r="A276" s="1181"/>
      <c r="B276" s="1183"/>
      <c r="C276" s="1062"/>
      <c r="D276" s="1013"/>
      <c r="E276" s="946"/>
      <c r="F276" s="1016"/>
      <c r="G276" s="805"/>
      <c r="H276" s="803"/>
      <c r="I276" s="952"/>
      <c r="J276" s="983"/>
      <c r="K276" s="986"/>
      <c r="L276" s="852"/>
      <c r="M276" s="852"/>
      <c r="N276" s="805"/>
      <c r="O276" s="971"/>
      <c r="P276" s="803"/>
      <c r="Q276" s="955"/>
      <c r="R276" s="803"/>
      <c r="S276" s="955"/>
      <c r="T276" s="803"/>
      <c r="U276" s="955"/>
      <c r="V276" s="958"/>
      <c r="W276" s="955"/>
      <c r="X276" s="955"/>
      <c r="Y276" s="1002"/>
      <c r="Z276" s="68">
        <v>2</v>
      </c>
      <c r="AA276" s="385" t="s">
        <v>915</v>
      </c>
      <c r="AB276" s="383" t="s">
        <v>165</v>
      </c>
      <c r="AC276" s="385" t="s">
        <v>851</v>
      </c>
      <c r="AD276" s="384" t="str">
        <f t="shared" ref="AD276:AD339" si="32">IF(OR(AE276="Preventivo",AE276="Detectivo"),"Probabilidad",IF(AE276="Correctivo","Impacto",""))</f>
        <v>Probabilidad</v>
      </c>
      <c r="AE276" s="383" t="s">
        <v>907</v>
      </c>
      <c r="AF276" s="302">
        <f t="shared" ref="AF276:AF339" si="33">IF(AE276="","",IF(AE276="Preventivo",25%,IF(AE276="Detectivo",15%,IF(AE276="Correctivo",10%))))</f>
        <v>0.15</v>
      </c>
      <c r="AG276" s="383" t="s">
        <v>903</v>
      </c>
      <c r="AH276" s="302">
        <f t="shared" ref="AH276:AH339" si="34">IF(AG276="Automático",25%,IF(AG276="Manual",15%,""))</f>
        <v>0.15</v>
      </c>
      <c r="AI276" s="315">
        <f t="shared" ref="AI276:AI339" si="35">IF(OR(AF276="",AH276=""),"",AF276+AH276)</f>
        <v>0.3</v>
      </c>
      <c r="AJ276" s="69">
        <f>IFERROR(IF(AND(AD275="Probabilidad",AD276="Probabilidad"),(AJ275-(+AJ275*AI276)),IF(AD276="Probabilidad",(Q275-(+Q275*AI276)),IF(AD276="Impacto",AJ275,""))),"")</f>
        <v>0.33599999999999997</v>
      </c>
      <c r="AK276" s="69">
        <f>IFERROR(IF(AND(AD275="Impacto",AD276="Impacto"),(AK275-(+AK275*AI276)),IF(AD276="Impacto",(W275-(+W275*AI276)),IF(AD276="Probabilidad",AK275,""))),"")</f>
        <v>1</v>
      </c>
      <c r="AL276" s="10" t="s">
        <v>66</v>
      </c>
      <c r="AM276" s="10" t="s">
        <v>67</v>
      </c>
      <c r="AN276" s="10" t="s">
        <v>80</v>
      </c>
      <c r="AO276" s="952"/>
      <c r="AP276" s="952"/>
      <c r="AQ276" s="968"/>
      <c r="AR276" s="952"/>
      <c r="AS276" s="952"/>
      <c r="AT276" s="968"/>
      <c r="AU276" s="968"/>
      <c r="AV276" s="968"/>
      <c r="AW276" s="803"/>
      <c r="AX276" s="805"/>
      <c r="AY276" s="805"/>
      <c r="AZ276" s="805"/>
      <c r="BA276" s="805"/>
      <c r="BB276" s="805"/>
      <c r="BC276" s="805"/>
      <c r="BD276" s="852"/>
      <c r="BE276" s="852"/>
      <c r="BF276" s="1185"/>
      <c r="BG276" s="1035"/>
      <c r="BH276" s="852"/>
      <c r="BI276" s="971"/>
      <c r="BJ276" s="805"/>
      <c r="BK276" s="805"/>
      <c r="BL276" s="1026"/>
    </row>
    <row r="277" spans="1:64" s="11" customFormat="1" ht="120.75" thickBot="1" x14ac:dyDescent="0.3">
      <c r="A277" s="1181"/>
      <c r="B277" s="1183"/>
      <c r="C277" s="1062"/>
      <c r="D277" s="1013"/>
      <c r="E277" s="946"/>
      <c r="F277" s="1016"/>
      <c r="G277" s="805"/>
      <c r="H277" s="803"/>
      <c r="I277" s="952"/>
      <c r="J277" s="983"/>
      <c r="K277" s="986"/>
      <c r="L277" s="852"/>
      <c r="M277" s="852"/>
      <c r="N277" s="805"/>
      <c r="O277" s="971"/>
      <c r="P277" s="803"/>
      <c r="Q277" s="955"/>
      <c r="R277" s="803"/>
      <c r="S277" s="955"/>
      <c r="T277" s="803"/>
      <c r="U277" s="955"/>
      <c r="V277" s="958"/>
      <c r="W277" s="955"/>
      <c r="X277" s="955"/>
      <c r="Y277" s="1002"/>
      <c r="Z277" s="68">
        <v>3</v>
      </c>
      <c r="AA277" s="298" t="s">
        <v>943</v>
      </c>
      <c r="AB277" s="383" t="s">
        <v>170</v>
      </c>
      <c r="AC277" s="298" t="s">
        <v>944</v>
      </c>
      <c r="AD277" s="384" t="str">
        <f t="shared" si="32"/>
        <v>Probabilidad</v>
      </c>
      <c r="AE277" s="383" t="s">
        <v>902</v>
      </c>
      <c r="AF277" s="302">
        <f t="shared" si="33"/>
        <v>0.25</v>
      </c>
      <c r="AG277" s="383" t="s">
        <v>903</v>
      </c>
      <c r="AH277" s="302">
        <f t="shared" si="34"/>
        <v>0.15</v>
      </c>
      <c r="AI277" s="315">
        <f t="shared" si="35"/>
        <v>0.4</v>
      </c>
      <c r="AJ277" s="69">
        <f>IFERROR(IF(AND(AD276="Probabilidad",AD277="Probabilidad"),(AJ276-(+AJ276*AI277)),IF(AND(AD276="Impacto",AD277="Probabilidad"),(AJ275-(+AJ275*AI277)),IF(AD277="Impacto",AJ276,""))),"")</f>
        <v>0.20159999999999997</v>
      </c>
      <c r="AK277" s="69">
        <f>IFERROR(IF(AND(AD276="Impacto",AD277="Impacto"),(AK276-(+AK276*AI277)),IF(AND(AD276="Probabilidad",AD277="Impacto"),(AK275-(+AK275*AI277)),IF(AD277="Probabilidad",AK276,""))),"")</f>
        <v>1</v>
      </c>
      <c r="AL277" s="10" t="s">
        <v>66</v>
      </c>
      <c r="AM277" s="10" t="s">
        <v>67</v>
      </c>
      <c r="AN277" s="10" t="s">
        <v>80</v>
      </c>
      <c r="AO277" s="952"/>
      <c r="AP277" s="952"/>
      <c r="AQ277" s="968"/>
      <c r="AR277" s="952"/>
      <c r="AS277" s="952"/>
      <c r="AT277" s="968"/>
      <c r="AU277" s="968"/>
      <c r="AV277" s="968"/>
      <c r="AW277" s="803"/>
      <c r="AX277" s="805"/>
      <c r="AY277" s="805"/>
      <c r="AZ277" s="805"/>
      <c r="BA277" s="805"/>
      <c r="BB277" s="805"/>
      <c r="BC277" s="805"/>
      <c r="BD277" s="852"/>
      <c r="BE277" s="852"/>
      <c r="BF277" s="1185"/>
      <c r="BG277" s="1035"/>
      <c r="BH277" s="852"/>
      <c r="BI277" s="971"/>
      <c r="BJ277" s="805"/>
      <c r="BK277" s="805"/>
      <c r="BL277" s="1026"/>
    </row>
    <row r="278" spans="1:64" s="11" customFormat="1" ht="90.75" thickBot="1" x14ac:dyDescent="0.3">
      <c r="A278" s="1181"/>
      <c r="B278" s="1183"/>
      <c r="C278" s="1062"/>
      <c r="D278" s="1013"/>
      <c r="E278" s="946"/>
      <c r="F278" s="1016"/>
      <c r="G278" s="805"/>
      <c r="H278" s="803"/>
      <c r="I278" s="952"/>
      <c r="J278" s="983"/>
      <c r="K278" s="986"/>
      <c r="L278" s="852"/>
      <c r="M278" s="852"/>
      <c r="N278" s="805"/>
      <c r="O278" s="971"/>
      <c r="P278" s="803"/>
      <c r="Q278" s="955"/>
      <c r="R278" s="803"/>
      <c r="S278" s="955"/>
      <c r="T278" s="803"/>
      <c r="U278" s="955"/>
      <c r="V278" s="958"/>
      <c r="W278" s="955"/>
      <c r="X278" s="955"/>
      <c r="Y278" s="1002"/>
      <c r="Z278" s="68">
        <v>4</v>
      </c>
      <c r="AA278" s="62" t="s">
        <v>1070</v>
      </c>
      <c r="AB278" s="383" t="s">
        <v>170</v>
      </c>
      <c r="AC278" s="298" t="s">
        <v>944</v>
      </c>
      <c r="AD278" s="384" t="str">
        <f t="shared" si="32"/>
        <v>Impacto</v>
      </c>
      <c r="AE278" s="383" t="s">
        <v>908</v>
      </c>
      <c r="AF278" s="302">
        <f t="shared" si="33"/>
        <v>0.1</v>
      </c>
      <c r="AG278" s="383" t="s">
        <v>903</v>
      </c>
      <c r="AH278" s="302">
        <f t="shared" si="34"/>
        <v>0.15</v>
      </c>
      <c r="AI278" s="315">
        <f t="shared" si="35"/>
        <v>0.25</v>
      </c>
      <c r="AJ278" s="69">
        <f>IFERROR(IF(AND(AD277="Probabilidad",AD278="Probabilidad"),(AJ277-(+AJ277*AI278)),IF(AND(AD277="Impacto",AD278="Probabilidad"),(AJ276-(+AJ276*AI278)),IF(AD278="Impacto",AJ277,""))),"")</f>
        <v>0.20159999999999997</v>
      </c>
      <c r="AK278" s="69">
        <f>IFERROR(IF(AND(AD277="Impacto",AD278="Impacto"),(AK277-(+AK277*AI278)),IF(AND(AD277="Probabilidad",AD278="Impacto"),(AK276-(+AK276*AI278)),IF(AD278="Probabilidad",AK277,""))),"")</f>
        <v>0.75</v>
      </c>
      <c r="AL278" s="10" t="s">
        <v>66</v>
      </c>
      <c r="AM278" s="10" t="s">
        <v>67</v>
      </c>
      <c r="AN278" s="10" t="s">
        <v>80</v>
      </c>
      <c r="AO278" s="952"/>
      <c r="AP278" s="952"/>
      <c r="AQ278" s="968"/>
      <c r="AR278" s="952"/>
      <c r="AS278" s="952"/>
      <c r="AT278" s="968"/>
      <c r="AU278" s="968"/>
      <c r="AV278" s="968"/>
      <c r="AW278" s="803"/>
      <c r="AX278" s="805"/>
      <c r="AY278" s="805"/>
      <c r="AZ278" s="805"/>
      <c r="BA278" s="805"/>
      <c r="BB278" s="805"/>
      <c r="BC278" s="805"/>
      <c r="BD278" s="852"/>
      <c r="BE278" s="852"/>
      <c r="BF278" s="1185"/>
      <c r="BG278" s="1035"/>
      <c r="BH278" s="852"/>
      <c r="BI278" s="971"/>
      <c r="BJ278" s="805"/>
      <c r="BK278" s="805"/>
      <c r="BL278" s="1026"/>
    </row>
    <row r="279" spans="1:64" s="11" customFormat="1" ht="75.75" thickBot="1" x14ac:dyDescent="0.3">
      <c r="A279" s="1181"/>
      <c r="B279" s="1183"/>
      <c r="C279" s="1062"/>
      <c r="D279" s="1013"/>
      <c r="E279" s="946"/>
      <c r="F279" s="1016"/>
      <c r="G279" s="805"/>
      <c r="H279" s="803"/>
      <c r="I279" s="952"/>
      <c r="J279" s="983"/>
      <c r="K279" s="986"/>
      <c r="L279" s="852"/>
      <c r="M279" s="852"/>
      <c r="N279" s="805"/>
      <c r="O279" s="971"/>
      <c r="P279" s="803"/>
      <c r="Q279" s="955"/>
      <c r="R279" s="803"/>
      <c r="S279" s="955"/>
      <c r="T279" s="803"/>
      <c r="U279" s="955"/>
      <c r="V279" s="958"/>
      <c r="W279" s="955"/>
      <c r="X279" s="955"/>
      <c r="Y279" s="1002"/>
      <c r="Z279" s="68">
        <v>5</v>
      </c>
      <c r="AA279" s="385" t="s">
        <v>1071</v>
      </c>
      <c r="AB279" s="383" t="s">
        <v>170</v>
      </c>
      <c r="AC279" s="385" t="s">
        <v>921</v>
      </c>
      <c r="AD279" s="384" t="str">
        <f t="shared" si="32"/>
        <v>Probabilidad</v>
      </c>
      <c r="AE279" s="383" t="s">
        <v>907</v>
      </c>
      <c r="AF279" s="302">
        <f t="shared" si="33"/>
        <v>0.15</v>
      </c>
      <c r="AG279" s="383" t="s">
        <v>903</v>
      </c>
      <c r="AH279" s="302">
        <f t="shared" si="34"/>
        <v>0.15</v>
      </c>
      <c r="AI279" s="315">
        <f t="shared" si="35"/>
        <v>0.3</v>
      </c>
      <c r="AJ279" s="69">
        <f>IFERROR(IF(AND(AD278="Probabilidad",AD279="Probabilidad"),(AJ278-(+AJ278*AI279)),IF(AND(AD278="Impacto",AD279="Probabilidad"),(AJ277-(+AJ277*AI279)),IF(AD279="Impacto",AJ278,""))),"")</f>
        <v>0.14111999999999997</v>
      </c>
      <c r="AK279" s="69">
        <f>IFERROR(IF(AND(AD278="Impacto",AD279="Impacto"),(AK278-(+AK278*AI279)),IF(AND(AD278="Probabilidad",AD279="Impacto"),(AK277-(+AK277*AI279)),IF(AD279="Probabilidad",AK278,""))),"")</f>
        <v>0.75</v>
      </c>
      <c r="AL279" s="10" t="s">
        <v>66</v>
      </c>
      <c r="AM279" s="10" t="s">
        <v>67</v>
      </c>
      <c r="AN279" s="10" t="s">
        <v>80</v>
      </c>
      <c r="AO279" s="952"/>
      <c r="AP279" s="952"/>
      <c r="AQ279" s="968"/>
      <c r="AR279" s="952"/>
      <c r="AS279" s="952"/>
      <c r="AT279" s="968"/>
      <c r="AU279" s="968"/>
      <c r="AV279" s="968"/>
      <c r="AW279" s="803"/>
      <c r="AX279" s="805"/>
      <c r="AY279" s="805"/>
      <c r="AZ279" s="805"/>
      <c r="BA279" s="805"/>
      <c r="BB279" s="805"/>
      <c r="BC279" s="805"/>
      <c r="BD279" s="852"/>
      <c r="BE279" s="852"/>
      <c r="BF279" s="1185"/>
      <c r="BG279" s="1035"/>
      <c r="BH279" s="852"/>
      <c r="BI279" s="971"/>
      <c r="BJ279" s="805"/>
      <c r="BK279" s="805"/>
      <c r="BL279" s="1026"/>
    </row>
    <row r="280" spans="1:64" s="11" customFormat="1" ht="90.75" thickBot="1" x14ac:dyDescent="0.3">
      <c r="A280" s="1181"/>
      <c r="B280" s="1183"/>
      <c r="C280" s="1062"/>
      <c r="D280" s="1014"/>
      <c r="E280" s="947"/>
      <c r="F280" s="1017"/>
      <c r="G280" s="806"/>
      <c r="H280" s="847"/>
      <c r="I280" s="953"/>
      <c r="J280" s="984"/>
      <c r="K280" s="987"/>
      <c r="L280" s="960"/>
      <c r="M280" s="960"/>
      <c r="N280" s="806"/>
      <c r="O280" s="972"/>
      <c r="P280" s="847"/>
      <c r="Q280" s="956"/>
      <c r="R280" s="847"/>
      <c r="S280" s="956"/>
      <c r="T280" s="847"/>
      <c r="U280" s="956"/>
      <c r="V280" s="959"/>
      <c r="W280" s="956"/>
      <c r="X280" s="956"/>
      <c r="Y280" s="1003"/>
      <c r="Z280" s="60">
        <v>6</v>
      </c>
      <c r="AA280" s="385" t="s">
        <v>1072</v>
      </c>
      <c r="AB280" s="388" t="s">
        <v>170</v>
      </c>
      <c r="AC280" s="385" t="s">
        <v>921</v>
      </c>
      <c r="AD280" s="389" t="str">
        <f t="shared" si="32"/>
        <v>Probabilidad</v>
      </c>
      <c r="AE280" s="388" t="s">
        <v>902</v>
      </c>
      <c r="AF280" s="303">
        <f t="shared" si="33"/>
        <v>0.25</v>
      </c>
      <c r="AG280" s="388" t="s">
        <v>903</v>
      </c>
      <c r="AH280" s="303">
        <f t="shared" si="34"/>
        <v>0.15</v>
      </c>
      <c r="AI280" s="61">
        <f t="shared" si="35"/>
        <v>0.4</v>
      </c>
      <c r="AJ280" s="69">
        <f>IFERROR(IF(AND(AD279="Probabilidad",AD280="Probabilidad"),(AJ279-(+AJ279*AI280)),IF(AND(AD279="Impacto",AD280="Probabilidad"),(AJ278-(+AJ278*AI280)),IF(AD280="Impacto",AJ279,""))),"")</f>
        <v>8.467199999999997E-2</v>
      </c>
      <c r="AK280" s="69">
        <f>IFERROR(IF(AND(AD279="Impacto",AD280="Impacto"),(AK279-(+AK279*AI280)),IF(AND(AD279="Probabilidad",AD280="Impacto"),(AK278-(+AK278*AI280)),IF(AD280="Probabilidad",AK279,""))),"")</f>
        <v>0.75</v>
      </c>
      <c r="AL280" s="10" t="s">
        <v>66</v>
      </c>
      <c r="AM280" s="10" t="s">
        <v>67</v>
      </c>
      <c r="AN280" s="10" t="s">
        <v>80</v>
      </c>
      <c r="AO280" s="953"/>
      <c r="AP280" s="953"/>
      <c r="AQ280" s="969"/>
      <c r="AR280" s="953"/>
      <c r="AS280" s="953"/>
      <c r="AT280" s="969"/>
      <c r="AU280" s="969"/>
      <c r="AV280" s="969"/>
      <c r="AW280" s="847"/>
      <c r="AX280" s="806"/>
      <c r="AY280" s="806"/>
      <c r="AZ280" s="806"/>
      <c r="BA280" s="806"/>
      <c r="BB280" s="806"/>
      <c r="BC280" s="806"/>
      <c r="BD280" s="960"/>
      <c r="BE280" s="960"/>
      <c r="BF280" s="1186"/>
      <c r="BG280" s="1036"/>
      <c r="BH280" s="960"/>
      <c r="BI280" s="972"/>
      <c r="BJ280" s="806"/>
      <c r="BK280" s="806"/>
      <c r="BL280" s="1027"/>
    </row>
    <row r="281" spans="1:64" s="11" customFormat="1" ht="76.5" customHeight="1" thickBot="1" x14ac:dyDescent="0.3">
      <c r="A281" s="1181"/>
      <c r="B281" s="1183"/>
      <c r="C281" s="1062"/>
      <c r="D281" s="1012" t="s">
        <v>840</v>
      </c>
      <c r="E281" s="945" t="s">
        <v>128</v>
      </c>
      <c r="F281" s="1015">
        <v>2</v>
      </c>
      <c r="G281" s="804" t="s">
        <v>1063</v>
      </c>
      <c r="H281" s="802" t="s">
        <v>99</v>
      </c>
      <c r="I281" s="1028" t="s">
        <v>1682</v>
      </c>
      <c r="J281" s="982" t="s">
        <v>16</v>
      </c>
      <c r="K281" s="985" t="str">
        <f>CONCATENATE(" *",[27]Árbol_G!C297," *",[27]Árbol_G!E297," *",[27]Árbol_G!G297)</f>
        <v xml:space="preserve"> * * *</v>
      </c>
      <c r="L281" s="851" t="s">
        <v>1073</v>
      </c>
      <c r="M281" s="851" t="s">
        <v>1074</v>
      </c>
      <c r="N281" s="961"/>
      <c r="O281" s="964"/>
      <c r="P281" s="802" t="s">
        <v>72</v>
      </c>
      <c r="Q281" s="954">
        <f>IF(P281="Muy Alta",100%,IF(P281="Alta",80%,IF(P281="Media",60%,IF(P281="Baja",40%,IF(P281="Muy Baja",20%,"")))))</f>
        <v>0.8</v>
      </c>
      <c r="R281" s="802" t="s">
        <v>74</v>
      </c>
      <c r="S281" s="954">
        <f>IF(R281="Catastrófico",100%,IF(R281="Mayor",80%,IF(R281="Moderado",60%,IF(R281="Menor",40%,IF(R281="Leve",20%,"")))))</f>
        <v>0.2</v>
      </c>
      <c r="T281" s="802" t="s">
        <v>11</v>
      </c>
      <c r="U281" s="954">
        <f>IF(T281="Catastrófico",100%,IF(T281="Mayor",80%,IF(T281="Moderado",60%,IF(T281="Menor",40%,IF(T281="Leve",20%,"")))))</f>
        <v>0.8</v>
      </c>
      <c r="V281" s="957" t="str">
        <f>IF(W281=100%,"Catastrófico",IF(W281=80%,"Mayor",IF(W281=60%,"Moderado",IF(W281=40%,"Menor",IF(W281=20%,"Leve","")))))</f>
        <v>Mayor</v>
      </c>
      <c r="W281" s="954">
        <f>IF(AND(S281="",U281=""),"",MAX(S281,U281))</f>
        <v>0.8</v>
      </c>
      <c r="X281" s="954" t="str">
        <f>CONCATENATE(P281,V281)</f>
        <v>AltaMayor</v>
      </c>
      <c r="Y281" s="967" t="str">
        <f>IF(X281="Muy AltaLeve","Alto",IF(X281="Muy AltaMenor","Alto",IF(X281="Muy AltaModerado","Alto",IF(X281="Muy AltaMayor","Alto",IF(X281="Muy AltaCatastrófico","Extremo",IF(X281="AltaLeve","Moderado",IF(X281="AltaMenor","Moderado",IF(X281="AltaModerado","Alto",IF(X281="AltaMayor","Alto",IF(X281="AltaCatastrófico","Extremo",IF(X281="MediaLeve","Moderado",IF(X281="MediaMenor","Moderado",IF(X281="MediaModerado","Moderado",IF(X281="MediaMayor","Alto",IF(X281="MediaCatastrófico","Extremo",IF(X281="BajaLeve","Bajo",IF(X281="BajaMenor","Moderado",IF(X281="BajaModerado","Moderado",IF(X281="BajaMayor","Alto",IF(X281="BajaCatastrófico","Extremo",IF(X281="Muy BajaLeve","Bajo",IF(X281="Muy BajaMenor","Bajo",IF(X281="Muy BajaModerado","Moderado",IF(X281="Muy BajaMayor","Alto",IF(X281="Muy BajaCatastrófico","Extremo","")))))))))))))))))))))))))</f>
        <v>Alto</v>
      </c>
      <c r="Z281" s="58">
        <v>1</v>
      </c>
      <c r="AA281" s="87" t="s">
        <v>1075</v>
      </c>
      <c r="AB281" s="381" t="s">
        <v>170</v>
      </c>
      <c r="AC281" s="385" t="s">
        <v>939</v>
      </c>
      <c r="AD281" s="382" t="str">
        <f t="shared" si="32"/>
        <v>Probabilidad</v>
      </c>
      <c r="AE281" s="381" t="s">
        <v>907</v>
      </c>
      <c r="AF281" s="301">
        <f t="shared" si="33"/>
        <v>0.15</v>
      </c>
      <c r="AG281" s="381" t="s">
        <v>903</v>
      </c>
      <c r="AH281" s="301">
        <f t="shared" si="34"/>
        <v>0.15</v>
      </c>
      <c r="AI281" s="300">
        <f t="shared" si="35"/>
        <v>0.3</v>
      </c>
      <c r="AJ281" s="59">
        <f>IFERROR(IF(AD281="Probabilidad",(Q281-(+Q281*AI281)),IF(AD281="Impacto",Q281,"")),"")</f>
        <v>0.56000000000000005</v>
      </c>
      <c r="AK281" s="59">
        <f>IFERROR(IF(AD281="Impacto",(W281-(+W281*AI281)),IF(AD281="Probabilidad",W281,"")),"")</f>
        <v>0.8</v>
      </c>
      <c r="AL281" s="10" t="s">
        <v>66</v>
      </c>
      <c r="AM281" s="10" t="s">
        <v>67</v>
      </c>
      <c r="AN281" s="10" t="s">
        <v>80</v>
      </c>
      <c r="AO281" s="951">
        <f>Q281</f>
        <v>0.8</v>
      </c>
      <c r="AP281" s="951">
        <f>IF(AJ281="","",MIN(AJ281:AJ286))</f>
        <v>0.16464000000000001</v>
      </c>
      <c r="AQ281" s="967" t="str">
        <f>IFERROR(IF(AP281="","",IF(AP281&lt;=0.2,"Muy Baja",IF(AP281&lt;=0.4,"Baja",IF(AP281&lt;=0.6,"Media",IF(AP281&lt;=0.8,"Alta","Muy Alta"))))),"")</f>
        <v>Muy Baja</v>
      </c>
      <c r="AR281" s="951">
        <f>W281</f>
        <v>0.8</v>
      </c>
      <c r="AS281" s="951">
        <f>IF(AK281="","",MIN(AK281:AK286))</f>
        <v>0.60000000000000009</v>
      </c>
      <c r="AT281" s="967" t="str">
        <f>IFERROR(IF(AS281="","",IF(AS281&lt;=0.2,"Leve",IF(AS281&lt;=0.4,"Menor",IF(AS281&lt;=0.6,"Moderado",IF(AS281&lt;=0.8,"Mayor","Catastrófico"))))),"")</f>
        <v>Moderado</v>
      </c>
      <c r="AU281" s="967" t="str">
        <f>Y281</f>
        <v>Alto</v>
      </c>
      <c r="AV281" s="967" t="str">
        <f>IFERROR(IF(OR(AND(AQ281="Muy Baja",AT281="Leve"),AND(AQ281="Muy Baja",AT281="Menor"),AND(AQ281="Baja",AT281="Leve")),"Bajo",IF(OR(AND(AQ281="Muy baja",AT281="Moderado"),AND(AQ281="Baja",AT281="Menor"),AND(AQ281="Baja",AT281="Moderado"),AND(AQ281="Media",AT281="Leve"),AND(AQ281="Media",AT281="Menor"),AND(AQ281="Media",AT281="Moderado"),AND(AQ281="Alta",AT281="Leve"),AND(AQ281="Alta",AT281="Menor")),"Moderado",IF(OR(AND(AQ281="Muy Baja",AT281="Mayor"),AND(AQ281="Baja",AT281="Mayor"),AND(AQ281="Media",AT281="Mayor"),AND(AQ281="Alta",AT281="Moderado"),AND(AQ281="Alta",AT281="Mayor"),AND(AQ281="Muy Alta",AT281="Leve"),AND(AQ281="Muy Alta",AT281="Menor"),AND(AQ281="Muy Alta",AT281="Moderado"),AND(AQ281="Muy Alta",AT281="Mayor")),"Alto",IF(OR(AND(AQ281="Muy Baja",AT281="Catastrófico"),AND(AQ281="Baja",AT281="Catastrófico"),AND(AQ281="Media",AT281="Catastrófico"),AND(AQ281="Alta",AT281="Catastrófico"),AND(AQ281="Muy Alta",AT281="Catastrófico")),"Extremo","")))),"")</f>
        <v>Moderado</v>
      </c>
      <c r="AW281" s="802" t="s">
        <v>167</v>
      </c>
      <c r="AX281" s="804" t="s">
        <v>1683</v>
      </c>
      <c r="AY281" s="804" t="s">
        <v>1684</v>
      </c>
      <c r="AZ281" s="804" t="s">
        <v>1068</v>
      </c>
      <c r="BA281" s="804" t="s">
        <v>1685</v>
      </c>
      <c r="BB281" s="1136" t="s">
        <v>1686</v>
      </c>
      <c r="BC281" s="861"/>
      <c r="BD281" s="855"/>
      <c r="BE281" s="1039"/>
      <c r="BF281" s="1188"/>
      <c r="BG281" s="1191"/>
      <c r="BH281" s="1039"/>
      <c r="BI281" s="1039"/>
      <c r="BJ281" s="861"/>
      <c r="BK281" s="861"/>
      <c r="BL281" s="1025"/>
    </row>
    <row r="282" spans="1:64" s="11" customFormat="1" ht="105.75" thickBot="1" x14ac:dyDescent="0.3">
      <c r="A282" s="1181"/>
      <c r="B282" s="1183"/>
      <c r="C282" s="1062"/>
      <c r="D282" s="1013"/>
      <c r="E282" s="946"/>
      <c r="F282" s="1016"/>
      <c r="G282" s="805"/>
      <c r="H282" s="803"/>
      <c r="I282" s="1029"/>
      <c r="J282" s="983"/>
      <c r="K282" s="986"/>
      <c r="L282" s="852"/>
      <c r="M282" s="852"/>
      <c r="N282" s="962"/>
      <c r="O282" s="965"/>
      <c r="P282" s="803"/>
      <c r="Q282" s="955"/>
      <c r="R282" s="803"/>
      <c r="S282" s="955"/>
      <c r="T282" s="803"/>
      <c r="U282" s="955"/>
      <c r="V282" s="958"/>
      <c r="W282" s="955"/>
      <c r="X282" s="955"/>
      <c r="Y282" s="968"/>
      <c r="Z282" s="68">
        <v>2</v>
      </c>
      <c r="AA282" s="80" t="s">
        <v>1076</v>
      </c>
      <c r="AB282" s="383" t="s">
        <v>170</v>
      </c>
      <c r="AC282" s="385" t="s">
        <v>939</v>
      </c>
      <c r="AD282" s="70" t="str">
        <f>IF(OR(AE282="Preventivo",AE282="Detectivo"),"Probabilidad",IF(AE282="Correctivo","Impacto",""))</f>
        <v>Probabilidad</v>
      </c>
      <c r="AE282" s="19" t="s">
        <v>907</v>
      </c>
      <c r="AF282" s="302">
        <f t="shared" si="33"/>
        <v>0.15</v>
      </c>
      <c r="AG282" s="19" t="s">
        <v>903</v>
      </c>
      <c r="AH282" s="302">
        <f t="shared" si="34"/>
        <v>0.15</v>
      </c>
      <c r="AI282" s="315">
        <f t="shared" si="35"/>
        <v>0.3</v>
      </c>
      <c r="AJ282" s="71">
        <f>IFERROR(IF(AND(AD281="Probabilidad",AD282="Probabilidad"),(AJ281-(+AJ281*AI282)),IF(AD282="Probabilidad",(Q281-(+Q281*AI282)),IF(AD282="Impacto",AJ281,""))),"")</f>
        <v>0.39200000000000002</v>
      </c>
      <c r="AK282" s="71">
        <f>IFERROR(IF(AND(AD281="Impacto",AD282="Impacto"),(AK281-(+AK281*AI282)),IF(AD282="Impacto",(W281-(+W281*AI282)),IF(AD282="Probabilidad",AK281,""))),"")</f>
        <v>0.8</v>
      </c>
      <c r="AL282" s="10" t="s">
        <v>66</v>
      </c>
      <c r="AM282" s="10" t="s">
        <v>67</v>
      </c>
      <c r="AN282" s="10" t="s">
        <v>80</v>
      </c>
      <c r="AO282" s="952"/>
      <c r="AP282" s="952"/>
      <c r="AQ282" s="968"/>
      <c r="AR282" s="952"/>
      <c r="AS282" s="952"/>
      <c r="AT282" s="968"/>
      <c r="AU282" s="968"/>
      <c r="AV282" s="968"/>
      <c r="AW282" s="803"/>
      <c r="AX282" s="805"/>
      <c r="AY282" s="805"/>
      <c r="AZ282" s="805"/>
      <c r="BA282" s="805"/>
      <c r="BB282" s="805"/>
      <c r="BC282" s="805"/>
      <c r="BD282" s="852"/>
      <c r="BE282" s="1020"/>
      <c r="BF282" s="1189"/>
      <c r="BG282" s="1192"/>
      <c r="BH282" s="1020"/>
      <c r="BI282" s="1020"/>
      <c r="BJ282" s="805"/>
      <c r="BK282" s="805"/>
      <c r="BL282" s="1026"/>
    </row>
    <row r="283" spans="1:64" s="11" customFormat="1" ht="105.75" thickBot="1" x14ac:dyDescent="0.3">
      <c r="A283" s="1181"/>
      <c r="B283" s="1183"/>
      <c r="C283" s="1062"/>
      <c r="D283" s="1013"/>
      <c r="E283" s="946"/>
      <c r="F283" s="1016"/>
      <c r="G283" s="805"/>
      <c r="H283" s="803"/>
      <c r="I283" s="1029"/>
      <c r="J283" s="983"/>
      <c r="K283" s="986"/>
      <c r="L283" s="852"/>
      <c r="M283" s="852"/>
      <c r="N283" s="962"/>
      <c r="O283" s="965"/>
      <c r="P283" s="803"/>
      <c r="Q283" s="955"/>
      <c r="R283" s="803"/>
      <c r="S283" s="955"/>
      <c r="T283" s="803"/>
      <c r="U283" s="955"/>
      <c r="V283" s="958"/>
      <c r="W283" s="955"/>
      <c r="X283" s="955"/>
      <c r="Y283" s="968"/>
      <c r="Z283" s="68">
        <v>3</v>
      </c>
      <c r="AA283" s="80" t="s">
        <v>1076</v>
      </c>
      <c r="AB283" s="383" t="s">
        <v>170</v>
      </c>
      <c r="AC283" s="385" t="s">
        <v>939</v>
      </c>
      <c r="AD283" s="384" t="str">
        <f>IF(OR(AE283="Preventivo",AE283="Detectivo"),"Probabilidad",IF(AE283="Correctivo","Impacto",""))</f>
        <v>Impacto</v>
      </c>
      <c r="AE283" s="383" t="s">
        <v>908</v>
      </c>
      <c r="AF283" s="302">
        <f t="shared" si="33"/>
        <v>0.1</v>
      </c>
      <c r="AG283" s="383" t="s">
        <v>903</v>
      </c>
      <c r="AH283" s="302">
        <f t="shared" si="34"/>
        <v>0.15</v>
      </c>
      <c r="AI283" s="315">
        <f t="shared" si="35"/>
        <v>0.25</v>
      </c>
      <c r="AJ283" s="69">
        <f>IFERROR(IF(AND(AD282="Probabilidad",AD283="Probabilidad"),(AJ282-(+AJ282*AI283)),IF(AND(AD282="Impacto",AD283="Probabilidad"),(AJ281-(+AJ281*AI283)),IF(AD283="Impacto",AJ282,""))),"")</f>
        <v>0.39200000000000002</v>
      </c>
      <c r="AK283" s="69">
        <f>IFERROR(IF(AND(AD282="Impacto",AD283="Impacto"),(AK282-(+AK282*AI283)),IF(AND(AD282="Probabilidad",AD283="Impacto"),(AK281-(+AK281*AI283)),IF(AD283="Probabilidad",AK282,""))),"")</f>
        <v>0.60000000000000009</v>
      </c>
      <c r="AL283" s="10" t="s">
        <v>66</v>
      </c>
      <c r="AM283" s="10" t="s">
        <v>67</v>
      </c>
      <c r="AN283" s="10" t="s">
        <v>80</v>
      </c>
      <c r="AO283" s="952"/>
      <c r="AP283" s="952"/>
      <c r="AQ283" s="968"/>
      <c r="AR283" s="952"/>
      <c r="AS283" s="952"/>
      <c r="AT283" s="968"/>
      <c r="AU283" s="968"/>
      <c r="AV283" s="968"/>
      <c r="AW283" s="803"/>
      <c r="AX283" s="805"/>
      <c r="AY283" s="805"/>
      <c r="AZ283" s="805"/>
      <c r="BA283" s="805"/>
      <c r="BB283" s="805"/>
      <c r="BC283" s="805"/>
      <c r="BD283" s="852"/>
      <c r="BE283" s="1020"/>
      <c r="BF283" s="1189"/>
      <c r="BG283" s="1192"/>
      <c r="BH283" s="1020"/>
      <c r="BI283" s="1020"/>
      <c r="BJ283" s="805"/>
      <c r="BK283" s="805"/>
      <c r="BL283" s="1026"/>
    </row>
    <row r="284" spans="1:64" s="11" customFormat="1" ht="105.75" thickBot="1" x14ac:dyDescent="0.3">
      <c r="A284" s="1181"/>
      <c r="B284" s="1183"/>
      <c r="C284" s="1062"/>
      <c r="D284" s="1013"/>
      <c r="E284" s="946"/>
      <c r="F284" s="1016"/>
      <c r="G284" s="805"/>
      <c r="H284" s="803"/>
      <c r="I284" s="1029"/>
      <c r="J284" s="983"/>
      <c r="K284" s="986"/>
      <c r="L284" s="852"/>
      <c r="M284" s="852"/>
      <c r="N284" s="962"/>
      <c r="O284" s="965"/>
      <c r="P284" s="803"/>
      <c r="Q284" s="955"/>
      <c r="R284" s="803"/>
      <c r="S284" s="955"/>
      <c r="T284" s="803"/>
      <c r="U284" s="955"/>
      <c r="V284" s="958"/>
      <c r="W284" s="955"/>
      <c r="X284" s="955"/>
      <c r="Y284" s="968"/>
      <c r="Z284" s="68">
        <v>4</v>
      </c>
      <c r="AA284" s="385" t="s">
        <v>915</v>
      </c>
      <c r="AB284" s="383" t="s">
        <v>165</v>
      </c>
      <c r="AC284" s="385" t="s">
        <v>851</v>
      </c>
      <c r="AD284" s="384" t="str">
        <f t="shared" si="32"/>
        <v>Probabilidad</v>
      </c>
      <c r="AE284" s="383" t="s">
        <v>907</v>
      </c>
      <c r="AF284" s="302">
        <f t="shared" si="33"/>
        <v>0.15</v>
      </c>
      <c r="AG284" s="383" t="s">
        <v>903</v>
      </c>
      <c r="AH284" s="302">
        <f t="shared" si="34"/>
        <v>0.15</v>
      </c>
      <c r="AI284" s="315">
        <f t="shared" si="35"/>
        <v>0.3</v>
      </c>
      <c r="AJ284" s="69">
        <f>IFERROR(IF(AND(AD283="Probabilidad",AD284="Probabilidad"),(AJ283-(+AJ283*AI284)),IF(AND(AD283="Impacto",AD284="Probabilidad"),(AJ282-(+AJ282*AI284)),IF(AD284="Impacto",AJ283,""))),"")</f>
        <v>0.27440000000000003</v>
      </c>
      <c r="AK284" s="69">
        <f>IFERROR(IF(AND(AD283="Impacto",AD284="Impacto"),(AK283-(+AK283*AI284)),IF(AND(AD283="Probabilidad",AD284="Impacto"),(AK282-(+AK282*AI284)),IF(AD284="Probabilidad",AK283,""))),"")</f>
        <v>0.60000000000000009</v>
      </c>
      <c r="AL284" s="10" t="s">
        <v>66</v>
      </c>
      <c r="AM284" s="10" t="s">
        <v>67</v>
      </c>
      <c r="AN284" s="10" t="s">
        <v>80</v>
      </c>
      <c r="AO284" s="952"/>
      <c r="AP284" s="952"/>
      <c r="AQ284" s="968"/>
      <c r="AR284" s="952"/>
      <c r="AS284" s="952"/>
      <c r="AT284" s="968"/>
      <c r="AU284" s="968"/>
      <c r="AV284" s="968"/>
      <c r="AW284" s="803"/>
      <c r="AX284" s="805"/>
      <c r="AY284" s="805"/>
      <c r="AZ284" s="805"/>
      <c r="BA284" s="805"/>
      <c r="BB284" s="805"/>
      <c r="BC284" s="805"/>
      <c r="BD284" s="852"/>
      <c r="BE284" s="1020"/>
      <c r="BF284" s="1189"/>
      <c r="BG284" s="1192"/>
      <c r="BH284" s="1020"/>
      <c r="BI284" s="1020"/>
      <c r="BJ284" s="805"/>
      <c r="BK284" s="805"/>
      <c r="BL284" s="1026"/>
    </row>
    <row r="285" spans="1:64" s="11" customFormat="1" ht="90" x14ac:dyDescent="0.25">
      <c r="A285" s="1181"/>
      <c r="B285" s="1183"/>
      <c r="C285" s="1062"/>
      <c r="D285" s="1013"/>
      <c r="E285" s="946"/>
      <c r="F285" s="1016"/>
      <c r="G285" s="805"/>
      <c r="H285" s="803"/>
      <c r="I285" s="1029"/>
      <c r="J285" s="983"/>
      <c r="K285" s="986"/>
      <c r="L285" s="852"/>
      <c r="M285" s="852"/>
      <c r="N285" s="962"/>
      <c r="O285" s="965"/>
      <c r="P285" s="803"/>
      <c r="Q285" s="955"/>
      <c r="R285" s="803"/>
      <c r="S285" s="955"/>
      <c r="T285" s="803"/>
      <c r="U285" s="955"/>
      <c r="V285" s="958"/>
      <c r="W285" s="955"/>
      <c r="X285" s="955"/>
      <c r="Y285" s="968"/>
      <c r="Z285" s="68">
        <v>5</v>
      </c>
      <c r="AA285" s="62" t="s">
        <v>1036</v>
      </c>
      <c r="AB285" s="383" t="s">
        <v>165</v>
      </c>
      <c r="AC285" s="385" t="s">
        <v>1077</v>
      </c>
      <c r="AD285" s="384" t="str">
        <f t="shared" si="32"/>
        <v>Probabilidad</v>
      </c>
      <c r="AE285" s="383" t="s">
        <v>907</v>
      </c>
      <c r="AF285" s="302">
        <f t="shared" si="33"/>
        <v>0.15</v>
      </c>
      <c r="AG285" s="383" t="s">
        <v>65</v>
      </c>
      <c r="AH285" s="302">
        <f t="shared" si="34"/>
        <v>0.25</v>
      </c>
      <c r="AI285" s="315">
        <f t="shared" si="35"/>
        <v>0.4</v>
      </c>
      <c r="AJ285" s="69">
        <f>IFERROR(IF(AND(AD284="Probabilidad",AD285="Probabilidad"),(AJ284-(+AJ284*AI285)),IF(AND(AD284="Impacto",AD285="Probabilidad"),(AJ283-(+AJ283*AI285)),IF(AD285="Impacto",AJ284,""))),"")</f>
        <v>0.16464000000000001</v>
      </c>
      <c r="AK285" s="69">
        <f>IFERROR(IF(AND(AD284="Impacto",AD285="Impacto"),(AK284-(+AK284*AI285)),IF(AND(AD284="Probabilidad",AD285="Impacto"),(AK283-(+AK283*AI285)),IF(AD285="Probabilidad",AK284,""))),"")</f>
        <v>0.60000000000000009</v>
      </c>
      <c r="AL285" s="10" t="s">
        <v>66</v>
      </c>
      <c r="AM285" s="10" t="s">
        <v>67</v>
      </c>
      <c r="AN285" s="10" t="s">
        <v>80</v>
      </c>
      <c r="AO285" s="952"/>
      <c r="AP285" s="952"/>
      <c r="AQ285" s="968"/>
      <c r="AR285" s="952"/>
      <c r="AS285" s="952"/>
      <c r="AT285" s="968"/>
      <c r="AU285" s="968"/>
      <c r="AV285" s="968"/>
      <c r="AW285" s="803"/>
      <c r="AX285" s="805"/>
      <c r="AY285" s="805"/>
      <c r="AZ285" s="805"/>
      <c r="BA285" s="805"/>
      <c r="BB285" s="805"/>
      <c r="BC285" s="805"/>
      <c r="BD285" s="852"/>
      <c r="BE285" s="1020"/>
      <c r="BF285" s="1189"/>
      <c r="BG285" s="1192"/>
      <c r="BH285" s="1020"/>
      <c r="BI285" s="1020"/>
      <c r="BJ285" s="805"/>
      <c r="BK285" s="805"/>
      <c r="BL285" s="1026"/>
    </row>
    <row r="286" spans="1:64" s="11" customFormat="1" ht="15.75" thickBot="1" x14ac:dyDescent="0.3">
      <c r="A286" s="1181"/>
      <c r="B286" s="1183"/>
      <c r="C286" s="1062"/>
      <c r="D286" s="1014"/>
      <c r="E286" s="947"/>
      <c r="F286" s="1017"/>
      <c r="G286" s="806"/>
      <c r="H286" s="847"/>
      <c r="I286" s="1030"/>
      <c r="J286" s="984"/>
      <c r="K286" s="987"/>
      <c r="L286" s="960"/>
      <c r="M286" s="960"/>
      <c r="N286" s="963"/>
      <c r="O286" s="966"/>
      <c r="P286" s="847"/>
      <c r="Q286" s="956"/>
      <c r="R286" s="847"/>
      <c r="S286" s="956"/>
      <c r="T286" s="847"/>
      <c r="U286" s="956"/>
      <c r="V286" s="959"/>
      <c r="W286" s="956"/>
      <c r="X286" s="956"/>
      <c r="Y286" s="969"/>
      <c r="Z286" s="60">
        <v>6</v>
      </c>
      <c r="AA286" s="387"/>
      <c r="AB286" s="388"/>
      <c r="AC286" s="387"/>
      <c r="AD286" s="391" t="str">
        <f t="shared" si="32"/>
        <v/>
      </c>
      <c r="AE286" s="388"/>
      <c r="AF286" s="303" t="str">
        <f t="shared" si="33"/>
        <v/>
      </c>
      <c r="AG286" s="388"/>
      <c r="AH286" s="303" t="str">
        <f t="shared" si="34"/>
        <v/>
      </c>
      <c r="AI286" s="61" t="str">
        <f t="shared" si="35"/>
        <v/>
      </c>
      <c r="AJ286" s="69" t="str">
        <f>IFERROR(IF(AND(AD285="Probabilidad",AD286="Probabilidad"),(AJ285-(+AJ285*AI286)),IF(AND(AD285="Impacto",AD286="Probabilidad"),(AJ284-(+AJ284*AI286)),IF(AD286="Impacto",AJ285,""))),"")</f>
        <v/>
      </c>
      <c r="AK286" s="69" t="str">
        <f>IFERROR(IF(AND(AD285="Impacto",AD286="Impacto"),(AK285-(+AK285*AI286)),IF(AND(AD285="Probabilidad",AD286="Impacto"),(AK284-(+AK284*AI286)),IF(AD286="Probabilidad",AK285,""))),"")</f>
        <v/>
      </c>
      <c r="AL286" s="20"/>
      <c r="AM286" s="20"/>
      <c r="AN286" s="20"/>
      <c r="AO286" s="953"/>
      <c r="AP286" s="953"/>
      <c r="AQ286" s="969"/>
      <c r="AR286" s="953"/>
      <c r="AS286" s="953"/>
      <c r="AT286" s="969"/>
      <c r="AU286" s="969"/>
      <c r="AV286" s="969"/>
      <c r="AW286" s="847"/>
      <c r="AX286" s="806"/>
      <c r="AY286" s="806"/>
      <c r="AZ286" s="806"/>
      <c r="BA286" s="806"/>
      <c r="BB286" s="806"/>
      <c r="BC286" s="806"/>
      <c r="BD286" s="960"/>
      <c r="BE286" s="1021"/>
      <c r="BF286" s="1190"/>
      <c r="BG286" s="1193"/>
      <c r="BH286" s="1021"/>
      <c r="BI286" s="1021"/>
      <c r="BJ286" s="806"/>
      <c r="BK286" s="806"/>
      <c r="BL286" s="1027"/>
    </row>
    <row r="287" spans="1:64" s="11" customFormat="1" ht="90" customHeight="1" thickBot="1" x14ac:dyDescent="0.3">
      <c r="A287" s="1181"/>
      <c r="B287" s="1183"/>
      <c r="C287" s="1062"/>
      <c r="D287" s="1012" t="s">
        <v>840</v>
      </c>
      <c r="E287" s="945" t="s">
        <v>128</v>
      </c>
      <c r="F287" s="1015">
        <v>3</v>
      </c>
      <c r="G287" s="851" t="s">
        <v>1687</v>
      </c>
      <c r="H287" s="802" t="s">
        <v>98</v>
      </c>
      <c r="I287" s="1043" t="s">
        <v>1688</v>
      </c>
      <c r="J287" s="982" t="s">
        <v>16</v>
      </c>
      <c r="K287" s="985" t="str">
        <f>CONCATENATE(" *",[27]Árbol_G!C315," *",[27]Árbol_G!E315," *",[27]Árbol_G!G315)</f>
        <v xml:space="preserve"> *Seleccione * *</v>
      </c>
      <c r="L287" s="851" t="s">
        <v>1078</v>
      </c>
      <c r="M287" s="851" t="s">
        <v>1079</v>
      </c>
      <c r="N287" s="804"/>
      <c r="O287" s="970"/>
      <c r="P287" s="802" t="s">
        <v>62</v>
      </c>
      <c r="Q287" s="954">
        <f>IF(P287="Muy Alta",100%,IF(P287="Alta",80%,IF(P287="Media",60%,IF(P287="Baja",40%,IF(P287="Muy Baja",20%,"")))))</f>
        <v>0.6</v>
      </c>
      <c r="R287" s="802" t="s">
        <v>74</v>
      </c>
      <c r="S287" s="954">
        <f>IF(R287="Catastrófico",100%,IF(R287="Mayor",80%,IF(R287="Moderado",60%,IF(R287="Menor",40%,IF(R287="Leve",20%,"")))))</f>
        <v>0.2</v>
      </c>
      <c r="T287" s="802" t="s">
        <v>10</v>
      </c>
      <c r="U287" s="954">
        <f>IF(T287="Catastrófico",100%,IF(T287="Mayor",80%,IF(T287="Moderado",60%,IF(T287="Menor",40%,IF(T287="Leve",20%,"")))))</f>
        <v>0.6</v>
      </c>
      <c r="V287" s="957" t="str">
        <f>IF(W287=100%,"Catastrófico",IF(W287=80%,"Mayor",IF(W287=60%,"Moderado",IF(W287=40%,"Menor",IF(W287=20%,"Leve","")))))</f>
        <v>Moderado</v>
      </c>
      <c r="W287" s="954">
        <f>IF(AND(S287="",U287=""),"",MAX(S287,U287))</f>
        <v>0.6</v>
      </c>
      <c r="X287" s="954" t="str">
        <f>CONCATENATE(P287,V287)</f>
        <v>MediaModerado</v>
      </c>
      <c r="Y287" s="967" t="str">
        <f>IF(X287="Muy AltaLeve","Alto",IF(X287="Muy AltaMenor","Alto",IF(X287="Muy AltaModerado","Alto",IF(X287="Muy AltaMayor","Alto",IF(X287="Muy AltaCatastrófico","Extremo",IF(X287="AltaLeve","Moderado",IF(X287="AltaMenor","Moderado",IF(X287="AltaModerado","Alto",IF(X287="AltaMayor","Alto",IF(X287="AltaCatastrófico","Extremo",IF(X287="MediaLeve","Moderado",IF(X287="MediaMenor","Moderado",IF(X287="MediaModerado","Moderado",IF(X287="MediaMayor","Alto",IF(X287="MediaCatastrófico","Extremo",IF(X287="BajaLeve","Bajo",IF(X287="BajaMenor","Moderado",IF(X287="BajaModerado","Moderado",IF(X287="BajaMayor","Alto",IF(X287="BajaCatastrófico","Extremo",IF(X287="Muy BajaLeve","Bajo",IF(X287="Muy BajaMenor","Bajo",IF(X287="Muy BajaModerado","Moderado",IF(X287="Muy BajaMayor","Alto",IF(X287="Muy BajaCatastrófico","Extremo","")))))))))))))))))))))))))</f>
        <v>Moderado</v>
      </c>
      <c r="Z287" s="58">
        <v>1</v>
      </c>
      <c r="AA287" s="385" t="s">
        <v>915</v>
      </c>
      <c r="AB287" s="381" t="s">
        <v>165</v>
      </c>
      <c r="AC287" s="385" t="s">
        <v>851</v>
      </c>
      <c r="AD287" s="382" t="str">
        <f t="shared" si="32"/>
        <v>Probabilidad</v>
      </c>
      <c r="AE287" s="381" t="s">
        <v>907</v>
      </c>
      <c r="AF287" s="301">
        <f t="shared" si="33"/>
        <v>0.15</v>
      </c>
      <c r="AG287" s="381" t="s">
        <v>903</v>
      </c>
      <c r="AH287" s="301">
        <f t="shared" si="34"/>
        <v>0.15</v>
      </c>
      <c r="AI287" s="300">
        <f t="shared" si="35"/>
        <v>0.3</v>
      </c>
      <c r="AJ287" s="59">
        <f>IFERROR(IF(AD287="Probabilidad",(Q287-(+Q287*AI287)),IF(AD287="Impacto",Q287,"")),"")</f>
        <v>0.42</v>
      </c>
      <c r="AK287" s="59">
        <f>IFERROR(IF(AD287="Impacto",(W287-(+W287*AI287)),IF(AD287="Probabilidad",W287,"")),"")</f>
        <v>0.6</v>
      </c>
      <c r="AL287" s="10" t="s">
        <v>66</v>
      </c>
      <c r="AM287" s="10" t="s">
        <v>67</v>
      </c>
      <c r="AN287" s="10" t="s">
        <v>80</v>
      </c>
      <c r="AO287" s="951">
        <f>Q287</f>
        <v>0.6</v>
      </c>
      <c r="AP287" s="951">
        <f>IF(AJ287="","",MIN(AJ287:AJ292))</f>
        <v>0.252</v>
      </c>
      <c r="AQ287" s="967" t="str">
        <f>IFERROR(IF(AP287="","",IF(AP287&lt;=0.2,"Muy Baja",IF(AP287&lt;=0.4,"Baja",IF(AP287&lt;=0.6,"Media",IF(AP287&lt;=0.8,"Alta","Muy Alta"))))),"")</f>
        <v>Baja</v>
      </c>
      <c r="AR287" s="951">
        <f>W287</f>
        <v>0.6</v>
      </c>
      <c r="AS287" s="951">
        <f>IF(AK287="","",MIN(AK287:AK292))</f>
        <v>0.44999999999999996</v>
      </c>
      <c r="AT287" s="967" t="str">
        <f>IFERROR(IF(AS287="","",IF(AS287&lt;=0.2,"Leve",IF(AS287&lt;=0.4,"Menor",IF(AS287&lt;=0.6,"Moderado",IF(AS287&lt;=0.8,"Mayor","Catastrófico"))))),"")</f>
        <v>Moderado</v>
      </c>
      <c r="AU287" s="967" t="str">
        <f>Y287</f>
        <v>Moderado</v>
      </c>
      <c r="AV287" s="967" t="str">
        <f>IFERROR(IF(OR(AND(AQ287="Muy Baja",AT287="Leve"),AND(AQ287="Muy Baja",AT287="Menor"),AND(AQ287="Baja",AT287="Leve")),"Bajo",IF(OR(AND(AQ287="Muy baja",AT287="Moderado"),AND(AQ287="Baja",AT287="Menor"),AND(AQ287="Baja",AT287="Moderado"),AND(AQ287="Media",AT287="Leve"),AND(AQ287="Media",AT287="Menor"),AND(AQ287="Media",AT287="Moderado"),AND(AQ287="Alta",AT287="Leve"),AND(AQ287="Alta",AT287="Menor")),"Moderado",IF(OR(AND(AQ287="Muy Baja",AT287="Mayor"),AND(AQ287="Baja",AT287="Mayor"),AND(AQ287="Media",AT287="Mayor"),AND(AQ287="Alta",AT287="Moderado"),AND(AQ287="Alta",AT287="Mayor"),AND(AQ287="Muy Alta",AT287="Leve"),AND(AQ287="Muy Alta",AT287="Menor"),AND(AQ287="Muy Alta",AT287="Moderado"),AND(AQ287="Muy Alta",AT287="Mayor")),"Alto",IF(OR(AND(AQ287="Muy Baja",AT287="Catastrófico"),AND(AQ287="Baja",AT287="Catastrófico"),AND(AQ287="Media",AT287="Catastrófico"),AND(AQ287="Alta",AT287="Catastrófico"),AND(AQ287="Muy Alta",AT287="Catastrófico")),"Extremo","")))),"")</f>
        <v>Moderado</v>
      </c>
      <c r="AW287" s="802" t="s">
        <v>167</v>
      </c>
      <c r="AX287" s="804" t="s">
        <v>1679</v>
      </c>
      <c r="AY287" s="804" t="s">
        <v>1689</v>
      </c>
      <c r="AZ287" s="804" t="s">
        <v>1068</v>
      </c>
      <c r="BA287" s="804" t="s">
        <v>1690</v>
      </c>
      <c r="BB287" s="1136" t="s">
        <v>1583</v>
      </c>
      <c r="BC287" s="855"/>
      <c r="BD287" s="855"/>
      <c r="BE287" s="1039"/>
      <c r="BF287" s="1039"/>
      <c r="BG287" s="1039"/>
      <c r="BH287" s="1039"/>
      <c r="BI287" s="1039"/>
      <c r="BJ287" s="861"/>
      <c r="BK287" s="861"/>
      <c r="BL287" s="1025"/>
    </row>
    <row r="288" spans="1:64" s="11" customFormat="1" ht="71.25" thickBot="1" x14ac:dyDescent="0.3">
      <c r="A288" s="1181"/>
      <c r="B288" s="1183"/>
      <c r="C288" s="1062"/>
      <c r="D288" s="1013"/>
      <c r="E288" s="946"/>
      <c r="F288" s="1016"/>
      <c r="G288" s="852"/>
      <c r="H288" s="803"/>
      <c r="I288" s="1044"/>
      <c r="J288" s="983"/>
      <c r="K288" s="986"/>
      <c r="L288" s="852"/>
      <c r="M288" s="852"/>
      <c r="N288" s="805"/>
      <c r="O288" s="971"/>
      <c r="P288" s="803"/>
      <c r="Q288" s="955"/>
      <c r="R288" s="803"/>
      <c r="S288" s="955"/>
      <c r="T288" s="803"/>
      <c r="U288" s="955"/>
      <c r="V288" s="958"/>
      <c r="W288" s="955"/>
      <c r="X288" s="955"/>
      <c r="Y288" s="968"/>
      <c r="Z288" s="68">
        <v>2</v>
      </c>
      <c r="AA288" s="385" t="s">
        <v>1006</v>
      </c>
      <c r="AB288" s="383" t="s">
        <v>170</v>
      </c>
      <c r="AC288" s="385" t="s">
        <v>869</v>
      </c>
      <c r="AD288" s="384" t="str">
        <f t="shared" si="32"/>
        <v>Probabilidad</v>
      </c>
      <c r="AE288" s="383" t="s">
        <v>902</v>
      </c>
      <c r="AF288" s="302">
        <f t="shared" si="33"/>
        <v>0.25</v>
      </c>
      <c r="AG288" s="383" t="s">
        <v>903</v>
      </c>
      <c r="AH288" s="302">
        <f t="shared" si="34"/>
        <v>0.15</v>
      </c>
      <c r="AI288" s="315">
        <f t="shared" si="35"/>
        <v>0.4</v>
      </c>
      <c r="AJ288" s="69">
        <f>IFERROR(IF(AND(AD287="Probabilidad",AD288="Probabilidad"),(AJ287-(+AJ287*AI288)),IF(AD288="Probabilidad",(Q287-(+Q287*AI288)),IF(AD288="Impacto",AJ287,""))),"")</f>
        <v>0.252</v>
      </c>
      <c r="AK288" s="69">
        <f>IFERROR(IF(AND(AD287="Impacto",AD288="Impacto"),(AK287-(+AK287*AI288)),IF(AD288="Impacto",(W287-(+W287*AI288)),IF(AD288="Probabilidad",AK287,""))),"")</f>
        <v>0.6</v>
      </c>
      <c r="AL288" s="10" t="s">
        <v>66</v>
      </c>
      <c r="AM288" s="10" t="s">
        <v>67</v>
      </c>
      <c r="AN288" s="10" t="s">
        <v>80</v>
      </c>
      <c r="AO288" s="952"/>
      <c r="AP288" s="952"/>
      <c r="AQ288" s="968"/>
      <c r="AR288" s="952"/>
      <c r="AS288" s="952"/>
      <c r="AT288" s="968"/>
      <c r="AU288" s="968"/>
      <c r="AV288" s="968"/>
      <c r="AW288" s="803"/>
      <c r="AX288" s="805"/>
      <c r="AY288" s="805"/>
      <c r="AZ288" s="805"/>
      <c r="BA288" s="805"/>
      <c r="BB288" s="1137"/>
      <c r="BC288" s="852"/>
      <c r="BD288" s="852"/>
      <c r="BE288" s="1020"/>
      <c r="BF288" s="1020"/>
      <c r="BG288" s="1020"/>
      <c r="BH288" s="1020"/>
      <c r="BI288" s="1020"/>
      <c r="BJ288" s="805"/>
      <c r="BK288" s="805"/>
      <c r="BL288" s="1026"/>
    </row>
    <row r="289" spans="1:64" s="11" customFormat="1" ht="90" x14ac:dyDescent="0.25">
      <c r="A289" s="1181"/>
      <c r="B289" s="1183"/>
      <c r="C289" s="1062"/>
      <c r="D289" s="1013"/>
      <c r="E289" s="946"/>
      <c r="F289" s="1016"/>
      <c r="G289" s="852"/>
      <c r="H289" s="803"/>
      <c r="I289" s="1044"/>
      <c r="J289" s="983"/>
      <c r="K289" s="986"/>
      <c r="L289" s="852"/>
      <c r="M289" s="852"/>
      <c r="N289" s="805"/>
      <c r="O289" s="971"/>
      <c r="P289" s="803"/>
      <c r="Q289" s="955"/>
      <c r="R289" s="803"/>
      <c r="S289" s="955"/>
      <c r="T289" s="803"/>
      <c r="U289" s="955"/>
      <c r="V289" s="958"/>
      <c r="W289" s="955"/>
      <c r="X289" s="955"/>
      <c r="Y289" s="968"/>
      <c r="Z289" s="68">
        <v>3</v>
      </c>
      <c r="AA289" s="62" t="s">
        <v>1080</v>
      </c>
      <c r="AB289" s="383" t="s">
        <v>170</v>
      </c>
      <c r="AC289" s="385" t="s">
        <v>1081</v>
      </c>
      <c r="AD289" s="384" t="str">
        <f t="shared" si="32"/>
        <v>Impacto</v>
      </c>
      <c r="AE289" s="383" t="s">
        <v>908</v>
      </c>
      <c r="AF289" s="302">
        <f t="shared" si="33"/>
        <v>0.1</v>
      </c>
      <c r="AG289" s="383" t="s">
        <v>903</v>
      </c>
      <c r="AH289" s="302">
        <f t="shared" si="34"/>
        <v>0.15</v>
      </c>
      <c r="AI289" s="315">
        <f t="shared" si="35"/>
        <v>0.25</v>
      </c>
      <c r="AJ289" s="69">
        <f>IFERROR(IF(AND(AD288="Probabilidad",AD289="Probabilidad"),(AJ288-(+AJ288*AI289)),IF(AND(AD288="Impacto",AD289="Probabilidad"),(AJ287-(+AJ287*AI289)),IF(AD289="Impacto",AJ288,""))),"")</f>
        <v>0.252</v>
      </c>
      <c r="AK289" s="69">
        <f>IFERROR(IF(AND(AD288="Impacto",AD289="Impacto"),(AK288-(+AK288*AI289)),IF(AND(AD288="Probabilidad",AD289="Impacto"),(AK287-(+AK287*AI289)),IF(AD289="Probabilidad",AK288,""))),"")</f>
        <v>0.44999999999999996</v>
      </c>
      <c r="AL289" s="10" t="s">
        <v>66</v>
      </c>
      <c r="AM289" s="10" t="s">
        <v>67</v>
      </c>
      <c r="AN289" s="10" t="s">
        <v>80</v>
      </c>
      <c r="AO289" s="952"/>
      <c r="AP289" s="952"/>
      <c r="AQ289" s="968"/>
      <c r="AR289" s="952"/>
      <c r="AS289" s="952"/>
      <c r="AT289" s="968"/>
      <c r="AU289" s="968"/>
      <c r="AV289" s="968"/>
      <c r="AW289" s="803"/>
      <c r="AX289" s="805"/>
      <c r="AY289" s="805"/>
      <c r="AZ289" s="805"/>
      <c r="BA289" s="805"/>
      <c r="BB289" s="1137"/>
      <c r="BC289" s="852"/>
      <c r="BD289" s="852"/>
      <c r="BE289" s="1020"/>
      <c r="BF289" s="1020"/>
      <c r="BG289" s="1020"/>
      <c r="BH289" s="1020"/>
      <c r="BI289" s="1020"/>
      <c r="BJ289" s="805"/>
      <c r="BK289" s="805"/>
      <c r="BL289" s="1026"/>
    </row>
    <row r="290" spans="1:64" s="11" customFormat="1" x14ac:dyDescent="0.25">
      <c r="A290" s="1181"/>
      <c r="B290" s="1183"/>
      <c r="C290" s="1062"/>
      <c r="D290" s="1013"/>
      <c r="E290" s="946"/>
      <c r="F290" s="1016"/>
      <c r="G290" s="852"/>
      <c r="H290" s="803"/>
      <c r="I290" s="1044"/>
      <c r="J290" s="983"/>
      <c r="K290" s="986"/>
      <c r="L290" s="852"/>
      <c r="M290" s="852"/>
      <c r="N290" s="805"/>
      <c r="O290" s="971"/>
      <c r="P290" s="803"/>
      <c r="Q290" s="955"/>
      <c r="R290" s="803"/>
      <c r="S290" s="955"/>
      <c r="T290" s="803"/>
      <c r="U290" s="955"/>
      <c r="V290" s="958"/>
      <c r="W290" s="955"/>
      <c r="X290" s="955"/>
      <c r="Y290" s="968"/>
      <c r="Z290" s="68">
        <v>4</v>
      </c>
      <c r="AA290" s="298"/>
      <c r="AB290" s="383"/>
      <c r="AC290" s="385"/>
      <c r="AD290" s="384" t="str">
        <f t="shared" si="32"/>
        <v/>
      </c>
      <c r="AE290" s="383"/>
      <c r="AF290" s="302" t="str">
        <f t="shared" si="33"/>
        <v/>
      </c>
      <c r="AG290" s="383"/>
      <c r="AH290" s="302" t="str">
        <f t="shared" si="34"/>
        <v/>
      </c>
      <c r="AI290" s="315" t="str">
        <f t="shared" si="35"/>
        <v/>
      </c>
      <c r="AJ290" s="69" t="str">
        <f>IFERROR(IF(AND(AD289="Probabilidad",AD290="Probabilidad"),(AJ289-(+AJ289*AI290)),IF(AND(AD289="Impacto",AD290="Probabilidad"),(AJ288-(+AJ288*AI290)),IF(AD290="Impacto",AJ289,""))),"")</f>
        <v/>
      </c>
      <c r="AK290" s="69" t="str">
        <f>IFERROR(IF(AND(AD289="Impacto",AD290="Impacto"),(AK289-(+AK289*AI290)),IF(AND(AD289="Probabilidad",AD290="Impacto"),(AK288-(+AK288*AI290)),IF(AD290="Probabilidad",AK289,""))),"")</f>
        <v/>
      </c>
      <c r="AL290" s="19"/>
      <c r="AM290" s="19"/>
      <c r="AN290" s="19"/>
      <c r="AO290" s="952"/>
      <c r="AP290" s="952"/>
      <c r="AQ290" s="968"/>
      <c r="AR290" s="952"/>
      <c r="AS290" s="952"/>
      <c r="AT290" s="968"/>
      <c r="AU290" s="968"/>
      <c r="AV290" s="968"/>
      <c r="AW290" s="803"/>
      <c r="AX290" s="805"/>
      <c r="AY290" s="805"/>
      <c r="AZ290" s="805"/>
      <c r="BA290" s="805"/>
      <c r="BB290" s="1137"/>
      <c r="BC290" s="852"/>
      <c r="BD290" s="852"/>
      <c r="BE290" s="1020"/>
      <c r="BF290" s="1020"/>
      <c r="BG290" s="1020"/>
      <c r="BH290" s="1020"/>
      <c r="BI290" s="1020"/>
      <c r="BJ290" s="805"/>
      <c r="BK290" s="805"/>
      <c r="BL290" s="1026"/>
    </row>
    <row r="291" spans="1:64" s="11" customFormat="1" x14ac:dyDescent="0.25">
      <c r="A291" s="1181"/>
      <c r="B291" s="1183"/>
      <c r="C291" s="1062"/>
      <c r="D291" s="1013"/>
      <c r="E291" s="946"/>
      <c r="F291" s="1016"/>
      <c r="G291" s="852"/>
      <c r="H291" s="803"/>
      <c r="I291" s="1044"/>
      <c r="J291" s="983"/>
      <c r="K291" s="986"/>
      <c r="L291" s="852"/>
      <c r="M291" s="852"/>
      <c r="N291" s="805"/>
      <c r="O291" s="971"/>
      <c r="P291" s="803"/>
      <c r="Q291" s="955"/>
      <c r="R291" s="803"/>
      <c r="S291" s="955"/>
      <c r="T291" s="803"/>
      <c r="U291" s="955"/>
      <c r="V291" s="958"/>
      <c r="W291" s="955"/>
      <c r="X291" s="955"/>
      <c r="Y291" s="968"/>
      <c r="Z291" s="68">
        <v>5</v>
      </c>
      <c r="AA291" s="385"/>
      <c r="AB291" s="383"/>
      <c r="AC291" s="386"/>
      <c r="AD291" s="384" t="str">
        <f t="shared" si="32"/>
        <v/>
      </c>
      <c r="AE291" s="383"/>
      <c r="AF291" s="302" t="str">
        <f t="shared" si="33"/>
        <v/>
      </c>
      <c r="AG291" s="383"/>
      <c r="AH291" s="302" t="str">
        <f t="shared" si="34"/>
        <v/>
      </c>
      <c r="AI291" s="315" t="str">
        <f t="shared" si="35"/>
        <v/>
      </c>
      <c r="AJ291" s="69" t="str">
        <f>IFERROR(IF(AND(AD290="Probabilidad",AD291="Probabilidad"),(AJ290-(+AJ290*AI291)),IF(AND(AD290="Impacto",AD291="Probabilidad"),(AJ289-(+AJ289*AI291)),IF(AD291="Impacto",AJ290,""))),"")</f>
        <v/>
      </c>
      <c r="AK291" s="69" t="str">
        <f>IFERROR(IF(AND(AD290="Impacto",AD291="Impacto"),(AK290-(+AK290*AI291)),IF(AND(AD290="Probabilidad",AD291="Impacto"),(AK289-(+AK289*AI291)),IF(AD291="Probabilidad",AK290,""))),"")</f>
        <v/>
      </c>
      <c r="AL291" s="19"/>
      <c r="AM291" s="19"/>
      <c r="AN291" s="19"/>
      <c r="AO291" s="952"/>
      <c r="AP291" s="952"/>
      <c r="AQ291" s="968"/>
      <c r="AR291" s="952"/>
      <c r="AS291" s="952"/>
      <c r="AT291" s="968"/>
      <c r="AU291" s="968"/>
      <c r="AV291" s="968"/>
      <c r="AW291" s="803"/>
      <c r="AX291" s="805"/>
      <c r="AY291" s="805"/>
      <c r="AZ291" s="805"/>
      <c r="BA291" s="805"/>
      <c r="BB291" s="1137"/>
      <c r="BC291" s="852"/>
      <c r="BD291" s="852"/>
      <c r="BE291" s="1020"/>
      <c r="BF291" s="1020"/>
      <c r="BG291" s="1020"/>
      <c r="BH291" s="1020"/>
      <c r="BI291" s="1020"/>
      <c r="BJ291" s="805"/>
      <c r="BK291" s="805"/>
      <c r="BL291" s="1026"/>
    </row>
    <row r="292" spans="1:64" s="11" customFormat="1" ht="15.75" thickBot="1" x14ac:dyDescent="0.3">
      <c r="A292" s="1181"/>
      <c r="B292" s="1183"/>
      <c r="C292" s="1062"/>
      <c r="D292" s="1014"/>
      <c r="E292" s="947"/>
      <c r="F292" s="1017"/>
      <c r="G292" s="960"/>
      <c r="H292" s="847"/>
      <c r="I292" s="1045"/>
      <c r="J292" s="984"/>
      <c r="K292" s="987"/>
      <c r="L292" s="960"/>
      <c r="M292" s="960"/>
      <c r="N292" s="806"/>
      <c r="O292" s="972"/>
      <c r="P292" s="847"/>
      <c r="Q292" s="956"/>
      <c r="R292" s="847"/>
      <c r="S292" s="956"/>
      <c r="T292" s="847"/>
      <c r="U292" s="956"/>
      <c r="V292" s="959"/>
      <c r="W292" s="956"/>
      <c r="X292" s="956"/>
      <c r="Y292" s="969"/>
      <c r="Z292" s="60">
        <v>6</v>
      </c>
      <c r="AA292" s="387"/>
      <c r="AB292" s="388"/>
      <c r="AC292" s="387"/>
      <c r="AD292" s="391" t="str">
        <f t="shared" si="32"/>
        <v/>
      </c>
      <c r="AE292" s="388"/>
      <c r="AF292" s="303" t="str">
        <f t="shared" si="33"/>
        <v/>
      </c>
      <c r="AG292" s="388"/>
      <c r="AH292" s="303" t="str">
        <f t="shared" si="34"/>
        <v/>
      </c>
      <c r="AI292" s="61" t="str">
        <f t="shared" si="35"/>
        <v/>
      </c>
      <c r="AJ292" s="69" t="str">
        <f>IFERROR(IF(AND(AD291="Probabilidad",AD292="Probabilidad"),(AJ291-(+AJ291*AI292)),IF(AND(AD291="Impacto",AD292="Probabilidad"),(AJ290-(+AJ290*AI292)),IF(AD292="Impacto",AJ291,""))),"")</f>
        <v/>
      </c>
      <c r="AK292" s="69" t="str">
        <f>IFERROR(IF(AND(AD291="Impacto",AD292="Impacto"),(AK291-(+AK291*AI292)),IF(AND(AD291="Probabilidad",AD292="Impacto"),(AK290-(+AK290*AI292)),IF(AD292="Probabilidad",AK291,""))),"")</f>
        <v/>
      </c>
      <c r="AL292" s="20"/>
      <c r="AM292" s="20"/>
      <c r="AN292" s="20"/>
      <c r="AO292" s="953"/>
      <c r="AP292" s="953"/>
      <c r="AQ292" s="969"/>
      <c r="AR292" s="953"/>
      <c r="AS292" s="953"/>
      <c r="AT292" s="969"/>
      <c r="AU292" s="969"/>
      <c r="AV292" s="969"/>
      <c r="AW292" s="847"/>
      <c r="AX292" s="806"/>
      <c r="AY292" s="806"/>
      <c r="AZ292" s="806"/>
      <c r="BA292" s="806"/>
      <c r="BB292" s="1138"/>
      <c r="BC292" s="960"/>
      <c r="BD292" s="960"/>
      <c r="BE292" s="1021"/>
      <c r="BF292" s="1021"/>
      <c r="BG292" s="1021"/>
      <c r="BH292" s="1021"/>
      <c r="BI292" s="1021"/>
      <c r="BJ292" s="806"/>
      <c r="BK292" s="806"/>
      <c r="BL292" s="1027"/>
    </row>
    <row r="293" spans="1:64" s="11" customFormat="1" ht="76.5" customHeight="1" thickBot="1" x14ac:dyDescent="0.3">
      <c r="A293" s="1181"/>
      <c r="B293" s="1183"/>
      <c r="C293" s="1062"/>
      <c r="D293" s="1012" t="s">
        <v>840</v>
      </c>
      <c r="E293" s="945" t="s">
        <v>128</v>
      </c>
      <c r="F293" s="1015">
        <v>4</v>
      </c>
      <c r="G293" s="851" t="s">
        <v>1687</v>
      </c>
      <c r="H293" s="802" t="s">
        <v>99</v>
      </c>
      <c r="I293" s="1043" t="s">
        <v>1691</v>
      </c>
      <c r="J293" s="982" t="s">
        <v>16</v>
      </c>
      <c r="K293" s="985" t="str">
        <f>CONCATENATE(" *",[27]Árbol_G!C332," *",[27]Árbol_G!E332," *",[27]Árbol_G!G332)</f>
        <v xml:space="preserve"> *Seleccione * *</v>
      </c>
      <c r="L293" s="851" t="s">
        <v>1082</v>
      </c>
      <c r="M293" s="851" t="s">
        <v>1083</v>
      </c>
      <c r="N293" s="804"/>
      <c r="O293" s="1049"/>
      <c r="P293" s="802" t="s">
        <v>62</v>
      </c>
      <c r="Q293" s="954">
        <f>IF(P293="Muy Alta",100%,IF(P293="Alta",80%,IF(P293="Media",60%,IF(P293="Baja",40%,IF(P293="Muy Baja",20%,"")))))</f>
        <v>0.6</v>
      </c>
      <c r="R293" s="802" t="s">
        <v>74</v>
      </c>
      <c r="S293" s="954">
        <f>IF(R293="Catastrófico",100%,IF(R293="Mayor",80%,IF(R293="Moderado",60%,IF(R293="Menor",40%,IF(R293="Leve",20%,"")))))</f>
        <v>0.2</v>
      </c>
      <c r="T293" s="802" t="s">
        <v>10</v>
      </c>
      <c r="U293" s="954">
        <f>IF(T293="Catastrófico",100%,IF(T293="Mayor",80%,IF(T293="Moderado",60%,IF(T293="Menor",40%,IF(T293="Leve",20%,"")))))</f>
        <v>0.6</v>
      </c>
      <c r="V293" s="957" t="str">
        <f>IF(W293=100%,"Catastrófico",IF(W293=80%,"Mayor",IF(W293=60%,"Moderado",IF(W293=40%,"Menor",IF(W293=20%,"Leve","")))))</f>
        <v>Moderado</v>
      </c>
      <c r="W293" s="954">
        <f>IF(AND(S293="",U293=""),"",MAX(S293,U293))</f>
        <v>0.6</v>
      </c>
      <c r="X293" s="954" t="str">
        <f>CONCATENATE(P293,V293)</f>
        <v>MediaModerado</v>
      </c>
      <c r="Y293" s="967" t="str">
        <f>IF(X293="Muy AltaLeve","Alto",IF(X293="Muy AltaMenor","Alto",IF(X293="Muy AltaModerado","Alto",IF(X293="Muy AltaMayor","Alto",IF(X293="Muy AltaCatastrófico","Extremo",IF(X293="AltaLeve","Moderado",IF(X293="AltaMenor","Moderado",IF(X293="AltaModerado","Alto",IF(X293="AltaMayor","Alto",IF(X293="AltaCatastrófico","Extremo",IF(X293="MediaLeve","Moderado",IF(X293="MediaMenor","Moderado",IF(X293="MediaModerado","Moderado",IF(X293="MediaMayor","Alto",IF(X293="MediaCatastrófico","Extremo",IF(X293="BajaLeve","Bajo",IF(X293="BajaMenor","Moderado",IF(X293="BajaModerado","Moderado",IF(X293="BajaMayor","Alto",IF(X293="BajaCatastrófico","Extremo",IF(X293="Muy BajaLeve","Bajo",IF(X293="Muy BajaMenor","Bajo",IF(X293="Muy BajaModerado","Moderado",IF(X293="Muy BajaMayor","Alto",IF(X293="Muy BajaCatastrófico","Extremo","")))))))))))))))))))))))))</f>
        <v>Moderado</v>
      </c>
      <c r="Z293" s="58">
        <v>1</v>
      </c>
      <c r="AA293" s="385" t="s">
        <v>1084</v>
      </c>
      <c r="AB293" s="381" t="s">
        <v>170</v>
      </c>
      <c r="AC293" s="385" t="s">
        <v>1009</v>
      </c>
      <c r="AD293" s="382" t="str">
        <f t="shared" si="32"/>
        <v>Probabilidad</v>
      </c>
      <c r="AE293" s="381" t="s">
        <v>902</v>
      </c>
      <c r="AF293" s="301">
        <f t="shared" si="33"/>
        <v>0.25</v>
      </c>
      <c r="AG293" s="381" t="s">
        <v>903</v>
      </c>
      <c r="AH293" s="301">
        <f t="shared" si="34"/>
        <v>0.15</v>
      </c>
      <c r="AI293" s="300">
        <f t="shared" si="35"/>
        <v>0.4</v>
      </c>
      <c r="AJ293" s="59">
        <f>IFERROR(IF(AD293="Probabilidad",(Q293-(+Q293*AI293)),IF(AD293="Impacto",Q293,"")),"")</f>
        <v>0.36</v>
      </c>
      <c r="AK293" s="59">
        <f>IFERROR(IF(AD293="Impacto",(W293-(+W293*AI293)),IF(AD293="Probabilidad",W293,"")),"")</f>
        <v>0.6</v>
      </c>
      <c r="AL293" s="10" t="s">
        <v>66</v>
      </c>
      <c r="AM293" s="10" t="s">
        <v>67</v>
      </c>
      <c r="AN293" s="10" t="s">
        <v>80</v>
      </c>
      <c r="AO293" s="951">
        <f>Q293</f>
        <v>0.6</v>
      </c>
      <c r="AP293" s="951">
        <f>IF(AJ293="","",MIN(AJ293:AJ298))</f>
        <v>0.1512</v>
      </c>
      <c r="AQ293" s="967" t="str">
        <f>IFERROR(IF(AP293="","",IF(AP293&lt;=0.2,"Muy Baja",IF(AP293&lt;=0.4,"Baja",IF(AP293&lt;=0.6,"Media",IF(AP293&lt;=0.8,"Alta","Muy Alta"))))),"")</f>
        <v>Muy Baja</v>
      </c>
      <c r="AR293" s="951">
        <f>W293</f>
        <v>0.6</v>
      </c>
      <c r="AS293" s="951">
        <f>IF(AK293="","",MIN(AK293:AK298))</f>
        <v>0.29249999999999998</v>
      </c>
      <c r="AT293" s="967" t="str">
        <f>IFERROR(IF(AS293="","",IF(AS293&lt;=0.2,"Leve",IF(AS293&lt;=0.4,"Menor",IF(AS293&lt;=0.6,"Moderado",IF(AS293&lt;=0.8,"Mayor","Catastrófico"))))),"")</f>
        <v>Menor</v>
      </c>
      <c r="AU293" s="967" t="str">
        <f>Y293</f>
        <v>Moderado</v>
      </c>
      <c r="AV293" s="967" t="str">
        <f>IFERROR(IF(OR(AND(AQ293="Muy Baja",AT293="Leve"),AND(AQ293="Muy Baja",AT293="Menor"),AND(AQ293="Baja",AT293="Leve")),"Bajo",IF(OR(AND(AQ293="Muy baja",AT293="Moderado"),AND(AQ293="Baja",AT293="Menor"),AND(AQ293="Baja",AT293="Moderado"),AND(AQ293="Media",AT293="Leve"),AND(AQ293="Media",AT293="Menor"),AND(AQ293="Media",AT293="Moderado"),AND(AQ293="Alta",AT293="Leve"),AND(AQ293="Alta",AT293="Menor")),"Moderado",IF(OR(AND(AQ293="Muy Baja",AT293="Mayor"),AND(AQ293="Baja",AT293="Mayor"),AND(AQ293="Media",AT293="Mayor"),AND(AQ293="Alta",AT293="Moderado"),AND(AQ293="Alta",AT293="Mayor"),AND(AQ293="Muy Alta",AT293="Leve"),AND(AQ293="Muy Alta",AT293="Menor"),AND(AQ293="Muy Alta",AT293="Moderado"),AND(AQ293="Muy Alta",AT293="Mayor")),"Alto",IF(OR(AND(AQ293="Muy Baja",AT293="Catastrófico"),AND(AQ293="Baja",AT293="Catastrófico"),AND(AQ293="Media",AT293="Catastrófico"),AND(AQ293="Alta",AT293="Catastrófico"),AND(AQ293="Muy Alta",AT293="Catastrófico")),"Extremo","")))),"")</f>
        <v>Bajo</v>
      </c>
      <c r="AW293" s="802" t="s">
        <v>82</v>
      </c>
      <c r="AX293" s="804"/>
      <c r="AY293" s="804"/>
      <c r="AZ293" s="804"/>
      <c r="BA293" s="804"/>
      <c r="BB293" s="1136"/>
      <c r="BC293" s="851"/>
      <c r="BD293" s="851"/>
      <c r="BE293" s="1019"/>
      <c r="BF293" s="1019"/>
      <c r="BG293" s="1019"/>
      <c r="BH293" s="1019"/>
      <c r="BI293" s="1019"/>
      <c r="BJ293" s="804"/>
      <c r="BK293" s="804"/>
      <c r="BL293" s="1179"/>
    </row>
    <row r="294" spans="1:64" s="11" customFormat="1" ht="71.25" thickBot="1" x14ac:dyDescent="0.3">
      <c r="A294" s="1181"/>
      <c r="B294" s="1183"/>
      <c r="C294" s="1062"/>
      <c r="D294" s="1013"/>
      <c r="E294" s="946"/>
      <c r="F294" s="1016"/>
      <c r="G294" s="852"/>
      <c r="H294" s="803"/>
      <c r="I294" s="1044"/>
      <c r="J294" s="983"/>
      <c r="K294" s="986"/>
      <c r="L294" s="852"/>
      <c r="M294" s="852"/>
      <c r="N294" s="805"/>
      <c r="O294" s="1050"/>
      <c r="P294" s="803"/>
      <c r="Q294" s="955"/>
      <c r="R294" s="803"/>
      <c r="S294" s="955"/>
      <c r="T294" s="803"/>
      <c r="U294" s="955"/>
      <c r="V294" s="958"/>
      <c r="W294" s="955"/>
      <c r="X294" s="955"/>
      <c r="Y294" s="968"/>
      <c r="Z294" s="68">
        <v>2</v>
      </c>
      <c r="AA294" s="385" t="s">
        <v>1085</v>
      </c>
      <c r="AB294" s="383" t="s">
        <v>170</v>
      </c>
      <c r="AC294" s="385" t="s">
        <v>1009</v>
      </c>
      <c r="AD294" s="384" t="str">
        <f t="shared" si="32"/>
        <v>Impacto</v>
      </c>
      <c r="AE294" s="383" t="s">
        <v>908</v>
      </c>
      <c r="AF294" s="302">
        <f t="shared" si="33"/>
        <v>0.1</v>
      </c>
      <c r="AG294" s="383" t="s">
        <v>903</v>
      </c>
      <c r="AH294" s="302">
        <f t="shared" si="34"/>
        <v>0.15</v>
      </c>
      <c r="AI294" s="315">
        <f t="shared" si="35"/>
        <v>0.25</v>
      </c>
      <c r="AJ294" s="69">
        <f>IFERROR(IF(AND(AD293="Probabilidad",AD294="Probabilidad"),(AJ293-(+AJ293*AI294)),IF(AD294="Probabilidad",(Q293-(+Q293*AI294)),IF(AD294="Impacto",AJ293,""))),"")</f>
        <v>0.36</v>
      </c>
      <c r="AK294" s="69">
        <f>IFERROR(IF(AND(AD293="Impacto",AD294="Impacto"),(AK293-(+AK293*AI294)),IF(AD294="Impacto",(W293-(+W293*AI294)),IF(AD294="Probabilidad",AK293,""))),"")</f>
        <v>0.44999999999999996</v>
      </c>
      <c r="AL294" s="10" t="s">
        <v>66</v>
      </c>
      <c r="AM294" s="10" t="s">
        <v>67</v>
      </c>
      <c r="AN294" s="10" t="s">
        <v>80</v>
      </c>
      <c r="AO294" s="952"/>
      <c r="AP294" s="952"/>
      <c r="AQ294" s="968"/>
      <c r="AR294" s="952"/>
      <c r="AS294" s="952"/>
      <c r="AT294" s="968"/>
      <c r="AU294" s="968"/>
      <c r="AV294" s="968"/>
      <c r="AW294" s="803"/>
      <c r="AX294" s="805"/>
      <c r="AY294" s="805"/>
      <c r="AZ294" s="805"/>
      <c r="BA294" s="805"/>
      <c r="BB294" s="1137"/>
      <c r="BC294" s="852"/>
      <c r="BD294" s="852"/>
      <c r="BE294" s="1020"/>
      <c r="BF294" s="1020"/>
      <c r="BG294" s="1020"/>
      <c r="BH294" s="1020"/>
      <c r="BI294" s="1020"/>
      <c r="BJ294" s="805"/>
      <c r="BK294" s="805"/>
      <c r="BL294" s="1026"/>
    </row>
    <row r="295" spans="1:64" s="11" customFormat="1" ht="105.75" thickBot="1" x14ac:dyDescent="0.3">
      <c r="A295" s="1181"/>
      <c r="B295" s="1183"/>
      <c r="C295" s="1062"/>
      <c r="D295" s="1013"/>
      <c r="E295" s="946"/>
      <c r="F295" s="1016"/>
      <c r="G295" s="852"/>
      <c r="H295" s="803"/>
      <c r="I295" s="1044"/>
      <c r="J295" s="983"/>
      <c r="K295" s="986"/>
      <c r="L295" s="852"/>
      <c r="M295" s="852"/>
      <c r="N295" s="805"/>
      <c r="O295" s="1050"/>
      <c r="P295" s="803"/>
      <c r="Q295" s="955"/>
      <c r="R295" s="803"/>
      <c r="S295" s="955"/>
      <c r="T295" s="803"/>
      <c r="U295" s="955"/>
      <c r="V295" s="958"/>
      <c r="W295" s="955"/>
      <c r="X295" s="955"/>
      <c r="Y295" s="968"/>
      <c r="Z295" s="68">
        <v>3</v>
      </c>
      <c r="AA295" s="62" t="s">
        <v>1086</v>
      </c>
      <c r="AB295" s="383" t="s">
        <v>170</v>
      </c>
      <c r="AC295" s="385" t="s">
        <v>1001</v>
      </c>
      <c r="AD295" s="384" t="str">
        <f t="shared" si="32"/>
        <v>Probabilidad</v>
      </c>
      <c r="AE295" s="383" t="s">
        <v>902</v>
      </c>
      <c r="AF295" s="302">
        <f t="shared" si="33"/>
        <v>0.25</v>
      </c>
      <c r="AG295" s="383" t="s">
        <v>903</v>
      </c>
      <c r="AH295" s="302">
        <f t="shared" si="34"/>
        <v>0.15</v>
      </c>
      <c r="AI295" s="315">
        <f t="shared" si="35"/>
        <v>0.4</v>
      </c>
      <c r="AJ295" s="69">
        <f>IFERROR(IF(AND(AD294="Probabilidad",AD295="Probabilidad"),(AJ294-(+AJ294*AI295)),IF(AND(AD294="Impacto",AD295="Probabilidad"),(AJ293-(+AJ293*AI295)),IF(AD295="Impacto",AJ294,""))),"")</f>
        <v>0.216</v>
      </c>
      <c r="AK295" s="69">
        <f>IFERROR(IF(AND(AD294="Impacto",AD295="Impacto"),(AK294-(+AK294*AI295)),IF(AND(AD294="Probabilidad",AD295="Impacto"),(AK293-(+AK293*AI295)),IF(AD295="Probabilidad",AK294,""))),"")</f>
        <v>0.44999999999999996</v>
      </c>
      <c r="AL295" s="10" t="s">
        <v>66</v>
      </c>
      <c r="AM295" s="10" t="s">
        <v>67</v>
      </c>
      <c r="AN295" s="10" t="s">
        <v>80</v>
      </c>
      <c r="AO295" s="952"/>
      <c r="AP295" s="952"/>
      <c r="AQ295" s="968"/>
      <c r="AR295" s="952"/>
      <c r="AS295" s="952"/>
      <c r="AT295" s="968"/>
      <c r="AU295" s="968"/>
      <c r="AV295" s="968"/>
      <c r="AW295" s="803"/>
      <c r="AX295" s="805"/>
      <c r="AY295" s="805"/>
      <c r="AZ295" s="805"/>
      <c r="BA295" s="805"/>
      <c r="BB295" s="1137"/>
      <c r="BC295" s="852"/>
      <c r="BD295" s="852"/>
      <c r="BE295" s="1020"/>
      <c r="BF295" s="1020"/>
      <c r="BG295" s="1020"/>
      <c r="BH295" s="1020"/>
      <c r="BI295" s="1020"/>
      <c r="BJ295" s="805"/>
      <c r="BK295" s="805"/>
      <c r="BL295" s="1026"/>
    </row>
    <row r="296" spans="1:64" s="11" customFormat="1" ht="105.75" thickBot="1" x14ac:dyDescent="0.3">
      <c r="A296" s="1181"/>
      <c r="B296" s="1183"/>
      <c r="C296" s="1062"/>
      <c r="D296" s="1013"/>
      <c r="E296" s="946"/>
      <c r="F296" s="1016"/>
      <c r="G296" s="852"/>
      <c r="H296" s="803"/>
      <c r="I296" s="1044"/>
      <c r="J296" s="983"/>
      <c r="K296" s="986"/>
      <c r="L296" s="852"/>
      <c r="M296" s="852"/>
      <c r="N296" s="805"/>
      <c r="O296" s="1050"/>
      <c r="P296" s="803"/>
      <c r="Q296" s="955"/>
      <c r="R296" s="803"/>
      <c r="S296" s="955"/>
      <c r="T296" s="803"/>
      <c r="U296" s="955"/>
      <c r="V296" s="958"/>
      <c r="W296" s="955"/>
      <c r="X296" s="955"/>
      <c r="Y296" s="968"/>
      <c r="Z296" s="68">
        <v>4</v>
      </c>
      <c r="AA296" s="385" t="s">
        <v>915</v>
      </c>
      <c r="AB296" s="383" t="s">
        <v>165</v>
      </c>
      <c r="AC296" s="385" t="s">
        <v>851</v>
      </c>
      <c r="AD296" s="384" t="str">
        <f t="shared" si="32"/>
        <v>Probabilidad</v>
      </c>
      <c r="AE296" s="383" t="s">
        <v>907</v>
      </c>
      <c r="AF296" s="302">
        <f t="shared" si="33"/>
        <v>0.15</v>
      </c>
      <c r="AG296" s="383" t="s">
        <v>903</v>
      </c>
      <c r="AH296" s="302">
        <f t="shared" si="34"/>
        <v>0.15</v>
      </c>
      <c r="AI296" s="315">
        <f t="shared" si="35"/>
        <v>0.3</v>
      </c>
      <c r="AJ296" s="69">
        <f>IFERROR(IF(AND(AD295="Probabilidad",AD296="Probabilidad"),(AJ295-(+AJ295*AI296)),IF(AND(AD295="Impacto",AD296="Probabilidad"),(AJ294-(+AJ294*AI296)),IF(AD296="Impacto",AJ295,""))),"")</f>
        <v>0.1512</v>
      </c>
      <c r="AK296" s="69">
        <f>IFERROR(IF(AND(AD295="Impacto",AD296="Impacto"),(AK295-(+AK295*AI296)),IF(AND(AD295="Probabilidad",AD296="Impacto"),(AK294-(+AK294*AI296)),IF(AD296="Probabilidad",AK295,""))),"")</f>
        <v>0.44999999999999996</v>
      </c>
      <c r="AL296" s="10" t="s">
        <v>66</v>
      </c>
      <c r="AM296" s="10" t="s">
        <v>67</v>
      </c>
      <c r="AN296" s="10" t="s">
        <v>80</v>
      </c>
      <c r="AO296" s="952"/>
      <c r="AP296" s="952"/>
      <c r="AQ296" s="968"/>
      <c r="AR296" s="952"/>
      <c r="AS296" s="952"/>
      <c r="AT296" s="968"/>
      <c r="AU296" s="968"/>
      <c r="AV296" s="968"/>
      <c r="AW296" s="803"/>
      <c r="AX296" s="805"/>
      <c r="AY296" s="805"/>
      <c r="AZ296" s="805"/>
      <c r="BA296" s="805"/>
      <c r="BB296" s="1137"/>
      <c r="BC296" s="852"/>
      <c r="BD296" s="852"/>
      <c r="BE296" s="1020"/>
      <c r="BF296" s="1020"/>
      <c r="BG296" s="1020"/>
      <c r="BH296" s="1020"/>
      <c r="BI296" s="1020"/>
      <c r="BJ296" s="805"/>
      <c r="BK296" s="805"/>
      <c r="BL296" s="1026"/>
    </row>
    <row r="297" spans="1:64" s="11" customFormat="1" ht="59.1" customHeight="1" x14ac:dyDescent="0.25">
      <c r="A297" s="1181"/>
      <c r="B297" s="1183"/>
      <c r="C297" s="1062"/>
      <c r="D297" s="1013"/>
      <c r="E297" s="946"/>
      <c r="F297" s="1016"/>
      <c r="G297" s="852"/>
      <c r="H297" s="803"/>
      <c r="I297" s="1044"/>
      <c r="J297" s="983"/>
      <c r="K297" s="986"/>
      <c r="L297" s="852"/>
      <c r="M297" s="852"/>
      <c r="N297" s="805"/>
      <c r="O297" s="1050"/>
      <c r="P297" s="803"/>
      <c r="Q297" s="955"/>
      <c r="R297" s="803"/>
      <c r="S297" s="955"/>
      <c r="T297" s="803"/>
      <c r="U297" s="955"/>
      <c r="V297" s="958"/>
      <c r="W297" s="955"/>
      <c r="X297" s="955"/>
      <c r="Y297" s="968"/>
      <c r="Z297" s="68">
        <v>5</v>
      </c>
      <c r="AA297" s="385" t="s">
        <v>1087</v>
      </c>
      <c r="AB297" s="383" t="s">
        <v>165</v>
      </c>
      <c r="AC297" s="385" t="s">
        <v>1001</v>
      </c>
      <c r="AD297" s="384" t="str">
        <f t="shared" si="32"/>
        <v>Impacto</v>
      </c>
      <c r="AE297" s="383" t="s">
        <v>908</v>
      </c>
      <c r="AF297" s="302">
        <f t="shared" si="33"/>
        <v>0.1</v>
      </c>
      <c r="AG297" s="383" t="s">
        <v>65</v>
      </c>
      <c r="AH297" s="302">
        <f t="shared" si="34"/>
        <v>0.25</v>
      </c>
      <c r="AI297" s="315">
        <f t="shared" si="35"/>
        <v>0.35</v>
      </c>
      <c r="AJ297" s="69">
        <f>IFERROR(IF(AND(AD296="Probabilidad",AD297="Probabilidad"),(AJ296-(+AJ296*AI297)),IF(AND(AD296="Impacto",AD297="Probabilidad"),(AJ295-(+AJ295*AI297)),IF(AD297="Impacto",AJ296,""))),"")</f>
        <v>0.1512</v>
      </c>
      <c r="AK297" s="69">
        <f>IFERROR(IF(AND(AD296="Impacto",AD297="Impacto"),(AK296-(+AK296*AI297)),IF(AND(AD296="Probabilidad",AD297="Impacto"),(AK295-(+AK295*AI297)),IF(AD297="Probabilidad",AK296,""))),"")</f>
        <v>0.29249999999999998</v>
      </c>
      <c r="AL297" s="10" t="s">
        <v>66</v>
      </c>
      <c r="AM297" s="10" t="s">
        <v>67</v>
      </c>
      <c r="AN297" s="10" t="s">
        <v>80</v>
      </c>
      <c r="AO297" s="952"/>
      <c r="AP297" s="952"/>
      <c r="AQ297" s="968"/>
      <c r="AR297" s="952"/>
      <c r="AS297" s="952"/>
      <c r="AT297" s="968"/>
      <c r="AU297" s="968"/>
      <c r="AV297" s="968"/>
      <c r="AW297" s="803"/>
      <c r="AX297" s="805"/>
      <c r="AY297" s="805"/>
      <c r="AZ297" s="805"/>
      <c r="BA297" s="805"/>
      <c r="BB297" s="1137"/>
      <c r="BC297" s="852"/>
      <c r="BD297" s="852"/>
      <c r="BE297" s="1020"/>
      <c r="BF297" s="1020"/>
      <c r="BG297" s="1020"/>
      <c r="BH297" s="1020"/>
      <c r="BI297" s="1020"/>
      <c r="BJ297" s="805"/>
      <c r="BK297" s="805"/>
      <c r="BL297" s="1026"/>
    </row>
    <row r="298" spans="1:64" s="11" customFormat="1" ht="15.75" thickBot="1" x14ac:dyDescent="0.3">
      <c r="A298" s="1181"/>
      <c r="B298" s="1183"/>
      <c r="C298" s="1062"/>
      <c r="D298" s="1014"/>
      <c r="E298" s="947"/>
      <c r="F298" s="1017"/>
      <c r="G298" s="960"/>
      <c r="H298" s="847"/>
      <c r="I298" s="1045"/>
      <c r="J298" s="984"/>
      <c r="K298" s="987"/>
      <c r="L298" s="960"/>
      <c r="M298" s="960"/>
      <c r="N298" s="806"/>
      <c r="O298" s="1051"/>
      <c r="P298" s="847"/>
      <c r="Q298" s="956"/>
      <c r="R298" s="847"/>
      <c r="S298" s="956"/>
      <c r="T298" s="847"/>
      <c r="U298" s="956"/>
      <c r="V298" s="959"/>
      <c r="W298" s="956"/>
      <c r="X298" s="956"/>
      <c r="Y298" s="969"/>
      <c r="Z298" s="60">
        <v>6</v>
      </c>
      <c r="AA298" s="387"/>
      <c r="AB298" s="388"/>
      <c r="AC298" s="387"/>
      <c r="AD298" s="391" t="str">
        <f t="shared" si="32"/>
        <v/>
      </c>
      <c r="AE298" s="388"/>
      <c r="AF298" s="303" t="str">
        <f t="shared" si="33"/>
        <v/>
      </c>
      <c r="AG298" s="388"/>
      <c r="AH298" s="303" t="str">
        <f t="shared" si="34"/>
        <v/>
      </c>
      <c r="AI298" s="61" t="str">
        <f t="shared" si="35"/>
        <v/>
      </c>
      <c r="AJ298" s="69" t="str">
        <f>IFERROR(IF(AND(AD297="Probabilidad",AD298="Probabilidad"),(AJ297-(+AJ297*AI298)),IF(AND(AD297="Impacto",AD298="Probabilidad"),(AJ296-(+AJ296*AI298)),IF(AD298="Impacto",AJ297,""))),"")</f>
        <v/>
      </c>
      <c r="AK298" s="69" t="str">
        <f>IFERROR(IF(AND(AD297="Impacto",AD298="Impacto"),(AK297-(+AK297*AI298)),IF(AND(AD297="Probabilidad",AD298="Impacto"),(AK296-(+AK296*AI298)),IF(AD298="Probabilidad",AK297,""))),"")</f>
        <v/>
      </c>
      <c r="AL298" s="20"/>
      <c r="AM298" s="20"/>
      <c r="AN298" s="20"/>
      <c r="AO298" s="953"/>
      <c r="AP298" s="953"/>
      <c r="AQ298" s="969"/>
      <c r="AR298" s="953"/>
      <c r="AS298" s="953"/>
      <c r="AT298" s="969"/>
      <c r="AU298" s="969"/>
      <c r="AV298" s="969"/>
      <c r="AW298" s="847"/>
      <c r="AX298" s="806"/>
      <c r="AY298" s="806"/>
      <c r="AZ298" s="806"/>
      <c r="BA298" s="806"/>
      <c r="BB298" s="1138"/>
      <c r="BC298" s="960"/>
      <c r="BD298" s="960"/>
      <c r="BE298" s="1021"/>
      <c r="BF298" s="1021"/>
      <c r="BG298" s="1021"/>
      <c r="BH298" s="1021"/>
      <c r="BI298" s="1021"/>
      <c r="BJ298" s="806"/>
      <c r="BK298" s="806"/>
      <c r="BL298" s="1027"/>
    </row>
    <row r="299" spans="1:64" s="11" customFormat="1" ht="90" customHeight="1" thickBot="1" x14ac:dyDescent="0.3">
      <c r="A299" s="1181"/>
      <c r="B299" s="1183"/>
      <c r="C299" s="1062"/>
      <c r="D299" s="1012" t="s">
        <v>840</v>
      </c>
      <c r="E299" s="945" t="s">
        <v>128</v>
      </c>
      <c r="F299" s="1015">
        <v>5</v>
      </c>
      <c r="G299" s="851" t="s">
        <v>1088</v>
      </c>
      <c r="H299" s="802" t="s">
        <v>98</v>
      </c>
      <c r="I299" s="1043" t="s">
        <v>1692</v>
      </c>
      <c r="J299" s="982" t="s">
        <v>16</v>
      </c>
      <c r="K299" s="1001" t="str">
        <f>CONCATENATE(" *",[27]Árbol_G!C349," *",[27]Árbol_G!E349," *",[27]Árbol_G!G349)</f>
        <v xml:space="preserve"> *Seleccione * *</v>
      </c>
      <c r="L299" s="851" t="s">
        <v>1089</v>
      </c>
      <c r="M299" s="851" t="s">
        <v>1090</v>
      </c>
      <c r="N299" s="1052"/>
      <c r="O299" s="1049"/>
      <c r="P299" s="802" t="s">
        <v>71</v>
      </c>
      <c r="Q299" s="954">
        <f>IF(P299="Muy Alta",100%,IF(P299="Alta",80%,IF(P299="Media",60%,IF(P299="Baja",40%,IF(P299="Muy Baja",20%,"")))))</f>
        <v>0.4</v>
      </c>
      <c r="R299" s="802"/>
      <c r="S299" s="954" t="str">
        <f>IF(R299="Catastrófico",100%,IF(R299="Mayor",80%,IF(R299="Moderado",60%,IF(R299="Menor",40%,IF(R299="Leve",20%,"")))))</f>
        <v/>
      </c>
      <c r="T299" s="802" t="s">
        <v>9</v>
      </c>
      <c r="U299" s="954">
        <f>IF(T299="Catastrófico",100%,IF(T299="Mayor",80%,IF(T299="Moderado",60%,IF(T299="Menor",40%,IF(T299="Leve",20%,"")))))</f>
        <v>0.4</v>
      </c>
      <c r="V299" s="957" t="str">
        <f>IF(W299=100%,"Catastrófico",IF(W299=80%,"Mayor",IF(W299=60%,"Moderado",IF(W299=40%,"Menor",IF(W299=20%,"Leve","")))))</f>
        <v>Menor</v>
      </c>
      <c r="W299" s="954">
        <f>IF(AND(S299="",U299=""),"",MAX(S299,U299))</f>
        <v>0.4</v>
      </c>
      <c r="X299" s="954" t="str">
        <f>CONCATENATE(P299,V299)</f>
        <v>BajaMenor</v>
      </c>
      <c r="Y299" s="967" t="str">
        <f>IF(X299="Muy AltaLeve","Alto",IF(X299="Muy AltaMenor","Alto",IF(X299="Muy AltaModerado","Alto",IF(X299="Muy AltaMayor","Alto",IF(X299="Muy AltaCatastrófico","Extremo",IF(X299="AltaLeve","Moderado",IF(X299="AltaMenor","Moderado",IF(X299="AltaModerado","Alto",IF(X299="AltaMayor","Alto",IF(X299="AltaCatastrófico","Extremo",IF(X299="MediaLeve","Moderado",IF(X299="MediaMenor","Moderado",IF(X299="MediaModerado","Moderado",IF(X299="MediaMayor","Alto",IF(X299="MediaCatastrófico","Extremo",IF(X299="BajaLeve","Bajo",IF(X299="BajaMenor","Moderado",IF(X299="BajaModerado","Moderado",IF(X299="BajaMayor","Alto",IF(X299="BajaCatastrófico","Extremo",IF(X299="Muy BajaLeve","Bajo",IF(X299="Muy BajaMenor","Bajo",IF(X299="Muy BajaModerado","Moderado",IF(X299="Muy BajaMayor","Alto",IF(X299="Muy BajaCatastrófico","Extremo","")))))))))))))))))))))))))</f>
        <v>Moderado</v>
      </c>
      <c r="Z299" s="58">
        <v>1</v>
      </c>
      <c r="AA299" s="385" t="s">
        <v>991</v>
      </c>
      <c r="AB299" s="381" t="s">
        <v>165</v>
      </c>
      <c r="AC299" s="385" t="s">
        <v>1067</v>
      </c>
      <c r="AD299" s="396" t="str">
        <f t="shared" si="32"/>
        <v>Probabilidad</v>
      </c>
      <c r="AE299" s="381" t="s">
        <v>907</v>
      </c>
      <c r="AF299" s="301">
        <f t="shared" si="33"/>
        <v>0.15</v>
      </c>
      <c r="AG299" s="381" t="s">
        <v>903</v>
      </c>
      <c r="AH299" s="301">
        <f t="shared" si="34"/>
        <v>0.15</v>
      </c>
      <c r="AI299" s="300">
        <f t="shared" si="35"/>
        <v>0.3</v>
      </c>
      <c r="AJ299" s="59">
        <f>IFERROR(IF(AD299="Probabilidad",(Q299-(+Q299*AI299)),IF(AD299="Impacto",Q299,"")),"")</f>
        <v>0.28000000000000003</v>
      </c>
      <c r="AK299" s="59">
        <f>IFERROR(IF(AD299="Impacto",(W299-(+W299*AI299)),IF(AD299="Probabilidad",W299,"")),"")</f>
        <v>0.4</v>
      </c>
      <c r="AL299" s="10" t="s">
        <v>66</v>
      </c>
      <c r="AM299" s="10" t="s">
        <v>67</v>
      </c>
      <c r="AN299" s="10" t="s">
        <v>80</v>
      </c>
      <c r="AO299" s="951">
        <f>Q299</f>
        <v>0.4</v>
      </c>
      <c r="AP299" s="951">
        <f>IF(AJ299="","",MIN(AJ299:AJ304))</f>
        <v>0.1008</v>
      </c>
      <c r="AQ299" s="967" t="str">
        <f>IFERROR(IF(AP299="","",IF(AP299&lt;=0.2,"Muy Baja",IF(AP299&lt;=0.4,"Baja",IF(AP299&lt;=0.6,"Media",IF(AP299&lt;=0.8,"Alta","Muy Alta"))))),"")</f>
        <v>Muy Baja</v>
      </c>
      <c r="AR299" s="951">
        <f>W299</f>
        <v>0.4</v>
      </c>
      <c r="AS299" s="951">
        <f>IF(AK299="","",MIN(AK299:AK304))</f>
        <v>0.4</v>
      </c>
      <c r="AT299" s="967" t="str">
        <f>IFERROR(IF(AS299="","",IF(AS299&lt;=0.2,"Leve",IF(AS299&lt;=0.4,"Menor",IF(AS299&lt;=0.6,"Moderado",IF(AS299&lt;=0.8,"Mayor","Catastrófico"))))),"")</f>
        <v>Menor</v>
      </c>
      <c r="AU299" s="967" t="str">
        <f>Y299</f>
        <v>Moderado</v>
      </c>
      <c r="AV299" s="967" t="str">
        <f>IFERROR(IF(OR(AND(AQ299="Muy Baja",AT299="Leve"),AND(AQ299="Muy Baja",AT299="Menor"),AND(AQ299="Baja",AT299="Leve")),"Bajo",IF(OR(AND(AQ299="Muy baja",AT299="Moderado"),AND(AQ299="Baja",AT299="Menor"),AND(AQ299="Baja",AT299="Moderado"),AND(AQ299="Media",AT299="Leve"),AND(AQ299="Media",AT299="Menor"),AND(AQ299="Media",AT299="Moderado"),AND(AQ299="Alta",AT299="Leve"),AND(AQ299="Alta",AT299="Menor")),"Moderado",IF(OR(AND(AQ299="Muy Baja",AT299="Mayor"),AND(AQ299="Baja",AT299="Mayor"),AND(AQ299="Media",AT299="Mayor"),AND(AQ299="Alta",AT299="Moderado"),AND(AQ299="Alta",AT299="Mayor"),AND(AQ299="Muy Alta",AT299="Leve"),AND(AQ299="Muy Alta",AT299="Menor"),AND(AQ299="Muy Alta",AT299="Moderado"),AND(AQ299="Muy Alta",AT299="Mayor")),"Alto",IF(OR(AND(AQ299="Muy Baja",AT299="Catastrófico"),AND(AQ299="Baja",AT299="Catastrófico"),AND(AQ299="Media",AT299="Catastrófico"),AND(AQ299="Alta",AT299="Catastrófico"),AND(AQ299="Muy Alta",AT299="Catastrófico")),"Extremo","")))),"")</f>
        <v>Bajo</v>
      </c>
      <c r="AW299" s="802" t="s">
        <v>82</v>
      </c>
      <c r="AX299" s="804"/>
      <c r="AY299" s="804"/>
      <c r="AZ299" s="804"/>
      <c r="BA299" s="804"/>
      <c r="BB299" s="1136"/>
      <c r="BC299" s="851"/>
      <c r="BD299" s="851"/>
      <c r="BE299" s="1019"/>
      <c r="BF299" s="1019"/>
      <c r="BG299" s="1019"/>
      <c r="BH299" s="1019"/>
      <c r="BI299" s="1019"/>
      <c r="BJ299" s="804"/>
      <c r="BK299" s="804"/>
      <c r="BL299" s="1179"/>
    </row>
    <row r="300" spans="1:64" s="11" customFormat="1" ht="75.75" thickBot="1" x14ac:dyDescent="0.3">
      <c r="A300" s="1181"/>
      <c r="B300" s="1183"/>
      <c r="C300" s="1062"/>
      <c r="D300" s="1013"/>
      <c r="E300" s="946"/>
      <c r="F300" s="1016"/>
      <c r="G300" s="852"/>
      <c r="H300" s="803"/>
      <c r="I300" s="1044"/>
      <c r="J300" s="983"/>
      <c r="K300" s="1002"/>
      <c r="L300" s="852"/>
      <c r="M300" s="852"/>
      <c r="N300" s="1053"/>
      <c r="O300" s="1050"/>
      <c r="P300" s="803"/>
      <c r="Q300" s="955"/>
      <c r="R300" s="803"/>
      <c r="S300" s="955"/>
      <c r="T300" s="803"/>
      <c r="U300" s="955"/>
      <c r="V300" s="958"/>
      <c r="W300" s="955"/>
      <c r="X300" s="955"/>
      <c r="Y300" s="968"/>
      <c r="Z300" s="68">
        <v>2</v>
      </c>
      <c r="AA300" s="62" t="s">
        <v>1091</v>
      </c>
      <c r="AB300" s="383" t="s">
        <v>165</v>
      </c>
      <c r="AC300" s="385" t="s">
        <v>1067</v>
      </c>
      <c r="AD300" s="384" t="str">
        <f t="shared" si="32"/>
        <v>Probabilidad</v>
      </c>
      <c r="AE300" s="383" t="s">
        <v>907</v>
      </c>
      <c r="AF300" s="302">
        <f t="shared" si="33"/>
        <v>0.15</v>
      </c>
      <c r="AG300" s="383" t="s">
        <v>65</v>
      </c>
      <c r="AH300" s="302">
        <f t="shared" si="34"/>
        <v>0.25</v>
      </c>
      <c r="AI300" s="315">
        <f t="shared" si="35"/>
        <v>0.4</v>
      </c>
      <c r="AJ300" s="69">
        <f>IFERROR(IF(AND(AD299="Probabilidad",AD300="Probabilidad"),(AJ299-(+AJ299*AI300)),IF(AD300="Probabilidad",(Q299-(+Q299*AI300)),IF(AD300="Impacto",AJ299,""))),"")</f>
        <v>0.16800000000000001</v>
      </c>
      <c r="AK300" s="69">
        <f>IFERROR(IF(AND(AD299="Impacto",AD300="Impacto"),(AK299-(+AK299*AI300)),IF(AD300="Impacto",(W299-(+W299*AI300)),IF(AD300="Probabilidad",AK299,""))),"")</f>
        <v>0.4</v>
      </c>
      <c r="AL300" s="10" t="s">
        <v>66</v>
      </c>
      <c r="AM300" s="10" t="s">
        <v>67</v>
      </c>
      <c r="AN300" s="10" t="s">
        <v>80</v>
      </c>
      <c r="AO300" s="952"/>
      <c r="AP300" s="952"/>
      <c r="AQ300" s="968"/>
      <c r="AR300" s="952"/>
      <c r="AS300" s="952"/>
      <c r="AT300" s="968"/>
      <c r="AU300" s="968"/>
      <c r="AV300" s="968"/>
      <c r="AW300" s="803"/>
      <c r="AX300" s="805"/>
      <c r="AY300" s="805"/>
      <c r="AZ300" s="805"/>
      <c r="BA300" s="805"/>
      <c r="BB300" s="1137"/>
      <c r="BC300" s="852"/>
      <c r="BD300" s="852"/>
      <c r="BE300" s="1020"/>
      <c r="BF300" s="1020"/>
      <c r="BG300" s="1020"/>
      <c r="BH300" s="1020"/>
      <c r="BI300" s="1020"/>
      <c r="BJ300" s="805"/>
      <c r="BK300" s="805"/>
      <c r="BL300" s="1026"/>
    </row>
    <row r="301" spans="1:64" s="11" customFormat="1" ht="70.5" x14ac:dyDescent="0.25">
      <c r="A301" s="1181"/>
      <c r="B301" s="1183"/>
      <c r="C301" s="1062"/>
      <c r="D301" s="1013"/>
      <c r="E301" s="946"/>
      <c r="F301" s="1016"/>
      <c r="G301" s="852"/>
      <c r="H301" s="803"/>
      <c r="I301" s="1044"/>
      <c r="J301" s="983"/>
      <c r="K301" s="1002"/>
      <c r="L301" s="852"/>
      <c r="M301" s="852"/>
      <c r="N301" s="1053"/>
      <c r="O301" s="1050"/>
      <c r="P301" s="803"/>
      <c r="Q301" s="955"/>
      <c r="R301" s="803"/>
      <c r="S301" s="955"/>
      <c r="T301" s="803"/>
      <c r="U301" s="955"/>
      <c r="V301" s="958"/>
      <c r="W301" s="955"/>
      <c r="X301" s="955"/>
      <c r="Y301" s="968"/>
      <c r="Z301" s="68">
        <v>3</v>
      </c>
      <c r="AA301" s="385" t="s">
        <v>1092</v>
      </c>
      <c r="AB301" s="383" t="s">
        <v>165</v>
      </c>
      <c r="AC301" s="385" t="s">
        <v>1067</v>
      </c>
      <c r="AD301" s="384" t="str">
        <f t="shared" si="32"/>
        <v>Probabilidad</v>
      </c>
      <c r="AE301" s="383" t="s">
        <v>902</v>
      </c>
      <c r="AF301" s="302">
        <f t="shared" si="33"/>
        <v>0.25</v>
      </c>
      <c r="AG301" s="383" t="s">
        <v>903</v>
      </c>
      <c r="AH301" s="302">
        <f t="shared" si="34"/>
        <v>0.15</v>
      </c>
      <c r="AI301" s="315">
        <f t="shared" si="35"/>
        <v>0.4</v>
      </c>
      <c r="AJ301" s="69">
        <f>IFERROR(IF(AND(AD300="Probabilidad",AD301="Probabilidad"),(AJ300-(+AJ300*AI301)),IF(AND(AD300="Impacto",AD301="Probabilidad"),(AJ299-(+AJ299*AI301)),IF(AD301="Impacto",AJ300,""))),"")</f>
        <v>0.1008</v>
      </c>
      <c r="AK301" s="69">
        <f>IFERROR(IF(AND(AD300="Impacto",AD301="Impacto"),(AK300-(+AK300*AI301)),IF(AND(AD300="Probabilidad",AD301="Impacto"),(AK299-(+AK299*AI301)),IF(AD301="Probabilidad",AK300,""))),"")</f>
        <v>0.4</v>
      </c>
      <c r="AL301" s="10" t="s">
        <v>66</v>
      </c>
      <c r="AM301" s="19" t="s">
        <v>67</v>
      </c>
      <c r="AN301" s="19" t="s">
        <v>80</v>
      </c>
      <c r="AO301" s="952"/>
      <c r="AP301" s="952"/>
      <c r="AQ301" s="968"/>
      <c r="AR301" s="952"/>
      <c r="AS301" s="952"/>
      <c r="AT301" s="968"/>
      <c r="AU301" s="968"/>
      <c r="AV301" s="968"/>
      <c r="AW301" s="803"/>
      <c r="AX301" s="805"/>
      <c r="AY301" s="805"/>
      <c r="AZ301" s="805"/>
      <c r="BA301" s="805"/>
      <c r="BB301" s="1137"/>
      <c r="BC301" s="852"/>
      <c r="BD301" s="852"/>
      <c r="BE301" s="1020"/>
      <c r="BF301" s="1020"/>
      <c r="BG301" s="1020"/>
      <c r="BH301" s="1020"/>
      <c r="BI301" s="1020"/>
      <c r="BJ301" s="805"/>
      <c r="BK301" s="805"/>
      <c r="BL301" s="1026"/>
    </row>
    <row r="302" spans="1:64" s="11" customFormat="1" x14ac:dyDescent="0.25">
      <c r="A302" s="1181"/>
      <c r="B302" s="1183"/>
      <c r="C302" s="1062"/>
      <c r="D302" s="1013"/>
      <c r="E302" s="946"/>
      <c r="F302" s="1016"/>
      <c r="G302" s="852"/>
      <c r="H302" s="803"/>
      <c r="I302" s="1044"/>
      <c r="J302" s="983"/>
      <c r="K302" s="1002"/>
      <c r="L302" s="852"/>
      <c r="M302" s="852"/>
      <c r="N302" s="1053"/>
      <c r="O302" s="1050"/>
      <c r="P302" s="803"/>
      <c r="Q302" s="955"/>
      <c r="R302" s="803"/>
      <c r="S302" s="955"/>
      <c r="T302" s="803"/>
      <c r="U302" s="955"/>
      <c r="V302" s="958"/>
      <c r="W302" s="955"/>
      <c r="X302" s="955"/>
      <c r="Y302" s="968"/>
      <c r="Z302" s="68">
        <v>4</v>
      </c>
      <c r="AA302" s="385"/>
      <c r="AB302" s="383"/>
      <c r="AC302" s="385"/>
      <c r="AD302" s="384" t="str">
        <f t="shared" si="32"/>
        <v/>
      </c>
      <c r="AE302" s="383"/>
      <c r="AF302" s="302" t="str">
        <f t="shared" si="33"/>
        <v/>
      </c>
      <c r="AG302" s="383"/>
      <c r="AH302" s="302" t="str">
        <f t="shared" si="34"/>
        <v/>
      </c>
      <c r="AI302" s="315" t="str">
        <f t="shared" si="35"/>
        <v/>
      </c>
      <c r="AJ302" s="69" t="str">
        <f>IFERROR(IF(AND(AD301="Probabilidad",AD302="Probabilidad"),(AJ301-(+AJ301*AI302)),IF(AND(AD301="Impacto",AD302="Probabilidad"),(AJ300-(+AJ300*AI302)),IF(AD302="Impacto",AJ301,""))),"")</f>
        <v/>
      </c>
      <c r="AK302" s="69" t="str">
        <f>IFERROR(IF(AND(AD301="Impacto",AD302="Impacto"),(AK301-(+AK301*AI302)),IF(AND(AD301="Probabilidad",AD302="Impacto"),(AK300-(+AK300*AI302)),IF(AD302="Probabilidad",AK301,""))),"")</f>
        <v/>
      </c>
      <c r="AL302" s="19"/>
      <c r="AM302" s="19"/>
      <c r="AN302" s="19"/>
      <c r="AO302" s="952"/>
      <c r="AP302" s="952"/>
      <c r="AQ302" s="968"/>
      <c r="AR302" s="952"/>
      <c r="AS302" s="952"/>
      <c r="AT302" s="968"/>
      <c r="AU302" s="968"/>
      <c r="AV302" s="968"/>
      <c r="AW302" s="803"/>
      <c r="AX302" s="805"/>
      <c r="AY302" s="805"/>
      <c r="AZ302" s="805"/>
      <c r="BA302" s="805"/>
      <c r="BB302" s="1137"/>
      <c r="BC302" s="852"/>
      <c r="BD302" s="852"/>
      <c r="BE302" s="1020"/>
      <c r="BF302" s="1020"/>
      <c r="BG302" s="1020"/>
      <c r="BH302" s="1020"/>
      <c r="BI302" s="1020"/>
      <c r="BJ302" s="805"/>
      <c r="BK302" s="805"/>
      <c r="BL302" s="1026"/>
    </row>
    <row r="303" spans="1:64" s="11" customFormat="1" x14ac:dyDescent="0.25">
      <c r="A303" s="1181"/>
      <c r="B303" s="1183"/>
      <c r="C303" s="1062"/>
      <c r="D303" s="1013"/>
      <c r="E303" s="946"/>
      <c r="F303" s="1016"/>
      <c r="G303" s="852"/>
      <c r="H303" s="803"/>
      <c r="I303" s="1044"/>
      <c r="J303" s="983"/>
      <c r="K303" s="1002"/>
      <c r="L303" s="852"/>
      <c r="M303" s="852"/>
      <c r="N303" s="1053"/>
      <c r="O303" s="1050"/>
      <c r="P303" s="803"/>
      <c r="Q303" s="955"/>
      <c r="R303" s="803"/>
      <c r="S303" s="955"/>
      <c r="T303" s="803"/>
      <c r="U303" s="955"/>
      <c r="V303" s="958"/>
      <c r="W303" s="955"/>
      <c r="X303" s="955"/>
      <c r="Y303" s="968"/>
      <c r="Z303" s="68">
        <v>5</v>
      </c>
      <c r="AA303" s="385"/>
      <c r="AB303" s="383"/>
      <c r="AC303" s="385"/>
      <c r="AD303" s="384" t="str">
        <f t="shared" si="32"/>
        <v/>
      </c>
      <c r="AE303" s="383"/>
      <c r="AF303" s="302" t="str">
        <f t="shared" si="33"/>
        <v/>
      </c>
      <c r="AG303" s="383"/>
      <c r="AH303" s="302" t="str">
        <f t="shared" si="34"/>
        <v/>
      </c>
      <c r="AI303" s="315" t="str">
        <f t="shared" si="35"/>
        <v/>
      </c>
      <c r="AJ303" s="69" t="str">
        <f>IFERROR(IF(AND(AD302="Probabilidad",AD303="Probabilidad"),(AJ302-(+AJ302*AI303)),IF(AND(AD302="Impacto",AD303="Probabilidad"),(AJ301-(+AJ301*AI303)),IF(AD303="Impacto",AJ302,""))),"")</f>
        <v/>
      </c>
      <c r="AK303" s="69" t="str">
        <f>IFERROR(IF(AND(AD302="Impacto",AD303="Impacto"),(AK302-(+AK302*AI303)),IF(AND(AD302="Probabilidad",AD303="Impacto"),(AK301-(+AK301*AI303)),IF(AD303="Probabilidad",AK302,""))),"")</f>
        <v/>
      </c>
      <c r="AL303" s="19"/>
      <c r="AM303" s="19"/>
      <c r="AN303" s="19"/>
      <c r="AO303" s="952"/>
      <c r="AP303" s="952"/>
      <c r="AQ303" s="968"/>
      <c r="AR303" s="952"/>
      <c r="AS303" s="952"/>
      <c r="AT303" s="968"/>
      <c r="AU303" s="968"/>
      <c r="AV303" s="968"/>
      <c r="AW303" s="803"/>
      <c r="AX303" s="805"/>
      <c r="AY303" s="805"/>
      <c r="AZ303" s="805"/>
      <c r="BA303" s="805"/>
      <c r="BB303" s="1137"/>
      <c r="BC303" s="852"/>
      <c r="BD303" s="852"/>
      <c r="BE303" s="1020"/>
      <c r="BF303" s="1020"/>
      <c r="BG303" s="1020"/>
      <c r="BH303" s="1020"/>
      <c r="BI303" s="1020"/>
      <c r="BJ303" s="805"/>
      <c r="BK303" s="805"/>
      <c r="BL303" s="1026"/>
    </row>
    <row r="304" spans="1:64" s="11" customFormat="1" ht="15.75" thickBot="1" x14ac:dyDescent="0.3">
      <c r="A304" s="1181"/>
      <c r="B304" s="1183"/>
      <c r="C304" s="1062"/>
      <c r="D304" s="1014"/>
      <c r="E304" s="947"/>
      <c r="F304" s="1017"/>
      <c r="G304" s="960"/>
      <c r="H304" s="847"/>
      <c r="I304" s="1045"/>
      <c r="J304" s="984"/>
      <c r="K304" s="1003"/>
      <c r="L304" s="960"/>
      <c r="M304" s="960"/>
      <c r="N304" s="1054"/>
      <c r="O304" s="1051"/>
      <c r="P304" s="847"/>
      <c r="Q304" s="956"/>
      <c r="R304" s="847"/>
      <c r="S304" s="956"/>
      <c r="T304" s="847"/>
      <c r="U304" s="956"/>
      <c r="V304" s="959"/>
      <c r="W304" s="956"/>
      <c r="X304" s="956"/>
      <c r="Y304" s="969"/>
      <c r="Z304" s="60">
        <v>6</v>
      </c>
      <c r="AA304" s="387"/>
      <c r="AB304" s="388"/>
      <c r="AC304" s="387"/>
      <c r="AD304" s="389" t="str">
        <f t="shared" si="32"/>
        <v/>
      </c>
      <c r="AE304" s="397"/>
      <c r="AF304" s="303" t="str">
        <f t="shared" si="33"/>
        <v/>
      </c>
      <c r="AG304" s="397"/>
      <c r="AH304" s="303" t="str">
        <f t="shared" si="34"/>
        <v/>
      </c>
      <c r="AI304" s="61" t="str">
        <f t="shared" si="35"/>
        <v/>
      </c>
      <c r="AJ304" s="69" t="str">
        <f>IFERROR(IF(AND(AD303="Probabilidad",AD304="Probabilidad"),(AJ303-(+AJ303*AI304)),IF(AND(AD303="Impacto",AD304="Probabilidad"),(AJ302-(+AJ302*AI304)),IF(AD304="Impacto",AJ303,""))),"")</f>
        <v/>
      </c>
      <c r="AK304" s="69" t="str">
        <f>IFERROR(IF(AND(AD303="Impacto",AD304="Impacto"),(AK303-(+AK303*AI304)),IF(AND(AD303="Probabilidad",AD304="Impacto"),(AK302-(+AK302*AI304)),IF(AD304="Probabilidad",AK303,""))),"")</f>
        <v/>
      </c>
      <c r="AL304" s="20"/>
      <c r="AM304" s="20"/>
      <c r="AN304" s="20"/>
      <c r="AO304" s="953"/>
      <c r="AP304" s="953"/>
      <c r="AQ304" s="969"/>
      <c r="AR304" s="953"/>
      <c r="AS304" s="953"/>
      <c r="AT304" s="969"/>
      <c r="AU304" s="969"/>
      <c r="AV304" s="969"/>
      <c r="AW304" s="847"/>
      <c r="AX304" s="806"/>
      <c r="AY304" s="806"/>
      <c r="AZ304" s="806"/>
      <c r="BA304" s="806"/>
      <c r="BB304" s="1138"/>
      <c r="BC304" s="960"/>
      <c r="BD304" s="960"/>
      <c r="BE304" s="1021"/>
      <c r="BF304" s="1021"/>
      <c r="BG304" s="1021"/>
      <c r="BH304" s="1021"/>
      <c r="BI304" s="1021"/>
      <c r="BJ304" s="806"/>
      <c r="BK304" s="806"/>
      <c r="BL304" s="1027"/>
    </row>
    <row r="305" spans="1:64" s="11" customFormat="1" ht="90.75" customHeight="1" thickBot="1" x14ac:dyDescent="0.3">
      <c r="A305" s="1181"/>
      <c r="B305" s="1183"/>
      <c r="C305" s="1062"/>
      <c r="D305" s="1012" t="s">
        <v>840</v>
      </c>
      <c r="E305" s="945" t="s">
        <v>128</v>
      </c>
      <c r="F305" s="1015">
        <v>6</v>
      </c>
      <c r="G305" s="851" t="s">
        <v>1088</v>
      </c>
      <c r="H305" s="802" t="s">
        <v>99</v>
      </c>
      <c r="I305" s="1018" t="s">
        <v>1693</v>
      </c>
      <c r="J305" s="1067" t="s">
        <v>16</v>
      </c>
      <c r="K305" s="1001" t="str">
        <f>CONCATENATE(" *",[27]Árbol_G!C366," *",[27]Árbol_G!E366," *",[27]Árbol_G!G366)</f>
        <v xml:space="preserve"> *Seleccione * *</v>
      </c>
      <c r="L305" s="851" t="s">
        <v>1093</v>
      </c>
      <c r="M305" s="851" t="s">
        <v>1094</v>
      </c>
      <c r="N305" s="804"/>
      <c r="O305" s="970"/>
      <c r="P305" s="802" t="s">
        <v>71</v>
      </c>
      <c r="Q305" s="954">
        <f>IF(P305="Muy Alta",100%,IF(P305="Alta",80%,IF(P305="Media",60%,IF(P305="Baja",40%,IF(P305="Muy Baja",20%,"")))))</f>
        <v>0.4</v>
      </c>
      <c r="R305" s="802"/>
      <c r="S305" s="954" t="str">
        <f>IF(R305="Catastrófico",100%,IF(R305="Mayor",80%,IF(R305="Moderado",60%,IF(R305="Menor",40%,IF(R305="Leve",20%,"")))))</f>
        <v/>
      </c>
      <c r="T305" s="802" t="s">
        <v>9</v>
      </c>
      <c r="U305" s="954">
        <f>IF(T305="Catastrófico",100%,IF(T305="Mayor",80%,IF(T305="Moderado",60%,IF(T305="Menor",40%,IF(T305="Leve",20%,"")))))</f>
        <v>0.4</v>
      </c>
      <c r="V305" s="957" t="str">
        <f>IF(W305=100%,"Catastrófico",IF(W305=80%,"Mayor",IF(W305=60%,"Moderado",IF(W305=40%,"Menor",IF(W305=20%,"Leve","")))))</f>
        <v>Menor</v>
      </c>
      <c r="W305" s="954">
        <f>IF(AND(S305="",U305=""),"",MAX(S305,U305))</f>
        <v>0.4</v>
      </c>
      <c r="X305" s="954" t="str">
        <f>CONCATENATE(P305,V305)</f>
        <v>BajaMenor</v>
      </c>
      <c r="Y305" s="967" t="str">
        <f>IF(X305="Muy AltaLeve","Alto",IF(X305="Muy AltaMenor","Alto",IF(X305="Muy AltaModerado","Alto",IF(X305="Muy AltaMayor","Alto",IF(X305="Muy AltaCatastrófico","Extremo",IF(X305="AltaLeve","Moderado",IF(X305="AltaMenor","Moderado",IF(X305="AltaModerado","Alto",IF(X305="AltaMayor","Alto",IF(X305="AltaCatastrófico","Extremo",IF(X305="MediaLeve","Moderado",IF(X305="MediaMenor","Moderado",IF(X305="MediaModerado","Moderado",IF(X305="MediaMayor","Alto",IF(X305="MediaCatastrófico","Extremo",IF(X305="BajaLeve","Bajo",IF(X305="BajaMenor","Moderado",IF(X305="BajaModerado","Moderado",IF(X305="BajaMayor","Alto",IF(X305="BajaCatastrófico","Extremo",IF(X305="Muy BajaLeve","Bajo",IF(X305="Muy BajaMenor","Bajo",IF(X305="Muy BajaModerado","Moderado",IF(X305="Muy BajaMayor","Alto",IF(X305="Muy BajaCatastrófico","Extremo","")))))))))))))))))))))))))</f>
        <v>Moderado</v>
      </c>
      <c r="Z305" s="58">
        <v>1</v>
      </c>
      <c r="AA305" s="62" t="s">
        <v>1036</v>
      </c>
      <c r="AB305" s="381" t="s">
        <v>165</v>
      </c>
      <c r="AC305" s="385" t="s">
        <v>1077</v>
      </c>
      <c r="AD305" s="382" t="str">
        <f t="shared" si="32"/>
        <v>Probabilidad</v>
      </c>
      <c r="AE305" s="381" t="s">
        <v>907</v>
      </c>
      <c r="AF305" s="301">
        <f t="shared" si="33"/>
        <v>0.15</v>
      </c>
      <c r="AG305" s="381" t="s">
        <v>65</v>
      </c>
      <c r="AH305" s="301">
        <f t="shared" si="34"/>
        <v>0.25</v>
      </c>
      <c r="AI305" s="300">
        <f t="shared" si="35"/>
        <v>0.4</v>
      </c>
      <c r="AJ305" s="59">
        <f>IFERROR(IF(AD305="Probabilidad",(Q305-(+Q305*AI305)),IF(AD305="Impacto",Q305,"")),"")</f>
        <v>0.24</v>
      </c>
      <c r="AK305" s="59">
        <f>IFERROR(IF(AD305="Impacto",(W305-(+W305*AI305)),IF(AD305="Probabilidad",W305,"")),"")</f>
        <v>0.4</v>
      </c>
      <c r="AL305" s="10" t="s">
        <v>66</v>
      </c>
      <c r="AM305" s="10" t="s">
        <v>67</v>
      </c>
      <c r="AN305" s="10" t="s">
        <v>80</v>
      </c>
      <c r="AO305" s="951">
        <f>Q305</f>
        <v>0.4</v>
      </c>
      <c r="AP305" s="951">
        <f>IF(AJ305="","",MIN(AJ305:AJ310))</f>
        <v>8.6399999999999991E-2</v>
      </c>
      <c r="AQ305" s="967" t="str">
        <f>IFERROR(IF(AP305="","",IF(AP305&lt;=0.2,"Muy Baja",IF(AP305&lt;=0.4,"Baja",IF(AP305&lt;=0.6,"Media",IF(AP305&lt;=0.8,"Alta","Muy Alta"))))),"")</f>
        <v>Muy Baja</v>
      </c>
      <c r="AR305" s="951">
        <f>W305</f>
        <v>0.4</v>
      </c>
      <c r="AS305" s="951">
        <f>IF(AK305="","",MIN(AK305:AK310))</f>
        <v>0.30000000000000004</v>
      </c>
      <c r="AT305" s="967" t="str">
        <f>IFERROR(IF(AS305="","",IF(AS305&lt;=0.2,"Leve",IF(AS305&lt;=0.4,"Menor",IF(AS305&lt;=0.6,"Moderado",IF(AS305&lt;=0.8,"Mayor","Catastrófico"))))),"")</f>
        <v>Menor</v>
      </c>
      <c r="AU305" s="967" t="str">
        <f>Y305</f>
        <v>Moderado</v>
      </c>
      <c r="AV305" s="967" t="str">
        <f>IFERROR(IF(OR(AND(AQ305="Muy Baja",AT305="Leve"),AND(AQ305="Muy Baja",AT305="Menor"),AND(AQ305="Baja",AT305="Leve")),"Bajo",IF(OR(AND(AQ305="Muy baja",AT305="Moderado"),AND(AQ305="Baja",AT305="Menor"),AND(AQ305="Baja",AT305="Moderado"),AND(AQ305="Media",AT305="Leve"),AND(AQ305="Media",AT305="Menor"),AND(AQ305="Media",AT305="Moderado"),AND(AQ305="Alta",AT305="Leve"),AND(AQ305="Alta",AT305="Menor")),"Moderado",IF(OR(AND(AQ305="Muy Baja",AT305="Mayor"),AND(AQ305="Baja",AT305="Mayor"),AND(AQ305="Media",AT305="Mayor"),AND(AQ305="Alta",AT305="Moderado"),AND(AQ305="Alta",AT305="Mayor"),AND(AQ305="Muy Alta",AT305="Leve"),AND(AQ305="Muy Alta",AT305="Menor"),AND(AQ305="Muy Alta",AT305="Moderado"),AND(AQ305="Muy Alta",AT305="Mayor")),"Alto",IF(OR(AND(AQ305="Muy Baja",AT305="Catastrófico"),AND(AQ305="Baja",AT305="Catastrófico"),AND(AQ305="Media",AT305="Catastrófico"),AND(AQ305="Alta",AT305="Catastrófico"),AND(AQ305="Muy Alta",AT305="Catastrófico")),"Extremo","")))),"")</f>
        <v>Bajo</v>
      </c>
      <c r="AW305" s="802" t="s">
        <v>82</v>
      </c>
      <c r="AX305" s="804"/>
      <c r="AY305" s="804"/>
      <c r="AZ305" s="804"/>
      <c r="BA305" s="804"/>
      <c r="BB305" s="1136"/>
      <c r="BC305" s="851"/>
      <c r="BD305" s="851"/>
      <c r="BE305" s="1019"/>
      <c r="BF305" s="1019"/>
      <c r="BG305" s="1019"/>
      <c r="BH305" s="1019"/>
      <c r="BI305" s="1019"/>
      <c r="BJ305" s="804"/>
      <c r="BK305" s="804"/>
      <c r="BL305" s="1179"/>
    </row>
    <row r="306" spans="1:64" s="11" customFormat="1" ht="75.75" thickBot="1" x14ac:dyDescent="0.3">
      <c r="A306" s="1181"/>
      <c r="B306" s="1183"/>
      <c r="C306" s="1062"/>
      <c r="D306" s="1013"/>
      <c r="E306" s="946"/>
      <c r="F306" s="1016"/>
      <c r="G306" s="852"/>
      <c r="H306" s="803"/>
      <c r="I306" s="952"/>
      <c r="J306" s="1068"/>
      <c r="K306" s="1002"/>
      <c r="L306" s="852"/>
      <c r="M306" s="852"/>
      <c r="N306" s="805"/>
      <c r="O306" s="971"/>
      <c r="P306" s="803"/>
      <c r="Q306" s="955"/>
      <c r="R306" s="803"/>
      <c r="S306" s="955"/>
      <c r="T306" s="803"/>
      <c r="U306" s="955"/>
      <c r="V306" s="958"/>
      <c r="W306" s="955"/>
      <c r="X306" s="955"/>
      <c r="Y306" s="968"/>
      <c r="Z306" s="68">
        <v>2</v>
      </c>
      <c r="AA306" s="62" t="s">
        <v>1095</v>
      </c>
      <c r="AB306" s="383" t="s">
        <v>170</v>
      </c>
      <c r="AC306" s="385" t="s">
        <v>1001</v>
      </c>
      <c r="AD306" s="384" t="str">
        <f t="shared" si="32"/>
        <v>Probabilidad</v>
      </c>
      <c r="AE306" s="383" t="s">
        <v>902</v>
      </c>
      <c r="AF306" s="302">
        <f t="shared" si="33"/>
        <v>0.25</v>
      </c>
      <c r="AG306" s="383" t="s">
        <v>903</v>
      </c>
      <c r="AH306" s="302">
        <f t="shared" si="34"/>
        <v>0.15</v>
      </c>
      <c r="AI306" s="315">
        <f t="shared" si="35"/>
        <v>0.4</v>
      </c>
      <c r="AJ306" s="69">
        <f>IFERROR(IF(AND(AD305="Probabilidad",AD306="Probabilidad"),(AJ305-(+AJ305*AI306)),IF(AD306="Probabilidad",(Q305-(+Q305*AI306)),IF(AD306="Impacto",AJ305,""))),"")</f>
        <v>0.14399999999999999</v>
      </c>
      <c r="AK306" s="69">
        <f>IFERROR(IF(AND(AD305="Impacto",AD306="Impacto"),(AK305-(+AK305*AI306)),IF(AD306="Impacto",(W305-(+W305*AI306)),IF(AD306="Probabilidad",AK305,""))),"")</f>
        <v>0.4</v>
      </c>
      <c r="AL306" s="10" t="s">
        <v>66</v>
      </c>
      <c r="AM306" s="10" t="s">
        <v>67</v>
      </c>
      <c r="AN306" s="10" t="s">
        <v>80</v>
      </c>
      <c r="AO306" s="952"/>
      <c r="AP306" s="952"/>
      <c r="AQ306" s="968"/>
      <c r="AR306" s="952"/>
      <c r="AS306" s="952"/>
      <c r="AT306" s="968"/>
      <c r="AU306" s="968"/>
      <c r="AV306" s="968"/>
      <c r="AW306" s="803"/>
      <c r="AX306" s="805"/>
      <c r="AY306" s="805"/>
      <c r="AZ306" s="805"/>
      <c r="BA306" s="805"/>
      <c r="BB306" s="1137"/>
      <c r="BC306" s="852"/>
      <c r="BD306" s="852"/>
      <c r="BE306" s="1020"/>
      <c r="BF306" s="1020"/>
      <c r="BG306" s="1020"/>
      <c r="BH306" s="1020"/>
      <c r="BI306" s="1020"/>
      <c r="BJ306" s="805"/>
      <c r="BK306" s="805"/>
      <c r="BL306" s="1026"/>
    </row>
    <row r="307" spans="1:64" s="11" customFormat="1" ht="75.75" thickBot="1" x14ac:dyDescent="0.3">
      <c r="A307" s="1181"/>
      <c r="B307" s="1183"/>
      <c r="C307" s="1062"/>
      <c r="D307" s="1013"/>
      <c r="E307" s="946"/>
      <c r="F307" s="1016"/>
      <c r="G307" s="852"/>
      <c r="H307" s="803"/>
      <c r="I307" s="952"/>
      <c r="J307" s="1068"/>
      <c r="K307" s="1002"/>
      <c r="L307" s="852"/>
      <c r="M307" s="852"/>
      <c r="N307" s="805"/>
      <c r="O307" s="971"/>
      <c r="P307" s="803"/>
      <c r="Q307" s="955"/>
      <c r="R307" s="803"/>
      <c r="S307" s="955"/>
      <c r="T307" s="803"/>
      <c r="U307" s="955"/>
      <c r="V307" s="958"/>
      <c r="W307" s="955"/>
      <c r="X307" s="955"/>
      <c r="Y307" s="968"/>
      <c r="Z307" s="68">
        <v>3</v>
      </c>
      <c r="AA307" s="87" t="s">
        <v>1096</v>
      </c>
      <c r="AB307" s="383" t="s">
        <v>170</v>
      </c>
      <c r="AC307" s="385" t="s">
        <v>939</v>
      </c>
      <c r="AD307" s="384" t="str">
        <f t="shared" si="32"/>
        <v>Probabilidad</v>
      </c>
      <c r="AE307" s="383" t="s">
        <v>902</v>
      </c>
      <c r="AF307" s="302">
        <f t="shared" si="33"/>
        <v>0.25</v>
      </c>
      <c r="AG307" s="383" t="s">
        <v>903</v>
      </c>
      <c r="AH307" s="302">
        <f t="shared" si="34"/>
        <v>0.15</v>
      </c>
      <c r="AI307" s="315">
        <f t="shared" si="35"/>
        <v>0.4</v>
      </c>
      <c r="AJ307" s="69">
        <f>IFERROR(IF(AND(AD306="Probabilidad",AD307="Probabilidad"),(AJ306-(+AJ306*AI307)),IF(AND(AD306="Impacto",AD307="Probabilidad"),(AJ305-(+AJ305*AI307)),IF(AD307="Impacto",AJ306,""))),"")</f>
        <v>8.6399999999999991E-2</v>
      </c>
      <c r="AK307" s="69">
        <f>IFERROR(IF(AND(AD306="Impacto",AD307="Impacto"),(AK306-(+AK306*AI307)),IF(AND(AD306="Probabilidad",AD307="Impacto"),(AK305-(+AK305*AI307)),IF(AD307="Probabilidad",AK306,""))),"")</f>
        <v>0.4</v>
      </c>
      <c r="AL307" s="10" t="s">
        <v>66</v>
      </c>
      <c r="AM307" s="10" t="s">
        <v>67</v>
      </c>
      <c r="AN307" s="10" t="s">
        <v>80</v>
      </c>
      <c r="AO307" s="952"/>
      <c r="AP307" s="952"/>
      <c r="AQ307" s="968"/>
      <c r="AR307" s="952"/>
      <c r="AS307" s="952"/>
      <c r="AT307" s="968"/>
      <c r="AU307" s="968"/>
      <c r="AV307" s="968"/>
      <c r="AW307" s="803"/>
      <c r="AX307" s="805"/>
      <c r="AY307" s="805"/>
      <c r="AZ307" s="805"/>
      <c r="BA307" s="805"/>
      <c r="BB307" s="1137"/>
      <c r="BC307" s="852"/>
      <c r="BD307" s="852"/>
      <c r="BE307" s="1020"/>
      <c r="BF307" s="1020"/>
      <c r="BG307" s="1020"/>
      <c r="BH307" s="1020"/>
      <c r="BI307" s="1020"/>
      <c r="BJ307" s="805"/>
      <c r="BK307" s="805"/>
      <c r="BL307" s="1026"/>
    </row>
    <row r="308" spans="1:64" s="11" customFormat="1" ht="75" x14ac:dyDescent="0.25">
      <c r="A308" s="1181"/>
      <c r="B308" s="1183"/>
      <c r="C308" s="1062"/>
      <c r="D308" s="1013"/>
      <c r="E308" s="946"/>
      <c r="F308" s="1016"/>
      <c r="G308" s="852"/>
      <c r="H308" s="803"/>
      <c r="I308" s="952"/>
      <c r="J308" s="1068"/>
      <c r="K308" s="1002"/>
      <c r="L308" s="852"/>
      <c r="M308" s="852"/>
      <c r="N308" s="805"/>
      <c r="O308" s="971"/>
      <c r="P308" s="803"/>
      <c r="Q308" s="955"/>
      <c r="R308" s="803"/>
      <c r="S308" s="955"/>
      <c r="T308" s="803"/>
      <c r="U308" s="955"/>
      <c r="V308" s="958"/>
      <c r="W308" s="955"/>
      <c r="X308" s="955"/>
      <c r="Y308" s="968"/>
      <c r="Z308" s="68">
        <v>4</v>
      </c>
      <c r="AA308" s="87" t="s">
        <v>1097</v>
      </c>
      <c r="AB308" s="383" t="s">
        <v>170</v>
      </c>
      <c r="AC308" s="385" t="s">
        <v>939</v>
      </c>
      <c r="AD308" s="384" t="str">
        <f t="shared" si="32"/>
        <v>Impacto</v>
      </c>
      <c r="AE308" s="383" t="s">
        <v>908</v>
      </c>
      <c r="AF308" s="302">
        <f t="shared" si="33"/>
        <v>0.1</v>
      </c>
      <c r="AG308" s="383" t="s">
        <v>903</v>
      </c>
      <c r="AH308" s="302">
        <f t="shared" si="34"/>
        <v>0.15</v>
      </c>
      <c r="AI308" s="315">
        <f t="shared" si="35"/>
        <v>0.25</v>
      </c>
      <c r="AJ308" s="69">
        <f>IFERROR(IF(AND(AD307="Probabilidad",AD308="Probabilidad"),(AJ307-(+AJ307*AI308)),IF(AND(AD307="Impacto",AD308="Probabilidad"),(AJ306-(+AJ306*AI308)),IF(AD308="Impacto",AJ307,""))),"")</f>
        <v>8.6399999999999991E-2</v>
      </c>
      <c r="AK308" s="69">
        <f>IFERROR(IF(AND(AD307="Impacto",AD308="Impacto"),(AK307-(+AK307*AI308)),IF(AND(AD307="Probabilidad",AD308="Impacto"),(AK306-(+AK306*AI308)),IF(AD308="Probabilidad",AK307,""))),"")</f>
        <v>0.30000000000000004</v>
      </c>
      <c r="AL308" s="10" t="s">
        <v>66</v>
      </c>
      <c r="AM308" s="10" t="s">
        <v>67</v>
      </c>
      <c r="AN308" s="10" t="s">
        <v>80</v>
      </c>
      <c r="AO308" s="952"/>
      <c r="AP308" s="952"/>
      <c r="AQ308" s="968"/>
      <c r="AR308" s="952"/>
      <c r="AS308" s="952"/>
      <c r="AT308" s="968"/>
      <c r="AU308" s="968"/>
      <c r="AV308" s="968"/>
      <c r="AW308" s="803"/>
      <c r="AX308" s="805"/>
      <c r="AY308" s="805"/>
      <c r="AZ308" s="805"/>
      <c r="BA308" s="805"/>
      <c r="BB308" s="1137"/>
      <c r="BC308" s="852"/>
      <c r="BD308" s="852"/>
      <c r="BE308" s="1020"/>
      <c r="BF308" s="1020"/>
      <c r="BG308" s="1020"/>
      <c r="BH308" s="1020"/>
      <c r="BI308" s="1020"/>
      <c r="BJ308" s="805"/>
      <c r="BK308" s="805"/>
      <c r="BL308" s="1026"/>
    </row>
    <row r="309" spans="1:64" s="11" customFormat="1" x14ac:dyDescent="0.25">
      <c r="A309" s="1181"/>
      <c r="B309" s="1183"/>
      <c r="C309" s="1062"/>
      <c r="D309" s="1013"/>
      <c r="E309" s="946"/>
      <c r="F309" s="1016"/>
      <c r="G309" s="852"/>
      <c r="H309" s="803"/>
      <c r="I309" s="952"/>
      <c r="J309" s="1068"/>
      <c r="K309" s="1002"/>
      <c r="L309" s="852"/>
      <c r="M309" s="852"/>
      <c r="N309" s="805"/>
      <c r="O309" s="971"/>
      <c r="P309" s="803"/>
      <c r="Q309" s="955"/>
      <c r="R309" s="803"/>
      <c r="S309" s="955"/>
      <c r="T309" s="803"/>
      <c r="U309" s="955"/>
      <c r="V309" s="958"/>
      <c r="W309" s="955"/>
      <c r="X309" s="955"/>
      <c r="Y309" s="968"/>
      <c r="Z309" s="68">
        <v>5</v>
      </c>
      <c r="AA309" s="385"/>
      <c r="AB309" s="383"/>
      <c r="AC309" s="385"/>
      <c r="AD309" s="384" t="str">
        <f t="shared" si="32"/>
        <v/>
      </c>
      <c r="AE309" s="383"/>
      <c r="AF309" s="302" t="str">
        <f t="shared" si="33"/>
        <v/>
      </c>
      <c r="AG309" s="383"/>
      <c r="AH309" s="302" t="str">
        <f t="shared" si="34"/>
        <v/>
      </c>
      <c r="AI309" s="315" t="str">
        <f t="shared" si="35"/>
        <v/>
      </c>
      <c r="AJ309" s="69" t="str">
        <f>IFERROR(IF(AND(AD308="Probabilidad",AD309="Probabilidad"),(AJ308-(+AJ308*AI309)),IF(AND(AD308="Impacto",AD309="Probabilidad"),(AJ307-(+AJ307*AI309)),IF(AD309="Impacto",AJ308,""))),"")</f>
        <v/>
      </c>
      <c r="AK309" s="69" t="str">
        <f>IFERROR(IF(AND(AD308="Impacto",AD309="Impacto"),(AK308-(+AK308*AI309)),IF(AND(AD308="Probabilidad",AD309="Impacto"),(AK307-(+AK307*AI309)),IF(AD309="Probabilidad",AK308,""))),"")</f>
        <v/>
      </c>
      <c r="AL309" s="19"/>
      <c r="AM309" s="19"/>
      <c r="AN309" s="19"/>
      <c r="AO309" s="952"/>
      <c r="AP309" s="952"/>
      <c r="AQ309" s="968"/>
      <c r="AR309" s="952"/>
      <c r="AS309" s="952"/>
      <c r="AT309" s="968"/>
      <c r="AU309" s="968"/>
      <c r="AV309" s="968"/>
      <c r="AW309" s="803"/>
      <c r="AX309" s="805"/>
      <c r="AY309" s="805"/>
      <c r="AZ309" s="805"/>
      <c r="BA309" s="805"/>
      <c r="BB309" s="1137"/>
      <c r="BC309" s="852"/>
      <c r="BD309" s="852"/>
      <c r="BE309" s="1020"/>
      <c r="BF309" s="1020"/>
      <c r="BG309" s="1020"/>
      <c r="BH309" s="1020"/>
      <c r="BI309" s="1020"/>
      <c r="BJ309" s="805"/>
      <c r="BK309" s="805"/>
      <c r="BL309" s="1026"/>
    </row>
    <row r="310" spans="1:64" s="11" customFormat="1" ht="15.75" thickBot="1" x14ac:dyDescent="0.3">
      <c r="A310" s="1181"/>
      <c r="B310" s="1183"/>
      <c r="C310" s="1062"/>
      <c r="D310" s="1014"/>
      <c r="E310" s="947"/>
      <c r="F310" s="1017"/>
      <c r="G310" s="960"/>
      <c r="H310" s="847"/>
      <c r="I310" s="953"/>
      <c r="J310" s="1069"/>
      <c r="K310" s="1003"/>
      <c r="L310" s="960"/>
      <c r="M310" s="960"/>
      <c r="N310" s="806"/>
      <c r="O310" s="972"/>
      <c r="P310" s="847"/>
      <c r="Q310" s="956"/>
      <c r="R310" s="847"/>
      <c r="S310" s="956"/>
      <c r="T310" s="847"/>
      <c r="U310" s="956"/>
      <c r="V310" s="959"/>
      <c r="W310" s="956"/>
      <c r="X310" s="956"/>
      <c r="Y310" s="969"/>
      <c r="Z310" s="60">
        <v>6</v>
      </c>
      <c r="AA310" s="387"/>
      <c r="AB310" s="388"/>
      <c r="AC310" s="387"/>
      <c r="AD310" s="391" t="str">
        <f t="shared" si="32"/>
        <v/>
      </c>
      <c r="AE310" s="388"/>
      <c r="AF310" s="303" t="str">
        <f t="shared" si="33"/>
        <v/>
      </c>
      <c r="AG310" s="388"/>
      <c r="AH310" s="303" t="str">
        <f t="shared" si="34"/>
        <v/>
      </c>
      <c r="AI310" s="61" t="str">
        <f t="shared" si="35"/>
        <v/>
      </c>
      <c r="AJ310" s="69" t="str">
        <f>IFERROR(IF(AND(AD309="Probabilidad",AD310="Probabilidad"),(AJ309-(+AJ309*AI310)),IF(AND(AD309="Impacto",AD310="Probabilidad"),(AJ308-(+AJ308*AI310)),IF(AD310="Impacto",AJ309,""))),"")</f>
        <v/>
      </c>
      <c r="AK310" s="69" t="str">
        <f>IFERROR(IF(AND(AD309="Impacto",AD310="Impacto"),(AK309-(+AK309*AI310)),IF(AND(AD309="Probabilidad",AD310="Impacto"),(AK308-(+AK308*AI310)),IF(AD310="Probabilidad",AK309,""))),"")</f>
        <v/>
      </c>
      <c r="AL310" s="20"/>
      <c r="AM310" s="20"/>
      <c r="AN310" s="20"/>
      <c r="AO310" s="953"/>
      <c r="AP310" s="953"/>
      <c r="AQ310" s="969"/>
      <c r="AR310" s="953"/>
      <c r="AS310" s="953"/>
      <c r="AT310" s="969"/>
      <c r="AU310" s="969"/>
      <c r="AV310" s="969"/>
      <c r="AW310" s="847"/>
      <c r="AX310" s="806"/>
      <c r="AY310" s="806"/>
      <c r="AZ310" s="806"/>
      <c r="BA310" s="806"/>
      <c r="BB310" s="1138"/>
      <c r="BC310" s="960"/>
      <c r="BD310" s="960"/>
      <c r="BE310" s="1021"/>
      <c r="BF310" s="1021"/>
      <c r="BG310" s="1021"/>
      <c r="BH310" s="1021"/>
      <c r="BI310" s="1021"/>
      <c r="BJ310" s="806"/>
      <c r="BK310" s="806"/>
      <c r="BL310" s="1027"/>
    </row>
    <row r="311" spans="1:64" s="11" customFormat="1" ht="76.5" customHeight="1" thickBot="1" x14ac:dyDescent="0.3">
      <c r="A311" s="1181"/>
      <c r="B311" s="1183"/>
      <c r="C311" s="1062"/>
      <c r="D311" s="1012" t="s">
        <v>840</v>
      </c>
      <c r="E311" s="945" t="s">
        <v>128</v>
      </c>
      <c r="F311" s="1015">
        <v>7</v>
      </c>
      <c r="G311" s="851" t="s">
        <v>1098</v>
      </c>
      <c r="H311" s="802" t="s">
        <v>98</v>
      </c>
      <c r="I311" s="1043" t="s">
        <v>1694</v>
      </c>
      <c r="J311" s="982" t="s">
        <v>16</v>
      </c>
      <c r="K311" s="1001" t="str">
        <f>CONCATENATE(" *",[27]Árbol_G!C383," *",[27]Árbol_G!E383," *",[27]Árbol_G!G383)</f>
        <v xml:space="preserve"> *Seleccione * *</v>
      </c>
      <c r="L311" s="851" t="s">
        <v>1099</v>
      </c>
      <c r="M311" s="851" t="s">
        <v>1100</v>
      </c>
      <c r="N311" s="804"/>
      <c r="O311" s="970"/>
      <c r="P311" s="802" t="s">
        <v>70</v>
      </c>
      <c r="Q311" s="954">
        <f>IF(P311="Muy Alta",100%,IF(P311="Alta",80%,IF(P311="Media",60%,IF(P311="Baja",40%,IF(P311="Muy Baja",20%,"")))))</f>
        <v>0.2</v>
      </c>
      <c r="R311" s="802"/>
      <c r="S311" s="954" t="str">
        <f>IF(R311="Catastrófico",100%,IF(R311="Mayor",80%,IF(R311="Moderado",60%,IF(R311="Menor",40%,IF(R311="Leve",20%,"")))))</f>
        <v/>
      </c>
      <c r="T311" s="802" t="s">
        <v>74</v>
      </c>
      <c r="U311" s="954">
        <f>IF(T311="Catastrófico",100%,IF(T311="Mayor",80%,IF(T311="Moderado",60%,IF(T311="Menor",40%,IF(T311="Leve",20%,"")))))</f>
        <v>0.2</v>
      </c>
      <c r="V311" s="957" t="str">
        <f>IF(W311=100%,"Catastrófico",IF(W311=80%,"Mayor",IF(W311=60%,"Moderado",IF(W311=40%,"Menor",IF(W311=20%,"Leve","")))))</f>
        <v>Leve</v>
      </c>
      <c r="W311" s="954">
        <f>IF(AND(S311="",U311=""),"",MAX(S311,U311))</f>
        <v>0.2</v>
      </c>
      <c r="X311" s="954" t="str">
        <f>CONCATENATE(P311,V311)</f>
        <v>Muy BajaLeve</v>
      </c>
      <c r="Y311" s="967" t="str">
        <f>IF(X311="Muy AltaLeve","Alto",IF(X311="Muy AltaMenor","Alto",IF(X311="Muy AltaModerado","Alto",IF(X311="Muy AltaMayor","Alto",IF(X311="Muy AltaCatastrófico","Extremo",IF(X311="AltaLeve","Moderado",IF(X311="AltaMenor","Moderado",IF(X311="AltaModerado","Alto",IF(X311="AltaMayor","Alto",IF(X311="AltaCatastrófico","Extremo",IF(X311="MediaLeve","Moderado",IF(X311="MediaMenor","Moderado",IF(X311="MediaModerado","Moderado",IF(X311="MediaMayor","Alto",IF(X311="MediaCatastrófico","Extremo",IF(X311="BajaLeve","Bajo",IF(X311="BajaMenor","Moderado",IF(X311="BajaModerado","Moderado",IF(X311="BajaMayor","Alto",IF(X311="BajaCatastrófico","Extremo",IF(X311="Muy BajaLeve","Bajo",IF(X311="Muy BajaMenor","Bajo",IF(X311="Muy BajaModerado","Moderado",IF(X311="Muy BajaMayor","Alto",IF(X311="Muy BajaCatastrófico","Extremo","")))))))))))))))))))))))))</f>
        <v>Bajo</v>
      </c>
      <c r="Z311" s="58">
        <v>1</v>
      </c>
      <c r="AA311" s="62" t="s">
        <v>1091</v>
      </c>
      <c r="AB311" s="381" t="s">
        <v>165</v>
      </c>
      <c r="AC311" s="385" t="s">
        <v>1067</v>
      </c>
      <c r="AD311" s="396" t="str">
        <f t="shared" si="32"/>
        <v>Probabilidad</v>
      </c>
      <c r="AE311" s="409" t="s">
        <v>902</v>
      </c>
      <c r="AF311" s="301">
        <f t="shared" si="33"/>
        <v>0.25</v>
      </c>
      <c r="AG311" s="409" t="s">
        <v>65</v>
      </c>
      <c r="AH311" s="301">
        <f t="shared" si="34"/>
        <v>0.25</v>
      </c>
      <c r="AI311" s="300">
        <f t="shared" si="35"/>
        <v>0.5</v>
      </c>
      <c r="AJ311" s="59">
        <f>IFERROR(IF(AD311="Probabilidad",(Q311-(+Q311*AI311)),IF(AD311="Impacto",Q311,"")),"")</f>
        <v>0.1</v>
      </c>
      <c r="AK311" s="59">
        <f>IFERROR(IF(AD311="Impacto",(W311-(+W311*AI311)),IF(AD311="Probabilidad",W311,"")),"")</f>
        <v>0.2</v>
      </c>
      <c r="AL311" s="10" t="s">
        <v>66</v>
      </c>
      <c r="AM311" s="10" t="s">
        <v>67</v>
      </c>
      <c r="AN311" s="10" t="s">
        <v>80</v>
      </c>
      <c r="AO311" s="951">
        <f>Q311</f>
        <v>0.2</v>
      </c>
      <c r="AP311" s="951">
        <f>IF(AJ311="","",MIN(AJ311:AJ316))</f>
        <v>3.5000000000000003E-2</v>
      </c>
      <c r="AQ311" s="967" t="str">
        <f>IFERROR(IF(AP311="","",IF(AP311&lt;=0.2,"Muy Baja",IF(AP311&lt;=0.4,"Baja",IF(AP311&lt;=0.6,"Media",IF(AP311&lt;=0.8,"Alta","Muy Alta"))))),"")</f>
        <v>Muy Baja</v>
      </c>
      <c r="AR311" s="951">
        <f>W311</f>
        <v>0.2</v>
      </c>
      <c r="AS311" s="951">
        <f>IF(AK311="","",MIN(AK311:AK316))</f>
        <v>0.15000000000000002</v>
      </c>
      <c r="AT311" s="967" t="str">
        <f>IFERROR(IF(AS311="","",IF(AS311&lt;=0.2,"Leve",IF(AS311&lt;=0.4,"Menor",IF(AS311&lt;=0.6,"Moderado",IF(AS311&lt;=0.8,"Mayor","Catastrófico"))))),"")</f>
        <v>Leve</v>
      </c>
      <c r="AU311" s="967" t="str">
        <f>Y311</f>
        <v>Bajo</v>
      </c>
      <c r="AV311" s="967" t="str">
        <f>IFERROR(IF(OR(AND(AQ311="Muy Baja",AT311="Leve"),AND(AQ311="Muy Baja",AT311="Menor"),AND(AQ311="Baja",AT311="Leve")),"Bajo",IF(OR(AND(AQ311="Muy baja",AT311="Moderado"),AND(AQ311="Baja",AT311="Menor"),AND(AQ311="Baja",AT311="Moderado"),AND(AQ311="Media",AT311="Leve"),AND(AQ311="Media",AT311="Menor"),AND(AQ311="Media",AT311="Moderado"),AND(AQ311="Alta",AT311="Leve"),AND(AQ311="Alta",AT311="Menor")),"Moderado",IF(OR(AND(AQ311="Muy Baja",AT311="Mayor"),AND(AQ311="Baja",AT311="Mayor"),AND(AQ311="Media",AT311="Mayor"),AND(AQ311="Alta",AT311="Moderado"),AND(AQ311="Alta",AT311="Mayor"),AND(AQ311="Muy Alta",AT311="Leve"),AND(AQ311="Muy Alta",AT311="Menor"),AND(AQ311="Muy Alta",AT311="Moderado"),AND(AQ311="Muy Alta",AT311="Mayor")),"Alto",IF(OR(AND(AQ311="Muy Baja",AT311="Catastrófico"),AND(AQ311="Baja",AT311="Catastrófico"),AND(AQ311="Media",AT311="Catastrófico"),AND(AQ311="Alta",AT311="Catastrófico"),AND(AQ311="Muy Alta",AT311="Catastrófico")),"Extremo","")))),"")</f>
        <v>Bajo</v>
      </c>
      <c r="AW311" s="802" t="s">
        <v>82</v>
      </c>
      <c r="AX311" s="804"/>
      <c r="AY311" s="804"/>
      <c r="AZ311" s="804"/>
      <c r="BA311" s="804"/>
      <c r="BB311" s="1136"/>
      <c r="BC311" s="851"/>
      <c r="BD311" s="851"/>
      <c r="BE311" s="1019"/>
      <c r="BF311" s="1019"/>
      <c r="BG311" s="1019"/>
      <c r="BH311" s="1019"/>
      <c r="BI311" s="1019"/>
      <c r="BJ311" s="804"/>
      <c r="BK311" s="804"/>
      <c r="BL311" s="1179"/>
    </row>
    <row r="312" spans="1:64" s="11" customFormat="1" ht="71.25" thickBot="1" x14ac:dyDescent="0.3">
      <c r="A312" s="1181"/>
      <c r="B312" s="1183"/>
      <c r="C312" s="1062"/>
      <c r="D312" s="1013"/>
      <c r="E312" s="946"/>
      <c r="F312" s="1016"/>
      <c r="G312" s="852"/>
      <c r="H312" s="803"/>
      <c r="I312" s="1044"/>
      <c r="J312" s="983"/>
      <c r="K312" s="1002"/>
      <c r="L312" s="852"/>
      <c r="M312" s="852"/>
      <c r="N312" s="805"/>
      <c r="O312" s="971"/>
      <c r="P312" s="803"/>
      <c r="Q312" s="955"/>
      <c r="R312" s="803"/>
      <c r="S312" s="955"/>
      <c r="T312" s="803"/>
      <c r="U312" s="955"/>
      <c r="V312" s="958"/>
      <c r="W312" s="955"/>
      <c r="X312" s="955"/>
      <c r="Y312" s="968"/>
      <c r="Z312" s="68">
        <v>2</v>
      </c>
      <c r="AA312" s="385" t="s">
        <v>1101</v>
      </c>
      <c r="AB312" s="383" t="s">
        <v>165</v>
      </c>
      <c r="AC312" s="385" t="s">
        <v>921</v>
      </c>
      <c r="AD312" s="384" t="str">
        <f t="shared" si="32"/>
        <v>Probabilidad</v>
      </c>
      <c r="AE312" s="383" t="s">
        <v>902</v>
      </c>
      <c r="AF312" s="302">
        <f t="shared" si="33"/>
        <v>0.25</v>
      </c>
      <c r="AG312" s="383" t="s">
        <v>65</v>
      </c>
      <c r="AH312" s="302">
        <f t="shared" si="34"/>
        <v>0.25</v>
      </c>
      <c r="AI312" s="315">
        <f t="shared" si="35"/>
        <v>0.5</v>
      </c>
      <c r="AJ312" s="69">
        <f>IFERROR(IF(AND(AD311="Probabilidad",AD312="Probabilidad"),(AJ311-(+AJ311*AI312)),IF(AD312="Probabilidad",(Q311-(+Q311*AI312)),IF(AD312="Impacto",AJ311,""))),"")</f>
        <v>0.05</v>
      </c>
      <c r="AK312" s="69">
        <f>IFERROR(IF(AND(AD311="Impacto",AD312="Impacto"),(AK311-(+AK311*AI312)),IF(AD312="Impacto",(W311-(W311*AI312)),IF(AD312="Probabilidad",AK311,""))),"")</f>
        <v>0.2</v>
      </c>
      <c r="AL312" s="10" t="s">
        <v>66</v>
      </c>
      <c r="AM312" s="10" t="s">
        <v>67</v>
      </c>
      <c r="AN312" s="10" t="s">
        <v>80</v>
      </c>
      <c r="AO312" s="952"/>
      <c r="AP312" s="952"/>
      <c r="AQ312" s="968"/>
      <c r="AR312" s="952"/>
      <c r="AS312" s="952"/>
      <c r="AT312" s="968"/>
      <c r="AU312" s="968"/>
      <c r="AV312" s="968"/>
      <c r="AW312" s="803"/>
      <c r="AX312" s="805"/>
      <c r="AY312" s="805"/>
      <c r="AZ312" s="805"/>
      <c r="BA312" s="805"/>
      <c r="BB312" s="1137"/>
      <c r="BC312" s="852"/>
      <c r="BD312" s="852"/>
      <c r="BE312" s="1020"/>
      <c r="BF312" s="1020"/>
      <c r="BG312" s="1020"/>
      <c r="BH312" s="1020"/>
      <c r="BI312" s="1020"/>
      <c r="BJ312" s="805"/>
      <c r="BK312" s="805"/>
      <c r="BL312" s="1026"/>
    </row>
    <row r="313" spans="1:64" s="11" customFormat="1" ht="75.75" thickBot="1" x14ac:dyDescent="0.3">
      <c r="A313" s="1181"/>
      <c r="B313" s="1183"/>
      <c r="C313" s="1062"/>
      <c r="D313" s="1013"/>
      <c r="E313" s="946"/>
      <c r="F313" s="1016"/>
      <c r="G313" s="852"/>
      <c r="H313" s="803"/>
      <c r="I313" s="1044"/>
      <c r="J313" s="983"/>
      <c r="K313" s="1002"/>
      <c r="L313" s="852"/>
      <c r="M313" s="852"/>
      <c r="N313" s="805"/>
      <c r="O313" s="971"/>
      <c r="P313" s="803"/>
      <c r="Q313" s="955"/>
      <c r="R313" s="803"/>
      <c r="S313" s="955"/>
      <c r="T313" s="803"/>
      <c r="U313" s="955"/>
      <c r="V313" s="958"/>
      <c r="W313" s="955"/>
      <c r="X313" s="955"/>
      <c r="Y313" s="968"/>
      <c r="Z313" s="68">
        <v>3</v>
      </c>
      <c r="AA313" s="385" t="s">
        <v>1102</v>
      </c>
      <c r="AB313" s="383" t="s">
        <v>170</v>
      </c>
      <c r="AC313" s="385" t="s">
        <v>921</v>
      </c>
      <c r="AD313" s="384" t="str">
        <f t="shared" si="32"/>
        <v>Probabilidad</v>
      </c>
      <c r="AE313" s="383" t="s">
        <v>907</v>
      </c>
      <c r="AF313" s="302">
        <f t="shared" si="33"/>
        <v>0.15</v>
      </c>
      <c r="AG313" s="383" t="s">
        <v>903</v>
      </c>
      <c r="AH313" s="302">
        <f t="shared" si="34"/>
        <v>0.15</v>
      </c>
      <c r="AI313" s="315">
        <f t="shared" si="35"/>
        <v>0.3</v>
      </c>
      <c r="AJ313" s="69">
        <f>IFERROR(IF(AND(AD312="Probabilidad",AD313="Probabilidad"),(AJ312-(+AJ312*AI313)),IF(AND(AD312="Impacto",AD313="Probabilidad"),(AJ311-(+AJ311*AI313)),IF(AD313="Impacto",AJ312,""))),"")</f>
        <v>3.5000000000000003E-2</v>
      </c>
      <c r="AK313" s="69">
        <f>IFERROR(IF(AND(AD312="Impacto",AD313="Impacto"),(AK312-(+AK312*AI313)),IF(AND(AD312="Probabilidad",AD313="Impacto"),(AK311-(+AK311*AI313)),IF(AD313="Probabilidad",AK312,""))),"")</f>
        <v>0.2</v>
      </c>
      <c r="AL313" s="10" t="s">
        <v>66</v>
      </c>
      <c r="AM313" s="10" t="s">
        <v>67</v>
      </c>
      <c r="AN313" s="10" t="s">
        <v>80</v>
      </c>
      <c r="AO313" s="952"/>
      <c r="AP313" s="952"/>
      <c r="AQ313" s="968"/>
      <c r="AR313" s="952"/>
      <c r="AS313" s="952"/>
      <c r="AT313" s="968"/>
      <c r="AU313" s="968"/>
      <c r="AV313" s="968"/>
      <c r="AW313" s="803"/>
      <c r="AX313" s="805"/>
      <c r="AY313" s="805"/>
      <c r="AZ313" s="805"/>
      <c r="BA313" s="805"/>
      <c r="BB313" s="1137"/>
      <c r="BC313" s="852"/>
      <c r="BD313" s="852"/>
      <c r="BE313" s="1020"/>
      <c r="BF313" s="1020"/>
      <c r="BG313" s="1020"/>
      <c r="BH313" s="1020"/>
      <c r="BI313" s="1020"/>
      <c r="BJ313" s="805"/>
      <c r="BK313" s="805"/>
      <c r="BL313" s="1026"/>
    </row>
    <row r="314" spans="1:64" s="11" customFormat="1" ht="90" x14ac:dyDescent="0.25">
      <c r="A314" s="1181"/>
      <c r="B314" s="1183"/>
      <c r="C314" s="1062"/>
      <c r="D314" s="1013"/>
      <c r="E314" s="946"/>
      <c r="F314" s="1016"/>
      <c r="G314" s="852"/>
      <c r="H314" s="803"/>
      <c r="I314" s="1044"/>
      <c r="J314" s="983"/>
      <c r="K314" s="1002"/>
      <c r="L314" s="852"/>
      <c r="M314" s="852"/>
      <c r="N314" s="805"/>
      <c r="O314" s="971"/>
      <c r="P314" s="803"/>
      <c r="Q314" s="955"/>
      <c r="R314" s="803"/>
      <c r="S314" s="955"/>
      <c r="T314" s="803"/>
      <c r="U314" s="955"/>
      <c r="V314" s="958"/>
      <c r="W314" s="955"/>
      <c r="X314" s="955"/>
      <c r="Y314" s="968"/>
      <c r="Z314" s="68">
        <v>4</v>
      </c>
      <c r="AA314" s="385" t="s">
        <v>1103</v>
      </c>
      <c r="AB314" s="383" t="s">
        <v>170</v>
      </c>
      <c r="AC314" s="385" t="s">
        <v>856</v>
      </c>
      <c r="AD314" s="384" t="str">
        <f t="shared" si="32"/>
        <v>Impacto</v>
      </c>
      <c r="AE314" s="383" t="s">
        <v>908</v>
      </c>
      <c r="AF314" s="302">
        <f t="shared" si="33"/>
        <v>0.1</v>
      </c>
      <c r="AG314" s="383" t="s">
        <v>903</v>
      </c>
      <c r="AH314" s="302">
        <f t="shared" si="34"/>
        <v>0.15</v>
      </c>
      <c r="AI314" s="315">
        <f t="shared" si="35"/>
        <v>0.25</v>
      </c>
      <c r="AJ314" s="69">
        <f>IFERROR(IF(AND(AD313="Probabilidad",AD314="Probabilidad"),(AJ313-(+AJ313*AI314)),IF(AND(AD313="Impacto",AD314="Probabilidad"),(AJ312-(+AJ312*AI314)),IF(AD314="Impacto",AJ313,""))),"")</f>
        <v>3.5000000000000003E-2</v>
      </c>
      <c r="AK314" s="69">
        <f>IFERROR(IF(AND(AD313="Impacto",AD314="Impacto"),(AK313-(+AK313*AI314)),IF(AND(AD313="Probabilidad",AD314="Impacto"),(AK312-(+AK312*AI314)),IF(AD314="Probabilidad",AK313,""))),"")</f>
        <v>0.15000000000000002</v>
      </c>
      <c r="AL314" s="10" t="s">
        <v>66</v>
      </c>
      <c r="AM314" s="10" t="s">
        <v>67</v>
      </c>
      <c r="AN314" s="10" t="s">
        <v>80</v>
      </c>
      <c r="AO314" s="952"/>
      <c r="AP314" s="952"/>
      <c r="AQ314" s="968"/>
      <c r="AR314" s="952"/>
      <c r="AS314" s="952"/>
      <c r="AT314" s="968"/>
      <c r="AU314" s="968"/>
      <c r="AV314" s="968"/>
      <c r="AW314" s="803"/>
      <c r="AX314" s="805"/>
      <c r="AY314" s="805"/>
      <c r="AZ314" s="805"/>
      <c r="BA314" s="805"/>
      <c r="BB314" s="1137"/>
      <c r="BC314" s="852"/>
      <c r="BD314" s="852"/>
      <c r="BE314" s="1020"/>
      <c r="BF314" s="1020"/>
      <c r="BG314" s="1020"/>
      <c r="BH314" s="1020"/>
      <c r="BI314" s="1020"/>
      <c r="BJ314" s="805"/>
      <c r="BK314" s="805"/>
      <c r="BL314" s="1026"/>
    </row>
    <row r="315" spans="1:64" s="11" customFormat="1" x14ac:dyDescent="0.25">
      <c r="A315" s="1181"/>
      <c r="B315" s="1183"/>
      <c r="C315" s="1062"/>
      <c r="D315" s="1013"/>
      <c r="E315" s="946"/>
      <c r="F315" s="1016"/>
      <c r="G315" s="852"/>
      <c r="H315" s="803"/>
      <c r="I315" s="1044"/>
      <c r="J315" s="983"/>
      <c r="K315" s="1002"/>
      <c r="L315" s="852"/>
      <c r="M315" s="852"/>
      <c r="N315" s="805"/>
      <c r="O315" s="971"/>
      <c r="P315" s="803"/>
      <c r="Q315" s="955"/>
      <c r="R315" s="803"/>
      <c r="S315" s="955"/>
      <c r="T315" s="803"/>
      <c r="U315" s="955"/>
      <c r="V315" s="958"/>
      <c r="W315" s="955"/>
      <c r="X315" s="955"/>
      <c r="Y315" s="968"/>
      <c r="Z315" s="68">
        <v>5</v>
      </c>
      <c r="AA315" s="385"/>
      <c r="AB315" s="383"/>
      <c r="AC315" s="385"/>
      <c r="AD315" s="384" t="str">
        <f t="shared" si="32"/>
        <v/>
      </c>
      <c r="AE315" s="383"/>
      <c r="AF315" s="302" t="str">
        <f t="shared" si="33"/>
        <v/>
      </c>
      <c r="AG315" s="383"/>
      <c r="AH315" s="302" t="str">
        <f t="shared" si="34"/>
        <v/>
      </c>
      <c r="AI315" s="315" t="str">
        <f t="shared" si="35"/>
        <v/>
      </c>
      <c r="AJ315" s="69" t="str">
        <f>IFERROR(IF(AND(AD314="Probabilidad",AD315="Probabilidad"),(AJ314-(+AJ314*AI315)),IF(AND(AD314="Impacto",AD315="Probabilidad"),(AJ313-(+AJ313*AI315)),IF(AD315="Impacto",AJ314,""))),"")</f>
        <v/>
      </c>
      <c r="AK315" s="69" t="str">
        <f>IFERROR(IF(AND(AD314="Impacto",AD315="Impacto"),(AK314-(+AK314*AI315)),IF(AND(AD314="Probabilidad",AD315="Impacto"),(AK313-(+AK313*AI315)),IF(AD315="Probabilidad",AK314,""))),"")</f>
        <v/>
      </c>
      <c r="AL315" s="19"/>
      <c r="AM315" s="19"/>
      <c r="AN315" s="19"/>
      <c r="AO315" s="952"/>
      <c r="AP315" s="952"/>
      <c r="AQ315" s="968"/>
      <c r="AR315" s="952"/>
      <c r="AS315" s="952"/>
      <c r="AT315" s="968"/>
      <c r="AU315" s="968"/>
      <c r="AV315" s="968"/>
      <c r="AW315" s="803"/>
      <c r="AX315" s="805"/>
      <c r="AY315" s="805"/>
      <c r="AZ315" s="805"/>
      <c r="BA315" s="805"/>
      <c r="BB315" s="1137"/>
      <c r="BC315" s="852"/>
      <c r="BD315" s="852"/>
      <c r="BE315" s="1020"/>
      <c r="BF315" s="1020"/>
      <c r="BG315" s="1020"/>
      <c r="BH315" s="1020"/>
      <c r="BI315" s="1020"/>
      <c r="BJ315" s="805"/>
      <c r="BK315" s="805"/>
      <c r="BL315" s="1026"/>
    </row>
    <row r="316" spans="1:64" s="11" customFormat="1" ht="15.75" thickBot="1" x14ac:dyDescent="0.3">
      <c r="A316" s="1181"/>
      <c r="B316" s="1183"/>
      <c r="C316" s="1062"/>
      <c r="D316" s="1014"/>
      <c r="E316" s="947"/>
      <c r="F316" s="1017"/>
      <c r="G316" s="960"/>
      <c r="H316" s="847"/>
      <c r="I316" s="1045"/>
      <c r="J316" s="984"/>
      <c r="K316" s="1003"/>
      <c r="L316" s="960"/>
      <c r="M316" s="960"/>
      <c r="N316" s="806"/>
      <c r="O316" s="972"/>
      <c r="P316" s="847"/>
      <c r="Q316" s="956"/>
      <c r="R316" s="847"/>
      <c r="S316" s="956"/>
      <c r="T316" s="847"/>
      <c r="U316" s="956"/>
      <c r="V316" s="959"/>
      <c r="W316" s="956"/>
      <c r="X316" s="956"/>
      <c r="Y316" s="969"/>
      <c r="Z316" s="60">
        <v>6</v>
      </c>
      <c r="AA316" s="387"/>
      <c r="AB316" s="388"/>
      <c r="AC316" s="387"/>
      <c r="AD316" s="389" t="str">
        <f t="shared" si="32"/>
        <v/>
      </c>
      <c r="AE316" s="397"/>
      <c r="AF316" s="303" t="str">
        <f t="shared" si="33"/>
        <v/>
      </c>
      <c r="AG316" s="397"/>
      <c r="AH316" s="303" t="str">
        <f t="shared" si="34"/>
        <v/>
      </c>
      <c r="AI316" s="61" t="str">
        <f t="shared" si="35"/>
        <v/>
      </c>
      <c r="AJ316" s="69" t="str">
        <f>IFERROR(IF(AND(AD315="Probabilidad",AD316="Probabilidad"),(AJ315-(+AJ315*AI316)),IF(AND(AD315="Impacto",AD316="Probabilidad"),(AJ314-(+AJ314*AI316)),IF(AD316="Impacto",AJ315,""))),"")</f>
        <v/>
      </c>
      <c r="AK316" s="69" t="str">
        <f>IFERROR(IF(AND(AD315="Impacto",AD316="Impacto"),(AK315-(+AK315*AI316)),IF(AND(AD315="Probabilidad",AD316="Impacto"),(AK314-(+AK314*AI316)),IF(AD316="Probabilidad",AK315,""))),"")</f>
        <v/>
      </c>
      <c r="AL316" s="20"/>
      <c r="AM316" s="20"/>
      <c r="AN316" s="20"/>
      <c r="AO316" s="953"/>
      <c r="AP316" s="953"/>
      <c r="AQ316" s="969"/>
      <c r="AR316" s="953"/>
      <c r="AS316" s="953"/>
      <c r="AT316" s="969"/>
      <c r="AU316" s="969"/>
      <c r="AV316" s="969"/>
      <c r="AW316" s="847"/>
      <c r="AX316" s="806"/>
      <c r="AY316" s="806"/>
      <c r="AZ316" s="806"/>
      <c r="BA316" s="806"/>
      <c r="BB316" s="1138"/>
      <c r="BC316" s="960"/>
      <c r="BD316" s="960"/>
      <c r="BE316" s="1021"/>
      <c r="BF316" s="1021"/>
      <c r="BG316" s="1021"/>
      <c r="BH316" s="1021"/>
      <c r="BI316" s="1021"/>
      <c r="BJ316" s="806"/>
      <c r="BK316" s="806"/>
      <c r="BL316" s="1027"/>
    </row>
    <row r="317" spans="1:64" s="11" customFormat="1" ht="79.5" customHeight="1" thickBot="1" x14ac:dyDescent="0.3">
      <c r="A317" s="1181"/>
      <c r="B317" s="1183"/>
      <c r="C317" s="1062"/>
      <c r="D317" s="1012" t="s">
        <v>840</v>
      </c>
      <c r="E317" s="945" t="s">
        <v>128</v>
      </c>
      <c r="F317" s="1015">
        <v>8</v>
      </c>
      <c r="G317" s="851" t="s">
        <v>1098</v>
      </c>
      <c r="H317" s="802" t="s">
        <v>99</v>
      </c>
      <c r="I317" s="1043" t="s">
        <v>1695</v>
      </c>
      <c r="J317" s="982" t="s">
        <v>16</v>
      </c>
      <c r="K317" s="1001" t="str">
        <f>CONCATENATE(" *",[27]Árbol_G!C400," *",[27]Árbol_G!E400," *",[27]Árbol_G!G400)</f>
        <v xml:space="preserve"> *Seleccione * *</v>
      </c>
      <c r="L317" s="851" t="s">
        <v>1104</v>
      </c>
      <c r="M317" s="851" t="s">
        <v>1105</v>
      </c>
      <c r="N317" s="804"/>
      <c r="O317" s="970"/>
      <c r="P317" s="802" t="s">
        <v>70</v>
      </c>
      <c r="Q317" s="954">
        <f>IF(P317="Muy Alta",100%,IF(P317="Alta",80%,IF(P317="Media",60%,IF(P317="Baja",40%,IF(P317="Muy Baja",20%,"")))))</f>
        <v>0.2</v>
      </c>
      <c r="R317" s="802"/>
      <c r="S317" s="954" t="str">
        <f>IF(R317="Catastrófico",100%,IF(R317="Mayor",80%,IF(R317="Moderado",60%,IF(R317="Menor",40%,IF(R317="Leve",20%,"")))))</f>
        <v/>
      </c>
      <c r="T317" s="802" t="s">
        <v>74</v>
      </c>
      <c r="U317" s="954">
        <f>IF(T317="Catastrófico",100%,IF(T317="Mayor",80%,IF(T317="Moderado",60%,IF(T317="Menor",40%,IF(T317="Leve",20%,"")))))</f>
        <v>0.2</v>
      </c>
      <c r="V317" s="957" t="str">
        <f>IF(W317=100%,"Catastrófico",IF(W317=80%,"Mayor",IF(W317=60%,"Moderado",IF(W317=40%,"Menor",IF(W317=20%,"Leve","")))))</f>
        <v>Leve</v>
      </c>
      <c r="W317" s="954">
        <f>IF(AND(S317="",U317=""),"",MAX(S317,U317))</f>
        <v>0.2</v>
      </c>
      <c r="X317" s="954" t="str">
        <f>CONCATENATE(P317,V317)</f>
        <v>Muy BajaLeve</v>
      </c>
      <c r="Y317" s="967" t="str">
        <f>IF(X317="Muy AltaLeve","Alto",IF(X317="Muy AltaMenor","Alto",IF(X317="Muy AltaModerado","Alto",IF(X317="Muy AltaMayor","Alto",IF(X317="Muy AltaCatastrófico","Extremo",IF(X317="AltaLeve","Moderado",IF(X317="AltaMenor","Moderado",IF(X317="AltaModerado","Alto",IF(X317="AltaMayor","Alto",IF(X317="AltaCatastrófico","Extremo",IF(X317="MediaLeve","Moderado",IF(X317="MediaMenor","Moderado",IF(X317="MediaModerado","Moderado",IF(X317="MediaMayor","Alto",IF(X317="MediaCatastrófico","Extremo",IF(X317="BajaLeve","Bajo",IF(X317="BajaMenor","Moderado",IF(X317="BajaModerado","Moderado",IF(X317="BajaMayor","Alto",IF(X317="BajaCatastrófico","Extremo",IF(X317="Muy BajaLeve","Bajo",IF(X317="Muy BajaMenor","Bajo",IF(X317="Muy BajaModerado","Moderado",IF(X317="Muy BajaMayor","Alto",IF(X317="Muy BajaCatastrófico","Extremo","")))))))))))))))))))))))))</f>
        <v>Bajo</v>
      </c>
      <c r="Z317" s="58">
        <v>1</v>
      </c>
      <c r="AA317" s="385" t="s">
        <v>1106</v>
      </c>
      <c r="AB317" s="381" t="s">
        <v>170</v>
      </c>
      <c r="AC317" s="385" t="s">
        <v>869</v>
      </c>
      <c r="AD317" s="382" t="str">
        <f t="shared" si="32"/>
        <v>Probabilidad</v>
      </c>
      <c r="AE317" s="381" t="s">
        <v>907</v>
      </c>
      <c r="AF317" s="301">
        <f t="shared" si="33"/>
        <v>0.15</v>
      </c>
      <c r="AG317" s="381" t="s">
        <v>903</v>
      </c>
      <c r="AH317" s="301">
        <f t="shared" si="34"/>
        <v>0.15</v>
      </c>
      <c r="AI317" s="300">
        <f t="shared" si="35"/>
        <v>0.3</v>
      </c>
      <c r="AJ317" s="59">
        <f>IFERROR(IF(AD317="Probabilidad",(Q317-(+Q317*AI317)),IF(AD317="Impacto",Q317,"")),"")</f>
        <v>0.14000000000000001</v>
      </c>
      <c r="AK317" s="59">
        <f>IFERROR(IF(AD317="Impacto",(W317-(+W317*AI317)),IF(AD317="Probabilidad",W317,"")),"")</f>
        <v>0.2</v>
      </c>
      <c r="AL317" s="10" t="s">
        <v>66</v>
      </c>
      <c r="AM317" s="10" t="s">
        <v>67</v>
      </c>
      <c r="AN317" s="10" t="s">
        <v>80</v>
      </c>
      <c r="AO317" s="951">
        <f>Q317</f>
        <v>0.2</v>
      </c>
      <c r="AP317" s="951">
        <f>IF(AJ317="","",MIN(AJ317:AJ322))</f>
        <v>4.9000000000000002E-2</v>
      </c>
      <c r="AQ317" s="967" t="str">
        <f>IFERROR(IF(AP317="","",IF(AP317&lt;=0.2,"Muy Baja",IF(AP317&lt;=0.4,"Baja",IF(AP317&lt;=0.6,"Media",IF(AP317&lt;=0.8,"Alta","Muy Alta"))))),"")</f>
        <v>Muy Baja</v>
      </c>
      <c r="AR317" s="951">
        <f>W317</f>
        <v>0.2</v>
      </c>
      <c r="AS317" s="951">
        <f>IF(AK317="","",MIN(AK317:AK322))</f>
        <v>0.2</v>
      </c>
      <c r="AT317" s="967" t="str">
        <f>IFERROR(IF(AS317="","",IF(AS317&lt;=0.2,"Leve",IF(AS317&lt;=0.4,"Menor",IF(AS317&lt;=0.6,"Moderado",IF(AS317&lt;=0.8,"Mayor","Catastrófico"))))),"")</f>
        <v>Leve</v>
      </c>
      <c r="AU317" s="967" t="str">
        <f>Y317</f>
        <v>Bajo</v>
      </c>
      <c r="AV317" s="967" t="str">
        <f>IFERROR(IF(OR(AND(AQ317="Muy Baja",AT317="Leve"),AND(AQ317="Muy Baja",AT317="Menor"),AND(AQ317="Baja",AT317="Leve")),"Bajo",IF(OR(AND(AQ317="Muy baja",AT317="Moderado"),AND(AQ317="Baja",AT317="Menor"),AND(AQ317="Baja",AT317="Moderado"),AND(AQ317="Media",AT317="Leve"),AND(AQ317="Media",AT317="Menor"),AND(AQ317="Media",AT317="Moderado"),AND(AQ317="Alta",AT317="Leve"),AND(AQ317="Alta",AT317="Menor")),"Moderado",IF(OR(AND(AQ317="Muy Baja",AT317="Mayor"),AND(AQ317="Baja",AT317="Mayor"),AND(AQ317="Media",AT317="Mayor"),AND(AQ317="Alta",AT317="Moderado"),AND(AQ317="Alta",AT317="Mayor"),AND(AQ317="Muy Alta",AT317="Leve"),AND(AQ317="Muy Alta",AT317="Menor"),AND(AQ317="Muy Alta",AT317="Moderado"),AND(AQ317="Muy Alta",AT317="Mayor")),"Alto",IF(OR(AND(AQ317="Muy Baja",AT317="Catastrófico"),AND(AQ317="Baja",AT317="Catastrófico"),AND(AQ317="Media",AT317="Catastrófico"),AND(AQ317="Alta",AT317="Catastrófico"),AND(AQ317="Muy Alta",AT317="Catastrófico")),"Extremo","")))),"")</f>
        <v>Bajo</v>
      </c>
      <c r="AW317" s="802" t="s">
        <v>82</v>
      </c>
      <c r="AX317" s="804"/>
      <c r="AY317" s="804"/>
      <c r="AZ317" s="804"/>
      <c r="BA317" s="804"/>
      <c r="BB317" s="1136"/>
      <c r="BC317" s="851"/>
      <c r="BD317" s="851"/>
      <c r="BE317" s="1019"/>
      <c r="BF317" s="1019"/>
      <c r="BG317" s="1019"/>
      <c r="BH317" s="1019"/>
      <c r="BI317" s="1019"/>
      <c r="BJ317" s="804"/>
      <c r="BK317" s="804"/>
      <c r="BL317" s="1179"/>
    </row>
    <row r="318" spans="1:64" s="11" customFormat="1" ht="90.75" thickBot="1" x14ac:dyDescent="0.3">
      <c r="A318" s="1181"/>
      <c r="B318" s="1183"/>
      <c r="C318" s="1062"/>
      <c r="D318" s="1013"/>
      <c r="E318" s="946"/>
      <c r="F318" s="1016"/>
      <c r="G318" s="852"/>
      <c r="H318" s="803"/>
      <c r="I318" s="1044"/>
      <c r="J318" s="983"/>
      <c r="K318" s="1002"/>
      <c r="L318" s="852"/>
      <c r="M318" s="852"/>
      <c r="N318" s="805"/>
      <c r="O318" s="971"/>
      <c r="P318" s="803"/>
      <c r="Q318" s="955"/>
      <c r="R318" s="803"/>
      <c r="S318" s="955"/>
      <c r="T318" s="803"/>
      <c r="U318" s="955"/>
      <c r="V318" s="958"/>
      <c r="W318" s="955"/>
      <c r="X318" s="955"/>
      <c r="Y318" s="968"/>
      <c r="Z318" s="68">
        <v>2</v>
      </c>
      <c r="AA318" s="385" t="s">
        <v>855</v>
      </c>
      <c r="AB318" s="383" t="s">
        <v>165</v>
      </c>
      <c r="AC318" s="385" t="s">
        <v>856</v>
      </c>
      <c r="AD318" s="384" t="str">
        <f t="shared" si="32"/>
        <v>Probabilidad</v>
      </c>
      <c r="AE318" s="383" t="s">
        <v>902</v>
      </c>
      <c r="AF318" s="302">
        <f t="shared" si="33"/>
        <v>0.25</v>
      </c>
      <c r="AG318" s="383" t="s">
        <v>65</v>
      </c>
      <c r="AH318" s="302">
        <f t="shared" si="34"/>
        <v>0.25</v>
      </c>
      <c r="AI318" s="315">
        <f t="shared" si="35"/>
        <v>0.5</v>
      </c>
      <c r="AJ318" s="69">
        <f>IFERROR(IF(AND(AD317="Probabilidad",AD318="Probabilidad"),(AJ317-(+AJ317*AI318)),IF(AD318="Probabilidad",(Q317-(+Q317*AI318)),IF(AD318="Impacto",AJ317,""))),"")</f>
        <v>7.0000000000000007E-2</v>
      </c>
      <c r="AK318" s="69">
        <f>IFERROR(IF(AND(AD317="Impacto",AD318="Impacto"),(AK317-(+AK317*AI318)),IF(AD318="Impacto",(W317-(W317*AI318)),IF(AD318="Probabilidad",AK317,""))),"")</f>
        <v>0.2</v>
      </c>
      <c r="AL318" s="10" t="s">
        <v>66</v>
      </c>
      <c r="AM318" s="10" t="s">
        <v>67</v>
      </c>
      <c r="AN318" s="10" t="s">
        <v>80</v>
      </c>
      <c r="AO318" s="952"/>
      <c r="AP318" s="952"/>
      <c r="AQ318" s="968"/>
      <c r="AR318" s="952"/>
      <c r="AS318" s="952"/>
      <c r="AT318" s="968"/>
      <c r="AU318" s="968"/>
      <c r="AV318" s="968"/>
      <c r="AW318" s="803"/>
      <c r="AX318" s="805"/>
      <c r="AY318" s="805"/>
      <c r="AZ318" s="805"/>
      <c r="BA318" s="805"/>
      <c r="BB318" s="1137"/>
      <c r="BC318" s="852"/>
      <c r="BD318" s="852"/>
      <c r="BE318" s="1020"/>
      <c r="BF318" s="1020"/>
      <c r="BG318" s="1020"/>
      <c r="BH318" s="1020"/>
      <c r="BI318" s="1020"/>
      <c r="BJ318" s="805"/>
      <c r="BK318" s="805"/>
      <c r="BL318" s="1026"/>
    </row>
    <row r="319" spans="1:64" s="11" customFormat="1" ht="75" x14ac:dyDescent="0.25">
      <c r="A319" s="1181"/>
      <c r="B319" s="1183"/>
      <c r="C319" s="1062"/>
      <c r="D319" s="1013"/>
      <c r="E319" s="946"/>
      <c r="F319" s="1016"/>
      <c r="G319" s="852"/>
      <c r="H319" s="803"/>
      <c r="I319" s="1044"/>
      <c r="J319" s="983"/>
      <c r="K319" s="1002"/>
      <c r="L319" s="852"/>
      <c r="M319" s="852"/>
      <c r="N319" s="805"/>
      <c r="O319" s="971"/>
      <c r="P319" s="803"/>
      <c r="Q319" s="955"/>
      <c r="R319" s="803"/>
      <c r="S319" s="955"/>
      <c r="T319" s="803"/>
      <c r="U319" s="955"/>
      <c r="V319" s="958"/>
      <c r="W319" s="955"/>
      <c r="X319" s="955"/>
      <c r="Y319" s="968"/>
      <c r="Z319" s="68">
        <v>3</v>
      </c>
      <c r="AA319" s="385" t="s">
        <v>1107</v>
      </c>
      <c r="AB319" s="383" t="s">
        <v>170</v>
      </c>
      <c r="AC319" s="385" t="s">
        <v>856</v>
      </c>
      <c r="AD319" s="384" t="str">
        <f t="shared" si="32"/>
        <v>Probabilidad</v>
      </c>
      <c r="AE319" s="383" t="s">
        <v>907</v>
      </c>
      <c r="AF319" s="302">
        <f t="shared" si="33"/>
        <v>0.15</v>
      </c>
      <c r="AG319" s="383" t="s">
        <v>903</v>
      </c>
      <c r="AH319" s="302">
        <f t="shared" si="34"/>
        <v>0.15</v>
      </c>
      <c r="AI319" s="315">
        <f t="shared" si="35"/>
        <v>0.3</v>
      </c>
      <c r="AJ319" s="69">
        <f>IFERROR(IF(AND(AD318="Probabilidad",AD319="Probabilidad"),(AJ318-(+AJ318*AI319)),IF(AND(AD318="Impacto",AD319="Probabilidad"),(AJ317-(+AJ317*AI319)),IF(AD319="Impacto",AJ318,""))),"")</f>
        <v>4.9000000000000002E-2</v>
      </c>
      <c r="AK319" s="69">
        <f>IFERROR(IF(AND(AD318="Impacto",AD319="Impacto"),(AK318-(+AK318*AI319)),IF(AND(AD318="Probabilidad",AD319="Impacto"),(AK317-(+AK317*AI319)),IF(AD319="Probabilidad",AK318,""))),"")</f>
        <v>0.2</v>
      </c>
      <c r="AL319" s="10" t="s">
        <v>66</v>
      </c>
      <c r="AM319" s="10" t="s">
        <v>67</v>
      </c>
      <c r="AN319" s="10" t="s">
        <v>80</v>
      </c>
      <c r="AO319" s="952"/>
      <c r="AP319" s="952"/>
      <c r="AQ319" s="968"/>
      <c r="AR319" s="952"/>
      <c r="AS319" s="952"/>
      <c r="AT319" s="968"/>
      <c r="AU319" s="968"/>
      <c r="AV319" s="968"/>
      <c r="AW319" s="803"/>
      <c r="AX319" s="805"/>
      <c r="AY319" s="805"/>
      <c r="AZ319" s="805"/>
      <c r="BA319" s="805"/>
      <c r="BB319" s="1137"/>
      <c r="BC319" s="852"/>
      <c r="BD319" s="852"/>
      <c r="BE319" s="1020"/>
      <c r="BF319" s="1020"/>
      <c r="BG319" s="1020"/>
      <c r="BH319" s="1020"/>
      <c r="BI319" s="1020"/>
      <c r="BJ319" s="805"/>
      <c r="BK319" s="805"/>
      <c r="BL319" s="1026"/>
    </row>
    <row r="320" spans="1:64" s="11" customFormat="1" x14ac:dyDescent="0.25">
      <c r="A320" s="1181"/>
      <c r="B320" s="1183"/>
      <c r="C320" s="1062"/>
      <c r="D320" s="1013"/>
      <c r="E320" s="946"/>
      <c r="F320" s="1016"/>
      <c r="G320" s="852"/>
      <c r="H320" s="803"/>
      <c r="I320" s="1044"/>
      <c r="J320" s="983"/>
      <c r="K320" s="1002"/>
      <c r="L320" s="852"/>
      <c r="M320" s="852"/>
      <c r="N320" s="805"/>
      <c r="O320" s="971"/>
      <c r="P320" s="803"/>
      <c r="Q320" s="955"/>
      <c r="R320" s="803"/>
      <c r="S320" s="955"/>
      <c r="T320" s="803"/>
      <c r="U320" s="955"/>
      <c r="V320" s="958"/>
      <c r="W320" s="955"/>
      <c r="X320" s="955"/>
      <c r="Y320" s="968"/>
      <c r="Z320" s="68">
        <v>4</v>
      </c>
      <c r="AA320" s="385"/>
      <c r="AB320" s="383"/>
      <c r="AC320" s="385"/>
      <c r="AD320" s="384" t="str">
        <f t="shared" si="32"/>
        <v/>
      </c>
      <c r="AE320" s="383"/>
      <c r="AF320" s="302" t="str">
        <f t="shared" si="33"/>
        <v/>
      </c>
      <c r="AG320" s="383"/>
      <c r="AH320" s="302" t="str">
        <f t="shared" si="34"/>
        <v/>
      </c>
      <c r="AI320" s="315" t="str">
        <f t="shared" si="35"/>
        <v/>
      </c>
      <c r="AJ320" s="69" t="str">
        <f>IFERROR(IF(AND(AD319="Probabilidad",AD320="Probabilidad"),(AJ319-(+AJ319*AI320)),IF(AND(AD319="Impacto",AD320="Probabilidad"),(AJ318-(+AJ318*AI320)),IF(AD320="Impacto",AJ319,""))),"")</f>
        <v/>
      </c>
      <c r="AK320" s="71" t="str">
        <f>IFERROR(IF(AND(AD319="Impacto",AD320="Impacto"),(AK319-(+AK319*AI320)),IF(AND(AD319="Probabilidad",AD320="Impacto"),(AK318-(+AK318*AI320)),IF(AD320="Probabilidad",AK319,""))),"")</f>
        <v/>
      </c>
      <c r="AL320" s="19"/>
      <c r="AM320" s="19"/>
      <c r="AN320" s="19"/>
      <c r="AO320" s="952"/>
      <c r="AP320" s="952"/>
      <c r="AQ320" s="968"/>
      <c r="AR320" s="952"/>
      <c r="AS320" s="952"/>
      <c r="AT320" s="968"/>
      <c r="AU320" s="968"/>
      <c r="AV320" s="968"/>
      <c r="AW320" s="803"/>
      <c r="AX320" s="805"/>
      <c r="AY320" s="805"/>
      <c r="AZ320" s="805"/>
      <c r="BA320" s="805"/>
      <c r="BB320" s="1137"/>
      <c r="BC320" s="852"/>
      <c r="BD320" s="852"/>
      <c r="BE320" s="1020"/>
      <c r="BF320" s="1020"/>
      <c r="BG320" s="1020"/>
      <c r="BH320" s="1020"/>
      <c r="BI320" s="1020"/>
      <c r="BJ320" s="805"/>
      <c r="BK320" s="805"/>
      <c r="BL320" s="1026"/>
    </row>
    <row r="321" spans="1:64" s="11" customFormat="1" x14ac:dyDescent="0.25">
      <c r="A321" s="1181"/>
      <c r="B321" s="1183"/>
      <c r="C321" s="1062"/>
      <c r="D321" s="1013"/>
      <c r="E321" s="946"/>
      <c r="F321" s="1016"/>
      <c r="G321" s="852"/>
      <c r="H321" s="803"/>
      <c r="I321" s="1044"/>
      <c r="J321" s="983"/>
      <c r="K321" s="1002"/>
      <c r="L321" s="852"/>
      <c r="M321" s="852"/>
      <c r="N321" s="805"/>
      <c r="O321" s="971"/>
      <c r="P321" s="803"/>
      <c r="Q321" s="955"/>
      <c r="R321" s="803"/>
      <c r="S321" s="955"/>
      <c r="T321" s="803"/>
      <c r="U321" s="955"/>
      <c r="V321" s="958"/>
      <c r="W321" s="955"/>
      <c r="X321" s="955"/>
      <c r="Y321" s="968"/>
      <c r="Z321" s="68">
        <v>5</v>
      </c>
      <c r="AA321" s="385"/>
      <c r="AB321" s="383"/>
      <c r="AC321" s="385"/>
      <c r="AD321" s="384" t="str">
        <f t="shared" si="32"/>
        <v/>
      </c>
      <c r="AE321" s="383"/>
      <c r="AF321" s="302" t="str">
        <f t="shared" si="33"/>
        <v/>
      </c>
      <c r="AG321" s="383"/>
      <c r="AH321" s="302" t="str">
        <f t="shared" si="34"/>
        <v/>
      </c>
      <c r="AI321" s="315" t="str">
        <f t="shared" si="35"/>
        <v/>
      </c>
      <c r="AJ321" s="69" t="str">
        <f>IFERROR(IF(AND(AD320="Probabilidad",AD321="Probabilidad"),(AJ320-(+AJ320*AI321)),IF(AND(AD320="Impacto",AD321="Probabilidad"),(AJ319-(+AJ319*AI321)),IF(AD321="Impacto",AJ320,""))),"")</f>
        <v/>
      </c>
      <c r="AK321" s="69" t="str">
        <f>IFERROR(IF(AND(AD320="Impacto",AD321="Impacto"),(AK320-(+AK320*AI321)),IF(AND(AD320="Probabilidad",AD321="Impacto"),(AK319-(+AK319*AI321)),IF(AD321="Probabilidad",AK320,""))),"")</f>
        <v/>
      </c>
      <c r="AL321" s="19"/>
      <c r="AM321" s="19"/>
      <c r="AN321" s="19"/>
      <c r="AO321" s="952"/>
      <c r="AP321" s="952"/>
      <c r="AQ321" s="968"/>
      <c r="AR321" s="952"/>
      <c r="AS321" s="952"/>
      <c r="AT321" s="968"/>
      <c r="AU321" s="968"/>
      <c r="AV321" s="968"/>
      <c r="AW321" s="803"/>
      <c r="AX321" s="805"/>
      <c r="AY321" s="805"/>
      <c r="AZ321" s="805"/>
      <c r="BA321" s="805"/>
      <c r="BB321" s="1137"/>
      <c r="BC321" s="852"/>
      <c r="BD321" s="852"/>
      <c r="BE321" s="1020"/>
      <c r="BF321" s="1020"/>
      <c r="BG321" s="1020"/>
      <c r="BH321" s="1020"/>
      <c r="BI321" s="1020"/>
      <c r="BJ321" s="805"/>
      <c r="BK321" s="805"/>
      <c r="BL321" s="1026"/>
    </row>
    <row r="322" spans="1:64" s="11" customFormat="1" ht="15.75" thickBot="1" x14ac:dyDescent="0.3">
      <c r="A322" s="1181"/>
      <c r="B322" s="1183"/>
      <c r="C322" s="1062"/>
      <c r="D322" s="1014"/>
      <c r="E322" s="947"/>
      <c r="F322" s="1017"/>
      <c r="G322" s="960"/>
      <c r="H322" s="847"/>
      <c r="I322" s="1045"/>
      <c r="J322" s="984"/>
      <c r="K322" s="1003"/>
      <c r="L322" s="960"/>
      <c r="M322" s="960"/>
      <c r="N322" s="806"/>
      <c r="O322" s="972"/>
      <c r="P322" s="847"/>
      <c r="Q322" s="956"/>
      <c r="R322" s="847"/>
      <c r="S322" s="956"/>
      <c r="T322" s="847"/>
      <c r="U322" s="956"/>
      <c r="V322" s="959"/>
      <c r="W322" s="956"/>
      <c r="X322" s="956"/>
      <c r="Y322" s="969"/>
      <c r="Z322" s="60">
        <v>6</v>
      </c>
      <c r="AA322" s="387"/>
      <c r="AB322" s="388"/>
      <c r="AC322" s="387"/>
      <c r="AD322" s="391" t="str">
        <f t="shared" si="32"/>
        <v/>
      </c>
      <c r="AE322" s="388"/>
      <c r="AF322" s="303" t="str">
        <f t="shared" si="33"/>
        <v/>
      </c>
      <c r="AG322" s="388"/>
      <c r="AH322" s="303" t="str">
        <f t="shared" si="34"/>
        <v/>
      </c>
      <c r="AI322" s="61" t="str">
        <f t="shared" si="35"/>
        <v/>
      </c>
      <c r="AJ322" s="69" t="str">
        <f>IFERROR(IF(AND(AD321="Probabilidad",AD322="Probabilidad"),(AJ321-(+AJ321*AI322)),IF(AND(AD321="Impacto",AD322="Probabilidad"),(AJ320-(+AJ320*AI322)),IF(AD322="Impacto",AJ321,""))),"")</f>
        <v/>
      </c>
      <c r="AK322" s="69" t="str">
        <f>IFERROR(IF(AND(AD321="Impacto",AD322="Impacto"),(AK321-(+AK321*AI322)),IF(AND(AD321="Probabilidad",AD322="Impacto"),(AK320-(+AK320*AI322)),IF(AD322="Probabilidad",AK321,""))),"")</f>
        <v/>
      </c>
      <c r="AL322" s="20"/>
      <c r="AM322" s="20"/>
      <c r="AN322" s="20"/>
      <c r="AO322" s="953"/>
      <c r="AP322" s="953"/>
      <c r="AQ322" s="969"/>
      <c r="AR322" s="953"/>
      <c r="AS322" s="953"/>
      <c r="AT322" s="969"/>
      <c r="AU322" s="969"/>
      <c r="AV322" s="969"/>
      <c r="AW322" s="847"/>
      <c r="AX322" s="806"/>
      <c r="AY322" s="806"/>
      <c r="AZ322" s="806"/>
      <c r="BA322" s="806"/>
      <c r="BB322" s="1138"/>
      <c r="BC322" s="960"/>
      <c r="BD322" s="960"/>
      <c r="BE322" s="1021"/>
      <c r="BF322" s="1021"/>
      <c r="BG322" s="1021"/>
      <c r="BH322" s="1021"/>
      <c r="BI322" s="1021"/>
      <c r="BJ322" s="806"/>
      <c r="BK322" s="806"/>
      <c r="BL322" s="1027"/>
    </row>
    <row r="323" spans="1:64" s="11" customFormat="1" ht="76.5" customHeight="1" thickBot="1" x14ac:dyDescent="0.3">
      <c r="A323" s="1181"/>
      <c r="B323" s="1183"/>
      <c r="C323" s="1062"/>
      <c r="D323" s="1012" t="s">
        <v>840</v>
      </c>
      <c r="E323" s="945" t="s">
        <v>128</v>
      </c>
      <c r="F323" s="1015">
        <v>9</v>
      </c>
      <c r="G323" s="851" t="s">
        <v>1108</v>
      </c>
      <c r="H323" s="802" t="s">
        <v>98</v>
      </c>
      <c r="I323" s="1043" t="s">
        <v>1696</v>
      </c>
      <c r="J323" s="982" t="s">
        <v>16</v>
      </c>
      <c r="K323" s="1001" t="str">
        <f>CONCATENATE(" *",[27]Árbol_G!C417," *",[27]Árbol_G!E417," *",[27]Árbol_G!G417)</f>
        <v xml:space="preserve"> *Seleccione * *</v>
      </c>
      <c r="L323" s="851" t="s">
        <v>1099</v>
      </c>
      <c r="M323" s="851" t="s">
        <v>1100</v>
      </c>
      <c r="N323" s="804"/>
      <c r="O323" s="970"/>
      <c r="P323" s="802" t="s">
        <v>71</v>
      </c>
      <c r="Q323" s="954">
        <f>IF(P323="Muy Alta",100%,IF(P323="Alta",80%,IF(P323="Media",60%,IF(P323="Baja",40%,IF(P323="Muy Baja",20%,"")))))</f>
        <v>0.4</v>
      </c>
      <c r="R323" s="802"/>
      <c r="S323" s="954" t="str">
        <f>IF(R323="Catastrófico",100%,IF(R323="Mayor",80%,IF(R323="Moderado",60%,IF(R323="Menor",40%,IF(R323="Leve",20%,"")))))</f>
        <v/>
      </c>
      <c r="T323" s="802" t="s">
        <v>9</v>
      </c>
      <c r="U323" s="954">
        <f>IF(T323="Catastrófico",100%,IF(T323="Mayor",80%,IF(T323="Moderado",60%,IF(T323="Menor",40%,IF(T323="Leve",20%,"")))))</f>
        <v>0.4</v>
      </c>
      <c r="V323" s="957" t="str">
        <f>IF(W323=100%,"Catastrófico",IF(W323=80%,"Mayor",IF(W323=60%,"Moderado",IF(W323=40%,"Menor",IF(W323=20%,"Leve","")))))</f>
        <v>Menor</v>
      </c>
      <c r="W323" s="954">
        <f>IF(AND(S323="",U323=""),"",MAX(S323,U323))</f>
        <v>0.4</v>
      </c>
      <c r="X323" s="954" t="str">
        <f>CONCATENATE(P323,V323)</f>
        <v>BajaMenor</v>
      </c>
      <c r="Y323" s="967" t="str">
        <f>IF(X323="Muy AltaLeve","Alto",IF(X323="Muy AltaMenor","Alto",IF(X323="Muy AltaModerado","Alto",IF(X323="Muy AltaMayor","Alto",IF(X323="Muy AltaCatastrófico","Extremo",IF(X323="AltaLeve","Moderado",IF(X323="AltaMenor","Moderado",IF(X323="AltaModerado","Alto",IF(X323="AltaMayor","Alto",IF(X323="AltaCatastrófico","Extremo",IF(X323="MediaLeve","Moderado",IF(X323="MediaMenor","Moderado",IF(X323="MediaModerado","Moderado",IF(X323="MediaMayor","Alto",IF(X323="MediaCatastrófico","Extremo",IF(X323="BajaLeve","Bajo",IF(X323="BajaMenor","Moderado",IF(X323="BajaModerado","Moderado",IF(X323="BajaMayor","Alto",IF(X323="BajaCatastrófico","Extremo",IF(X323="Muy BajaLeve","Bajo",IF(X323="Muy BajaMenor","Bajo",IF(X323="Muy BajaModerado","Moderado",IF(X323="Muy BajaMayor","Alto",IF(X323="Muy BajaCatastrófico","Extremo","")))))))))))))))))))))))))</f>
        <v>Moderado</v>
      </c>
      <c r="Z323" s="58">
        <v>1</v>
      </c>
      <c r="AA323" s="62" t="s">
        <v>1109</v>
      </c>
      <c r="AB323" s="381" t="s">
        <v>165</v>
      </c>
      <c r="AC323" s="385" t="s">
        <v>1067</v>
      </c>
      <c r="AD323" s="396" t="str">
        <f t="shared" si="32"/>
        <v>Probabilidad</v>
      </c>
      <c r="AE323" s="409" t="s">
        <v>902</v>
      </c>
      <c r="AF323" s="301">
        <f t="shared" si="33"/>
        <v>0.25</v>
      </c>
      <c r="AG323" s="409" t="s">
        <v>65</v>
      </c>
      <c r="AH323" s="301">
        <f t="shared" si="34"/>
        <v>0.25</v>
      </c>
      <c r="AI323" s="300">
        <f t="shared" si="35"/>
        <v>0.5</v>
      </c>
      <c r="AJ323" s="59">
        <f>IFERROR(IF(AD323="Probabilidad",(Q323-(+Q323*AI323)),IF(AD323="Impacto",Q323,"")),"")</f>
        <v>0.2</v>
      </c>
      <c r="AK323" s="59">
        <f>IFERROR(IF(AD323="Impacto",(W323-(+W323*AI323)),IF(AD323="Probabilidad",W323,"")),"")</f>
        <v>0.4</v>
      </c>
      <c r="AL323" s="10" t="s">
        <v>66</v>
      </c>
      <c r="AM323" s="10" t="s">
        <v>67</v>
      </c>
      <c r="AN323" s="10" t="s">
        <v>80</v>
      </c>
      <c r="AO323" s="951">
        <f>Q323</f>
        <v>0.4</v>
      </c>
      <c r="AP323" s="951">
        <f>IF(AJ323="","",MIN(AJ323:AJ328))</f>
        <v>7.0000000000000007E-2</v>
      </c>
      <c r="AQ323" s="967" t="str">
        <f>IFERROR(IF(AP323="","",IF(AP323&lt;=0.2,"Muy Baja",IF(AP323&lt;=0.4,"Baja",IF(AP323&lt;=0.6,"Media",IF(AP323&lt;=0.8,"Alta","Muy Alta"))))),"")</f>
        <v>Muy Baja</v>
      </c>
      <c r="AR323" s="951">
        <f>W323</f>
        <v>0.4</v>
      </c>
      <c r="AS323" s="951">
        <f>IF(AK323="","",MIN(AK323:AK328))</f>
        <v>0.30000000000000004</v>
      </c>
      <c r="AT323" s="967" t="str">
        <f>IFERROR(IF(AS323="","",IF(AS323&lt;=0.2,"Leve",IF(AS323&lt;=0.4,"Menor",IF(AS323&lt;=0.6,"Moderado",IF(AS323&lt;=0.8,"Mayor","Catastrófico"))))),"")</f>
        <v>Menor</v>
      </c>
      <c r="AU323" s="967" t="str">
        <f>Y323</f>
        <v>Moderado</v>
      </c>
      <c r="AV323" s="967" t="str">
        <f>IFERROR(IF(OR(AND(AQ323="Muy Baja",AT323="Leve"),AND(AQ323="Muy Baja",AT323="Menor"),AND(AQ323="Baja",AT323="Leve")),"Bajo",IF(OR(AND(AQ323="Muy baja",AT323="Moderado"),AND(AQ323="Baja",AT323="Menor"),AND(AQ323="Baja",AT323="Moderado"),AND(AQ323="Media",AT323="Leve"),AND(AQ323="Media",AT323="Menor"),AND(AQ323="Media",AT323="Moderado"),AND(AQ323="Alta",AT323="Leve"),AND(AQ323="Alta",AT323="Menor")),"Moderado",IF(OR(AND(AQ323="Muy Baja",AT323="Mayor"),AND(AQ323="Baja",AT323="Mayor"),AND(AQ323="Media",AT323="Mayor"),AND(AQ323="Alta",AT323="Moderado"),AND(AQ323="Alta",AT323="Mayor"),AND(AQ323="Muy Alta",AT323="Leve"),AND(AQ323="Muy Alta",AT323="Menor"),AND(AQ323="Muy Alta",AT323="Moderado"),AND(AQ323="Muy Alta",AT323="Mayor")),"Alto",IF(OR(AND(AQ323="Muy Baja",AT323="Catastrófico"),AND(AQ323="Baja",AT323="Catastrófico"),AND(AQ323="Media",AT323="Catastrófico"),AND(AQ323="Alta",AT323="Catastrófico"),AND(AQ323="Muy Alta",AT323="Catastrófico")),"Extremo","")))),"")</f>
        <v>Bajo</v>
      </c>
      <c r="AW323" s="802" t="s">
        <v>82</v>
      </c>
      <c r="AX323" s="851"/>
      <c r="AY323" s="851"/>
      <c r="AZ323" s="851"/>
      <c r="BA323" s="851"/>
      <c r="BB323" s="1037"/>
      <c r="BC323" s="851"/>
      <c r="BD323" s="851"/>
      <c r="BE323" s="1019"/>
      <c r="BF323" s="1019"/>
      <c r="BG323" s="1019"/>
      <c r="BH323" s="1019"/>
      <c r="BI323" s="1019"/>
      <c r="BJ323" s="804"/>
      <c r="BK323" s="804"/>
      <c r="BL323" s="1179"/>
    </row>
    <row r="324" spans="1:64" s="11" customFormat="1" ht="71.25" thickBot="1" x14ac:dyDescent="0.3">
      <c r="A324" s="1181"/>
      <c r="B324" s="1183"/>
      <c r="C324" s="1062"/>
      <c r="D324" s="1013"/>
      <c r="E324" s="946"/>
      <c r="F324" s="1016"/>
      <c r="G324" s="852"/>
      <c r="H324" s="803"/>
      <c r="I324" s="1044"/>
      <c r="J324" s="983"/>
      <c r="K324" s="1002"/>
      <c r="L324" s="852"/>
      <c r="M324" s="852"/>
      <c r="N324" s="805"/>
      <c r="O324" s="971"/>
      <c r="P324" s="803"/>
      <c r="Q324" s="955"/>
      <c r="R324" s="803"/>
      <c r="S324" s="955"/>
      <c r="T324" s="803"/>
      <c r="U324" s="955"/>
      <c r="V324" s="958"/>
      <c r="W324" s="955"/>
      <c r="X324" s="955"/>
      <c r="Y324" s="968"/>
      <c r="Z324" s="68">
        <v>2</v>
      </c>
      <c r="AA324" s="385" t="s">
        <v>1101</v>
      </c>
      <c r="AB324" s="383" t="s">
        <v>165</v>
      </c>
      <c r="AC324" s="385" t="s">
        <v>921</v>
      </c>
      <c r="AD324" s="384" t="str">
        <f t="shared" si="32"/>
        <v>Probabilidad</v>
      </c>
      <c r="AE324" s="383" t="s">
        <v>902</v>
      </c>
      <c r="AF324" s="302">
        <f t="shared" si="33"/>
        <v>0.25</v>
      </c>
      <c r="AG324" s="383" t="s">
        <v>65</v>
      </c>
      <c r="AH324" s="302">
        <f t="shared" si="34"/>
        <v>0.25</v>
      </c>
      <c r="AI324" s="315">
        <f t="shared" si="35"/>
        <v>0.5</v>
      </c>
      <c r="AJ324" s="69">
        <f>IFERROR(IF(AND(AD323="Probabilidad",AD324="Probabilidad"),(AJ323-(+AJ323*AI324)),IF(AD324="Probabilidad",(Q323-(+Q323*AI324)),IF(AD324="Impacto",AJ323,""))),"")</f>
        <v>0.1</v>
      </c>
      <c r="AK324" s="69">
        <f>IFERROR(IF(AND(AD323="Impacto",AD324="Impacto"),(AK323-(+AK323*AI324)),IF(AD324="Impacto",(W323-(W323*AI324)),IF(AD324="Probabilidad",AK323,""))),"")</f>
        <v>0.4</v>
      </c>
      <c r="AL324" s="10" t="s">
        <v>66</v>
      </c>
      <c r="AM324" s="10" t="s">
        <v>67</v>
      </c>
      <c r="AN324" s="10" t="s">
        <v>80</v>
      </c>
      <c r="AO324" s="952"/>
      <c r="AP324" s="952"/>
      <c r="AQ324" s="968"/>
      <c r="AR324" s="952"/>
      <c r="AS324" s="952"/>
      <c r="AT324" s="968"/>
      <c r="AU324" s="968"/>
      <c r="AV324" s="968"/>
      <c r="AW324" s="803"/>
      <c r="AX324" s="852"/>
      <c r="AY324" s="852"/>
      <c r="AZ324" s="852"/>
      <c r="BA324" s="852"/>
      <c r="BB324" s="1046"/>
      <c r="BC324" s="852"/>
      <c r="BD324" s="852"/>
      <c r="BE324" s="1020"/>
      <c r="BF324" s="1020"/>
      <c r="BG324" s="1020"/>
      <c r="BH324" s="1020"/>
      <c r="BI324" s="1020"/>
      <c r="BJ324" s="805"/>
      <c r="BK324" s="805"/>
      <c r="BL324" s="1026"/>
    </row>
    <row r="325" spans="1:64" s="11" customFormat="1" ht="75.75" thickBot="1" x14ac:dyDescent="0.3">
      <c r="A325" s="1181"/>
      <c r="B325" s="1183"/>
      <c r="C325" s="1062"/>
      <c r="D325" s="1013"/>
      <c r="E325" s="946"/>
      <c r="F325" s="1016"/>
      <c r="G325" s="852"/>
      <c r="H325" s="803"/>
      <c r="I325" s="1044"/>
      <c r="J325" s="983"/>
      <c r="K325" s="1002"/>
      <c r="L325" s="852"/>
      <c r="M325" s="852"/>
      <c r="N325" s="805"/>
      <c r="O325" s="971"/>
      <c r="P325" s="803"/>
      <c r="Q325" s="955"/>
      <c r="R325" s="803"/>
      <c r="S325" s="955"/>
      <c r="T325" s="803"/>
      <c r="U325" s="955"/>
      <c r="V325" s="958"/>
      <c r="W325" s="955"/>
      <c r="X325" s="955"/>
      <c r="Y325" s="968"/>
      <c r="Z325" s="68">
        <v>3</v>
      </c>
      <c r="AA325" s="385" t="s">
        <v>1102</v>
      </c>
      <c r="AB325" s="383" t="s">
        <v>170</v>
      </c>
      <c r="AC325" s="385" t="s">
        <v>921</v>
      </c>
      <c r="AD325" s="384" t="str">
        <f t="shared" si="32"/>
        <v>Probabilidad</v>
      </c>
      <c r="AE325" s="383" t="s">
        <v>907</v>
      </c>
      <c r="AF325" s="302">
        <f t="shared" si="33"/>
        <v>0.15</v>
      </c>
      <c r="AG325" s="383" t="s">
        <v>903</v>
      </c>
      <c r="AH325" s="302">
        <f t="shared" si="34"/>
        <v>0.15</v>
      </c>
      <c r="AI325" s="315">
        <f t="shared" si="35"/>
        <v>0.3</v>
      </c>
      <c r="AJ325" s="69">
        <f>IFERROR(IF(AND(AD324="Probabilidad",AD325="Probabilidad"),(AJ324-(+AJ324*AI325)),IF(AND(AD324="Impacto",AD325="Probabilidad"),(AJ323-(+AJ323*AI325)),IF(AD325="Impacto",AJ324,""))),"")</f>
        <v>7.0000000000000007E-2</v>
      </c>
      <c r="AK325" s="69">
        <f>IFERROR(IF(AND(AD324="Impacto",AD325="Impacto"),(AK324-(+AK324*AI325)),IF(AND(AD324="Probabilidad",AD325="Impacto"),(AK323-(+AK323*AI325)),IF(AD325="Probabilidad",AK324,""))),"")</f>
        <v>0.4</v>
      </c>
      <c r="AL325" s="10" t="s">
        <v>66</v>
      </c>
      <c r="AM325" s="10" t="s">
        <v>67</v>
      </c>
      <c r="AN325" s="10" t="s">
        <v>80</v>
      </c>
      <c r="AO325" s="952"/>
      <c r="AP325" s="952"/>
      <c r="AQ325" s="968"/>
      <c r="AR325" s="952"/>
      <c r="AS325" s="952"/>
      <c r="AT325" s="968"/>
      <c r="AU325" s="968"/>
      <c r="AV325" s="968"/>
      <c r="AW325" s="803"/>
      <c r="AX325" s="852"/>
      <c r="AY325" s="852"/>
      <c r="AZ325" s="852"/>
      <c r="BA325" s="852"/>
      <c r="BB325" s="1046"/>
      <c r="BC325" s="852"/>
      <c r="BD325" s="852"/>
      <c r="BE325" s="1020"/>
      <c r="BF325" s="1020"/>
      <c r="BG325" s="1020"/>
      <c r="BH325" s="1020"/>
      <c r="BI325" s="1020"/>
      <c r="BJ325" s="805"/>
      <c r="BK325" s="805"/>
      <c r="BL325" s="1026"/>
    </row>
    <row r="326" spans="1:64" s="11" customFormat="1" ht="90" x14ac:dyDescent="0.25">
      <c r="A326" s="1181"/>
      <c r="B326" s="1183"/>
      <c r="C326" s="1062"/>
      <c r="D326" s="1013"/>
      <c r="E326" s="946"/>
      <c r="F326" s="1016"/>
      <c r="G326" s="852"/>
      <c r="H326" s="803"/>
      <c r="I326" s="1044"/>
      <c r="J326" s="983"/>
      <c r="K326" s="1002"/>
      <c r="L326" s="852"/>
      <c r="M326" s="852"/>
      <c r="N326" s="805"/>
      <c r="O326" s="971"/>
      <c r="P326" s="803"/>
      <c r="Q326" s="955"/>
      <c r="R326" s="803"/>
      <c r="S326" s="955"/>
      <c r="T326" s="803"/>
      <c r="U326" s="955"/>
      <c r="V326" s="958"/>
      <c r="W326" s="955"/>
      <c r="X326" s="955"/>
      <c r="Y326" s="968"/>
      <c r="Z326" s="68">
        <v>4</v>
      </c>
      <c r="AA326" s="385" t="s">
        <v>1103</v>
      </c>
      <c r="AB326" s="383" t="s">
        <v>170</v>
      </c>
      <c r="AC326" s="385" t="s">
        <v>856</v>
      </c>
      <c r="AD326" s="384" t="str">
        <f t="shared" si="32"/>
        <v>Impacto</v>
      </c>
      <c r="AE326" s="383" t="s">
        <v>908</v>
      </c>
      <c r="AF326" s="302">
        <f t="shared" si="33"/>
        <v>0.1</v>
      </c>
      <c r="AG326" s="383" t="s">
        <v>903</v>
      </c>
      <c r="AH326" s="302">
        <f t="shared" si="34"/>
        <v>0.15</v>
      </c>
      <c r="AI326" s="315">
        <f t="shared" si="35"/>
        <v>0.25</v>
      </c>
      <c r="AJ326" s="69">
        <f>IFERROR(IF(AND(AD325="Probabilidad",AD326="Probabilidad"),(AJ325-(+AJ325*AI326)),IF(AND(AD325="Impacto",AD326="Probabilidad"),(AJ324-(+AJ324*AI326)),IF(AD326="Impacto",AJ325,""))),"")</f>
        <v>7.0000000000000007E-2</v>
      </c>
      <c r="AK326" s="69">
        <f>IFERROR(IF(AND(AD325="Impacto",AD326="Impacto"),(AK325-(+AK325*AI326)),IF(AND(AD325="Probabilidad",AD326="Impacto"),(AK324-(+AK324*AI326)),IF(AD326="Probabilidad",AK325,""))),"")</f>
        <v>0.30000000000000004</v>
      </c>
      <c r="AL326" s="10" t="s">
        <v>66</v>
      </c>
      <c r="AM326" s="10" t="s">
        <v>67</v>
      </c>
      <c r="AN326" s="10" t="s">
        <v>80</v>
      </c>
      <c r="AO326" s="952"/>
      <c r="AP326" s="952"/>
      <c r="AQ326" s="968"/>
      <c r="AR326" s="952"/>
      <c r="AS326" s="952"/>
      <c r="AT326" s="968"/>
      <c r="AU326" s="968"/>
      <c r="AV326" s="968"/>
      <c r="AW326" s="803"/>
      <c r="AX326" s="852"/>
      <c r="AY326" s="852"/>
      <c r="AZ326" s="852"/>
      <c r="BA326" s="852"/>
      <c r="BB326" s="1046"/>
      <c r="BC326" s="852"/>
      <c r="BD326" s="852"/>
      <c r="BE326" s="1020"/>
      <c r="BF326" s="1020"/>
      <c r="BG326" s="1020"/>
      <c r="BH326" s="1020"/>
      <c r="BI326" s="1020"/>
      <c r="BJ326" s="805"/>
      <c r="BK326" s="805"/>
      <c r="BL326" s="1026"/>
    </row>
    <row r="327" spans="1:64" s="11" customFormat="1" x14ac:dyDescent="0.25">
      <c r="A327" s="1181"/>
      <c r="B327" s="1183"/>
      <c r="C327" s="1062"/>
      <c r="D327" s="1013"/>
      <c r="E327" s="946"/>
      <c r="F327" s="1016"/>
      <c r="G327" s="852"/>
      <c r="H327" s="803"/>
      <c r="I327" s="1044"/>
      <c r="J327" s="983"/>
      <c r="K327" s="1002"/>
      <c r="L327" s="852"/>
      <c r="M327" s="852"/>
      <c r="N327" s="805"/>
      <c r="O327" s="971"/>
      <c r="P327" s="803"/>
      <c r="Q327" s="955"/>
      <c r="R327" s="803"/>
      <c r="S327" s="955"/>
      <c r="T327" s="803"/>
      <c r="U327" s="955"/>
      <c r="V327" s="958"/>
      <c r="W327" s="955"/>
      <c r="X327" s="955"/>
      <c r="Y327" s="968"/>
      <c r="Z327" s="68">
        <v>5</v>
      </c>
      <c r="AA327" s="385"/>
      <c r="AB327" s="383"/>
      <c r="AC327" s="385"/>
      <c r="AD327" s="384" t="str">
        <f t="shared" si="32"/>
        <v/>
      </c>
      <c r="AE327" s="383"/>
      <c r="AF327" s="302" t="str">
        <f t="shared" si="33"/>
        <v/>
      </c>
      <c r="AG327" s="383"/>
      <c r="AH327" s="302" t="str">
        <f t="shared" si="34"/>
        <v/>
      </c>
      <c r="AI327" s="315" t="str">
        <f t="shared" si="35"/>
        <v/>
      </c>
      <c r="AJ327" s="69" t="str">
        <f>IFERROR(IF(AND(AD326="Probabilidad",AD327="Probabilidad"),(AJ326-(+AJ326*AI327)),IF(AND(AD326="Impacto",AD327="Probabilidad"),(AJ325-(+AJ325*AI327)),IF(AD327="Impacto",AJ326,""))),"")</f>
        <v/>
      </c>
      <c r="AK327" s="69" t="str">
        <f>IFERROR(IF(AND(AD326="Impacto",AD327="Impacto"),(AK326-(+AK326*AI327)),IF(AND(AD326="Probabilidad",AD327="Impacto"),(AK325-(+AK325*AI327)),IF(AD327="Probabilidad",AK326,""))),"")</f>
        <v/>
      </c>
      <c r="AL327" s="19"/>
      <c r="AM327" s="19"/>
      <c r="AN327" s="19"/>
      <c r="AO327" s="952"/>
      <c r="AP327" s="952"/>
      <c r="AQ327" s="968"/>
      <c r="AR327" s="952"/>
      <c r="AS327" s="952"/>
      <c r="AT327" s="968"/>
      <c r="AU327" s="968"/>
      <c r="AV327" s="968"/>
      <c r="AW327" s="803"/>
      <c r="AX327" s="852"/>
      <c r="AY327" s="852"/>
      <c r="AZ327" s="852"/>
      <c r="BA327" s="852"/>
      <c r="BB327" s="1046"/>
      <c r="BC327" s="852"/>
      <c r="BD327" s="852"/>
      <c r="BE327" s="1020"/>
      <c r="BF327" s="1020"/>
      <c r="BG327" s="1020"/>
      <c r="BH327" s="1020"/>
      <c r="BI327" s="1020"/>
      <c r="BJ327" s="805"/>
      <c r="BK327" s="805"/>
      <c r="BL327" s="1026"/>
    </row>
    <row r="328" spans="1:64" s="11" customFormat="1" ht="15.75" thickBot="1" x14ac:dyDescent="0.3">
      <c r="A328" s="1181"/>
      <c r="B328" s="1183"/>
      <c r="C328" s="1062"/>
      <c r="D328" s="1014"/>
      <c r="E328" s="947"/>
      <c r="F328" s="1017"/>
      <c r="G328" s="960"/>
      <c r="H328" s="847"/>
      <c r="I328" s="1045"/>
      <c r="J328" s="984"/>
      <c r="K328" s="1003"/>
      <c r="L328" s="960"/>
      <c r="M328" s="960"/>
      <c r="N328" s="806"/>
      <c r="O328" s="972"/>
      <c r="P328" s="847"/>
      <c r="Q328" s="956"/>
      <c r="R328" s="847"/>
      <c r="S328" s="956"/>
      <c r="T328" s="847"/>
      <c r="U328" s="956"/>
      <c r="V328" s="959"/>
      <c r="W328" s="956"/>
      <c r="X328" s="956"/>
      <c r="Y328" s="969"/>
      <c r="Z328" s="60">
        <v>6</v>
      </c>
      <c r="AA328" s="387"/>
      <c r="AB328" s="388"/>
      <c r="AC328" s="387"/>
      <c r="AD328" s="389" t="str">
        <f t="shared" si="32"/>
        <v/>
      </c>
      <c r="AE328" s="397"/>
      <c r="AF328" s="303" t="str">
        <f t="shared" si="33"/>
        <v/>
      </c>
      <c r="AG328" s="397"/>
      <c r="AH328" s="303" t="str">
        <f t="shared" si="34"/>
        <v/>
      </c>
      <c r="AI328" s="61" t="str">
        <f t="shared" si="35"/>
        <v/>
      </c>
      <c r="AJ328" s="69" t="str">
        <f>IFERROR(IF(AND(AD327="Probabilidad",AD328="Probabilidad"),(AJ327-(+AJ327*AI328)),IF(AND(AD327="Impacto",AD328="Probabilidad"),(AJ326-(+AJ326*AI328)),IF(AD328="Impacto",AJ327,""))),"")</f>
        <v/>
      </c>
      <c r="AK328" s="69" t="str">
        <f>IFERROR(IF(AND(AD327="Impacto",AD328="Impacto"),(AK327-(+AK327*AI328)),IF(AND(AD327="Probabilidad",AD328="Impacto"),(AK326-(+AK326*AI328)),IF(AD328="Probabilidad",AK327,""))),"")</f>
        <v/>
      </c>
      <c r="AL328" s="20"/>
      <c r="AM328" s="20"/>
      <c r="AN328" s="20"/>
      <c r="AO328" s="953"/>
      <c r="AP328" s="953"/>
      <c r="AQ328" s="969"/>
      <c r="AR328" s="953"/>
      <c r="AS328" s="953"/>
      <c r="AT328" s="969"/>
      <c r="AU328" s="969"/>
      <c r="AV328" s="969"/>
      <c r="AW328" s="847"/>
      <c r="AX328" s="960"/>
      <c r="AY328" s="960"/>
      <c r="AZ328" s="960"/>
      <c r="BA328" s="960"/>
      <c r="BB328" s="1047"/>
      <c r="BC328" s="960"/>
      <c r="BD328" s="960"/>
      <c r="BE328" s="1021"/>
      <c r="BF328" s="1021"/>
      <c r="BG328" s="1021"/>
      <c r="BH328" s="1021"/>
      <c r="BI328" s="1021"/>
      <c r="BJ328" s="806"/>
      <c r="BK328" s="806"/>
      <c r="BL328" s="1027"/>
    </row>
    <row r="329" spans="1:64" s="11" customFormat="1" ht="76.5" customHeight="1" thickBot="1" x14ac:dyDescent="0.3">
      <c r="A329" s="1181"/>
      <c r="B329" s="1183"/>
      <c r="C329" s="1062"/>
      <c r="D329" s="1012" t="s">
        <v>840</v>
      </c>
      <c r="E329" s="945" t="s">
        <v>128</v>
      </c>
      <c r="F329" s="1015">
        <v>10</v>
      </c>
      <c r="G329" s="851" t="s">
        <v>1108</v>
      </c>
      <c r="H329" s="802" t="s">
        <v>99</v>
      </c>
      <c r="I329" s="1043" t="s">
        <v>1697</v>
      </c>
      <c r="J329" s="982" t="s">
        <v>16</v>
      </c>
      <c r="K329" s="1001" t="str">
        <f>CONCATENATE(" *",[27]Árbol_G!C434," *",[27]Árbol_G!E434," *",[27]Árbol_G!G434)</f>
        <v xml:space="preserve"> *Seleccione * *</v>
      </c>
      <c r="L329" s="851" t="s">
        <v>1104</v>
      </c>
      <c r="M329" s="851" t="s">
        <v>1110</v>
      </c>
      <c r="N329" s="804"/>
      <c r="O329" s="970"/>
      <c r="P329" s="802" t="s">
        <v>71</v>
      </c>
      <c r="Q329" s="954">
        <f>IF(P329="Muy Alta",100%,IF(P329="Alta",80%,IF(P329="Media",60%,IF(P329="Baja",40%,IF(P329="Muy Baja",20%,"")))))</f>
        <v>0.4</v>
      </c>
      <c r="R329" s="802"/>
      <c r="S329" s="954" t="str">
        <f>IF(R329="Catastrófico",100%,IF(R329="Mayor",80%,IF(R329="Moderado",60%,IF(R329="Menor",40%,IF(R329="Leve",20%,"")))))</f>
        <v/>
      </c>
      <c r="T329" s="802" t="s">
        <v>11</v>
      </c>
      <c r="U329" s="954">
        <f>IF(T329="Catastrófico",100%,IF(T329="Mayor",80%,IF(T329="Moderado",60%,IF(T329="Menor",40%,IF(T329="Leve",20%,"")))))</f>
        <v>0.8</v>
      </c>
      <c r="V329" s="957" t="str">
        <f>IF(W329=100%,"Catastrófico",IF(W329=80%,"Mayor",IF(W329=60%,"Moderado",IF(W329=40%,"Menor",IF(W329=20%,"Leve","")))))</f>
        <v>Mayor</v>
      </c>
      <c r="W329" s="954">
        <f>IF(AND(S329="",U329=""),"",MAX(S329,U329))</f>
        <v>0.8</v>
      </c>
      <c r="X329" s="954" t="str">
        <f>CONCATENATE(P329,V329)</f>
        <v>BajaMayor</v>
      </c>
      <c r="Y329" s="967" t="str">
        <f>IF(X329="Muy AltaLeve","Alto",IF(X329="Muy AltaMenor","Alto",IF(X329="Muy AltaModerado","Alto",IF(X329="Muy AltaMayor","Alto",IF(X329="Muy AltaCatastrófico","Extremo",IF(X329="AltaLeve","Moderado",IF(X329="AltaMenor","Moderado",IF(X329="AltaModerado","Alto",IF(X329="AltaMayor","Alto",IF(X329="AltaCatastrófico","Extremo",IF(X329="MediaLeve","Moderado",IF(X329="MediaMenor","Moderado",IF(X329="MediaModerado","Moderado",IF(X329="MediaMayor","Alto",IF(X329="MediaCatastrófico","Extremo",IF(X329="BajaLeve","Bajo",IF(X329="BajaMenor","Moderado",IF(X329="BajaModerado","Moderado",IF(X329="BajaMayor","Alto",IF(X329="BajaCatastrófico","Extremo",IF(X329="Muy BajaLeve","Bajo",IF(X329="Muy BajaMenor","Bajo",IF(X329="Muy BajaModerado","Moderado",IF(X329="Muy BajaMayor","Alto",IF(X329="Muy BajaCatastrófico","Extremo","")))))))))))))))))))))))))</f>
        <v>Alto</v>
      </c>
      <c r="Z329" s="58">
        <v>1</v>
      </c>
      <c r="AA329" s="81" t="s">
        <v>1111</v>
      </c>
      <c r="AB329" s="381" t="s">
        <v>170</v>
      </c>
      <c r="AC329" s="385" t="s">
        <v>1112</v>
      </c>
      <c r="AD329" s="382" t="str">
        <f t="shared" si="32"/>
        <v>Probabilidad</v>
      </c>
      <c r="AE329" s="381" t="s">
        <v>902</v>
      </c>
      <c r="AF329" s="301">
        <f t="shared" si="33"/>
        <v>0.25</v>
      </c>
      <c r="AG329" s="381" t="s">
        <v>903</v>
      </c>
      <c r="AH329" s="301">
        <f t="shared" si="34"/>
        <v>0.15</v>
      </c>
      <c r="AI329" s="300">
        <f t="shared" si="35"/>
        <v>0.4</v>
      </c>
      <c r="AJ329" s="59">
        <f>IFERROR(IF(AD329="Probabilidad",(Q329-(+Q329*AI329)),IF(AD329="Impacto",Q329,"")),"")</f>
        <v>0.24</v>
      </c>
      <c r="AK329" s="59">
        <f>IFERROR(IF(AD329="Impacto",(W329-(+W329*AI329)),IF(AD329="Probabilidad",W329,"")),"")</f>
        <v>0.8</v>
      </c>
      <c r="AL329" s="10" t="s">
        <v>66</v>
      </c>
      <c r="AM329" s="10" t="s">
        <v>67</v>
      </c>
      <c r="AN329" s="10" t="s">
        <v>80</v>
      </c>
      <c r="AO329" s="951">
        <f>Q329</f>
        <v>0.4</v>
      </c>
      <c r="AP329" s="951">
        <f>IF(AJ329="","",MIN(AJ329:AJ334))</f>
        <v>7.1999999999999995E-2</v>
      </c>
      <c r="AQ329" s="967" t="str">
        <f>IFERROR(IF(AP329="","",IF(AP329&lt;=0.2,"Muy Baja",IF(AP329&lt;=0.4,"Baja",IF(AP329&lt;=0.6,"Media",IF(AP329&lt;=0.8,"Alta","Muy Alta"))))),"")</f>
        <v>Muy Baja</v>
      </c>
      <c r="AR329" s="951">
        <f>W329</f>
        <v>0.8</v>
      </c>
      <c r="AS329" s="951">
        <f>IF(AK329="","",MIN(AK329:AK334))</f>
        <v>0.45000000000000007</v>
      </c>
      <c r="AT329" s="967" t="str">
        <f>IFERROR(IF(AS329="","",IF(AS329&lt;=0.2,"Leve",IF(AS329&lt;=0.4,"Menor",IF(AS329&lt;=0.6,"Moderado",IF(AS329&lt;=0.8,"Mayor","Catastrófico"))))),"")</f>
        <v>Moderado</v>
      </c>
      <c r="AU329" s="967" t="str">
        <f>Y329</f>
        <v>Alto</v>
      </c>
      <c r="AV329" s="967" t="str">
        <f>IFERROR(IF(OR(AND(AQ329="Muy Baja",AT329="Leve"),AND(AQ329="Muy Baja",AT329="Menor"),AND(AQ329="Baja",AT329="Leve")),"Bajo",IF(OR(AND(AQ329="Muy baja",AT329="Moderado"),AND(AQ329="Baja",AT329="Menor"),AND(AQ329="Baja",AT329="Moderado"),AND(AQ329="Media",AT329="Leve"),AND(AQ329="Media",AT329="Menor"),AND(AQ329="Media",AT329="Moderado"),AND(AQ329="Alta",AT329="Leve"),AND(AQ329="Alta",AT329="Menor")),"Moderado",IF(OR(AND(AQ329="Muy Baja",AT329="Mayor"),AND(AQ329="Baja",AT329="Mayor"),AND(AQ329="Media",AT329="Mayor"),AND(AQ329="Alta",AT329="Moderado"),AND(AQ329="Alta",AT329="Mayor"),AND(AQ329="Muy Alta",AT329="Leve"),AND(AQ329="Muy Alta",AT329="Menor"),AND(AQ329="Muy Alta",AT329="Moderado"),AND(AQ329="Muy Alta",AT329="Mayor")),"Alto",IF(OR(AND(AQ329="Muy Baja",AT329="Catastrófico"),AND(AQ329="Baja",AT329="Catastrófico"),AND(AQ329="Media",AT329="Catastrófico"),AND(AQ329="Alta",AT329="Catastrófico"),AND(AQ329="Muy Alta",AT329="Catastrófico")),"Extremo","")))),"")</f>
        <v>Moderado</v>
      </c>
      <c r="AW329" s="802" t="s">
        <v>167</v>
      </c>
      <c r="AX329" s="804" t="s">
        <v>1683</v>
      </c>
      <c r="AY329" s="804" t="s">
        <v>1684</v>
      </c>
      <c r="AZ329" s="804" t="s">
        <v>1068</v>
      </c>
      <c r="BA329" s="804" t="s">
        <v>1113</v>
      </c>
      <c r="BB329" s="1136" t="s">
        <v>1698</v>
      </c>
      <c r="BC329" s="855"/>
      <c r="BD329" s="855"/>
      <c r="BE329" s="1039"/>
      <c r="BF329" s="1039"/>
      <c r="BG329" s="1039"/>
      <c r="BH329" s="1039"/>
      <c r="BI329" s="1039"/>
      <c r="BJ329" s="861"/>
      <c r="BK329" s="861"/>
      <c r="BL329" s="1025"/>
    </row>
    <row r="330" spans="1:64" s="11" customFormat="1" ht="71.25" thickBot="1" x14ac:dyDescent="0.3">
      <c r="A330" s="1181"/>
      <c r="B330" s="1183"/>
      <c r="C330" s="1062"/>
      <c r="D330" s="1013"/>
      <c r="E330" s="946"/>
      <c r="F330" s="1016"/>
      <c r="G330" s="852"/>
      <c r="H330" s="803"/>
      <c r="I330" s="1044"/>
      <c r="J330" s="983"/>
      <c r="K330" s="1002"/>
      <c r="L330" s="852"/>
      <c r="M330" s="852"/>
      <c r="N330" s="805"/>
      <c r="O330" s="971"/>
      <c r="P330" s="803"/>
      <c r="Q330" s="955"/>
      <c r="R330" s="803"/>
      <c r="S330" s="955"/>
      <c r="T330" s="803"/>
      <c r="U330" s="955"/>
      <c r="V330" s="958"/>
      <c r="W330" s="955"/>
      <c r="X330" s="955"/>
      <c r="Y330" s="968"/>
      <c r="Z330" s="68">
        <v>2</v>
      </c>
      <c r="AA330" s="81" t="s">
        <v>1114</v>
      </c>
      <c r="AB330" s="383" t="s">
        <v>170</v>
      </c>
      <c r="AC330" s="385" t="s">
        <v>1112</v>
      </c>
      <c r="AD330" s="384" t="str">
        <f t="shared" si="32"/>
        <v>Impacto</v>
      </c>
      <c r="AE330" s="383" t="s">
        <v>908</v>
      </c>
      <c r="AF330" s="302">
        <f t="shared" si="33"/>
        <v>0.1</v>
      </c>
      <c r="AG330" s="383" t="s">
        <v>903</v>
      </c>
      <c r="AH330" s="302">
        <f t="shared" si="34"/>
        <v>0.15</v>
      </c>
      <c r="AI330" s="315">
        <f t="shared" si="35"/>
        <v>0.25</v>
      </c>
      <c r="AJ330" s="69">
        <f>IFERROR(IF(AND(AD329="Probabilidad",AD330="Probabilidad"),(AJ329-(+AJ329*AI330)),IF(AD330="Probabilidad",(Q329-(+Q329*AI330)),IF(AD330="Impacto",AJ329,""))),"")</f>
        <v>0.24</v>
      </c>
      <c r="AK330" s="69">
        <f>IFERROR(IF(AND(AD329="Impacto",AD330="Impacto"),(AK329-(+AK329*AI330)),IF(AD330="Impacto",(W329-(W329*AI330)),IF(AD330="Probabilidad",AK329,""))),"")</f>
        <v>0.60000000000000009</v>
      </c>
      <c r="AL330" s="10" t="s">
        <v>66</v>
      </c>
      <c r="AM330" s="10" t="s">
        <v>67</v>
      </c>
      <c r="AN330" s="10" t="s">
        <v>80</v>
      </c>
      <c r="AO330" s="952"/>
      <c r="AP330" s="952"/>
      <c r="AQ330" s="968"/>
      <c r="AR330" s="952"/>
      <c r="AS330" s="952"/>
      <c r="AT330" s="968"/>
      <c r="AU330" s="968"/>
      <c r="AV330" s="968"/>
      <c r="AW330" s="803"/>
      <c r="AX330" s="805"/>
      <c r="AY330" s="805"/>
      <c r="AZ330" s="805"/>
      <c r="BA330" s="805"/>
      <c r="BB330" s="1137"/>
      <c r="BC330" s="852"/>
      <c r="BD330" s="852"/>
      <c r="BE330" s="1020"/>
      <c r="BF330" s="1020"/>
      <c r="BG330" s="1020"/>
      <c r="BH330" s="1020"/>
      <c r="BI330" s="1020"/>
      <c r="BJ330" s="805"/>
      <c r="BK330" s="805"/>
      <c r="BL330" s="1026"/>
    </row>
    <row r="331" spans="1:64" s="11" customFormat="1" ht="90.75" thickBot="1" x14ac:dyDescent="0.3">
      <c r="A331" s="1181"/>
      <c r="B331" s="1183"/>
      <c r="C331" s="1062"/>
      <c r="D331" s="1013"/>
      <c r="E331" s="946"/>
      <c r="F331" s="1016"/>
      <c r="G331" s="852"/>
      <c r="H331" s="803"/>
      <c r="I331" s="1044"/>
      <c r="J331" s="983"/>
      <c r="K331" s="1002"/>
      <c r="L331" s="852"/>
      <c r="M331" s="852"/>
      <c r="N331" s="805"/>
      <c r="O331" s="971"/>
      <c r="P331" s="803"/>
      <c r="Q331" s="955"/>
      <c r="R331" s="803"/>
      <c r="S331" s="955"/>
      <c r="T331" s="803"/>
      <c r="U331" s="955"/>
      <c r="V331" s="958"/>
      <c r="W331" s="955"/>
      <c r="X331" s="955"/>
      <c r="Y331" s="968"/>
      <c r="Z331" s="68">
        <v>3</v>
      </c>
      <c r="AA331" s="62" t="s">
        <v>855</v>
      </c>
      <c r="AB331" s="383" t="s">
        <v>165</v>
      </c>
      <c r="AC331" s="385" t="s">
        <v>856</v>
      </c>
      <c r="AD331" s="384" t="str">
        <f t="shared" si="32"/>
        <v>Probabilidad</v>
      </c>
      <c r="AE331" s="383" t="s">
        <v>902</v>
      </c>
      <c r="AF331" s="302">
        <f t="shared" si="33"/>
        <v>0.25</v>
      </c>
      <c r="AG331" s="383" t="s">
        <v>65</v>
      </c>
      <c r="AH331" s="302">
        <f t="shared" si="34"/>
        <v>0.25</v>
      </c>
      <c r="AI331" s="315">
        <f t="shared" si="35"/>
        <v>0.5</v>
      </c>
      <c r="AJ331" s="69">
        <f>IFERROR(IF(AND(AD330="Probabilidad",AD331="Probabilidad"),(AJ330-(+AJ330*AI331)),IF(AND(AD330="Impacto",AD331="Probabilidad"),(AJ329-(+AJ329*AI331)),IF(AD331="Impacto",AJ330,""))),"")</f>
        <v>0.12</v>
      </c>
      <c r="AK331" s="69">
        <f>IFERROR(IF(AND(AD330="Impacto",AD331="Impacto"),(AK330-(+AK330*AI331)),IF(AND(AD330="Probabilidad",AD331="Impacto"),(AK329-(+AK329*AI331)),IF(AD331="Probabilidad",AK330,""))),"")</f>
        <v>0.60000000000000009</v>
      </c>
      <c r="AL331" s="10" t="s">
        <v>66</v>
      </c>
      <c r="AM331" s="10" t="s">
        <v>67</v>
      </c>
      <c r="AN331" s="10" t="s">
        <v>80</v>
      </c>
      <c r="AO331" s="952"/>
      <c r="AP331" s="952"/>
      <c r="AQ331" s="968"/>
      <c r="AR331" s="952"/>
      <c r="AS331" s="952"/>
      <c r="AT331" s="968"/>
      <c r="AU331" s="968"/>
      <c r="AV331" s="968"/>
      <c r="AW331" s="803"/>
      <c r="AX331" s="805"/>
      <c r="AY331" s="805"/>
      <c r="AZ331" s="805"/>
      <c r="BA331" s="805"/>
      <c r="BB331" s="1137"/>
      <c r="BC331" s="852"/>
      <c r="BD331" s="852"/>
      <c r="BE331" s="1020"/>
      <c r="BF331" s="1020"/>
      <c r="BG331" s="1020"/>
      <c r="BH331" s="1020"/>
      <c r="BI331" s="1020"/>
      <c r="BJ331" s="805"/>
      <c r="BK331" s="805"/>
      <c r="BL331" s="1026"/>
    </row>
    <row r="332" spans="1:64" s="11" customFormat="1" ht="75.75" thickBot="1" x14ac:dyDescent="0.3">
      <c r="A332" s="1181"/>
      <c r="B332" s="1183"/>
      <c r="C332" s="1062"/>
      <c r="D332" s="1013"/>
      <c r="E332" s="946"/>
      <c r="F332" s="1016"/>
      <c r="G332" s="852"/>
      <c r="H332" s="803"/>
      <c r="I332" s="1044"/>
      <c r="J332" s="983"/>
      <c r="K332" s="1002"/>
      <c r="L332" s="852"/>
      <c r="M332" s="852"/>
      <c r="N332" s="805"/>
      <c r="O332" s="971"/>
      <c r="P332" s="803"/>
      <c r="Q332" s="955"/>
      <c r="R332" s="803"/>
      <c r="S332" s="955"/>
      <c r="T332" s="803"/>
      <c r="U332" s="955"/>
      <c r="V332" s="958"/>
      <c r="W332" s="955"/>
      <c r="X332" s="955"/>
      <c r="Y332" s="968"/>
      <c r="Z332" s="68">
        <v>4</v>
      </c>
      <c r="AA332" s="385" t="s">
        <v>1115</v>
      </c>
      <c r="AB332" s="383" t="s">
        <v>170</v>
      </c>
      <c r="AC332" s="385" t="s">
        <v>856</v>
      </c>
      <c r="AD332" s="384" t="str">
        <f t="shared" si="32"/>
        <v>Impacto</v>
      </c>
      <c r="AE332" s="383" t="s">
        <v>908</v>
      </c>
      <c r="AF332" s="302">
        <f t="shared" si="33"/>
        <v>0.1</v>
      </c>
      <c r="AG332" s="383" t="s">
        <v>903</v>
      </c>
      <c r="AH332" s="302">
        <f t="shared" si="34"/>
        <v>0.15</v>
      </c>
      <c r="AI332" s="315">
        <f t="shared" si="35"/>
        <v>0.25</v>
      </c>
      <c r="AJ332" s="69">
        <f>IFERROR(IF(AND(AD331="Probabilidad",AD332="Probabilidad"),(AJ331-(+AJ331*AI332)),IF(AND(AD331="Impacto",AD332="Probabilidad"),(AJ330-(+AJ330*AI332)),IF(AD332="Impacto",AJ331,""))),"")</f>
        <v>0.12</v>
      </c>
      <c r="AK332" s="69">
        <f>IFERROR(IF(AND(AD331="Impacto",AD332="Impacto"),(AK331-(+AK331*AI332)),IF(AND(AD331="Probabilidad",AD332="Impacto"),(AK330-(+AK330*AI332)),IF(AD332="Probabilidad",AK331,""))),"")</f>
        <v>0.45000000000000007</v>
      </c>
      <c r="AL332" s="10" t="s">
        <v>66</v>
      </c>
      <c r="AM332" s="10" t="s">
        <v>67</v>
      </c>
      <c r="AN332" s="10" t="s">
        <v>80</v>
      </c>
      <c r="AO332" s="952"/>
      <c r="AP332" s="952"/>
      <c r="AQ332" s="968"/>
      <c r="AR332" s="952"/>
      <c r="AS332" s="952"/>
      <c r="AT332" s="968"/>
      <c r="AU332" s="968"/>
      <c r="AV332" s="968"/>
      <c r="AW332" s="803"/>
      <c r="AX332" s="805"/>
      <c r="AY332" s="805"/>
      <c r="AZ332" s="805"/>
      <c r="BA332" s="805"/>
      <c r="BB332" s="1137"/>
      <c r="BC332" s="852"/>
      <c r="BD332" s="852"/>
      <c r="BE332" s="1020"/>
      <c r="BF332" s="1020"/>
      <c r="BG332" s="1020"/>
      <c r="BH332" s="1020"/>
      <c r="BI332" s="1020"/>
      <c r="BJ332" s="805"/>
      <c r="BK332" s="805"/>
      <c r="BL332" s="1026"/>
    </row>
    <row r="333" spans="1:64" s="11" customFormat="1" ht="90" x14ac:dyDescent="0.25">
      <c r="A333" s="1181"/>
      <c r="B333" s="1183"/>
      <c r="C333" s="1062"/>
      <c r="D333" s="1013"/>
      <c r="E333" s="946"/>
      <c r="F333" s="1016"/>
      <c r="G333" s="852"/>
      <c r="H333" s="803"/>
      <c r="I333" s="1044"/>
      <c r="J333" s="983"/>
      <c r="K333" s="1002"/>
      <c r="L333" s="852"/>
      <c r="M333" s="852"/>
      <c r="N333" s="805"/>
      <c r="O333" s="971"/>
      <c r="P333" s="803"/>
      <c r="Q333" s="955"/>
      <c r="R333" s="803"/>
      <c r="S333" s="955"/>
      <c r="T333" s="803"/>
      <c r="U333" s="955"/>
      <c r="V333" s="958"/>
      <c r="W333" s="955"/>
      <c r="X333" s="955"/>
      <c r="Y333" s="968"/>
      <c r="Z333" s="68">
        <v>5</v>
      </c>
      <c r="AA333" s="385" t="s">
        <v>1116</v>
      </c>
      <c r="AB333" s="383" t="s">
        <v>170</v>
      </c>
      <c r="AC333" s="385" t="s">
        <v>856</v>
      </c>
      <c r="AD333" s="384" t="str">
        <f t="shared" si="32"/>
        <v>Probabilidad</v>
      </c>
      <c r="AE333" s="383" t="s">
        <v>902</v>
      </c>
      <c r="AF333" s="302">
        <f t="shared" si="33"/>
        <v>0.25</v>
      </c>
      <c r="AG333" s="383" t="s">
        <v>903</v>
      </c>
      <c r="AH333" s="302">
        <f t="shared" si="34"/>
        <v>0.15</v>
      </c>
      <c r="AI333" s="315">
        <f t="shared" si="35"/>
        <v>0.4</v>
      </c>
      <c r="AJ333" s="69">
        <f>IFERROR(IF(AND(AD332="Probabilidad",AD333="Probabilidad"),(AJ332-(+AJ332*AI333)),IF(AND(AD332="Impacto",AD333="Probabilidad"),(AJ331-(+AJ331*AI333)),IF(AD333="Impacto",AJ332,""))),"")</f>
        <v>7.1999999999999995E-2</v>
      </c>
      <c r="AK333" s="69">
        <f>IFERROR(IF(AND(AD332="Impacto",AD333="Impacto"),(AK332-(+AK332*AI333)),IF(AND(AD332="Probabilidad",AD333="Impacto"),(AK331-(+AK331*AI333)),IF(AD333="Probabilidad",AK332,""))),"")</f>
        <v>0.45000000000000007</v>
      </c>
      <c r="AL333" s="10" t="s">
        <v>66</v>
      </c>
      <c r="AM333" s="10" t="s">
        <v>67</v>
      </c>
      <c r="AN333" s="10" t="s">
        <v>80</v>
      </c>
      <c r="AO333" s="952"/>
      <c r="AP333" s="952"/>
      <c r="AQ333" s="968"/>
      <c r="AR333" s="952"/>
      <c r="AS333" s="952"/>
      <c r="AT333" s="968"/>
      <c r="AU333" s="968"/>
      <c r="AV333" s="968"/>
      <c r="AW333" s="803"/>
      <c r="AX333" s="805"/>
      <c r="AY333" s="805"/>
      <c r="AZ333" s="805"/>
      <c r="BA333" s="805"/>
      <c r="BB333" s="1137"/>
      <c r="BC333" s="852"/>
      <c r="BD333" s="852"/>
      <c r="BE333" s="1020"/>
      <c r="BF333" s="1020"/>
      <c r="BG333" s="1020"/>
      <c r="BH333" s="1020"/>
      <c r="BI333" s="1020"/>
      <c r="BJ333" s="805"/>
      <c r="BK333" s="805"/>
      <c r="BL333" s="1026"/>
    </row>
    <row r="334" spans="1:64" s="11" customFormat="1" ht="15.75" thickBot="1" x14ac:dyDescent="0.3">
      <c r="A334" s="1181"/>
      <c r="B334" s="1183"/>
      <c r="C334" s="1062"/>
      <c r="D334" s="1014"/>
      <c r="E334" s="947"/>
      <c r="F334" s="1017"/>
      <c r="G334" s="960"/>
      <c r="H334" s="847"/>
      <c r="I334" s="1045"/>
      <c r="J334" s="984"/>
      <c r="K334" s="1003"/>
      <c r="L334" s="960"/>
      <c r="M334" s="960"/>
      <c r="N334" s="806"/>
      <c r="O334" s="972"/>
      <c r="P334" s="847"/>
      <c r="Q334" s="956"/>
      <c r="R334" s="847"/>
      <c r="S334" s="956"/>
      <c r="T334" s="847"/>
      <c r="U334" s="956"/>
      <c r="V334" s="959"/>
      <c r="W334" s="956"/>
      <c r="X334" s="956"/>
      <c r="Y334" s="969"/>
      <c r="Z334" s="60">
        <v>6</v>
      </c>
      <c r="AA334" s="387"/>
      <c r="AB334" s="388"/>
      <c r="AC334" s="387"/>
      <c r="AD334" s="391" t="str">
        <f t="shared" si="32"/>
        <v/>
      </c>
      <c r="AE334" s="388"/>
      <c r="AF334" s="303" t="str">
        <f t="shared" si="33"/>
        <v/>
      </c>
      <c r="AG334" s="388"/>
      <c r="AH334" s="303" t="str">
        <f t="shared" si="34"/>
        <v/>
      </c>
      <c r="AI334" s="61" t="str">
        <f t="shared" si="35"/>
        <v/>
      </c>
      <c r="AJ334" s="63" t="str">
        <f>IFERROR(IF(AND(AD333="Probabilidad",AD334="Probabilidad"),(AJ333-(+AJ333*AI334)),IF(AND(AD333="Impacto",AD334="Probabilidad"),(AJ332-(+AJ332*AI334)),IF(AD334="Impacto",AJ333,""))),"")</f>
        <v/>
      </c>
      <c r="AK334" s="63" t="str">
        <f>IFERROR(IF(AND(AD333="Impacto",AD334="Impacto"),(AK333-(+AK333*AI334)),IF(AND(AD333="Probabilidad",AD334="Impacto"),(AK332-(+AK332*AI334)),IF(AD334="Probabilidad",AK333,""))),"")</f>
        <v/>
      </c>
      <c r="AL334" s="20"/>
      <c r="AM334" s="20"/>
      <c r="AN334" s="20"/>
      <c r="AO334" s="953"/>
      <c r="AP334" s="953"/>
      <c r="AQ334" s="969"/>
      <c r="AR334" s="953"/>
      <c r="AS334" s="953"/>
      <c r="AT334" s="969"/>
      <c r="AU334" s="969"/>
      <c r="AV334" s="969"/>
      <c r="AW334" s="847"/>
      <c r="AX334" s="806"/>
      <c r="AY334" s="806"/>
      <c r="AZ334" s="806"/>
      <c r="BA334" s="806"/>
      <c r="BB334" s="1138"/>
      <c r="BC334" s="960"/>
      <c r="BD334" s="960"/>
      <c r="BE334" s="1021"/>
      <c r="BF334" s="1021"/>
      <c r="BG334" s="1021"/>
      <c r="BH334" s="1021"/>
      <c r="BI334" s="1021"/>
      <c r="BJ334" s="806"/>
      <c r="BK334" s="806"/>
      <c r="BL334" s="1027"/>
    </row>
    <row r="335" spans="1:64" s="11" customFormat="1" ht="69.599999999999994" customHeight="1" thickBot="1" x14ac:dyDescent="0.3">
      <c r="A335" s="1181"/>
      <c r="B335" s="1183"/>
      <c r="C335" s="1062"/>
      <c r="D335" s="1012" t="s">
        <v>840</v>
      </c>
      <c r="E335" s="945" t="s">
        <v>128</v>
      </c>
      <c r="F335" s="1015">
        <v>11</v>
      </c>
      <c r="G335" s="851" t="s">
        <v>1117</v>
      </c>
      <c r="H335" s="802" t="s">
        <v>98</v>
      </c>
      <c r="I335" s="1043" t="s">
        <v>1699</v>
      </c>
      <c r="J335" s="982" t="s">
        <v>16</v>
      </c>
      <c r="K335" s="1001" t="str">
        <f>CONCATENATE(" *",[27]Árbol_G!C451," *",[27]Árbol_G!E451," *",[27]Árbol_G!G451)</f>
        <v xml:space="preserve"> *Seleccione * *</v>
      </c>
      <c r="L335" s="851" t="s">
        <v>1118</v>
      </c>
      <c r="M335" s="851" t="s">
        <v>1119</v>
      </c>
      <c r="N335" s="804"/>
      <c r="O335" s="970"/>
      <c r="P335" s="802" t="s">
        <v>62</v>
      </c>
      <c r="Q335" s="954">
        <f>IF(P335="Muy Alta",100%,IF(P335="Alta",80%,IF(P335="Media",60%,IF(P335="Baja",40%,IF(P335="Muy Baja",20%,"")))))</f>
        <v>0.6</v>
      </c>
      <c r="R335" s="802" t="s">
        <v>74</v>
      </c>
      <c r="S335" s="954">
        <f>IF(R335="Catastrófico",100%,IF(R335="Mayor",80%,IF(R335="Moderado",60%,IF(R335="Menor",40%,IF(R335="Leve",20%,"")))))</f>
        <v>0.2</v>
      </c>
      <c r="T335" s="802" t="s">
        <v>11</v>
      </c>
      <c r="U335" s="954">
        <f>IF(T335="Catastrófico",100%,IF(T335="Mayor",80%,IF(T335="Moderado",60%,IF(T335="Menor",40%,IF(T335="Leve",20%,"")))))</f>
        <v>0.8</v>
      </c>
      <c r="V335" s="957" t="str">
        <f>IF(W335=100%,"Catastrófico",IF(W335=80%,"Mayor",IF(W335=60%,"Moderado",IF(W335=40%,"Menor",IF(W335=20%,"Leve","")))))</f>
        <v>Mayor</v>
      </c>
      <c r="W335" s="954">
        <f>IF(AND(S335="",U335=""),"",MAX(S335,U335))</f>
        <v>0.8</v>
      </c>
      <c r="X335" s="954" t="str">
        <f>CONCATENATE(P335,V335)</f>
        <v>MediaMayor</v>
      </c>
      <c r="Y335" s="967" t="str">
        <f>IF(X335="Muy AltaLeve","Alto",IF(X335="Muy AltaMenor","Alto",IF(X335="Muy AltaModerado","Alto",IF(X335="Muy AltaMayor","Alto",IF(X335="Muy AltaCatastrófico","Extremo",IF(X335="AltaLeve","Moderado",IF(X335="AltaMenor","Moderado",IF(X335="AltaModerado","Alto",IF(X335="AltaMayor","Alto",IF(X335="AltaCatastrófico","Extremo",IF(X335="MediaLeve","Moderado",IF(X335="MediaMenor","Moderado",IF(X335="MediaModerado","Moderado",IF(X335="MediaMayor","Alto",IF(X335="MediaCatastrófico","Extremo",IF(X335="BajaLeve","Bajo",IF(X335="BajaMenor","Moderado",IF(X335="BajaModerado","Moderado",IF(X335="BajaMayor","Alto",IF(X335="BajaCatastrófico","Extremo",IF(X335="Muy BajaLeve","Bajo",IF(X335="Muy BajaMenor","Bajo",IF(X335="Muy BajaModerado","Moderado",IF(X335="Muy BajaMayor","Alto",IF(X335="Muy BajaCatastrófico","Extremo","")))))))))))))))))))))))))</f>
        <v>Alto</v>
      </c>
      <c r="Z335" s="58">
        <v>1</v>
      </c>
      <c r="AA335" s="62" t="s">
        <v>1120</v>
      </c>
      <c r="AB335" s="381" t="s">
        <v>165</v>
      </c>
      <c r="AC335" s="385" t="s">
        <v>1067</v>
      </c>
      <c r="AD335" s="382" t="str">
        <f t="shared" si="32"/>
        <v>Probabilidad</v>
      </c>
      <c r="AE335" s="381" t="s">
        <v>902</v>
      </c>
      <c r="AF335" s="301">
        <f t="shared" si="33"/>
        <v>0.25</v>
      </c>
      <c r="AG335" s="381" t="s">
        <v>65</v>
      </c>
      <c r="AH335" s="301">
        <f t="shared" si="34"/>
        <v>0.25</v>
      </c>
      <c r="AI335" s="300">
        <f t="shared" si="35"/>
        <v>0.5</v>
      </c>
      <c r="AJ335" s="59">
        <f>IFERROR(IF(AD335="Probabilidad",(Q335-(+Q335*AI335)),IF(AD335="Impacto",Q335,"")),"")</f>
        <v>0.3</v>
      </c>
      <c r="AK335" s="59">
        <f>IFERROR(IF(AD335="Impacto",(W335-(+W335*AI335)),IF(AD335="Probabilidad",W335,"")),"")</f>
        <v>0.8</v>
      </c>
      <c r="AL335" s="10" t="s">
        <v>66</v>
      </c>
      <c r="AM335" s="10" t="s">
        <v>67</v>
      </c>
      <c r="AN335" s="10" t="s">
        <v>80</v>
      </c>
      <c r="AO335" s="951">
        <f>Q335</f>
        <v>0.6</v>
      </c>
      <c r="AP335" s="951">
        <f>IF(AJ335="","",MIN(AJ335:AJ340))</f>
        <v>0.18</v>
      </c>
      <c r="AQ335" s="967" t="str">
        <f>IFERROR(IF(AP335="","",IF(AP335&lt;=0.2,"Muy Baja",IF(AP335&lt;=0.4,"Baja",IF(AP335&lt;=0.6,"Media",IF(AP335&lt;=0.8,"Alta","Muy Alta"))))),"")</f>
        <v>Muy Baja</v>
      </c>
      <c r="AR335" s="951">
        <f>W335</f>
        <v>0.8</v>
      </c>
      <c r="AS335" s="951">
        <f>IF(AK335="","",MIN(AK335:AK340))</f>
        <v>0.60000000000000009</v>
      </c>
      <c r="AT335" s="967" t="str">
        <f>IFERROR(IF(AS335="","",IF(AS335&lt;=0.2,"Leve",IF(AS335&lt;=0.4,"Menor",IF(AS335&lt;=0.6,"Moderado",IF(AS335&lt;=0.8,"Mayor","Catastrófico"))))),"")</f>
        <v>Moderado</v>
      </c>
      <c r="AU335" s="967" t="str">
        <f>Y335</f>
        <v>Alto</v>
      </c>
      <c r="AV335" s="967" t="str">
        <f>IFERROR(IF(OR(AND(AQ335="Muy Baja",AT335="Leve"),AND(AQ335="Muy Baja",AT335="Menor"),AND(AQ335="Baja",AT335="Leve")),"Bajo",IF(OR(AND(AQ335="Muy baja",AT335="Moderado"),AND(AQ335="Baja",AT335="Menor"),AND(AQ335="Baja",AT335="Moderado"),AND(AQ335="Media",AT335="Leve"),AND(AQ335="Media",AT335="Menor"),AND(AQ335="Media",AT335="Moderado"),AND(AQ335="Alta",AT335="Leve"),AND(AQ335="Alta",AT335="Menor")),"Moderado",IF(OR(AND(AQ335="Muy Baja",AT335="Mayor"),AND(AQ335="Baja",AT335="Mayor"),AND(AQ335="Media",AT335="Mayor"),AND(AQ335="Alta",AT335="Moderado"),AND(AQ335="Alta",AT335="Mayor"),AND(AQ335="Muy Alta",AT335="Leve"),AND(AQ335="Muy Alta",AT335="Menor"),AND(AQ335="Muy Alta",AT335="Moderado"),AND(AQ335="Muy Alta",AT335="Mayor")),"Alto",IF(OR(AND(AQ335="Muy Baja",AT335="Catastrófico"),AND(AQ335="Baja",AT335="Catastrófico"),AND(AQ335="Media",AT335="Catastrófico"),AND(AQ335="Alta",AT335="Catastrófico"),AND(AQ335="Muy Alta",AT335="Catastrófico")),"Extremo","")))),"")</f>
        <v>Moderado</v>
      </c>
      <c r="AW335" s="802" t="s">
        <v>167</v>
      </c>
      <c r="AX335" s="804" t="s">
        <v>1679</v>
      </c>
      <c r="AY335" s="804" t="s">
        <v>1689</v>
      </c>
      <c r="AZ335" s="804" t="s">
        <v>1068</v>
      </c>
      <c r="BA335" s="804" t="s">
        <v>1700</v>
      </c>
      <c r="BB335" s="1136" t="s">
        <v>1583</v>
      </c>
      <c r="BC335" s="855"/>
      <c r="BD335" s="855"/>
      <c r="BE335" s="1039"/>
      <c r="BF335" s="1039"/>
      <c r="BG335" s="1039"/>
      <c r="BH335" s="1039"/>
      <c r="BI335" s="1039"/>
      <c r="BJ335" s="861"/>
      <c r="BK335" s="861"/>
      <c r="BL335" s="1025"/>
    </row>
    <row r="336" spans="1:64" s="11" customFormat="1" ht="90.75" thickBot="1" x14ac:dyDescent="0.3">
      <c r="A336" s="1181"/>
      <c r="B336" s="1183"/>
      <c r="C336" s="1062"/>
      <c r="D336" s="1013"/>
      <c r="E336" s="946"/>
      <c r="F336" s="1016"/>
      <c r="G336" s="852"/>
      <c r="H336" s="803"/>
      <c r="I336" s="1044"/>
      <c r="J336" s="983"/>
      <c r="K336" s="1002"/>
      <c r="L336" s="852"/>
      <c r="M336" s="852"/>
      <c r="N336" s="805"/>
      <c r="O336" s="971"/>
      <c r="P336" s="803"/>
      <c r="Q336" s="955"/>
      <c r="R336" s="803"/>
      <c r="S336" s="955"/>
      <c r="T336" s="803"/>
      <c r="U336" s="955"/>
      <c r="V336" s="958"/>
      <c r="W336" s="955"/>
      <c r="X336" s="955"/>
      <c r="Y336" s="968"/>
      <c r="Z336" s="68">
        <v>2</v>
      </c>
      <c r="AA336" s="385" t="s">
        <v>1103</v>
      </c>
      <c r="AB336" s="383" t="s">
        <v>170</v>
      </c>
      <c r="AC336" s="385" t="s">
        <v>1121</v>
      </c>
      <c r="AD336" s="384" t="str">
        <f t="shared" si="32"/>
        <v>Impacto</v>
      </c>
      <c r="AE336" s="383" t="s">
        <v>908</v>
      </c>
      <c r="AF336" s="302">
        <f t="shared" si="33"/>
        <v>0.1</v>
      </c>
      <c r="AG336" s="383" t="s">
        <v>903</v>
      </c>
      <c r="AH336" s="302">
        <f t="shared" si="34"/>
        <v>0.15</v>
      </c>
      <c r="AI336" s="315">
        <f t="shared" si="35"/>
        <v>0.25</v>
      </c>
      <c r="AJ336" s="69">
        <f>IFERROR(IF(AND(AD335="Probabilidad",AD336="Probabilidad"),(AJ335-(+AJ335*AI336)),IF(AD336="Probabilidad",(Q335-(+Q335*AI336)),IF(AD336="Impacto",AJ335,""))),"")</f>
        <v>0.3</v>
      </c>
      <c r="AK336" s="69">
        <f>IFERROR(IF(AND(AD335="Impacto",AD336="Impacto"),(AK335-(+AK335*AI336)),IF(AD336="Impacto",(W335-(W335*AI336)),IF(AD336="Probabilidad",AK335,""))),"")</f>
        <v>0.60000000000000009</v>
      </c>
      <c r="AL336" s="10" t="s">
        <v>66</v>
      </c>
      <c r="AM336" s="10" t="s">
        <v>67</v>
      </c>
      <c r="AN336" s="10" t="s">
        <v>80</v>
      </c>
      <c r="AO336" s="952"/>
      <c r="AP336" s="952"/>
      <c r="AQ336" s="968"/>
      <c r="AR336" s="952"/>
      <c r="AS336" s="952"/>
      <c r="AT336" s="968"/>
      <c r="AU336" s="968"/>
      <c r="AV336" s="968"/>
      <c r="AW336" s="803"/>
      <c r="AX336" s="805"/>
      <c r="AY336" s="805"/>
      <c r="AZ336" s="805"/>
      <c r="BA336" s="805"/>
      <c r="BB336" s="1137"/>
      <c r="BC336" s="852"/>
      <c r="BD336" s="852"/>
      <c r="BE336" s="1020"/>
      <c r="BF336" s="1020"/>
      <c r="BG336" s="1020"/>
      <c r="BH336" s="1020"/>
      <c r="BI336" s="1020"/>
      <c r="BJ336" s="805"/>
      <c r="BK336" s="805"/>
      <c r="BL336" s="1026"/>
    </row>
    <row r="337" spans="1:64" s="11" customFormat="1" ht="71.25" thickBot="1" x14ac:dyDescent="0.3">
      <c r="A337" s="1181"/>
      <c r="B337" s="1183"/>
      <c r="C337" s="1062"/>
      <c r="D337" s="1013"/>
      <c r="E337" s="946"/>
      <c r="F337" s="1016"/>
      <c r="G337" s="852"/>
      <c r="H337" s="803"/>
      <c r="I337" s="1044"/>
      <c r="J337" s="983"/>
      <c r="K337" s="1002"/>
      <c r="L337" s="852"/>
      <c r="M337" s="852"/>
      <c r="N337" s="805"/>
      <c r="O337" s="971"/>
      <c r="P337" s="803"/>
      <c r="Q337" s="955"/>
      <c r="R337" s="803"/>
      <c r="S337" s="955"/>
      <c r="T337" s="803"/>
      <c r="U337" s="955"/>
      <c r="V337" s="958"/>
      <c r="W337" s="955"/>
      <c r="X337" s="955"/>
      <c r="Y337" s="968"/>
      <c r="Z337" s="68">
        <v>3</v>
      </c>
      <c r="AA337" s="385" t="s">
        <v>1122</v>
      </c>
      <c r="AB337" s="383" t="s">
        <v>170</v>
      </c>
      <c r="AC337" s="412" t="s">
        <v>939</v>
      </c>
      <c r="AD337" s="384" t="str">
        <f t="shared" si="32"/>
        <v>Probabilidad</v>
      </c>
      <c r="AE337" s="383" t="s">
        <v>902</v>
      </c>
      <c r="AF337" s="302">
        <f t="shared" si="33"/>
        <v>0.25</v>
      </c>
      <c r="AG337" s="383" t="s">
        <v>903</v>
      </c>
      <c r="AH337" s="302">
        <f t="shared" si="34"/>
        <v>0.15</v>
      </c>
      <c r="AI337" s="315">
        <f t="shared" si="35"/>
        <v>0.4</v>
      </c>
      <c r="AJ337" s="69">
        <f>IFERROR(IF(AND(AD336="Probabilidad",AD337="Probabilidad"),(AJ336-(+AJ336*AI337)),IF(AND(AD336="Impacto",AD337="Probabilidad"),(AJ335-(+AJ335*AI337)),IF(AD337="Impacto",AJ336,""))),"")</f>
        <v>0.18</v>
      </c>
      <c r="AK337" s="69">
        <f>IFERROR(IF(AND(AD336="Impacto",AD337="Impacto"),(AK336-(+AK336*AI337)),IF(AND(AD336="Probabilidad",AD337="Impacto"),(AK335-(+AK335*AI337)),IF(AD337="Probabilidad",AK336,""))),"")</f>
        <v>0.60000000000000009</v>
      </c>
      <c r="AL337" s="10" t="s">
        <v>66</v>
      </c>
      <c r="AM337" s="10" t="s">
        <v>67</v>
      </c>
      <c r="AN337" s="10" t="s">
        <v>80</v>
      </c>
      <c r="AO337" s="952"/>
      <c r="AP337" s="952"/>
      <c r="AQ337" s="968"/>
      <c r="AR337" s="952"/>
      <c r="AS337" s="952"/>
      <c r="AT337" s="968"/>
      <c r="AU337" s="968"/>
      <c r="AV337" s="968"/>
      <c r="AW337" s="803"/>
      <c r="AX337" s="805"/>
      <c r="AY337" s="805"/>
      <c r="AZ337" s="805"/>
      <c r="BA337" s="805"/>
      <c r="BB337" s="1137"/>
      <c r="BC337" s="852"/>
      <c r="BD337" s="852"/>
      <c r="BE337" s="1020"/>
      <c r="BF337" s="1020"/>
      <c r="BG337" s="1020"/>
      <c r="BH337" s="1020"/>
      <c r="BI337" s="1020"/>
      <c r="BJ337" s="805"/>
      <c r="BK337" s="805"/>
      <c r="BL337" s="1026"/>
    </row>
    <row r="338" spans="1:64" s="11" customFormat="1" x14ac:dyDescent="0.25">
      <c r="A338" s="1181"/>
      <c r="B338" s="1183"/>
      <c r="C338" s="1062"/>
      <c r="D338" s="1013"/>
      <c r="E338" s="946"/>
      <c r="F338" s="1016"/>
      <c r="G338" s="852"/>
      <c r="H338" s="803"/>
      <c r="I338" s="1044"/>
      <c r="J338" s="983"/>
      <c r="K338" s="1002"/>
      <c r="L338" s="852"/>
      <c r="M338" s="852"/>
      <c r="N338" s="805"/>
      <c r="O338" s="971"/>
      <c r="P338" s="803"/>
      <c r="Q338" s="955"/>
      <c r="R338" s="803"/>
      <c r="S338" s="955"/>
      <c r="T338" s="803"/>
      <c r="U338" s="955"/>
      <c r="V338" s="958"/>
      <c r="W338" s="955"/>
      <c r="X338" s="955"/>
      <c r="Y338" s="968"/>
      <c r="Z338" s="68">
        <v>4</v>
      </c>
      <c r="AA338" s="385"/>
      <c r="AB338" s="383"/>
      <c r="AC338" s="385"/>
      <c r="AD338" s="384" t="str">
        <f t="shared" si="32"/>
        <v/>
      </c>
      <c r="AE338" s="383"/>
      <c r="AF338" s="302" t="str">
        <f t="shared" si="33"/>
        <v/>
      </c>
      <c r="AG338" s="383"/>
      <c r="AH338" s="302" t="str">
        <f t="shared" si="34"/>
        <v/>
      </c>
      <c r="AI338" s="315" t="str">
        <f t="shared" si="35"/>
        <v/>
      </c>
      <c r="AJ338" s="69" t="str">
        <f>IFERROR(IF(AND(AD337="Probabilidad",AD338="Probabilidad"),(AJ337-(+AJ337*AI338)),IF(AND(AD337="Impacto",AD338="Probabilidad"),(AJ336-(+AJ336*AI338)),IF(AD338="Impacto",AJ337,""))),"")</f>
        <v/>
      </c>
      <c r="AK338" s="69" t="str">
        <f>IFERROR(IF(AND(AD337="Impacto",AD338="Impacto"),(AK337-(+AK337*AI338)),IF(AND(AD337="Probabilidad",AD338="Impacto"),(AK336-(+AK336*AI338)),IF(AD338="Probabilidad",AK337,""))),"")</f>
        <v/>
      </c>
      <c r="AL338" s="10"/>
      <c r="AM338" s="10"/>
      <c r="AN338" s="10"/>
      <c r="AO338" s="952"/>
      <c r="AP338" s="952"/>
      <c r="AQ338" s="968"/>
      <c r="AR338" s="952"/>
      <c r="AS338" s="952"/>
      <c r="AT338" s="968"/>
      <c r="AU338" s="968"/>
      <c r="AV338" s="968"/>
      <c r="AW338" s="803"/>
      <c r="AX338" s="805"/>
      <c r="AY338" s="805"/>
      <c r="AZ338" s="805"/>
      <c r="BA338" s="805"/>
      <c r="BB338" s="1137"/>
      <c r="BC338" s="852"/>
      <c r="BD338" s="852"/>
      <c r="BE338" s="1020"/>
      <c r="BF338" s="1020"/>
      <c r="BG338" s="1020"/>
      <c r="BH338" s="1020"/>
      <c r="BI338" s="1020"/>
      <c r="BJ338" s="805"/>
      <c r="BK338" s="805"/>
      <c r="BL338" s="1026"/>
    </row>
    <row r="339" spans="1:64" s="11" customFormat="1" x14ac:dyDescent="0.25">
      <c r="A339" s="1181"/>
      <c r="B339" s="1183"/>
      <c r="C339" s="1062"/>
      <c r="D339" s="1013"/>
      <c r="E339" s="946"/>
      <c r="F339" s="1016"/>
      <c r="G339" s="852"/>
      <c r="H339" s="803"/>
      <c r="I339" s="1044"/>
      <c r="J339" s="983"/>
      <c r="K339" s="1002"/>
      <c r="L339" s="852"/>
      <c r="M339" s="852"/>
      <c r="N339" s="805"/>
      <c r="O339" s="971"/>
      <c r="P339" s="803"/>
      <c r="Q339" s="955"/>
      <c r="R339" s="803"/>
      <c r="S339" s="955"/>
      <c r="T339" s="803"/>
      <c r="U339" s="955"/>
      <c r="V339" s="958"/>
      <c r="W339" s="955"/>
      <c r="X339" s="955"/>
      <c r="Y339" s="968"/>
      <c r="Z339" s="68">
        <v>5</v>
      </c>
      <c r="AA339" s="385"/>
      <c r="AB339" s="383"/>
      <c r="AC339" s="385"/>
      <c r="AD339" s="384" t="str">
        <f t="shared" si="32"/>
        <v/>
      </c>
      <c r="AE339" s="383"/>
      <c r="AF339" s="302" t="str">
        <f t="shared" si="33"/>
        <v/>
      </c>
      <c r="AG339" s="383"/>
      <c r="AH339" s="302" t="str">
        <f t="shared" si="34"/>
        <v/>
      </c>
      <c r="AI339" s="315" t="str">
        <f t="shared" si="35"/>
        <v/>
      </c>
      <c r="AJ339" s="69" t="str">
        <f>IFERROR(IF(AND(AD338="Probabilidad",AD339="Probabilidad"),(AJ338-(+AJ338*AI339)),IF(AND(AD338="Impacto",AD339="Probabilidad"),(AJ337-(+AJ337*AI339)),IF(AD339="Impacto",AJ338,""))),"")</f>
        <v/>
      </c>
      <c r="AK339" s="69" t="str">
        <f>IFERROR(IF(AND(AD338="Impacto",AD339="Impacto"),(AK338-(+AK338*AI339)),IF(AND(AD338="Probabilidad",AD339="Impacto"),(AK337-(+AK337*AI339)),IF(AD339="Probabilidad",AK338,""))),"")</f>
        <v/>
      </c>
      <c r="AL339" s="19"/>
      <c r="AM339" s="19"/>
      <c r="AN339" s="19"/>
      <c r="AO339" s="952"/>
      <c r="AP339" s="952"/>
      <c r="AQ339" s="968"/>
      <c r="AR339" s="952"/>
      <c r="AS339" s="952"/>
      <c r="AT339" s="968"/>
      <c r="AU339" s="968"/>
      <c r="AV339" s="968"/>
      <c r="AW339" s="803"/>
      <c r="AX339" s="805"/>
      <c r="AY339" s="805"/>
      <c r="AZ339" s="805"/>
      <c r="BA339" s="805"/>
      <c r="BB339" s="1137"/>
      <c r="BC339" s="852"/>
      <c r="BD339" s="852"/>
      <c r="BE339" s="1020"/>
      <c r="BF339" s="1020"/>
      <c r="BG339" s="1020"/>
      <c r="BH339" s="1020"/>
      <c r="BI339" s="1020"/>
      <c r="BJ339" s="805"/>
      <c r="BK339" s="805"/>
      <c r="BL339" s="1026"/>
    </row>
    <row r="340" spans="1:64" s="11" customFormat="1" ht="15.75" thickBot="1" x14ac:dyDescent="0.3">
      <c r="A340" s="1181"/>
      <c r="B340" s="1183"/>
      <c r="C340" s="1062"/>
      <c r="D340" s="1014"/>
      <c r="E340" s="947"/>
      <c r="F340" s="1017"/>
      <c r="G340" s="960"/>
      <c r="H340" s="847"/>
      <c r="I340" s="1045"/>
      <c r="J340" s="984"/>
      <c r="K340" s="1003"/>
      <c r="L340" s="960"/>
      <c r="M340" s="960"/>
      <c r="N340" s="806"/>
      <c r="O340" s="972"/>
      <c r="P340" s="847"/>
      <c r="Q340" s="956"/>
      <c r="R340" s="847"/>
      <c r="S340" s="956"/>
      <c r="T340" s="847"/>
      <c r="U340" s="956"/>
      <c r="V340" s="959"/>
      <c r="W340" s="956"/>
      <c r="X340" s="956"/>
      <c r="Y340" s="969"/>
      <c r="Z340" s="60">
        <v>6</v>
      </c>
      <c r="AA340" s="387"/>
      <c r="AB340" s="388"/>
      <c r="AC340" s="387"/>
      <c r="AD340" s="391" t="str">
        <f t="shared" ref="AD340:AD403" si="36">IF(OR(AE340="Preventivo",AE340="Detectivo"),"Probabilidad",IF(AE340="Correctivo","Impacto",""))</f>
        <v/>
      </c>
      <c r="AE340" s="388"/>
      <c r="AF340" s="303" t="str">
        <f t="shared" ref="AF340:AF403" si="37">IF(AE340="","",IF(AE340="Preventivo",25%,IF(AE340="Detectivo",15%,IF(AE340="Correctivo",10%))))</f>
        <v/>
      </c>
      <c r="AG340" s="388"/>
      <c r="AH340" s="303" t="str">
        <f t="shared" ref="AH340:AH403" si="38">IF(AG340="Automático",25%,IF(AG340="Manual",15%,""))</f>
        <v/>
      </c>
      <c r="AI340" s="61" t="str">
        <f t="shared" ref="AI340:AI403" si="39">IF(OR(AF340="",AH340=""),"",AF340+AH340)</f>
        <v/>
      </c>
      <c r="AJ340" s="63" t="str">
        <f>IFERROR(IF(AND(AD339="Probabilidad",AD340="Probabilidad"),(AJ339-(+AJ339*AI340)),IF(AND(AD339="Impacto",AD340="Probabilidad"),(AJ338-(+AJ338*AI340)),IF(AD340="Impacto",AJ339,""))),"")</f>
        <v/>
      </c>
      <c r="AK340" s="63" t="str">
        <f>IFERROR(IF(AND(AD339="Impacto",AD340="Impacto"),(AK339-(+AK339*AI340)),IF(AND(AD339="Probabilidad",AD340="Impacto"),(AK338-(+AK338*AI340)),IF(AD340="Probabilidad",AK339,""))),"")</f>
        <v/>
      </c>
      <c r="AL340" s="20"/>
      <c r="AM340" s="20"/>
      <c r="AN340" s="20"/>
      <c r="AO340" s="953"/>
      <c r="AP340" s="953"/>
      <c r="AQ340" s="969"/>
      <c r="AR340" s="953"/>
      <c r="AS340" s="953"/>
      <c r="AT340" s="969"/>
      <c r="AU340" s="969"/>
      <c r="AV340" s="969"/>
      <c r="AW340" s="847"/>
      <c r="AX340" s="806"/>
      <c r="AY340" s="806"/>
      <c r="AZ340" s="806"/>
      <c r="BA340" s="806"/>
      <c r="BB340" s="1138"/>
      <c r="BC340" s="960"/>
      <c r="BD340" s="960"/>
      <c r="BE340" s="1021"/>
      <c r="BF340" s="1021"/>
      <c r="BG340" s="1021"/>
      <c r="BH340" s="1021"/>
      <c r="BI340" s="1021"/>
      <c r="BJ340" s="806"/>
      <c r="BK340" s="806"/>
      <c r="BL340" s="1027"/>
    </row>
    <row r="341" spans="1:64" ht="76.5" customHeight="1" thickBot="1" x14ac:dyDescent="0.3">
      <c r="A341" s="1181"/>
      <c r="B341" s="1183"/>
      <c r="C341" s="1062"/>
      <c r="D341" s="1012" t="s">
        <v>840</v>
      </c>
      <c r="E341" s="945" t="s">
        <v>128</v>
      </c>
      <c r="F341" s="1015">
        <v>12</v>
      </c>
      <c r="G341" s="851" t="s">
        <v>1117</v>
      </c>
      <c r="H341" s="802" t="s">
        <v>99</v>
      </c>
      <c r="I341" s="1043" t="s">
        <v>1701</v>
      </c>
      <c r="J341" s="982" t="s">
        <v>16</v>
      </c>
      <c r="K341" s="1001" t="str">
        <f>CONCATENATE(" *",[27]Árbol_G!C468," *",[27]Árbol_G!E468," *",[27]Árbol_G!G468)</f>
        <v xml:space="preserve"> *Seleccione * *</v>
      </c>
      <c r="L341" s="851" t="s">
        <v>1123</v>
      </c>
      <c r="M341" s="851" t="s">
        <v>1124</v>
      </c>
      <c r="N341" s="804"/>
      <c r="O341" s="970"/>
      <c r="P341" s="802" t="s">
        <v>62</v>
      </c>
      <c r="Q341" s="954">
        <f>IF(P341="Muy Alta",100%,IF(P341="Alta",80%,IF(P341="Media",60%,IF(P341="Baja",40%,IF(P341="Muy Baja",20%,"")))))</f>
        <v>0.6</v>
      </c>
      <c r="R341" s="802"/>
      <c r="S341" s="954" t="str">
        <f>IF(R341="Catastrófico",100%,IF(R341="Mayor",80%,IF(R341="Moderado",60%,IF(R341="Menor",40%,IF(R341="Leve",20%,"")))))</f>
        <v/>
      </c>
      <c r="T341" s="802" t="s">
        <v>10</v>
      </c>
      <c r="U341" s="954">
        <f>IF(T341="Catastrófico",100%,IF(T341="Mayor",80%,IF(T341="Moderado",60%,IF(T341="Menor",40%,IF(T341="Leve",20%,"")))))</f>
        <v>0.6</v>
      </c>
      <c r="V341" s="957" t="str">
        <f>IF(W341=100%,"Catastrófico",IF(W341=80%,"Mayor",IF(W341=60%,"Moderado",IF(W341=40%,"Menor",IF(W341=20%,"Leve","")))))</f>
        <v>Moderado</v>
      </c>
      <c r="W341" s="954">
        <f>IF(AND(S341="",U341=""),"",MAX(S341,U341))</f>
        <v>0.6</v>
      </c>
      <c r="X341" s="954" t="str">
        <f>CONCATENATE(P341,V341)</f>
        <v>MediaModerado</v>
      </c>
      <c r="Y341" s="967" t="str">
        <f>IF(X341="Muy AltaLeve","Alto",IF(X341="Muy AltaMenor","Alto",IF(X341="Muy AltaModerado","Alto",IF(X341="Muy AltaMayor","Alto",IF(X341="Muy AltaCatastrófico","Extremo",IF(X341="AltaLeve","Moderado",IF(X341="AltaMenor","Moderado",IF(X341="AltaModerado","Alto",IF(X341="AltaMayor","Alto",IF(X341="AltaCatastrófico","Extremo",IF(X341="MediaLeve","Moderado",IF(X341="MediaMenor","Moderado",IF(X341="MediaModerado","Moderado",IF(X341="MediaMayor","Alto",IF(X341="MediaCatastrófico","Extremo",IF(X341="BajaLeve","Bajo",IF(X341="BajaMenor","Moderado",IF(X341="BajaModerado","Moderado",IF(X341="BajaMayor","Alto",IF(X341="BajaCatastrófico","Extremo",IF(X341="Muy BajaLeve","Bajo",IF(X341="Muy BajaMenor","Bajo",IF(X341="Muy BajaModerado","Moderado",IF(X341="Muy BajaMayor","Alto",IF(X341="Muy BajaCatastrófico","Extremo","")))))))))))))))))))))))))</f>
        <v>Moderado</v>
      </c>
      <c r="Z341" s="58">
        <v>1</v>
      </c>
      <c r="AA341" s="385" t="s">
        <v>1125</v>
      </c>
      <c r="AB341" s="381" t="s">
        <v>165</v>
      </c>
      <c r="AC341" s="385" t="s">
        <v>874</v>
      </c>
      <c r="AD341" s="382" t="str">
        <f t="shared" si="36"/>
        <v>Probabilidad</v>
      </c>
      <c r="AE341" s="381" t="s">
        <v>902</v>
      </c>
      <c r="AF341" s="301">
        <f t="shared" si="37"/>
        <v>0.25</v>
      </c>
      <c r="AG341" s="381" t="s">
        <v>65</v>
      </c>
      <c r="AH341" s="301">
        <f t="shared" si="38"/>
        <v>0.25</v>
      </c>
      <c r="AI341" s="300">
        <f t="shared" si="39"/>
        <v>0.5</v>
      </c>
      <c r="AJ341" s="59">
        <f>IFERROR(IF(AD341="Probabilidad",(Q341-(+Q341*AI341)),IF(AD341="Impacto",Q341,"")),"")</f>
        <v>0.3</v>
      </c>
      <c r="AK341" s="59">
        <f>IFERROR(IF(AD341="Impacto",(W341-(+W341*AI341)),IF(AD341="Probabilidad",W341,"")),"")</f>
        <v>0.6</v>
      </c>
      <c r="AL341" s="10" t="s">
        <v>66</v>
      </c>
      <c r="AM341" s="10" t="s">
        <v>67</v>
      </c>
      <c r="AN341" s="10" t="s">
        <v>80</v>
      </c>
      <c r="AO341" s="951">
        <f>Q341</f>
        <v>0.6</v>
      </c>
      <c r="AP341" s="951">
        <f>IF(AJ341="","",MIN(AJ341:AJ346))</f>
        <v>0.21</v>
      </c>
      <c r="AQ341" s="967" t="str">
        <f>IFERROR(IF(AP341="","",IF(AP341&lt;=0.2,"Muy Baja",IF(AP341&lt;=0.4,"Baja",IF(AP341&lt;=0.6,"Media",IF(AP341&lt;=0.8,"Alta","Muy Alta"))))),"")</f>
        <v>Baja</v>
      </c>
      <c r="AR341" s="951">
        <f>W341</f>
        <v>0.6</v>
      </c>
      <c r="AS341" s="951">
        <f>IF(AK341="","",MIN(AK341:AK346))</f>
        <v>0.44999999999999996</v>
      </c>
      <c r="AT341" s="967" t="str">
        <f>IFERROR(IF(AS341="","",IF(AS341&lt;=0.2,"Leve",IF(AS341&lt;=0.4,"Menor",IF(AS341&lt;=0.6,"Moderado",IF(AS341&lt;=0.8,"Mayor","Catastrófico"))))),"")</f>
        <v>Moderado</v>
      </c>
      <c r="AU341" s="967" t="str">
        <f>Y341</f>
        <v>Moderado</v>
      </c>
      <c r="AV341" s="967" t="str">
        <f>IFERROR(IF(OR(AND(AQ341="Muy Baja",AT341="Leve"),AND(AQ341="Muy Baja",AT341="Menor"),AND(AQ341="Baja",AT341="Leve")),"Bajo",IF(OR(AND(AQ341="Muy baja",AT341="Moderado"),AND(AQ341="Baja",AT341="Menor"),AND(AQ341="Baja",AT341="Moderado"),AND(AQ341="Media",AT341="Leve"),AND(AQ341="Media",AT341="Menor"),AND(AQ341="Media",AT341="Moderado"),AND(AQ341="Alta",AT341="Leve"),AND(AQ341="Alta",AT341="Menor")),"Moderado",IF(OR(AND(AQ341="Muy Baja",AT341="Mayor"),AND(AQ341="Baja",AT341="Mayor"),AND(AQ341="Media",AT341="Mayor"),AND(AQ341="Alta",AT341="Moderado"),AND(AQ341="Alta",AT341="Mayor"),AND(AQ341="Muy Alta",AT341="Leve"),AND(AQ341="Muy Alta",AT341="Menor"),AND(AQ341="Muy Alta",AT341="Moderado"),AND(AQ341="Muy Alta",AT341="Mayor")),"Alto",IF(OR(AND(AQ341="Muy Baja",AT341="Catastrófico"),AND(AQ341="Baja",AT341="Catastrófico"),AND(AQ341="Media",AT341="Catastrófico"),AND(AQ341="Alta",AT341="Catastrófico"),AND(AQ341="Muy Alta",AT341="Catastrófico")),"Extremo","")))),"")</f>
        <v>Moderado</v>
      </c>
      <c r="AW341" s="802" t="s">
        <v>167</v>
      </c>
      <c r="AX341" s="804" t="s">
        <v>1702</v>
      </c>
      <c r="AY341" s="804" t="s">
        <v>1684</v>
      </c>
      <c r="AZ341" s="804" t="s">
        <v>1068</v>
      </c>
      <c r="BA341" s="804" t="s">
        <v>1703</v>
      </c>
      <c r="BB341" s="1136" t="s">
        <v>1698</v>
      </c>
      <c r="BC341" s="861"/>
      <c r="BD341" s="855"/>
      <c r="BE341" s="1039"/>
      <c r="BF341" s="1039"/>
      <c r="BG341" s="1038"/>
      <c r="BH341" s="1039"/>
      <c r="BI341" s="1039"/>
      <c r="BJ341" s="861"/>
      <c r="BK341" s="861"/>
      <c r="BL341" s="1025"/>
    </row>
    <row r="342" spans="1:64" ht="120.75" thickBot="1" x14ac:dyDescent="0.3">
      <c r="A342" s="1181"/>
      <c r="B342" s="1183"/>
      <c r="C342" s="1062"/>
      <c r="D342" s="1013"/>
      <c r="E342" s="946"/>
      <c r="F342" s="1016"/>
      <c r="G342" s="852"/>
      <c r="H342" s="803"/>
      <c r="I342" s="1044"/>
      <c r="J342" s="983"/>
      <c r="K342" s="1002"/>
      <c r="L342" s="852"/>
      <c r="M342" s="852"/>
      <c r="N342" s="805"/>
      <c r="O342" s="971"/>
      <c r="P342" s="803"/>
      <c r="Q342" s="955"/>
      <c r="R342" s="803"/>
      <c r="S342" s="955"/>
      <c r="T342" s="803"/>
      <c r="U342" s="955"/>
      <c r="V342" s="958"/>
      <c r="W342" s="955"/>
      <c r="X342" s="955"/>
      <c r="Y342" s="968"/>
      <c r="Z342" s="68">
        <v>2</v>
      </c>
      <c r="AA342" s="385" t="s">
        <v>1126</v>
      </c>
      <c r="AB342" s="383" t="s">
        <v>170</v>
      </c>
      <c r="AC342" s="412" t="s">
        <v>939</v>
      </c>
      <c r="AD342" s="384" t="str">
        <f t="shared" si="36"/>
        <v>Probabilidad</v>
      </c>
      <c r="AE342" s="383" t="s">
        <v>907</v>
      </c>
      <c r="AF342" s="302">
        <f t="shared" si="37"/>
        <v>0.15</v>
      </c>
      <c r="AG342" s="383" t="s">
        <v>903</v>
      </c>
      <c r="AH342" s="302">
        <f t="shared" si="38"/>
        <v>0.15</v>
      </c>
      <c r="AI342" s="315">
        <f t="shared" si="39"/>
        <v>0.3</v>
      </c>
      <c r="AJ342" s="69">
        <f>IFERROR(IF(AND(AD341="Probabilidad",AD342="Probabilidad"),(AJ341-(+AJ341*AI342)),IF(AD342="Probabilidad",(Q341-(+Q341*AI342)),IF(AD342="Impacto",AJ341,""))),"")</f>
        <v>0.21</v>
      </c>
      <c r="AK342" s="69">
        <f>IFERROR(IF(AND(AD341="Impacto",AD342="Impacto"),(AK341-(+AK341*AI342)),IF(AD342="Impacto",(W341-(W341*AI342)),IF(AD342="Probabilidad",AK341,""))),"")</f>
        <v>0.6</v>
      </c>
      <c r="AL342" s="10" t="s">
        <v>66</v>
      </c>
      <c r="AM342" s="10" t="s">
        <v>67</v>
      </c>
      <c r="AN342" s="10" t="s">
        <v>80</v>
      </c>
      <c r="AO342" s="952"/>
      <c r="AP342" s="952"/>
      <c r="AQ342" s="968"/>
      <c r="AR342" s="952"/>
      <c r="AS342" s="952"/>
      <c r="AT342" s="968"/>
      <c r="AU342" s="968"/>
      <c r="AV342" s="968"/>
      <c r="AW342" s="803"/>
      <c r="AX342" s="805"/>
      <c r="AY342" s="805"/>
      <c r="AZ342" s="805"/>
      <c r="BA342" s="805"/>
      <c r="BB342" s="1137"/>
      <c r="BC342" s="805"/>
      <c r="BD342" s="852"/>
      <c r="BE342" s="1020"/>
      <c r="BF342" s="1020"/>
      <c r="BG342" s="971"/>
      <c r="BH342" s="1020"/>
      <c r="BI342" s="1020"/>
      <c r="BJ342" s="805"/>
      <c r="BK342" s="805"/>
      <c r="BL342" s="1026"/>
    </row>
    <row r="343" spans="1:64" ht="120" x14ac:dyDescent="0.25">
      <c r="A343" s="1181"/>
      <c r="B343" s="1183"/>
      <c r="C343" s="1062"/>
      <c r="D343" s="1013"/>
      <c r="E343" s="946"/>
      <c r="F343" s="1016"/>
      <c r="G343" s="852"/>
      <c r="H343" s="803"/>
      <c r="I343" s="1044"/>
      <c r="J343" s="983"/>
      <c r="K343" s="1002"/>
      <c r="L343" s="852"/>
      <c r="M343" s="852"/>
      <c r="N343" s="805"/>
      <c r="O343" s="971"/>
      <c r="P343" s="803"/>
      <c r="Q343" s="955"/>
      <c r="R343" s="803"/>
      <c r="S343" s="955"/>
      <c r="T343" s="803"/>
      <c r="U343" s="955"/>
      <c r="V343" s="958"/>
      <c r="W343" s="955"/>
      <c r="X343" s="955"/>
      <c r="Y343" s="968"/>
      <c r="Z343" s="68">
        <v>3</v>
      </c>
      <c r="AA343" s="385" t="s">
        <v>1126</v>
      </c>
      <c r="AB343" s="383" t="s">
        <v>170</v>
      </c>
      <c r="AC343" s="412" t="s">
        <v>939</v>
      </c>
      <c r="AD343" s="384" t="str">
        <f t="shared" si="36"/>
        <v>Impacto</v>
      </c>
      <c r="AE343" s="383" t="s">
        <v>908</v>
      </c>
      <c r="AF343" s="302">
        <f t="shared" si="37"/>
        <v>0.1</v>
      </c>
      <c r="AG343" s="383" t="s">
        <v>903</v>
      </c>
      <c r="AH343" s="302">
        <f t="shared" si="38"/>
        <v>0.15</v>
      </c>
      <c r="AI343" s="315">
        <f t="shared" si="39"/>
        <v>0.25</v>
      </c>
      <c r="AJ343" s="69">
        <f>IFERROR(IF(AND(AD342="Probabilidad",AD343="Probabilidad"),(AJ342-(+AJ342*AI343)),IF(AND(AD342="Impacto",AD343="Probabilidad"),(AJ341-(+AJ341*AI343)),IF(AD343="Impacto",AJ342,""))),"")</f>
        <v>0.21</v>
      </c>
      <c r="AK343" s="69">
        <f>IFERROR(IF(AND(AD342="Impacto",AD343="Impacto"),(AK342-(+AK342*AI343)),IF(AND(AD342="Probabilidad",AD343="Impacto"),(AK341-(+AK341*AI343)),IF(AD343="Probabilidad",AK342,""))),"")</f>
        <v>0.44999999999999996</v>
      </c>
      <c r="AL343" s="10" t="s">
        <v>66</v>
      </c>
      <c r="AM343" s="10" t="s">
        <v>67</v>
      </c>
      <c r="AN343" s="10" t="s">
        <v>80</v>
      </c>
      <c r="AO343" s="952"/>
      <c r="AP343" s="952"/>
      <c r="AQ343" s="968"/>
      <c r="AR343" s="952"/>
      <c r="AS343" s="952"/>
      <c r="AT343" s="968"/>
      <c r="AU343" s="968"/>
      <c r="AV343" s="968"/>
      <c r="AW343" s="803"/>
      <c r="AX343" s="805"/>
      <c r="AY343" s="805"/>
      <c r="AZ343" s="805"/>
      <c r="BA343" s="805"/>
      <c r="BB343" s="1137"/>
      <c r="BC343" s="805"/>
      <c r="BD343" s="852"/>
      <c r="BE343" s="1020"/>
      <c r="BF343" s="1020"/>
      <c r="BG343" s="971"/>
      <c r="BH343" s="1020"/>
      <c r="BI343" s="1020"/>
      <c r="BJ343" s="805"/>
      <c r="BK343" s="805"/>
      <c r="BL343" s="1026"/>
    </row>
    <row r="344" spans="1:64" x14ac:dyDescent="0.25">
      <c r="A344" s="1181"/>
      <c r="B344" s="1183"/>
      <c r="C344" s="1062"/>
      <c r="D344" s="1013"/>
      <c r="E344" s="946"/>
      <c r="F344" s="1016"/>
      <c r="G344" s="852"/>
      <c r="H344" s="803"/>
      <c r="I344" s="1044"/>
      <c r="J344" s="983"/>
      <c r="K344" s="1002"/>
      <c r="L344" s="852"/>
      <c r="M344" s="852"/>
      <c r="N344" s="805"/>
      <c r="O344" s="971"/>
      <c r="P344" s="803"/>
      <c r="Q344" s="955"/>
      <c r="R344" s="803"/>
      <c r="S344" s="955"/>
      <c r="T344" s="803"/>
      <c r="U344" s="955"/>
      <c r="V344" s="958"/>
      <c r="W344" s="955"/>
      <c r="X344" s="955"/>
      <c r="Y344" s="968"/>
      <c r="Z344" s="68">
        <v>4</v>
      </c>
      <c r="AA344" s="385"/>
      <c r="AB344" s="383"/>
      <c r="AC344" s="385"/>
      <c r="AD344" s="384" t="str">
        <f t="shared" si="36"/>
        <v/>
      </c>
      <c r="AE344" s="383"/>
      <c r="AF344" s="302" t="str">
        <f t="shared" si="37"/>
        <v/>
      </c>
      <c r="AG344" s="383"/>
      <c r="AH344" s="302" t="str">
        <f t="shared" si="38"/>
        <v/>
      </c>
      <c r="AI344" s="315" t="str">
        <f t="shared" si="39"/>
        <v/>
      </c>
      <c r="AJ344" s="69" t="str">
        <f>IFERROR(IF(AND(AD343="Probabilidad",AD344="Probabilidad"),(AJ343-(+AJ343*AI344)),IF(AND(AD343="Impacto",AD344="Probabilidad"),(AJ342-(+AJ342*AI344)),IF(AD344="Impacto",AJ343,""))),"")</f>
        <v/>
      </c>
      <c r="AK344" s="69" t="str">
        <f>IFERROR(IF(AND(AD343="Impacto",AD344="Impacto"),(AK343-(+AK343*AI344)),IF(AND(AD343="Probabilidad",AD344="Impacto"),(AK342-(+AK342*AI344)),IF(AD344="Probabilidad",AK343,""))),"")</f>
        <v/>
      </c>
      <c r="AL344" s="19"/>
      <c r="AM344" s="19"/>
      <c r="AN344" s="19"/>
      <c r="AO344" s="952"/>
      <c r="AP344" s="952"/>
      <c r="AQ344" s="968"/>
      <c r="AR344" s="952"/>
      <c r="AS344" s="952"/>
      <c r="AT344" s="968"/>
      <c r="AU344" s="968"/>
      <c r="AV344" s="968"/>
      <c r="AW344" s="803"/>
      <c r="AX344" s="805"/>
      <c r="AY344" s="805"/>
      <c r="AZ344" s="805"/>
      <c r="BA344" s="805"/>
      <c r="BB344" s="1137"/>
      <c r="BC344" s="805"/>
      <c r="BD344" s="852"/>
      <c r="BE344" s="1020"/>
      <c r="BF344" s="1020"/>
      <c r="BG344" s="971"/>
      <c r="BH344" s="1020"/>
      <c r="BI344" s="1020"/>
      <c r="BJ344" s="805"/>
      <c r="BK344" s="805"/>
      <c r="BL344" s="1026"/>
    </row>
    <row r="345" spans="1:64" x14ac:dyDescent="0.25">
      <c r="A345" s="1181"/>
      <c r="B345" s="1183"/>
      <c r="C345" s="1062"/>
      <c r="D345" s="1013"/>
      <c r="E345" s="946"/>
      <c r="F345" s="1016"/>
      <c r="G345" s="852"/>
      <c r="H345" s="803"/>
      <c r="I345" s="1044"/>
      <c r="J345" s="983"/>
      <c r="K345" s="1002"/>
      <c r="L345" s="852"/>
      <c r="M345" s="852"/>
      <c r="N345" s="805"/>
      <c r="O345" s="971"/>
      <c r="P345" s="803"/>
      <c r="Q345" s="955"/>
      <c r="R345" s="803"/>
      <c r="S345" s="955"/>
      <c r="T345" s="803"/>
      <c r="U345" s="955"/>
      <c r="V345" s="958"/>
      <c r="W345" s="955"/>
      <c r="X345" s="955"/>
      <c r="Y345" s="968"/>
      <c r="Z345" s="68">
        <v>5</v>
      </c>
      <c r="AA345" s="385"/>
      <c r="AB345" s="383"/>
      <c r="AC345" s="385"/>
      <c r="AD345" s="384" t="str">
        <f t="shared" si="36"/>
        <v/>
      </c>
      <c r="AE345" s="383"/>
      <c r="AF345" s="302" t="str">
        <f t="shared" si="37"/>
        <v/>
      </c>
      <c r="AG345" s="383"/>
      <c r="AH345" s="302" t="str">
        <f t="shared" si="38"/>
        <v/>
      </c>
      <c r="AI345" s="315" t="str">
        <f t="shared" si="39"/>
        <v/>
      </c>
      <c r="AJ345" s="69" t="str">
        <f>IFERROR(IF(AND(AD344="Probabilidad",AD345="Probabilidad"),(AJ344-(+AJ344*AI345)),IF(AND(AD344="Impacto",AD345="Probabilidad"),(AJ343-(+AJ343*AI345)),IF(AD345="Impacto",AJ344,""))),"")</f>
        <v/>
      </c>
      <c r="AK345" s="69" t="str">
        <f>IFERROR(IF(AND(AD344="Impacto",AD345="Impacto"),(AK344-(+AK344*AI345)),IF(AND(AD344="Probabilidad",AD345="Impacto"),(AK343-(+AK343*AI345)),IF(AD345="Probabilidad",AK344,""))),"")</f>
        <v/>
      </c>
      <c r="AL345" s="19"/>
      <c r="AM345" s="19"/>
      <c r="AN345" s="19"/>
      <c r="AO345" s="952"/>
      <c r="AP345" s="952"/>
      <c r="AQ345" s="968"/>
      <c r="AR345" s="952"/>
      <c r="AS345" s="952"/>
      <c r="AT345" s="968"/>
      <c r="AU345" s="968"/>
      <c r="AV345" s="968"/>
      <c r="AW345" s="803"/>
      <c r="AX345" s="805"/>
      <c r="AY345" s="805"/>
      <c r="AZ345" s="805"/>
      <c r="BA345" s="805"/>
      <c r="BB345" s="1137"/>
      <c r="BC345" s="805"/>
      <c r="BD345" s="852"/>
      <c r="BE345" s="1020"/>
      <c r="BF345" s="1020"/>
      <c r="BG345" s="971"/>
      <c r="BH345" s="1020"/>
      <c r="BI345" s="1020"/>
      <c r="BJ345" s="805"/>
      <c r="BK345" s="805"/>
      <c r="BL345" s="1026"/>
    </row>
    <row r="346" spans="1:64" ht="15.75" thickBot="1" x14ac:dyDescent="0.3">
      <c r="A346" s="1181"/>
      <c r="B346" s="1183"/>
      <c r="C346" s="1062"/>
      <c r="D346" s="1014"/>
      <c r="E346" s="947"/>
      <c r="F346" s="1017"/>
      <c r="G346" s="960"/>
      <c r="H346" s="847"/>
      <c r="I346" s="1045"/>
      <c r="J346" s="984"/>
      <c r="K346" s="1003"/>
      <c r="L346" s="960"/>
      <c r="M346" s="960"/>
      <c r="N346" s="806"/>
      <c r="O346" s="972"/>
      <c r="P346" s="847"/>
      <c r="Q346" s="956"/>
      <c r="R346" s="847"/>
      <c r="S346" s="956"/>
      <c r="T346" s="847"/>
      <c r="U346" s="956"/>
      <c r="V346" s="959"/>
      <c r="W346" s="956"/>
      <c r="X346" s="956"/>
      <c r="Y346" s="969"/>
      <c r="Z346" s="60">
        <v>6</v>
      </c>
      <c r="AA346" s="387"/>
      <c r="AB346" s="388"/>
      <c r="AC346" s="387"/>
      <c r="AD346" s="391" t="str">
        <f t="shared" si="36"/>
        <v/>
      </c>
      <c r="AE346" s="388"/>
      <c r="AF346" s="303" t="str">
        <f t="shared" si="37"/>
        <v/>
      </c>
      <c r="AG346" s="388"/>
      <c r="AH346" s="303" t="str">
        <f t="shared" si="38"/>
        <v/>
      </c>
      <c r="AI346" s="61" t="str">
        <f t="shared" si="39"/>
        <v/>
      </c>
      <c r="AJ346" s="63" t="str">
        <f>IFERROR(IF(AND(AD345="Probabilidad",AD346="Probabilidad"),(AJ345-(+AJ345*AI346)),IF(AND(AD345="Impacto",AD346="Probabilidad"),(AJ344-(+AJ344*AI346)),IF(AD346="Impacto",AJ345,""))),"")</f>
        <v/>
      </c>
      <c r="AK346" s="63" t="str">
        <f>IFERROR(IF(AND(AD345="Impacto",AD346="Impacto"),(AK345-(+AK345*AI346)),IF(AND(AD345="Probabilidad",AD346="Impacto"),(AK344-(+AK344*AI346)),IF(AD346="Probabilidad",AK345,""))),"")</f>
        <v/>
      </c>
      <c r="AL346" s="20"/>
      <c r="AM346" s="20"/>
      <c r="AN346" s="20"/>
      <c r="AO346" s="953"/>
      <c r="AP346" s="953"/>
      <c r="AQ346" s="969"/>
      <c r="AR346" s="953"/>
      <c r="AS346" s="953"/>
      <c r="AT346" s="969"/>
      <c r="AU346" s="969"/>
      <c r="AV346" s="969"/>
      <c r="AW346" s="847"/>
      <c r="AX346" s="806"/>
      <c r="AY346" s="806"/>
      <c r="AZ346" s="806"/>
      <c r="BA346" s="806"/>
      <c r="BB346" s="1138"/>
      <c r="BC346" s="806"/>
      <c r="BD346" s="960"/>
      <c r="BE346" s="1021"/>
      <c r="BF346" s="1021"/>
      <c r="BG346" s="972"/>
      <c r="BH346" s="1021"/>
      <c r="BI346" s="1021"/>
      <c r="BJ346" s="806"/>
      <c r="BK346" s="806"/>
      <c r="BL346" s="1027"/>
    </row>
    <row r="347" spans="1:64" ht="76.5" customHeight="1" thickBot="1" x14ac:dyDescent="0.3">
      <c r="A347" s="1181"/>
      <c r="B347" s="1183"/>
      <c r="C347" s="1062"/>
      <c r="D347" s="1012" t="s">
        <v>840</v>
      </c>
      <c r="E347" s="945" t="s">
        <v>128</v>
      </c>
      <c r="F347" s="1015">
        <v>13</v>
      </c>
      <c r="G347" s="851" t="s">
        <v>1127</v>
      </c>
      <c r="H347" s="802" t="s">
        <v>98</v>
      </c>
      <c r="I347" s="1043" t="s">
        <v>1704</v>
      </c>
      <c r="J347" s="982" t="s">
        <v>16</v>
      </c>
      <c r="K347" s="1001" t="str">
        <f>CONCATENATE(" *",[27]Árbol_G!C484," *",[27]Árbol_G!E484," *",[27]Árbol_G!G484)</f>
        <v xml:space="preserve"> * * *</v>
      </c>
      <c r="L347" s="851" t="s">
        <v>1128</v>
      </c>
      <c r="M347" s="851" t="s">
        <v>1129</v>
      </c>
      <c r="N347" s="804"/>
      <c r="O347" s="970"/>
      <c r="P347" s="802" t="s">
        <v>72</v>
      </c>
      <c r="Q347" s="954">
        <f>IF(P347="Muy Alta",100%,IF(P347="Alta",80%,IF(P347="Media",60%,IF(P347="Baja",40%,IF(P347="Muy Baja",20%,"")))))</f>
        <v>0.8</v>
      </c>
      <c r="R347" s="802" t="s">
        <v>74</v>
      </c>
      <c r="S347" s="954">
        <f>IF(R347="Catastrófico",100%,IF(R347="Mayor",80%,IF(R347="Moderado",60%,IF(R347="Menor",40%,IF(R347="Leve",20%,"")))))</f>
        <v>0.2</v>
      </c>
      <c r="T347" s="802" t="s">
        <v>10</v>
      </c>
      <c r="U347" s="954">
        <f>IF(T347="Catastrófico",100%,IF(T347="Mayor",80%,IF(T347="Moderado",60%,IF(T347="Menor",40%,IF(T347="Leve",20%,"")))))</f>
        <v>0.6</v>
      </c>
      <c r="V347" s="957" t="str">
        <f>IF(W347=100%,"Catastrófico",IF(W347=80%,"Mayor",IF(W347=60%,"Moderado",IF(W347=40%,"Menor",IF(W347=20%,"Leve","")))))</f>
        <v>Moderado</v>
      </c>
      <c r="W347" s="954">
        <f>IF(AND(S347="",U347=""),"",MAX(S347,U347))</f>
        <v>0.6</v>
      </c>
      <c r="X347" s="954" t="str">
        <f>CONCATENATE(P347,V347)</f>
        <v>AltaModerado</v>
      </c>
      <c r="Y347" s="967" t="str">
        <f>IF(X347="Muy AltaLeve","Alto",IF(X347="Muy AltaMenor","Alto",IF(X347="Muy AltaModerado","Alto",IF(X347="Muy AltaMayor","Alto",IF(X347="Muy AltaCatastrófico","Extremo",IF(X347="AltaLeve","Moderado",IF(X347="AltaMenor","Moderado",IF(X347="AltaModerado","Alto",IF(X347="AltaMayor","Alto",IF(X347="AltaCatastrófico","Extremo",IF(X347="MediaLeve","Moderado",IF(X347="MediaMenor","Moderado",IF(X347="MediaModerado","Moderado",IF(X347="MediaMayor","Alto",IF(X347="MediaCatastrófico","Extremo",IF(X347="BajaLeve","Bajo",IF(X347="BajaMenor","Moderado",IF(X347="BajaModerado","Moderado",IF(X347="BajaMayor","Alto",IF(X347="BajaCatastrófico","Extremo",IF(X347="Muy BajaLeve","Bajo",IF(X347="Muy BajaMenor","Bajo",IF(X347="Muy BajaModerado","Moderado",IF(X347="Muy BajaMayor","Alto",IF(X347="Muy BajaCatastrófico","Extremo","")))))))))))))))))))))))))</f>
        <v>Alto</v>
      </c>
      <c r="Z347" s="58">
        <v>1</v>
      </c>
      <c r="AA347" s="62" t="s">
        <v>1130</v>
      </c>
      <c r="AB347" s="381" t="s">
        <v>165</v>
      </c>
      <c r="AC347" s="385" t="s">
        <v>921</v>
      </c>
      <c r="AD347" s="382" t="str">
        <f t="shared" si="36"/>
        <v>Probabilidad</v>
      </c>
      <c r="AE347" s="381" t="s">
        <v>902</v>
      </c>
      <c r="AF347" s="301">
        <f t="shared" si="37"/>
        <v>0.25</v>
      </c>
      <c r="AG347" s="381" t="s">
        <v>65</v>
      </c>
      <c r="AH347" s="301">
        <f t="shared" si="38"/>
        <v>0.25</v>
      </c>
      <c r="AI347" s="300">
        <f t="shared" si="39"/>
        <v>0.5</v>
      </c>
      <c r="AJ347" s="59">
        <f>IFERROR(IF(AD347="Probabilidad",(Q347-(+Q347*AI347)),IF(AD347="Impacto",Q347,"")),"")</f>
        <v>0.4</v>
      </c>
      <c r="AK347" s="59">
        <f>IFERROR(IF(AD347="Impacto",(W347-(+W347*AI347)),IF(AD347="Probabilidad",W347,"")),"")</f>
        <v>0.6</v>
      </c>
      <c r="AL347" s="10" t="s">
        <v>66</v>
      </c>
      <c r="AM347" s="10" t="s">
        <v>67</v>
      </c>
      <c r="AN347" s="10" t="s">
        <v>80</v>
      </c>
      <c r="AO347" s="951">
        <f>Q347</f>
        <v>0.8</v>
      </c>
      <c r="AP347" s="951">
        <f>IF(AJ347="","",MIN(AJ347:AJ352))</f>
        <v>0.24</v>
      </c>
      <c r="AQ347" s="967" t="str">
        <f>IFERROR(IF(AP347="","",IF(AP347&lt;=0.2,"Muy Baja",IF(AP347&lt;=0.4,"Baja",IF(AP347&lt;=0.6,"Media",IF(AP347&lt;=0.8,"Alta","Muy Alta"))))),"")</f>
        <v>Baja</v>
      </c>
      <c r="AR347" s="951">
        <f>W347</f>
        <v>0.6</v>
      </c>
      <c r="AS347" s="951">
        <f>IF(AK347="","",MIN(AK347:AK352))</f>
        <v>0.44999999999999996</v>
      </c>
      <c r="AT347" s="967" t="str">
        <f>IFERROR(IF(AS347="","",IF(AS347&lt;=0.2,"Leve",IF(AS347&lt;=0.4,"Menor",IF(AS347&lt;=0.6,"Moderado",IF(AS347&lt;=0.8,"Mayor","Catastrófico"))))),"")</f>
        <v>Moderado</v>
      </c>
      <c r="AU347" s="967" t="str">
        <f>Y347</f>
        <v>Alto</v>
      </c>
      <c r="AV347" s="967" t="str">
        <f>IFERROR(IF(OR(AND(AQ347="Muy Baja",AT347="Leve"),AND(AQ347="Muy Baja",AT347="Menor"),AND(AQ347="Baja",AT347="Leve")),"Bajo",IF(OR(AND(AQ347="Muy baja",AT347="Moderado"),AND(AQ347="Baja",AT347="Menor"),AND(AQ347="Baja",AT347="Moderado"),AND(AQ347="Media",AT347="Leve"),AND(AQ347="Media",AT347="Menor"),AND(AQ347="Media",AT347="Moderado"),AND(AQ347="Alta",AT347="Leve"),AND(AQ347="Alta",AT347="Menor")),"Moderado",IF(OR(AND(AQ347="Muy Baja",AT347="Mayor"),AND(AQ347="Baja",AT347="Mayor"),AND(AQ347="Media",AT347="Mayor"),AND(AQ347="Alta",AT347="Moderado"),AND(AQ347="Alta",AT347="Mayor"),AND(AQ347="Muy Alta",AT347="Leve"),AND(AQ347="Muy Alta",AT347="Menor"),AND(AQ347="Muy Alta",AT347="Moderado"),AND(AQ347="Muy Alta",AT347="Mayor")),"Alto",IF(OR(AND(AQ347="Muy Baja",AT347="Catastrófico"),AND(AQ347="Baja",AT347="Catastrófico"),AND(AQ347="Media",AT347="Catastrófico"),AND(AQ347="Alta",AT347="Catastrófico"),AND(AQ347="Muy Alta",AT347="Catastrófico")),"Extremo","")))),"")</f>
        <v>Moderado</v>
      </c>
      <c r="AW347" s="802" t="s">
        <v>167</v>
      </c>
      <c r="AX347" s="804" t="s">
        <v>1679</v>
      </c>
      <c r="AY347" s="804" t="s">
        <v>1689</v>
      </c>
      <c r="AZ347" s="804" t="s">
        <v>1068</v>
      </c>
      <c r="BA347" s="804" t="s">
        <v>1069</v>
      </c>
      <c r="BB347" s="1136" t="s">
        <v>1583</v>
      </c>
      <c r="BC347" s="855"/>
      <c r="BD347" s="855"/>
      <c r="BE347" s="1039"/>
      <c r="BF347" s="1039"/>
      <c r="BG347" s="1039"/>
      <c r="BH347" s="1039"/>
      <c r="BI347" s="1039"/>
      <c r="BJ347" s="861"/>
      <c r="BK347" s="861"/>
      <c r="BL347" s="1025"/>
    </row>
    <row r="348" spans="1:64" ht="90.75" thickBot="1" x14ac:dyDescent="0.3">
      <c r="A348" s="1181"/>
      <c r="B348" s="1183"/>
      <c r="C348" s="1062"/>
      <c r="D348" s="1013"/>
      <c r="E348" s="946"/>
      <c r="F348" s="1016"/>
      <c r="G348" s="852"/>
      <c r="H348" s="803"/>
      <c r="I348" s="1044"/>
      <c r="J348" s="983"/>
      <c r="K348" s="1002"/>
      <c r="L348" s="852"/>
      <c r="M348" s="852"/>
      <c r="N348" s="805"/>
      <c r="O348" s="971"/>
      <c r="P348" s="803"/>
      <c r="Q348" s="955"/>
      <c r="R348" s="803"/>
      <c r="S348" s="955"/>
      <c r="T348" s="803"/>
      <c r="U348" s="955"/>
      <c r="V348" s="958"/>
      <c r="W348" s="955"/>
      <c r="X348" s="955"/>
      <c r="Y348" s="968"/>
      <c r="Z348" s="68">
        <v>2</v>
      </c>
      <c r="AA348" s="62" t="s">
        <v>855</v>
      </c>
      <c r="AB348" s="383" t="s">
        <v>165</v>
      </c>
      <c r="AC348" s="385" t="s">
        <v>1121</v>
      </c>
      <c r="AD348" s="384" t="str">
        <f t="shared" si="36"/>
        <v>Probabilidad</v>
      </c>
      <c r="AE348" s="383" t="s">
        <v>907</v>
      </c>
      <c r="AF348" s="302">
        <f t="shared" si="37"/>
        <v>0.15</v>
      </c>
      <c r="AG348" s="383" t="s">
        <v>65</v>
      </c>
      <c r="AH348" s="302">
        <f t="shared" si="38"/>
        <v>0.25</v>
      </c>
      <c r="AI348" s="315">
        <f t="shared" si="39"/>
        <v>0.4</v>
      </c>
      <c r="AJ348" s="69">
        <f>IFERROR(IF(AND(AD347="Probabilidad",AD348="Probabilidad"),(AJ347-(+AJ347*AI348)),IF(AD348="Probabilidad",(Q347-(+Q347*AI348)),IF(AD348="Impacto",AJ347,""))),"")</f>
        <v>0.24</v>
      </c>
      <c r="AK348" s="69">
        <f>IFERROR(IF(AND(AD347="Impacto",AD348="Impacto"),(AK347-(+AK347*AI348)),IF(AD348="Impacto",(W347-(W347*AI348)),IF(AD348="Probabilidad",AK347,""))),"")</f>
        <v>0.6</v>
      </c>
      <c r="AL348" s="10" t="s">
        <v>66</v>
      </c>
      <c r="AM348" s="10" t="s">
        <v>67</v>
      </c>
      <c r="AN348" s="10" t="s">
        <v>80</v>
      </c>
      <c r="AO348" s="952"/>
      <c r="AP348" s="952"/>
      <c r="AQ348" s="968"/>
      <c r="AR348" s="952"/>
      <c r="AS348" s="952"/>
      <c r="AT348" s="968"/>
      <c r="AU348" s="968"/>
      <c r="AV348" s="968"/>
      <c r="AW348" s="803"/>
      <c r="AX348" s="805"/>
      <c r="AY348" s="805"/>
      <c r="AZ348" s="805"/>
      <c r="BA348" s="805"/>
      <c r="BB348" s="1137"/>
      <c r="BC348" s="852"/>
      <c r="BD348" s="852"/>
      <c r="BE348" s="1020"/>
      <c r="BF348" s="1020"/>
      <c r="BG348" s="1020"/>
      <c r="BH348" s="1020"/>
      <c r="BI348" s="1020"/>
      <c r="BJ348" s="805"/>
      <c r="BK348" s="805"/>
      <c r="BL348" s="1026"/>
    </row>
    <row r="349" spans="1:64" ht="90" x14ac:dyDescent="0.25">
      <c r="A349" s="1181"/>
      <c r="B349" s="1183"/>
      <c r="C349" s="1062"/>
      <c r="D349" s="1013"/>
      <c r="E349" s="946"/>
      <c r="F349" s="1016"/>
      <c r="G349" s="852"/>
      <c r="H349" s="803"/>
      <c r="I349" s="1044"/>
      <c r="J349" s="983"/>
      <c r="K349" s="1002"/>
      <c r="L349" s="852"/>
      <c r="M349" s="852"/>
      <c r="N349" s="805"/>
      <c r="O349" s="971"/>
      <c r="P349" s="803"/>
      <c r="Q349" s="955"/>
      <c r="R349" s="803"/>
      <c r="S349" s="955"/>
      <c r="T349" s="803"/>
      <c r="U349" s="955"/>
      <c r="V349" s="958"/>
      <c r="W349" s="955"/>
      <c r="X349" s="955"/>
      <c r="Y349" s="968"/>
      <c r="Z349" s="68">
        <v>3</v>
      </c>
      <c r="AA349" s="385" t="s">
        <v>1103</v>
      </c>
      <c r="AB349" s="383" t="s">
        <v>170</v>
      </c>
      <c r="AC349" s="385" t="s">
        <v>1121</v>
      </c>
      <c r="AD349" s="384" t="str">
        <f t="shared" si="36"/>
        <v>Impacto</v>
      </c>
      <c r="AE349" s="383" t="s">
        <v>908</v>
      </c>
      <c r="AF349" s="302">
        <f t="shared" si="37"/>
        <v>0.1</v>
      </c>
      <c r="AG349" s="383" t="s">
        <v>903</v>
      </c>
      <c r="AH349" s="302">
        <f t="shared" si="38"/>
        <v>0.15</v>
      </c>
      <c r="AI349" s="315">
        <f t="shared" si="39"/>
        <v>0.25</v>
      </c>
      <c r="AJ349" s="69">
        <f>IFERROR(IF(AND(AD348="Probabilidad",AD349="Probabilidad"),(AJ348-(+AJ348*AI349)),IF(AND(AD348="Impacto",AD349="Probabilidad"),(AJ347-(+AJ347*AI349)),IF(AD349="Impacto",AJ348,""))),"")</f>
        <v>0.24</v>
      </c>
      <c r="AK349" s="69">
        <f>IFERROR(IF(AND(AD348="Impacto",AD349="Impacto"),(AK348-(+AK348*AI349)),IF(AND(AD348="Probabilidad",AD349="Impacto"),(AK347-(+AK347*AI349)),IF(AD349="Probabilidad",AK348,""))),"")</f>
        <v>0.44999999999999996</v>
      </c>
      <c r="AL349" s="10" t="s">
        <v>66</v>
      </c>
      <c r="AM349" s="10" t="s">
        <v>67</v>
      </c>
      <c r="AN349" s="10" t="s">
        <v>80</v>
      </c>
      <c r="AO349" s="952"/>
      <c r="AP349" s="952"/>
      <c r="AQ349" s="968"/>
      <c r="AR349" s="952"/>
      <c r="AS349" s="952"/>
      <c r="AT349" s="968"/>
      <c r="AU349" s="968"/>
      <c r="AV349" s="968"/>
      <c r="AW349" s="803"/>
      <c r="AX349" s="805"/>
      <c r="AY349" s="805"/>
      <c r="AZ349" s="805"/>
      <c r="BA349" s="805"/>
      <c r="BB349" s="1137"/>
      <c r="BC349" s="852"/>
      <c r="BD349" s="852"/>
      <c r="BE349" s="1020"/>
      <c r="BF349" s="1020"/>
      <c r="BG349" s="1020"/>
      <c r="BH349" s="1020"/>
      <c r="BI349" s="1020"/>
      <c r="BJ349" s="805"/>
      <c r="BK349" s="805"/>
      <c r="BL349" s="1026"/>
    </row>
    <row r="350" spans="1:64" x14ac:dyDescent="0.25">
      <c r="A350" s="1181"/>
      <c r="B350" s="1183"/>
      <c r="C350" s="1062"/>
      <c r="D350" s="1013"/>
      <c r="E350" s="946"/>
      <c r="F350" s="1016"/>
      <c r="G350" s="852"/>
      <c r="H350" s="803"/>
      <c r="I350" s="1044"/>
      <c r="J350" s="983"/>
      <c r="K350" s="1002"/>
      <c r="L350" s="852"/>
      <c r="M350" s="852"/>
      <c r="N350" s="805"/>
      <c r="O350" s="971"/>
      <c r="P350" s="803"/>
      <c r="Q350" s="955"/>
      <c r="R350" s="803"/>
      <c r="S350" s="955"/>
      <c r="T350" s="803"/>
      <c r="U350" s="955"/>
      <c r="V350" s="958"/>
      <c r="W350" s="955"/>
      <c r="X350" s="955"/>
      <c r="Y350" s="968"/>
      <c r="Z350" s="68">
        <v>4</v>
      </c>
      <c r="AA350" s="385"/>
      <c r="AB350" s="383"/>
      <c r="AC350" s="385"/>
      <c r="AD350" s="384" t="str">
        <f t="shared" si="36"/>
        <v/>
      </c>
      <c r="AE350" s="383"/>
      <c r="AF350" s="302" t="str">
        <f t="shared" si="37"/>
        <v/>
      </c>
      <c r="AG350" s="383"/>
      <c r="AH350" s="302" t="str">
        <f t="shared" si="38"/>
        <v/>
      </c>
      <c r="AI350" s="315" t="str">
        <f t="shared" si="39"/>
        <v/>
      </c>
      <c r="AJ350" s="69" t="str">
        <f>IFERROR(IF(AND(AD349="Probabilidad",AD350="Probabilidad"),(AJ349-(+AJ349*AI350)),IF(AND(AD349="Impacto",AD350="Probabilidad"),(AJ348-(+AJ348*AI350)),IF(AD350="Impacto",AJ349,""))),"")</f>
        <v/>
      </c>
      <c r="AK350" s="69" t="str">
        <f>IFERROR(IF(AND(AD349="Impacto",AD350="Impacto"),(AK349-(+AK349*AI350)),IF(AND(AD349="Probabilidad",AD350="Impacto"),(AK348-(+AK348*AI350)),IF(AD350="Probabilidad",AK349,""))),"")</f>
        <v/>
      </c>
      <c r="AL350" s="19"/>
      <c r="AM350" s="19"/>
      <c r="AN350" s="19"/>
      <c r="AO350" s="952"/>
      <c r="AP350" s="952"/>
      <c r="AQ350" s="968"/>
      <c r="AR350" s="952"/>
      <c r="AS350" s="952"/>
      <c r="AT350" s="968"/>
      <c r="AU350" s="968"/>
      <c r="AV350" s="968"/>
      <c r="AW350" s="803"/>
      <c r="AX350" s="805"/>
      <c r="AY350" s="805"/>
      <c r="AZ350" s="805"/>
      <c r="BA350" s="805"/>
      <c r="BB350" s="1137"/>
      <c r="BC350" s="852"/>
      <c r="BD350" s="852"/>
      <c r="BE350" s="1020"/>
      <c r="BF350" s="1020"/>
      <c r="BG350" s="1020"/>
      <c r="BH350" s="1020"/>
      <c r="BI350" s="1020"/>
      <c r="BJ350" s="805"/>
      <c r="BK350" s="805"/>
      <c r="BL350" s="1026"/>
    </row>
    <row r="351" spans="1:64" x14ac:dyDescent="0.25">
      <c r="A351" s="1181"/>
      <c r="B351" s="1183"/>
      <c r="C351" s="1062"/>
      <c r="D351" s="1013"/>
      <c r="E351" s="946"/>
      <c r="F351" s="1016"/>
      <c r="G351" s="852"/>
      <c r="H351" s="803"/>
      <c r="I351" s="1044"/>
      <c r="J351" s="983"/>
      <c r="K351" s="1002"/>
      <c r="L351" s="852"/>
      <c r="M351" s="852"/>
      <c r="N351" s="805"/>
      <c r="O351" s="971"/>
      <c r="P351" s="803"/>
      <c r="Q351" s="955"/>
      <c r="R351" s="803"/>
      <c r="S351" s="955"/>
      <c r="T351" s="803"/>
      <c r="U351" s="955"/>
      <c r="V351" s="958"/>
      <c r="W351" s="955"/>
      <c r="X351" s="955"/>
      <c r="Y351" s="968"/>
      <c r="Z351" s="68">
        <v>5</v>
      </c>
      <c r="AA351" s="385"/>
      <c r="AB351" s="383"/>
      <c r="AC351" s="385"/>
      <c r="AD351" s="384" t="str">
        <f t="shared" si="36"/>
        <v/>
      </c>
      <c r="AE351" s="383"/>
      <c r="AF351" s="302" t="str">
        <f t="shared" si="37"/>
        <v/>
      </c>
      <c r="AG351" s="383"/>
      <c r="AH351" s="302" t="str">
        <f t="shared" si="38"/>
        <v/>
      </c>
      <c r="AI351" s="315" t="str">
        <f t="shared" si="39"/>
        <v/>
      </c>
      <c r="AJ351" s="69" t="str">
        <f>IFERROR(IF(AND(AD350="Probabilidad",AD351="Probabilidad"),(AJ350-(+AJ350*AI351)),IF(AND(AD350="Impacto",AD351="Probabilidad"),(AJ349-(+AJ349*AI351)),IF(AD351="Impacto",AJ350,""))),"")</f>
        <v/>
      </c>
      <c r="AK351" s="69" t="str">
        <f>IFERROR(IF(AND(AD350="Impacto",AD351="Impacto"),(AK350-(+AK350*AI351)),IF(AND(AD350="Probabilidad",AD351="Impacto"),(AK349-(+AK349*AI351)),IF(AD351="Probabilidad",AK350,""))),"")</f>
        <v/>
      </c>
      <c r="AL351" s="19"/>
      <c r="AM351" s="19"/>
      <c r="AN351" s="19"/>
      <c r="AO351" s="952"/>
      <c r="AP351" s="952"/>
      <c r="AQ351" s="968"/>
      <c r="AR351" s="952"/>
      <c r="AS351" s="952"/>
      <c r="AT351" s="968"/>
      <c r="AU351" s="968"/>
      <c r="AV351" s="968"/>
      <c r="AW351" s="803"/>
      <c r="AX351" s="805"/>
      <c r="AY351" s="805"/>
      <c r="AZ351" s="805"/>
      <c r="BA351" s="805"/>
      <c r="BB351" s="1137"/>
      <c r="BC351" s="852"/>
      <c r="BD351" s="852"/>
      <c r="BE351" s="1020"/>
      <c r="BF351" s="1020"/>
      <c r="BG351" s="1020"/>
      <c r="BH351" s="1020"/>
      <c r="BI351" s="1020"/>
      <c r="BJ351" s="805"/>
      <c r="BK351" s="805"/>
      <c r="BL351" s="1026"/>
    </row>
    <row r="352" spans="1:64" ht="15.75" thickBot="1" x14ac:dyDescent="0.3">
      <c r="A352" s="1181"/>
      <c r="B352" s="1183"/>
      <c r="C352" s="1062"/>
      <c r="D352" s="1014"/>
      <c r="E352" s="947"/>
      <c r="F352" s="1017"/>
      <c r="G352" s="960"/>
      <c r="H352" s="847"/>
      <c r="I352" s="1045"/>
      <c r="J352" s="984"/>
      <c r="K352" s="1003"/>
      <c r="L352" s="960"/>
      <c r="M352" s="960"/>
      <c r="N352" s="806"/>
      <c r="O352" s="972"/>
      <c r="P352" s="847"/>
      <c r="Q352" s="956"/>
      <c r="R352" s="847"/>
      <c r="S352" s="956"/>
      <c r="T352" s="847"/>
      <c r="U352" s="956"/>
      <c r="V352" s="959"/>
      <c r="W352" s="956"/>
      <c r="X352" s="956"/>
      <c r="Y352" s="969"/>
      <c r="Z352" s="60">
        <v>6</v>
      </c>
      <c r="AA352" s="387"/>
      <c r="AB352" s="388"/>
      <c r="AC352" s="387"/>
      <c r="AD352" s="391" t="str">
        <f t="shared" si="36"/>
        <v/>
      </c>
      <c r="AE352" s="388"/>
      <c r="AF352" s="303" t="str">
        <f t="shared" si="37"/>
        <v/>
      </c>
      <c r="AG352" s="388"/>
      <c r="AH352" s="303" t="str">
        <f t="shared" si="38"/>
        <v/>
      </c>
      <c r="AI352" s="61" t="str">
        <f t="shared" si="39"/>
        <v/>
      </c>
      <c r="AJ352" s="63" t="str">
        <f>IFERROR(IF(AND(AD351="Probabilidad",AD352="Probabilidad"),(AJ351-(+AJ351*AI352)),IF(AND(AD351="Impacto",AD352="Probabilidad"),(AJ350-(+AJ350*AI352)),IF(AD352="Impacto",AJ351,""))),"")</f>
        <v/>
      </c>
      <c r="AK352" s="63" t="str">
        <f>IFERROR(IF(AND(AD351="Impacto",AD352="Impacto"),(AK351-(+AK351*AI352)),IF(AND(AD351="Probabilidad",AD352="Impacto"),(AK350-(+AK350*AI352)),IF(AD352="Probabilidad",AK351,""))),"")</f>
        <v/>
      </c>
      <c r="AL352" s="20"/>
      <c r="AM352" s="20"/>
      <c r="AN352" s="20"/>
      <c r="AO352" s="953"/>
      <c r="AP352" s="953"/>
      <c r="AQ352" s="969"/>
      <c r="AR352" s="953"/>
      <c r="AS352" s="953"/>
      <c r="AT352" s="969"/>
      <c r="AU352" s="969"/>
      <c r="AV352" s="969"/>
      <c r="AW352" s="847"/>
      <c r="AX352" s="806"/>
      <c r="AY352" s="806"/>
      <c r="AZ352" s="806"/>
      <c r="BA352" s="806"/>
      <c r="BB352" s="1138"/>
      <c r="BC352" s="960"/>
      <c r="BD352" s="960"/>
      <c r="BE352" s="1021"/>
      <c r="BF352" s="1021"/>
      <c r="BG352" s="1021"/>
      <c r="BH352" s="1021"/>
      <c r="BI352" s="1021"/>
      <c r="BJ352" s="806"/>
      <c r="BK352" s="806"/>
      <c r="BL352" s="1027"/>
    </row>
    <row r="353" spans="1:64" ht="76.5" customHeight="1" thickBot="1" x14ac:dyDescent="0.3">
      <c r="A353" s="1181"/>
      <c r="B353" s="1183"/>
      <c r="C353" s="1062"/>
      <c r="D353" s="1012" t="s">
        <v>840</v>
      </c>
      <c r="E353" s="945" t="s">
        <v>128</v>
      </c>
      <c r="F353" s="1015">
        <v>14</v>
      </c>
      <c r="G353" s="851" t="s">
        <v>1127</v>
      </c>
      <c r="H353" s="802" t="s">
        <v>99</v>
      </c>
      <c r="I353" s="1043" t="s">
        <v>1705</v>
      </c>
      <c r="J353" s="982" t="s">
        <v>16</v>
      </c>
      <c r="K353" s="1001" t="str">
        <f>CONCATENATE(" *",[27]Árbol_G!C501," *",[27]Árbol_G!E501," *",[27]Árbol_G!G501)</f>
        <v xml:space="preserve"> * * *</v>
      </c>
      <c r="L353" s="851" t="s">
        <v>1523</v>
      </c>
      <c r="M353" s="851" t="s">
        <v>1132</v>
      </c>
      <c r="N353" s="804"/>
      <c r="O353" s="970"/>
      <c r="P353" s="802" t="s">
        <v>71</v>
      </c>
      <c r="Q353" s="954">
        <f>IF(P353="Muy Alta",100%,IF(P353="Alta",80%,IF(P353="Media",60%,IF(P353="Baja",40%,IF(P353="Muy Baja",20%,"")))))</f>
        <v>0.4</v>
      </c>
      <c r="R353" s="802" t="s">
        <v>74</v>
      </c>
      <c r="S353" s="954">
        <f>IF(R353="Catastrófico",100%,IF(R353="Mayor",80%,IF(R353="Moderado",60%,IF(R353="Menor",40%,IF(R353="Leve",20%,"")))))</f>
        <v>0.2</v>
      </c>
      <c r="T353" s="802" t="s">
        <v>10</v>
      </c>
      <c r="U353" s="954">
        <f>IF(T353="Catastrófico",100%,IF(T353="Mayor",80%,IF(T353="Moderado",60%,IF(T353="Menor",40%,IF(T353="Leve",20%,"")))))</f>
        <v>0.6</v>
      </c>
      <c r="V353" s="957" t="str">
        <f>IF(W353=100%,"Catastrófico",IF(W353=80%,"Mayor",IF(W353=60%,"Moderado",IF(W353=40%,"Menor",IF(W353=20%,"Leve","")))))</f>
        <v>Moderado</v>
      </c>
      <c r="W353" s="954">
        <f>IF(AND(S353="",U353=""),"",MAX(S353,U353))</f>
        <v>0.6</v>
      </c>
      <c r="X353" s="954" t="str">
        <f>CONCATENATE(P353,V353)</f>
        <v>BajaModerado</v>
      </c>
      <c r="Y353" s="967" t="str">
        <f>IF(X353="Muy AltaLeve","Alto",IF(X353="Muy AltaMenor","Alto",IF(X353="Muy AltaModerado","Alto",IF(X353="Muy AltaMayor","Alto",IF(X353="Muy AltaCatastrófico","Extremo",IF(X353="AltaLeve","Moderado",IF(X353="AltaMenor","Moderado",IF(X353="AltaModerado","Alto",IF(X353="AltaMayor","Alto",IF(X353="AltaCatastrófico","Extremo",IF(X353="MediaLeve","Moderado",IF(X353="MediaMenor","Moderado",IF(X353="MediaModerado","Moderado",IF(X353="MediaMayor","Alto",IF(X353="MediaCatastrófico","Extremo",IF(X353="BajaLeve","Bajo",IF(X353="BajaMenor","Moderado",IF(X353="BajaModerado","Moderado",IF(X353="BajaMayor","Alto",IF(X353="BajaCatastrófico","Extremo",IF(X353="Muy BajaLeve","Bajo",IF(X353="Muy BajaMenor","Bajo",IF(X353="Muy BajaModerado","Moderado",IF(X353="Muy BajaMayor","Alto",IF(X353="Muy BajaCatastrófico","Extremo","")))))))))))))))))))))))))</f>
        <v>Moderado</v>
      </c>
      <c r="Z353" s="58">
        <v>1</v>
      </c>
      <c r="AA353" s="62" t="s">
        <v>1130</v>
      </c>
      <c r="AB353" s="381" t="s">
        <v>165</v>
      </c>
      <c r="AC353" s="385" t="s">
        <v>921</v>
      </c>
      <c r="AD353" s="382" t="str">
        <f t="shared" si="36"/>
        <v>Probabilidad</v>
      </c>
      <c r="AE353" s="381" t="s">
        <v>902</v>
      </c>
      <c r="AF353" s="301">
        <f t="shared" si="37"/>
        <v>0.25</v>
      </c>
      <c r="AG353" s="381" t="s">
        <v>65</v>
      </c>
      <c r="AH353" s="301">
        <f t="shared" si="38"/>
        <v>0.25</v>
      </c>
      <c r="AI353" s="300">
        <f t="shared" si="39"/>
        <v>0.5</v>
      </c>
      <c r="AJ353" s="59">
        <f>IFERROR(IF(AD353="Probabilidad",(Q353-(+Q353*AI353)),IF(AD353="Impacto",Q353,"")),"")</f>
        <v>0.2</v>
      </c>
      <c r="AK353" s="59">
        <f>IFERROR(IF(AD353="Impacto",(W353-(+W353*AI353)),IF(AD353="Probabilidad",W353,"")),"")</f>
        <v>0.6</v>
      </c>
      <c r="AL353" s="10" t="s">
        <v>66</v>
      </c>
      <c r="AM353" s="10" t="s">
        <v>67</v>
      </c>
      <c r="AN353" s="10" t="s">
        <v>80</v>
      </c>
      <c r="AO353" s="951">
        <f>Q353</f>
        <v>0.4</v>
      </c>
      <c r="AP353" s="951">
        <f>IF(AJ353="","",MIN(AJ353:AJ358))</f>
        <v>8.3999999999999991E-2</v>
      </c>
      <c r="AQ353" s="967" t="str">
        <f>IFERROR(IF(AP353="","",IF(AP353&lt;=0.2,"Muy Baja",IF(AP353&lt;=0.4,"Baja",IF(AP353&lt;=0.6,"Media",IF(AP353&lt;=0.8,"Alta","Muy Alta"))))),"")</f>
        <v>Muy Baja</v>
      </c>
      <c r="AR353" s="951">
        <f>W353</f>
        <v>0.6</v>
      </c>
      <c r="AS353" s="951">
        <f>IF(AK353="","",MIN(AK353:AK358))</f>
        <v>0.33749999999999997</v>
      </c>
      <c r="AT353" s="967" t="str">
        <f>IFERROR(IF(AS353="","",IF(AS353&lt;=0.2,"Leve",IF(AS353&lt;=0.4,"Menor",IF(AS353&lt;=0.6,"Moderado",IF(AS353&lt;=0.8,"Mayor","Catastrófico"))))),"")</f>
        <v>Menor</v>
      </c>
      <c r="AU353" s="967" t="str">
        <f>Y353</f>
        <v>Moderado</v>
      </c>
      <c r="AV353" s="967" t="str">
        <f>IFERROR(IF(OR(AND(AQ353="Muy Baja",AT353="Leve"),AND(AQ353="Muy Baja",AT353="Menor"),AND(AQ353="Baja",AT353="Leve")),"Bajo",IF(OR(AND(AQ353="Muy baja",AT353="Moderado"),AND(AQ353="Baja",AT353="Menor"),AND(AQ353="Baja",AT353="Moderado"),AND(AQ353="Media",AT353="Leve"),AND(AQ353="Media",AT353="Menor"),AND(AQ353="Media",AT353="Moderado"),AND(AQ353="Alta",AT353="Leve"),AND(AQ353="Alta",AT353="Menor")),"Moderado",IF(OR(AND(AQ353="Muy Baja",AT353="Mayor"),AND(AQ353="Baja",AT353="Mayor"),AND(AQ353="Media",AT353="Mayor"),AND(AQ353="Alta",AT353="Moderado"),AND(AQ353="Alta",AT353="Mayor"),AND(AQ353="Muy Alta",AT353="Leve"),AND(AQ353="Muy Alta",AT353="Menor"),AND(AQ353="Muy Alta",AT353="Moderado"),AND(AQ353="Muy Alta",AT353="Mayor")),"Alto",IF(OR(AND(AQ353="Muy Baja",AT353="Catastrófico"),AND(AQ353="Baja",AT353="Catastrófico"),AND(AQ353="Media",AT353="Catastrófico"),AND(AQ353="Alta",AT353="Catastrófico"),AND(AQ353="Muy Alta",AT353="Catastrófico")),"Extremo","")))),"")</f>
        <v>Bajo</v>
      </c>
      <c r="AW353" s="802" t="s">
        <v>82</v>
      </c>
      <c r="AX353" s="804"/>
      <c r="AY353" s="804"/>
      <c r="AZ353" s="804"/>
      <c r="BA353" s="804"/>
      <c r="BB353" s="1136"/>
      <c r="BC353" s="851"/>
      <c r="BD353" s="851"/>
      <c r="BE353" s="1019"/>
      <c r="BF353" s="1019"/>
      <c r="BG353" s="1019"/>
      <c r="BH353" s="1019"/>
      <c r="BI353" s="1019"/>
      <c r="BJ353" s="804"/>
      <c r="BK353" s="1136"/>
      <c r="BL353" s="1048"/>
    </row>
    <row r="354" spans="1:64" ht="90.75" thickBot="1" x14ac:dyDescent="0.3">
      <c r="A354" s="1181"/>
      <c r="B354" s="1183"/>
      <c r="C354" s="1062"/>
      <c r="D354" s="1013"/>
      <c r="E354" s="946"/>
      <c r="F354" s="1016"/>
      <c r="G354" s="852"/>
      <c r="H354" s="803"/>
      <c r="I354" s="1044"/>
      <c r="J354" s="983"/>
      <c r="K354" s="1002"/>
      <c r="L354" s="852"/>
      <c r="M354" s="852"/>
      <c r="N354" s="805"/>
      <c r="O354" s="971"/>
      <c r="P354" s="803"/>
      <c r="Q354" s="955"/>
      <c r="R354" s="803"/>
      <c r="S354" s="955"/>
      <c r="T354" s="803"/>
      <c r="U354" s="955"/>
      <c r="V354" s="958"/>
      <c r="W354" s="955"/>
      <c r="X354" s="955"/>
      <c r="Y354" s="968"/>
      <c r="Z354" s="68">
        <v>2</v>
      </c>
      <c r="AA354" s="62" t="s">
        <v>1524</v>
      </c>
      <c r="AB354" s="383" t="s">
        <v>165</v>
      </c>
      <c r="AC354" s="385" t="s">
        <v>1121</v>
      </c>
      <c r="AD354" s="384" t="str">
        <f t="shared" si="36"/>
        <v>Probabilidad</v>
      </c>
      <c r="AE354" s="383" t="s">
        <v>907</v>
      </c>
      <c r="AF354" s="302">
        <f t="shared" si="37"/>
        <v>0.15</v>
      </c>
      <c r="AG354" s="383" t="s">
        <v>65</v>
      </c>
      <c r="AH354" s="302">
        <f t="shared" si="38"/>
        <v>0.25</v>
      </c>
      <c r="AI354" s="315">
        <f t="shared" si="39"/>
        <v>0.4</v>
      </c>
      <c r="AJ354" s="69">
        <f>IFERROR(IF(AND(AD353="Probabilidad",AD354="Probabilidad"),(AJ353-(+AJ353*AI354)),IF(AD354="Probabilidad",(Q353-(+Q353*AI354)),IF(AD354="Impacto",AJ353,""))),"")</f>
        <v>0.12</v>
      </c>
      <c r="AK354" s="69">
        <f>IFERROR(IF(AND(AD353="Impacto",AD354="Impacto"),(AK353-(+AK353*AI354)),IF(AD354="Impacto",(W353-(W353*AI354)),IF(AD354="Probabilidad",AK353,""))),"")</f>
        <v>0.6</v>
      </c>
      <c r="AL354" s="10" t="s">
        <v>66</v>
      </c>
      <c r="AM354" s="10" t="s">
        <v>67</v>
      </c>
      <c r="AN354" s="10" t="s">
        <v>80</v>
      </c>
      <c r="AO354" s="952"/>
      <c r="AP354" s="952"/>
      <c r="AQ354" s="968"/>
      <c r="AR354" s="952"/>
      <c r="AS354" s="952"/>
      <c r="AT354" s="968"/>
      <c r="AU354" s="968"/>
      <c r="AV354" s="968"/>
      <c r="AW354" s="803"/>
      <c r="AX354" s="805"/>
      <c r="AY354" s="805"/>
      <c r="AZ354" s="805"/>
      <c r="BA354" s="805"/>
      <c r="BB354" s="1137"/>
      <c r="BC354" s="852"/>
      <c r="BD354" s="852"/>
      <c r="BE354" s="1020"/>
      <c r="BF354" s="1020"/>
      <c r="BG354" s="1020"/>
      <c r="BH354" s="1020"/>
      <c r="BI354" s="1020"/>
      <c r="BJ354" s="805"/>
      <c r="BK354" s="805"/>
      <c r="BL354" s="1041"/>
    </row>
    <row r="355" spans="1:64" ht="135.75" thickBot="1" x14ac:dyDescent="0.3">
      <c r="A355" s="1181"/>
      <c r="B355" s="1183"/>
      <c r="C355" s="1062"/>
      <c r="D355" s="1013"/>
      <c r="E355" s="946"/>
      <c r="F355" s="1016"/>
      <c r="G355" s="852"/>
      <c r="H355" s="803"/>
      <c r="I355" s="1044"/>
      <c r="J355" s="983"/>
      <c r="K355" s="1002"/>
      <c r="L355" s="852"/>
      <c r="M355" s="852"/>
      <c r="N355" s="805"/>
      <c r="O355" s="971"/>
      <c r="P355" s="803"/>
      <c r="Q355" s="955"/>
      <c r="R355" s="803"/>
      <c r="S355" s="955"/>
      <c r="T355" s="803"/>
      <c r="U355" s="955"/>
      <c r="V355" s="958"/>
      <c r="W355" s="955"/>
      <c r="X355" s="955"/>
      <c r="Y355" s="968"/>
      <c r="Z355" s="68">
        <v>3</v>
      </c>
      <c r="AA355" s="385" t="s">
        <v>1525</v>
      </c>
      <c r="AB355" s="383" t="s">
        <v>170</v>
      </c>
      <c r="AC355" s="385" t="s">
        <v>1121</v>
      </c>
      <c r="AD355" s="384" t="str">
        <f t="shared" si="36"/>
        <v>Probabilidad</v>
      </c>
      <c r="AE355" s="383" t="s">
        <v>907</v>
      </c>
      <c r="AF355" s="302">
        <f t="shared" si="37"/>
        <v>0.15</v>
      </c>
      <c r="AG355" s="383" t="s">
        <v>903</v>
      </c>
      <c r="AH355" s="302">
        <f t="shared" si="38"/>
        <v>0.15</v>
      </c>
      <c r="AI355" s="315">
        <f t="shared" si="39"/>
        <v>0.3</v>
      </c>
      <c r="AJ355" s="69">
        <f>IFERROR(IF(AND(AD354="Probabilidad",AD355="Probabilidad"),(AJ354-(+AJ354*AI355)),IF(AND(AD354="Impacto",AD355="Probabilidad"),(AJ353-(+AJ353*AI355)),IF(AD355="Impacto",AJ354,""))),"")</f>
        <v>8.3999999999999991E-2</v>
      </c>
      <c r="AK355" s="69">
        <f>IFERROR(IF(AND(AD354="Impacto",AD355="Impacto"),(AK354-(+AK354*AI355)),IF(AND(AD354="Probabilidad",AD355="Impacto"),(AK353-(+AK353*AI355)),IF(AD355="Probabilidad",AK354,""))),"")</f>
        <v>0.6</v>
      </c>
      <c r="AL355" s="10" t="s">
        <v>66</v>
      </c>
      <c r="AM355" s="10" t="s">
        <v>67</v>
      </c>
      <c r="AN355" s="10" t="s">
        <v>80</v>
      </c>
      <c r="AO355" s="952"/>
      <c r="AP355" s="952"/>
      <c r="AQ355" s="968"/>
      <c r="AR355" s="952"/>
      <c r="AS355" s="952"/>
      <c r="AT355" s="968"/>
      <c r="AU355" s="968"/>
      <c r="AV355" s="968"/>
      <c r="AW355" s="803"/>
      <c r="AX355" s="805"/>
      <c r="AY355" s="805"/>
      <c r="AZ355" s="805"/>
      <c r="BA355" s="805"/>
      <c r="BB355" s="1137"/>
      <c r="BC355" s="852"/>
      <c r="BD355" s="852"/>
      <c r="BE355" s="1020"/>
      <c r="BF355" s="1020"/>
      <c r="BG355" s="1020"/>
      <c r="BH355" s="1020"/>
      <c r="BI355" s="1020"/>
      <c r="BJ355" s="805"/>
      <c r="BK355" s="805"/>
      <c r="BL355" s="1041"/>
    </row>
    <row r="356" spans="1:64" ht="105.75" thickBot="1" x14ac:dyDescent="0.3">
      <c r="A356" s="1181"/>
      <c r="B356" s="1183"/>
      <c r="C356" s="1062"/>
      <c r="D356" s="1013"/>
      <c r="E356" s="946"/>
      <c r="F356" s="1016"/>
      <c r="G356" s="852"/>
      <c r="H356" s="803"/>
      <c r="I356" s="1044"/>
      <c r="J356" s="983"/>
      <c r="K356" s="1002"/>
      <c r="L356" s="852"/>
      <c r="M356" s="852"/>
      <c r="N356" s="805"/>
      <c r="O356" s="971"/>
      <c r="P356" s="803"/>
      <c r="Q356" s="955"/>
      <c r="R356" s="803"/>
      <c r="S356" s="955"/>
      <c r="T356" s="803"/>
      <c r="U356" s="955"/>
      <c r="V356" s="958"/>
      <c r="W356" s="955"/>
      <c r="X356" s="955"/>
      <c r="Y356" s="968"/>
      <c r="Z356" s="68">
        <v>4</v>
      </c>
      <c r="AA356" s="385" t="s">
        <v>1133</v>
      </c>
      <c r="AB356" s="383" t="s">
        <v>170</v>
      </c>
      <c r="AC356" s="385" t="s">
        <v>1121</v>
      </c>
      <c r="AD356" s="384" t="str">
        <f t="shared" si="36"/>
        <v>Impacto</v>
      </c>
      <c r="AE356" s="383" t="s">
        <v>908</v>
      </c>
      <c r="AF356" s="302">
        <f t="shared" si="37"/>
        <v>0.1</v>
      </c>
      <c r="AG356" s="383" t="s">
        <v>903</v>
      </c>
      <c r="AH356" s="302">
        <f t="shared" si="38"/>
        <v>0.15</v>
      </c>
      <c r="AI356" s="315">
        <f t="shared" si="39"/>
        <v>0.25</v>
      </c>
      <c r="AJ356" s="69">
        <f>IFERROR(IF(AND(AD355="Probabilidad",AD356="Probabilidad"),(AJ355-(+AJ355*AI356)),IF(AND(AD355="Impacto",AD356="Probabilidad"),(AJ354-(+AJ354*AI356)),IF(AD356="Impacto",AJ355,""))),"")</f>
        <v>8.3999999999999991E-2</v>
      </c>
      <c r="AK356" s="69">
        <f>IFERROR(IF(AND(AD355="Impacto",AD356="Impacto"),(AK355-(+AK355*AI356)),IF(AND(AD355="Probabilidad",AD356="Impacto"),(AK354-(+AK354*AI356)),IF(AD356="Probabilidad",AK355,""))),"")</f>
        <v>0.44999999999999996</v>
      </c>
      <c r="AL356" s="10" t="s">
        <v>66</v>
      </c>
      <c r="AM356" s="10" t="s">
        <v>67</v>
      </c>
      <c r="AN356" s="10" t="s">
        <v>80</v>
      </c>
      <c r="AO356" s="952"/>
      <c r="AP356" s="952"/>
      <c r="AQ356" s="968"/>
      <c r="AR356" s="952"/>
      <c r="AS356" s="952"/>
      <c r="AT356" s="968"/>
      <c r="AU356" s="968"/>
      <c r="AV356" s="968"/>
      <c r="AW356" s="803"/>
      <c r="AX356" s="805"/>
      <c r="AY356" s="805"/>
      <c r="AZ356" s="805"/>
      <c r="BA356" s="805"/>
      <c r="BB356" s="1137"/>
      <c r="BC356" s="852"/>
      <c r="BD356" s="852"/>
      <c r="BE356" s="1020"/>
      <c r="BF356" s="1020"/>
      <c r="BG356" s="1020"/>
      <c r="BH356" s="1020"/>
      <c r="BI356" s="1020"/>
      <c r="BJ356" s="805"/>
      <c r="BK356" s="805"/>
      <c r="BL356" s="1041"/>
    </row>
    <row r="357" spans="1:64" ht="90" x14ac:dyDescent="0.25">
      <c r="A357" s="1181"/>
      <c r="B357" s="1183"/>
      <c r="C357" s="1062"/>
      <c r="D357" s="1013"/>
      <c r="E357" s="946"/>
      <c r="F357" s="1016"/>
      <c r="G357" s="852"/>
      <c r="H357" s="803"/>
      <c r="I357" s="1044"/>
      <c r="J357" s="983"/>
      <c r="K357" s="1002"/>
      <c r="L357" s="852"/>
      <c r="M357" s="852"/>
      <c r="N357" s="805"/>
      <c r="O357" s="971"/>
      <c r="P357" s="803"/>
      <c r="Q357" s="955"/>
      <c r="R357" s="803"/>
      <c r="S357" s="955"/>
      <c r="T357" s="803"/>
      <c r="U357" s="955"/>
      <c r="V357" s="958"/>
      <c r="W357" s="955"/>
      <c r="X357" s="955"/>
      <c r="Y357" s="968"/>
      <c r="Z357" s="68">
        <v>5</v>
      </c>
      <c r="AA357" s="385" t="s">
        <v>1103</v>
      </c>
      <c r="AB357" s="383" t="s">
        <v>170</v>
      </c>
      <c r="AC357" s="385" t="s">
        <v>1121</v>
      </c>
      <c r="AD357" s="384" t="str">
        <f t="shared" si="36"/>
        <v>Impacto</v>
      </c>
      <c r="AE357" s="383" t="s">
        <v>908</v>
      </c>
      <c r="AF357" s="302">
        <f t="shared" si="37"/>
        <v>0.1</v>
      </c>
      <c r="AG357" s="383" t="s">
        <v>903</v>
      </c>
      <c r="AH357" s="302">
        <f t="shared" si="38"/>
        <v>0.15</v>
      </c>
      <c r="AI357" s="315">
        <f t="shared" si="39"/>
        <v>0.25</v>
      </c>
      <c r="AJ357" s="69">
        <f>IFERROR(IF(AND(AD356="Probabilidad",AD357="Probabilidad"),(AJ356-(+AJ356*AI357)),IF(AND(AD356="Impacto",AD357="Probabilidad"),(AJ355-(+AJ355*AI357)),IF(AD357="Impacto",AJ356,""))),"")</f>
        <v>8.3999999999999991E-2</v>
      </c>
      <c r="AK357" s="69">
        <f>IFERROR(IF(AND(AD356="Impacto",AD357="Impacto"),(AK356-(+AK356*AI357)),IF(AND(AD356="Probabilidad",AD357="Impacto"),(AK355-(+AK355*AI357)),IF(AD357="Probabilidad",AK356,""))),"")</f>
        <v>0.33749999999999997</v>
      </c>
      <c r="AL357" s="10" t="s">
        <v>66</v>
      </c>
      <c r="AM357" s="10" t="s">
        <v>67</v>
      </c>
      <c r="AN357" s="10" t="s">
        <v>80</v>
      </c>
      <c r="AO357" s="952"/>
      <c r="AP357" s="952"/>
      <c r="AQ357" s="968"/>
      <c r="AR357" s="952"/>
      <c r="AS357" s="952"/>
      <c r="AT357" s="968"/>
      <c r="AU357" s="968"/>
      <c r="AV357" s="968"/>
      <c r="AW357" s="803"/>
      <c r="AX357" s="805"/>
      <c r="AY357" s="805"/>
      <c r="AZ357" s="805"/>
      <c r="BA357" s="805"/>
      <c r="BB357" s="1137"/>
      <c r="BC357" s="852"/>
      <c r="BD357" s="852"/>
      <c r="BE357" s="1020"/>
      <c r="BF357" s="1020"/>
      <c r="BG357" s="1020"/>
      <c r="BH357" s="1020"/>
      <c r="BI357" s="1020"/>
      <c r="BJ357" s="805"/>
      <c r="BK357" s="805"/>
      <c r="BL357" s="1041"/>
    </row>
    <row r="358" spans="1:64" ht="15.75" thickBot="1" x14ac:dyDescent="0.3">
      <c r="A358" s="1181"/>
      <c r="B358" s="1183"/>
      <c r="C358" s="1062"/>
      <c r="D358" s="1014"/>
      <c r="E358" s="947"/>
      <c r="F358" s="1017"/>
      <c r="G358" s="960"/>
      <c r="H358" s="847"/>
      <c r="I358" s="1045"/>
      <c r="J358" s="984"/>
      <c r="K358" s="1003"/>
      <c r="L358" s="960"/>
      <c r="M358" s="960"/>
      <c r="N358" s="806"/>
      <c r="O358" s="972"/>
      <c r="P358" s="847"/>
      <c r="Q358" s="956"/>
      <c r="R358" s="847"/>
      <c r="S358" s="956"/>
      <c r="T358" s="847"/>
      <c r="U358" s="956"/>
      <c r="V358" s="959"/>
      <c r="W358" s="956"/>
      <c r="X358" s="956"/>
      <c r="Y358" s="969"/>
      <c r="Z358" s="60">
        <v>6</v>
      </c>
      <c r="AA358" s="387"/>
      <c r="AB358" s="388"/>
      <c r="AC358" s="387"/>
      <c r="AD358" s="391" t="str">
        <f t="shared" si="36"/>
        <v/>
      </c>
      <c r="AE358" s="388"/>
      <c r="AF358" s="303" t="str">
        <f t="shared" si="37"/>
        <v/>
      </c>
      <c r="AG358" s="388"/>
      <c r="AH358" s="303" t="str">
        <f t="shared" si="38"/>
        <v/>
      </c>
      <c r="AI358" s="61" t="str">
        <f t="shared" si="39"/>
        <v/>
      </c>
      <c r="AJ358" s="63" t="str">
        <f>IFERROR(IF(AND(AD357="Probabilidad",AD358="Probabilidad"),(AJ357-(+AJ357*AI358)),IF(AND(AD357="Impacto",AD358="Probabilidad"),(AJ356-(+AJ356*AI358)),IF(AD358="Impacto",AJ357,""))),"")</f>
        <v/>
      </c>
      <c r="AK358" s="63" t="str">
        <f>IFERROR(IF(AND(AD357="Impacto",AD358="Impacto"),(AK357-(+AK357*AI358)),IF(AND(AD357="Probabilidad",AD358="Impacto"),(AK356-(+AK356*AI358)),IF(AD358="Probabilidad",AK357,""))),"")</f>
        <v/>
      </c>
      <c r="AL358" s="20"/>
      <c r="AM358" s="20"/>
      <c r="AN358" s="20"/>
      <c r="AO358" s="953"/>
      <c r="AP358" s="953"/>
      <c r="AQ358" s="969"/>
      <c r="AR358" s="953"/>
      <c r="AS358" s="953"/>
      <c r="AT358" s="969"/>
      <c r="AU358" s="969"/>
      <c r="AV358" s="969"/>
      <c r="AW358" s="847"/>
      <c r="AX358" s="806"/>
      <c r="AY358" s="806"/>
      <c r="AZ358" s="806"/>
      <c r="BA358" s="806"/>
      <c r="BB358" s="1138"/>
      <c r="BC358" s="960"/>
      <c r="BD358" s="960"/>
      <c r="BE358" s="1021"/>
      <c r="BF358" s="1021"/>
      <c r="BG358" s="1021"/>
      <c r="BH358" s="1021"/>
      <c r="BI358" s="1021"/>
      <c r="BJ358" s="806"/>
      <c r="BK358" s="806"/>
      <c r="BL358" s="1042"/>
    </row>
    <row r="359" spans="1:64" ht="76.5" customHeight="1" thickBot="1" x14ac:dyDescent="0.3">
      <c r="A359" s="1181"/>
      <c r="B359" s="1183"/>
      <c r="C359" s="1062"/>
      <c r="D359" s="1012" t="s">
        <v>840</v>
      </c>
      <c r="E359" s="945" t="s">
        <v>128</v>
      </c>
      <c r="F359" s="1015">
        <v>15</v>
      </c>
      <c r="G359" s="851" t="s">
        <v>1134</v>
      </c>
      <c r="H359" s="802" t="s">
        <v>98</v>
      </c>
      <c r="I359" s="1043" t="s">
        <v>1706</v>
      </c>
      <c r="J359" s="982" t="s">
        <v>16</v>
      </c>
      <c r="K359" s="1001" t="str">
        <f>CONCATENATE(" *",[27]Árbol_G!C518," *",[27]Árbol_G!E518," *",[27]Árbol_G!G518)</f>
        <v xml:space="preserve"> * * *</v>
      </c>
      <c r="L359" s="851" t="s">
        <v>1128</v>
      </c>
      <c r="M359" s="851" t="s">
        <v>1129</v>
      </c>
      <c r="N359" s="804"/>
      <c r="O359" s="970"/>
      <c r="P359" s="802" t="s">
        <v>72</v>
      </c>
      <c r="Q359" s="954">
        <f>IF(P359="Muy Alta",100%,IF(P359="Alta",80%,IF(P359="Media",60%,IF(P359="Baja",40%,IF(P359="Muy Baja",20%,"")))))</f>
        <v>0.8</v>
      </c>
      <c r="R359" s="802" t="s">
        <v>74</v>
      </c>
      <c r="S359" s="954">
        <f>IF(R359="Catastrófico",100%,IF(R359="Mayor",80%,IF(R359="Moderado",60%,IF(R359="Menor",40%,IF(R359="Leve",20%,"")))))</f>
        <v>0.2</v>
      </c>
      <c r="T359" s="802" t="s">
        <v>11</v>
      </c>
      <c r="U359" s="954">
        <f>IF(T359="Catastrófico",100%,IF(T359="Mayor",80%,IF(T359="Moderado",60%,IF(T359="Menor",40%,IF(T359="Leve",20%,"")))))</f>
        <v>0.8</v>
      </c>
      <c r="V359" s="957" t="str">
        <f>IF(W359=100%,"Catastrófico",IF(W359=80%,"Mayor",IF(W359=60%,"Moderado",IF(W359=40%,"Menor",IF(W359=20%,"Leve","")))))</f>
        <v>Mayor</v>
      </c>
      <c r="W359" s="954">
        <f>IF(AND(S359="",U359=""),"",MAX(S359,U359))</f>
        <v>0.8</v>
      </c>
      <c r="X359" s="954" t="str">
        <f>CONCATENATE(P359,V359)</f>
        <v>AltaMayor</v>
      </c>
      <c r="Y359" s="967" t="str">
        <f>IF(X359="Muy AltaLeve","Alto",IF(X359="Muy AltaMenor","Alto",IF(X359="Muy AltaModerado","Alto",IF(X359="Muy AltaMayor","Alto",IF(X359="Muy AltaCatastrófico","Extremo",IF(X359="AltaLeve","Moderado",IF(X359="AltaMenor","Moderado",IF(X359="AltaModerado","Alto",IF(X359="AltaMayor","Alto",IF(X359="AltaCatastrófico","Extremo",IF(X359="MediaLeve","Moderado",IF(X359="MediaMenor","Moderado",IF(X359="MediaModerado","Moderado",IF(X359="MediaMayor","Alto",IF(X359="MediaCatastrófico","Extremo",IF(X359="BajaLeve","Bajo",IF(X359="BajaMenor","Moderado",IF(X359="BajaModerado","Moderado",IF(X359="BajaMayor","Alto",IF(X359="BajaCatastrófico","Extremo",IF(X359="Muy BajaLeve","Bajo",IF(X359="Muy BajaMenor","Bajo",IF(X359="Muy BajaModerado","Moderado",IF(X359="Muy BajaMayor","Alto",IF(X359="Muy BajaCatastrófico","Extremo","")))))))))))))))))))))))))</f>
        <v>Alto</v>
      </c>
      <c r="Z359" s="58">
        <v>1</v>
      </c>
      <c r="AA359" s="62" t="s">
        <v>1130</v>
      </c>
      <c r="AB359" s="381" t="s">
        <v>165</v>
      </c>
      <c r="AC359" s="385" t="s">
        <v>921</v>
      </c>
      <c r="AD359" s="382" t="str">
        <f t="shared" si="36"/>
        <v>Probabilidad</v>
      </c>
      <c r="AE359" s="381" t="s">
        <v>902</v>
      </c>
      <c r="AF359" s="301">
        <f t="shared" si="37"/>
        <v>0.25</v>
      </c>
      <c r="AG359" s="381" t="s">
        <v>65</v>
      </c>
      <c r="AH359" s="301">
        <f t="shared" si="38"/>
        <v>0.25</v>
      </c>
      <c r="AI359" s="300">
        <f t="shared" si="39"/>
        <v>0.5</v>
      </c>
      <c r="AJ359" s="59">
        <f>IFERROR(IF(AD359="Probabilidad",(Q359-(+Q359*AI359)),IF(AD359="Impacto",Q359,"")),"")</f>
        <v>0.4</v>
      </c>
      <c r="AK359" s="59">
        <f>IFERROR(IF(AD359="Impacto",(W359-(+W359*AI359)),IF(AD359="Probabilidad",W359,"")),"")</f>
        <v>0.8</v>
      </c>
      <c r="AL359" s="10" t="s">
        <v>66</v>
      </c>
      <c r="AM359" s="10" t="s">
        <v>67</v>
      </c>
      <c r="AN359" s="10" t="s">
        <v>80</v>
      </c>
      <c r="AO359" s="951">
        <f>Q359</f>
        <v>0.8</v>
      </c>
      <c r="AP359" s="951">
        <f>IF(AJ359="","",MIN(AJ359:AJ364))</f>
        <v>0.24</v>
      </c>
      <c r="AQ359" s="967" t="str">
        <f>IFERROR(IF(AP359="","",IF(AP359&lt;=0.2,"Muy Baja",IF(AP359&lt;=0.4,"Baja",IF(AP359&lt;=0.6,"Media",IF(AP359&lt;=0.8,"Alta","Muy Alta"))))),"")</f>
        <v>Baja</v>
      </c>
      <c r="AR359" s="951">
        <f>W359</f>
        <v>0.8</v>
      </c>
      <c r="AS359" s="951">
        <f>IF(AK359="","",MIN(AK359:AK364))</f>
        <v>0.60000000000000009</v>
      </c>
      <c r="AT359" s="967" t="str">
        <f>IFERROR(IF(AS359="","",IF(AS359&lt;=0.2,"Leve",IF(AS359&lt;=0.4,"Menor",IF(AS359&lt;=0.6,"Moderado",IF(AS359&lt;=0.8,"Mayor","Catastrófico"))))),"")</f>
        <v>Moderado</v>
      </c>
      <c r="AU359" s="967" t="str">
        <f>Y359</f>
        <v>Alto</v>
      </c>
      <c r="AV359" s="967" t="str">
        <f>IFERROR(IF(OR(AND(AQ359="Muy Baja",AT359="Leve"),AND(AQ359="Muy Baja",AT359="Menor"),AND(AQ359="Baja",AT359="Leve")),"Bajo",IF(OR(AND(AQ359="Muy baja",AT359="Moderado"),AND(AQ359="Baja",AT359="Menor"),AND(AQ359="Baja",AT359="Moderado"),AND(AQ359="Media",AT359="Leve"),AND(AQ359="Media",AT359="Menor"),AND(AQ359="Media",AT359="Moderado"),AND(AQ359="Alta",AT359="Leve"),AND(AQ359="Alta",AT359="Menor")),"Moderado",IF(OR(AND(AQ359="Muy Baja",AT359="Mayor"),AND(AQ359="Baja",AT359="Mayor"),AND(AQ359="Media",AT359="Mayor"),AND(AQ359="Alta",AT359="Moderado"),AND(AQ359="Alta",AT359="Mayor"),AND(AQ359="Muy Alta",AT359="Leve"),AND(AQ359="Muy Alta",AT359="Menor"),AND(AQ359="Muy Alta",AT359="Moderado"),AND(AQ359="Muy Alta",AT359="Mayor")),"Alto",IF(OR(AND(AQ359="Muy Baja",AT359="Catastrófico"),AND(AQ359="Baja",AT359="Catastrófico"),AND(AQ359="Media",AT359="Catastrófico"),AND(AQ359="Alta",AT359="Catastrófico"),AND(AQ359="Muy Alta",AT359="Catastrófico")),"Extremo","")))),"")</f>
        <v>Moderado</v>
      </c>
      <c r="AW359" s="802" t="s">
        <v>167</v>
      </c>
      <c r="AX359" s="804" t="s">
        <v>1679</v>
      </c>
      <c r="AY359" s="804" t="s">
        <v>1689</v>
      </c>
      <c r="AZ359" s="804" t="s">
        <v>1068</v>
      </c>
      <c r="BA359" s="804" t="s">
        <v>1707</v>
      </c>
      <c r="BB359" s="1136" t="s">
        <v>1583</v>
      </c>
      <c r="BC359" s="855"/>
      <c r="BD359" s="855"/>
      <c r="BE359" s="1039"/>
      <c r="BF359" s="1039"/>
      <c r="BG359" s="1039"/>
      <c r="BH359" s="1039"/>
      <c r="BI359" s="1039"/>
      <c r="BJ359" s="861"/>
      <c r="BK359" s="861"/>
      <c r="BL359" s="1025"/>
    </row>
    <row r="360" spans="1:64" ht="90.75" thickBot="1" x14ac:dyDescent="0.3">
      <c r="A360" s="1181"/>
      <c r="B360" s="1183"/>
      <c r="C360" s="1062"/>
      <c r="D360" s="1013"/>
      <c r="E360" s="946"/>
      <c r="F360" s="1016"/>
      <c r="G360" s="852"/>
      <c r="H360" s="803"/>
      <c r="I360" s="1044"/>
      <c r="J360" s="983"/>
      <c r="K360" s="1002"/>
      <c r="L360" s="852"/>
      <c r="M360" s="852"/>
      <c r="N360" s="805"/>
      <c r="O360" s="971"/>
      <c r="P360" s="803"/>
      <c r="Q360" s="955"/>
      <c r="R360" s="803"/>
      <c r="S360" s="955"/>
      <c r="T360" s="803"/>
      <c r="U360" s="955"/>
      <c r="V360" s="958"/>
      <c r="W360" s="955"/>
      <c r="X360" s="955"/>
      <c r="Y360" s="968"/>
      <c r="Z360" s="68">
        <v>2</v>
      </c>
      <c r="AA360" s="62" t="s">
        <v>855</v>
      </c>
      <c r="AB360" s="383" t="s">
        <v>165</v>
      </c>
      <c r="AC360" s="385" t="s">
        <v>1121</v>
      </c>
      <c r="AD360" s="384" t="str">
        <f t="shared" si="36"/>
        <v>Probabilidad</v>
      </c>
      <c r="AE360" s="383" t="s">
        <v>907</v>
      </c>
      <c r="AF360" s="302">
        <f t="shared" si="37"/>
        <v>0.15</v>
      </c>
      <c r="AG360" s="383" t="s">
        <v>65</v>
      </c>
      <c r="AH360" s="302">
        <f t="shared" si="38"/>
        <v>0.25</v>
      </c>
      <c r="AI360" s="315">
        <f t="shared" si="39"/>
        <v>0.4</v>
      </c>
      <c r="AJ360" s="69">
        <f>IFERROR(IF(AND(AD359="Probabilidad",AD360="Probabilidad"),(AJ359-(+AJ359*AI360)),IF(AD360="Probabilidad",(Q359-(+Q359*AI360)),IF(AD360="Impacto",AJ359,""))),"")</f>
        <v>0.24</v>
      </c>
      <c r="AK360" s="69">
        <f>IFERROR(IF(AND(AD359="Impacto",AD360="Impacto"),(AK359-(+AK359*AI360)),IF(AD360="Impacto",(W359-(W359*AI360)),IF(AD360="Probabilidad",AK359,""))),"")</f>
        <v>0.8</v>
      </c>
      <c r="AL360" s="10" t="s">
        <v>66</v>
      </c>
      <c r="AM360" s="10" t="s">
        <v>67</v>
      </c>
      <c r="AN360" s="10" t="s">
        <v>80</v>
      </c>
      <c r="AO360" s="952"/>
      <c r="AP360" s="952"/>
      <c r="AQ360" s="968"/>
      <c r="AR360" s="952"/>
      <c r="AS360" s="952"/>
      <c r="AT360" s="968"/>
      <c r="AU360" s="968"/>
      <c r="AV360" s="968"/>
      <c r="AW360" s="803"/>
      <c r="AX360" s="805"/>
      <c r="AY360" s="805"/>
      <c r="AZ360" s="805"/>
      <c r="BA360" s="805"/>
      <c r="BB360" s="1137"/>
      <c r="BC360" s="852"/>
      <c r="BD360" s="852"/>
      <c r="BE360" s="1020"/>
      <c r="BF360" s="1020"/>
      <c r="BG360" s="1020"/>
      <c r="BH360" s="1020"/>
      <c r="BI360" s="1020"/>
      <c r="BJ360" s="805"/>
      <c r="BK360" s="805"/>
      <c r="BL360" s="1026"/>
    </row>
    <row r="361" spans="1:64" ht="90" x14ac:dyDescent="0.25">
      <c r="A361" s="1181"/>
      <c r="B361" s="1183"/>
      <c r="C361" s="1062"/>
      <c r="D361" s="1013"/>
      <c r="E361" s="946"/>
      <c r="F361" s="1016"/>
      <c r="G361" s="852"/>
      <c r="H361" s="803"/>
      <c r="I361" s="1044"/>
      <c r="J361" s="983"/>
      <c r="K361" s="1002"/>
      <c r="L361" s="852"/>
      <c r="M361" s="852"/>
      <c r="N361" s="805"/>
      <c r="O361" s="971"/>
      <c r="P361" s="803"/>
      <c r="Q361" s="955"/>
      <c r="R361" s="803"/>
      <c r="S361" s="955"/>
      <c r="T361" s="803"/>
      <c r="U361" s="955"/>
      <c r="V361" s="958"/>
      <c r="W361" s="955"/>
      <c r="X361" s="955"/>
      <c r="Y361" s="968"/>
      <c r="Z361" s="68">
        <v>3</v>
      </c>
      <c r="AA361" s="385" t="s">
        <v>1103</v>
      </c>
      <c r="AB361" s="383" t="s">
        <v>170</v>
      </c>
      <c r="AC361" s="385" t="s">
        <v>1121</v>
      </c>
      <c r="AD361" s="384" t="str">
        <f t="shared" si="36"/>
        <v>Impacto</v>
      </c>
      <c r="AE361" s="383" t="s">
        <v>908</v>
      </c>
      <c r="AF361" s="302">
        <f t="shared" si="37"/>
        <v>0.1</v>
      </c>
      <c r="AG361" s="383" t="s">
        <v>903</v>
      </c>
      <c r="AH361" s="302">
        <f t="shared" si="38"/>
        <v>0.15</v>
      </c>
      <c r="AI361" s="315">
        <f t="shared" si="39"/>
        <v>0.25</v>
      </c>
      <c r="AJ361" s="69">
        <f>IFERROR(IF(AND(AD360="Probabilidad",AD361="Probabilidad"),(AJ360-(+AJ360*AI361)),IF(AND(AD360="Impacto",AD361="Probabilidad"),(AJ359-(+AJ359*AI361)),IF(AD361="Impacto",AJ360,""))),"")</f>
        <v>0.24</v>
      </c>
      <c r="AK361" s="69">
        <f>IFERROR(IF(AND(AD360="Impacto",AD361="Impacto"),(AK360-(+AK360*AI361)),IF(AND(AD360="Probabilidad",AD361="Impacto"),(AK359-(+AK359*AI361)),IF(AD361="Probabilidad",AK360,""))),"")</f>
        <v>0.60000000000000009</v>
      </c>
      <c r="AL361" s="10" t="s">
        <v>66</v>
      </c>
      <c r="AM361" s="10" t="s">
        <v>67</v>
      </c>
      <c r="AN361" s="10" t="s">
        <v>80</v>
      </c>
      <c r="AO361" s="952"/>
      <c r="AP361" s="952"/>
      <c r="AQ361" s="968"/>
      <c r="AR361" s="952"/>
      <c r="AS361" s="952"/>
      <c r="AT361" s="968"/>
      <c r="AU361" s="968"/>
      <c r="AV361" s="968"/>
      <c r="AW361" s="803"/>
      <c r="AX361" s="805"/>
      <c r="AY361" s="805"/>
      <c r="AZ361" s="805"/>
      <c r="BA361" s="805"/>
      <c r="BB361" s="1137"/>
      <c r="BC361" s="852"/>
      <c r="BD361" s="852"/>
      <c r="BE361" s="1020"/>
      <c r="BF361" s="1020"/>
      <c r="BG361" s="1020"/>
      <c r="BH361" s="1020"/>
      <c r="BI361" s="1020"/>
      <c r="BJ361" s="805"/>
      <c r="BK361" s="805"/>
      <c r="BL361" s="1026"/>
    </row>
    <row r="362" spans="1:64" x14ac:dyDescent="0.25">
      <c r="A362" s="1181"/>
      <c r="B362" s="1183"/>
      <c r="C362" s="1062"/>
      <c r="D362" s="1013"/>
      <c r="E362" s="946"/>
      <c r="F362" s="1016"/>
      <c r="G362" s="852"/>
      <c r="H362" s="803"/>
      <c r="I362" s="1044"/>
      <c r="J362" s="983"/>
      <c r="K362" s="1002"/>
      <c r="L362" s="852"/>
      <c r="M362" s="852"/>
      <c r="N362" s="805"/>
      <c r="O362" s="971"/>
      <c r="P362" s="803"/>
      <c r="Q362" s="955"/>
      <c r="R362" s="803"/>
      <c r="S362" s="955"/>
      <c r="T362" s="803"/>
      <c r="U362" s="955"/>
      <c r="V362" s="958"/>
      <c r="W362" s="955"/>
      <c r="X362" s="955"/>
      <c r="Y362" s="968"/>
      <c r="Z362" s="68">
        <v>4</v>
      </c>
      <c r="AA362" s="385"/>
      <c r="AB362" s="383"/>
      <c r="AC362" s="385"/>
      <c r="AD362" s="384" t="str">
        <f t="shared" si="36"/>
        <v/>
      </c>
      <c r="AE362" s="383"/>
      <c r="AF362" s="302" t="str">
        <f t="shared" si="37"/>
        <v/>
      </c>
      <c r="AG362" s="383"/>
      <c r="AH362" s="302" t="str">
        <f t="shared" si="38"/>
        <v/>
      </c>
      <c r="AI362" s="315" t="str">
        <f t="shared" si="39"/>
        <v/>
      </c>
      <c r="AJ362" s="69" t="str">
        <f>IFERROR(IF(AND(AD361="Probabilidad",AD362="Probabilidad"),(AJ361-(+AJ361*AI362)),IF(AND(AD361="Impacto",AD362="Probabilidad"),(AJ360-(+AJ360*AI362)),IF(AD362="Impacto",AJ361,""))),"")</f>
        <v/>
      </c>
      <c r="AK362" s="69" t="str">
        <f>IFERROR(IF(AND(AD361="Impacto",AD362="Impacto"),(AK361-(+AK361*AI362)),IF(AND(AD361="Probabilidad",AD362="Impacto"),(AK360-(+AK360*AI362)),IF(AD362="Probabilidad",AK361,""))),"")</f>
        <v/>
      </c>
      <c r="AL362" s="19"/>
      <c r="AM362" s="19"/>
      <c r="AN362" s="19"/>
      <c r="AO362" s="952"/>
      <c r="AP362" s="952"/>
      <c r="AQ362" s="968"/>
      <c r="AR362" s="952"/>
      <c r="AS362" s="952"/>
      <c r="AT362" s="968"/>
      <c r="AU362" s="968"/>
      <c r="AV362" s="968"/>
      <c r="AW362" s="803"/>
      <c r="AX362" s="805"/>
      <c r="AY362" s="805"/>
      <c r="AZ362" s="805"/>
      <c r="BA362" s="805"/>
      <c r="BB362" s="1137"/>
      <c r="BC362" s="852"/>
      <c r="BD362" s="852"/>
      <c r="BE362" s="1020"/>
      <c r="BF362" s="1020"/>
      <c r="BG362" s="1020"/>
      <c r="BH362" s="1020"/>
      <c r="BI362" s="1020"/>
      <c r="BJ362" s="805"/>
      <c r="BK362" s="805"/>
      <c r="BL362" s="1026"/>
    </row>
    <row r="363" spans="1:64" x14ac:dyDescent="0.25">
      <c r="A363" s="1181"/>
      <c r="B363" s="1183"/>
      <c r="C363" s="1062"/>
      <c r="D363" s="1013"/>
      <c r="E363" s="946"/>
      <c r="F363" s="1016"/>
      <c r="G363" s="852"/>
      <c r="H363" s="803"/>
      <c r="I363" s="1044"/>
      <c r="J363" s="983"/>
      <c r="K363" s="1002"/>
      <c r="L363" s="852"/>
      <c r="M363" s="852"/>
      <c r="N363" s="805"/>
      <c r="O363" s="971"/>
      <c r="P363" s="803"/>
      <c r="Q363" s="955"/>
      <c r="R363" s="803"/>
      <c r="S363" s="955"/>
      <c r="T363" s="803"/>
      <c r="U363" s="955"/>
      <c r="V363" s="958"/>
      <c r="W363" s="955"/>
      <c r="X363" s="955"/>
      <c r="Y363" s="968"/>
      <c r="Z363" s="68">
        <v>5</v>
      </c>
      <c r="AA363" s="385"/>
      <c r="AB363" s="383"/>
      <c r="AC363" s="385"/>
      <c r="AD363" s="384" t="str">
        <f t="shared" si="36"/>
        <v/>
      </c>
      <c r="AE363" s="383"/>
      <c r="AF363" s="302" t="str">
        <f t="shared" si="37"/>
        <v/>
      </c>
      <c r="AG363" s="383"/>
      <c r="AH363" s="302" t="str">
        <f t="shared" si="38"/>
        <v/>
      </c>
      <c r="AI363" s="315" t="str">
        <f t="shared" si="39"/>
        <v/>
      </c>
      <c r="AJ363" s="69" t="str">
        <f>IFERROR(IF(AND(AD362="Probabilidad",AD363="Probabilidad"),(AJ362-(+AJ362*AI363)),IF(AND(AD362="Impacto",AD363="Probabilidad"),(AJ361-(+AJ361*AI363)),IF(AD363="Impacto",AJ362,""))),"")</f>
        <v/>
      </c>
      <c r="AK363" s="69" t="str">
        <f>IFERROR(IF(AND(AD362="Impacto",AD363="Impacto"),(AK362-(+AK362*AI363)),IF(AND(AD362="Probabilidad",AD363="Impacto"),(AK361-(+AK361*AI363)),IF(AD363="Probabilidad",AK362,""))),"")</f>
        <v/>
      </c>
      <c r="AL363" s="19"/>
      <c r="AM363" s="19"/>
      <c r="AN363" s="19"/>
      <c r="AO363" s="952"/>
      <c r="AP363" s="952"/>
      <c r="AQ363" s="968"/>
      <c r="AR363" s="952"/>
      <c r="AS363" s="952"/>
      <c r="AT363" s="968"/>
      <c r="AU363" s="968"/>
      <c r="AV363" s="968"/>
      <c r="AW363" s="803"/>
      <c r="AX363" s="805"/>
      <c r="AY363" s="805"/>
      <c r="AZ363" s="805"/>
      <c r="BA363" s="805"/>
      <c r="BB363" s="1137"/>
      <c r="BC363" s="852"/>
      <c r="BD363" s="852"/>
      <c r="BE363" s="1020"/>
      <c r="BF363" s="1020"/>
      <c r="BG363" s="1020"/>
      <c r="BH363" s="1020"/>
      <c r="BI363" s="1020"/>
      <c r="BJ363" s="805"/>
      <c r="BK363" s="805"/>
      <c r="BL363" s="1026"/>
    </row>
    <row r="364" spans="1:64" ht="15.75" thickBot="1" x14ac:dyDescent="0.3">
      <c r="A364" s="1181"/>
      <c r="B364" s="1183"/>
      <c r="C364" s="1062"/>
      <c r="D364" s="1014"/>
      <c r="E364" s="947"/>
      <c r="F364" s="1017"/>
      <c r="G364" s="960"/>
      <c r="H364" s="847"/>
      <c r="I364" s="1045"/>
      <c r="J364" s="984"/>
      <c r="K364" s="1003"/>
      <c r="L364" s="960"/>
      <c r="M364" s="960"/>
      <c r="N364" s="806"/>
      <c r="O364" s="972"/>
      <c r="P364" s="847"/>
      <c r="Q364" s="956"/>
      <c r="R364" s="847"/>
      <c r="S364" s="956"/>
      <c r="T364" s="847"/>
      <c r="U364" s="956"/>
      <c r="V364" s="959"/>
      <c r="W364" s="956"/>
      <c r="X364" s="956"/>
      <c r="Y364" s="969"/>
      <c r="Z364" s="60">
        <v>6</v>
      </c>
      <c r="AA364" s="387"/>
      <c r="AB364" s="388"/>
      <c r="AC364" s="387"/>
      <c r="AD364" s="391" t="str">
        <f t="shared" si="36"/>
        <v/>
      </c>
      <c r="AE364" s="388"/>
      <c r="AF364" s="303" t="str">
        <f t="shared" si="37"/>
        <v/>
      </c>
      <c r="AG364" s="388"/>
      <c r="AH364" s="303" t="str">
        <f t="shared" si="38"/>
        <v/>
      </c>
      <c r="AI364" s="61" t="str">
        <f t="shared" si="39"/>
        <v/>
      </c>
      <c r="AJ364" s="63" t="str">
        <f>IFERROR(IF(AND(AD363="Probabilidad",AD364="Probabilidad"),(AJ363-(+AJ363*AI364)),IF(AND(AD363="Impacto",AD364="Probabilidad"),(AJ362-(+AJ362*AI364)),IF(AD364="Impacto",AJ363,""))),"")</f>
        <v/>
      </c>
      <c r="AK364" s="63" t="str">
        <f>IFERROR(IF(AND(AD363="Impacto",AD364="Impacto"),(AK363-(+AK363*AI364)),IF(AND(AD363="Probabilidad",AD364="Impacto"),(AK362-(+AK362*AI364)),IF(AD364="Probabilidad",AK363,""))),"")</f>
        <v/>
      </c>
      <c r="AL364" s="20"/>
      <c r="AM364" s="20"/>
      <c r="AN364" s="20"/>
      <c r="AO364" s="953"/>
      <c r="AP364" s="953"/>
      <c r="AQ364" s="969"/>
      <c r="AR364" s="953"/>
      <c r="AS364" s="953"/>
      <c r="AT364" s="969"/>
      <c r="AU364" s="969"/>
      <c r="AV364" s="969"/>
      <c r="AW364" s="847"/>
      <c r="AX364" s="806"/>
      <c r="AY364" s="806"/>
      <c r="AZ364" s="806"/>
      <c r="BA364" s="806"/>
      <c r="BB364" s="1138"/>
      <c r="BC364" s="960"/>
      <c r="BD364" s="960"/>
      <c r="BE364" s="1021"/>
      <c r="BF364" s="1021"/>
      <c r="BG364" s="1021"/>
      <c r="BH364" s="1021"/>
      <c r="BI364" s="1021"/>
      <c r="BJ364" s="806"/>
      <c r="BK364" s="806"/>
      <c r="BL364" s="1027"/>
    </row>
    <row r="365" spans="1:64" ht="76.5" customHeight="1" thickBot="1" x14ac:dyDescent="0.3">
      <c r="A365" s="1181"/>
      <c r="B365" s="1183"/>
      <c r="C365" s="1062"/>
      <c r="D365" s="1012" t="s">
        <v>840</v>
      </c>
      <c r="E365" s="945" t="s">
        <v>128</v>
      </c>
      <c r="F365" s="1015">
        <v>16</v>
      </c>
      <c r="G365" s="851" t="s">
        <v>1134</v>
      </c>
      <c r="H365" s="802" t="s">
        <v>99</v>
      </c>
      <c r="I365" s="1043" t="s">
        <v>1708</v>
      </c>
      <c r="J365" s="982" t="s">
        <v>16</v>
      </c>
      <c r="K365" s="1001" t="str">
        <f>CONCATENATE(" *",[27]Árbol_G!C535," *",[27]Árbol_G!E535," *",[27]Árbol_G!G535)</f>
        <v xml:space="preserve"> * * *</v>
      </c>
      <c r="L365" s="851" t="s">
        <v>1135</v>
      </c>
      <c r="M365" s="851" t="s">
        <v>1136</v>
      </c>
      <c r="N365" s="804"/>
      <c r="O365" s="970"/>
      <c r="P365" s="802" t="s">
        <v>72</v>
      </c>
      <c r="Q365" s="954">
        <f>IF(P365="Muy Alta",100%,IF(P365="Alta",80%,IF(P365="Media",60%,IF(P365="Baja",40%,IF(P365="Muy Baja",20%,"")))))</f>
        <v>0.8</v>
      </c>
      <c r="R365" s="802" t="s">
        <v>74</v>
      </c>
      <c r="S365" s="954">
        <f>IF(R365="Catastrófico",100%,IF(R365="Mayor",80%,IF(R365="Moderado",60%,IF(R365="Menor",40%,IF(R365="Leve",20%,"")))))</f>
        <v>0.2</v>
      </c>
      <c r="T365" s="802" t="s">
        <v>11</v>
      </c>
      <c r="U365" s="954">
        <f>IF(T365="Catastrófico",100%,IF(T365="Mayor",80%,IF(T365="Moderado",60%,IF(T365="Menor",40%,IF(T365="Leve",20%,"")))))</f>
        <v>0.8</v>
      </c>
      <c r="V365" s="957" t="str">
        <f>IF(W365=100%,"Catastrófico",IF(W365=80%,"Mayor",IF(W365=60%,"Moderado",IF(W365=40%,"Menor",IF(W365=20%,"Leve","")))))</f>
        <v>Mayor</v>
      </c>
      <c r="W365" s="954">
        <f>IF(AND(S365="",U365=""),"",MAX(S365,U365))</f>
        <v>0.8</v>
      </c>
      <c r="X365" s="954" t="str">
        <f>CONCATENATE(P365,V365)</f>
        <v>AltaMayor</v>
      </c>
      <c r="Y365" s="967" t="str">
        <f>IF(X365="Muy AltaLeve","Alto",IF(X365="Muy AltaMenor","Alto",IF(X365="Muy AltaModerado","Alto",IF(X365="Muy AltaMayor","Alto",IF(X365="Muy AltaCatastrófico","Extremo",IF(X365="AltaLeve","Moderado",IF(X365="AltaMenor","Moderado",IF(X365="AltaModerado","Alto",IF(X365="AltaMayor","Alto",IF(X365="AltaCatastrófico","Extremo",IF(X365="MediaLeve","Moderado",IF(X365="MediaMenor","Moderado",IF(X365="MediaModerado","Moderado",IF(X365="MediaMayor","Alto",IF(X365="MediaCatastrófico","Extremo",IF(X365="BajaLeve","Bajo",IF(X365="BajaMenor","Moderado",IF(X365="BajaModerado","Moderado",IF(X365="BajaMayor","Alto",IF(X365="BajaCatastrófico","Extremo",IF(X365="Muy BajaLeve","Bajo",IF(X365="Muy BajaMenor","Bajo",IF(X365="Muy BajaModerado","Moderado",IF(X365="Muy BajaMayor","Alto",IF(X365="Muy BajaCatastrófico","Extremo","")))))))))))))))))))))))))</f>
        <v>Alto</v>
      </c>
      <c r="Z365" s="58">
        <v>1</v>
      </c>
      <c r="AA365" s="385" t="s">
        <v>1137</v>
      </c>
      <c r="AB365" s="381" t="s">
        <v>170</v>
      </c>
      <c r="AC365" s="385" t="s">
        <v>1121</v>
      </c>
      <c r="AD365" s="382" t="str">
        <f t="shared" si="36"/>
        <v>Impacto</v>
      </c>
      <c r="AE365" s="381" t="s">
        <v>908</v>
      </c>
      <c r="AF365" s="301">
        <f t="shared" si="37"/>
        <v>0.1</v>
      </c>
      <c r="AG365" s="381" t="s">
        <v>903</v>
      </c>
      <c r="AH365" s="301">
        <f t="shared" si="38"/>
        <v>0.15</v>
      </c>
      <c r="AI365" s="300">
        <f t="shared" si="39"/>
        <v>0.25</v>
      </c>
      <c r="AJ365" s="59">
        <f>IFERROR(IF(AD365="Probabilidad",(Q365-(+Q365*AI365)),IF(AD365="Impacto",Q365,"")),"")</f>
        <v>0.8</v>
      </c>
      <c r="AK365" s="59">
        <f>IFERROR(IF(AD365="Impacto",(W365-(+W365*AI365)),IF(AD365="Probabilidad",W365,"")),"")</f>
        <v>0.60000000000000009</v>
      </c>
      <c r="AL365" s="10" t="s">
        <v>66</v>
      </c>
      <c r="AM365" s="10" t="s">
        <v>67</v>
      </c>
      <c r="AN365" s="10" t="s">
        <v>80</v>
      </c>
      <c r="AO365" s="951">
        <f>Q365</f>
        <v>0.8</v>
      </c>
      <c r="AP365" s="951">
        <f>IF(AJ365="","",MIN(AJ365:AJ370))</f>
        <v>0.12095999999999998</v>
      </c>
      <c r="AQ365" s="967" t="str">
        <f>IFERROR(IF(AP365="","",IF(AP365&lt;=0.2,"Muy Baja",IF(AP365&lt;=0.4,"Baja",IF(AP365&lt;=0.6,"Media",IF(AP365&lt;=0.8,"Alta","Muy Alta"))))),"")</f>
        <v>Muy Baja</v>
      </c>
      <c r="AR365" s="951">
        <f>W365</f>
        <v>0.8</v>
      </c>
      <c r="AS365" s="951">
        <f>IF(AK365="","",MIN(AK365:AK370))</f>
        <v>0.60000000000000009</v>
      </c>
      <c r="AT365" s="967" t="str">
        <f>IFERROR(IF(AS365="","",IF(AS365&lt;=0.2,"Leve",IF(AS365&lt;=0.4,"Menor",IF(AS365&lt;=0.6,"Moderado",IF(AS365&lt;=0.8,"Mayor","Catastrófico"))))),"")</f>
        <v>Moderado</v>
      </c>
      <c r="AU365" s="967" t="str">
        <f>Y365</f>
        <v>Alto</v>
      </c>
      <c r="AV365" s="967" t="str">
        <f>IFERROR(IF(OR(AND(AQ365="Muy Baja",AT365="Leve"),AND(AQ365="Muy Baja",AT365="Menor"),AND(AQ365="Baja",AT365="Leve")),"Bajo",IF(OR(AND(AQ365="Muy baja",AT365="Moderado"),AND(AQ365="Baja",AT365="Menor"),AND(AQ365="Baja",AT365="Moderado"),AND(AQ365="Media",AT365="Leve"),AND(AQ365="Media",AT365="Menor"),AND(AQ365="Media",AT365="Moderado"),AND(AQ365="Alta",AT365="Leve"),AND(AQ365="Alta",AT365="Menor")),"Moderado",IF(OR(AND(AQ365="Muy Baja",AT365="Mayor"),AND(AQ365="Baja",AT365="Mayor"),AND(AQ365="Media",AT365="Mayor"),AND(AQ365="Alta",AT365="Moderado"),AND(AQ365="Alta",AT365="Mayor"),AND(AQ365="Muy Alta",AT365="Leve"),AND(AQ365="Muy Alta",AT365="Menor"),AND(AQ365="Muy Alta",AT365="Moderado"),AND(AQ365="Muy Alta",AT365="Mayor")),"Alto",IF(OR(AND(AQ365="Muy Baja",AT365="Catastrófico"),AND(AQ365="Baja",AT365="Catastrófico"),AND(AQ365="Media",AT365="Catastrófico"),AND(AQ365="Alta",AT365="Catastrófico"),AND(AQ365="Muy Alta",AT365="Catastrófico")),"Extremo","")))),"")</f>
        <v>Moderado</v>
      </c>
      <c r="AW365" s="802" t="s">
        <v>167</v>
      </c>
      <c r="AX365" s="804" t="s">
        <v>1709</v>
      </c>
      <c r="AY365" s="804" t="s">
        <v>1684</v>
      </c>
      <c r="AZ365" s="804" t="s">
        <v>1068</v>
      </c>
      <c r="BA365" s="804" t="s">
        <v>1710</v>
      </c>
      <c r="BB365" s="1136" t="s">
        <v>1698</v>
      </c>
      <c r="BC365" s="855"/>
      <c r="BD365" s="855"/>
      <c r="BE365" s="1039"/>
      <c r="BF365" s="1039"/>
      <c r="BG365" s="1039"/>
      <c r="BH365" s="1039"/>
      <c r="BI365" s="1039"/>
      <c r="BJ365" s="861"/>
      <c r="BK365" s="861"/>
      <c r="BL365" s="1025"/>
    </row>
    <row r="366" spans="1:64" ht="90.75" thickBot="1" x14ac:dyDescent="0.3">
      <c r="A366" s="1181"/>
      <c r="B366" s="1183"/>
      <c r="C366" s="1062"/>
      <c r="D366" s="1013"/>
      <c r="E366" s="946"/>
      <c r="F366" s="1016"/>
      <c r="G366" s="852"/>
      <c r="H366" s="803"/>
      <c r="I366" s="1044"/>
      <c r="J366" s="983"/>
      <c r="K366" s="1002"/>
      <c r="L366" s="852"/>
      <c r="M366" s="852"/>
      <c r="N366" s="805"/>
      <c r="O366" s="971"/>
      <c r="P366" s="803"/>
      <c r="Q366" s="955"/>
      <c r="R366" s="803"/>
      <c r="S366" s="955"/>
      <c r="T366" s="803"/>
      <c r="U366" s="955"/>
      <c r="V366" s="958"/>
      <c r="W366" s="955"/>
      <c r="X366" s="955"/>
      <c r="Y366" s="968"/>
      <c r="Z366" s="68">
        <v>2</v>
      </c>
      <c r="AA366" s="62" t="s">
        <v>855</v>
      </c>
      <c r="AB366" s="383" t="s">
        <v>165</v>
      </c>
      <c r="AC366" s="385" t="s">
        <v>1121</v>
      </c>
      <c r="AD366" s="384" t="str">
        <f t="shared" si="36"/>
        <v>Probabilidad</v>
      </c>
      <c r="AE366" s="383" t="s">
        <v>907</v>
      </c>
      <c r="AF366" s="302">
        <f t="shared" si="37"/>
        <v>0.15</v>
      </c>
      <c r="AG366" s="383" t="s">
        <v>65</v>
      </c>
      <c r="AH366" s="302">
        <f t="shared" si="38"/>
        <v>0.25</v>
      </c>
      <c r="AI366" s="315">
        <f t="shared" si="39"/>
        <v>0.4</v>
      </c>
      <c r="AJ366" s="69">
        <f>IFERROR(IF(AND(AD365="Probabilidad",AD366="Probabilidad"),(AJ365-(+AJ365*AI366)),IF(AD366="Probabilidad",(Q365-(+Q365*AI366)),IF(AD366="Impacto",AJ365,""))),"")</f>
        <v>0.48</v>
      </c>
      <c r="AK366" s="69">
        <f>IFERROR(IF(AND(AD365="Impacto",AD366="Impacto"),(AK365-(+AK365*AI366)),IF(AD366="Impacto",(W365-(W365*AI366)),IF(AD366="Probabilidad",AK365,""))),"")</f>
        <v>0.60000000000000009</v>
      </c>
      <c r="AL366" s="10" t="s">
        <v>66</v>
      </c>
      <c r="AM366" s="10" t="s">
        <v>67</v>
      </c>
      <c r="AN366" s="10" t="s">
        <v>80</v>
      </c>
      <c r="AO366" s="952"/>
      <c r="AP366" s="952"/>
      <c r="AQ366" s="968"/>
      <c r="AR366" s="952"/>
      <c r="AS366" s="952"/>
      <c r="AT366" s="968"/>
      <c r="AU366" s="968"/>
      <c r="AV366" s="968"/>
      <c r="AW366" s="803"/>
      <c r="AX366" s="805"/>
      <c r="AY366" s="805"/>
      <c r="AZ366" s="805"/>
      <c r="BA366" s="805"/>
      <c r="BB366" s="1137"/>
      <c r="BC366" s="852"/>
      <c r="BD366" s="852"/>
      <c r="BE366" s="1020"/>
      <c r="BF366" s="1020"/>
      <c r="BG366" s="1020"/>
      <c r="BH366" s="1020"/>
      <c r="BI366" s="1020"/>
      <c r="BJ366" s="805"/>
      <c r="BK366" s="805"/>
      <c r="BL366" s="1026"/>
    </row>
    <row r="367" spans="1:64" ht="105.75" thickBot="1" x14ac:dyDescent="0.3">
      <c r="A367" s="1181"/>
      <c r="B367" s="1183"/>
      <c r="C367" s="1062"/>
      <c r="D367" s="1013"/>
      <c r="E367" s="946"/>
      <c r="F367" s="1016"/>
      <c r="G367" s="852"/>
      <c r="H367" s="803"/>
      <c r="I367" s="1044"/>
      <c r="J367" s="983"/>
      <c r="K367" s="1002"/>
      <c r="L367" s="852"/>
      <c r="M367" s="852"/>
      <c r="N367" s="805"/>
      <c r="O367" s="971"/>
      <c r="P367" s="803"/>
      <c r="Q367" s="955"/>
      <c r="R367" s="803"/>
      <c r="S367" s="955"/>
      <c r="T367" s="803"/>
      <c r="U367" s="955"/>
      <c r="V367" s="958"/>
      <c r="W367" s="955"/>
      <c r="X367" s="955"/>
      <c r="Y367" s="968"/>
      <c r="Z367" s="68">
        <v>3</v>
      </c>
      <c r="AA367" s="385" t="s">
        <v>1133</v>
      </c>
      <c r="AB367" s="383" t="s">
        <v>170</v>
      </c>
      <c r="AC367" s="385" t="s">
        <v>1121</v>
      </c>
      <c r="AD367" s="384" t="str">
        <f t="shared" si="36"/>
        <v>Probabilidad</v>
      </c>
      <c r="AE367" s="383" t="s">
        <v>907</v>
      </c>
      <c r="AF367" s="302">
        <f t="shared" si="37"/>
        <v>0.15</v>
      </c>
      <c r="AG367" s="383" t="s">
        <v>903</v>
      </c>
      <c r="AH367" s="302">
        <f t="shared" si="38"/>
        <v>0.15</v>
      </c>
      <c r="AI367" s="315">
        <f t="shared" si="39"/>
        <v>0.3</v>
      </c>
      <c r="AJ367" s="69">
        <f>IFERROR(IF(AND(AD366="Probabilidad",AD367="Probabilidad"),(AJ366-(+AJ366*AI367)),IF(AND(AD366="Impacto",AD367="Probabilidad"),(AJ365-(+AJ365*AI367)),IF(AD367="Impacto",AJ366,""))),"")</f>
        <v>0.33599999999999997</v>
      </c>
      <c r="AK367" s="69">
        <f>IFERROR(IF(AND(AD366="Impacto",AD367="Impacto"),(AK366-(+AK366*AI367)),IF(AND(AD366="Probabilidad",AD367="Impacto"),(AK365-(+AK365*AI367)),IF(AD367="Probabilidad",AK366,""))),"")</f>
        <v>0.60000000000000009</v>
      </c>
      <c r="AL367" s="10" t="s">
        <v>66</v>
      </c>
      <c r="AM367" s="10" t="s">
        <v>67</v>
      </c>
      <c r="AN367" s="10" t="s">
        <v>80</v>
      </c>
      <c r="AO367" s="952"/>
      <c r="AP367" s="952"/>
      <c r="AQ367" s="968"/>
      <c r="AR367" s="952"/>
      <c r="AS367" s="952"/>
      <c r="AT367" s="968"/>
      <c r="AU367" s="968"/>
      <c r="AV367" s="968"/>
      <c r="AW367" s="803"/>
      <c r="AX367" s="805"/>
      <c r="AY367" s="805"/>
      <c r="AZ367" s="805"/>
      <c r="BA367" s="805"/>
      <c r="BB367" s="1137"/>
      <c r="BC367" s="852"/>
      <c r="BD367" s="852"/>
      <c r="BE367" s="1020"/>
      <c r="BF367" s="1020"/>
      <c r="BG367" s="1020"/>
      <c r="BH367" s="1020"/>
      <c r="BI367" s="1020"/>
      <c r="BJ367" s="805"/>
      <c r="BK367" s="805"/>
      <c r="BL367" s="1026"/>
    </row>
    <row r="368" spans="1:64" ht="90.75" thickBot="1" x14ac:dyDescent="0.3">
      <c r="A368" s="1181"/>
      <c r="B368" s="1183"/>
      <c r="C368" s="1062"/>
      <c r="D368" s="1013"/>
      <c r="E368" s="946"/>
      <c r="F368" s="1016"/>
      <c r="G368" s="852"/>
      <c r="H368" s="803"/>
      <c r="I368" s="1044"/>
      <c r="J368" s="983"/>
      <c r="K368" s="1002"/>
      <c r="L368" s="852"/>
      <c r="M368" s="852"/>
      <c r="N368" s="805"/>
      <c r="O368" s="971"/>
      <c r="P368" s="803"/>
      <c r="Q368" s="955"/>
      <c r="R368" s="803"/>
      <c r="S368" s="955"/>
      <c r="T368" s="803"/>
      <c r="U368" s="955"/>
      <c r="V368" s="958"/>
      <c r="W368" s="955"/>
      <c r="X368" s="955"/>
      <c r="Y368" s="968"/>
      <c r="Z368" s="68">
        <v>4</v>
      </c>
      <c r="AA368" s="385" t="s">
        <v>1138</v>
      </c>
      <c r="AB368" s="383" t="s">
        <v>170</v>
      </c>
      <c r="AC368" s="385" t="s">
        <v>1121</v>
      </c>
      <c r="AD368" s="384" t="str">
        <f t="shared" si="36"/>
        <v>Probabilidad</v>
      </c>
      <c r="AE368" s="383" t="s">
        <v>902</v>
      </c>
      <c r="AF368" s="302">
        <f t="shared" si="37"/>
        <v>0.25</v>
      </c>
      <c r="AG368" s="383" t="s">
        <v>903</v>
      </c>
      <c r="AH368" s="302">
        <f t="shared" si="38"/>
        <v>0.15</v>
      </c>
      <c r="AI368" s="315">
        <f t="shared" si="39"/>
        <v>0.4</v>
      </c>
      <c r="AJ368" s="69">
        <f>IFERROR(IF(AND(AD367="Probabilidad",AD368="Probabilidad"),(AJ367-(+AJ367*AI368)),IF(AND(AD367="Impacto",AD368="Probabilidad"),(AJ366-(+AJ366*AI368)),IF(AD368="Impacto",AJ367,""))),"")</f>
        <v>0.20159999999999997</v>
      </c>
      <c r="AK368" s="69">
        <f>IFERROR(IF(AND(AD367="Impacto",AD368="Impacto"),(AK367-(+AK367*AI368)),IF(AND(AD367="Probabilidad",AD368="Impacto"),(AK366-(+AK366*AI368)),IF(AD368="Probabilidad",AK367,""))),"")</f>
        <v>0.60000000000000009</v>
      </c>
      <c r="AL368" s="10" t="s">
        <v>66</v>
      </c>
      <c r="AM368" s="10" t="s">
        <v>67</v>
      </c>
      <c r="AN368" s="10" t="s">
        <v>80</v>
      </c>
      <c r="AO368" s="952"/>
      <c r="AP368" s="952"/>
      <c r="AQ368" s="968"/>
      <c r="AR368" s="952"/>
      <c r="AS368" s="952"/>
      <c r="AT368" s="968"/>
      <c r="AU368" s="968"/>
      <c r="AV368" s="968"/>
      <c r="AW368" s="803"/>
      <c r="AX368" s="805"/>
      <c r="AY368" s="805"/>
      <c r="AZ368" s="805"/>
      <c r="BA368" s="805"/>
      <c r="BB368" s="1137"/>
      <c r="BC368" s="852"/>
      <c r="BD368" s="852"/>
      <c r="BE368" s="1020"/>
      <c r="BF368" s="1020"/>
      <c r="BG368" s="1020"/>
      <c r="BH368" s="1020"/>
      <c r="BI368" s="1020"/>
      <c r="BJ368" s="805"/>
      <c r="BK368" s="805"/>
      <c r="BL368" s="1026"/>
    </row>
    <row r="369" spans="1:64" ht="70.5" x14ac:dyDescent="0.25">
      <c r="A369" s="1181"/>
      <c r="B369" s="1183"/>
      <c r="C369" s="1062"/>
      <c r="D369" s="1013"/>
      <c r="E369" s="946"/>
      <c r="F369" s="1016"/>
      <c r="G369" s="852"/>
      <c r="H369" s="803"/>
      <c r="I369" s="1044"/>
      <c r="J369" s="983"/>
      <c r="K369" s="1002"/>
      <c r="L369" s="852"/>
      <c r="M369" s="852"/>
      <c r="N369" s="805"/>
      <c r="O369" s="971"/>
      <c r="P369" s="803"/>
      <c r="Q369" s="955"/>
      <c r="R369" s="803"/>
      <c r="S369" s="955"/>
      <c r="T369" s="803"/>
      <c r="U369" s="955"/>
      <c r="V369" s="958"/>
      <c r="W369" s="955"/>
      <c r="X369" s="955"/>
      <c r="Y369" s="968"/>
      <c r="Z369" s="68">
        <v>5</v>
      </c>
      <c r="AA369" s="385" t="s">
        <v>1139</v>
      </c>
      <c r="AB369" s="383" t="s">
        <v>170</v>
      </c>
      <c r="AC369" s="385" t="s">
        <v>1121</v>
      </c>
      <c r="AD369" s="384" t="str">
        <f t="shared" si="36"/>
        <v>Probabilidad</v>
      </c>
      <c r="AE369" s="383" t="s">
        <v>902</v>
      </c>
      <c r="AF369" s="302">
        <f t="shared" si="37"/>
        <v>0.25</v>
      </c>
      <c r="AG369" s="383" t="s">
        <v>903</v>
      </c>
      <c r="AH369" s="302">
        <f t="shared" si="38"/>
        <v>0.15</v>
      </c>
      <c r="AI369" s="315">
        <f t="shared" si="39"/>
        <v>0.4</v>
      </c>
      <c r="AJ369" s="69">
        <f>IFERROR(IF(AND(AD368="Probabilidad",AD369="Probabilidad"),(AJ368-(+AJ368*AI369)),IF(AND(AD368="Impacto",AD369="Probabilidad"),(AJ367-(+AJ367*AI369)),IF(AD369="Impacto",AJ368,""))),"")</f>
        <v>0.12095999999999998</v>
      </c>
      <c r="AK369" s="69">
        <f>IFERROR(IF(AND(AD368="Impacto",AD369="Impacto"),(AK368-(+AK368*AI369)),IF(AND(AD368="Probabilidad",AD369="Impacto"),(AK367-(+AK367*AI369)),IF(AD369="Probabilidad",AK368,""))),"")</f>
        <v>0.60000000000000009</v>
      </c>
      <c r="AL369" s="10" t="s">
        <v>66</v>
      </c>
      <c r="AM369" s="10" t="s">
        <v>67</v>
      </c>
      <c r="AN369" s="10" t="s">
        <v>80</v>
      </c>
      <c r="AO369" s="952"/>
      <c r="AP369" s="952"/>
      <c r="AQ369" s="968"/>
      <c r="AR369" s="952"/>
      <c r="AS369" s="952"/>
      <c r="AT369" s="968"/>
      <c r="AU369" s="968"/>
      <c r="AV369" s="968"/>
      <c r="AW369" s="803"/>
      <c r="AX369" s="805"/>
      <c r="AY369" s="805"/>
      <c r="AZ369" s="805"/>
      <c r="BA369" s="805"/>
      <c r="BB369" s="1137"/>
      <c r="BC369" s="852"/>
      <c r="BD369" s="852"/>
      <c r="BE369" s="1020"/>
      <c r="BF369" s="1020"/>
      <c r="BG369" s="1020"/>
      <c r="BH369" s="1020"/>
      <c r="BI369" s="1020"/>
      <c r="BJ369" s="805"/>
      <c r="BK369" s="805"/>
      <c r="BL369" s="1026"/>
    </row>
    <row r="370" spans="1:64" ht="15.75" thickBot="1" x14ac:dyDescent="0.3">
      <c r="A370" s="1181"/>
      <c r="B370" s="1183"/>
      <c r="C370" s="1062"/>
      <c r="D370" s="1014"/>
      <c r="E370" s="947"/>
      <c r="F370" s="1017"/>
      <c r="G370" s="960"/>
      <c r="H370" s="847"/>
      <c r="I370" s="1045"/>
      <c r="J370" s="984"/>
      <c r="K370" s="1003"/>
      <c r="L370" s="960"/>
      <c r="M370" s="960"/>
      <c r="N370" s="806"/>
      <c r="O370" s="972"/>
      <c r="P370" s="847"/>
      <c r="Q370" s="956"/>
      <c r="R370" s="847"/>
      <c r="S370" s="956"/>
      <c r="T370" s="847"/>
      <c r="U370" s="956"/>
      <c r="V370" s="959"/>
      <c r="W370" s="956"/>
      <c r="X370" s="956"/>
      <c r="Y370" s="969"/>
      <c r="Z370" s="60">
        <v>6</v>
      </c>
      <c r="AA370" s="387"/>
      <c r="AB370" s="388"/>
      <c r="AC370" s="387"/>
      <c r="AD370" s="391" t="str">
        <f t="shared" si="36"/>
        <v/>
      </c>
      <c r="AE370" s="388"/>
      <c r="AF370" s="303" t="str">
        <f t="shared" si="37"/>
        <v/>
      </c>
      <c r="AG370" s="388"/>
      <c r="AH370" s="303" t="str">
        <f t="shared" si="38"/>
        <v/>
      </c>
      <c r="AI370" s="61" t="str">
        <f t="shared" si="39"/>
        <v/>
      </c>
      <c r="AJ370" s="63" t="str">
        <f>IFERROR(IF(AND(AD369="Probabilidad",AD370="Probabilidad"),(AJ369-(+AJ369*AI370)),IF(AND(AD369="Impacto",AD370="Probabilidad"),(AJ368-(+AJ368*AI370)),IF(AD370="Impacto",AJ369,""))),"")</f>
        <v/>
      </c>
      <c r="AK370" s="63" t="str">
        <f>IFERROR(IF(AND(AD369="Impacto",AD370="Impacto"),(AK369-(+AK369*AI370)),IF(AND(AD369="Probabilidad",AD370="Impacto"),(AK368-(+AK368*AI370)),IF(AD370="Probabilidad",AK369,""))),"")</f>
        <v/>
      </c>
      <c r="AL370" s="20"/>
      <c r="AM370" s="20"/>
      <c r="AN370" s="20"/>
      <c r="AO370" s="953"/>
      <c r="AP370" s="953"/>
      <c r="AQ370" s="969"/>
      <c r="AR370" s="953"/>
      <c r="AS370" s="953"/>
      <c r="AT370" s="969"/>
      <c r="AU370" s="969"/>
      <c r="AV370" s="969"/>
      <c r="AW370" s="847"/>
      <c r="AX370" s="806"/>
      <c r="AY370" s="806"/>
      <c r="AZ370" s="806"/>
      <c r="BA370" s="806"/>
      <c r="BB370" s="1138"/>
      <c r="BC370" s="960"/>
      <c r="BD370" s="960"/>
      <c r="BE370" s="1021"/>
      <c r="BF370" s="1021"/>
      <c r="BG370" s="1021"/>
      <c r="BH370" s="1021"/>
      <c r="BI370" s="1021"/>
      <c r="BJ370" s="806"/>
      <c r="BK370" s="806"/>
      <c r="BL370" s="1027"/>
    </row>
    <row r="371" spans="1:64" ht="76.5" customHeight="1" thickBot="1" x14ac:dyDescent="0.3">
      <c r="A371" s="1181"/>
      <c r="B371" s="1183"/>
      <c r="C371" s="1062"/>
      <c r="D371" s="1012" t="s">
        <v>840</v>
      </c>
      <c r="E371" s="945" t="s">
        <v>128</v>
      </c>
      <c r="F371" s="1015">
        <v>17</v>
      </c>
      <c r="G371" s="851" t="s">
        <v>1140</v>
      </c>
      <c r="H371" s="802" t="s">
        <v>98</v>
      </c>
      <c r="I371" s="1043" t="s">
        <v>1711</v>
      </c>
      <c r="J371" s="982" t="s">
        <v>16</v>
      </c>
      <c r="K371" s="1001" t="str">
        <f>CONCATENATE(" *",[27]Árbol_G!C552," *",[27]Árbol_G!E552," *",[27]Árbol_G!G552)</f>
        <v xml:space="preserve"> * * *</v>
      </c>
      <c r="L371" s="851" t="s">
        <v>1141</v>
      </c>
      <c r="M371" s="851" t="s">
        <v>1142</v>
      </c>
      <c r="N371" s="804"/>
      <c r="O371" s="970"/>
      <c r="P371" s="802" t="s">
        <v>71</v>
      </c>
      <c r="Q371" s="954">
        <f>IF(P371="Muy Alta",100%,IF(P371="Alta",80%,IF(P371="Media",60%,IF(P371="Baja",40%,IF(P371="Muy Baja",20%,"")))))</f>
        <v>0.4</v>
      </c>
      <c r="R371" s="802"/>
      <c r="S371" s="954" t="str">
        <f>IF(R371="Catastrófico",100%,IF(R371="Mayor",80%,IF(R371="Moderado",60%,IF(R371="Menor",40%,IF(R371="Leve",20%,"")))))</f>
        <v/>
      </c>
      <c r="T371" s="802" t="s">
        <v>9</v>
      </c>
      <c r="U371" s="954">
        <f>IF(T371="Catastrófico",100%,IF(T371="Mayor",80%,IF(T371="Moderado",60%,IF(T371="Menor",40%,IF(T371="Leve",20%,"")))))</f>
        <v>0.4</v>
      </c>
      <c r="V371" s="957" t="str">
        <f>IF(W371=100%,"Catastrófico",IF(W371=80%,"Mayor",IF(W371=60%,"Moderado",IF(W371=40%,"Menor",IF(W371=20%,"Leve","")))))</f>
        <v>Menor</v>
      </c>
      <c r="W371" s="954">
        <f>IF(AND(S371="",U371=""),"",MAX(S371,U371))</f>
        <v>0.4</v>
      </c>
      <c r="X371" s="954" t="str">
        <f>CONCATENATE(P371,V371)</f>
        <v>BajaMenor</v>
      </c>
      <c r="Y371" s="967" t="str">
        <f>IF(X371="Muy AltaLeve","Alto",IF(X371="Muy AltaMenor","Alto",IF(X371="Muy AltaModerado","Alto",IF(X371="Muy AltaMayor","Alto",IF(X371="Muy AltaCatastrófico","Extremo",IF(X371="AltaLeve","Moderado",IF(X371="AltaMenor","Moderado",IF(X371="AltaModerado","Alto",IF(X371="AltaMayor","Alto",IF(X371="AltaCatastrófico","Extremo",IF(X371="MediaLeve","Moderado",IF(X371="MediaMenor","Moderado",IF(X371="MediaModerado","Moderado",IF(X371="MediaMayor","Alto",IF(X371="MediaCatastrófico","Extremo",IF(X371="BajaLeve","Bajo",IF(X371="BajaMenor","Moderado",IF(X371="BajaModerado","Moderado",IF(X371="BajaMayor","Alto",IF(X371="BajaCatastrófico","Extremo",IF(X371="Muy BajaLeve","Bajo",IF(X371="Muy BajaMenor","Bajo",IF(X371="Muy BajaModerado","Moderado",IF(X371="Muy BajaMayor","Alto",IF(X371="Muy BajaCatastrófico","Extremo","")))))))))))))))))))))))))</f>
        <v>Moderado</v>
      </c>
      <c r="Z371" s="58">
        <v>1</v>
      </c>
      <c r="AA371" s="417" t="s">
        <v>1130</v>
      </c>
      <c r="AB371" s="381" t="s">
        <v>165</v>
      </c>
      <c r="AC371" s="385" t="s">
        <v>921</v>
      </c>
      <c r="AD371" s="382" t="str">
        <f t="shared" si="36"/>
        <v>Probabilidad</v>
      </c>
      <c r="AE371" s="381" t="s">
        <v>902</v>
      </c>
      <c r="AF371" s="301">
        <f t="shared" si="37"/>
        <v>0.25</v>
      </c>
      <c r="AG371" s="381" t="s">
        <v>65</v>
      </c>
      <c r="AH371" s="301">
        <f t="shared" si="38"/>
        <v>0.25</v>
      </c>
      <c r="AI371" s="300">
        <f t="shared" si="39"/>
        <v>0.5</v>
      </c>
      <c r="AJ371" s="59">
        <f>IFERROR(IF(AD371="Probabilidad",(Q371-(+Q371*AI371)),IF(AD371="Impacto",Q371,"")),"")</f>
        <v>0.2</v>
      </c>
      <c r="AK371" s="59">
        <f>IFERROR(IF(AD371="Impacto",(W371-(+W371*AI371)),IF(AD371="Probabilidad",W371,"")),"")</f>
        <v>0.4</v>
      </c>
      <c r="AL371" s="10" t="s">
        <v>66</v>
      </c>
      <c r="AM371" s="10" t="s">
        <v>67</v>
      </c>
      <c r="AN371" s="10" t="s">
        <v>80</v>
      </c>
      <c r="AO371" s="951">
        <f>Q371</f>
        <v>0.4</v>
      </c>
      <c r="AP371" s="951">
        <f>IF(AJ371="","",MIN(AJ371:AJ376))</f>
        <v>3.5000000000000003E-2</v>
      </c>
      <c r="AQ371" s="967" t="str">
        <f>IFERROR(IF(AP371="","",IF(AP371&lt;=0.2,"Muy Baja",IF(AP371&lt;=0.4,"Baja",IF(AP371&lt;=0.6,"Media",IF(AP371&lt;=0.8,"Alta","Muy Alta"))))),"")</f>
        <v>Muy Baja</v>
      </c>
      <c r="AR371" s="951">
        <f>W371</f>
        <v>0.4</v>
      </c>
      <c r="AS371" s="951">
        <f>IF(AK371="","",MIN(AK371:AK376))</f>
        <v>0.30000000000000004</v>
      </c>
      <c r="AT371" s="967" t="str">
        <f>IFERROR(IF(AS371="","",IF(AS371&lt;=0.2,"Leve",IF(AS371&lt;=0.4,"Menor",IF(AS371&lt;=0.6,"Moderado",IF(AS371&lt;=0.8,"Mayor","Catastrófico"))))),"")</f>
        <v>Menor</v>
      </c>
      <c r="AU371" s="967" t="str">
        <f>Y371</f>
        <v>Moderado</v>
      </c>
      <c r="AV371" s="967" t="str">
        <f>IFERROR(IF(OR(AND(AQ371="Muy Baja",AT371="Leve"),AND(AQ371="Muy Baja",AT371="Menor"),AND(AQ371="Baja",AT371="Leve")),"Bajo",IF(OR(AND(AQ371="Muy baja",AT371="Moderado"),AND(AQ371="Baja",AT371="Menor"),AND(AQ371="Baja",AT371="Moderado"),AND(AQ371="Media",AT371="Leve"),AND(AQ371="Media",AT371="Menor"),AND(AQ371="Media",AT371="Moderado"),AND(AQ371="Alta",AT371="Leve"),AND(AQ371="Alta",AT371="Menor")),"Moderado",IF(OR(AND(AQ371="Muy Baja",AT371="Mayor"),AND(AQ371="Baja",AT371="Mayor"),AND(AQ371="Media",AT371="Mayor"),AND(AQ371="Alta",AT371="Moderado"),AND(AQ371="Alta",AT371="Mayor"),AND(AQ371="Muy Alta",AT371="Leve"),AND(AQ371="Muy Alta",AT371="Menor"),AND(AQ371="Muy Alta",AT371="Moderado"),AND(AQ371="Muy Alta",AT371="Mayor")),"Alto",IF(OR(AND(AQ371="Muy Baja",AT371="Catastrófico"),AND(AQ371="Baja",AT371="Catastrófico"),AND(AQ371="Media",AT371="Catastrófico"),AND(AQ371="Alta",AT371="Catastrófico"),AND(AQ371="Muy Alta",AT371="Catastrófico")),"Extremo","")))),"")</f>
        <v>Bajo</v>
      </c>
      <c r="AW371" s="802" t="s">
        <v>82</v>
      </c>
      <c r="AX371" s="804"/>
      <c r="AY371" s="804"/>
      <c r="AZ371" s="804"/>
      <c r="BA371" s="804"/>
      <c r="BB371" s="1136"/>
      <c r="BC371" s="851"/>
      <c r="BD371" s="851"/>
      <c r="BE371" s="1019"/>
      <c r="BF371" s="1019"/>
      <c r="BG371" s="1019"/>
      <c r="BH371" s="1019"/>
      <c r="BI371" s="1019"/>
      <c r="BJ371" s="804"/>
      <c r="BK371" s="804"/>
      <c r="BL371" s="1179"/>
    </row>
    <row r="372" spans="1:64" ht="75.75" thickBot="1" x14ac:dyDescent="0.3">
      <c r="A372" s="1181"/>
      <c r="B372" s="1183"/>
      <c r="C372" s="1062"/>
      <c r="D372" s="1013"/>
      <c r="E372" s="946"/>
      <c r="F372" s="1016"/>
      <c r="G372" s="852"/>
      <c r="H372" s="803"/>
      <c r="I372" s="1044"/>
      <c r="J372" s="983"/>
      <c r="K372" s="1002"/>
      <c r="L372" s="852"/>
      <c r="M372" s="852"/>
      <c r="N372" s="805"/>
      <c r="O372" s="971"/>
      <c r="P372" s="803"/>
      <c r="Q372" s="955"/>
      <c r="R372" s="803"/>
      <c r="S372" s="955"/>
      <c r="T372" s="803"/>
      <c r="U372" s="955"/>
      <c r="V372" s="958"/>
      <c r="W372" s="955"/>
      <c r="X372" s="955"/>
      <c r="Y372" s="968"/>
      <c r="Z372" s="68">
        <v>2</v>
      </c>
      <c r="AA372" s="418" t="s">
        <v>1143</v>
      </c>
      <c r="AB372" s="383" t="s">
        <v>165</v>
      </c>
      <c r="AC372" s="385" t="s">
        <v>921</v>
      </c>
      <c r="AD372" s="384" t="str">
        <f t="shared" si="36"/>
        <v>Probabilidad</v>
      </c>
      <c r="AE372" s="383" t="s">
        <v>902</v>
      </c>
      <c r="AF372" s="302">
        <f t="shared" si="37"/>
        <v>0.25</v>
      </c>
      <c r="AG372" s="383" t="s">
        <v>65</v>
      </c>
      <c r="AH372" s="302">
        <f t="shared" si="38"/>
        <v>0.25</v>
      </c>
      <c r="AI372" s="315">
        <f t="shared" si="39"/>
        <v>0.5</v>
      </c>
      <c r="AJ372" s="69">
        <f>IFERROR(IF(AND(AD371="Probabilidad",AD372="Probabilidad"),(AJ371-(+AJ371*AI372)),IF(AD372="Probabilidad",(Q371-(+Q371*AI372)),IF(AD372="Impacto",AJ371,""))),"")</f>
        <v>0.1</v>
      </c>
      <c r="AK372" s="69">
        <f>IFERROR(IF(AND(AD371="Impacto",AD372="Impacto"),(AK371-(+AK371*AI372)),IF(AD372="Impacto",(W371-(W371*AI372)),IF(AD372="Probabilidad",AK371,""))),"")</f>
        <v>0.4</v>
      </c>
      <c r="AL372" s="10" t="s">
        <v>66</v>
      </c>
      <c r="AM372" s="10" t="s">
        <v>67</v>
      </c>
      <c r="AN372" s="10" t="s">
        <v>80</v>
      </c>
      <c r="AO372" s="952"/>
      <c r="AP372" s="952"/>
      <c r="AQ372" s="968"/>
      <c r="AR372" s="952"/>
      <c r="AS372" s="952"/>
      <c r="AT372" s="968"/>
      <c r="AU372" s="968"/>
      <c r="AV372" s="968"/>
      <c r="AW372" s="803"/>
      <c r="AX372" s="805"/>
      <c r="AY372" s="805"/>
      <c r="AZ372" s="805"/>
      <c r="BA372" s="805"/>
      <c r="BB372" s="1137"/>
      <c r="BC372" s="852"/>
      <c r="BD372" s="852"/>
      <c r="BE372" s="1020"/>
      <c r="BF372" s="1020"/>
      <c r="BG372" s="1020"/>
      <c r="BH372" s="1020"/>
      <c r="BI372" s="1020"/>
      <c r="BJ372" s="805"/>
      <c r="BK372" s="805"/>
      <c r="BL372" s="1026"/>
    </row>
    <row r="373" spans="1:64" ht="71.25" thickBot="1" x14ac:dyDescent="0.3">
      <c r="A373" s="1181"/>
      <c r="B373" s="1183"/>
      <c r="C373" s="1062"/>
      <c r="D373" s="1013"/>
      <c r="E373" s="946"/>
      <c r="F373" s="1016"/>
      <c r="G373" s="852"/>
      <c r="H373" s="803"/>
      <c r="I373" s="1044"/>
      <c r="J373" s="983"/>
      <c r="K373" s="1002"/>
      <c r="L373" s="852"/>
      <c r="M373" s="852"/>
      <c r="N373" s="805"/>
      <c r="O373" s="971"/>
      <c r="P373" s="803"/>
      <c r="Q373" s="955"/>
      <c r="R373" s="803"/>
      <c r="S373" s="955"/>
      <c r="T373" s="803"/>
      <c r="U373" s="955"/>
      <c r="V373" s="958"/>
      <c r="W373" s="955"/>
      <c r="X373" s="955"/>
      <c r="Y373" s="968"/>
      <c r="Z373" s="68">
        <v>3</v>
      </c>
      <c r="AA373" s="385" t="s">
        <v>1101</v>
      </c>
      <c r="AB373" s="383" t="s">
        <v>165</v>
      </c>
      <c r="AC373" s="385" t="s">
        <v>921</v>
      </c>
      <c r="AD373" s="384" t="str">
        <f t="shared" si="36"/>
        <v>Probabilidad</v>
      </c>
      <c r="AE373" s="383" t="s">
        <v>902</v>
      </c>
      <c r="AF373" s="302">
        <f t="shared" si="37"/>
        <v>0.25</v>
      </c>
      <c r="AG373" s="383" t="s">
        <v>65</v>
      </c>
      <c r="AH373" s="302">
        <f t="shared" si="38"/>
        <v>0.25</v>
      </c>
      <c r="AI373" s="315">
        <f t="shared" si="39"/>
        <v>0.5</v>
      </c>
      <c r="AJ373" s="69">
        <f>IFERROR(IF(AND(AD372="Probabilidad",AD373="Probabilidad"),(AJ372-(+AJ372*AI373)),IF(AND(AD372="Impacto",AD373="Probabilidad"),(AJ371-(+AJ371*AI373)),IF(AD373="Impacto",AJ372,""))),"")</f>
        <v>0.05</v>
      </c>
      <c r="AK373" s="69">
        <f>IFERROR(IF(AND(AD372="Impacto",AD373="Impacto"),(AK372-(+AK372*AI373)),IF(AND(AD372="Probabilidad",AD373="Impacto"),(AK371-(+AK371*AI373)),IF(AD373="Probabilidad",AK372,""))),"")</f>
        <v>0.4</v>
      </c>
      <c r="AL373" s="10" t="s">
        <v>66</v>
      </c>
      <c r="AM373" s="10" t="s">
        <v>67</v>
      </c>
      <c r="AN373" s="10" t="s">
        <v>80</v>
      </c>
      <c r="AO373" s="952"/>
      <c r="AP373" s="952"/>
      <c r="AQ373" s="968"/>
      <c r="AR373" s="952"/>
      <c r="AS373" s="952"/>
      <c r="AT373" s="968"/>
      <c r="AU373" s="968"/>
      <c r="AV373" s="968"/>
      <c r="AW373" s="803"/>
      <c r="AX373" s="805"/>
      <c r="AY373" s="805"/>
      <c r="AZ373" s="805"/>
      <c r="BA373" s="805"/>
      <c r="BB373" s="1137"/>
      <c r="BC373" s="852"/>
      <c r="BD373" s="852"/>
      <c r="BE373" s="1020"/>
      <c r="BF373" s="1020"/>
      <c r="BG373" s="1020"/>
      <c r="BH373" s="1020"/>
      <c r="BI373" s="1020"/>
      <c r="BJ373" s="805"/>
      <c r="BK373" s="805"/>
      <c r="BL373" s="1026"/>
    </row>
    <row r="374" spans="1:64" ht="71.25" thickBot="1" x14ac:dyDescent="0.3">
      <c r="A374" s="1181"/>
      <c r="B374" s="1183"/>
      <c r="C374" s="1062"/>
      <c r="D374" s="1013"/>
      <c r="E374" s="946"/>
      <c r="F374" s="1016"/>
      <c r="G374" s="852"/>
      <c r="H374" s="803"/>
      <c r="I374" s="1044"/>
      <c r="J374" s="983"/>
      <c r="K374" s="1002"/>
      <c r="L374" s="852"/>
      <c r="M374" s="852"/>
      <c r="N374" s="805"/>
      <c r="O374" s="971"/>
      <c r="P374" s="803"/>
      <c r="Q374" s="955"/>
      <c r="R374" s="803"/>
      <c r="S374" s="955"/>
      <c r="T374" s="803"/>
      <c r="U374" s="955"/>
      <c r="V374" s="958"/>
      <c r="W374" s="955"/>
      <c r="X374" s="955"/>
      <c r="Y374" s="968"/>
      <c r="Z374" s="68">
        <v>4</v>
      </c>
      <c r="AA374" s="385" t="s">
        <v>1144</v>
      </c>
      <c r="AB374" s="383" t="s">
        <v>170</v>
      </c>
      <c r="AC374" s="385" t="s">
        <v>921</v>
      </c>
      <c r="AD374" s="384" t="str">
        <f t="shared" si="36"/>
        <v>Probabilidad</v>
      </c>
      <c r="AE374" s="383" t="s">
        <v>907</v>
      </c>
      <c r="AF374" s="302">
        <f t="shared" si="37"/>
        <v>0.15</v>
      </c>
      <c r="AG374" s="383" t="s">
        <v>903</v>
      </c>
      <c r="AH374" s="302">
        <f t="shared" si="38"/>
        <v>0.15</v>
      </c>
      <c r="AI374" s="315">
        <f t="shared" si="39"/>
        <v>0.3</v>
      </c>
      <c r="AJ374" s="69">
        <f>IFERROR(IF(AND(AD373="Probabilidad",AD374="Probabilidad"),(AJ373-(+AJ373*AI374)),IF(AND(AD373="Impacto",AD374="Probabilidad"),(AJ372-(+AJ372*AI374)),IF(AD374="Impacto",AJ373,""))),"")</f>
        <v>3.5000000000000003E-2</v>
      </c>
      <c r="AK374" s="69">
        <f>IFERROR(IF(AND(AD373="Impacto",AD374="Impacto"),(AK373-(+AK373*AI374)),IF(AND(AD373="Probabilidad",AD374="Impacto"),(AK372-(+AK372*AI374)),IF(AD374="Probabilidad",AK373,""))),"")</f>
        <v>0.4</v>
      </c>
      <c r="AL374" s="10" t="s">
        <v>66</v>
      </c>
      <c r="AM374" s="10" t="s">
        <v>79</v>
      </c>
      <c r="AN374" s="10" t="s">
        <v>80</v>
      </c>
      <c r="AO374" s="952"/>
      <c r="AP374" s="952"/>
      <c r="AQ374" s="968"/>
      <c r="AR374" s="952"/>
      <c r="AS374" s="952"/>
      <c r="AT374" s="968"/>
      <c r="AU374" s="968"/>
      <c r="AV374" s="968"/>
      <c r="AW374" s="803"/>
      <c r="AX374" s="805"/>
      <c r="AY374" s="805"/>
      <c r="AZ374" s="805"/>
      <c r="BA374" s="805"/>
      <c r="BB374" s="1137"/>
      <c r="BC374" s="852"/>
      <c r="BD374" s="852"/>
      <c r="BE374" s="1020"/>
      <c r="BF374" s="1020"/>
      <c r="BG374" s="1020"/>
      <c r="BH374" s="1020"/>
      <c r="BI374" s="1020"/>
      <c r="BJ374" s="805"/>
      <c r="BK374" s="805"/>
      <c r="BL374" s="1026"/>
    </row>
    <row r="375" spans="1:64" ht="90.75" thickBot="1" x14ac:dyDescent="0.3">
      <c r="A375" s="1181"/>
      <c r="B375" s="1183"/>
      <c r="C375" s="1062"/>
      <c r="D375" s="1013"/>
      <c r="E375" s="946"/>
      <c r="F375" s="1016"/>
      <c r="G375" s="852"/>
      <c r="H375" s="803"/>
      <c r="I375" s="1044"/>
      <c r="J375" s="983"/>
      <c r="K375" s="1002"/>
      <c r="L375" s="852"/>
      <c r="M375" s="852"/>
      <c r="N375" s="805"/>
      <c r="O375" s="971"/>
      <c r="P375" s="803"/>
      <c r="Q375" s="955"/>
      <c r="R375" s="803"/>
      <c r="S375" s="955"/>
      <c r="T375" s="803"/>
      <c r="U375" s="955"/>
      <c r="V375" s="958"/>
      <c r="W375" s="955"/>
      <c r="X375" s="955"/>
      <c r="Y375" s="968"/>
      <c r="Z375" s="68">
        <v>5</v>
      </c>
      <c r="AA375" s="385" t="s">
        <v>1103</v>
      </c>
      <c r="AB375" s="383" t="s">
        <v>170</v>
      </c>
      <c r="AC375" s="385" t="s">
        <v>856</v>
      </c>
      <c r="AD375" s="384" t="str">
        <f t="shared" si="36"/>
        <v>Impacto</v>
      </c>
      <c r="AE375" s="383" t="s">
        <v>908</v>
      </c>
      <c r="AF375" s="302">
        <f t="shared" si="37"/>
        <v>0.1</v>
      </c>
      <c r="AG375" s="383" t="s">
        <v>903</v>
      </c>
      <c r="AH375" s="302">
        <f t="shared" si="38"/>
        <v>0.15</v>
      </c>
      <c r="AI375" s="315">
        <f t="shared" si="39"/>
        <v>0.25</v>
      </c>
      <c r="AJ375" s="69">
        <f>IFERROR(IF(AND(AD374="Probabilidad",AD375="Probabilidad"),(AJ374-(+AJ374*AI375)),IF(AND(AD374="Impacto",AD375="Probabilidad"),(AJ373-(+AJ373*AI375)),IF(AD375="Impacto",AJ374,""))),"")</f>
        <v>3.5000000000000003E-2</v>
      </c>
      <c r="AK375" s="69">
        <f>IFERROR(IF(AND(AD374="Impacto",AD375="Impacto"),(AK374-(+AK374*AI375)),IF(AND(AD374="Probabilidad",AD375="Impacto"),(AK373-(+AK373*AI375)),IF(AD375="Probabilidad",AK374,""))),"")</f>
        <v>0.30000000000000004</v>
      </c>
      <c r="AL375" s="10" t="s">
        <v>66</v>
      </c>
      <c r="AM375" s="10" t="s">
        <v>67</v>
      </c>
      <c r="AN375" s="10" t="s">
        <v>80</v>
      </c>
      <c r="AO375" s="952"/>
      <c r="AP375" s="952"/>
      <c r="AQ375" s="968"/>
      <c r="AR375" s="952"/>
      <c r="AS375" s="952"/>
      <c r="AT375" s="968"/>
      <c r="AU375" s="968"/>
      <c r="AV375" s="968"/>
      <c r="AW375" s="803"/>
      <c r="AX375" s="805"/>
      <c r="AY375" s="805"/>
      <c r="AZ375" s="805"/>
      <c r="BA375" s="805"/>
      <c r="BB375" s="1137"/>
      <c r="BC375" s="852"/>
      <c r="BD375" s="852"/>
      <c r="BE375" s="1020"/>
      <c r="BF375" s="1020"/>
      <c r="BG375" s="1020"/>
      <c r="BH375" s="1020"/>
      <c r="BI375" s="1020"/>
      <c r="BJ375" s="805"/>
      <c r="BK375" s="805"/>
      <c r="BL375" s="1026"/>
    </row>
    <row r="376" spans="1:64" ht="15.75" thickBot="1" x14ac:dyDescent="0.3">
      <c r="A376" s="1181"/>
      <c r="B376" s="1183"/>
      <c r="C376" s="1062"/>
      <c r="D376" s="1014"/>
      <c r="E376" s="947"/>
      <c r="F376" s="1017"/>
      <c r="G376" s="960"/>
      <c r="H376" s="847"/>
      <c r="I376" s="1045"/>
      <c r="J376" s="984"/>
      <c r="K376" s="1003"/>
      <c r="L376" s="960"/>
      <c r="M376" s="960"/>
      <c r="N376" s="806"/>
      <c r="O376" s="972"/>
      <c r="P376" s="847"/>
      <c r="Q376" s="956"/>
      <c r="R376" s="847"/>
      <c r="S376" s="956"/>
      <c r="T376" s="847"/>
      <c r="U376" s="956"/>
      <c r="V376" s="959"/>
      <c r="W376" s="956"/>
      <c r="X376" s="956"/>
      <c r="Y376" s="969"/>
      <c r="Z376" s="60">
        <v>6</v>
      </c>
      <c r="AA376" s="385"/>
      <c r="AB376" s="388"/>
      <c r="AC376" s="385"/>
      <c r="AD376" s="391" t="str">
        <f t="shared" si="36"/>
        <v/>
      </c>
      <c r="AE376" s="388"/>
      <c r="AF376" s="303" t="str">
        <f t="shared" si="37"/>
        <v/>
      </c>
      <c r="AG376" s="388"/>
      <c r="AH376" s="303" t="str">
        <f t="shared" si="38"/>
        <v/>
      </c>
      <c r="AI376" s="61" t="str">
        <f t="shared" si="39"/>
        <v/>
      </c>
      <c r="AJ376" s="63" t="str">
        <f>IFERROR(IF(AND(AD375="Probabilidad",AD376="Probabilidad"),(AJ375-(+AJ375*AI376)),IF(AND(AD375="Impacto",AD376="Probabilidad"),(AJ374-(+AJ374*AI376)),IF(AD376="Impacto",AJ375,""))),"")</f>
        <v/>
      </c>
      <c r="AK376" s="63" t="str">
        <f>IFERROR(IF(AND(AD375="Impacto",AD376="Impacto"),(AK375-(+AK375*AI376)),IF(AND(AD375="Probabilidad",AD376="Impacto"),(AK374-(+AK374*AI376)),IF(AD376="Probabilidad",AK375,""))),"")</f>
        <v/>
      </c>
      <c r="AL376" s="10"/>
      <c r="AM376" s="10"/>
      <c r="AN376" s="10"/>
      <c r="AO376" s="953"/>
      <c r="AP376" s="953"/>
      <c r="AQ376" s="969"/>
      <c r="AR376" s="953"/>
      <c r="AS376" s="953"/>
      <c r="AT376" s="969"/>
      <c r="AU376" s="969"/>
      <c r="AV376" s="969"/>
      <c r="AW376" s="847"/>
      <c r="AX376" s="806"/>
      <c r="AY376" s="806"/>
      <c r="AZ376" s="806"/>
      <c r="BA376" s="806"/>
      <c r="BB376" s="1138"/>
      <c r="BC376" s="960"/>
      <c r="BD376" s="960"/>
      <c r="BE376" s="1021"/>
      <c r="BF376" s="1021"/>
      <c r="BG376" s="1021"/>
      <c r="BH376" s="1021"/>
      <c r="BI376" s="1021"/>
      <c r="BJ376" s="806"/>
      <c r="BK376" s="806"/>
      <c r="BL376" s="1027"/>
    </row>
    <row r="377" spans="1:64" ht="69.95" customHeight="1" thickBot="1" x14ac:dyDescent="0.3">
      <c r="A377" s="1181"/>
      <c r="B377" s="1183"/>
      <c r="C377" s="1062"/>
      <c r="D377" s="1012" t="s">
        <v>840</v>
      </c>
      <c r="E377" s="945" t="s">
        <v>128</v>
      </c>
      <c r="F377" s="1015">
        <v>18</v>
      </c>
      <c r="G377" s="851" t="s">
        <v>1140</v>
      </c>
      <c r="H377" s="802" t="s">
        <v>99</v>
      </c>
      <c r="I377" s="1043" t="s">
        <v>1712</v>
      </c>
      <c r="J377" s="982" t="s">
        <v>16</v>
      </c>
      <c r="K377" s="1001" t="str">
        <f>CONCATENATE(" *",[27]Árbol_G!C569," *",[27]Árbol_G!E569," *",[27]Árbol_G!G569)</f>
        <v xml:space="preserve"> * * *</v>
      </c>
      <c r="L377" s="851" t="s">
        <v>1526</v>
      </c>
      <c r="M377" s="851" t="s">
        <v>1527</v>
      </c>
      <c r="N377" s="804"/>
      <c r="O377" s="970"/>
      <c r="P377" s="802" t="s">
        <v>71</v>
      </c>
      <c r="Q377" s="954">
        <f>IF(P377="Muy Alta",100%,IF(P377="Alta",80%,IF(P377="Media",60%,IF(P377="Baja",40%,IF(P377="Muy Baja",20%,"")))))</f>
        <v>0.4</v>
      </c>
      <c r="R377" s="802"/>
      <c r="S377" s="954" t="str">
        <f>IF(R377="Catastrófico",100%,IF(R377="Mayor",80%,IF(R377="Moderado",60%,IF(R377="Menor",40%,IF(R377="Leve",20%,"")))))</f>
        <v/>
      </c>
      <c r="T377" s="802" t="s">
        <v>10</v>
      </c>
      <c r="U377" s="954">
        <f>IF(T377="Catastrófico",100%,IF(T377="Mayor",80%,IF(T377="Moderado",60%,IF(T377="Menor",40%,IF(T377="Leve",20%,"")))))</f>
        <v>0.6</v>
      </c>
      <c r="V377" s="957" t="str">
        <f>IF(W377=100%,"Catastrófico",IF(W377=80%,"Mayor",IF(W377=60%,"Moderado",IF(W377=40%,"Menor",IF(W377=20%,"Leve","")))))</f>
        <v>Moderado</v>
      </c>
      <c r="W377" s="954">
        <f>IF(AND(S377="",U377=""),"",MAX(S377,U377))</f>
        <v>0.6</v>
      </c>
      <c r="X377" s="954" t="str">
        <f>CONCATENATE(P377,V377)</f>
        <v>BajaModerado</v>
      </c>
      <c r="Y377" s="967" t="str">
        <f>IF(X377="Muy AltaLeve","Alto",IF(X377="Muy AltaMenor","Alto",IF(X377="Muy AltaModerado","Alto",IF(X377="Muy AltaMayor","Alto",IF(X377="Muy AltaCatastrófico","Extremo",IF(X377="AltaLeve","Moderado",IF(X377="AltaMenor","Moderado",IF(X377="AltaModerado","Alto",IF(X377="AltaMayor","Alto",IF(X377="AltaCatastrófico","Extremo",IF(X377="MediaLeve","Moderado",IF(X377="MediaMenor","Moderado",IF(X377="MediaModerado","Moderado",IF(X377="MediaMayor","Alto",IF(X377="MediaCatastrófico","Extremo",IF(X377="BajaLeve","Bajo",IF(X377="BajaMenor","Moderado",IF(X377="BajaModerado","Moderado",IF(X377="BajaMayor","Alto",IF(X377="BajaCatastrófico","Extremo",IF(X377="Muy BajaLeve","Bajo",IF(X377="Muy BajaMenor","Bajo",IF(X377="Muy BajaModerado","Moderado",IF(X377="Muy BajaMayor","Alto",IF(X377="Muy BajaCatastrófico","Extremo","")))))))))))))))))))))))))</f>
        <v>Moderado</v>
      </c>
      <c r="Z377" s="58">
        <v>1</v>
      </c>
      <c r="AA377" s="62" t="s">
        <v>1130</v>
      </c>
      <c r="AB377" s="381" t="s">
        <v>165</v>
      </c>
      <c r="AC377" s="385" t="s">
        <v>921</v>
      </c>
      <c r="AD377" s="382" t="str">
        <f t="shared" si="36"/>
        <v>Probabilidad</v>
      </c>
      <c r="AE377" s="381" t="s">
        <v>902</v>
      </c>
      <c r="AF377" s="301">
        <f t="shared" si="37"/>
        <v>0.25</v>
      </c>
      <c r="AG377" s="381" t="s">
        <v>65</v>
      </c>
      <c r="AH377" s="301">
        <f t="shared" si="38"/>
        <v>0.25</v>
      </c>
      <c r="AI377" s="300">
        <f t="shared" si="39"/>
        <v>0.5</v>
      </c>
      <c r="AJ377" s="59">
        <f>IFERROR(IF(AD377="Probabilidad",(Q377-(+Q377*AI377)),IF(AD377="Impacto",Q377,"")),"")</f>
        <v>0.2</v>
      </c>
      <c r="AK377" s="59">
        <f>IFERROR(IF(AD377="Impacto",(W377-(+W377*AI377)),IF(AD377="Probabilidad",W377,"")),"")</f>
        <v>0.6</v>
      </c>
      <c r="AL377" s="10" t="s">
        <v>66</v>
      </c>
      <c r="AM377" s="10" t="s">
        <v>67</v>
      </c>
      <c r="AN377" s="10" t="s">
        <v>80</v>
      </c>
      <c r="AO377" s="951">
        <f>Q377</f>
        <v>0.4</v>
      </c>
      <c r="AP377" s="951">
        <f>IF(AJ377="","",MIN(AJ377:AJ382))</f>
        <v>4.3199999999999995E-2</v>
      </c>
      <c r="AQ377" s="967" t="str">
        <f>IFERROR(IF(AP377="","",IF(AP377&lt;=0.2,"Muy Baja",IF(AP377&lt;=0.4,"Baja",IF(AP377&lt;=0.6,"Media",IF(AP377&lt;=0.8,"Alta","Muy Alta"))))),"")</f>
        <v>Muy Baja</v>
      </c>
      <c r="AR377" s="951">
        <f>W377</f>
        <v>0.6</v>
      </c>
      <c r="AS377" s="951">
        <f>IF(AK377="","",MIN(AK377:AK382))</f>
        <v>0.33749999999999997</v>
      </c>
      <c r="AT377" s="967" t="str">
        <f>IFERROR(IF(AS377="","",IF(AS377&lt;=0.2,"Leve",IF(AS377&lt;=0.4,"Menor",IF(AS377&lt;=0.6,"Moderado",IF(AS377&lt;=0.8,"Mayor","Catastrófico"))))),"")</f>
        <v>Menor</v>
      </c>
      <c r="AU377" s="967" t="str">
        <f>Y377</f>
        <v>Moderado</v>
      </c>
      <c r="AV377" s="967" t="str">
        <f>IFERROR(IF(OR(AND(AQ377="Muy Baja",AT377="Leve"),AND(AQ377="Muy Baja",AT377="Menor"),AND(AQ377="Baja",AT377="Leve")),"Bajo",IF(OR(AND(AQ377="Muy baja",AT377="Moderado"),AND(AQ377="Baja",AT377="Menor"),AND(AQ377="Baja",AT377="Moderado"),AND(AQ377="Media",AT377="Leve"),AND(AQ377="Media",AT377="Menor"),AND(AQ377="Media",AT377="Moderado"),AND(AQ377="Alta",AT377="Leve"),AND(AQ377="Alta",AT377="Menor")),"Moderado",IF(OR(AND(AQ377="Muy Baja",AT377="Mayor"),AND(AQ377="Baja",AT377="Mayor"),AND(AQ377="Media",AT377="Mayor"),AND(AQ377="Alta",AT377="Moderado"),AND(AQ377="Alta",AT377="Mayor"),AND(AQ377="Muy Alta",AT377="Leve"),AND(AQ377="Muy Alta",AT377="Menor"),AND(AQ377="Muy Alta",AT377="Moderado"),AND(AQ377="Muy Alta",AT377="Mayor")),"Alto",IF(OR(AND(AQ377="Muy Baja",AT377="Catastrófico"),AND(AQ377="Baja",AT377="Catastrófico"),AND(AQ377="Media",AT377="Catastrófico"),AND(AQ377="Alta",AT377="Catastrófico"),AND(AQ377="Muy Alta",AT377="Catastrófico")),"Extremo","")))),"")</f>
        <v>Bajo</v>
      </c>
      <c r="AW377" s="802" t="s">
        <v>82</v>
      </c>
      <c r="AX377" s="804"/>
      <c r="AY377" s="804"/>
      <c r="AZ377" s="804"/>
      <c r="BA377" s="804"/>
      <c r="BB377" s="1136"/>
      <c r="BC377" s="851"/>
      <c r="BD377" s="851"/>
      <c r="BE377" s="1019"/>
      <c r="BF377" s="1019"/>
      <c r="BG377" s="1019"/>
      <c r="BH377" s="1019"/>
      <c r="BI377" s="1194"/>
      <c r="BJ377" s="851"/>
      <c r="BK377" s="1195"/>
      <c r="BL377" s="1048"/>
    </row>
    <row r="378" spans="1:64" ht="120.75" thickBot="1" x14ac:dyDescent="0.3">
      <c r="A378" s="1181"/>
      <c r="B378" s="1183"/>
      <c r="C378" s="1062"/>
      <c r="D378" s="1013"/>
      <c r="E378" s="946"/>
      <c r="F378" s="1016"/>
      <c r="G378" s="852"/>
      <c r="H378" s="803"/>
      <c r="I378" s="1044"/>
      <c r="J378" s="983"/>
      <c r="K378" s="1002"/>
      <c r="L378" s="852"/>
      <c r="M378" s="852"/>
      <c r="N378" s="805"/>
      <c r="O378" s="971"/>
      <c r="P378" s="803"/>
      <c r="Q378" s="955"/>
      <c r="R378" s="803"/>
      <c r="S378" s="955"/>
      <c r="T378" s="803"/>
      <c r="U378" s="955"/>
      <c r="V378" s="958"/>
      <c r="W378" s="955"/>
      <c r="X378" s="955"/>
      <c r="Y378" s="968"/>
      <c r="Z378" s="68">
        <v>2</v>
      </c>
      <c r="AA378" s="82" t="s">
        <v>1528</v>
      </c>
      <c r="AB378" s="383" t="s">
        <v>170</v>
      </c>
      <c r="AC378" s="385" t="s">
        <v>1112</v>
      </c>
      <c r="AD378" s="384" t="str">
        <f t="shared" si="36"/>
        <v>Probabilidad</v>
      </c>
      <c r="AE378" s="383" t="s">
        <v>902</v>
      </c>
      <c r="AF378" s="302">
        <f t="shared" si="37"/>
        <v>0.25</v>
      </c>
      <c r="AG378" s="383" t="s">
        <v>903</v>
      </c>
      <c r="AH378" s="302">
        <f t="shared" si="38"/>
        <v>0.15</v>
      </c>
      <c r="AI378" s="315">
        <f t="shared" si="39"/>
        <v>0.4</v>
      </c>
      <c r="AJ378" s="69">
        <f>IFERROR(IF(AND(AD377="Probabilidad",AD378="Probabilidad"),(AJ377-(+AJ377*AI378)),IF(AD378="Probabilidad",(Q377-(+Q377*AI378)),IF(AD378="Impacto",AJ377,""))),"")</f>
        <v>0.12</v>
      </c>
      <c r="AK378" s="69">
        <f>IFERROR(IF(AND(AD377="Impacto",AD378="Impacto"),(AK377-(+AK377*AI378)),IF(AD378="Impacto",(W377-(W377*AI378)),IF(AD378="Probabilidad",AK377,""))),"")</f>
        <v>0.6</v>
      </c>
      <c r="AL378" s="10" t="s">
        <v>66</v>
      </c>
      <c r="AM378" s="10" t="s">
        <v>67</v>
      </c>
      <c r="AN378" s="10" t="s">
        <v>80</v>
      </c>
      <c r="AO378" s="952"/>
      <c r="AP378" s="952"/>
      <c r="AQ378" s="968"/>
      <c r="AR378" s="952"/>
      <c r="AS378" s="952"/>
      <c r="AT378" s="968"/>
      <c r="AU378" s="968"/>
      <c r="AV378" s="968"/>
      <c r="AW378" s="803"/>
      <c r="AX378" s="805"/>
      <c r="AY378" s="805"/>
      <c r="AZ378" s="805"/>
      <c r="BA378" s="805"/>
      <c r="BB378" s="1137"/>
      <c r="BC378" s="852"/>
      <c r="BD378" s="852"/>
      <c r="BE378" s="1020"/>
      <c r="BF378" s="1020"/>
      <c r="BG378" s="1020"/>
      <c r="BH378" s="1020"/>
      <c r="BI378" s="1192"/>
      <c r="BJ378" s="852"/>
      <c r="BK378" s="852"/>
      <c r="BL378" s="1041"/>
    </row>
    <row r="379" spans="1:64" ht="90.75" thickBot="1" x14ac:dyDescent="0.3">
      <c r="A379" s="1181"/>
      <c r="B379" s="1183"/>
      <c r="C379" s="1062"/>
      <c r="D379" s="1013"/>
      <c r="E379" s="946"/>
      <c r="F379" s="1016"/>
      <c r="G379" s="852"/>
      <c r="H379" s="803"/>
      <c r="I379" s="1044"/>
      <c r="J379" s="983"/>
      <c r="K379" s="1002"/>
      <c r="L379" s="852"/>
      <c r="M379" s="852"/>
      <c r="N379" s="805"/>
      <c r="O379" s="971"/>
      <c r="P379" s="803"/>
      <c r="Q379" s="955"/>
      <c r="R379" s="803"/>
      <c r="S379" s="955"/>
      <c r="T379" s="803"/>
      <c r="U379" s="955"/>
      <c r="V379" s="958"/>
      <c r="W379" s="955"/>
      <c r="X379" s="955"/>
      <c r="Y379" s="968"/>
      <c r="Z379" s="68">
        <v>3</v>
      </c>
      <c r="AA379" s="82" t="s">
        <v>1529</v>
      </c>
      <c r="AB379" s="383" t="s">
        <v>170</v>
      </c>
      <c r="AC379" s="385" t="s">
        <v>1112</v>
      </c>
      <c r="AD379" s="384" t="str">
        <f t="shared" si="36"/>
        <v>Impacto</v>
      </c>
      <c r="AE379" s="383" t="s">
        <v>908</v>
      </c>
      <c r="AF379" s="302">
        <f t="shared" si="37"/>
        <v>0.1</v>
      </c>
      <c r="AG379" s="383" t="s">
        <v>903</v>
      </c>
      <c r="AH379" s="302">
        <f t="shared" si="38"/>
        <v>0.15</v>
      </c>
      <c r="AI379" s="315">
        <f t="shared" si="39"/>
        <v>0.25</v>
      </c>
      <c r="AJ379" s="69">
        <f>IFERROR(IF(AND(AD378="Probabilidad",AD379="Probabilidad"),(AJ378-(+AJ378*AI379)),IF(AND(AD378="Impacto",AD379="Probabilidad"),(AJ377-(+AJ377*AI379)),IF(AD379="Impacto",AJ378,""))),"")</f>
        <v>0.12</v>
      </c>
      <c r="AK379" s="69">
        <f>IFERROR(IF(AND(AD378="Impacto",AD379="Impacto"),(AK378-(+AK378*AI379)),IF(AND(AD378="Probabilidad",AD379="Impacto"),(AK377-(+AK377*AI379)),IF(AD379="Probabilidad",AK378,""))),"")</f>
        <v>0.44999999999999996</v>
      </c>
      <c r="AL379" s="10" t="s">
        <v>66</v>
      </c>
      <c r="AM379" s="10" t="s">
        <v>67</v>
      </c>
      <c r="AN379" s="10" t="s">
        <v>80</v>
      </c>
      <c r="AO379" s="952"/>
      <c r="AP379" s="952"/>
      <c r="AQ379" s="968"/>
      <c r="AR379" s="952"/>
      <c r="AS379" s="952"/>
      <c r="AT379" s="968"/>
      <c r="AU379" s="968"/>
      <c r="AV379" s="968"/>
      <c r="AW379" s="803"/>
      <c r="AX379" s="805"/>
      <c r="AY379" s="805"/>
      <c r="AZ379" s="805"/>
      <c r="BA379" s="805"/>
      <c r="BB379" s="1137"/>
      <c r="BC379" s="852"/>
      <c r="BD379" s="852"/>
      <c r="BE379" s="1020"/>
      <c r="BF379" s="1020"/>
      <c r="BG379" s="1020"/>
      <c r="BH379" s="1020"/>
      <c r="BI379" s="1192"/>
      <c r="BJ379" s="852"/>
      <c r="BK379" s="852"/>
      <c r="BL379" s="1041"/>
    </row>
    <row r="380" spans="1:64" ht="90.75" thickBot="1" x14ac:dyDescent="0.3">
      <c r="A380" s="1181"/>
      <c r="B380" s="1183"/>
      <c r="C380" s="1062"/>
      <c r="D380" s="1013"/>
      <c r="E380" s="946"/>
      <c r="F380" s="1016"/>
      <c r="G380" s="852"/>
      <c r="H380" s="803"/>
      <c r="I380" s="1044"/>
      <c r="J380" s="983"/>
      <c r="K380" s="1002"/>
      <c r="L380" s="852"/>
      <c r="M380" s="852"/>
      <c r="N380" s="805"/>
      <c r="O380" s="971"/>
      <c r="P380" s="803"/>
      <c r="Q380" s="955"/>
      <c r="R380" s="803"/>
      <c r="S380" s="955"/>
      <c r="T380" s="803"/>
      <c r="U380" s="955"/>
      <c r="V380" s="958"/>
      <c r="W380" s="955"/>
      <c r="X380" s="955"/>
      <c r="Y380" s="968"/>
      <c r="Z380" s="68">
        <v>4</v>
      </c>
      <c r="AA380" s="62" t="s">
        <v>855</v>
      </c>
      <c r="AB380" s="383" t="s">
        <v>165</v>
      </c>
      <c r="AC380" s="385" t="s">
        <v>856</v>
      </c>
      <c r="AD380" s="384" t="str">
        <f t="shared" si="36"/>
        <v>Probabilidad</v>
      </c>
      <c r="AE380" s="383" t="s">
        <v>907</v>
      </c>
      <c r="AF380" s="302">
        <f t="shared" si="37"/>
        <v>0.15</v>
      </c>
      <c r="AG380" s="383" t="s">
        <v>65</v>
      </c>
      <c r="AH380" s="302">
        <f t="shared" si="38"/>
        <v>0.25</v>
      </c>
      <c r="AI380" s="315">
        <f t="shared" si="39"/>
        <v>0.4</v>
      </c>
      <c r="AJ380" s="69">
        <f>IFERROR(IF(AND(AD379="Probabilidad",AD380="Probabilidad"),(AJ379-(+AJ379*AI380)),IF(AND(AD379="Impacto",AD380="Probabilidad"),(AJ378-(+AJ378*AI380)),IF(AD380="Impacto",AJ379,""))),"")</f>
        <v>7.1999999999999995E-2</v>
      </c>
      <c r="AK380" s="69">
        <f>IFERROR(IF(AND(AD379="Impacto",AD380="Impacto"),(AK379-(+AK379*AI380)),IF(AND(AD379="Probabilidad",AD380="Impacto"),(AK378-(+AK378*AI380)),IF(AD380="Probabilidad",AK379,""))),"")</f>
        <v>0.44999999999999996</v>
      </c>
      <c r="AL380" s="10" t="s">
        <v>66</v>
      </c>
      <c r="AM380" s="10" t="s">
        <v>67</v>
      </c>
      <c r="AN380" s="10" t="s">
        <v>80</v>
      </c>
      <c r="AO380" s="952"/>
      <c r="AP380" s="952"/>
      <c r="AQ380" s="968"/>
      <c r="AR380" s="952"/>
      <c r="AS380" s="952"/>
      <c r="AT380" s="968"/>
      <c r="AU380" s="968"/>
      <c r="AV380" s="968"/>
      <c r="AW380" s="803"/>
      <c r="AX380" s="805"/>
      <c r="AY380" s="805"/>
      <c r="AZ380" s="805"/>
      <c r="BA380" s="805"/>
      <c r="BB380" s="1137"/>
      <c r="BC380" s="852"/>
      <c r="BD380" s="852"/>
      <c r="BE380" s="1020"/>
      <c r="BF380" s="1020"/>
      <c r="BG380" s="1020"/>
      <c r="BH380" s="1020"/>
      <c r="BI380" s="1192"/>
      <c r="BJ380" s="852"/>
      <c r="BK380" s="852"/>
      <c r="BL380" s="1041"/>
    </row>
    <row r="381" spans="1:64" ht="105.75" thickBot="1" x14ac:dyDescent="0.3">
      <c r="A381" s="1181"/>
      <c r="B381" s="1183"/>
      <c r="C381" s="1062"/>
      <c r="D381" s="1013"/>
      <c r="E381" s="946"/>
      <c r="F381" s="1016"/>
      <c r="G381" s="852"/>
      <c r="H381" s="803"/>
      <c r="I381" s="1044"/>
      <c r="J381" s="983"/>
      <c r="K381" s="1002"/>
      <c r="L381" s="852"/>
      <c r="M381" s="852"/>
      <c r="N381" s="805"/>
      <c r="O381" s="971"/>
      <c r="P381" s="803"/>
      <c r="Q381" s="955"/>
      <c r="R381" s="803"/>
      <c r="S381" s="955"/>
      <c r="T381" s="803"/>
      <c r="U381" s="955"/>
      <c r="V381" s="958"/>
      <c r="W381" s="955"/>
      <c r="X381" s="955"/>
      <c r="Y381" s="968"/>
      <c r="Z381" s="68">
        <v>5</v>
      </c>
      <c r="AA381" s="385" t="s">
        <v>1145</v>
      </c>
      <c r="AB381" s="383" t="s">
        <v>170</v>
      </c>
      <c r="AC381" s="385" t="s">
        <v>856</v>
      </c>
      <c r="AD381" s="384" t="str">
        <f t="shared" si="36"/>
        <v>Probabilidad</v>
      </c>
      <c r="AE381" s="383" t="s">
        <v>902</v>
      </c>
      <c r="AF381" s="302">
        <f t="shared" si="37"/>
        <v>0.25</v>
      </c>
      <c r="AG381" s="383" t="s">
        <v>903</v>
      </c>
      <c r="AH381" s="302">
        <f t="shared" si="38"/>
        <v>0.15</v>
      </c>
      <c r="AI381" s="315">
        <f t="shared" si="39"/>
        <v>0.4</v>
      </c>
      <c r="AJ381" s="69">
        <f>IFERROR(IF(AND(AD380="Probabilidad",AD381="Probabilidad"),(AJ380-(+AJ380*AI381)),IF(AND(AD380="Impacto",AD381="Probabilidad"),(AJ379-(+AJ379*AI381)),IF(AD381="Impacto",AJ380,""))),"")</f>
        <v>4.3199999999999995E-2</v>
      </c>
      <c r="AK381" s="69">
        <f>IFERROR(IF(AND(AD380="Impacto",AD381="Impacto"),(AK380-(+AK380*AI381)),IF(AND(AD380="Probabilidad",AD381="Impacto"),(AK379-(+AK379*AI381)),IF(AD381="Probabilidad",AK380,""))),"")</f>
        <v>0.44999999999999996</v>
      </c>
      <c r="AL381" s="10" t="s">
        <v>66</v>
      </c>
      <c r="AM381" s="10" t="s">
        <v>67</v>
      </c>
      <c r="AN381" s="10" t="s">
        <v>80</v>
      </c>
      <c r="AO381" s="952"/>
      <c r="AP381" s="952"/>
      <c r="AQ381" s="968"/>
      <c r="AR381" s="952"/>
      <c r="AS381" s="952"/>
      <c r="AT381" s="968"/>
      <c r="AU381" s="968"/>
      <c r="AV381" s="968"/>
      <c r="AW381" s="803"/>
      <c r="AX381" s="805"/>
      <c r="AY381" s="805"/>
      <c r="AZ381" s="805"/>
      <c r="BA381" s="805"/>
      <c r="BB381" s="1137"/>
      <c r="BC381" s="852"/>
      <c r="BD381" s="852"/>
      <c r="BE381" s="1020"/>
      <c r="BF381" s="1020"/>
      <c r="BG381" s="1020"/>
      <c r="BH381" s="1020"/>
      <c r="BI381" s="1192"/>
      <c r="BJ381" s="852"/>
      <c r="BK381" s="852"/>
      <c r="BL381" s="1041"/>
    </row>
    <row r="382" spans="1:64" ht="75.75" thickBot="1" x14ac:dyDescent="0.3">
      <c r="A382" s="1181"/>
      <c r="B382" s="1183"/>
      <c r="C382" s="1062"/>
      <c r="D382" s="1014"/>
      <c r="E382" s="947"/>
      <c r="F382" s="1017"/>
      <c r="G382" s="960"/>
      <c r="H382" s="847"/>
      <c r="I382" s="1045"/>
      <c r="J382" s="984"/>
      <c r="K382" s="1003"/>
      <c r="L382" s="960"/>
      <c r="M382" s="960"/>
      <c r="N382" s="806"/>
      <c r="O382" s="972"/>
      <c r="P382" s="847"/>
      <c r="Q382" s="956"/>
      <c r="R382" s="847"/>
      <c r="S382" s="956"/>
      <c r="T382" s="847"/>
      <c r="U382" s="956"/>
      <c r="V382" s="959"/>
      <c r="W382" s="956"/>
      <c r="X382" s="956"/>
      <c r="Y382" s="969"/>
      <c r="Z382" s="60">
        <v>6</v>
      </c>
      <c r="AA382" s="385" t="s">
        <v>1115</v>
      </c>
      <c r="AB382" s="388" t="s">
        <v>170</v>
      </c>
      <c r="AC382" s="385" t="s">
        <v>856</v>
      </c>
      <c r="AD382" s="391" t="str">
        <f t="shared" si="36"/>
        <v>Impacto</v>
      </c>
      <c r="AE382" s="388" t="s">
        <v>908</v>
      </c>
      <c r="AF382" s="303">
        <f t="shared" si="37"/>
        <v>0.1</v>
      </c>
      <c r="AG382" s="388" t="s">
        <v>903</v>
      </c>
      <c r="AH382" s="303">
        <f t="shared" si="38"/>
        <v>0.15</v>
      </c>
      <c r="AI382" s="61">
        <f t="shared" si="39"/>
        <v>0.25</v>
      </c>
      <c r="AJ382" s="63">
        <f>IFERROR(IF(AND(AD381="Probabilidad",AD382="Probabilidad"),(AJ381-(+AJ381*AI382)),IF(AND(AD381="Impacto",AD382="Probabilidad"),(AJ380-(+AJ380*AI382)),IF(AD382="Impacto",AJ381,""))),"")</f>
        <v>4.3199999999999995E-2</v>
      </c>
      <c r="AK382" s="63">
        <f>IFERROR(IF(AND(AD381="Impacto",AD382="Impacto"),(AK381-(+AK381*AI382)),IF(AND(AD381="Probabilidad",AD382="Impacto"),(AK380-(+AK380*AI382)),IF(AD382="Probabilidad",AK381,""))),"")</f>
        <v>0.33749999999999997</v>
      </c>
      <c r="AL382" s="10" t="s">
        <v>66</v>
      </c>
      <c r="AM382" s="10" t="s">
        <v>67</v>
      </c>
      <c r="AN382" s="10" t="s">
        <v>80</v>
      </c>
      <c r="AO382" s="953"/>
      <c r="AP382" s="953"/>
      <c r="AQ382" s="969"/>
      <c r="AR382" s="953"/>
      <c r="AS382" s="953"/>
      <c r="AT382" s="969"/>
      <c r="AU382" s="969"/>
      <c r="AV382" s="969"/>
      <c r="AW382" s="847"/>
      <c r="AX382" s="806"/>
      <c r="AY382" s="806"/>
      <c r="AZ382" s="806"/>
      <c r="BA382" s="806"/>
      <c r="BB382" s="1138"/>
      <c r="BC382" s="960"/>
      <c r="BD382" s="960"/>
      <c r="BE382" s="1021"/>
      <c r="BF382" s="1021"/>
      <c r="BG382" s="1021"/>
      <c r="BH382" s="1021"/>
      <c r="BI382" s="1193"/>
      <c r="BJ382" s="960"/>
      <c r="BK382" s="960"/>
      <c r="BL382" s="1042"/>
    </row>
    <row r="383" spans="1:64" ht="76.5" customHeight="1" thickBot="1" x14ac:dyDescent="0.3">
      <c r="A383" s="1181"/>
      <c r="B383" s="1183"/>
      <c r="C383" s="1062"/>
      <c r="D383" s="1012" t="s">
        <v>840</v>
      </c>
      <c r="E383" s="945" t="s">
        <v>128</v>
      </c>
      <c r="F383" s="1015">
        <v>19</v>
      </c>
      <c r="G383" s="851" t="s">
        <v>1146</v>
      </c>
      <c r="H383" s="802" t="s">
        <v>98</v>
      </c>
      <c r="I383" s="1043" t="s">
        <v>1713</v>
      </c>
      <c r="J383" s="982" t="s">
        <v>16</v>
      </c>
      <c r="K383" s="1001" t="str">
        <f>CONCATENATE(" *",[27]Árbol_G!C586," *",[27]Árbol_G!E586," *",[27]Árbol_G!G586)</f>
        <v xml:space="preserve"> * * *</v>
      </c>
      <c r="L383" s="851" t="s">
        <v>1128</v>
      </c>
      <c r="M383" s="851" t="s">
        <v>1129</v>
      </c>
      <c r="N383" s="804"/>
      <c r="O383" s="970"/>
      <c r="P383" s="802" t="s">
        <v>70</v>
      </c>
      <c r="Q383" s="954">
        <f>IF(P383="Muy Alta",100%,IF(P383="Alta",80%,IF(P383="Media",60%,IF(P383="Baja",40%,IF(P383="Muy Baja",20%,"")))))</f>
        <v>0.2</v>
      </c>
      <c r="R383" s="802" t="s">
        <v>74</v>
      </c>
      <c r="S383" s="954">
        <f>IF(R383="Catastrófico",100%,IF(R383="Mayor",80%,IF(R383="Moderado",60%,IF(R383="Menor",40%,IF(R383="Leve",20%,"")))))</f>
        <v>0.2</v>
      </c>
      <c r="T383" s="802" t="s">
        <v>11</v>
      </c>
      <c r="U383" s="954">
        <f>IF(T383="Catastrófico",100%,IF(T383="Mayor",80%,IF(T383="Moderado",60%,IF(T383="Menor",40%,IF(T383="Leve",20%,"")))))</f>
        <v>0.8</v>
      </c>
      <c r="V383" s="957" t="str">
        <f>IF(W383=100%,"Catastrófico",IF(W383=80%,"Mayor",IF(W383=60%,"Moderado",IF(W383=40%,"Menor",IF(W383=20%,"Leve","")))))</f>
        <v>Mayor</v>
      </c>
      <c r="W383" s="954">
        <f>IF(AND(S383="",U383=""),"",MAX(S383,U383))</f>
        <v>0.8</v>
      </c>
      <c r="X383" s="954" t="str">
        <f>CONCATENATE(P383,V383)</f>
        <v>Muy BajaMayor</v>
      </c>
      <c r="Y383" s="967" t="str">
        <f>IF(X383="Muy AltaLeve","Alto",IF(X383="Muy AltaMenor","Alto",IF(X383="Muy AltaModerado","Alto",IF(X383="Muy AltaMayor","Alto",IF(X383="Muy AltaCatastrófico","Extremo",IF(X383="AltaLeve","Moderado",IF(X383="AltaMenor","Moderado",IF(X383="AltaModerado","Alto",IF(X383="AltaMayor","Alto",IF(X383="AltaCatastrófico","Extremo",IF(X383="MediaLeve","Moderado",IF(X383="MediaMenor","Moderado",IF(X383="MediaModerado","Moderado",IF(X383="MediaMayor","Alto",IF(X383="MediaCatastrófico","Extremo",IF(X383="BajaLeve","Bajo",IF(X383="BajaMenor","Moderado",IF(X383="BajaModerado","Moderado",IF(X383="BajaMayor","Alto",IF(X383="BajaCatastrófico","Extremo",IF(X383="Muy BajaLeve","Bajo",IF(X383="Muy BajaMenor","Bajo",IF(X383="Muy BajaModerado","Moderado",IF(X383="Muy BajaMayor","Alto",IF(X383="Muy BajaCatastrófico","Extremo","")))))))))))))))))))))))))</f>
        <v>Alto</v>
      </c>
      <c r="Z383" s="58">
        <v>1</v>
      </c>
      <c r="AA383" s="62" t="s">
        <v>1130</v>
      </c>
      <c r="AB383" s="381" t="s">
        <v>165</v>
      </c>
      <c r="AC383" s="385" t="s">
        <v>921</v>
      </c>
      <c r="AD383" s="382" t="str">
        <f t="shared" si="36"/>
        <v>Probabilidad</v>
      </c>
      <c r="AE383" s="381" t="s">
        <v>902</v>
      </c>
      <c r="AF383" s="301">
        <f t="shared" si="37"/>
        <v>0.25</v>
      </c>
      <c r="AG383" s="381" t="s">
        <v>65</v>
      </c>
      <c r="AH383" s="301">
        <f t="shared" si="38"/>
        <v>0.25</v>
      </c>
      <c r="AI383" s="300">
        <f t="shared" si="39"/>
        <v>0.5</v>
      </c>
      <c r="AJ383" s="59">
        <f>IFERROR(IF(AD383="Probabilidad",(Q383-(+Q383*AI383)),IF(AD383="Impacto",Q383,"")),"")</f>
        <v>0.1</v>
      </c>
      <c r="AK383" s="59">
        <f>IFERROR(IF(AD383="Impacto",(W383-(+W383*AI383)),IF(AD383="Probabilidad",W383,"")),"")</f>
        <v>0.8</v>
      </c>
      <c r="AL383" s="10" t="s">
        <v>66</v>
      </c>
      <c r="AM383" s="10" t="s">
        <v>67</v>
      </c>
      <c r="AN383" s="10" t="s">
        <v>80</v>
      </c>
      <c r="AO383" s="951">
        <f>Q383</f>
        <v>0.2</v>
      </c>
      <c r="AP383" s="951">
        <f>IF(AJ383="","",MIN(AJ383:AJ388))</f>
        <v>0.06</v>
      </c>
      <c r="AQ383" s="967" t="str">
        <f>IFERROR(IF(AP383="","",IF(AP383&lt;=0.2,"Muy Baja",IF(AP383&lt;=0.4,"Baja",IF(AP383&lt;=0.6,"Media",IF(AP383&lt;=0.8,"Alta","Muy Alta"))))),"")</f>
        <v>Muy Baja</v>
      </c>
      <c r="AR383" s="951">
        <f>W383</f>
        <v>0.8</v>
      </c>
      <c r="AS383" s="951">
        <f>IF(AK383="","",MIN(AK383:AK388))</f>
        <v>0.60000000000000009</v>
      </c>
      <c r="AT383" s="967" t="str">
        <f>IFERROR(IF(AS383="","",IF(AS383&lt;=0.2,"Leve",IF(AS383&lt;=0.4,"Menor",IF(AS383&lt;=0.6,"Moderado",IF(AS383&lt;=0.8,"Mayor","Catastrófico"))))),"")</f>
        <v>Moderado</v>
      </c>
      <c r="AU383" s="967" t="str">
        <f>Y383</f>
        <v>Alto</v>
      </c>
      <c r="AV383" s="967" t="str">
        <f>IFERROR(IF(OR(AND(AQ383="Muy Baja",AT383="Leve"),AND(AQ383="Muy Baja",AT383="Menor"),AND(AQ383="Baja",AT383="Leve")),"Bajo",IF(OR(AND(AQ383="Muy baja",AT383="Moderado"),AND(AQ383="Baja",AT383="Menor"),AND(AQ383="Baja",AT383="Moderado"),AND(AQ383="Media",AT383="Leve"),AND(AQ383="Media",AT383="Menor"),AND(AQ383="Media",AT383="Moderado"),AND(AQ383="Alta",AT383="Leve"),AND(AQ383="Alta",AT383="Menor")),"Moderado",IF(OR(AND(AQ383="Muy Baja",AT383="Mayor"),AND(AQ383="Baja",AT383="Mayor"),AND(AQ383="Media",AT383="Mayor"),AND(AQ383="Alta",AT383="Moderado"),AND(AQ383="Alta",AT383="Mayor"),AND(AQ383="Muy Alta",AT383="Leve"),AND(AQ383="Muy Alta",AT383="Menor"),AND(AQ383="Muy Alta",AT383="Moderado"),AND(AQ383="Muy Alta",AT383="Mayor")),"Alto",IF(OR(AND(AQ383="Muy Baja",AT383="Catastrófico"),AND(AQ383="Baja",AT383="Catastrófico"),AND(AQ383="Media",AT383="Catastrófico"),AND(AQ383="Alta",AT383="Catastrófico"),AND(AQ383="Muy Alta",AT383="Catastrófico")),"Extremo","")))),"")</f>
        <v>Moderado</v>
      </c>
      <c r="AW383" s="802" t="s">
        <v>167</v>
      </c>
      <c r="AX383" s="804" t="s">
        <v>1679</v>
      </c>
      <c r="AY383" s="804" t="s">
        <v>1689</v>
      </c>
      <c r="AZ383" s="804" t="s">
        <v>1068</v>
      </c>
      <c r="BA383" s="804" t="s">
        <v>1707</v>
      </c>
      <c r="BB383" s="1136" t="s">
        <v>1583</v>
      </c>
      <c r="BC383" s="855"/>
      <c r="BD383" s="855"/>
      <c r="BE383" s="1039"/>
      <c r="BF383" s="1039"/>
      <c r="BG383" s="1039"/>
      <c r="BH383" s="1039"/>
      <c r="BI383" s="1039"/>
      <c r="BJ383" s="861"/>
      <c r="BK383" s="861"/>
      <c r="BL383" s="1025"/>
    </row>
    <row r="384" spans="1:64" ht="90.75" thickBot="1" x14ac:dyDescent="0.3">
      <c r="A384" s="1181"/>
      <c r="B384" s="1183"/>
      <c r="C384" s="1062"/>
      <c r="D384" s="1013"/>
      <c r="E384" s="946"/>
      <c r="F384" s="1016"/>
      <c r="G384" s="852"/>
      <c r="H384" s="803"/>
      <c r="I384" s="1044"/>
      <c r="J384" s="983"/>
      <c r="K384" s="1002"/>
      <c r="L384" s="852"/>
      <c r="M384" s="852"/>
      <c r="N384" s="805"/>
      <c r="O384" s="971"/>
      <c r="P384" s="803"/>
      <c r="Q384" s="955"/>
      <c r="R384" s="803"/>
      <c r="S384" s="955"/>
      <c r="T384" s="803"/>
      <c r="U384" s="955"/>
      <c r="V384" s="958"/>
      <c r="W384" s="955"/>
      <c r="X384" s="955"/>
      <c r="Y384" s="968"/>
      <c r="Z384" s="68">
        <v>2</v>
      </c>
      <c r="AA384" s="62" t="s">
        <v>855</v>
      </c>
      <c r="AB384" s="383" t="s">
        <v>165</v>
      </c>
      <c r="AC384" s="385" t="s">
        <v>856</v>
      </c>
      <c r="AD384" s="384" t="str">
        <f t="shared" si="36"/>
        <v>Probabilidad</v>
      </c>
      <c r="AE384" s="383" t="s">
        <v>907</v>
      </c>
      <c r="AF384" s="302">
        <f t="shared" si="37"/>
        <v>0.15</v>
      </c>
      <c r="AG384" s="383" t="s">
        <v>65</v>
      </c>
      <c r="AH384" s="302">
        <f t="shared" si="38"/>
        <v>0.25</v>
      </c>
      <c r="AI384" s="315">
        <f t="shared" si="39"/>
        <v>0.4</v>
      </c>
      <c r="AJ384" s="69">
        <f>IFERROR(IF(AND(AD383="Probabilidad",AD384="Probabilidad"),(AJ383-(+AJ383*AI384)),IF(AD384="Probabilidad",(Q383-(+Q383*AI384)),IF(AD384="Impacto",AJ383,""))),"")</f>
        <v>0.06</v>
      </c>
      <c r="AK384" s="69">
        <f>IFERROR(IF(AND(AD383="Impacto",AD384="Impacto"),(AK383-(+AK383*AI384)),IF(AD384="Impacto",(W383-(W383*AI384)),IF(AD384="Probabilidad",AK383,""))),"")</f>
        <v>0.8</v>
      </c>
      <c r="AL384" s="10" t="s">
        <v>66</v>
      </c>
      <c r="AM384" s="10" t="s">
        <v>67</v>
      </c>
      <c r="AN384" s="10" t="s">
        <v>80</v>
      </c>
      <c r="AO384" s="952"/>
      <c r="AP384" s="952"/>
      <c r="AQ384" s="968"/>
      <c r="AR384" s="952"/>
      <c r="AS384" s="952"/>
      <c r="AT384" s="968"/>
      <c r="AU384" s="968"/>
      <c r="AV384" s="968"/>
      <c r="AW384" s="803"/>
      <c r="AX384" s="805"/>
      <c r="AY384" s="805"/>
      <c r="AZ384" s="805"/>
      <c r="BA384" s="805"/>
      <c r="BB384" s="1137"/>
      <c r="BC384" s="852"/>
      <c r="BD384" s="852"/>
      <c r="BE384" s="1020"/>
      <c r="BF384" s="1020"/>
      <c r="BG384" s="1020"/>
      <c r="BH384" s="1020"/>
      <c r="BI384" s="1020"/>
      <c r="BJ384" s="805"/>
      <c r="BK384" s="805"/>
      <c r="BL384" s="1026"/>
    </row>
    <row r="385" spans="1:64" ht="90" x14ac:dyDescent="0.25">
      <c r="A385" s="1181"/>
      <c r="B385" s="1183"/>
      <c r="C385" s="1062"/>
      <c r="D385" s="1013"/>
      <c r="E385" s="946"/>
      <c r="F385" s="1016"/>
      <c r="G385" s="852"/>
      <c r="H385" s="803"/>
      <c r="I385" s="1044"/>
      <c r="J385" s="983"/>
      <c r="K385" s="1002"/>
      <c r="L385" s="852"/>
      <c r="M385" s="852"/>
      <c r="N385" s="805"/>
      <c r="O385" s="971"/>
      <c r="P385" s="803"/>
      <c r="Q385" s="955"/>
      <c r="R385" s="803"/>
      <c r="S385" s="955"/>
      <c r="T385" s="803"/>
      <c r="U385" s="955"/>
      <c r="V385" s="958"/>
      <c r="W385" s="955"/>
      <c r="X385" s="955"/>
      <c r="Y385" s="968"/>
      <c r="Z385" s="68">
        <v>3</v>
      </c>
      <c r="AA385" s="385" t="s">
        <v>1103</v>
      </c>
      <c r="AB385" s="383" t="s">
        <v>170</v>
      </c>
      <c r="AC385" s="385" t="s">
        <v>856</v>
      </c>
      <c r="AD385" s="384" t="str">
        <f t="shared" si="36"/>
        <v>Impacto</v>
      </c>
      <c r="AE385" s="383" t="s">
        <v>908</v>
      </c>
      <c r="AF385" s="302">
        <f t="shared" si="37"/>
        <v>0.1</v>
      </c>
      <c r="AG385" s="383" t="s">
        <v>903</v>
      </c>
      <c r="AH385" s="302">
        <f t="shared" si="38"/>
        <v>0.15</v>
      </c>
      <c r="AI385" s="315">
        <f t="shared" si="39"/>
        <v>0.25</v>
      </c>
      <c r="AJ385" s="69">
        <f>IFERROR(IF(AND(AD384="Probabilidad",AD385="Probabilidad"),(AJ384-(+AJ384*AI385)),IF(AND(AD384="Impacto",AD385="Probabilidad"),(AJ383-(+AJ383*AI385)),IF(AD385="Impacto",AJ384,""))),"")</f>
        <v>0.06</v>
      </c>
      <c r="AK385" s="69">
        <f>IFERROR(IF(AND(AD384="Impacto",AD385="Impacto"),(AK384-(+AK384*AI385)),IF(AND(AD384="Probabilidad",AD385="Impacto"),(AK383-(+AK383*AI385)),IF(AD385="Probabilidad",AK384,""))),"")</f>
        <v>0.60000000000000009</v>
      </c>
      <c r="AL385" s="10" t="s">
        <v>66</v>
      </c>
      <c r="AM385" s="10" t="s">
        <v>67</v>
      </c>
      <c r="AN385" s="10" t="s">
        <v>80</v>
      </c>
      <c r="AO385" s="952"/>
      <c r="AP385" s="952"/>
      <c r="AQ385" s="968"/>
      <c r="AR385" s="952"/>
      <c r="AS385" s="952"/>
      <c r="AT385" s="968"/>
      <c r="AU385" s="968"/>
      <c r="AV385" s="968"/>
      <c r="AW385" s="803"/>
      <c r="AX385" s="805"/>
      <c r="AY385" s="805"/>
      <c r="AZ385" s="805"/>
      <c r="BA385" s="805"/>
      <c r="BB385" s="1137"/>
      <c r="BC385" s="852"/>
      <c r="BD385" s="852"/>
      <c r="BE385" s="1020"/>
      <c r="BF385" s="1020"/>
      <c r="BG385" s="1020"/>
      <c r="BH385" s="1020"/>
      <c r="BI385" s="1020"/>
      <c r="BJ385" s="805"/>
      <c r="BK385" s="805"/>
      <c r="BL385" s="1026"/>
    </row>
    <row r="386" spans="1:64" x14ac:dyDescent="0.25">
      <c r="A386" s="1181"/>
      <c r="B386" s="1183"/>
      <c r="C386" s="1062"/>
      <c r="D386" s="1013"/>
      <c r="E386" s="946"/>
      <c r="F386" s="1016"/>
      <c r="G386" s="852"/>
      <c r="H386" s="803"/>
      <c r="I386" s="1044"/>
      <c r="J386" s="983"/>
      <c r="K386" s="1002"/>
      <c r="L386" s="852"/>
      <c r="M386" s="852"/>
      <c r="N386" s="805"/>
      <c r="O386" s="971"/>
      <c r="P386" s="803"/>
      <c r="Q386" s="955"/>
      <c r="R386" s="803"/>
      <c r="S386" s="955"/>
      <c r="T386" s="803"/>
      <c r="U386" s="955"/>
      <c r="V386" s="958"/>
      <c r="W386" s="955"/>
      <c r="X386" s="955"/>
      <c r="Y386" s="968"/>
      <c r="Z386" s="68">
        <v>4</v>
      </c>
      <c r="AA386" s="385"/>
      <c r="AB386" s="383"/>
      <c r="AC386" s="385"/>
      <c r="AD386" s="384" t="str">
        <f t="shared" si="36"/>
        <v/>
      </c>
      <c r="AE386" s="383"/>
      <c r="AF386" s="302" t="str">
        <f t="shared" si="37"/>
        <v/>
      </c>
      <c r="AG386" s="383"/>
      <c r="AH386" s="302" t="str">
        <f t="shared" si="38"/>
        <v/>
      </c>
      <c r="AI386" s="315" t="str">
        <f t="shared" si="39"/>
        <v/>
      </c>
      <c r="AJ386" s="69" t="str">
        <f>IFERROR(IF(AND(AD385="Probabilidad",AD386="Probabilidad"),(AJ385-(+AJ385*AI386)),IF(AND(AD385="Impacto",AD386="Probabilidad"),(AJ384-(+AJ384*AI386)),IF(AD386="Impacto",AJ385,""))),"")</f>
        <v/>
      </c>
      <c r="AK386" s="69" t="str">
        <f>IFERROR(IF(AND(AD385="Impacto",AD386="Impacto"),(AK385-(+AK385*AI386)),IF(AND(AD385="Probabilidad",AD386="Impacto"),(AK384-(+AK384*AI386)),IF(AD386="Probabilidad",AK385,""))),"")</f>
        <v/>
      </c>
      <c r="AL386" s="19"/>
      <c r="AM386" s="19"/>
      <c r="AN386" s="19"/>
      <c r="AO386" s="952"/>
      <c r="AP386" s="952"/>
      <c r="AQ386" s="968"/>
      <c r="AR386" s="952"/>
      <c r="AS386" s="952"/>
      <c r="AT386" s="968"/>
      <c r="AU386" s="968"/>
      <c r="AV386" s="968"/>
      <c r="AW386" s="803"/>
      <c r="AX386" s="805"/>
      <c r="AY386" s="805"/>
      <c r="AZ386" s="805"/>
      <c r="BA386" s="805"/>
      <c r="BB386" s="1137"/>
      <c r="BC386" s="852"/>
      <c r="BD386" s="852"/>
      <c r="BE386" s="1020"/>
      <c r="BF386" s="1020"/>
      <c r="BG386" s="1020"/>
      <c r="BH386" s="1020"/>
      <c r="BI386" s="1020"/>
      <c r="BJ386" s="805"/>
      <c r="BK386" s="805"/>
      <c r="BL386" s="1026"/>
    </row>
    <row r="387" spans="1:64" x14ac:dyDescent="0.25">
      <c r="A387" s="1181"/>
      <c r="B387" s="1183"/>
      <c r="C387" s="1062"/>
      <c r="D387" s="1013"/>
      <c r="E387" s="946"/>
      <c r="F387" s="1016"/>
      <c r="G387" s="852"/>
      <c r="H387" s="803"/>
      <c r="I387" s="1044"/>
      <c r="J387" s="983"/>
      <c r="K387" s="1002"/>
      <c r="L387" s="852"/>
      <c r="M387" s="852"/>
      <c r="N387" s="805"/>
      <c r="O387" s="971"/>
      <c r="P387" s="803"/>
      <c r="Q387" s="955"/>
      <c r="R387" s="803"/>
      <c r="S387" s="955"/>
      <c r="T387" s="803"/>
      <c r="U387" s="955"/>
      <c r="V387" s="958"/>
      <c r="W387" s="955"/>
      <c r="X387" s="955"/>
      <c r="Y387" s="968"/>
      <c r="Z387" s="68">
        <v>5</v>
      </c>
      <c r="AA387" s="385"/>
      <c r="AB387" s="383"/>
      <c r="AC387" s="385"/>
      <c r="AD387" s="384" t="str">
        <f t="shared" si="36"/>
        <v/>
      </c>
      <c r="AE387" s="383"/>
      <c r="AF387" s="302" t="str">
        <f t="shared" si="37"/>
        <v/>
      </c>
      <c r="AG387" s="383"/>
      <c r="AH387" s="302" t="str">
        <f t="shared" si="38"/>
        <v/>
      </c>
      <c r="AI387" s="315" t="str">
        <f t="shared" si="39"/>
        <v/>
      </c>
      <c r="AJ387" s="69" t="str">
        <f>IFERROR(IF(AND(AD386="Probabilidad",AD387="Probabilidad"),(AJ386-(+AJ386*AI387)),IF(AND(AD386="Impacto",AD387="Probabilidad"),(AJ385-(+AJ385*AI387)),IF(AD387="Impacto",AJ386,""))),"")</f>
        <v/>
      </c>
      <c r="AK387" s="69" t="str">
        <f>IFERROR(IF(AND(AD386="Impacto",AD387="Impacto"),(AK386-(+AK386*AI387)),IF(AND(AD386="Probabilidad",AD387="Impacto"),(AK385-(+AK385*AI387)),IF(AD387="Probabilidad",AK386,""))),"")</f>
        <v/>
      </c>
      <c r="AL387" s="19"/>
      <c r="AM387" s="19"/>
      <c r="AN387" s="19"/>
      <c r="AO387" s="952"/>
      <c r="AP387" s="952"/>
      <c r="AQ387" s="968"/>
      <c r="AR387" s="952"/>
      <c r="AS387" s="952"/>
      <c r="AT387" s="968"/>
      <c r="AU387" s="968"/>
      <c r="AV387" s="968"/>
      <c r="AW387" s="803"/>
      <c r="AX387" s="805"/>
      <c r="AY387" s="805"/>
      <c r="AZ387" s="805"/>
      <c r="BA387" s="805"/>
      <c r="BB387" s="1137"/>
      <c r="BC387" s="852"/>
      <c r="BD387" s="852"/>
      <c r="BE387" s="1020"/>
      <c r="BF387" s="1020"/>
      <c r="BG387" s="1020"/>
      <c r="BH387" s="1020"/>
      <c r="BI387" s="1020"/>
      <c r="BJ387" s="805"/>
      <c r="BK387" s="805"/>
      <c r="BL387" s="1026"/>
    </row>
    <row r="388" spans="1:64" ht="15.75" thickBot="1" x14ac:dyDescent="0.3">
      <c r="A388" s="1181"/>
      <c r="B388" s="1183"/>
      <c r="C388" s="1062"/>
      <c r="D388" s="1014"/>
      <c r="E388" s="947"/>
      <c r="F388" s="1017"/>
      <c r="G388" s="960"/>
      <c r="H388" s="847"/>
      <c r="I388" s="1045"/>
      <c r="J388" s="984"/>
      <c r="K388" s="1003"/>
      <c r="L388" s="960"/>
      <c r="M388" s="960"/>
      <c r="N388" s="806"/>
      <c r="O388" s="972"/>
      <c r="P388" s="847"/>
      <c r="Q388" s="956"/>
      <c r="R388" s="847"/>
      <c r="S388" s="956"/>
      <c r="T388" s="847"/>
      <c r="U388" s="956"/>
      <c r="V388" s="959"/>
      <c r="W388" s="956"/>
      <c r="X388" s="956"/>
      <c r="Y388" s="969"/>
      <c r="Z388" s="60">
        <v>6</v>
      </c>
      <c r="AA388" s="387"/>
      <c r="AB388" s="388"/>
      <c r="AC388" s="387"/>
      <c r="AD388" s="391" t="str">
        <f t="shared" si="36"/>
        <v/>
      </c>
      <c r="AE388" s="388"/>
      <c r="AF388" s="303" t="str">
        <f t="shared" si="37"/>
        <v/>
      </c>
      <c r="AG388" s="388"/>
      <c r="AH388" s="303" t="str">
        <f t="shared" si="38"/>
        <v/>
      </c>
      <c r="AI388" s="61" t="str">
        <f t="shared" si="39"/>
        <v/>
      </c>
      <c r="AJ388" s="63" t="str">
        <f>IFERROR(IF(AND(AD387="Probabilidad",AD388="Probabilidad"),(AJ387-(+AJ387*AI388)),IF(AND(AD387="Impacto",AD388="Probabilidad"),(AJ386-(+AJ386*AI388)),IF(AD388="Impacto",AJ387,""))),"")</f>
        <v/>
      </c>
      <c r="AK388" s="63" t="str">
        <f>IFERROR(IF(AND(AD387="Impacto",AD388="Impacto"),(AK387-(+AK387*AI388)),IF(AND(AD387="Probabilidad",AD388="Impacto"),(AK386-(+AK386*AI388)),IF(AD388="Probabilidad",AK387,""))),"")</f>
        <v/>
      </c>
      <c r="AL388" s="20"/>
      <c r="AM388" s="20"/>
      <c r="AN388" s="20"/>
      <c r="AO388" s="953"/>
      <c r="AP388" s="953"/>
      <c r="AQ388" s="969"/>
      <c r="AR388" s="953"/>
      <c r="AS388" s="953"/>
      <c r="AT388" s="969"/>
      <c r="AU388" s="969"/>
      <c r="AV388" s="969"/>
      <c r="AW388" s="847"/>
      <c r="AX388" s="806"/>
      <c r="AY388" s="806"/>
      <c r="AZ388" s="806"/>
      <c r="BA388" s="806"/>
      <c r="BB388" s="1138"/>
      <c r="BC388" s="960"/>
      <c r="BD388" s="960"/>
      <c r="BE388" s="1021"/>
      <c r="BF388" s="1021"/>
      <c r="BG388" s="1021"/>
      <c r="BH388" s="1021"/>
      <c r="BI388" s="1021"/>
      <c r="BJ388" s="806"/>
      <c r="BK388" s="806"/>
      <c r="BL388" s="1027"/>
    </row>
    <row r="389" spans="1:64" ht="76.5" customHeight="1" thickBot="1" x14ac:dyDescent="0.3">
      <c r="A389" s="1181"/>
      <c r="B389" s="1183"/>
      <c r="C389" s="1062"/>
      <c r="D389" s="1012" t="s">
        <v>840</v>
      </c>
      <c r="E389" s="945" t="s">
        <v>128</v>
      </c>
      <c r="F389" s="1015">
        <v>20</v>
      </c>
      <c r="G389" s="851" t="s">
        <v>1146</v>
      </c>
      <c r="H389" s="802" t="s">
        <v>99</v>
      </c>
      <c r="I389" s="1043" t="s">
        <v>1714</v>
      </c>
      <c r="J389" s="982" t="s">
        <v>16</v>
      </c>
      <c r="K389" s="1001" t="str">
        <f>CONCATENATE(" *",[27]Árbol_G!C603," *",[27]Árbol_G!E603," *",[27]Árbol_G!G603)</f>
        <v xml:space="preserve"> * * *</v>
      </c>
      <c r="L389" s="851" t="s">
        <v>1131</v>
      </c>
      <c r="M389" s="851" t="s">
        <v>1132</v>
      </c>
      <c r="N389" s="804"/>
      <c r="O389" s="970"/>
      <c r="P389" s="802" t="s">
        <v>70</v>
      </c>
      <c r="Q389" s="954">
        <f>IF(P389="Muy Alta",100%,IF(P389="Alta",80%,IF(P389="Media",60%,IF(P389="Baja",40%,IF(P389="Muy Baja",20%,"")))))</f>
        <v>0.2</v>
      </c>
      <c r="R389" s="802" t="s">
        <v>74</v>
      </c>
      <c r="S389" s="954">
        <f>IF(R389="Catastrófico",100%,IF(R389="Mayor",80%,IF(R389="Moderado",60%,IF(R389="Menor",40%,IF(R389="Leve",20%,"")))))</f>
        <v>0.2</v>
      </c>
      <c r="T389" s="802" t="s">
        <v>11</v>
      </c>
      <c r="U389" s="954">
        <f>IF(T389="Catastrófico",100%,IF(T389="Mayor",80%,IF(T389="Moderado",60%,IF(T389="Menor",40%,IF(T389="Leve",20%,"")))))</f>
        <v>0.8</v>
      </c>
      <c r="V389" s="957" t="str">
        <f>IF(W389=100%,"Catastrófico",IF(W389=80%,"Mayor",IF(W389=60%,"Moderado",IF(W389=40%,"Menor",IF(W389=20%,"Leve","")))))</f>
        <v>Mayor</v>
      </c>
      <c r="W389" s="954">
        <f>IF(AND(S389="",U389=""),"",MAX(S389,U389))</f>
        <v>0.8</v>
      </c>
      <c r="X389" s="954" t="str">
        <f>CONCATENATE(P389,V389)</f>
        <v>Muy BajaMayor</v>
      </c>
      <c r="Y389" s="967" t="str">
        <f>IF(X389="Muy AltaLeve","Alto",IF(X389="Muy AltaMenor","Alto",IF(X389="Muy AltaModerado","Alto",IF(X389="Muy AltaMayor","Alto",IF(X389="Muy AltaCatastrófico","Extremo",IF(X389="AltaLeve","Moderado",IF(X389="AltaMenor","Moderado",IF(X389="AltaModerado","Alto",IF(X389="AltaMayor","Alto",IF(X389="AltaCatastrófico","Extremo",IF(X389="MediaLeve","Moderado",IF(X389="MediaMenor","Moderado",IF(X389="MediaModerado","Moderado",IF(X389="MediaMayor","Alto",IF(X389="MediaCatastrófico","Extremo",IF(X389="BajaLeve","Bajo",IF(X389="BajaMenor","Moderado",IF(X389="BajaModerado","Moderado",IF(X389="BajaMayor","Alto",IF(X389="BajaCatastrófico","Extremo",IF(X389="Muy BajaLeve","Bajo",IF(X389="Muy BajaMenor","Bajo",IF(X389="Muy BajaModerado","Moderado",IF(X389="Muy BajaMayor","Alto",IF(X389="Muy BajaCatastrófico","Extremo","")))))))))))))))))))))))))</f>
        <v>Alto</v>
      </c>
      <c r="Z389" s="58">
        <v>1</v>
      </c>
      <c r="AA389" s="62" t="s">
        <v>1130</v>
      </c>
      <c r="AB389" s="381" t="s">
        <v>165</v>
      </c>
      <c r="AC389" s="385" t="s">
        <v>921</v>
      </c>
      <c r="AD389" s="382" t="str">
        <f t="shared" si="36"/>
        <v>Probabilidad</v>
      </c>
      <c r="AE389" s="381" t="s">
        <v>902</v>
      </c>
      <c r="AF389" s="301">
        <f t="shared" si="37"/>
        <v>0.25</v>
      </c>
      <c r="AG389" s="381" t="s">
        <v>65</v>
      </c>
      <c r="AH389" s="301">
        <f t="shared" si="38"/>
        <v>0.25</v>
      </c>
      <c r="AI389" s="300">
        <f t="shared" si="39"/>
        <v>0.5</v>
      </c>
      <c r="AJ389" s="59">
        <f>IFERROR(IF(AD389="Probabilidad",(Q389-(+Q389*AI389)),IF(AD389="Impacto",Q389,"")),"")</f>
        <v>0.1</v>
      </c>
      <c r="AK389" s="59">
        <f>IFERROR(IF(AD389="Impacto",(W389-(+W389*AI389)),IF(AD389="Probabilidad",W389,"")),"")</f>
        <v>0.8</v>
      </c>
      <c r="AL389" s="10" t="s">
        <v>66</v>
      </c>
      <c r="AM389" s="10" t="s">
        <v>67</v>
      </c>
      <c r="AN389" s="10" t="s">
        <v>80</v>
      </c>
      <c r="AO389" s="951">
        <f>Q389</f>
        <v>0.2</v>
      </c>
      <c r="AP389" s="951">
        <f>IF(AJ389="","",MIN(AJ389:AJ394))</f>
        <v>2.9399999999999996E-2</v>
      </c>
      <c r="AQ389" s="967" t="str">
        <f>IFERROR(IF(AP389="","",IF(AP389&lt;=0.2,"Muy Baja",IF(AP389&lt;=0.4,"Baja",IF(AP389&lt;=0.6,"Media",IF(AP389&lt;=0.8,"Alta","Muy Alta"))))),"")</f>
        <v>Muy Baja</v>
      </c>
      <c r="AR389" s="951">
        <f>W389</f>
        <v>0.8</v>
      </c>
      <c r="AS389" s="951">
        <f>IF(AK389="","",MIN(AK389:AK394))</f>
        <v>0.45000000000000007</v>
      </c>
      <c r="AT389" s="967" t="str">
        <f>IFERROR(IF(AS389="","",IF(AS389&lt;=0.2,"Leve",IF(AS389&lt;=0.4,"Menor",IF(AS389&lt;=0.6,"Moderado",IF(AS389&lt;=0.8,"Mayor","Catastrófico"))))),"")</f>
        <v>Moderado</v>
      </c>
      <c r="AU389" s="967" t="str">
        <f>Y389</f>
        <v>Alto</v>
      </c>
      <c r="AV389" s="967" t="str">
        <f>IFERROR(IF(OR(AND(AQ389="Muy Baja",AT389="Leve"),AND(AQ389="Muy Baja",AT389="Menor"),AND(AQ389="Baja",AT389="Leve")),"Bajo",IF(OR(AND(AQ389="Muy baja",AT389="Moderado"),AND(AQ389="Baja",AT389="Menor"),AND(AQ389="Baja",AT389="Moderado"),AND(AQ389="Media",AT389="Leve"),AND(AQ389="Media",AT389="Menor"),AND(AQ389="Media",AT389="Moderado"),AND(AQ389="Alta",AT389="Leve"),AND(AQ389="Alta",AT389="Menor")),"Moderado",IF(OR(AND(AQ389="Muy Baja",AT389="Mayor"),AND(AQ389="Baja",AT389="Mayor"),AND(AQ389="Media",AT389="Mayor"),AND(AQ389="Alta",AT389="Moderado"),AND(AQ389="Alta",AT389="Mayor"),AND(AQ389="Muy Alta",AT389="Leve"),AND(AQ389="Muy Alta",AT389="Menor"),AND(AQ389="Muy Alta",AT389="Moderado"),AND(AQ389="Muy Alta",AT389="Mayor")),"Alto",IF(OR(AND(AQ389="Muy Baja",AT389="Catastrófico"),AND(AQ389="Baja",AT389="Catastrófico"),AND(AQ389="Media",AT389="Catastrófico"),AND(AQ389="Alta",AT389="Catastrófico"),AND(AQ389="Muy Alta",AT389="Catastrófico")),"Extremo","")))),"")</f>
        <v>Moderado</v>
      </c>
      <c r="AW389" s="802" t="s">
        <v>167</v>
      </c>
      <c r="AX389" s="804" t="s">
        <v>1683</v>
      </c>
      <c r="AY389" s="804" t="s">
        <v>1684</v>
      </c>
      <c r="AZ389" s="804" t="s">
        <v>1068</v>
      </c>
      <c r="BA389" s="804" t="s">
        <v>1707</v>
      </c>
      <c r="BB389" s="1136" t="s">
        <v>1698</v>
      </c>
      <c r="BC389" s="855"/>
      <c r="BD389" s="855"/>
      <c r="BE389" s="1039"/>
      <c r="BF389" s="1039"/>
      <c r="BG389" s="1039"/>
      <c r="BH389" s="1039"/>
      <c r="BI389" s="1039"/>
      <c r="BJ389" s="861"/>
      <c r="BK389" s="861"/>
      <c r="BL389" s="1025"/>
    </row>
    <row r="390" spans="1:64" ht="90.75" thickBot="1" x14ac:dyDescent="0.3">
      <c r="A390" s="1181"/>
      <c r="B390" s="1183"/>
      <c r="C390" s="1062"/>
      <c r="D390" s="1013"/>
      <c r="E390" s="946"/>
      <c r="F390" s="1016"/>
      <c r="G390" s="852"/>
      <c r="H390" s="803"/>
      <c r="I390" s="1044"/>
      <c r="J390" s="983"/>
      <c r="K390" s="1002"/>
      <c r="L390" s="852"/>
      <c r="M390" s="852"/>
      <c r="N390" s="805"/>
      <c r="O390" s="971"/>
      <c r="P390" s="803"/>
      <c r="Q390" s="955"/>
      <c r="R390" s="803"/>
      <c r="S390" s="955"/>
      <c r="T390" s="803"/>
      <c r="U390" s="955"/>
      <c r="V390" s="958"/>
      <c r="W390" s="955"/>
      <c r="X390" s="955"/>
      <c r="Y390" s="968"/>
      <c r="Z390" s="68">
        <v>2</v>
      </c>
      <c r="AA390" s="62" t="s">
        <v>855</v>
      </c>
      <c r="AB390" s="383" t="s">
        <v>165</v>
      </c>
      <c r="AC390" s="385" t="s">
        <v>856</v>
      </c>
      <c r="AD390" s="384" t="str">
        <f t="shared" si="36"/>
        <v>Probabilidad</v>
      </c>
      <c r="AE390" s="383" t="s">
        <v>907</v>
      </c>
      <c r="AF390" s="302">
        <f t="shared" si="37"/>
        <v>0.15</v>
      </c>
      <c r="AG390" s="383" t="s">
        <v>65</v>
      </c>
      <c r="AH390" s="302">
        <f t="shared" si="38"/>
        <v>0.25</v>
      </c>
      <c r="AI390" s="315">
        <f t="shared" si="39"/>
        <v>0.4</v>
      </c>
      <c r="AJ390" s="69">
        <f>IFERROR(IF(AND(AD389="Probabilidad",AD390="Probabilidad"),(AJ389-(+AJ389*AI390)),IF(AD390="Probabilidad",(Q389-(+Q389*AI390)),IF(AD390="Impacto",AJ389,""))),"")</f>
        <v>0.06</v>
      </c>
      <c r="AK390" s="69">
        <f>IFERROR(IF(AND(AD389="Impacto",AD390="Impacto"),(AK389-(+AK389*AI390)),IF(AD390="Impacto",(W389-(W389*AI390)),IF(AD390="Probabilidad",AK389,""))),"")</f>
        <v>0.8</v>
      </c>
      <c r="AL390" s="10" t="s">
        <v>66</v>
      </c>
      <c r="AM390" s="10" t="s">
        <v>67</v>
      </c>
      <c r="AN390" s="10" t="s">
        <v>80</v>
      </c>
      <c r="AO390" s="952"/>
      <c r="AP390" s="952"/>
      <c r="AQ390" s="968"/>
      <c r="AR390" s="952"/>
      <c r="AS390" s="952"/>
      <c r="AT390" s="968"/>
      <c r="AU390" s="968"/>
      <c r="AV390" s="968"/>
      <c r="AW390" s="803"/>
      <c r="AX390" s="805"/>
      <c r="AY390" s="805"/>
      <c r="AZ390" s="805"/>
      <c r="BA390" s="805"/>
      <c r="BB390" s="1137"/>
      <c r="BC390" s="852"/>
      <c r="BD390" s="852"/>
      <c r="BE390" s="1020"/>
      <c r="BF390" s="1020"/>
      <c r="BG390" s="1020"/>
      <c r="BH390" s="1020"/>
      <c r="BI390" s="1020"/>
      <c r="BJ390" s="805"/>
      <c r="BK390" s="805"/>
      <c r="BL390" s="1026"/>
    </row>
    <row r="391" spans="1:64" ht="105.75" thickBot="1" x14ac:dyDescent="0.3">
      <c r="A391" s="1181"/>
      <c r="B391" s="1183"/>
      <c r="C391" s="1062"/>
      <c r="D391" s="1013"/>
      <c r="E391" s="946"/>
      <c r="F391" s="1016"/>
      <c r="G391" s="852"/>
      <c r="H391" s="803"/>
      <c r="I391" s="1044"/>
      <c r="J391" s="983"/>
      <c r="K391" s="1002"/>
      <c r="L391" s="852"/>
      <c r="M391" s="852"/>
      <c r="N391" s="805"/>
      <c r="O391" s="971"/>
      <c r="P391" s="803"/>
      <c r="Q391" s="955"/>
      <c r="R391" s="803"/>
      <c r="S391" s="955"/>
      <c r="T391" s="803"/>
      <c r="U391" s="955"/>
      <c r="V391" s="958"/>
      <c r="W391" s="955"/>
      <c r="X391" s="955"/>
      <c r="Y391" s="968"/>
      <c r="Z391" s="68">
        <v>3</v>
      </c>
      <c r="AA391" s="385" t="s">
        <v>1133</v>
      </c>
      <c r="AB391" s="383" t="s">
        <v>170</v>
      </c>
      <c r="AC391" s="385" t="s">
        <v>856</v>
      </c>
      <c r="AD391" s="384" t="str">
        <f t="shared" si="36"/>
        <v>Probabilidad</v>
      </c>
      <c r="AE391" s="383" t="s">
        <v>907</v>
      </c>
      <c r="AF391" s="302">
        <f t="shared" si="37"/>
        <v>0.15</v>
      </c>
      <c r="AG391" s="383" t="s">
        <v>903</v>
      </c>
      <c r="AH391" s="302">
        <f t="shared" si="38"/>
        <v>0.15</v>
      </c>
      <c r="AI391" s="315">
        <f t="shared" si="39"/>
        <v>0.3</v>
      </c>
      <c r="AJ391" s="69">
        <f>IFERROR(IF(AND(AD390="Probabilidad",AD391="Probabilidad"),(AJ390-(+AJ390*AI391)),IF(AND(AD390="Impacto",AD391="Probabilidad"),(AJ389-(+AJ389*AI391)),IF(AD391="Impacto",AJ390,""))),"")</f>
        <v>4.1999999999999996E-2</v>
      </c>
      <c r="AK391" s="69">
        <f>IFERROR(IF(AND(AD390="Impacto",AD391="Impacto"),(AK390-(+AK390*AI391)),IF(AND(AD390="Probabilidad",AD391="Impacto"),(AK389-(+AK389*AI391)),IF(AD391="Probabilidad",AK390,""))),"")</f>
        <v>0.8</v>
      </c>
      <c r="AL391" s="10" t="s">
        <v>66</v>
      </c>
      <c r="AM391" s="10" t="s">
        <v>67</v>
      </c>
      <c r="AN391" s="10" t="s">
        <v>80</v>
      </c>
      <c r="AO391" s="952"/>
      <c r="AP391" s="952"/>
      <c r="AQ391" s="968"/>
      <c r="AR391" s="952"/>
      <c r="AS391" s="952"/>
      <c r="AT391" s="968"/>
      <c r="AU391" s="968"/>
      <c r="AV391" s="968"/>
      <c r="AW391" s="803"/>
      <c r="AX391" s="805"/>
      <c r="AY391" s="805"/>
      <c r="AZ391" s="805"/>
      <c r="BA391" s="805"/>
      <c r="BB391" s="1137"/>
      <c r="BC391" s="852"/>
      <c r="BD391" s="852"/>
      <c r="BE391" s="1020"/>
      <c r="BF391" s="1020"/>
      <c r="BG391" s="1020"/>
      <c r="BH391" s="1020"/>
      <c r="BI391" s="1020"/>
      <c r="BJ391" s="805"/>
      <c r="BK391" s="805"/>
      <c r="BL391" s="1026"/>
    </row>
    <row r="392" spans="1:64" ht="105.75" thickBot="1" x14ac:dyDescent="0.3">
      <c r="A392" s="1181"/>
      <c r="B392" s="1183"/>
      <c r="C392" s="1062"/>
      <c r="D392" s="1013"/>
      <c r="E392" s="946"/>
      <c r="F392" s="1016"/>
      <c r="G392" s="852"/>
      <c r="H392" s="803"/>
      <c r="I392" s="1044"/>
      <c r="J392" s="983"/>
      <c r="K392" s="1002"/>
      <c r="L392" s="852"/>
      <c r="M392" s="852"/>
      <c r="N392" s="805"/>
      <c r="O392" s="971"/>
      <c r="P392" s="803"/>
      <c r="Q392" s="955"/>
      <c r="R392" s="803"/>
      <c r="S392" s="955"/>
      <c r="T392" s="803"/>
      <c r="U392" s="955"/>
      <c r="V392" s="958"/>
      <c r="W392" s="955"/>
      <c r="X392" s="955"/>
      <c r="Y392" s="968"/>
      <c r="Z392" s="68">
        <v>4</v>
      </c>
      <c r="AA392" s="385" t="s">
        <v>1133</v>
      </c>
      <c r="AB392" s="383" t="s">
        <v>170</v>
      </c>
      <c r="AC392" s="385" t="s">
        <v>856</v>
      </c>
      <c r="AD392" s="384" t="str">
        <f t="shared" si="36"/>
        <v>Impacto</v>
      </c>
      <c r="AE392" s="383" t="s">
        <v>908</v>
      </c>
      <c r="AF392" s="302">
        <f t="shared" si="37"/>
        <v>0.1</v>
      </c>
      <c r="AG392" s="383" t="s">
        <v>903</v>
      </c>
      <c r="AH392" s="302">
        <f t="shared" si="38"/>
        <v>0.15</v>
      </c>
      <c r="AI392" s="315">
        <f t="shared" si="39"/>
        <v>0.25</v>
      </c>
      <c r="AJ392" s="69">
        <f>IFERROR(IF(AND(AD391="Probabilidad",AD392="Probabilidad"),(AJ391-(+AJ391*AI392)),IF(AND(AD391="Impacto",AD392="Probabilidad"),(AJ390-(+AJ390*AI392)),IF(AD392="Impacto",AJ391,""))),"")</f>
        <v>4.1999999999999996E-2</v>
      </c>
      <c r="AK392" s="69">
        <f>IFERROR(IF(AND(AD391="Impacto",AD392="Impacto"),(AK391-(+AK391*AI392)),IF(AND(AD391="Probabilidad",AD392="Impacto"),(AK390-(+AK390*AI392)),IF(AD392="Probabilidad",AK391,""))),"")</f>
        <v>0.60000000000000009</v>
      </c>
      <c r="AL392" s="10" t="s">
        <v>66</v>
      </c>
      <c r="AM392" s="10" t="s">
        <v>67</v>
      </c>
      <c r="AN392" s="10" t="s">
        <v>80</v>
      </c>
      <c r="AO392" s="952"/>
      <c r="AP392" s="952"/>
      <c r="AQ392" s="968"/>
      <c r="AR392" s="952"/>
      <c r="AS392" s="952"/>
      <c r="AT392" s="968"/>
      <c r="AU392" s="968"/>
      <c r="AV392" s="968"/>
      <c r="AW392" s="803"/>
      <c r="AX392" s="805"/>
      <c r="AY392" s="805"/>
      <c r="AZ392" s="805"/>
      <c r="BA392" s="805"/>
      <c r="BB392" s="1137"/>
      <c r="BC392" s="852"/>
      <c r="BD392" s="852"/>
      <c r="BE392" s="1020"/>
      <c r="BF392" s="1020"/>
      <c r="BG392" s="1020"/>
      <c r="BH392" s="1020"/>
      <c r="BI392" s="1020"/>
      <c r="BJ392" s="805"/>
      <c r="BK392" s="805"/>
      <c r="BL392" s="1026"/>
    </row>
    <row r="393" spans="1:64" ht="90.75" thickBot="1" x14ac:dyDescent="0.3">
      <c r="A393" s="1181"/>
      <c r="B393" s="1183"/>
      <c r="C393" s="1062"/>
      <c r="D393" s="1013"/>
      <c r="E393" s="946"/>
      <c r="F393" s="1016"/>
      <c r="G393" s="852"/>
      <c r="H393" s="803"/>
      <c r="I393" s="1044"/>
      <c r="J393" s="983"/>
      <c r="K393" s="1002"/>
      <c r="L393" s="852"/>
      <c r="M393" s="852"/>
      <c r="N393" s="805"/>
      <c r="O393" s="971"/>
      <c r="P393" s="803"/>
      <c r="Q393" s="955"/>
      <c r="R393" s="803"/>
      <c r="S393" s="955"/>
      <c r="T393" s="803"/>
      <c r="U393" s="955"/>
      <c r="V393" s="958"/>
      <c r="W393" s="955"/>
      <c r="X393" s="955"/>
      <c r="Y393" s="968"/>
      <c r="Z393" s="68">
        <v>5</v>
      </c>
      <c r="AA393" s="385" t="s">
        <v>1103</v>
      </c>
      <c r="AB393" s="383" t="s">
        <v>170</v>
      </c>
      <c r="AC393" s="385" t="s">
        <v>856</v>
      </c>
      <c r="AD393" s="384" t="str">
        <f t="shared" si="36"/>
        <v>Impacto</v>
      </c>
      <c r="AE393" s="383" t="s">
        <v>908</v>
      </c>
      <c r="AF393" s="302">
        <f t="shared" si="37"/>
        <v>0.1</v>
      </c>
      <c r="AG393" s="383" t="s">
        <v>903</v>
      </c>
      <c r="AH393" s="302">
        <f t="shared" si="38"/>
        <v>0.15</v>
      </c>
      <c r="AI393" s="315">
        <f t="shared" si="39"/>
        <v>0.25</v>
      </c>
      <c r="AJ393" s="69">
        <f>IFERROR(IF(AND(AD392="Probabilidad",AD393="Probabilidad"),(AJ392-(+AJ392*AI393)),IF(AND(AD392="Impacto",AD393="Probabilidad"),(AJ391-(+AJ391*AI393)),IF(AD393="Impacto",AJ392,""))),"")</f>
        <v>4.1999999999999996E-2</v>
      </c>
      <c r="AK393" s="69">
        <f>IFERROR(IF(AND(AD392="Impacto",AD393="Impacto"),(AK392-(+AK392*AI393)),IF(AND(AD392="Probabilidad",AD393="Impacto"),(AK391-(+AK391*AI393)),IF(AD393="Probabilidad",AK392,""))),"")</f>
        <v>0.45000000000000007</v>
      </c>
      <c r="AL393" s="10" t="s">
        <v>66</v>
      </c>
      <c r="AM393" s="10" t="s">
        <v>67</v>
      </c>
      <c r="AN393" s="10" t="s">
        <v>80</v>
      </c>
      <c r="AO393" s="952"/>
      <c r="AP393" s="952"/>
      <c r="AQ393" s="968"/>
      <c r="AR393" s="952"/>
      <c r="AS393" s="952"/>
      <c r="AT393" s="968"/>
      <c r="AU393" s="968"/>
      <c r="AV393" s="968"/>
      <c r="AW393" s="803"/>
      <c r="AX393" s="805"/>
      <c r="AY393" s="805"/>
      <c r="AZ393" s="805"/>
      <c r="BA393" s="805"/>
      <c r="BB393" s="1137"/>
      <c r="BC393" s="852"/>
      <c r="BD393" s="852"/>
      <c r="BE393" s="1020"/>
      <c r="BF393" s="1020"/>
      <c r="BG393" s="1020"/>
      <c r="BH393" s="1020"/>
      <c r="BI393" s="1020"/>
      <c r="BJ393" s="805"/>
      <c r="BK393" s="805"/>
      <c r="BL393" s="1026"/>
    </row>
    <row r="394" spans="1:64" ht="90.75" thickBot="1" x14ac:dyDescent="0.3">
      <c r="A394" s="1181"/>
      <c r="B394" s="1183"/>
      <c r="C394" s="1062"/>
      <c r="D394" s="1014"/>
      <c r="E394" s="947"/>
      <c r="F394" s="1017"/>
      <c r="G394" s="960"/>
      <c r="H394" s="847"/>
      <c r="I394" s="1045"/>
      <c r="J394" s="984"/>
      <c r="K394" s="1003"/>
      <c r="L394" s="960"/>
      <c r="M394" s="960"/>
      <c r="N394" s="806"/>
      <c r="O394" s="972"/>
      <c r="P394" s="847"/>
      <c r="Q394" s="956"/>
      <c r="R394" s="847"/>
      <c r="S394" s="956"/>
      <c r="T394" s="847"/>
      <c r="U394" s="956"/>
      <c r="V394" s="959"/>
      <c r="W394" s="956"/>
      <c r="X394" s="956"/>
      <c r="Y394" s="969"/>
      <c r="Z394" s="60">
        <v>6</v>
      </c>
      <c r="AA394" s="385" t="s">
        <v>1147</v>
      </c>
      <c r="AB394" s="388" t="s">
        <v>170</v>
      </c>
      <c r="AC394" s="385" t="s">
        <v>856</v>
      </c>
      <c r="AD394" s="391" t="str">
        <f t="shared" si="36"/>
        <v>Probabilidad</v>
      </c>
      <c r="AE394" s="388" t="s">
        <v>907</v>
      </c>
      <c r="AF394" s="303">
        <f t="shared" si="37"/>
        <v>0.15</v>
      </c>
      <c r="AG394" s="388" t="s">
        <v>903</v>
      </c>
      <c r="AH394" s="303">
        <f t="shared" si="38"/>
        <v>0.15</v>
      </c>
      <c r="AI394" s="61">
        <f t="shared" si="39"/>
        <v>0.3</v>
      </c>
      <c r="AJ394" s="63">
        <f>IFERROR(IF(AND(AD393="Probabilidad",AD394="Probabilidad"),(AJ393-(+AJ393*AI394)),IF(AND(AD393="Impacto",AD394="Probabilidad"),(AJ392-(+AJ392*AI394)),IF(AD394="Impacto",AJ393,""))),"")</f>
        <v>2.9399999999999996E-2</v>
      </c>
      <c r="AK394" s="63">
        <f>IFERROR(IF(AND(AD393="Impacto",AD394="Impacto"),(AK393-(+AK393*AI394)),IF(AND(AD393="Probabilidad",AD394="Impacto"),(AK392-(+AK392*AI394)),IF(AD394="Probabilidad",AK393,""))),"")</f>
        <v>0.45000000000000007</v>
      </c>
      <c r="AL394" s="10" t="s">
        <v>66</v>
      </c>
      <c r="AM394" s="10" t="s">
        <v>67</v>
      </c>
      <c r="AN394" s="10" t="s">
        <v>80</v>
      </c>
      <c r="AO394" s="953"/>
      <c r="AP394" s="953"/>
      <c r="AQ394" s="969"/>
      <c r="AR394" s="953"/>
      <c r="AS394" s="953"/>
      <c r="AT394" s="969"/>
      <c r="AU394" s="969"/>
      <c r="AV394" s="969"/>
      <c r="AW394" s="847"/>
      <c r="AX394" s="806"/>
      <c r="AY394" s="806"/>
      <c r="AZ394" s="806"/>
      <c r="BA394" s="806"/>
      <c r="BB394" s="1138"/>
      <c r="BC394" s="960"/>
      <c r="BD394" s="960"/>
      <c r="BE394" s="1021"/>
      <c r="BF394" s="1021"/>
      <c r="BG394" s="1021"/>
      <c r="BH394" s="1021"/>
      <c r="BI394" s="1021"/>
      <c r="BJ394" s="806"/>
      <c r="BK394" s="806"/>
      <c r="BL394" s="1027"/>
    </row>
    <row r="395" spans="1:64" ht="75.75" customHeight="1" x14ac:dyDescent="0.25">
      <c r="A395" s="1181"/>
      <c r="B395" s="1183"/>
      <c r="C395" s="1062"/>
      <c r="D395" s="1012" t="s">
        <v>840</v>
      </c>
      <c r="E395" s="945" t="s">
        <v>128</v>
      </c>
      <c r="F395" s="1015">
        <v>21</v>
      </c>
      <c r="G395" s="851" t="s">
        <v>1148</v>
      </c>
      <c r="H395" s="802" t="s">
        <v>98</v>
      </c>
      <c r="I395" s="1043" t="s">
        <v>1715</v>
      </c>
      <c r="J395" s="982" t="s">
        <v>16</v>
      </c>
      <c r="K395" s="1001" t="str">
        <f>CONCATENATE(" *",[27]Árbol_G!C620," *",[27]Árbol_G!E620," *",[27]Árbol_G!G620)</f>
        <v xml:space="preserve"> * * *</v>
      </c>
      <c r="L395" s="851" t="s">
        <v>1149</v>
      </c>
      <c r="M395" s="851" t="s">
        <v>1150</v>
      </c>
      <c r="N395" s="804"/>
      <c r="O395" s="970"/>
      <c r="P395" s="802" t="s">
        <v>71</v>
      </c>
      <c r="Q395" s="954">
        <f>IF(P395="Muy Alta",100%,IF(P395="Alta",80%,IF(P395="Media",60%,IF(P395="Baja",40%,IF(P395="Muy Baja",20%,"")))))</f>
        <v>0.4</v>
      </c>
      <c r="R395" s="802"/>
      <c r="S395" s="954" t="str">
        <f>IF(R395="Catastrófico",100%,IF(R395="Mayor",80%,IF(R395="Moderado",60%,IF(R395="Menor",40%,IF(R395="Leve",20%,"")))))</f>
        <v/>
      </c>
      <c r="T395" s="802" t="s">
        <v>9</v>
      </c>
      <c r="U395" s="954">
        <f>IF(T395="Catastrófico",100%,IF(T395="Mayor",80%,IF(T395="Moderado",60%,IF(T395="Menor",40%,IF(T395="Leve",20%,"")))))</f>
        <v>0.4</v>
      </c>
      <c r="V395" s="957" t="str">
        <f>IF(W395=100%,"Catastrófico",IF(W395=80%,"Mayor",IF(W395=60%,"Moderado",IF(W395=40%,"Menor",IF(W395=20%,"Leve","")))))</f>
        <v>Menor</v>
      </c>
      <c r="W395" s="954">
        <f>IF(AND(S395="",U395=""),"",MAX(S395,U395))</f>
        <v>0.4</v>
      </c>
      <c r="X395" s="954" t="str">
        <f>CONCATENATE(P395,V395)</f>
        <v>BajaMenor</v>
      </c>
      <c r="Y395" s="967" t="str">
        <f>IF(X395="Muy AltaLeve","Alto",IF(X395="Muy AltaMenor","Alto",IF(X395="Muy AltaModerado","Alto",IF(X395="Muy AltaMayor","Alto",IF(X395="Muy AltaCatastrófico","Extremo",IF(X395="AltaLeve","Moderado",IF(X395="AltaMenor","Moderado",IF(X395="AltaModerado","Alto",IF(X395="AltaMayor","Alto",IF(X395="AltaCatastrófico","Extremo",IF(X395="MediaLeve","Moderado",IF(X395="MediaMenor","Moderado",IF(X395="MediaModerado","Moderado",IF(X395="MediaMayor","Alto",IF(X395="MediaCatastrófico","Extremo",IF(X395="BajaLeve","Bajo",IF(X395="BajaMenor","Moderado",IF(X395="BajaModerado","Moderado",IF(X395="BajaMayor","Alto",IF(X395="BajaCatastrófico","Extremo",IF(X395="Muy BajaLeve","Bajo",IF(X395="Muy BajaMenor","Bajo",IF(X395="Muy BajaModerado","Moderado",IF(X395="Muy BajaMayor","Alto",IF(X395="Muy BajaCatastrófico","Extremo","")))))))))))))))))))))))))</f>
        <v>Moderado</v>
      </c>
      <c r="Z395" s="58">
        <v>1</v>
      </c>
      <c r="AA395" s="385" t="s">
        <v>1151</v>
      </c>
      <c r="AB395" s="381" t="s">
        <v>170</v>
      </c>
      <c r="AC395" s="385" t="s">
        <v>1152</v>
      </c>
      <c r="AD395" s="382" t="str">
        <f t="shared" si="36"/>
        <v>Probabilidad</v>
      </c>
      <c r="AE395" s="381" t="s">
        <v>902</v>
      </c>
      <c r="AF395" s="301">
        <f t="shared" si="37"/>
        <v>0.25</v>
      </c>
      <c r="AG395" s="381" t="s">
        <v>903</v>
      </c>
      <c r="AH395" s="301">
        <f t="shared" si="38"/>
        <v>0.15</v>
      </c>
      <c r="AI395" s="300">
        <f t="shared" si="39"/>
        <v>0.4</v>
      </c>
      <c r="AJ395" s="59">
        <f>IFERROR(IF(AD395="Probabilidad",(Q395-(+Q395*AI395)),IF(AD395="Impacto",Q395,"")),"")</f>
        <v>0.24</v>
      </c>
      <c r="AK395" s="59">
        <f>IFERROR(IF(AD395="Impacto",(W395-(+W395*AI395)),IF(AD395="Probabilidad",W395,"")),"")</f>
        <v>0.4</v>
      </c>
      <c r="AL395" s="10" t="s">
        <v>66</v>
      </c>
      <c r="AM395" s="10" t="s">
        <v>79</v>
      </c>
      <c r="AN395" s="10" t="s">
        <v>81</v>
      </c>
      <c r="AO395" s="951">
        <f>Q395</f>
        <v>0.4</v>
      </c>
      <c r="AP395" s="951">
        <f>IF(AJ395="","",MIN(AJ395:AJ400))</f>
        <v>0.14399999999999999</v>
      </c>
      <c r="AQ395" s="967" t="str">
        <f>IFERROR(IF(AP395="","",IF(AP395&lt;=0.2,"Muy Baja",IF(AP395&lt;=0.4,"Baja",IF(AP395&lt;=0.6,"Media",IF(AP395&lt;=0.8,"Alta","Muy Alta"))))),"")</f>
        <v>Muy Baja</v>
      </c>
      <c r="AR395" s="951">
        <f>W395</f>
        <v>0.4</v>
      </c>
      <c r="AS395" s="951">
        <f>IF(AK395="","",MIN(AK395:AK400))</f>
        <v>0.4</v>
      </c>
      <c r="AT395" s="967" t="str">
        <f>IFERROR(IF(AS395="","",IF(AS395&lt;=0.2,"Leve",IF(AS395&lt;=0.4,"Menor",IF(AS395&lt;=0.6,"Moderado",IF(AS395&lt;=0.8,"Mayor","Catastrófico"))))),"")</f>
        <v>Menor</v>
      </c>
      <c r="AU395" s="967" t="str">
        <f>Y395</f>
        <v>Moderado</v>
      </c>
      <c r="AV395" s="967" t="str">
        <f>IFERROR(IF(OR(AND(AQ395="Muy Baja",AT395="Leve"),AND(AQ395="Muy Baja",AT395="Menor"),AND(AQ395="Baja",AT395="Leve")),"Bajo",IF(OR(AND(AQ395="Muy baja",AT395="Moderado"),AND(AQ395="Baja",AT395="Menor"),AND(AQ395="Baja",AT395="Moderado"),AND(AQ395="Media",AT395="Leve"),AND(AQ395="Media",AT395="Menor"),AND(AQ395="Media",AT395="Moderado"),AND(AQ395="Alta",AT395="Leve"),AND(AQ395="Alta",AT395="Menor")),"Moderado",IF(OR(AND(AQ395="Muy Baja",AT395="Mayor"),AND(AQ395="Baja",AT395="Mayor"),AND(AQ395="Media",AT395="Mayor"),AND(AQ395="Alta",AT395="Moderado"),AND(AQ395="Alta",AT395="Mayor"),AND(AQ395="Muy Alta",AT395="Leve"),AND(AQ395="Muy Alta",AT395="Menor"),AND(AQ395="Muy Alta",AT395="Moderado"),AND(AQ395="Muy Alta",AT395="Mayor")),"Alto",IF(OR(AND(AQ395="Muy Baja",AT395="Catastrófico"),AND(AQ395="Baja",AT395="Catastrófico"),AND(AQ395="Media",AT395="Catastrófico"),AND(AQ395="Alta",AT395="Catastrófico"),AND(AQ395="Muy Alta",AT395="Catastrófico")),"Extremo","")))),"")</f>
        <v>Bajo</v>
      </c>
      <c r="AW395" s="802" t="s">
        <v>82</v>
      </c>
      <c r="AX395" s="804"/>
      <c r="AY395" s="804"/>
      <c r="AZ395" s="804"/>
      <c r="BA395" s="804"/>
      <c r="BB395" s="1136"/>
      <c r="BC395" s="851"/>
      <c r="BD395" s="851"/>
      <c r="BE395" s="1019"/>
      <c r="BF395" s="1019"/>
      <c r="BG395" s="1019"/>
      <c r="BH395" s="1019"/>
      <c r="BI395" s="1019"/>
      <c r="BJ395" s="804"/>
      <c r="BK395" s="804"/>
      <c r="BL395" s="1179"/>
    </row>
    <row r="396" spans="1:64" ht="133.5" customHeight="1" x14ac:dyDescent="0.25">
      <c r="A396" s="1181"/>
      <c r="B396" s="1183"/>
      <c r="C396" s="1062"/>
      <c r="D396" s="1013"/>
      <c r="E396" s="946"/>
      <c r="F396" s="1016"/>
      <c r="G396" s="852"/>
      <c r="H396" s="803"/>
      <c r="I396" s="1044"/>
      <c r="J396" s="983"/>
      <c r="K396" s="1002"/>
      <c r="L396" s="852"/>
      <c r="M396" s="852"/>
      <c r="N396" s="805"/>
      <c r="O396" s="971"/>
      <c r="P396" s="803"/>
      <c r="Q396" s="955"/>
      <c r="R396" s="803"/>
      <c r="S396" s="955"/>
      <c r="T396" s="803"/>
      <c r="U396" s="955"/>
      <c r="V396" s="958"/>
      <c r="W396" s="955"/>
      <c r="X396" s="955"/>
      <c r="Y396" s="968"/>
      <c r="Z396" s="68">
        <v>2</v>
      </c>
      <c r="AA396" s="385" t="s">
        <v>1153</v>
      </c>
      <c r="AB396" s="383" t="s">
        <v>170</v>
      </c>
      <c r="AC396" s="385" t="s">
        <v>1152</v>
      </c>
      <c r="AD396" s="384" t="str">
        <f t="shared" si="36"/>
        <v>Probabilidad</v>
      </c>
      <c r="AE396" s="383" t="s">
        <v>902</v>
      </c>
      <c r="AF396" s="302">
        <f t="shared" si="37"/>
        <v>0.25</v>
      </c>
      <c r="AG396" s="383" t="s">
        <v>903</v>
      </c>
      <c r="AH396" s="302">
        <f t="shared" si="38"/>
        <v>0.15</v>
      </c>
      <c r="AI396" s="315">
        <f t="shared" si="39"/>
        <v>0.4</v>
      </c>
      <c r="AJ396" s="69">
        <f>IFERROR(IF(AND(AD395="Probabilidad",AD396="Probabilidad"),(AJ395-(+AJ395*AI396)),IF(AD396="Probabilidad",(Q395-(+Q395*AI396)),IF(AD396="Impacto",AJ395,""))),"")</f>
        <v>0.14399999999999999</v>
      </c>
      <c r="AK396" s="69">
        <f>IFERROR(IF(AND(AD395="Impacto",AD396="Impacto"),(AK395-(+AK395*AI396)),IF(AD396="Impacto",(W395-(W395*AI396)),IF(AD396="Probabilidad",AK395,""))),"")</f>
        <v>0.4</v>
      </c>
      <c r="AL396" s="19" t="s">
        <v>66</v>
      </c>
      <c r="AM396" s="19" t="s">
        <v>79</v>
      </c>
      <c r="AN396" s="19" t="s">
        <v>81</v>
      </c>
      <c r="AO396" s="952"/>
      <c r="AP396" s="952"/>
      <c r="AQ396" s="968"/>
      <c r="AR396" s="952"/>
      <c r="AS396" s="952"/>
      <c r="AT396" s="968"/>
      <c r="AU396" s="968"/>
      <c r="AV396" s="968"/>
      <c r="AW396" s="803"/>
      <c r="AX396" s="805"/>
      <c r="AY396" s="805"/>
      <c r="AZ396" s="805"/>
      <c r="BA396" s="805"/>
      <c r="BB396" s="1137"/>
      <c r="BC396" s="852"/>
      <c r="BD396" s="852"/>
      <c r="BE396" s="1020"/>
      <c r="BF396" s="1020"/>
      <c r="BG396" s="1020"/>
      <c r="BH396" s="1020"/>
      <c r="BI396" s="1020"/>
      <c r="BJ396" s="805"/>
      <c r="BK396" s="805"/>
      <c r="BL396" s="1026"/>
    </row>
    <row r="397" spans="1:64" x14ac:dyDescent="0.25">
      <c r="A397" s="1181"/>
      <c r="B397" s="1183"/>
      <c r="C397" s="1062"/>
      <c r="D397" s="1013"/>
      <c r="E397" s="946"/>
      <c r="F397" s="1016"/>
      <c r="G397" s="852"/>
      <c r="H397" s="803"/>
      <c r="I397" s="1044"/>
      <c r="J397" s="983"/>
      <c r="K397" s="1002"/>
      <c r="L397" s="852"/>
      <c r="M397" s="852"/>
      <c r="N397" s="805"/>
      <c r="O397" s="971"/>
      <c r="P397" s="803"/>
      <c r="Q397" s="955"/>
      <c r="R397" s="803"/>
      <c r="S397" s="955"/>
      <c r="T397" s="803"/>
      <c r="U397" s="955"/>
      <c r="V397" s="958"/>
      <c r="W397" s="955"/>
      <c r="X397" s="955"/>
      <c r="Y397" s="968"/>
      <c r="Z397" s="68">
        <v>3</v>
      </c>
      <c r="AA397" s="385"/>
      <c r="AB397" s="383"/>
      <c r="AC397" s="385"/>
      <c r="AD397" s="384" t="str">
        <f t="shared" si="36"/>
        <v/>
      </c>
      <c r="AE397" s="383"/>
      <c r="AF397" s="302" t="str">
        <f t="shared" si="37"/>
        <v/>
      </c>
      <c r="AG397" s="383"/>
      <c r="AH397" s="302" t="str">
        <f t="shared" si="38"/>
        <v/>
      </c>
      <c r="AI397" s="315" t="str">
        <f t="shared" si="39"/>
        <v/>
      </c>
      <c r="AJ397" s="69" t="str">
        <f>IFERROR(IF(AND(AD396="Probabilidad",AD397="Probabilidad"),(AJ396-(+AJ396*AI397)),IF(AND(AD396="Impacto",AD397="Probabilidad"),(AJ395-(+AJ395*AI397)),IF(AD397="Impacto",AJ396,""))),"")</f>
        <v/>
      </c>
      <c r="AK397" s="69" t="str">
        <f>IFERROR(IF(AND(AD396="Impacto",AD397="Impacto"),(AK396-(+AK396*AI397)),IF(AND(AD396="Probabilidad",AD397="Impacto"),(AK395-(+AK395*AI397)),IF(AD397="Probabilidad",AK396,""))),"")</f>
        <v/>
      </c>
      <c r="AL397" s="19"/>
      <c r="AM397" s="19"/>
      <c r="AN397" s="19"/>
      <c r="AO397" s="952"/>
      <c r="AP397" s="952"/>
      <c r="AQ397" s="968"/>
      <c r="AR397" s="952"/>
      <c r="AS397" s="952"/>
      <c r="AT397" s="968"/>
      <c r="AU397" s="968"/>
      <c r="AV397" s="968"/>
      <c r="AW397" s="803"/>
      <c r="AX397" s="805"/>
      <c r="AY397" s="805"/>
      <c r="AZ397" s="805"/>
      <c r="BA397" s="805"/>
      <c r="BB397" s="1137"/>
      <c r="BC397" s="852"/>
      <c r="BD397" s="852"/>
      <c r="BE397" s="1020"/>
      <c r="BF397" s="1020"/>
      <c r="BG397" s="1020"/>
      <c r="BH397" s="1020"/>
      <c r="BI397" s="1020"/>
      <c r="BJ397" s="805"/>
      <c r="BK397" s="805"/>
      <c r="BL397" s="1026"/>
    </row>
    <row r="398" spans="1:64" x14ac:dyDescent="0.25">
      <c r="A398" s="1181"/>
      <c r="B398" s="1183"/>
      <c r="C398" s="1062"/>
      <c r="D398" s="1013"/>
      <c r="E398" s="946"/>
      <c r="F398" s="1016"/>
      <c r="G398" s="852"/>
      <c r="H398" s="803"/>
      <c r="I398" s="1044"/>
      <c r="J398" s="983"/>
      <c r="K398" s="1002"/>
      <c r="L398" s="852"/>
      <c r="M398" s="852"/>
      <c r="N398" s="805"/>
      <c r="O398" s="971"/>
      <c r="P398" s="803"/>
      <c r="Q398" s="955"/>
      <c r="R398" s="803"/>
      <c r="S398" s="955"/>
      <c r="T398" s="803"/>
      <c r="U398" s="955"/>
      <c r="V398" s="958"/>
      <c r="W398" s="955"/>
      <c r="X398" s="955"/>
      <c r="Y398" s="968"/>
      <c r="Z398" s="68">
        <v>4</v>
      </c>
      <c r="AA398" s="385"/>
      <c r="AB398" s="383"/>
      <c r="AC398" s="385"/>
      <c r="AD398" s="384" t="str">
        <f t="shared" si="36"/>
        <v/>
      </c>
      <c r="AE398" s="383"/>
      <c r="AF398" s="302" t="str">
        <f t="shared" si="37"/>
        <v/>
      </c>
      <c r="AG398" s="383"/>
      <c r="AH398" s="302" t="str">
        <f t="shared" si="38"/>
        <v/>
      </c>
      <c r="AI398" s="315" t="str">
        <f t="shared" si="39"/>
        <v/>
      </c>
      <c r="AJ398" s="69" t="str">
        <f>IFERROR(IF(AND(AD397="Probabilidad",AD398="Probabilidad"),(AJ397-(+AJ397*AI398)),IF(AND(AD397="Impacto",AD398="Probabilidad"),(AJ396-(+AJ396*AI398)),IF(AD398="Impacto",AJ397,""))),"")</f>
        <v/>
      </c>
      <c r="AK398" s="69" t="str">
        <f>IFERROR(IF(AND(AD397="Impacto",AD398="Impacto"),(AK397-(+AK397*AI398)),IF(AND(AD397="Probabilidad",AD398="Impacto"),(AK396-(+AK396*AI398)),IF(AD398="Probabilidad",AK397,""))),"")</f>
        <v/>
      </c>
      <c r="AL398" s="19"/>
      <c r="AM398" s="19"/>
      <c r="AN398" s="19"/>
      <c r="AO398" s="952"/>
      <c r="AP398" s="952"/>
      <c r="AQ398" s="968"/>
      <c r="AR398" s="952"/>
      <c r="AS398" s="952"/>
      <c r="AT398" s="968"/>
      <c r="AU398" s="968"/>
      <c r="AV398" s="968"/>
      <c r="AW398" s="803"/>
      <c r="AX398" s="805"/>
      <c r="AY398" s="805"/>
      <c r="AZ398" s="805"/>
      <c r="BA398" s="805"/>
      <c r="BB398" s="1137"/>
      <c r="BC398" s="852"/>
      <c r="BD398" s="852"/>
      <c r="BE398" s="1020"/>
      <c r="BF398" s="1020"/>
      <c r="BG398" s="1020"/>
      <c r="BH398" s="1020"/>
      <c r="BI398" s="1020"/>
      <c r="BJ398" s="805"/>
      <c r="BK398" s="805"/>
      <c r="BL398" s="1026"/>
    </row>
    <row r="399" spans="1:64" x14ac:dyDescent="0.25">
      <c r="A399" s="1181"/>
      <c r="B399" s="1183"/>
      <c r="C399" s="1062"/>
      <c r="D399" s="1013"/>
      <c r="E399" s="946"/>
      <c r="F399" s="1016"/>
      <c r="G399" s="852"/>
      <c r="H399" s="803"/>
      <c r="I399" s="1044"/>
      <c r="J399" s="983"/>
      <c r="K399" s="1002"/>
      <c r="L399" s="852"/>
      <c r="M399" s="852"/>
      <c r="N399" s="805"/>
      <c r="O399" s="971"/>
      <c r="P399" s="803"/>
      <c r="Q399" s="955"/>
      <c r="R399" s="803"/>
      <c r="S399" s="955"/>
      <c r="T399" s="803"/>
      <c r="U399" s="955"/>
      <c r="V399" s="958"/>
      <c r="W399" s="955"/>
      <c r="X399" s="955"/>
      <c r="Y399" s="968"/>
      <c r="Z399" s="68">
        <v>5</v>
      </c>
      <c r="AA399" s="385"/>
      <c r="AB399" s="383"/>
      <c r="AC399" s="385"/>
      <c r="AD399" s="384" t="str">
        <f t="shared" si="36"/>
        <v/>
      </c>
      <c r="AE399" s="383"/>
      <c r="AF399" s="302" t="str">
        <f t="shared" si="37"/>
        <v/>
      </c>
      <c r="AG399" s="383"/>
      <c r="AH399" s="302" t="str">
        <f t="shared" si="38"/>
        <v/>
      </c>
      <c r="AI399" s="315" t="str">
        <f t="shared" si="39"/>
        <v/>
      </c>
      <c r="AJ399" s="69" t="str">
        <f>IFERROR(IF(AND(AD398="Probabilidad",AD399="Probabilidad"),(AJ398-(+AJ398*AI399)),IF(AND(AD398="Impacto",AD399="Probabilidad"),(AJ397-(+AJ397*AI399)),IF(AD399="Impacto",AJ398,""))),"")</f>
        <v/>
      </c>
      <c r="AK399" s="69" t="str">
        <f>IFERROR(IF(AND(AD398="Impacto",AD399="Impacto"),(AK398-(+AK398*AI399)),IF(AND(AD398="Probabilidad",AD399="Impacto"),(AK397-(+AK397*AI399)),IF(AD399="Probabilidad",AK398,""))),"")</f>
        <v/>
      </c>
      <c r="AL399" s="19"/>
      <c r="AM399" s="19"/>
      <c r="AN399" s="19"/>
      <c r="AO399" s="952"/>
      <c r="AP399" s="952"/>
      <c r="AQ399" s="968"/>
      <c r="AR399" s="952"/>
      <c r="AS399" s="952"/>
      <c r="AT399" s="968"/>
      <c r="AU399" s="968"/>
      <c r="AV399" s="968"/>
      <c r="AW399" s="803"/>
      <c r="AX399" s="805"/>
      <c r="AY399" s="805"/>
      <c r="AZ399" s="805"/>
      <c r="BA399" s="805"/>
      <c r="BB399" s="1137"/>
      <c r="BC399" s="852"/>
      <c r="BD399" s="852"/>
      <c r="BE399" s="1020"/>
      <c r="BF399" s="1020"/>
      <c r="BG399" s="1020"/>
      <c r="BH399" s="1020"/>
      <c r="BI399" s="1020"/>
      <c r="BJ399" s="805"/>
      <c r="BK399" s="805"/>
      <c r="BL399" s="1026"/>
    </row>
    <row r="400" spans="1:64" ht="15.75" thickBot="1" x14ac:dyDescent="0.3">
      <c r="A400" s="1181"/>
      <c r="B400" s="1183"/>
      <c r="C400" s="1062"/>
      <c r="D400" s="1014"/>
      <c r="E400" s="947"/>
      <c r="F400" s="1017"/>
      <c r="G400" s="960"/>
      <c r="H400" s="847"/>
      <c r="I400" s="1045"/>
      <c r="J400" s="984"/>
      <c r="K400" s="1003"/>
      <c r="L400" s="960"/>
      <c r="M400" s="960"/>
      <c r="N400" s="806"/>
      <c r="O400" s="972"/>
      <c r="P400" s="847"/>
      <c r="Q400" s="956"/>
      <c r="R400" s="847"/>
      <c r="S400" s="956"/>
      <c r="T400" s="847"/>
      <c r="U400" s="956"/>
      <c r="V400" s="959"/>
      <c r="W400" s="956"/>
      <c r="X400" s="956"/>
      <c r="Y400" s="969"/>
      <c r="Z400" s="60">
        <v>6</v>
      </c>
      <c r="AA400" s="387"/>
      <c r="AB400" s="388"/>
      <c r="AC400" s="387"/>
      <c r="AD400" s="391" t="str">
        <f t="shared" si="36"/>
        <v/>
      </c>
      <c r="AE400" s="388"/>
      <c r="AF400" s="303" t="str">
        <f t="shared" si="37"/>
        <v/>
      </c>
      <c r="AG400" s="388"/>
      <c r="AH400" s="303" t="str">
        <f t="shared" si="38"/>
        <v/>
      </c>
      <c r="AI400" s="61" t="str">
        <f t="shared" si="39"/>
        <v/>
      </c>
      <c r="AJ400" s="63" t="str">
        <f>IFERROR(IF(AND(AD399="Probabilidad",AD400="Probabilidad"),(AJ399-(+AJ399*AI400)),IF(AND(AD399="Impacto",AD400="Probabilidad"),(AJ398-(+AJ398*AI400)),IF(AD400="Impacto",AJ399,""))),"")</f>
        <v/>
      </c>
      <c r="AK400" s="63" t="str">
        <f>IFERROR(IF(AND(AD399="Impacto",AD400="Impacto"),(AK399-(+AK399*AI400)),IF(AND(AD399="Probabilidad",AD400="Impacto"),(AK398-(+AK398*AI400)),IF(AD400="Probabilidad",AK399,""))),"")</f>
        <v/>
      </c>
      <c r="AL400" s="20"/>
      <c r="AM400" s="20"/>
      <c r="AN400" s="20"/>
      <c r="AO400" s="953"/>
      <c r="AP400" s="953"/>
      <c r="AQ400" s="969"/>
      <c r="AR400" s="953"/>
      <c r="AS400" s="953"/>
      <c r="AT400" s="969"/>
      <c r="AU400" s="969"/>
      <c r="AV400" s="969"/>
      <c r="AW400" s="847"/>
      <c r="AX400" s="806"/>
      <c r="AY400" s="806"/>
      <c r="AZ400" s="806"/>
      <c r="BA400" s="806"/>
      <c r="BB400" s="1138"/>
      <c r="BC400" s="960"/>
      <c r="BD400" s="960"/>
      <c r="BE400" s="1021"/>
      <c r="BF400" s="1021"/>
      <c r="BG400" s="1021"/>
      <c r="BH400" s="1021"/>
      <c r="BI400" s="1021"/>
      <c r="BJ400" s="806"/>
      <c r="BK400" s="806"/>
      <c r="BL400" s="1027"/>
    </row>
    <row r="401" spans="1:64" ht="75.75" customHeight="1" x14ac:dyDescent="0.25">
      <c r="A401" s="1181"/>
      <c r="B401" s="1183"/>
      <c r="C401" s="1062"/>
      <c r="D401" s="1012" t="s">
        <v>840</v>
      </c>
      <c r="E401" s="945" t="s">
        <v>128</v>
      </c>
      <c r="F401" s="1015">
        <v>22</v>
      </c>
      <c r="G401" s="851" t="s">
        <v>1148</v>
      </c>
      <c r="H401" s="802" t="s">
        <v>99</v>
      </c>
      <c r="I401" s="1043" t="s">
        <v>1716</v>
      </c>
      <c r="J401" s="982" t="s">
        <v>16</v>
      </c>
      <c r="K401" s="1001" t="str">
        <f>CONCATENATE(" *",[27]Árbol_G!C637," *",[27]Árbol_G!E637," *",[27]Árbol_G!G637)</f>
        <v xml:space="preserve"> * * *</v>
      </c>
      <c r="L401" s="851" t="s">
        <v>1154</v>
      </c>
      <c r="M401" s="851" t="s">
        <v>1155</v>
      </c>
      <c r="N401" s="804"/>
      <c r="O401" s="970"/>
      <c r="P401" s="802" t="s">
        <v>71</v>
      </c>
      <c r="Q401" s="954">
        <f>IF(P401="Muy Alta",100%,IF(P401="Alta",80%,IF(P401="Media",60%,IF(P401="Baja",40%,IF(P401="Muy Baja",20%,"")))))</f>
        <v>0.4</v>
      </c>
      <c r="R401" s="802"/>
      <c r="S401" s="954" t="str">
        <f>IF(R401="Catastrófico",100%,IF(R401="Mayor",80%,IF(R401="Moderado",60%,IF(R401="Menor",40%,IF(R401="Leve",20%,"")))))</f>
        <v/>
      </c>
      <c r="T401" s="802" t="s">
        <v>9</v>
      </c>
      <c r="U401" s="954">
        <f>IF(T401="Catastrófico",100%,IF(T401="Mayor",80%,IF(T401="Moderado",60%,IF(T401="Menor",40%,IF(T401="Leve",20%,"")))))</f>
        <v>0.4</v>
      </c>
      <c r="V401" s="957" t="str">
        <f>IF(W401=100%,"Catastrófico",IF(W401=80%,"Mayor",IF(W401=60%,"Moderado",IF(W401=40%,"Menor",IF(W401=20%,"Leve","")))))</f>
        <v>Menor</v>
      </c>
      <c r="W401" s="954">
        <f>IF(AND(S401="",U401=""),"",MAX(S401,U401))</f>
        <v>0.4</v>
      </c>
      <c r="X401" s="954" t="str">
        <f>CONCATENATE(P401,V401)</f>
        <v>BajaMenor</v>
      </c>
      <c r="Y401" s="967" t="str">
        <f>IF(X401="Muy AltaLeve","Alto",IF(X401="Muy AltaMenor","Alto",IF(X401="Muy AltaModerado","Alto",IF(X401="Muy AltaMayor","Alto",IF(X401="Muy AltaCatastrófico","Extremo",IF(X401="AltaLeve","Moderado",IF(X401="AltaMenor","Moderado",IF(X401="AltaModerado","Alto",IF(X401="AltaMayor","Alto",IF(X401="AltaCatastrófico","Extremo",IF(X401="MediaLeve","Moderado",IF(X401="MediaMenor","Moderado",IF(X401="MediaModerado","Moderado",IF(X401="MediaMayor","Alto",IF(X401="MediaCatastrófico","Extremo",IF(X401="BajaLeve","Bajo",IF(X401="BajaMenor","Moderado",IF(X401="BajaModerado","Moderado",IF(X401="BajaMayor","Alto",IF(X401="BajaCatastrófico","Extremo",IF(X401="Muy BajaLeve","Bajo",IF(X401="Muy BajaMenor","Bajo",IF(X401="Muy BajaModerado","Moderado",IF(X401="Muy BajaMayor","Alto",IF(X401="Muy BajaCatastrófico","Extremo","")))))))))))))))))))))))))</f>
        <v>Moderado</v>
      </c>
      <c r="Z401" s="58">
        <v>1</v>
      </c>
      <c r="AA401" s="385" t="s">
        <v>1156</v>
      </c>
      <c r="AB401" s="381" t="s">
        <v>170</v>
      </c>
      <c r="AC401" s="385" t="s">
        <v>869</v>
      </c>
      <c r="AD401" s="382" t="str">
        <f t="shared" si="36"/>
        <v>Probabilidad</v>
      </c>
      <c r="AE401" s="381" t="s">
        <v>902</v>
      </c>
      <c r="AF401" s="301">
        <f t="shared" si="37"/>
        <v>0.25</v>
      </c>
      <c r="AG401" s="381" t="s">
        <v>903</v>
      </c>
      <c r="AH401" s="301">
        <f t="shared" si="38"/>
        <v>0.15</v>
      </c>
      <c r="AI401" s="300">
        <f t="shared" si="39"/>
        <v>0.4</v>
      </c>
      <c r="AJ401" s="59">
        <f>IFERROR(IF(AD401="Probabilidad",(Q401-(+Q401*AI401)),IF(AD401="Impacto",Q401,"")),"")</f>
        <v>0.24</v>
      </c>
      <c r="AK401" s="59">
        <f>IFERROR(IF(AD401="Impacto",(W401-(+W401*AI401)),IF(AD401="Probabilidad",W401,"")),"")</f>
        <v>0.4</v>
      </c>
      <c r="AL401" s="19" t="s">
        <v>66</v>
      </c>
      <c r="AM401" s="19" t="s">
        <v>79</v>
      </c>
      <c r="AN401" s="19" t="s">
        <v>80</v>
      </c>
      <c r="AO401" s="951">
        <f>Q401</f>
        <v>0.4</v>
      </c>
      <c r="AP401" s="951">
        <f>IF(AJ401="","",MIN(AJ401:AJ406))</f>
        <v>0.14399999999999999</v>
      </c>
      <c r="AQ401" s="967" t="str">
        <f>IFERROR(IF(AP401="","",IF(AP401&lt;=0.2,"Muy Baja",IF(AP401&lt;=0.4,"Baja",IF(AP401&lt;=0.6,"Media",IF(AP401&lt;=0.8,"Alta","Muy Alta"))))),"")</f>
        <v>Muy Baja</v>
      </c>
      <c r="AR401" s="951">
        <f>W401</f>
        <v>0.4</v>
      </c>
      <c r="AS401" s="951">
        <f>IF(AK401="","",MIN(AK401:AK406))</f>
        <v>0.30000000000000004</v>
      </c>
      <c r="AT401" s="967" t="str">
        <f>IFERROR(IF(AS401="","",IF(AS401&lt;=0.2,"Leve",IF(AS401&lt;=0.4,"Menor",IF(AS401&lt;=0.6,"Moderado",IF(AS401&lt;=0.8,"Mayor","Catastrófico"))))),"")</f>
        <v>Menor</v>
      </c>
      <c r="AU401" s="967" t="str">
        <f>Y401</f>
        <v>Moderado</v>
      </c>
      <c r="AV401" s="967" t="str">
        <f>IFERROR(IF(OR(AND(AQ401="Muy Baja",AT401="Leve"),AND(AQ401="Muy Baja",AT401="Menor"),AND(AQ401="Baja",AT401="Leve")),"Bajo",IF(OR(AND(AQ401="Muy baja",AT401="Moderado"),AND(AQ401="Baja",AT401="Menor"),AND(AQ401="Baja",AT401="Moderado"),AND(AQ401="Media",AT401="Leve"),AND(AQ401="Media",AT401="Menor"),AND(AQ401="Media",AT401="Moderado"),AND(AQ401="Alta",AT401="Leve"),AND(AQ401="Alta",AT401="Menor")),"Moderado",IF(OR(AND(AQ401="Muy Baja",AT401="Mayor"),AND(AQ401="Baja",AT401="Mayor"),AND(AQ401="Media",AT401="Mayor"),AND(AQ401="Alta",AT401="Moderado"),AND(AQ401="Alta",AT401="Mayor"),AND(AQ401="Muy Alta",AT401="Leve"),AND(AQ401="Muy Alta",AT401="Menor"),AND(AQ401="Muy Alta",AT401="Moderado"),AND(AQ401="Muy Alta",AT401="Mayor")),"Alto",IF(OR(AND(AQ401="Muy Baja",AT401="Catastrófico"),AND(AQ401="Baja",AT401="Catastrófico"),AND(AQ401="Media",AT401="Catastrófico"),AND(AQ401="Alta",AT401="Catastrófico"),AND(AQ401="Muy Alta",AT401="Catastrófico")),"Extremo","")))),"")</f>
        <v>Bajo</v>
      </c>
      <c r="AW401" s="802" t="s">
        <v>82</v>
      </c>
      <c r="AX401" s="804"/>
      <c r="AY401" s="804"/>
      <c r="AZ401" s="804"/>
      <c r="BA401" s="804"/>
      <c r="BB401" s="1136"/>
      <c r="BC401" s="851"/>
      <c r="BD401" s="851"/>
      <c r="BE401" s="1019"/>
      <c r="BF401" s="1019"/>
      <c r="BG401" s="1019"/>
      <c r="BH401" s="1019"/>
      <c r="BI401" s="1019"/>
      <c r="BJ401" s="804"/>
      <c r="BK401" s="804"/>
      <c r="BL401" s="1179"/>
    </row>
    <row r="402" spans="1:64" ht="79.5" thickBot="1" x14ac:dyDescent="0.3">
      <c r="A402" s="1181"/>
      <c r="B402" s="1183"/>
      <c r="C402" s="1062"/>
      <c r="D402" s="1013"/>
      <c r="E402" s="946"/>
      <c r="F402" s="1016"/>
      <c r="G402" s="852"/>
      <c r="H402" s="803"/>
      <c r="I402" s="1044"/>
      <c r="J402" s="983"/>
      <c r="K402" s="1002"/>
      <c r="L402" s="852"/>
      <c r="M402" s="852"/>
      <c r="N402" s="805"/>
      <c r="O402" s="971"/>
      <c r="P402" s="803"/>
      <c r="Q402" s="955"/>
      <c r="R402" s="803"/>
      <c r="S402" s="955"/>
      <c r="T402" s="803"/>
      <c r="U402" s="955"/>
      <c r="V402" s="958"/>
      <c r="W402" s="955"/>
      <c r="X402" s="955"/>
      <c r="Y402" s="968"/>
      <c r="Z402" s="68">
        <v>2</v>
      </c>
      <c r="AA402" s="385" t="s">
        <v>1157</v>
      </c>
      <c r="AB402" s="383" t="s">
        <v>170</v>
      </c>
      <c r="AC402" s="385" t="s">
        <v>94</v>
      </c>
      <c r="AD402" s="384" t="str">
        <f t="shared" si="36"/>
        <v>Impacto</v>
      </c>
      <c r="AE402" s="383" t="s">
        <v>908</v>
      </c>
      <c r="AF402" s="302">
        <f t="shared" si="37"/>
        <v>0.1</v>
      </c>
      <c r="AG402" s="383" t="s">
        <v>903</v>
      </c>
      <c r="AH402" s="302">
        <f t="shared" si="38"/>
        <v>0.15</v>
      </c>
      <c r="AI402" s="315">
        <f t="shared" si="39"/>
        <v>0.25</v>
      </c>
      <c r="AJ402" s="69">
        <f>IFERROR(IF(AND(AD401="Probabilidad",AD402="Probabilidad"),(AJ401-(+AJ401*AI402)),IF(AD402="Probabilidad",(Q401-(+Q401*AI402)),IF(AD402="Impacto",AJ401,""))),"")</f>
        <v>0.24</v>
      </c>
      <c r="AK402" s="69">
        <f>IFERROR(IF(AND(AD401="Impacto",AD402="Impacto"),(AK401-(+AK401*AI402)),IF(AD402="Impacto",(W401-(W401*AI402)),IF(AD402="Probabilidad",AK401,""))),"")</f>
        <v>0.30000000000000004</v>
      </c>
      <c r="AL402" s="19" t="s">
        <v>78</v>
      </c>
      <c r="AM402" s="19" t="s">
        <v>79</v>
      </c>
      <c r="AN402" s="19" t="s">
        <v>80</v>
      </c>
      <c r="AO402" s="952"/>
      <c r="AP402" s="952"/>
      <c r="AQ402" s="968"/>
      <c r="AR402" s="952"/>
      <c r="AS402" s="952"/>
      <c r="AT402" s="968"/>
      <c r="AU402" s="968"/>
      <c r="AV402" s="968"/>
      <c r="AW402" s="803"/>
      <c r="AX402" s="805"/>
      <c r="AY402" s="805"/>
      <c r="AZ402" s="805"/>
      <c r="BA402" s="805"/>
      <c r="BB402" s="1137"/>
      <c r="BC402" s="852"/>
      <c r="BD402" s="852"/>
      <c r="BE402" s="1020"/>
      <c r="BF402" s="1020"/>
      <c r="BG402" s="1020"/>
      <c r="BH402" s="1020"/>
      <c r="BI402" s="1020"/>
      <c r="BJ402" s="805"/>
      <c r="BK402" s="805"/>
      <c r="BL402" s="1026"/>
    </row>
    <row r="403" spans="1:64" ht="105" x14ac:dyDescent="0.25">
      <c r="A403" s="1181"/>
      <c r="B403" s="1183"/>
      <c r="C403" s="1062"/>
      <c r="D403" s="1013"/>
      <c r="E403" s="946"/>
      <c r="F403" s="1016"/>
      <c r="G403" s="852"/>
      <c r="H403" s="803"/>
      <c r="I403" s="1044"/>
      <c r="J403" s="983"/>
      <c r="K403" s="1002"/>
      <c r="L403" s="852"/>
      <c r="M403" s="852"/>
      <c r="N403" s="805"/>
      <c r="O403" s="971"/>
      <c r="P403" s="803"/>
      <c r="Q403" s="955"/>
      <c r="R403" s="803"/>
      <c r="S403" s="955"/>
      <c r="T403" s="803"/>
      <c r="U403" s="955"/>
      <c r="V403" s="958"/>
      <c r="W403" s="955"/>
      <c r="X403" s="955"/>
      <c r="Y403" s="968"/>
      <c r="Z403" s="68">
        <v>3</v>
      </c>
      <c r="AA403" s="298" t="s">
        <v>915</v>
      </c>
      <c r="AB403" s="381" t="s">
        <v>165</v>
      </c>
      <c r="AC403" s="298" t="s">
        <v>851</v>
      </c>
      <c r="AD403" s="384" t="str">
        <f t="shared" si="36"/>
        <v>Probabilidad</v>
      </c>
      <c r="AE403" s="383" t="s">
        <v>902</v>
      </c>
      <c r="AF403" s="302">
        <f t="shared" si="37"/>
        <v>0.25</v>
      </c>
      <c r="AG403" s="383" t="s">
        <v>903</v>
      </c>
      <c r="AH403" s="302">
        <f t="shared" si="38"/>
        <v>0.15</v>
      </c>
      <c r="AI403" s="315">
        <f t="shared" si="39"/>
        <v>0.4</v>
      </c>
      <c r="AJ403" s="69">
        <f>IFERROR(IF(AND(AD402="Probabilidad",AD403="Probabilidad"),(AJ402-(+AJ402*AI403)),IF(AND(AD402="Impacto",AD403="Probabilidad"),(AJ401-(+AJ401*AI403)),IF(AD403="Impacto",AJ402,""))),"")</f>
        <v>0.14399999999999999</v>
      </c>
      <c r="AK403" s="69">
        <f>IFERROR(IF(AND(AD402="Impacto",AD403="Impacto"),(AK402-(+AK402*AI403)),IF(AND(AD402="Probabilidad",AD403="Impacto"),(AK401-(+AK401*AI403)),IF(AD403="Probabilidad",AK402,""))),"")</f>
        <v>0.30000000000000004</v>
      </c>
      <c r="AL403" s="10" t="s">
        <v>66</v>
      </c>
      <c r="AM403" s="10" t="s">
        <v>67</v>
      </c>
      <c r="AN403" s="10" t="s">
        <v>80</v>
      </c>
      <c r="AO403" s="952"/>
      <c r="AP403" s="952"/>
      <c r="AQ403" s="968"/>
      <c r="AR403" s="952"/>
      <c r="AS403" s="952"/>
      <c r="AT403" s="968"/>
      <c r="AU403" s="968"/>
      <c r="AV403" s="968"/>
      <c r="AW403" s="803"/>
      <c r="AX403" s="805"/>
      <c r="AY403" s="805"/>
      <c r="AZ403" s="805"/>
      <c r="BA403" s="805"/>
      <c r="BB403" s="1137"/>
      <c r="BC403" s="852"/>
      <c r="BD403" s="852"/>
      <c r="BE403" s="1020"/>
      <c r="BF403" s="1020"/>
      <c r="BG403" s="1020"/>
      <c r="BH403" s="1020"/>
      <c r="BI403" s="1020"/>
      <c r="BJ403" s="805"/>
      <c r="BK403" s="805"/>
      <c r="BL403" s="1026"/>
    </row>
    <row r="404" spans="1:64" x14ac:dyDescent="0.25">
      <c r="A404" s="1181"/>
      <c r="B404" s="1183"/>
      <c r="C404" s="1062"/>
      <c r="D404" s="1013"/>
      <c r="E404" s="946"/>
      <c r="F404" s="1016"/>
      <c r="G404" s="852"/>
      <c r="H404" s="803"/>
      <c r="I404" s="1044"/>
      <c r="J404" s="983"/>
      <c r="K404" s="1002"/>
      <c r="L404" s="852"/>
      <c r="M404" s="852"/>
      <c r="N404" s="805"/>
      <c r="O404" s="971"/>
      <c r="P404" s="803"/>
      <c r="Q404" s="955"/>
      <c r="R404" s="803"/>
      <c r="S404" s="955"/>
      <c r="T404" s="803"/>
      <c r="U404" s="955"/>
      <c r="V404" s="958"/>
      <c r="W404" s="955"/>
      <c r="X404" s="955"/>
      <c r="Y404" s="968"/>
      <c r="Z404" s="68">
        <v>4</v>
      </c>
      <c r="AA404" s="385"/>
      <c r="AB404" s="383"/>
      <c r="AC404" s="385"/>
      <c r="AD404" s="384" t="str">
        <f t="shared" ref="AD404:AD442" si="40">IF(OR(AE404="Preventivo",AE404="Detectivo"),"Probabilidad",IF(AE404="Correctivo","Impacto",""))</f>
        <v/>
      </c>
      <c r="AE404" s="383"/>
      <c r="AF404" s="302" t="str">
        <f t="shared" ref="AF404:AF442" si="41">IF(AE404="","",IF(AE404="Preventivo",25%,IF(AE404="Detectivo",15%,IF(AE404="Correctivo",10%))))</f>
        <v/>
      </c>
      <c r="AG404" s="383"/>
      <c r="AH404" s="302" t="str">
        <f t="shared" ref="AH404:AH442" si="42">IF(AG404="Automático",25%,IF(AG404="Manual",15%,""))</f>
        <v/>
      </c>
      <c r="AI404" s="315" t="str">
        <f t="shared" ref="AI404:AI442" si="43">IF(OR(AF404="",AH404=""),"",AF404+AH404)</f>
        <v/>
      </c>
      <c r="AJ404" s="69" t="str">
        <f>IFERROR(IF(AND(AD403="Probabilidad",AD404="Probabilidad"),(AJ403-(+AJ403*AI404)),IF(AND(AD403="Impacto",AD404="Probabilidad"),(AJ402-(+AJ402*AI404)),IF(AD404="Impacto",AJ403,""))),"")</f>
        <v/>
      </c>
      <c r="AK404" s="69" t="str">
        <f>IFERROR(IF(AND(AD403="Impacto",AD404="Impacto"),(AK403-(+AK403*AI404)),IF(AND(AD403="Probabilidad",AD404="Impacto"),(AK402-(+AK402*AI404)),IF(AD404="Probabilidad",AK403,""))),"")</f>
        <v/>
      </c>
      <c r="AL404" s="19"/>
      <c r="AM404" s="19"/>
      <c r="AN404" s="19"/>
      <c r="AO404" s="952"/>
      <c r="AP404" s="952"/>
      <c r="AQ404" s="968"/>
      <c r="AR404" s="952"/>
      <c r="AS404" s="952"/>
      <c r="AT404" s="968"/>
      <c r="AU404" s="968"/>
      <c r="AV404" s="968"/>
      <c r="AW404" s="803"/>
      <c r="AX404" s="805"/>
      <c r="AY404" s="805"/>
      <c r="AZ404" s="805"/>
      <c r="BA404" s="805"/>
      <c r="BB404" s="1137"/>
      <c r="BC404" s="852"/>
      <c r="BD404" s="852"/>
      <c r="BE404" s="1020"/>
      <c r="BF404" s="1020"/>
      <c r="BG404" s="1020"/>
      <c r="BH404" s="1020"/>
      <c r="BI404" s="1020"/>
      <c r="BJ404" s="805"/>
      <c r="BK404" s="805"/>
      <c r="BL404" s="1026"/>
    </row>
    <row r="405" spans="1:64" x14ac:dyDescent="0.25">
      <c r="A405" s="1181"/>
      <c r="B405" s="1183"/>
      <c r="C405" s="1062"/>
      <c r="D405" s="1013"/>
      <c r="E405" s="946"/>
      <c r="F405" s="1016"/>
      <c r="G405" s="852"/>
      <c r="H405" s="803"/>
      <c r="I405" s="1044"/>
      <c r="J405" s="983"/>
      <c r="K405" s="1002"/>
      <c r="L405" s="852"/>
      <c r="M405" s="852"/>
      <c r="N405" s="805"/>
      <c r="O405" s="971"/>
      <c r="P405" s="803"/>
      <c r="Q405" s="955"/>
      <c r="R405" s="803"/>
      <c r="S405" s="955"/>
      <c r="T405" s="803"/>
      <c r="U405" s="955"/>
      <c r="V405" s="958"/>
      <c r="W405" s="955"/>
      <c r="X405" s="955"/>
      <c r="Y405" s="968"/>
      <c r="Z405" s="68">
        <v>5</v>
      </c>
      <c r="AA405" s="385"/>
      <c r="AB405" s="383"/>
      <c r="AC405" s="385"/>
      <c r="AD405" s="384" t="str">
        <f t="shared" si="40"/>
        <v/>
      </c>
      <c r="AE405" s="383"/>
      <c r="AF405" s="302" t="str">
        <f t="shared" si="41"/>
        <v/>
      </c>
      <c r="AG405" s="383"/>
      <c r="AH405" s="302" t="str">
        <f t="shared" si="42"/>
        <v/>
      </c>
      <c r="AI405" s="315" t="str">
        <f t="shared" si="43"/>
        <v/>
      </c>
      <c r="AJ405" s="69" t="str">
        <f>IFERROR(IF(AND(AD404="Probabilidad",AD405="Probabilidad"),(AJ404-(+AJ404*AI405)),IF(AND(AD404="Impacto",AD405="Probabilidad"),(AJ403-(+AJ403*AI405)),IF(AD405="Impacto",AJ404,""))),"")</f>
        <v/>
      </c>
      <c r="AK405" s="69" t="str">
        <f>IFERROR(IF(AND(AD404="Impacto",AD405="Impacto"),(AK404-(+AK404*AI405)),IF(AND(AD404="Probabilidad",AD405="Impacto"),(AK403-(+AK403*AI405)),IF(AD405="Probabilidad",AK404,""))),"")</f>
        <v/>
      </c>
      <c r="AL405" s="19"/>
      <c r="AM405" s="19"/>
      <c r="AN405" s="19"/>
      <c r="AO405" s="952"/>
      <c r="AP405" s="952"/>
      <c r="AQ405" s="968"/>
      <c r="AR405" s="952"/>
      <c r="AS405" s="952"/>
      <c r="AT405" s="968"/>
      <c r="AU405" s="968"/>
      <c r="AV405" s="968"/>
      <c r="AW405" s="803"/>
      <c r="AX405" s="805"/>
      <c r="AY405" s="805"/>
      <c r="AZ405" s="805"/>
      <c r="BA405" s="805"/>
      <c r="BB405" s="1137"/>
      <c r="BC405" s="852"/>
      <c r="BD405" s="852"/>
      <c r="BE405" s="1020"/>
      <c r="BF405" s="1020"/>
      <c r="BG405" s="1020"/>
      <c r="BH405" s="1020"/>
      <c r="BI405" s="1020"/>
      <c r="BJ405" s="805"/>
      <c r="BK405" s="805"/>
      <c r="BL405" s="1026"/>
    </row>
    <row r="406" spans="1:64" ht="15.75" thickBot="1" x14ac:dyDescent="0.3">
      <c r="A406" s="1181"/>
      <c r="B406" s="1183"/>
      <c r="C406" s="1062"/>
      <c r="D406" s="1014"/>
      <c r="E406" s="947"/>
      <c r="F406" s="1017"/>
      <c r="G406" s="960"/>
      <c r="H406" s="847"/>
      <c r="I406" s="1045"/>
      <c r="J406" s="984"/>
      <c r="K406" s="1003"/>
      <c r="L406" s="960"/>
      <c r="M406" s="960"/>
      <c r="N406" s="806"/>
      <c r="O406" s="972"/>
      <c r="P406" s="847"/>
      <c r="Q406" s="956"/>
      <c r="R406" s="847"/>
      <c r="S406" s="956"/>
      <c r="T406" s="847"/>
      <c r="U406" s="956"/>
      <c r="V406" s="959"/>
      <c r="W406" s="956"/>
      <c r="X406" s="956"/>
      <c r="Y406" s="969"/>
      <c r="Z406" s="60">
        <v>6</v>
      </c>
      <c r="AA406" s="387"/>
      <c r="AB406" s="388"/>
      <c r="AC406" s="387"/>
      <c r="AD406" s="391" t="str">
        <f t="shared" si="40"/>
        <v/>
      </c>
      <c r="AE406" s="388"/>
      <c r="AF406" s="303" t="str">
        <f t="shared" si="41"/>
        <v/>
      </c>
      <c r="AG406" s="388"/>
      <c r="AH406" s="303" t="str">
        <f t="shared" si="42"/>
        <v/>
      </c>
      <c r="AI406" s="61" t="str">
        <f t="shared" si="43"/>
        <v/>
      </c>
      <c r="AJ406" s="63" t="str">
        <f>IFERROR(IF(AND(AD405="Probabilidad",AD406="Probabilidad"),(AJ405-(+AJ405*AI406)),IF(AND(AD405="Impacto",AD406="Probabilidad"),(AJ404-(+AJ404*AI406)),IF(AD406="Impacto",AJ405,""))),"")</f>
        <v/>
      </c>
      <c r="AK406" s="63" t="str">
        <f>IFERROR(IF(AND(AD405="Impacto",AD406="Impacto"),(AK405-(+AK405*AI406)),IF(AND(AD405="Probabilidad",AD406="Impacto"),(AK404-(+AK404*AI406)),IF(AD406="Probabilidad",AK405,""))),"")</f>
        <v/>
      </c>
      <c r="AL406" s="20"/>
      <c r="AM406" s="20"/>
      <c r="AN406" s="20"/>
      <c r="AO406" s="953"/>
      <c r="AP406" s="953"/>
      <c r="AQ406" s="969"/>
      <c r="AR406" s="953"/>
      <c r="AS406" s="953"/>
      <c r="AT406" s="969"/>
      <c r="AU406" s="969"/>
      <c r="AV406" s="969"/>
      <c r="AW406" s="847"/>
      <c r="AX406" s="806"/>
      <c r="AY406" s="806"/>
      <c r="AZ406" s="806"/>
      <c r="BA406" s="806"/>
      <c r="BB406" s="1138"/>
      <c r="BC406" s="960"/>
      <c r="BD406" s="960"/>
      <c r="BE406" s="1021"/>
      <c r="BF406" s="1021"/>
      <c r="BG406" s="1021"/>
      <c r="BH406" s="1021"/>
      <c r="BI406" s="1021"/>
      <c r="BJ406" s="806"/>
      <c r="BK406" s="806"/>
      <c r="BL406" s="1027"/>
    </row>
    <row r="407" spans="1:64" ht="90" customHeight="1" thickBot="1" x14ac:dyDescent="0.3">
      <c r="A407" s="1181"/>
      <c r="B407" s="1183"/>
      <c r="C407" s="1062"/>
      <c r="D407" s="1012" t="s">
        <v>840</v>
      </c>
      <c r="E407" s="945" t="s">
        <v>128</v>
      </c>
      <c r="F407" s="1015">
        <v>23</v>
      </c>
      <c r="G407" s="851" t="s">
        <v>1158</v>
      </c>
      <c r="H407" s="802" t="s">
        <v>100</v>
      </c>
      <c r="I407" s="1043" t="s">
        <v>1717</v>
      </c>
      <c r="J407" s="982" t="s">
        <v>16</v>
      </c>
      <c r="K407" s="1001" t="str">
        <f>CONCATENATE(" *",[27]Árbol_G!C654," *",[27]Árbol_G!E654," *",[27]Árbol_G!G654)</f>
        <v xml:space="preserve"> * * *</v>
      </c>
      <c r="L407" s="851" t="s">
        <v>1159</v>
      </c>
      <c r="M407" s="851" t="s">
        <v>1160</v>
      </c>
      <c r="N407" s="804"/>
      <c r="O407" s="970"/>
      <c r="P407" s="802" t="s">
        <v>62</v>
      </c>
      <c r="Q407" s="954">
        <f>IF(P407="Muy Alta",100%,IF(P407="Alta",80%,IF(P407="Media",60%,IF(P407="Baja",40%,IF(P407="Muy Baja",20%,"")))))</f>
        <v>0.6</v>
      </c>
      <c r="R407" s="802"/>
      <c r="S407" s="954" t="str">
        <f>IF(R407="Catastrófico",100%,IF(R407="Mayor",80%,IF(R407="Moderado",60%,IF(R407="Menor",40%,IF(R407="Leve",20%,"")))))</f>
        <v/>
      </c>
      <c r="T407" s="802" t="s">
        <v>11</v>
      </c>
      <c r="U407" s="954">
        <f>IF(T407="Catastrófico",100%,IF(T407="Mayor",80%,IF(T407="Moderado",60%,IF(T407="Menor",40%,IF(T407="Leve",20%,"")))))</f>
        <v>0.8</v>
      </c>
      <c r="V407" s="957" t="str">
        <f>IF(W407=100%,"Catastrófico",IF(W407=80%,"Mayor",IF(W407=60%,"Moderado",IF(W407=40%,"Menor",IF(W407=20%,"Leve","")))))</f>
        <v>Mayor</v>
      </c>
      <c r="W407" s="954">
        <f>IF(AND(S407="",U407=""),"",MAX(S407,U407))</f>
        <v>0.8</v>
      </c>
      <c r="X407" s="954" t="str">
        <f>CONCATENATE(P407,V407)</f>
        <v>MediaMayor</v>
      </c>
      <c r="Y407" s="967" t="str">
        <f>IF(X407="Muy AltaLeve","Alto",IF(X407="Muy AltaMenor","Alto",IF(X407="Muy AltaModerado","Alto",IF(X407="Muy AltaMayor","Alto",IF(X407="Muy AltaCatastrófico","Extremo",IF(X407="AltaLeve","Moderado",IF(X407="AltaMenor","Moderado",IF(X407="AltaModerado","Alto",IF(X407="AltaMayor","Alto",IF(X407="AltaCatastrófico","Extremo",IF(X407="MediaLeve","Moderado",IF(X407="MediaMenor","Moderado",IF(X407="MediaModerado","Moderado",IF(X407="MediaMayor","Alto",IF(X407="MediaCatastrófico","Extremo",IF(X407="BajaLeve","Bajo",IF(X407="BajaMenor","Moderado",IF(X407="BajaModerado","Moderado",IF(X407="BajaMayor","Alto",IF(X407="BajaCatastrófico","Extremo",IF(X407="Muy BajaLeve","Bajo",IF(X407="Muy BajaMenor","Bajo",IF(X407="Muy BajaModerado","Moderado",IF(X407="Muy BajaMayor","Alto",IF(X407="Muy BajaCatastrófico","Extremo","")))))))))))))))))))))))))</f>
        <v>Alto</v>
      </c>
      <c r="Z407" s="58">
        <v>1</v>
      </c>
      <c r="AA407" s="298" t="s">
        <v>915</v>
      </c>
      <c r="AB407" s="381" t="s">
        <v>165</v>
      </c>
      <c r="AC407" s="298" t="s">
        <v>851</v>
      </c>
      <c r="AD407" s="382" t="str">
        <f t="shared" si="40"/>
        <v>Probabilidad</v>
      </c>
      <c r="AE407" s="381" t="s">
        <v>907</v>
      </c>
      <c r="AF407" s="301">
        <f t="shared" si="41"/>
        <v>0.15</v>
      </c>
      <c r="AG407" s="381" t="s">
        <v>903</v>
      </c>
      <c r="AH407" s="301">
        <f t="shared" si="42"/>
        <v>0.15</v>
      </c>
      <c r="AI407" s="300">
        <f t="shared" si="43"/>
        <v>0.3</v>
      </c>
      <c r="AJ407" s="59">
        <f>IFERROR(IF(AD407="Probabilidad",(Q407-(+Q407*AI407)),IF(AD407="Impacto",Q407,"")),"")</f>
        <v>0.42</v>
      </c>
      <c r="AK407" s="59">
        <f>IFERROR(IF(AD407="Impacto",(W407-(+W407*AI407)),IF(AD407="Probabilidad",W407,"")),"")</f>
        <v>0.8</v>
      </c>
      <c r="AL407" s="10" t="s">
        <v>66</v>
      </c>
      <c r="AM407" s="10" t="s">
        <v>67</v>
      </c>
      <c r="AN407" s="10" t="s">
        <v>80</v>
      </c>
      <c r="AO407" s="951">
        <f>Q407</f>
        <v>0.6</v>
      </c>
      <c r="AP407" s="951">
        <f>IF(AJ407="","",MIN(AJ407:AJ412))</f>
        <v>0.252</v>
      </c>
      <c r="AQ407" s="967" t="str">
        <f>IFERROR(IF(AP407="","",IF(AP407&lt;=0.2,"Muy Baja",IF(AP407&lt;=0.4,"Baja",IF(AP407&lt;=0.6,"Media",IF(AP407&lt;=0.8,"Alta","Muy Alta"))))),"")</f>
        <v>Baja</v>
      </c>
      <c r="AR407" s="951">
        <f>W407</f>
        <v>0.8</v>
      </c>
      <c r="AS407" s="951">
        <f>IF(AK407="","",MIN(AK407:AK412))</f>
        <v>0.8</v>
      </c>
      <c r="AT407" s="967" t="str">
        <f>IFERROR(IF(AS407="","",IF(AS407&lt;=0.2,"Leve",IF(AS407&lt;=0.4,"Menor",IF(AS407&lt;=0.6,"Moderado",IF(AS407&lt;=0.8,"Mayor","Catastrófico"))))),"")</f>
        <v>Mayor</v>
      </c>
      <c r="AU407" s="967" t="str">
        <f>Y407</f>
        <v>Alto</v>
      </c>
      <c r="AV407" s="967" t="str">
        <f>IFERROR(IF(OR(AND(AQ407="Muy Baja",AT407="Leve"),AND(AQ407="Muy Baja",AT407="Menor"),AND(AQ407="Baja",AT407="Leve")),"Bajo",IF(OR(AND(AQ407="Muy baja",AT407="Moderado"),AND(AQ407="Baja",AT407="Menor"),AND(AQ407="Baja",AT407="Moderado"),AND(AQ407="Media",AT407="Leve"),AND(AQ407="Media",AT407="Menor"),AND(AQ407="Media",AT407="Moderado"),AND(AQ407="Alta",AT407="Leve"),AND(AQ407="Alta",AT407="Menor")),"Moderado",IF(OR(AND(AQ407="Muy Baja",AT407="Mayor"),AND(AQ407="Baja",AT407="Mayor"),AND(AQ407="Media",AT407="Mayor"),AND(AQ407="Alta",AT407="Moderado"),AND(AQ407="Alta",AT407="Mayor"),AND(AQ407="Muy Alta",AT407="Leve"),AND(AQ407="Muy Alta",AT407="Menor"),AND(AQ407="Muy Alta",AT407="Moderado"),AND(AQ407="Muy Alta",AT407="Mayor")),"Alto",IF(OR(AND(AQ407="Muy Baja",AT407="Catastrófico"),AND(AQ407="Baja",AT407="Catastrófico"),AND(AQ407="Media",AT407="Catastrófico"),AND(AQ407="Alta",AT407="Catastrófico"),AND(AQ407="Muy Alta",AT407="Catastrófico")),"Extremo","")))),"")</f>
        <v>Alto</v>
      </c>
      <c r="AW407" s="802" t="s">
        <v>167</v>
      </c>
      <c r="AX407" s="804" t="s">
        <v>1718</v>
      </c>
      <c r="AY407" s="804" t="s">
        <v>1719</v>
      </c>
      <c r="AZ407" s="804" t="s">
        <v>1161</v>
      </c>
      <c r="BA407" s="804" t="s">
        <v>1162</v>
      </c>
      <c r="BB407" s="1136" t="s">
        <v>1583</v>
      </c>
      <c r="BC407" s="855"/>
      <c r="BD407" s="855"/>
      <c r="BE407" s="1039"/>
      <c r="BF407" s="1039"/>
      <c r="BG407" s="1039"/>
      <c r="BH407" s="1039"/>
      <c r="BI407" s="1039"/>
      <c r="BJ407" s="861"/>
      <c r="BK407" s="861"/>
      <c r="BL407" s="1025"/>
    </row>
    <row r="408" spans="1:64" ht="120" x14ac:dyDescent="0.25">
      <c r="A408" s="1181"/>
      <c r="B408" s="1183"/>
      <c r="C408" s="1062"/>
      <c r="D408" s="1013"/>
      <c r="E408" s="946"/>
      <c r="F408" s="1016"/>
      <c r="G408" s="852"/>
      <c r="H408" s="803"/>
      <c r="I408" s="1044"/>
      <c r="J408" s="983"/>
      <c r="K408" s="1002"/>
      <c r="L408" s="852"/>
      <c r="M408" s="852"/>
      <c r="N408" s="805"/>
      <c r="O408" s="971"/>
      <c r="P408" s="803"/>
      <c r="Q408" s="955"/>
      <c r="R408" s="803"/>
      <c r="S408" s="955"/>
      <c r="T408" s="803"/>
      <c r="U408" s="955"/>
      <c r="V408" s="958"/>
      <c r="W408" s="955"/>
      <c r="X408" s="955"/>
      <c r="Y408" s="968"/>
      <c r="Z408" s="68">
        <v>2</v>
      </c>
      <c r="AA408" s="298" t="s">
        <v>943</v>
      </c>
      <c r="AB408" s="383" t="s">
        <v>170</v>
      </c>
      <c r="AC408" s="298" t="s">
        <v>944</v>
      </c>
      <c r="AD408" s="384" t="str">
        <f t="shared" si="40"/>
        <v>Probabilidad</v>
      </c>
      <c r="AE408" s="383" t="s">
        <v>902</v>
      </c>
      <c r="AF408" s="302">
        <f t="shared" si="41"/>
        <v>0.25</v>
      </c>
      <c r="AG408" s="383" t="s">
        <v>903</v>
      </c>
      <c r="AH408" s="302">
        <f t="shared" si="42"/>
        <v>0.15</v>
      </c>
      <c r="AI408" s="315">
        <f t="shared" si="43"/>
        <v>0.4</v>
      </c>
      <c r="AJ408" s="69">
        <f>IFERROR(IF(AND(AD407="Probabilidad",AD408="Probabilidad"),(AJ407-(+AJ407*AI408)),IF(AD408="Probabilidad",(Q407-(+Q407*AI408)),IF(AD408="Impacto",AJ407,""))),"")</f>
        <v>0.252</v>
      </c>
      <c r="AK408" s="69">
        <f>IFERROR(IF(AND(AD407="Impacto",AD408="Impacto"),(AK407-(+AK407*AI408)),IF(AD408="Impacto",(W407-(W407*AI408)),IF(AD408="Probabilidad",AK407,""))),"")</f>
        <v>0.8</v>
      </c>
      <c r="AL408" s="10" t="s">
        <v>66</v>
      </c>
      <c r="AM408" s="10" t="s">
        <v>67</v>
      </c>
      <c r="AN408" s="10" t="s">
        <v>80</v>
      </c>
      <c r="AO408" s="952"/>
      <c r="AP408" s="952"/>
      <c r="AQ408" s="968"/>
      <c r="AR408" s="952"/>
      <c r="AS408" s="952"/>
      <c r="AT408" s="968"/>
      <c r="AU408" s="968"/>
      <c r="AV408" s="968"/>
      <c r="AW408" s="803"/>
      <c r="AX408" s="805"/>
      <c r="AY408" s="805"/>
      <c r="AZ408" s="805"/>
      <c r="BA408" s="805"/>
      <c r="BB408" s="1137"/>
      <c r="BC408" s="852"/>
      <c r="BD408" s="852"/>
      <c r="BE408" s="1020"/>
      <c r="BF408" s="1020"/>
      <c r="BG408" s="1020"/>
      <c r="BH408" s="1020"/>
      <c r="BI408" s="1020"/>
      <c r="BJ408" s="805"/>
      <c r="BK408" s="805"/>
      <c r="BL408" s="1026"/>
    </row>
    <row r="409" spans="1:64" x14ac:dyDescent="0.25">
      <c r="A409" s="1181"/>
      <c r="B409" s="1183"/>
      <c r="C409" s="1062"/>
      <c r="D409" s="1013"/>
      <c r="E409" s="946"/>
      <c r="F409" s="1016"/>
      <c r="G409" s="852"/>
      <c r="H409" s="803"/>
      <c r="I409" s="1044"/>
      <c r="J409" s="983"/>
      <c r="K409" s="1002"/>
      <c r="L409" s="852"/>
      <c r="M409" s="852"/>
      <c r="N409" s="805"/>
      <c r="O409" s="971"/>
      <c r="P409" s="803"/>
      <c r="Q409" s="955"/>
      <c r="R409" s="803"/>
      <c r="S409" s="955"/>
      <c r="T409" s="803"/>
      <c r="U409" s="955"/>
      <c r="V409" s="958"/>
      <c r="W409" s="955"/>
      <c r="X409" s="955"/>
      <c r="Y409" s="968"/>
      <c r="Z409" s="68">
        <v>3</v>
      </c>
      <c r="AA409" s="385"/>
      <c r="AB409" s="383"/>
      <c r="AC409" s="385"/>
      <c r="AD409" s="384" t="str">
        <f t="shared" si="40"/>
        <v/>
      </c>
      <c r="AE409" s="383"/>
      <c r="AF409" s="302" t="str">
        <f t="shared" si="41"/>
        <v/>
      </c>
      <c r="AG409" s="383"/>
      <c r="AH409" s="302" t="str">
        <f t="shared" si="42"/>
        <v/>
      </c>
      <c r="AI409" s="315" t="str">
        <f t="shared" si="43"/>
        <v/>
      </c>
      <c r="AJ409" s="69" t="str">
        <f>IFERROR(IF(AND(AD408="Probabilidad",AD409="Probabilidad"),(AJ408-(+AJ408*AI409)),IF(AND(AD408="Impacto",AD409="Probabilidad"),(AJ407-(+AJ407*AI409)),IF(AD409="Impacto",AJ408,""))),"")</f>
        <v/>
      </c>
      <c r="AK409" s="69" t="str">
        <f>IFERROR(IF(AND(AD408="Impacto",AD409="Impacto"),(AK408-(+AK408*AI409)),IF(AND(AD408="Probabilidad",AD409="Impacto"),(AK407-(+AK407*AI409)),IF(AD409="Probabilidad",AK408,""))),"")</f>
        <v/>
      </c>
      <c r="AL409" s="19"/>
      <c r="AM409" s="19"/>
      <c r="AN409" s="19"/>
      <c r="AO409" s="952"/>
      <c r="AP409" s="952"/>
      <c r="AQ409" s="968"/>
      <c r="AR409" s="952"/>
      <c r="AS409" s="952"/>
      <c r="AT409" s="968"/>
      <c r="AU409" s="968"/>
      <c r="AV409" s="968"/>
      <c r="AW409" s="803"/>
      <c r="AX409" s="805"/>
      <c r="AY409" s="805"/>
      <c r="AZ409" s="805"/>
      <c r="BA409" s="805"/>
      <c r="BB409" s="1137"/>
      <c r="BC409" s="852"/>
      <c r="BD409" s="852"/>
      <c r="BE409" s="1020"/>
      <c r="BF409" s="1020"/>
      <c r="BG409" s="1020"/>
      <c r="BH409" s="1020"/>
      <c r="BI409" s="1020"/>
      <c r="BJ409" s="805"/>
      <c r="BK409" s="805"/>
      <c r="BL409" s="1026"/>
    </row>
    <row r="410" spans="1:64" x14ac:dyDescent="0.25">
      <c r="A410" s="1181"/>
      <c r="B410" s="1183"/>
      <c r="C410" s="1062"/>
      <c r="D410" s="1013"/>
      <c r="E410" s="946"/>
      <c r="F410" s="1016"/>
      <c r="G410" s="852"/>
      <c r="H410" s="803"/>
      <c r="I410" s="1044"/>
      <c r="J410" s="983"/>
      <c r="K410" s="1002"/>
      <c r="L410" s="852"/>
      <c r="M410" s="852"/>
      <c r="N410" s="805"/>
      <c r="O410" s="971"/>
      <c r="P410" s="803"/>
      <c r="Q410" s="955"/>
      <c r="R410" s="803"/>
      <c r="S410" s="955"/>
      <c r="T410" s="803"/>
      <c r="U410" s="955"/>
      <c r="V410" s="958"/>
      <c r="W410" s="955"/>
      <c r="X410" s="955"/>
      <c r="Y410" s="968"/>
      <c r="Z410" s="68">
        <v>4</v>
      </c>
      <c r="AA410" s="385"/>
      <c r="AB410" s="383"/>
      <c r="AC410" s="385"/>
      <c r="AD410" s="384" t="str">
        <f t="shared" si="40"/>
        <v/>
      </c>
      <c r="AE410" s="383"/>
      <c r="AF410" s="302" t="str">
        <f t="shared" si="41"/>
        <v/>
      </c>
      <c r="AG410" s="383"/>
      <c r="AH410" s="302" t="str">
        <f t="shared" si="42"/>
        <v/>
      </c>
      <c r="AI410" s="315" t="str">
        <f t="shared" si="43"/>
        <v/>
      </c>
      <c r="AJ410" s="69" t="str">
        <f>IFERROR(IF(AND(AD409="Probabilidad",AD410="Probabilidad"),(AJ409-(+AJ409*AI410)),IF(AND(AD409="Impacto",AD410="Probabilidad"),(AJ408-(+AJ408*AI410)),IF(AD410="Impacto",AJ409,""))),"")</f>
        <v/>
      </c>
      <c r="AK410" s="69" t="str">
        <f>IFERROR(IF(AND(AD409="Impacto",AD410="Impacto"),(AK409-(+AK409*AI410)),IF(AND(AD409="Probabilidad",AD410="Impacto"),(AK408-(+AK408*AI410)),IF(AD410="Probabilidad",AK409,""))),"")</f>
        <v/>
      </c>
      <c r="AL410" s="19"/>
      <c r="AM410" s="19"/>
      <c r="AN410" s="19"/>
      <c r="AO410" s="952"/>
      <c r="AP410" s="952"/>
      <c r="AQ410" s="968"/>
      <c r="AR410" s="952"/>
      <c r="AS410" s="952"/>
      <c r="AT410" s="968"/>
      <c r="AU410" s="968"/>
      <c r="AV410" s="968"/>
      <c r="AW410" s="803"/>
      <c r="AX410" s="805"/>
      <c r="AY410" s="805"/>
      <c r="AZ410" s="805"/>
      <c r="BA410" s="805"/>
      <c r="BB410" s="1137"/>
      <c r="BC410" s="852"/>
      <c r="BD410" s="852"/>
      <c r="BE410" s="1020"/>
      <c r="BF410" s="1020"/>
      <c r="BG410" s="1020"/>
      <c r="BH410" s="1020"/>
      <c r="BI410" s="1020"/>
      <c r="BJ410" s="805"/>
      <c r="BK410" s="805"/>
      <c r="BL410" s="1026"/>
    </row>
    <row r="411" spans="1:64" x14ac:dyDescent="0.25">
      <c r="A411" s="1181"/>
      <c r="B411" s="1183"/>
      <c r="C411" s="1062"/>
      <c r="D411" s="1013"/>
      <c r="E411" s="946"/>
      <c r="F411" s="1016"/>
      <c r="G411" s="852"/>
      <c r="H411" s="803"/>
      <c r="I411" s="1044"/>
      <c r="J411" s="983"/>
      <c r="K411" s="1002"/>
      <c r="L411" s="852"/>
      <c r="M411" s="852"/>
      <c r="N411" s="805"/>
      <c r="O411" s="971"/>
      <c r="P411" s="803"/>
      <c r="Q411" s="955"/>
      <c r="R411" s="803"/>
      <c r="S411" s="955"/>
      <c r="T411" s="803"/>
      <c r="U411" s="955"/>
      <c r="V411" s="958"/>
      <c r="W411" s="955"/>
      <c r="X411" s="955"/>
      <c r="Y411" s="968"/>
      <c r="Z411" s="68">
        <v>5</v>
      </c>
      <c r="AA411" s="385"/>
      <c r="AB411" s="383"/>
      <c r="AC411" s="385"/>
      <c r="AD411" s="384" t="str">
        <f t="shared" si="40"/>
        <v/>
      </c>
      <c r="AE411" s="383"/>
      <c r="AF411" s="302" t="str">
        <f t="shared" si="41"/>
        <v/>
      </c>
      <c r="AG411" s="383"/>
      <c r="AH411" s="302" t="str">
        <f t="shared" si="42"/>
        <v/>
      </c>
      <c r="AI411" s="315" t="str">
        <f t="shared" si="43"/>
        <v/>
      </c>
      <c r="AJ411" s="69" t="str">
        <f>IFERROR(IF(AND(AD410="Probabilidad",AD411="Probabilidad"),(AJ410-(+AJ410*AI411)),IF(AND(AD410="Impacto",AD411="Probabilidad"),(AJ409-(+AJ409*AI411)),IF(AD411="Impacto",AJ410,""))),"")</f>
        <v/>
      </c>
      <c r="AK411" s="69" t="str">
        <f>IFERROR(IF(AND(AD410="Impacto",AD411="Impacto"),(AK410-(+AK410*AI411)),IF(AND(AD410="Probabilidad",AD411="Impacto"),(AK409-(+AK409*AI411)),IF(AD411="Probabilidad",AK410,""))),"")</f>
        <v/>
      </c>
      <c r="AL411" s="19"/>
      <c r="AM411" s="19"/>
      <c r="AN411" s="19"/>
      <c r="AO411" s="952"/>
      <c r="AP411" s="952"/>
      <c r="AQ411" s="968"/>
      <c r="AR411" s="952"/>
      <c r="AS411" s="952"/>
      <c r="AT411" s="968"/>
      <c r="AU411" s="968"/>
      <c r="AV411" s="968"/>
      <c r="AW411" s="803"/>
      <c r="AX411" s="805"/>
      <c r="AY411" s="805"/>
      <c r="AZ411" s="805"/>
      <c r="BA411" s="805"/>
      <c r="BB411" s="1137"/>
      <c r="BC411" s="852"/>
      <c r="BD411" s="852"/>
      <c r="BE411" s="1020"/>
      <c r="BF411" s="1020"/>
      <c r="BG411" s="1020"/>
      <c r="BH411" s="1020"/>
      <c r="BI411" s="1020"/>
      <c r="BJ411" s="805"/>
      <c r="BK411" s="805"/>
      <c r="BL411" s="1026"/>
    </row>
    <row r="412" spans="1:64" ht="15.75" thickBot="1" x14ac:dyDescent="0.3">
      <c r="A412" s="1181"/>
      <c r="B412" s="1183"/>
      <c r="C412" s="1062"/>
      <c r="D412" s="1014"/>
      <c r="E412" s="947"/>
      <c r="F412" s="1017"/>
      <c r="G412" s="960"/>
      <c r="H412" s="847"/>
      <c r="I412" s="1045"/>
      <c r="J412" s="984"/>
      <c r="K412" s="1003"/>
      <c r="L412" s="960"/>
      <c r="M412" s="960"/>
      <c r="N412" s="806"/>
      <c r="O412" s="972"/>
      <c r="P412" s="847"/>
      <c r="Q412" s="956"/>
      <c r="R412" s="847"/>
      <c r="S412" s="956"/>
      <c r="T412" s="847"/>
      <c r="U412" s="956"/>
      <c r="V412" s="959"/>
      <c r="W412" s="956"/>
      <c r="X412" s="956"/>
      <c r="Y412" s="969"/>
      <c r="Z412" s="60">
        <v>6</v>
      </c>
      <c r="AA412" s="387"/>
      <c r="AB412" s="388"/>
      <c r="AC412" s="387"/>
      <c r="AD412" s="391" t="str">
        <f t="shared" si="40"/>
        <v/>
      </c>
      <c r="AE412" s="388"/>
      <c r="AF412" s="303" t="str">
        <f t="shared" si="41"/>
        <v/>
      </c>
      <c r="AG412" s="388"/>
      <c r="AH412" s="303" t="str">
        <f t="shared" si="42"/>
        <v/>
      </c>
      <c r="AI412" s="61" t="str">
        <f t="shared" si="43"/>
        <v/>
      </c>
      <c r="AJ412" s="63" t="str">
        <f>IFERROR(IF(AND(AD411="Probabilidad",AD412="Probabilidad"),(AJ411-(+AJ411*AI412)),IF(AND(AD411="Impacto",AD412="Probabilidad"),(AJ410-(+AJ410*AI412)),IF(AD412="Impacto",AJ411,""))),"")</f>
        <v/>
      </c>
      <c r="AK412" s="63" t="str">
        <f>IFERROR(IF(AND(AD411="Impacto",AD412="Impacto"),(AK411-(+AK411*AI412)),IF(AND(AD411="Probabilidad",AD412="Impacto"),(AK410-(+AK410*AI412)),IF(AD412="Probabilidad",AK411,""))),"")</f>
        <v/>
      </c>
      <c r="AL412" s="20"/>
      <c r="AM412" s="20"/>
      <c r="AN412" s="20"/>
      <c r="AO412" s="953"/>
      <c r="AP412" s="953"/>
      <c r="AQ412" s="969"/>
      <c r="AR412" s="953"/>
      <c r="AS412" s="953"/>
      <c r="AT412" s="969"/>
      <c r="AU412" s="969"/>
      <c r="AV412" s="969"/>
      <c r="AW412" s="847"/>
      <c r="AX412" s="806"/>
      <c r="AY412" s="806"/>
      <c r="AZ412" s="806"/>
      <c r="BA412" s="806"/>
      <c r="BB412" s="1138"/>
      <c r="BC412" s="960"/>
      <c r="BD412" s="960"/>
      <c r="BE412" s="1021"/>
      <c r="BF412" s="1021"/>
      <c r="BG412" s="1021"/>
      <c r="BH412" s="1021"/>
      <c r="BI412" s="1021"/>
      <c r="BJ412" s="806"/>
      <c r="BK412" s="806"/>
      <c r="BL412" s="1027"/>
    </row>
    <row r="413" spans="1:64" ht="90" customHeight="1" thickBot="1" x14ac:dyDescent="0.3">
      <c r="A413" s="1181"/>
      <c r="B413" s="1183"/>
      <c r="C413" s="1062"/>
      <c r="D413" s="1012" t="s">
        <v>840</v>
      </c>
      <c r="E413" s="945" t="s">
        <v>128</v>
      </c>
      <c r="F413" s="1015">
        <v>24</v>
      </c>
      <c r="G413" s="851" t="s">
        <v>1158</v>
      </c>
      <c r="H413" s="802" t="s">
        <v>99</v>
      </c>
      <c r="I413" s="1043" t="s">
        <v>1720</v>
      </c>
      <c r="J413" s="982" t="s">
        <v>16</v>
      </c>
      <c r="K413" s="1001" t="str">
        <f>CONCATENATE(" *",[27]Árbol_G!C671," *",[27]Árbol_G!E671," *",[27]Árbol_G!G671)</f>
        <v xml:space="preserve"> * * *</v>
      </c>
      <c r="L413" s="851" t="s">
        <v>1163</v>
      </c>
      <c r="M413" s="851" t="s">
        <v>957</v>
      </c>
      <c r="N413" s="804"/>
      <c r="O413" s="970"/>
      <c r="P413" s="802" t="s">
        <v>71</v>
      </c>
      <c r="Q413" s="954">
        <f>IF(P413="Muy Alta",100%,IF(P413="Alta",80%,IF(P413="Media",60%,IF(P413="Baja",40%,IF(P413="Muy Baja",20%,"")))))</f>
        <v>0.4</v>
      </c>
      <c r="R413" s="802"/>
      <c r="S413" s="954" t="str">
        <f>IF(R413="Catastrófico",100%,IF(R413="Mayor",80%,IF(R413="Moderado",60%,IF(R413="Menor",40%,IF(R413="Leve",20%,"")))))</f>
        <v/>
      </c>
      <c r="T413" s="802" t="s">
        <v>9</v>
      </c>
      <c r="U413" s="954">
        <f>IF(T413="Catastrófico",100%,IF(T413="Mayor",80%,IF(T413="Moderado",60%,IF(T413="Menor",40%,IF(T413="Leve",20%,"")))))</f>
        <v>0.4</v>
      </c>
      <c r="V413" s="957" t="str">
        <f>IF(W413=100%,"Catastrófico",IF(W413=80%,"Mayor",IF(W413=60%,"Moderado",IF(W413=40%,"Menor",IF(W413=20%,"Leve","")))))</f>
        <v>Menor</v>
      </c>
      <c r="W413" s="954">
        <f>IF(AND(S413="",U413=""),"",MAX(S413,U413))</f>
        <v>0.4</v>
      </c>
      <c r="X413" s="954" t="str">
        <f>CONCATENATE(P413,V413)</f>
        <v>BajaMenor</v>
      </c>
      <c r="Y413" s="967" t="str">
        <f>IF(X413="Muy AltaLeve","Alto",IF(X413="Muy AltaMenor","Alto",IF(X413="Muy AltaModerado","Alto",IF(X413="Muy AltaMayor","Alto",IF(X413="Muy AltaCatastrófico","Extremo",IF(X413="AltaLeve","Moderado",IF(X413="AltaMenor","Moderado",IF(X413="AltaModerado","Alto",IF(X413="AltaMayor","Alto",IF(X413="AltaCatastrófico","Extremo",IF(X413="MediaLeve","Moderado",IF(X413="MediaMenor","Moderado",IF(X413="MediaModerado","Moderado",IF(X413="MediaMayor","Alto",IF(X413="MediaCatastrófico","Extremo",IF(X413="BajaLeve","Bajo",IF(X413="BajaMenor","Moderado",IF(X413="BajaModerado","Moderado",IF(X413="BajaMayor","Alto",IF(X413="BajaCatastrófico","Extremo",IF(X413="Muy BajaLeve","Bajo",IF(X413="Muy BajaMenor","Bajo",IF(X413="Muy BajaModerado","Moderado",IF(X413="Muy BajaMayor","Alto",IF(X413="Muy BajaCatastrófico","Extremo","")))))))))))))))))))))))))</f>
        <v>Moderado</v>
      </c>
      <c r="Z413" s="58">
        <v>1</v>
      </c>
      <c r="AA413" s="298" t="s">
        <v>915</v>
      </c>
      <c r="AB413" s="381" t="s">
        <v>165</v>
      </c>
      <c r="AC413" s="298" t="s">
        <v>851</v>
      </c>
      <c r="AD413" s="382" t="str">
        <f t="shared" si="40"/>
        <v>Probabilidad</v>
      </c>
      <c r="AE413" s="381" t="s">
        <v>907</v>
      </c>
      <c r="AF413" s="301">
        <f t="shared" si="41"/>
        <v>0.15</v>
      </c>
      <c r="AG413" s="381" t="s">
        <v>903</v>
      </c>
      <c r="AH413" s="301">
        <f t="shared" si="42"/>
        <v>0.15</v>
      </c>
      <c r="AI413" s="300">
        <f t="shared" si="43"/>
        <v>0.3</v>
      </c>
      <c r="AJ413" s="59">
        <f>IFERROR(IF(AD413="Probabilidad",(Q413-(+Q413*AI413)),IF(AD413="Impacto",Q413,"")),"")</f>
        <v>0.28000000000000003</v>
      </c>
      <c r="AK413" s="59">
        <f>IFERROR(IF(AD413="Impacto",(W413-(+W413*AI413)),IF(AD413="Probabilidad",W413,"")),"")</f>
        <v>0.4</v>
      </c>
      <c r="AL413" s="10" t="s">
        <v>66</v>
      </c>
      <c r="AM413" s="10" t="s">
        <v>67</v>
      </c>
      <c r="AN413" s="10" t="s">
        <v>80</v>
      </c>
      <c r="AO413" s="951">
        <f>Q413</f>
        <v>0.4</v>
      </c>
      <c r="AP413" s="951">
        <f>IF(AJ413="","",MIN(AJ413:AJ418))</f>
        <v>0.1008</v>
      </c>
      <c r="AQ413" s="967" t="str">
        <f>IFERROR(IF(AP413="","",IF(AP413&lt;=0.2,"Muy Baja",IF(AP413&lt;=0.4,"Baja",IF(AP413&lt;=0.6,"Media",IF(AP413&lt;=0.8,"Alta","Muy Alta"))))),"")</f>
        <v>Muy Baja</v>
      </c>
      <c r="AR413" s="951">
        <f>W413</f>
        <v>0.4</v>
      </c>
      <c r="AS413" s="951">
        <f>IF(AK413="","",MIN(AK413:AK418))</f>
        <v>0.4</v>
      </c>
      <c r="AT413" s="967" t="str">
        <f>IFERROR(IF(AS413="","",IF(AS413&lt;=0.2,"Leve",IF(AS413&lt;=0.4,"Menor",IF(AS413&lt;=0.6,"Moderado",IF(AS413&lt;=0.8,"Mayor","Catastrófico"))))),"")</f>
        <v>Menor</v>
      </c>
      <c r="AU413" s="967" t="str">
        <f>Y413</f>
        <v>Moderado</v>
      </c>
      <c r="AV413" s="967" t="str">
        <f>IFERROR(IF(OR(AND(AQ413="Muy Baja",AT413="Leve"),AND(AQ413="Muy Baja",AT413="Menor"),AND(AQ413="Baja",AT413="Leve")),"Bajo",IF(OR(AND(AQ413="Muy baja",AT413="Moderado"),AND(AQ413="Baja",AT413="Menor"),AND(AQ413="Baja",AT413="Moderado"),AND(AQ413="Media",AT413="Leve"),AND(AQ413="Media",AT413="Menor"),AND(AQ413="Media",AT413="Moderado"),AND(AQ413="Alta",AT413="Leve"),AND(AQ413="Alta",AT413="Menor")),"Moderado",IF(OR(AND(AQ413="Muy Baja",AT413="Mayor"),AND(AQ413="Baja",AT413="Mayor"),AND(AQ413="Media",AT413="Mayor"),AND(AQ413="Alta",AT413="Moderado"),AND(AQ413="Alta",AT413="Mayor"),AND(AQ413="Muy Alta",AT413="Leve"),AND(AQ413="Muy Alta",AT413="Menor"),AND(AQ413="Muy Alta",AT413="Moderado"),AND(AQ413="Muy Alta",AT413="Mayor")),"Alto",IF(OR(AND(AQ413="Muy Baja",AT413="Catastrófico"),AND(AQ413="Baja",AT413="Catastrófico"),AND(AQ413="Media",AT413="Catastrófico"),AND(AQ413="Alta",AT413="Catastrófico"),AND(AQ413="Muy Alta",AT413="Catastrófico")),"Extremo","")))),"")</f>
        <v>Bajo</v>
      </c>
      <c r="AW413" s="802" t="s">
        <v>82</v>
      </c>
      <c r="AX413" s="804"/>
      <c r="AY413" s="804"/>
      <c r="AZ413" s="804"/>
      <c r="BA413" s="804"/>
      <c r="BB413" s="1136"/>
      <c r="BC413" s="851"/>
      <c r="BD413" s="851"/>
      <c r="BE413" s="1019"/>
      <c r="BF413" s="1019"/>
      <c r="BG413" s="1019"/>
      <c r="BH413" s="1019"/>
      <c r="BI413" s="1019"/>
      <c r="BJ413" s="804"/>
      <c r="BK413" s="804"/>
      <c r="BL413" s="1179"/>
    </row>
    <row r="414" spans="1:64" ht="120" x14ac:dyDescent="0.25">
      <c r="A414" s="1181"/>
      <c r="B414" s="1183"/>
      <c r="C414" s="1062"/>
      <c r="D414" s="1013"/>
      <c r="E414" s="946"/>
      <c r="F414" s="1016"/>
      <c r="G414" s="852"/>
      <c r="H414" s="803"/>
      <c r="I414" s="1044"/>
      <c r="J414" s="983"/>
      <c r="K414" s="1002"/>
      <c r="L414" s="852"/>
      <c r="M414" s="852"/>
      <c r="N414" s="805"/>
      <c r="O414" s="971"/>
      <c r="P414" s="803"/>
      <c r="Q414" s="955"/>
      <c r="R414" s="803"/>
      <c r="S414" s="955"/>
      <c r="T414" s="803"/>
      <c r="U414" s="955"/>
      <c r="V414" s="958"/>
      <c r="W414" s="955"/>
      <c r="X414" s="955"/>
      <c r="Y414" s="968"/>
      <c r="Z414" s="68">
        <v>2</v>
      </c>
      <c r="AA414" s="298" t="s">
        <v>1164</v>
      </c>
      <c r="AB414" s="383" t="s">
        <v>170</v>
      </c>
      <c r="AC414" s="298" t="s">
        <v>948</v>
      </c>
      <c r="AD414" s="384" t="str">
        <f t="shared" si="40"/>
        <v>Probabilidad</v>
      </c>
      <c r="AE414" s="383" t="s">
        <v>902</v>
      </c>
      <c r="AF414" s="302">
        <f t="shared" si="41"/>
        <v>0.25</v>
      </c>
      <c r="AG414" s="383" t="s">
        <v>903</v>
      </c>
      <c r="AH414" s="302">
        <f t="shared" si="42"/>
        <v>0.15</v>
      </c>
      <c r="AI414" s="315">
        <f t="shared" si="43"/>
        <v>0.4</v>
      </c>
      <c r="AJ414" s="69">
        <f>IFERROR(IF(AND(AD413="Probabilidad",AD414="Probabilidad"),(AJ413-(+AJ413*AI414)),IF(AD414="Probabilidad",(Q413-(+Q413*AI414)),IF(AD414="Impacto",AJ413,""))),"")</f>
        <v>0.16800000000000001</v>
      </c>
      <c r="AK414" s="69">
        <f>IFERROR(IF(AND(AD413="Impacto",AD414="Impacto"),(AK413-(+AK413*AI414)),IF(AD414="Impacto",(W413-(W413*AI414)),IF(AD414="Probabilidad",AK413,""))),"")</f>
        <v>0.4</v>
      </c>
      <c r="AL414" s="10" t="s">
        <v>66</v>
      </c>
      <c r="AM414" s="10" t="s">
        <v>67</v>
      </c>
      <c r="AN414" s="10" t="s">
        <v>80</v>
      </c>
      <c r="AO414" s="952"/>
      <c r="AP414" s="952"/>
      <c r="AQ414" s="968"/>
      <c r="AR414" s="952"/>
      <c r="AS414" s="952"/>
      <c r="AT414" s="968"/>
      <c r="AU414" s="968"/>
      <c r="AV414" s="968"/>
      <c r="AW414" s="803"/>
      <c r="AX414" s="805"/>
      <c r="AY414" s="805"/>
      <c r="AZ414" s="805"/>
      <c r="BA414" s="805"/>
      <c r="BB414" s="1137"/>
      <c r="BC414" s="852"/>
      <c r="BD414" s="852"/>
      <c r="BE414" s="1020"/>
      <c r="BF414" s="1020"/>
      <c r="BG414" s="1020"/>
      <c r="BH414" s="1020"/>
      <c r="BI414" s="1020"/>
      <c r="BJ414" s="805"/>
      <c r="BK414" s="805"/>
      <c r="BL414" s="1026"/>
    </row>
    <row r="415" spans="1:64" ht="70.5" x14ac:dyDescent="0.25">
      <c r="A415" s="1181"/>
      <c r="B415" s="1183"/>
      <c r="C415" s="1062"/>
      <c r="D415" s="1013"/>
      <c r="E415" s="946"/>
      <c r="F415" s="1016"/>
      <c r="G415" s="852"/>
      <c r="H415" s="803"/>
      <c r="I415" s="1044"/>
      <c r="J415" s="983"/>
      <c r="K415" s="1002"/>
      <c r="L415" s="852"/>
      <c r="M415" s="852"/>
      <c r="N415" s="805"/>
      <c r="O415" s="971"/>
      <c r="P415" s="803"/>
      <c r="Q415" s="955"/>
      <c r="R415" s="803"/>
      <c r="S415" s="955"/>
      <c r="T415" s="803"/>
      <c r="U415" s="955"/>
      <c r="V415" s="958"/>
      <c r="W415" s="955"/>
      <c r="X415" s="955"/>
      <c r="Y415" s="968"/>
      <c r="Z415" s="68">
        <v>3</v>
      </c>
      <c r="AA415" s="385" t="s">
        <v>1165</v>
      </c>
      <c r="AB415" s="383" t="s">
        <v>170</v>
      </c>
      <c r="AC415" s="385" t="s">
        <v>94</v>
      </c>
      <c r="AD415" s="384" t="str">
        <f t="shared" si="40"/>
        <v>Probabilidad</v>
      </c>
      <c r="AE415" s="383" t="s">
        <v>902</v>
      </c>
      <c r="AF415" s="302">
        <f t="shared" si="41"/>
        <v>0.25</v>
      </c>
      <c r="AG415" s="383" t="s">
        <v>903</v>
      </c>
      <c r="AH415" s="302">
        <f t="shared" si="42"/>
        <v>0.15</v>
      </c>
      <c r="AI415" s="315">
        <f t="shared" si="43"/>
        <v>0.4</v>
      </c>
      <c r="AJ415" s="69">
        <f>IFERROR(IF(AND(AD414="Probabilidad",AD415="Probabilidad"),(AJ414-(+AJ414*AI415)),IF(AND(AD414="Impacto",AD415="Probabilidad"),(AJ413-(+AJ413*AI415)),IF(AD415="Impacto",AJ414,""))),"")</f>
        <v>0.1008</v>
      </c>
      <c r="AK415" s="69">
        <f>IFERROR(IF(AND(AD414="Impacto",AD415="Impacto"),(AK414-(+AK414*AI415)),IF(AND(AD414="Probabilidad",AD415="Impacto"),(AK413-(+AK413*AI415)),IF(AD415="Probabilidad",AK414,""))),"")</f>
        <v>0.4</v>
      </c>
      <c r="AL415" s="19" t="s">
        <v>66</v>
      </c>
      <c r="AM415" s="19" t="s">
        <v>79</v>
      </c>
      <c r="AN415" s="19" t="s">
        <v>80</v>
      </c>
      <c r="AO415" s="952"/>
      <c r="AP415" s="952"/>
      <c r="AQ415" s="968"/>
      <c r="AR415" s="952"/>
      <c r="AS415" s="952"/>
      <c r="AT415" s="968"/>
      <c r="AU415" s="968"/>
      <c r="AV415" s="968"/>
      <c r="AW415" s="803"/>
      <c r="AX415" s="805"/>
      <c r="AY415" s="805"/>
      <c r="AZ415" s="805"/>
      <c r="BA415" s="805"/>
      <c r="BB415" s="1137"/>
      <c r="BC415" s="852"/>
      <c r="BD415" s="852"/>
      <c r="BE415" s="1020"/>
      <c r="BF415" s="1020"/>
      <c r="BG415" s="1020"/>
      <c r="BH415" s="1020"/>
      <c r="BI415" s="1020"/>
      <c r="BJ415" s="805"/>
      <c r="BK415" s="805"/>
      <c r="BL415" s="1026"/>
    </row>
    <row r="416" spans="1:64" x14ac:dyDescent="0.25">
      <c r="A416" s="1181"/>
      <c r="B416" s="1183"/>
      <c r="C416" s="1062"/>
      <c r="D416" s="1013"/>
      <c r="E416" s="946"/>
      <c r="F416" s="1016"/>
      <c r="G416" s="852"/>
      <c r="H416" s="803"/>
      <c r="I416" s="1044"/>
      <c r="J416" s="983"/>
      <c r="K416" s="1002"/>
      <c r="L416" s="852"/>
      <c r="M416" s="852"/>
      <c r="N416" s="805"/>
      <c r="O416" s="971"/>
      <c r="P416" s="803"/>
      <c r="Q416" s="955"/>
      <c r="R416" s="803"/>
      <c r="S416" s="955"/>
      <c r="T416" s="803"/>
      <c r="U416" s="955"/>
      <c r="V416" s="958"/>
      <c r="W416" s="955"/>
      <c r="X416" s="955"/>
      <c r="Y416" s="968"/>
      <c r="Z416" s="68">
        <v>4</v>
      </c>
      <c r="AA416" s="385"/>
      <c r="AB416" s="383"/>
      <c r="AC416" s="385"/>
      <c r="AD416" s="384" t="str">
        <f t="shared" si="40"/>
        <v/>
      </c>
      <c r="AE416" s="383"/>
      <c r="AF416" s="302" t="str">
        <f t="shared" si="41"/>
        <v/>
      </c>
      <c r="AG416" s="383"/>
      <c r="AH416" s="302" t="str">
        <f t="shared" si="42"/>
        <v/>
      </c>
      <c r="AI416" s="315" t="str">
        <f t="shared" si="43"/>
        <v/>
      </c>
      <c r="AJ416" s="69" t="str">
        <f>IFERROR(IF(AND(AD415="Probabilidad",AD416="Probabilidad"),(AJ415-(+AJ415*AI416)),IF(AND(AD415="Impacto",AD416="Probabilidad"),(AJ414-(+AJ414*AI416)),IF(AD416="Impacto",AJ415,""))),"")</f>
        <v/>
      </c>
      <c r="AK416" s="69" t="str">
        <f>IFERROR(IF(AND(AD415="Impacto",AD416="Impacto"),(AK415-(+AK415*AI416)),IF(AND(AD415="Probabilidad",AD416="Impacto"),(AK414-(+AK414*AI416)),IF(AD416="Probabilidad",AK415,""))),"")</f>
        <v/>
      </c>
      <c r="AL416" s="19"/>
      <c r="AM416" s="19"/>
      <c r="AN416" s="19"/>
      <c r="AO416" s="952"/>
      <c r="AP416" s="952"/>
      <c r="AQ416" s="968"/>
      <c r="AR416" s="952"/>
      <c r="AS416" s="952"/>
      <c r="AT416" s="968"/>
      <c r="AU416" s="968"/>
      <c r="AV416" s="968"/>
      <c r="AW416" s="803"/>
      <c r="AX416" s="805"/>
      <c r="AY416" s="805"/>
      <c r="AZ416" s="805"/>
      <c r="BA416" s="805"/>
      <c r="BB416" s="1137"/>
      <c r="BC416" s="852"/>
      <c r="BD416" s="852"/>
      <c r="BE416" s="1020"/>
      <c r="BF416" s="1020"/>
      <c r="BG416" s="1020"/>
      <c r="BH416" s="1020"/>
      <c r="BI416" s="1020"/>
      <c r="BJ416" s="805"/>
      <c r="BK416" s="805"/>
      <c r="BL416" s="1026"/>
    </row>
    <row r="417" spans="1:64" x14ac:dyDescent="0.25">
      <c r="A417" s="1181"/>
      <c r="B417" s="1183"/>
      <c r="C417" s="1062"/>
      <c r="D417" s="1013"/>
      <c r="E417" s="946"/>
      <c r="F417" s="1016"/>
      <c r="G417" s="852"/>
      <c r="H417" s="803"/>
      <c r="I417" s="1044"/>
      <c r="J417" s="983"/>
      <c r="K417" s="1002"/>
      <c r="L417" s="852"/>
      <c r="M417" s="852"/>
      <c r="N417" s="805"/>
      <c r="O417" s="971"/>
      <c r="P417" s="803"/>
      <c r="Q417" s="955"/>
      <c r="R417" s="803"/>
      <c r="S417" s="955"/>
      <c r="T417" s="803"/>
      <c r="U417" s="955"/>
      <c r="V417" s="958"/>
      <c r="W417" s="955"/>
      <c r="X417" s="955"/>
      <c r="Y417" s="968"/>
      <c r="Z417" s="68">
        <v>5</v>
      </c>
      <c r="AA417" s="385"/>
      <c r="AB417" s="383"/>
      <c r="AC417" s="385"/>
      <c r="AD417" s="384" t="str">
        <f t="shared" si="40"/>
        <v/>
      </c>
      <c r="AE417" s="383"/>
      <c r="AF417" s="302" t="str">
        <f t="shared" si="41"/>
        <v/>
      </c>
      <c r="AG417" s="383"/>
      <c r="AH417" s="302" t="str">
        <f t="shared" si="42"/>
        <v/>
      </c>
      <c r="AI417" s="315" t="str">
        <f t="shared" si="43"/>
        <v/>
      </c>
      <c r="AJ417" s="69" t="str">
        <f>IFERROR(IF(AND(AD416="Probabilidad",AD417="Probabilidad"),(AJ416-(+AJ416*AI417)),IF(AND(AD416="Impacto",AD417="Probabilidad"),(AJ415-(+AJ415*AI417)),IF(AD417="Impacto",AJ416,""))),"")</f>
        <v/>
      </c>
      <c r="AK417" s="69" t="str">
        <f>IFERROR(IF(AND(AD416="Impacto",AD417="Impacto"),(AK416-(+AK416*AI417)),IF(AND(AD416="Probabilidad",AD417="Impacto"),(AK415-(+AK415*AI417)),IF(AD417="Probabilidad",AK416,""))),"")</f>
        <v/>
      </c>
      <c r="AL417" s="19"/>
      <c r="AM417" s="19"/>
      <c r="AN417" s="19"/>
      <c r="AO417" s="952"/>
      <c r="AP417" s="952"/>
      <c r="AQ417" s="968"/>
      <c r="AR417" s="952"/>
      <c r="AS417" s="952"/>
      <c r="AT417" s="968"/>
      <c r="AU417" s="968"/>
      <c r="AV417" s="968"/>
      <c r="AW417" s="803"/>
      <c r="AX417" s="805"/>
      <c r="AY417" s="805"/>
      <c r="AZ417" s="805"/>
      <c r="BA417" s="805"/>
      <c r="BB417" s="1137"/>
      <c r="BC417" s="852"/>
      <c r="BD417" s="852"/>
      <c r="BE417" s="1020"/>
      <c r="BF417" s="1020"/>
      <c r="BG417" s="1020"/>
      <c r="BH417" s="1020"/>
      <c r="BI417" s="1020"/>
      <c r="BJ417" s="805"/>
      <c r="BK417" s="805"/>
      <c r="BL417" s="1026"/>
    </row>
    <row r="418" spans="1:64" ht="15.75" thickBot="1" x14ac:dyDescent="0.3">
      <c r="A418" s="1181"/>
      <c r="B418" s="1183"/>
      <c r="C418" s="1062"/>
      <c r="D418" s="1014"/>
      <c r="E418" s="947"/>
      <c r="F418" s="1017"/>
      <c r="G418" s="960"/>
      <c r="H418" s="847"/>
      <c r="I418" s="1045"/>
      <c r="J418" s="984"/>
      <c r="K418" s="1003"/>
      <c r="L418" s="960"/>
      <c r="M418" s="960"/>
      <c r="N418" s="806"/>
      <c r="O418" s="972"/>
      <c r="P418" s="847"/>
      <c r="Q418" s="956"/>
      <c r="R418" s="847"/>
      <c r="S418" s="956"/>
      <c r="T418" s="847"/>
      <c r="U418" s="956"/>
      <c r="V418" s="959"/>
      <c r="W418" s="956"/>
      <c r="X418" s="956"/>
      <c r="Y418" s="969"/>
      <c r="Z418" s="60">
        <v>6</v>
      </c>
      <c r="AA418" s="387"/>
      <c r="AB418" s="388"/>
      <c r="AC418" s="387"/>
      <c r="AD418" s="391" t="str">
        <f t="shared" si="40"/>
        <v/>
      </c>
      <c r="AE418" s="388"/>
      <c r="AF418" s="303" t="str">
        <f t="shared" si="41"/>
        <v/>
      </c>
      <c r="AG418" s="388"/>
      <c r="AH418" s="303" t="str">
        <f t="shared" si="42"/>
        <v/>
      </c>
      <c r="AI418" s="61" t="str">
        <f t="shared" si="43"/>
        <v/>
      </c>
      <c r="AJ418" s="63" t="str">
        <f>IFERROR(IF(AND(AD417="Probabilidad",AD418="Probabilidad"),(AJ417-(+AJ417*AI418)),IF(AND(AD417="Impacto",AD418="Probabilidad"),(AJ416-(+AJ416*AI418)),IF(AD418="Impacto",AJ417,""))),"")</f>
        <v/>
      </c>
      <c r="AK418" s="63" t="str">
        <f>IFERROR(IF(AND(AD417="Impacto",AD418="Impacto"),(AK417-(+AK417*AI418)),IF(AND(AD417="Probabilidad",AD418="Impacto"),(AK416-(+AK416*AI418)),IF(AD418="Probabilidad",AK417,""))),"")</f>
        <v/>
      </c>
      <c r="AL418" s="20"/>
      <c r="AM418" s="20"/>
      <c r="AN418" s="20"/>
      <c r="AO418" s="953"/>
      <c r="AP418" s="953"/>
      <c r="AQ418" s="969"/>
      <c r="AR418" s="953"/>
      <c r="AS418" s="953"/>
      <c r="AT418" s="969"/>
      <c r="AU418" s="969"/>
      <c r="AV418" s="969"/>
      <c r="AW418" s="847"/>
      <c r="AX418" s="806"/>
      <c r="AY418" s="806"/>
      <c r="AZ418" s="806"/>
      <c r="BA418" s="806"/>
      <c r="BB418" s="1138"/>
      <c r="BC418" s="960"/>
      <c r="BD418" s="960"/>
      <c r="BE418" s="1021"/>
      <c r="BF418" s="1021"/>
      <c r="BG418" s="1021"/>
      <c r="BH418" s="1021"/>
      <c r="BI418" s="1021"/>
      <c r="BJ418" s="806"/>
      <c r="BK418" s="806"/>
      <c r="BL418" s="1027"/>
    </row>
    <row r="419" spans="1:64" ht="76.5" customHeight="1" thickBot="1" x14ac:dyDescent="0.3">
      <c r="A419" s="1181"/>
      <c r="B419" s="1183"/>
      <c r="C419" s="1062"/>
      <c r="D419" s="1012" t="s">
        <v>840</v>
      </c>
      <c r="E419" s="945" t="s">
        <v>128</v>
      </c>
      <c r="F419" s="1015">
        <v>25</v>
      </c>
      <c r="G419" s="851" t="s">
        <v>1530</v>
      </c>
      <c r="H419" s="802" t="s">
        <v>98</v>
      </c>
      <c r="I419" s="1043" t="s">
        <v>1721</v>
      </c>
      <c r="J419" s="982" t="s">
        <v>16</v>
      </c>
      <c r="K419" s="1001" t="str">
        <f>CONCATENATE(" *",[27]Árbol_G!C688," *",[27]Árbol_G!E688," *",[27]Árbol_G!G688)</f>
        <v xml:space="preserve"> * * *</v>
      </c>
      <c r="L419" s="851" t="s">
        <v>1128</v>
      </c>
      <c r="M419" s="851" t="s">
        <v>1129</v>
      </c>
      <c r="N419" s="804"/>
      <c r="O419" s="970"/>
      <c r="P419" s="1199" t="s">
        <v>70</v>
      </c>
      <c r="Q419" s="954">
        <f>IF(P419="Muy Alta",100%,IF(P419="Alta",80%,IF(P419="Media",60%,IF(P419="Baja",40%,IF(P419="Muy Baja",20%,"")))))</f>
        <v>0.2</v>
      </c>
      <c r="R419" s="802"/>
      <c r="S419" s="954" t="str">
        <f>IF(R419="Catastrófico",100%,IF(R419="Mayor",80%,IF(R419="Moderado",60%,IF(R419="Menor",40%,IF(R419="Leve",20%,"")))))</f>
        <v/>
      </c>
      <c r="T419" s="802" t="s">
        <v>74</v>
      </c>
      <c r="U419" s="954">
        <f>IF(T419="Catastrófico",100%,IF(T419="Mayor",80%,IF(T419="Moderado",60%,IF(T419="Menor",40%,IF(T419="Leve",20%,"")))))</f>
        <v>0.2</v>
      </c>
      <c r="V419" s="957" t="str">
        <f>IF(W419=100%,"Catastrófico",IF(W419=80%,"Mayor",IF(W419=60%,"Moderado",IF(W419=40%,"Menor",IF(W419=20%,"Leve","")))))</f>
        <v>Leve</v>
      </c>
      <c r="W419" s="954">
        <f>IF(AND(S419="",U419=""),"",MAX(S419,U419))</f>
        <v>0.2</v>
      </c>
      <c r="X419" s="954" t="str">
        <f>CONCATENATE(P419,V419)</f>
        <v>Muy BajaLeve</v>
      </c>
      <c r="Y419" s="967" t="str">
        <f>IF(X419="Muy AltaLeve","Alto",IF(X419="Muy AltaMenor","Alto",IF(X419="Muy AltaModerado","Alto",IF(X419="Muy AltaMayor","Alto",IF(X419="Muy AltaCatastrófico","Extremo",IF(X419="AltaLeve","Moderado",IF(X419="AltaMenor","Moderado",IF(X419="AltaModerado","Alto",IF(X419="AltaMayor","Alto",IF(X419="AltaCatastrófico","Extremo",IF(X419="MediaLeve","Moderado",IF(X419="MediaMenor","Moderado",IF(X419="MediaModerado","Moderado",IF(X419="MediaMayor","Alto",IF(X419="MediaCatastrófico","Extremo",IF(X419="BajaLeve","Bajo",IF(X419="BajaMenor","Moderado",IF(X419="BajaModerado","Moderado",IF(X419="BajaMayor","Alto",IF(X419="BajaCatastrófico","Extremo",IF(X419="Muy BajaLeve","Bajo",IF(X419="Muy BajaMenor","Bajo",IF(X419="Muy BajaModerado","Moderado",IF(X419="Muy BajaMayor","Alto",IF(X419="Muy BajaCatastrófico","Extremo","")))))))))))))))))))))))))</f>
        <v>Bajo</v>
      </c>
      <c r="Z419" s="58">
        <v>1</v>
      </c>
      <c r="AA419" s="62" t="s">
        <v>1130</v>
      </c>
      <c r="AB419" s="419" t="s">
        <v>165</v>
      </c>
      <c r="AC419" s="385" t="s">
        <v>921</v>
      </c>
      <c r="AD419" s="420" t="str">
        <f t="shared" si="40"/>
        <v>Probabilidad</v>
      </c>
      <c r="AE419" s="419" t="s">
        <v>902</v>
      </c>
      <c r="AF419" s="312">
        <f t="shared" si="41"/>
        <v>0.25</v>
      </c>
      <c r="AG419" s="419" t="s">
        <v>65</v>
      </c>
      <c r="AH419" s="312">
        <f t="shared" si="42"/>
        <v>0.25</v>
      </c>
      <c r="AI419" s="311">
        <f t="shared" si="43"/>
        <v>0.5</v>
      </c>
      <c r="AJ419" s="106">
        <f>IFERROR(IF(AD419="Probabilidad",(Q419-(+Q419*AI419)),IF(AD419="Impacto",Q419,"")),"")</f>
        <v>0.1</v>
      </c>
      <c r="AK419" s="106">
        <f>IFERROR(IF(AD419="Impacto",(W419-(+W419*AI419)),IF(AD419="Probabilidad",W419,"")),"")</f>
        <v>0.2</v>
      </c>
      <c r="AL419" s="107" t="s">
        <v>66</v>
      </c>
      <c r="AM419" s="107" t="s">
        <v>67</v>
      </c>
      <c r="AN419" s="107" t="s">
        <v>80</v>
      </c>
      <c r="AO419" s="1196">
        <f>Q419</f>
        <v>0.2</v>
      </c>
      <c r="AP419" s="951">
        <f>IF(AJ419="","",MIN(AJ419:AJ424))</f>
        <v>0.06</v>
      </c>
      <c r="AQ419" s="967" t="str">
        <f>IFERROR(IF(AP419="","",IF(AP419&lt;=0.2,"Muy Baja",IF(AP419&lt;=0.4,"Baja",IF(AP419&lt;=0.6,"Media",IF(AP419&lt;=0.8,"Alta","Muy Alta"))))),"")</f>
        <v>Muy Baja</v>
      </c>
      <c r="AR419" s="951">
        <f>W419</f>
        <v>0.2</v>
      </c>
      <c r="AS419" s="951">
        <f>IF(AK419="","",MIN(AK419:AK424))</f>
        <v>0.15000000000000002</v>
      </c>
      <c r="AT419" s="967" t="str">
        <f>IFERROR(IF(AS419="","",IF(AS419&lt;=0.2,"Leve",IF(AS419&lt;=0.4,"Menor",IF(AS419&lt;=0.6,"Moderado",IF(AS419&lt;=0.8,"Mayor","Catastrófico"))))),"")</f>
        <v>Leve</v>
      </c>
      <c r="AU419" s="967" t="str">
        <f>Y419</f>
        <v>Bajo</v>
      </c>
      <c r="AV419" s="967" t="str">
        <f>IFERROR(IF(OR(AND(AQ419="Muy Baja",AT419="Leve"),AND(AQ419="Muy Baja",AT419="Menor"),AND(AQ419="Baja",AT419="Leve")),"Bajo",IF(OR(AND(AQ419="Muy baja",AT419="Moderado"),AND(AQ419="Baja",AT419="Menor"),AND(AQ419="Baja",AT419="Moderado"),AND(AQ419="Media",AT419="Leve"),AND(AQ419="Media",AT419="Menor"),AND(AQ419="Media",AT419="Moderado"),AND(AQ419="Alta",AT419="Leve"),AND(AQ419="Alta",AT419="Menor")),"Moderado",IF(OR(AND(AQ419="Muy Baja",AT419="Mayor"),AND(AQ419="Baja",AT419="Mayor"),AND(AQ419="Media",AT419="Mayor"),AND(AQ419="Alta",AT419="Moderado"),AND(AQ419="Alta",AT419="Mayor"),AND(AQ419="Muy Alta",AT419="Leve"),AND(AQ419="Muy Alta",AT419="Menor"),AND(AQ419="Muy Alta",AT419="Moderado"),AND(AQ419="Muy Alta",AT419="Mayor")),"Alto",IF(OR(AND(AQ419="Muy Baja",AT419="Catastrófico"),AND(AQ419="Baja",AT419="Catastrófico"),AND(AQ419="Media",AT419="Catastrófico"),AND(AQ419="Alta",AT419="Catastrófico"),AND(AQ419="Muy Alta",AT419="Catastrófico")),"Extremo","")))),"")</f>
        <v>Bajo</v>
      </c>
      <c r="AW419" s="802" t="s">
        <v>82</v>
      </c>
      <c r="AX419" s="804"/>
      <c r="AY419" s="804"/>
      <c r="AZ419" s="804"/>
      <c r="BA419" s="804"/>
      <c r="BB419" s="1136"/>
      <c r="BC419" s="851"/>
      <c r="BD419" s="851"/>
      <c r="BE419" s="1019"/>
      <c r="BF419" s="1019"/>
      <c r="BG419" s="1019"/>
      <c r="BH419" s="1019"/>
      <c r="BI419" s="1019"/>
      <c r="BJ419" s="804"/>
      <c r="BK419" s="804"/>
      <c r="BL419" s="1179"/>
    </row>
    <row r="420" spans="1:64" ht="90.75" thickBot="1" x14ac:dyDescent="0.3">
      <c r="A420" s="1181"/>
      <c r="B420" s="1183"/>
      <c r="C420" s="1062"/>
      <c r="D420" s="1013"/>
      <c r="E420" s="946"/>
      <c r="F420" s="1016"/>
      <c r="G420" s="852"/>
      <c r="H420" s="803"/>
      <c r="I420" s="1044"/>
      <c r="J420" s="983"/>
      <c r="K420" s="1002"/>
      <c r="L420" s="852"/>
      <c r="M420" s="852"/>
      <c r="N420" s="805"/>
      <c r="O420" s="971"/>
      <c r="P420" s="1200"/>
      <c r="Q420" s="955"/>
      <c r="R420" s="803"/>
      <c r="S420" s="955"/>
      <c r="T420" s="803"/>
      <c r="U420" s="955"/>
      <c r="V420" s="958"/>
      <c r="W420" s="955"/>
      <c r="X420" s="955"/>
      <c r="Y420" s="968"/>
      <c r="Z420" s="68">
        <v>2</v>
      </c>
      <c r="AA420" s="62" t="s">
        <v>855</v>
      </c>
      <c r="AB420" s="421" t="s">
        <v>165</v>
      </c>
      <c r="AC420" s="385" t="s">
        <v>1531</v>
      </c>
      <c r="AD420" s="422" t="str">
        <f t="shared" si="40"/>
        <v>Probabilidad</v>
      </c>
      <c r="AE420" s="421" t="s">
        <v>907</v>
      </c>
      <c r="AF420" s="313">
        <f t="shared" si="41"/>
        <v>0.15</v>
      </c>
      <c r="AG420" s="421" t="s">
        <v>65</v>
      </c>
      <c r="AH420" s="313">
        <f t="shared" si="42"/>
        <v>0.25</v>
      </c>
      <c r="AI420" s="108">
        <f t="shared" si="43"/>
        <v>0.4</v>
      </c>
      <c r="AJ420" s="109">
        <f>IFERROR(IF(AND(AD419="Probabilidad",AD420="Probabilidad"),(AJ419-(+AJ419*AI420)),IF(AD420="Probabilidad",(Q419-(+Q419*AI420)),IF(AD420="Impacto",AJ419,""))),"")</f>
        <v>0.06</v>
      </c>
      <c r="AK420" s="109">
        <f>IFERROR(IF(AND(AD419="Impacto",AD420="Impacto"),(AK419-(+AK419*AI420)),IF(AD420="Impacto",(W419-(W419*AI420)),IF(AD420="Probabilidad",AK419,""))),"")</f>
        <v>0.2</v>
      </c>
      <c r="AL420" s="107" t="s">
        <v>66</v>
      </c>
      <c r="AM420" s="107" t="s">
        <v>67</v>
      </c>
      <c r="AN420" s="107" t="s">
        <v>80</v>
      </c>
      <c r="AO420" s="1197"/>
      <c r="AP420" s="952"/>
      <c r="AQ420" s="968"/>
      <c r="AR420" s="952"/>
      <c r="AS420" s="952"/>
      <c r="AT420" s="968"/>
      <c r="AU420" s="968"/>
      <c r="AV420" s="968"/>
      <c r="AW420" s="803"/>
      <c r="AX420" s="805"/>
      <c r="AY420" s="805"/>
      <c r="AZ420" s="805"/>
      <c r="BA420" s="805"/>
      <c r="BB420" s="1137"/>
      <c r="BC420" s="852"/>
      <c r="BD420" s="852"/>
      <c r="BE420" s="1020"/>
      <c r="BF420" s="1020"/>
      <c r="BG420" s="1020"/>
      <c r="BH420" s="1020"/>
      <c r="BI420" s="1020"/>
      <c r="BJ420" s="805"/>
      <c r="BK420" s="805"/>
      <c r="BL420" s="1026"/>
    </row>
    <row r="421" spans="1:64" ht="90" x14ac:dyDescent="0.25">
      <c r="A421" s="1181"/>
      <c r="B421" s="1183"/>
      <c r="C421" s="1062"/>
      <c r="D421" s="1013"/>
      <c r="E421" s="946"/>
      <c r="F421" s="1016"/>
      <c r="G421" s="852"/>
      <c r="H421" s="803"/>
      <c r="I421" s="1044"/>
      <c r="J421" s="983"/>
      <c r="K421" s="1002"/>
      <c r="L421" s="852"/>
      <c r="M421" s="852"/>
      <c r="N421" s="805"/>
      <c r="O421" s="971"/>
      <c r="P421" s="1200"/>
      <c r="Q421" s="955"/>
      <c r="R421" s="803"/>
      <c r="S421" s="955"/>
      <c r="T421" s="803"/>
      <c r="U421" s="955"/>
      <c r="V421" s="958"/>
      <c r="W421" s="955"/>
      <c r="X421" s="955"/>
      <c r="Y421" s="968"/>
      <c r="Z421" s="68">
        <v>3</v>
      </c>
      <c r="AA421" s="385" t="s">
        <v>1103</v>
      </c>
      <c r="AB421" s="421" t="s">
        <v>170</v>
      </c>
      <c r="AC421" s="385" t="s">
        <v>1531</v>
      </c>
      <c r="AD421" s="422" t="str">
        <f t="shared" si="40"/>
        <v>Impacto</v>
      </c>
      <c r="AE421" s="421" t="s">
        <v>908</v>
      </c>
      <c r="AF421" s="313">
        <f t="shared" si="41"/>
        <v>0.1</v>
      </c>
      <c r="AG421" s="421" t="s">
        <v>903</v>
      </c>
      <c r="AH421" s="313">
        <f t="shared" si="42"/>
        <v>0.15</v>
      </c>
      <c r="AI421" s="108">
        <f t="shared" si="43"/>
        <v>0.25</v>
      </c>
      <c r="AJ421" s="109">
        <f>IFERROR(IF(AND(AD420="Probabilidad",AD421="Probabilidad"),(AJ420-(+AJ420*AI421)),IF(AND(AD420="Impacto",AD421="Probabilidad"),(AJ419-(+AJ419*AI421)),IF(AD421="Impacto",AJ420,""))),"")</f>
        <v>0.06</v>
      </c>
      <c r="AK421" s="109">
        <f>IFERROR(IF(AND(AD420="Impacto",AD421="Impacto"),(AK420-(+AK420*AI421)),IF(AND(AD420="Probabilidad",AD421="Impacto"),(AK419-(+AK419*AI421)),IF(AD421="Probabilidad",AK420,""))),"")</f>
        <v>0.15000000000000002</v>
      </c>
      <c r="AL421" s="107" t="s">
        <v>66</v>
      </c>
      <c r="AM421" s="107" t="s">
        <v>79</v>
      </c>
      <c r="AN421" s="107" t="s">
        <v>80</v>
      </c>
      <c r="AO421" s="1197"/>
      <c r="AP421" s="952"/>
      <c r="AQ421" s="968"/>
      <c r="AR421" s="952"/>
      <c r="AS421" s="952"/>
      <c r="AT421" s="968"/>
      <c r="AU421" s="968"/>
      <c r="AV421" s="968"/>
      <c r="AW421" s="803"/>
      <c r="AX421" s="805"/>
      <c r="AY421" s="805"/>
      <c r="AZ421" s="805"/>
      <c r="BA421" s="805"/>
      <c r="BB421" s="1137"/>
      <c r="BC421" s="852"/>
      <c r="BD421" s="852"/>
      <c r="BE421" s="1020"/>
      <c r="BF421" s="1020"/>
      <c r="BG421" s="1020"/>
      <c r="BH421" s="1020"/>
      <c r="BI421" s="1020"/>
      <c r="BJ421" s="805"/>
      <c r="BK421" s="805"/>
      <c r="BL421" s="1026"/>
    </row>
    <row r="422" spans="1:64" x14ac:dyDescent="0.25">
      <c r="A422" s="1181"/>
      <c r="B422" s="1183"/>
      <c r="C422" s="1062"/>
      <c r="D422" s="1013"/>
      <c r="E422" s="946"/>
      <c r="F422" s="1016"/>
      <c r="G422" s="852"/>
      <c r="H422" s="803"/>
      <c r="I422" s="1044"/>
      <c r="J422" s="983"/>
      <c r="K422" s="1002"/>
      <c r="L422" s="852"/>
      <c r="M422" s="852"/>
      <c r="N422" s="805"/>
      <c r="O422" s="971"/>
      <c r="P422" s="1200"/>
      <c r="Q422" s="955"/>
      <c r="R422" s="803"/>
      <c r="S422" s="955"/>
      <c r="T422" s="803"/>
      <c r="U422" s="955"/>
      <c r="V422" s="958"/>
      <c r="W422" s="955"/>
      <c r="X422" s="955"/>
      <c r="Y422" s="968"/>
      <c r="Z422" s="68">
        <v>4</v>
      </c>
      <c r="AA422" s="385"/>
      <c r="AB422" s="421"/>
      <c r="AC422" s="385"/>
      <c r="AD422" s="422" t="str">
        <f t="shared" si="40"/>
        <v/>
      </c>
      <c r="AE422" s="421"/>
      <c r="AF422" s="313" t="str">
        <f t="shared" si="41"/>
        <v/>
      </c>
      <c r="AG422" s="421"/>
      <c r="AH422" s="313" t="str">
        <f t="shared" si="42"/>
        <v/>
      </c>
      <c r="AI422" s="108" t="str">
        <f t="shared" si="43"/>
        <v/>
      </c>
      <c r="AJ422" s="109" t="str">
        <f>IFERROR(IF(AND(AD421="Probabilidad",AD422="Probabilidad"),(AJ421-(+AJ421*AI422)),IF(AND(AD421="Impacto",AD422="Probabilidad"),(AJ420-(+AJ420*AI422)),IF(AD422="Impacto",AJ421,""))),"")</f>
        <v/>
      </c>
      <c r="AK422" s="109" t="str">
        <f>IFERROR(IF(AND(AD421="Impacto",AD422="Impacto"),(AK421-(+AK421*AI422)),IF(AND(AD421="Probabilidad",AD422="Impacto"),(AK420-(+AK420*AI422)),IF(AD422="Probabilidad",AK421,""))),"")</f>
        <v/>
      </c>
      <c r="AL422" s="96"/>
      <c r="AM422" s="96"/>
      <c r="AN422" s="96"/>
      <c r="AO422" s="1197"/>
      <c r="AP422" s="952"/>
      <c r="AQ422" s="968"/>
      <c r="AR422" s="952"/>
      <c r="AS422" s="952"/>
      <c r="AT422" s="968"/>
      <c r="AU422" s="968"/>
      <c r="AV422" s="968"/>
      <c r="AW422" s="803"/>
      <c r="AX422" s="805"/>
      <c r="AY422" s="805"/>
      <c r="AZ422" s="805"/>
      <c r="BA422" s="805"/>
      <c r="BB422" s="1137"/>
      <c r="BC422" s="852"/>
      <c r="BD422" s="852"/>
      <c r="BE422" s="1020"/>
      <c r="BF422" s="1020"/>
      <c r="BG422" s="1020"/>
      <c r="BH422" s="1020"/>
      <c r="BI422" s="1020"/>
      <c r="BJ422" s="805"/>
      <c r="BK422" s="805"/>
      <c r="BL422" s="1026"/>
    </row>
    <row r="423" spans="1:64" x14ac:dyDescent="0.25">
      <c r="A423" s="1181"/>
      <c r="B423" s="1183"/>
      <c r="C423" s="1062"/>
      <c r="D423" s="1013"/>
      <c r="E423" s="946"/>
      <c r="F423" s="1016"/>
      <c r="G423" s="852"/>
      <c r="H423" s="803"/>
      <c r="I423" s="1044"/>
      <c r="J423" s="983"/>
      <c r="K423" s="1002"/>
      <c r="L423" s="852"/>
      <c r="M423" s="852"/>
      <c r="N423" s="805"/>
      <c r="O423" s="971"/>
      <c r="P423" s="1200"/>
      <c r="Q423" s="955"/>
      <c r="R423" s="803"/>
      <c r="S423" s="955"/>
      <c r="T423" s="803"/>
      <c r="U423" s="955"/>
      <c r="V423" s="958"/>
      <c r="W423" s="955"/>
      <c r="X423" s="955"/>
      <c r="Y423" s="968"/>
      <c r="Z423" s="68">
        <v>5</v>
      </c>
      <c r="AA423" s="385"/>
      <c r="AB423" s="421"/>
      <c r="AC423" s="385"/>
      <c r="AD423" s="422" t="str">
        <f t="shared" si="40"/>
        <v/>
      </c>
      <c r="AE423" s="421"/>
      <c r="AF423" s="313" t="str">
        <f t="shared" si="41"/>
        <v/>
      </c>
      <c r="AG423" s="421"/>
      <c r="AH423" s="313" t="str">
        <f t="shared" si="42"/>
        <v/>
      </c>
      <c r="AI423" s="108" t="str">
        <f t="shared" si="43"/>
        <v/>
      </c>
      <c r="AJ423" s="109" t="str">
        <f>IFERROR(IF(AND(AD422="Probabilidad",AD423="Probabilidad"),(AJ422-(+AJ422*AI423)),IF(AND(AD422="Impacto",AD423="Probabilidad"),(AJ421-(+AJ421*AI423)),IF(AD423="Impacto",AJ422,""))),"")</f>
        <v/>
      </c>
      <c r="AK423" s="109" t="str">
        <f>IFERROR(IF(AND(AD422="Impacto",AD423="Impacto"),(AK422-(+AK422*AI423)),IF(AND(AD422="Probabilidad",AD423="Impacto"),(AK421-(+AK421*AI423)),IF(AD423="Probabilidad",AK422,""))),"")</f>
        <v/>
      </c>
      <c r="AL423" s="96"/>
      <c r="AM423" s="96"/>
      <c r="AN423" s="96"/>
      <c r="AO423" s="1197"/>
      <c r="AP423" s="952"/>
      <c r="AQ423" s="968"/>
      <c r="AR423" s="952"/>
      <c r="AS423" s="952"/>
      <c r="AT423" s="968"/>
      <c r="AU423" s="968"/>
      <c r="AV423" s="968"/>
      <c r="AW423" s="803"/>
      <c r="AX423" s="805"/>
      <c r="AY423" s="805"/>
      <c r="AZ423" s="805"/>
      <c r="BA423" s="805"/>
      <c r="BB423" s="1137"/>
      <c r="BC423" s="852"/>
      <c r="BD423" s="852"/>
      <c r="BE423" s="1020"/>
      <c r="BF423" s="1020"/>
      <c r="BG423" s="1020"/>
      <c r="BH423" s="1020"/>
      <c r="BI423" s="1020"/>
      <c r="BJ423" s="805"/>
      <c r="BK423" s="805"/>
      <c r="BL423" s="1026"/>
    </row>
    <row r="424" spans="1:64" ht="15.75" thickBot="1" x14ac:dyDescent="0.3">
      <c r="A424" s="1181"/>
      <c r="B424" s="1183"/>
      <c r="C424" s="1062"/>
      <c r="D424" s="1014"/>
      <c r="E424" s="947"/>
      <c r="F424" s="1017"/>
      <c r="G424" s="960"/>
      <c r="H424" s="847"/>
      <c r="I424" s="1045"/>
      <c r="J424" s="984"/>
      <c r="K424" s="1003"/>
      <c r="L424" s="960"/>
      <c r="M424" s="960"/>
      <c r="N424" s="806"/>
      <c r="O424" s="972"/>
      <c r="P424" s="1201"/>
      <c r="Q424" s="956"/>
      <c r="R424" s="847"/>
      <c r="S424" s="956"/>
      <c r="T424" s="847"/>
      <c r="U424" s="956"/>
      <c r="V424" s="959"/>
      <c r="W424" s="956"/>
      <c r="X424" s="956"/>
      <c r="Y424" s="969"/>
      <c r="Z424" s="60">
        <v>6</v>
      </c>
      <c r="AA424" s="387"/>
      <c r="AB424" s="423"/>
      <c r="AC424" s="387"/>
      <c r="AD424" s="424" t="str">
        <f t="shared" si="40"/>
        <v/>
      </c>
      <c r="AE424" s="423"/>
      <c r="AF424" s="314" t="str">
        <f t="shared" si="41"/>
        <v/>
      </c>
      <c r="AG424" s="423"/>
      <c r="AH424" s="314" t="str">
        <f t="shared" si="42"/>
        <v/>
      </c>
      <c r="AI424" s="110" t="str">
        <f t="shared" si="43"/>
        <v/>
      </c>
      <c r="AJ424" s="111" t="str">
        <f>IFERROR(IF(AND(AD423="Probabilidad",AD424="Probabilidad"),(AJ423-(+AJ423*AI424)),IF(AND(AD423="Impacto",AD424="Probabilidad"),(AJ422-(+AJ422*AI424)),IF(AD424="Impacto",AJ423,""))),"")</f>
        <v/>
      </c>
      <c r="AK424" s="111" t="str">
        <f>IFERROR(IF(AND(AD423="Impacto",AD424="Impacto"),(AK423-(+AK423*AI424)),IF(AND(AD423="Probabilidad",AD424="Impacto"),(AK422-(+AK422*AI424)),IF(AD424="Probabilidad",AK423,""))),"")</f>
        <v/>
      </c>
      <c r="AL424" s="97"/>
      <c r="AM424" s="97"/>
      <c r="AN424" s="97"/>
      <c r="AO424" s="1198"/>
      <c r="AP424" s="953"/>
      <c r="AQ424" s="969"/>
      <c r="AR424" s="953"/>
      <c r="AS424" s="953"/>
      <c r="AT424" s="969"/>
      <c r="AU424" s="969"/>
      <c r="AV424" s="969"/>
      <c r="AW424" s="847"/>
      <c r="AX424" s="806"/>
      <c r="AY424" s="806"/>
      <c r="AZ424" s="806"/>
      <c r="BA424" s="806"/>
      <c r="BB424" s="1138"/>
      <c r="BC424" s="960"/>
      <c r="BD424" s="960"/>
      <c r="BE424" s="1021"/>
      <c r="BF424" s="1021"/>
      <c r="BG424" s="1021"/>
      <c r="BH424" s="1021"/>
      <c r="BI424" s="1021"/>
      <c r="BJ424" s="806"/>
      <c r="BK424" s="806"/>
      <c r="BL424" s="1027"/>
    </row>
    <row r="425" spans="1:64" ht="69.599999999999994" customHeight="1" x14ac:dyDescent="0.25">
      <c r="A425" s="1181"/>
      <c r="B425" s="1183"/>
      <c r="C425" s="1062"/>
      <c r="D425" s="1012" t="s">
        <v>840</v>
      </c>
      <c r="E425" s="945" t="s">
        <v>128</v>
      </c>
      <c r="F425" s="1015">
        <v>26</v>
      </c>
      <c r="G425" s="851" t="s">
        <v>1530</v>
      </c>
      <c r="H425" s="802" t="s">
        <v>99</v>
      </c>
      <c r="I425" s="1043" t="s">
        <v>1722</v>
      </c>
      <c r="J425" s="982" t="s">
        <v>16</v>
      </c>
      <c r="K425" s="1001" t="str">
        <f>CONCATENATE(" *",[27]Árbol_G!C705," *",[27]Árbol_G!E705," *",[27]Árbol_G!G705)</f>
        <v xml:space="preserve"> * * *</v>
      </c>
      <c r="L425" s="851" t="s">
        <v>1131</v>
      </c>
      <c r="M425" s="851" t="s">
        <v>1532</v>
      </c>
      <c r="N425" s="804"/>
      <c r="O425" s="970"/>
      <c r="P425" s="802" t="s">
        <v>70</v>
      </c>
      <c r="Q425" s="954">
        <f>IF(P425="Muy Alta",100%,IF(P425="Alta",80%,IF(P425="Media",60%,IF(P425="Baja",40%,IF(P425="Muy Baja",20%,"")))))</f>
        <v>0.2</v>
      </c>
      <c r="R425" s="802" t="s">
        <v>74</v>
      </c>
      <c r="S425" s="954">
        <f>IF(R425="Catastrófico",100%,IF(R425="Mayor",80%,IF(R425="Moderado",60%,IF(R425="Menor",40%,IF(R425="Leve",20%,"")))))</f>
        <v>0.2</v>
      </c>
      <c r="T425" s="802" t="s">
        <v>11</v>
      </c>
      <c r="U425" s="954">
        <f>IF(T425="Catastrófico",100%,IF(T425="Mayor",80%,IF(T425="Moderado",60%,IF(T425="Menor",40%,IF(T425="Leve",20%,"")))))</f>
        <v>0.8</v>
      </c>
      <c r="V425" s="957" t="str">
        <f>IF(W425=100%,"Catastrófico",IF(W425=80%,"Mayor",IF(W425=60%,"Moderado",IF(W425=40%,"Menor",IF(W425=20%,"Leve","")))))</f>
        <v>Mayor</v>
      </c>
      <c r="W425" s="954">
        <f>IF(AND(S425="",U425=""),"",MAX(S425,U425))</f>
        <v>0.8</v>
      </c>
      <c r="X425" s="954" t="str">
        <f>CONCATENATE(P425,V425)</f>
        <v>Muy BajaMayor</v>
      </c>
      <c r="Y425" s="967" t="str">
        <f>IF(X425="Muy AltaLeve","Alto",IF(X425="Muy AltaMenor","Alto",IF(X425="Muy AltaModerado","Alto",IF(X425="Muy AltaMayor","Alto",IF(X425="Muy AltaCatastrófico","Extremo",IF(X425="AltaLeve","Moderado",IF(X425="AltaMenor","Moderado",IF(X425="AltaModerado","Alto",IF(X425="AltaMayor","Alto",IF(X425="AltaCatastrófico","Extremo",IF(X425="MediaLeve","Moderado",IF(X425="MediaMenor","Moderado",IF(X425="MediaModerado","Moderado",IF(X425="MediaMayor","Alto",IF(X425="MediaCatastrófico","Extremo",IF(X425="BajaLeve","Bajo",IF(X425="BajaMenor","Moderado",IF(X425="BajaModerado","Moderado",IF(X425="BajaMayor","Alto",IF(X425="BajaCatastrófico","Extremo",IF(X425="Muy BajaLeve","Bajo",IF(X425="Muy BajaMenor","Bajo",IF(X425="Muy BajaModerado","Moderado",IF(X425="Muy BajaMayor","Alto",IF(X425="Muy BajaCatastrófico","Extremo","")))))))))))))))))))))))))</f>
        <v>Alto</v>
      </c>
      <c r="Z425" s="58">
        <v>1</v>
      </c>
      <c r="AA425" s="395" t="s">
        <v>1533</v>
      </c>
      <c r="AB425" s="381" t="s">
        <v>170</v>
      </c>
      <c r="AC425" s="395" t="s">
        <v>1534</v>
      </c>
      <c r="AD425" s="382" t="str">
        <f t="shared" si="40"/>
        <v>Impacto</v>
      </c>
      <c r="AE425" s="381" t="s">
        <v>76</v>
      </c>
      <c r="AF425" s="301">
        <f t="shared" si="41"/>
        <v>0.1</v>
      </c>
      <c r="AG425" s="381" t="s">
        <v>77</v>
      </c>
      <c r="AH425" s="301">
        <f t="shared" si="42"/>
        <v>0.15</v>
      </c>
      <c r="AI425" s="300">
        <f t="shared" si="43"/>
        <v>0.25</v>
      </c>
      <c r="AJ425" s="59">
        <f>IFERROR(IF(AD425="Probabilidad",(Q425-(+Q425*AI425)),IF(AD425="Impacto",Q425,"")),"")</f>
        <v>0.2</v>
      </c>
      <c r="AK425" s="59">
        <f>IFERROR(IF(AD425="Impacto",(W425-(+W425*AI425)),IF(AD425="Probabilidad",W425,"")),"")</f>
        <v>0.60000000000000009</v>
      </c>
      <c r="AL425" s="19" t="s">
        <v>66</v>
      </c>
      <c r="AM425" s="10" t="s">
        <v>79</v>
      </c>
      <c r="AN425" s="19" t="s">
        <v>80</v>
      </c>
      <c r="AO425" s="951">
        <f>Q425</f>
        <v>0.2</v>
      </c>
      <c r="AP425" s="951">
        <f>IF(AJ425="","",MIN(AJ425:AJ430))</f>
        <v>1.7999999999999999E-2</v>
      </c>
      <c r="AQ425" s="967" t="str">
        <f>IFERROR(IF(AP425="","",IF(AP425&lt;=0.2,"Muy Baja",IF(AP425&lt;=0.4,"Baja",IF(AP425&lt;=0.6,"Media",IF(AP425&lt;=0.8,"Alta","Muy Alta"))))),"")</f>
        <v>Muy Baja</v>
      </c>
      <c r="AR425" s="951">
        <f>W425</f>
        <v>0.8</v>
      </c>
      <c r="AS425" s="951">
        <f>IF(AK425="","",MIN(AK425:AK430))</f>
        <v>0.45000000000000007</v>
      </c>
      <c r="AT425" s="967" t="str">
        <f>IFERROR(IF(AS425="","",IF(AS425&lt;=0.2,"Leve",IF(AS425&lt;=0.4,"Menor",IF(AS425&lt;=0.6,"Moderado",IF(AS425&lt;=0.8,"Mayor","Catastrófico"))))),"")</f>
        <v>Moderado</v>
      </c>
      <c r="AU425" s="967" t="str">
        <f>Y425</f>
        <v>Alto</v>
      </c>
      <c r="AV425" s="967" t="str">
        <f>IFERROR(IF(OR(AND(AQ425="Muy Baja",AT425="Leve"),AND(AQ425="Muy Baja",AT425="Menor"),AND(AQ425="Baja",AT425="Leve")),"Bajo",IF(OR(AND(AQ425="Muy baja",AT425="Moderado"),AND(AQ425="Baja",AT425="Menor"),AND(AQ425="Baja",AT425="Moderado"),AND(AQ425="Media",AT425="Leve"),AND(AQ425="Media",AT425="Menor"),AND(AQ425="Media",AT425="Moderado"),AND(AQ425="Alta",AT425="Leve"),AND(AQ425="Alta",AT425="Menor")),"Moderado",IF(OR(AND(AQ425="Muy Baja",AT425="Mayor"),AND(AQ425="Baja",AT425="Mayor"),AND(AQ425="Media",AT425="Mayor"),AND(AQ425="Alta",AT425="Moderado"),AND(AQ425="Alta",AT425="Mayor"),AND(AQ425="Muy Alta",AT425="Leve"),AND(AQ425="Muy Alta",AT425="Menor"),AND(AQ425="Muy Alta",AT425="Moderado"),AND(AQ425="Muy Alta",AT425="Mayor")),"Alto",IF(OR(AND(AQ425="Muy Baja",AT425="Catastrófico"),AND(AQ425="Baja",AT425="Catastrófico"),AND(AQ425="Media",AT425="Catastrófico"),AND(AQ425="Alta",AT425="Catastrófico"),AND(AQ425="Muy Alta",AT425="Catastrófico")),"Extremo","")))),"")</f>
        <v>Moderado</v>
      </c>
      <c r="AW425" s="802" t="s">
        <v>167</v>
      </c>
      <c r="AX425" s="804" t="s">
        <v>1683</v>
      </c>
      <c r="AY425" s="804" t="s">
        <v>1684</v>
      </c>
      <c r="AZ425" s="804" t="s">
        <v>982</v>
      </c>
      <c r="BA425" s="804" t="s">
        <v>1723</v>
      </c>
      <c r="BB425" s="1136" t="s">
        <v>1698</v>
      </c>
      <c r="BC425" s="855"/>
      <c r="BD425" s="855"/>
      <c r="BE425" s="1039"/>
      <c r="BF425" s="1039"/>
      <c r="BG425" s="1039"/>
      <c r="BH425" s="1191"/>
      <c r="BI425" s="1191"/>
      <c r="BJ425" s="861"/>
      <c r="BK425" s="855"/>
      <c r="BL425" s="1040"/>
    </row>
    <row r="426" spans="1:64" ht="71.25" thickBot="1" x14ac:dyDescent="0.3">
      <c r="A426" s="1181"/>
      <c r="B426" s="1183"/>
      <c r="C426" s="1062"/>
      <c r="D426" s="1013"/>
      <c r="E426" s="946"/>
      <c r="F426" s="1016"/>
      <c r="G426" s="852"/>
      <c r="H426" s="803"/>
      <c r="I426" s="1044"/>
      <c r="J426" s="983"/>
      <c r="K426" s="1002"/>
      <c r="L426" s="852"/>
      <c r="M426" s="852"/>
      <c r="N426" s="805"/>
      <c r="O426" s="971"/>
      <c r="P426" s="803"/>
      <c r="Q426" s="955"/>
      <c r="R426" s="803"/>
      <c r="S426" s="955"/>
      <c r="T426" s="803"/>
      <c r="U426" s="955"/>
      <c r="V426" s="958"/>
      <c r="W426" s="955"/>
      <c r="X426" s="955"/>
      <c r="Y426" s="968"/>
      <c r="Z426" s="68">
        <v>2</v>
      </c>
      <c r="AA426" s="385" t="s">
        <v>1535</v>
      </c>
      <c r="AB426" s="383" t="s">
        <v>170</v>
      </c>
      <c r="AC426" s="385" t="s">
        <v>1536</v>
      </c>
      <c r="AD426" s="384" t="str">
        <f t="shared" si="40"/>
        <v>Probabilidad</v>
      </c>
      <c r="AE426" s="383" t="s">
        <v>64</v>
      </c>
      <c r="AF426" s="302">
        <f t="shared" si="41"/>
        <v>0.25</v>
      </c>
      <c r="AG426" s="383" t="s">
        <v>65</v>
      </c>
      <c r="AH426" s="302">
        <f t="shared" si="42"/>
        <v>0.25</v>
      </c>
      <c r="AI426" s="315">
        <f t="shared" si="43"/>
        <v>0.5</v>
      </c>
      <c r="AJ426" s="69">
        <f>IFERROR(IF(AND(AD425="Probabilidad",AD426="Probabilidad"),(AJ425-(+AJ425*AI426)),IF(AD426="Probabilidad",(Q425-(+Q425*AI426)),IF(AD426="Impacto",AJ425,""))),"")</f>
        <v>0.1</v>
      </c>
      <c r="AK426" s="69">
        <f>IFERROR(IF(AND(AD425="Impacto",AD426="Impacto"),(AK425-(+AK425*AI426)),IF(AD426="Impacto",(W425-(W425*AI426)),IF(AD426="Probabilidad",AK425,""))),"")</f>
        <v>0.60000000000000009</v>
      </c>
      <c r="AL426" s="19" t="s">
        <v>66</v>
      </c>
      <c r="AM426" s="19" t="s">
        <v>67</v>
      </c>
      <c r="AN426" s="19" t="s">
        <v>80</v>
      </c>
      <c r="AO426" s="952"/>
      <c r="AP426" s="952"/>
      <c r="AQ426" s="968"/>
      <c r="AR426" s="952"/>
      <c r="AS426" s="952"/>
      <c r="AT426" s="968"/>
      <c r="AU426" s="968"/>
      <c r="AV426" s="968"/>
      <c r="AW426" s="803"/>
      <c r="AX426" s="805"/>
      <c r="AY426" s="805"/>
      <c r="AZ426" s="805"/>
      <c r="BA426" s="805"/>
      <c r="BB426" s="1137"/>
      <c r="BC426" s="852"/>
      <c r="BD426" s="852"/>
      <c r="BE426" s="1020"/>
      <c r="BF426" s="1020"/>
      <c r="BG426" s="1020"/>
      <c r="BH426" s="1192"/>
      <c r="BI426" s="1192"/>
      <c r="BJ426" s="805"/>
      <c r="BK426" s="852"/>
      <c r="BL426" s="1041"/>
    </row>
    <row r="427" spans="1:64" ht="75.75" thickBot="1" x14ac:dyDescent="0.3">
      <c r="A427" s="1181"/>
      <c r="B427" s="1183"/>
      <c r="C427" s="1062"/>
      <c r="D427" s="1013"/>
      <c r="E427" s="946"/>
      <c r="F427" s="1016"/>
      <c r="G427" s="852"/>
      <c r="H427" s="803"/>
      <c r="I427" s="1044"/>
      <c r="J427" s="983"/>
      <c r="K427" s="1002"/>
      <c r="L427" s="852"/>
      <c r="M427" s="852"/>
      <c r="N427" s="805"/>
      <c r="O427" s="971"/>
      <c r="P427" s="803"/>
      <c r="Q427" s="955"/>
      <c r="R427" s="803"/>
      <c r="S427" s="955"/>
      <c r="T427" s="803"/>
      <c r="U427" s="955"/>
      <c r="V427" s="958"/>
      <c r="W427" s="955"/>
      <c r="X427" s="955"/>
      <c r="Y427" s="968"/>
      <c r="Z427" s="68">
        <v>3</v>
      </c>
      <c r="AA427" s="62" t="s">
        <v>1130</v>
      </c>
      <c r="AB427" s="381" t="s">
        <v>165</v>
      </c>
      <c r="AC427" s="385" t="s">
        <v>921</v>
      </c>
      <c r="AD427" s="384" t="str">
        <f t="shared" si="40"/>
        <v>Probabilidad</v>
      </c>
      <c r="AE427" s="383" t="s">
        <v>902</v>
      </c>
      <c r="AF427" s="302">
        <f t="shared" si="41"/>
        <v>0.25</v>
      </c>
      <c r="AG427" s="383" t="s">
        <v>65</v>
      </c>
      <c r="AH427" s="302">
        <f t="shared" si="42"/>
        <v>0.25</v>
      </c>
      <c r="AI427" s="315">
        <f t="shared" si="43"/>
        <v>0.5</v>
      </c>
      <c r="AJ427" s="69">
        <f>IFERROR(IF(AND(AD426="Probabilidad",AD427="Probabilidad"),(AJ426-(+AJ426*AI427)),IF(AND(AD426="Impacto",AD427="Probabilidad"),(AJ425-(+AJ425*AI427)),IF(AD427="Impacto",AJ426,""))),"")</f>
        <v>0.05</v>
      </c>
      <c r="AK427" s="69">
        <f>IFERROR(IF(AND(AD426="Impacto",AD427="Impacto"),(AK426-(+AK426*AI427)),IF(AND(AD426="Probabilidad",AD427="Impacto"),(AK425-(+AK425*AI427)),IF(AD427="Probabilidad",AK426,""))),"")</f>
        <v>0.60000000000000009</v>
      </c>
      <c r="AL427" s="19" t="s">
        <v>66</v>
      </c>
      <c r="AM427" s="10" t="s">
        <v>79</v>
      </c>
      <c r="AN427" s="19" t="s">
        <v>80</v>
      </c>
      <c r="AO427" s="952"/>
      <c r="AP427" s="952"/>
      <c r="AQ427" s="968"/>
      <c r="AR427" s="952"/>
      <c r="AS427" s="952"/>
      <c r="AT427" s="968"/>
      <c r="AU427" s="968"/>
      <c r="AV427" s="968"/>
      <c r="AW427" s="803"/>
      <c r="AX427" s="805"/>
      <c r="AY427" s="805"/>
      <c r="AZ427" s="805"/>
      <c r="BA427" s="805"/>
      <c r="BB427" s="1137"/>
      <c r="BC427" s="852"/>
      <c r="BD427" s="852"/>
      <c r="BE427" s="1020"/>
      <c r="BF427" s="1020"/>
      <c r="BG427" s="1020"/>
      <c r="BH427" s="1192"/>
      <c r="BI427" s="1192"/>
      <c r="BJ427" s="805"/>
      <c r="BK427" s="852"/>
      <c r="BL427" s="1041"/>
    </row>
    <row r="428" spans="1:64" ht="75" x14ac:dyDescent="0.25">
      <c r="A428" s="1181"/>
      <c r="B428" s="1183"/>
      <c r="C428" s="1062"/>
      <c r="D428" s="1013"/>
      <c r="E428" s="946"/>
      <c r="F428" s="1016"/>
      <c r="G428" s="852"/>
      <c r="H428" s="803"/>
      <c r="I428" s="1044"/>
      <c r="J428" s="983"/>
      <c r="K428" s="1002"/>
      <c r="L428" s="852"/>
      <c r="M428" s="852"/>
      <c r="N428" s="805"/>
      <c r="O428" s="971"/>
      <c r="P428" s="803"/>
      <c r="Q428" s="955"/>
      <c r="R428" s="803"/>
      <c r="S428" s="955"/>
      <c r="T428" s="803"/>
      <c r="U428" s="955"/>
      <c r="V428" s="958"/>
      <c r="W428" s="955"/>
      <c r="X428" s="955"/>
      <c r="Y428" s="968"/>
      <c r="Z428" s="68">
        <v>4</v>
      </c>
      <c r="AA428" s="385" t="s">
        <v>1537</v>
      </c>
      <c r="AB428" s="383" t="s">
        <v>170</v>
      </c>
      <c r="AC428" s="395" t="s">
        <v>1538</v>
      </c>
      <c r="AD428" s="384" t="str">
        <f t="shared" si="40"/>
        <v>Probabilidad</v>
      </c>
      <c r="AE428" s="383" t="s">
        <v>902</v>
      </c>
      <c r="AF428" s="302">
        <f t="shared" si="41"/>
        <v>0.25</v>
      </c>
      <c r="AG428" s="383" t="s">
        <v>903</v>
      </c>
      <c r="AH428" s="302">
        <f t="shared" si="42"/>
        <v>0.15</v>
      </c>
      <c r="AI428" s="315">
        <f t="shared" si="43"/>
        <v>0.4</v>
      </c>
      <c r="AJ428" s="69">
        <f>IFERROR(IF(AND(AD427="Probabilidad",AD428="Probabilidad"),(AJ427-(+AJ427*AI428)),IF(AND(AD427="Impacto",AD428="Probabilidad"),(AJ426-(+AJ426*AI428)),IF(AD428="Impacto",AJ427,""))),"")</f>
        <v>0.03</v>
      </c>
      <c r="AK428" s="69">
        <f>IFERROR(IF(AND(AD427="Impacto",AD428="Impacto"),(AK427-(+AK427*AI428)),IF(AND(AD427="Probabilidad",AD428="Impacto"),(AK426-(+AK426*AI428)),IF(AD428="Probabilidad",AK427,""))),"")</f>
        <v>0.60000000000000009</v>
      </c>
      <c r="AL428" s="19" t="s">
        <v>66</v>
      </c>
      <c r="AM428" s="19" t="s">
        <v>67</v>
      </c>
      <c r="AN428" s="19" t="s">
        <v>81</v>
      </c>
      <c r="AO428" s="952"/>
      <c r="AP428" s="952"/>
      <c r="AQ428" s="968"/>
      <c r="AR428" s="952"/>
      <c r="AS428" s="952"/>
      <c r="AT428" s="968"/>
      <c r="AU428" s="968"/>
      <c r="AV428" s="968"/>
      <c r="AW428" s="803"/>
      <c r="AX428" s="805"/>
      <c r="AY428" s="805"/>
      <c r="AZ428" s="805"/>
      <c r="BA428" s="805"/>
      <c r="BB428" s="1137"/>
      <c r="BC428" s="852"/>
      <c r="BD428" s="852"/>
      <c r="BE428" s="1020"/>
      <c r="BF428" s="1020"/>
      <c r="BG428" s="1020"/>
      <c r="BH428" s="1192"/>
      <c r="BI428" s="1192"/>
      <c r="BJ428" s="805"/>
      <c r="BK428" s="852"/>
      <c r="BL428" s="1041"/>
    </row>
    <row r="429" spans="1:64" ht="78.75" x14ac:dyDescent="0.25">
      <c r="A429" s="1181"/>
      <c r="B429" s="1183"/>
      <c r="C429" s="1062"/>
      <c r="D429" s="1013"/>
      <c r="E429" s="946"/>
      <c r="F429" s="1016"/>
      <c r="G429" s="852"/>
      <c r="H429" s="803"/>
      <c r="I429" s="1044"/>
      <c r="J429" s="983"/>
      <c r="K429" s="1002"/>
      <c r="L429" s="852"/>
      <c r="M429" s="852"/>
      <c r="N429" s="805"/>
      <c r="O429" s="971"/>
      <c r="P429" s="803"/>
      <c r="Q429" s="955"/>
      <c r="R429" s="803"/>
      <c r="S429" s="955"/>
      <c r="T429" s="803"/>
      <c r="U429" s="955"/>
      <c r="V429" s="958"/>
      <c r="W429" s="955"/>
      <c r="X429" s="955"/>
      <c r="Y429" s="968"/>
      <c r="Z429" s="68">
        <v>5</v>
      </c>
      <c r="AA429" s="385" t="s">
        <v>1539</v>
      </c>
      <c r="AB429" s="383" t="s">
        <v>165</v>
      </c>
      <c r="AC429" s="385" t="s">
        <v>94</v>
      </c>
      <c r="AD429" s="384" t="str">
        <f t="shared" si="40"/>
        <v>Probabilidad</v>
      </c>
      <c r="AE429" s="383" t="s">
        <v>907</v>
      </c>
      <c r="AF429" s="302">
        <f t="shared" si="41"/>
        <v>0.15</v>
      </c>
      <c r="AG429" s="383" t="s">
        <v>65</v>
      </c>
      <c r="AH429" s="302">
        <f t="shared" si="42"/>
        <v>0.25</v>
      </c>
      <c r="AI429" s="315">
        <f t="shared" si="43"/>
        <v>0.4</v>
      </c>
      <c r="AJ429" s="69">
        <f>IFERROR(IF(AND(AD428="Probabilidad",AD429="Probabilidad"),(AJ428-(+AJ428*AI429)),IF(AND(AD428="Impacto",AD429="Probabilidad"),(AJ427-(+AJ427*AI429)),IF(AD429="Impacto",AJ428,""))),"")</f>
        <v>1.7999999999999999E-2</v>
      </c>
      <c r="AK429" s="69">
        <f>IFERROR(IF(AND(AD428="Impacto",AD429="Impacto"),(AK428-(+AK428*AI429)),IF(AND(AD428="Probabilidad",AD429="Impacto"),(AK427-(+AK427*AI429)),IF(AD429="Probabilidad",AK428,""))),"")</f>
        <v>0.60000000000000009</v>
      </c>
      <c r="AL429" s="19" t="s">
        <v>78</v>
      </c>
      <c r="AM429" s="19" t="s">
        <v>79</v>
      </c>
      <c r="AN429" s="19" t="s">
        <v>80</v>
      </c>
      <c r="AO429" s="952"/>
      <c r="AP429" s="952"/>
      <c r="AQ429" s="968"/>
      <c r="AR429" s="952"/>
      <c r="AS429" s="952"/>
      <c r="AT429" s="968"/>
      <c r="AU429" s="968"/>
      <c r="AV429" s="968"/>
      <c r="AW429" s="803"/>
      <c r="AX429" s="805"/>
      <c r="AY429" s="805"/>
      <c r="AZ429" s="805"/>
      <c r="BA429" s="805"/>
      <c r="BB429" s="1137"/>
      <c r="BC429" s="852"/>
      <c r="BD429" s="852"/>
      <c r="BE429" s="1020"/>
      <c r="BF429" s="1020"/>
      <c r="BG429" s="1020"/>
      <c r="BH429" s="1192"/>
      <c r="BI429" s="1192"/>
      <c r="BJ429" s="805"/>
      <c r="BK429" s="852"/>
      <c r="BL429" s="1041"/>
    </row>
    <row r="430" spans="1:64" ht="105.75" thickBot="1" x14ac:dyDescent="0.3">
      <c r="A430" s="1181"/>
      <c r="B430" s="1183"/>
      <c r="C430" s="1062"/>
      <c r="D430" s="1014"/>
      <c r="E430" s="947"/>
      <c r="F430" s="1017"/>
      <c r="G430" s="960"/>
      <c r="H430" s="847"/>
      <c r="I430" s="1045"/>
      <c r="J430" s="984"/>
      <c r="K430" s="1003"/>
      <c r="L430" s="960"/>
      <c r="M430" s="960"/>
      <c r="N430" s="806"/>
      <c r="O430" s="972"/>
      <c r="P430" s="847"/>
      <c r="Q430" s="956"/>
      <c r="R430" s="847"/>
      <c r="S430" s="956"/>
      <c r="T430" s="847"/>
      <c r="U430" s="956"/>
      <c r="V430" s="959"/>
      <c r="W430" s="956"/>
      <c r="X430" s="956"/>
      <c r="Y430" s="969"/>
      <c r="Z430" s="60">
        <v>6</v>
      </c>
      <c r="AA430" s="387" t="s">
        <v>1133</v>
      </c>
      <c r="AB430" s="388" t="s">
        <v>170</v>
      </c>
      <c r="AC430" s="387" t="s">
        <v>1531</v>
      </c>
      <c r="AD430" s="391" t="str">
        <f t="shared" si="40"/>
        <v>Impacto</v>
      </c>
      <c r="AE430" s="388" t="s">
        <v>908</v>
      </c>
      <c r="AF430" s="303">
        <f t="shared" si="41"/>
        <v>0.1</v>
      </c>
      <c r="AG430" s="388" t="s">
        <v>903</v>
      </c>
      <c r="AH430" s="303">
        <f t="shared" si="42"/>
        <v>0.15</v>
      </c>
      <c r="AI430" s="61">
        <f t="shared" si="43"/>
        <v>0.25</v>
      </c>
      <c r="AJ430" s="63">
        <f>IFERROR(IF(AND(AD429="Probabilidad",AD430="Probabilidad"),(AJ429-(+AJ429*AI430)),IF(AND(AD429="Impacto",AD430="Probabilidad"),(AJ428-(+AJ428*AI430)),IF(AD430="Impacto",AJ429,""))),"")</f>
        <v>1.7999999999999999E-2</v>
      </c>
      <c r="AK430" s="63">
        <f>IFERROR(IF(AND(AD429="Impacto",AD430="Impacto"),(AK429-(+AK429*AI430)),IF(AND(AD429="Probabilidad",AD430="Impacto"),(AK428-(+AK428*AI430)),IF(AD430="Probabilidad",AK429,""))),"")</f>
        <v>0.45000000000000007</v>
      </c>
      <c r="AL430" s="19" t="s">
        <v>66</v>
      </c>
      <c r="AM430" s="19" t="s">
        <v>67</v>
      </c>
      <c r="AN430" s="19" t="s">
        <v>81</v>
      </c>
      <c r="AO430" s="953"/>
      <c r="AP430" s="953"/>
      <c r="AQ430" s="969"/>
      <c r="AR430" s="953"/>
      <c r="AS430" s="953"/>
      <c r="AT430" s="969"/>
      <c r="AU430" s="969"/>
      <c r="AV430" s="969"/>
      <c r="AW430" s="847"/>
      <c r="AX430" s="806"/>
      <c r="AY430" s="806"/>
      <c r="AZ430" s="806"/>
      <c r="BA430" s="806"/>
      <c r="BB430" s="1138"/>
      <c r="BC430" s="960"/>
      <c r="BD430" s="960"/>
      <c r="BE430" s="1021"/>
      <c r="BF430" s="1021"/>
      <c r="BG430" s="1021"/>
      <c r="BH430" s="1193"/>
      <c r="BI430" s="1193"/>
      <c r="BJ430" s="806"/>
      <c r="BK430" s="960"/>
      <c r="BL430" s="1042"/>
    </row>
    <row r="431" spans="1:64" ht="76.5" customHeight="1" thickBot="1" x14ac:dyDescent="0.3">
      <c r="A431" s="1181"/>
      <c r="B431" s="1183"/>
      <c r="C431" s="1062"/>
      <c r="D431" s="1012" t="s">
        <v>840</v>
      </c>
      <c r="E431" s="945" t="s">
        <v>128</v>
      </c>
      <c r="F431" s="1015">
        <v>27</v>
      </c>
      <c r="G431" s="804" t="s">
        <v>1540</v>
      </c>
      <c r="H431" s="802" t="s">
        <v>98</v>
      </c>
      <c r="I431" s="1018" t="s">
        <v>1724</v>
      </c>
      <c r="J431" s="1067" t="s">
        <v>16</v>
      </c>
      <c r="K431" s="1001" t="str">
        <f>CONCATENATE(" *",[27]Árbol_G!C722," *",[27]Árbol_G!E722," *",[27]Árbol_G!G722)</f>
        <v xml:space="preserve"> * * *</v>
      </c>
      <c r="L431" s="804" t="s">
        <v>1541</v>
      </c>
      <c r="M431" s="804" t="s">
        <v>1079</v>
      </c>
      <c r="N431" s="1202"/>
      <c r="O431" s="1203"/>
      <c r="P431" s="802" t="s">
        <v>71</v>
      </c>
      <c r="Q431" s="954">
        <f>IF(P431="Muy Alta",100%,IF(P431="Alta",80%,IF(P431="Media",60%,IF(P431="Baja",40%,IF(P431="Muy Baja",20%,"")))))</f>
        <v>0.4</v>
      </c>
      <c r="R431" s="802"/>
      <c r="S431" s="954" t="str">
        <f>IF(R431="Catastrófico",100%,IF(R431="Mayor",80%,IF(R431="Moderado",60%,IF(R431="Menor",40%,IF(R431="Leve",20%,"")))))</f>
        <v/>
      </c>
      <c r="T431" s="802" t="s">
        <v>9</v>
      </c>
      <c r="U431" s="954">
        <f>IF(T431="Catastrófico",100%,IF(T431="Mayor",80%,IF(T431="Moderado",60%,IF(T431="Menor",40%,IF(T431="Leve",20%,"")))))</f>
        <v>0.4</v>
      </c>
      <c r="V431" s="957" t="str">
        <f>IF(W431=100%,"Catastrófico",IF(W431=80%,"Mayor",IF(W431=60%,"Moderado",IF(W431=40%,"Menor",IF(W431=20%,"Leve","")))))</f>
        <v>Menor</v>
      </c>
      <c r="W431" s="954">
        <f>IF(AND(S431="",U431=""),"",MAX(S431,U431))</f>
        <v>0.4</v>
      </c>
      <c r="X431" s="954" t="str">
        <f>CONCATENATE(P431,V431)</f>
        <v>BajaMenor</v>
      </c>
      <c r="Y431" s="967" t="str">
        <f>IF(X431="Muy AltaLeve","Alto",IF(X431="Muy AltaMenor","Alto",IF(X431="Muy AltaModerado","Alto",IF(X431="Muy AltaMayor","Alto",IF(X431="Muy AltaCatastrófico","Extremo",IF(X431="AltaLeve","Moderado",IF(X431="AltaMenor","Moderado",IF(X431="AltaModerado","Alto",IF(X431="AltaMayor","Alto",IF(X431="AltaCatastrófico","Extremo",IF(X431="MediaLeve","Moderado",IF(X431="MediaMenor","Moderado",IF(X431="MediaModerado","Moderado",IF(X431="MediaMayor","Alto",IF(X431="MediaCatastrófico","Extremo",IF(X431="BajaLeve","Bajo",IF(X431="BajaMenor","Moderado",IF(X431="BajaModerado","Moderado",IF(X431="BajaMayor","Alto",IF(X431="BajaCatastrófico","Extremo",IF(X431="Muy BajaLeve","Bajo",IF(X431="Muy BajaMenor","Bajo",IF(X431="Muy BajaModerado","Moderado",IF(X431="Muy BajaMayor","Alto",IF(X431="Muy BajaCatastrófico","Extremo","")))))))))))))))))))))))))</f>
        <v>Moderado</v>
      </c>
      <c r="Z431" s="58">
        <v>1</v>
      </c>
      <c r="AA431" s="395" t="s">
        <v>1542</v>
      </c>
      <c r="AB431" s="381" t="s">
        <v>170</v>
      </c>
      <c r="AC431" s="395" t="s">
        <v>1543</v>
      </c>
      <c r="AD431" s="382" t="str">
        <f t="shared" si="40"/>
        <v>Probabilidad</v>
      </c>
      <c r="AE431" s="381" t="s">
        <v>64</v>
      </c>
      <c r="AF431" s="301">
        <f t="shared" si="41"/>
        <v>0.25</v>
      </c>
      <c r="AG431" s="381" t="s">
        <v>77</v>
      </c>
      <c r="AH431" s="301">
        <f t="shared" si="42"/>
        <v>0.15</v>
      </c>
      <c r="AI431" s="300">
        <f t="shared" si="43"/>
        <v>0.4</v>
      </c>
      <c r="AJ431" s="59">
        <f>IFERROR(IF(AD431="Probabilidad",(Q431-(+Q431*AI431)),IF(AD431="Impacto",Q431,"")),"")</f>
        <v>0.24</v>
      </c>
      <c r="AK431" s="59">
        <f>IFERROR(IF(AD431="Impacto",(W431-(+W431*AI431)),IF(AD431="Probabilidad",W431,"")),"")</f>
        <v>0.4</v>
      </c>
      <c r="AL431" s="19" t="s">
        <v>66</v>
      </c>
      <c r="AM431" s="19" t="s">
        <v>67</v>
      </c>
      <c r="AN431" s="19" t="s">
        <v>81</v>
      </c>
      <c r="AO431" s="951">
        <f>Q431</f>
        <v>0.4</v>
      </c>
      <c r="AP431" s="951">
        <f>IF(AJ431="","",MIN(AJ431:AJ436))</f>
        <v>0.16799999999999998</v>
      </c>
      <c r="AQ431" s="967" t="str">
        <f>IFERROR(IF(AP431="","",IF(AP431&lt;=0.2,"Muy Baja",IF(AP431&lt;=0.4,"Baja",IF(AP431&lt;=0.6,"Media",IF(AP431&lt;=0.8,"Alta","Muy Alta"))))),"")</f>
        <v>Muy Baja</v>
      </c>
      <c r="AR431" s="951">
        <f>W431</f>
        <v>0.4</v>
      </c>
      <c r="AS431" s="951">
        <f>IF(AK431="","",MIN(AK431:AK436))</f>
        <v>0.30000000000000004</v>
      </c>
      <c r="AT431" s="967" t="str">
        <f>IFERROR(IF(AS431="","",IF(AS431&lt;=0.2,"Leve",IF(AS431&lt;=0.4,"Menor",IF(AS431&lt;=0.6,"Moderado",IF(AS431&lt;=0.8,"Mayor","Catastrófico"))))),"")</f>
        <v>Menor</v>
      </c>
      <c r="AU431" s="967" t="str">
        <f>Y431</f>
        <v>Moderado</v>
      </c>
      <c r="AV431" s="967" t="str">
        <f>IFERROR(IF(OR(AND(AQ431="Muy Baja",AT431="Leve"),AND(AQ431="Muy Baja",AT431="Menor"),AND(AQ431="Baja",AT431="Leve")),"Bajo",IF(OR(AND(AQ431="Muy baja",AT431="Moderado"),AND(AQ431="Baja",AT431="Menor"),AND(AQ431="Baja",AT431="Moderado"),AND(AQ431="Media",AT431="Leve"),AND(AQ431="Media",AT431="Menor"),AND(AQ431="Media",AT431="Moderado"),AND(AQ431="Alta",AT431="Leve"),AND(AQ431="Alta",AT431="Menor")),"Moderado",IF(OR(AND(AQ431="Muy Baja",AT431="Mayor"),AND(AQ431="Baja",AT431="Mayor"),AND(AQ431="Media",AT431="Mayor"),AND(AQ431="Alta",AT431="Moderado"),AND(AQ431="Alta",AT431="Mayor"),AND(AQ431="Muy Alta",AT431="Leve"),AND(AQ431="Muy Alta",AT431="Menor"),AND(AQ431="Muy Alta",AT431="Moderado"),AND(AQ431="Muy Alta",AT431="Mayor")),"Alto",IF(OR(AND(AQ431="Muy Baja",AT431="Catastrófico"),AND(AQ431="Baja",AT431="Catastrófico"),AND(AQ431="Media",AT431="Catastrófico"),AND(AQ431="Alta",AT431="Catastrófico"),AND(AQ431="Muy Alta",AT431="Catastrófico")),"Extremo","")))),"")</f>
        <v>Bajo</v>
      </c>
      <c r="AW431" s="802" t="s">
        <v>82</v>
      </c>
      <c r="AX431" s="804"/>
      <c r="AY431" s="804"/>
      <c r="AZ431" s="804"/>
      <c r="BA431" s="804"/>
      <c r="BB431" s="1136"/>
      <c r="BC431" s="851"/>
      <c r="BD431" s="851"/>
      <c r="BE431" s="1019"/>
      <c r="BF431" s="1019"/>
      <c r="BG431" s="1019"/>
      <c r="BH431" s="1019"/>
      <c r="BI431" s="1019"/>
      <c r="BJ431" s="804"/>
      <c r="BK431" s="804"/>
      <c r="BL431" s="1179"/>
    </row>
    <row r="432" spans="1:64" ht="71.25" thickBot="1" x14ac:dyDescent="0.3">
      <c r="A432" s="1181"/>
      <c r="B432" s="1183"/>
      <c r="C432" s="1062"/>
      <c r="D432" s="1013"/>
      <c r="E432" s="946"/>
      <c r="F432" s="1016"/>
      <c r="G432" s="805"/>
      <c r="H432" s="803"/>
      <c r="I432" s="952"/>
      <c r="J432" s="1068"/>
      <c r="K432" s="1002"/>
      <c r="L432" s="805"/>
      <c r="M432" s="805"/>
      <c r="N432" s="1185"/>
      <c r="O432" s="1189"/>
      <c r="P432" s="803"/>
      <c r="Q432" s="955"/>
      <c r="R432" s="803"/>
      <c r="S432" s="955"/>
      <c r="T432" s="803"/>
      <c r="U432" s="955"/>
      <c r="V432" s="958"/>
      <c r="W432" s="955"/>
      <c r="X432" s="955"/>
      <c r="Y432" s="968"/>
      <c r="Z432" s="68">
        <v>2</v>
      </c>
      <c r="AA432" s="385" t="s">
        <v>1544</v>
      </c>
      <c r="AB432" s="383" t="s">
        <v>170</v>
      </c>
      <c r="AC432" s="395" t="s">
        <v>1543</v>
      </c>
      <c r="AD432" s="384" t="str">
        <f t="shared" si="40"/>
        <v>Probabilidad</v>
      </c>
      <c r="AE432" s="383" t="s">
        <v>75</v>
      </c>
      <c r="AF432" s="302">
        <f t="shared" si="41"/>
        <v>0.15</v>
      </c>
      <c r="AG432" s="383" t="s">
        <v>903</v>
      </c>
      <c r="AH432" s="302">
        <f t="shared" si="42"/>
        <v>0.15</v>
      </c>
      <c r="AI432" s="315">
        <f t="shared" si="43"/>
        <v>0.3</v>
      </c>
      <c r="AJ432" s="69">
        <f>IFERROR(IF(AND(AD431="Probabilidad",AD432="Probabilidad"),(AJ431-(+AJ431*AI432)),IF(AD432="Probabilidad",(Q431-(+Q431*AI432)),IF(AD432="Impacto",AJ431,""))),"")</f>
        <v>0.16799999999999998</v>
      </c>
      <c r="AK432" s="69">
        <f>IFERROR(IF(AND(AD431="Impacto",AD432="Impacto"),(AK431-(+AK431*AI432)),IF(AD432="Impacto",(W431-(W431*AI432)),IF(AD432="Probabilidad",AK431,""))),"")</f>
        <v>0.4</v>
      </c>
      <c r="AL432" s="19" t="s">
        <v>66</v>
      </c>
      <c r="AM432" s="19" t="s">
        <v>79</v>
      </c>
      <c r="AN432" s="19" t="s">
        <v>81</v>
      </c>
      <c r="AO432" s="952"/>
      <c r="AP432" s="952"/>
      <c r="AQ432" s="968"/>
      <c r="AR432" s="952"/>
      <c r="AS432" s="952"/>
      <c r="AT432" s="968"/>
      <c r="AU432" s="968"/>
      <c r="AV432" s="968"/>
      <c r="AW432" s="803"/>
      <c r="AX432" s="805"/>
      <c r="AY432" s="805"/>
      <c r="AZ432" s="805"/>
      <c r="BA432" s="805"/>
      <c r="BB432" s="1137"/>
      <c r="BC432" s="852"/>
      <c r="BD432" s="852"/>
      <c r="BE432" s="1020"/>
      <c r="BF432" s="1020"/>
      <c r="BG432" s="1020"/>
      <c r="BH432" s="1020"/>
      <c r="BI432" s="1020"/>
      <c r="BJ432" s="805"/>
      <c r="BK432" s="805"/>
      <c r="BL432" s="1026"/>
    </row>
    <row r="433" spans="1:64" ht="120" customHeight="1" x14ac:dyDescent="0.25">
      <c r="A433" s="1181"/>
      <c r="B433" s="1183"/>
      <c r="C433" s="1062"/>
      <c r="D433" s="1013"/>
      <c r="E433" s="946"/>
      <c r="F433" s="1016"/>
      <c r="G433" s="805"/>
      <c r="H433" s="803"/>
      <c r="I433" s="952"/>
      <c r="J433" s="1068"/>
      <c r="K433" s="1002"/>
      <c r="L433" s="805"/>
      <c r="M433" s="805"/>
      <c r="N433" s="1185"/>
      <c r="O433" s="1189"/>
      <c r="P433" s="803"/>
      <c r="Q433" s="955"/>
      <c r="R433" s="803"/>
      <c r="S433" s="955"/>
      <c r="T433" s="803"/>
      <c r="U433" s="955"/>
      <c r="V433" s="958"/>
      <c r="W433" s="955"/>
      <c r="X433" s="955"/>
      <c r="Y433" s="968"/>
      <c r="Z433" s="68">
        <v>3</v>
      </c>
      <c r="AA433" s="385" t="s">
        <v>1545</v>
      </c>
      <c r="AB433" s="383" t="s">
        <v>170</v>
      </c>
      <c r="AC433" s="395" t="s">
        <v>1543</v>
      </c>
      <c r="AD433" s="384" t="str">
        <f t="shared" si="40"/>
        <v>Impacto</v>
      </c>
      <c r="AE433" s="383" t="s">
        <v>76</v>
      </c>
      <c r="AF433" s="302">
        <f t="shared" si="41"/>
        <v>0.1</v>
      </c>
      <c r="AG433" s="383" t="s">
        <v>903</v>
      </c>
      <c r="AH433" s="302">
        <f t="shared" si="42"/>
        <v>0.15</v>
      </c>
      <c r="AI433" s="315">
        <f t="shared" si="43"/>
        <v>0.25</v>
      </c>
      <c r="AJ433" s="69">
        <f>IFERROR(IF(AND(AD432="Probabilidad",AD433="Probabilidad"),(AJ432-(+AJ432*AI433)),IF(AND(AD432="Impacto",AD433="Probabilidad"),(AJ431-(+AJ431*AI433)),IF(AD433="Impacto",AJ432,""))),"")</f>
        <v>0.16799999999999998</v>
      </c>
      <c r="AK433" s="69">
        <f>IFERROR(IF(AND(AD432="Impacto",AD433="Impacto"),(AK432-(+AK432*AI433)),IF(AND(AD432="Probabilidad",AD433="Impacto"),(AK431-(+AK431*AI433)),IF(AD433="Probabilidad",AK432,""))),"")</f>
        <v>0.30000000000000004</v>
      </c>
      <c r="AL433" s="19" t="s">
        <v>66</v>
      </c>
      <c r="AM433" s="19" t="s">
        <v>79</v>
      </c>
      <c r="AN433" s="19" t="s">
        <v>81</v>
      </c>
      <c r="AO433" s="952"/>
      <c r="AP433" s="952"/>
      <c r="AQ433" s="968"/>
      <c r="AR433" s="952"/>
      <c r="AS433" s="952"/>
      <c r="AT433" s="968"/>
      <c r="AU433" s="968"/>
      <c r="AV433" s="968"/>
      <c r="AW433" s="803"/>
      <c r="AX433" s="805"/>
      <c r="AY433" s="805"/>
      <c r="AZ433" s="805"/>
      <c r="BA433" s="805"/>
      <c r="BB433" s="1137"/>
      <c r="BC433" s="852"/>
      <c r="BD433" s="852"/>
      <c r="BE433" s="1020"/>
      <c r="BF433" s="1020"/>
      <c r="BG433" s="1020"/>
      <c r="BH433" s="1020"/>
      <c r="BI433" s="1020"/>
      <c r="BJ433" s="805"/>
      <c r="BK433" s="805"/>
      <c r="BL433" s="1026"/>
    </row>
    <row r="434" spans="1:64" x14ac:dyDescent="0.25">
      <c r="A434" s="1181"/>
      <c r="B434" s="1183"/>
      <c r="C434" s="1062"/>
      <c r="D434" s="1013"/>
      <c r="E434" s="946"/>
      <c r="F434" s="1016"/>
      <c r="G434" s="805"/>
      <c r="H434" s="803"/>
      <c r="I434" s="952"/>
      <c r="J434" s="1068"/>
      <c r="K434" s="1002"/>
      <c r="L434" s="805"/>
      <c r="M434" s="805"/>
      <c r="N434" s="1185"/>
      <c r="O434" s="1189"/>
      <c r="P434" s="803"/>
      <c r="Q434" s="955"/>
      <c r="R434" s="803"/>
      <c r="S434" s="955"/>
      <c r="T434" s="803"/>
      <c r="U434" s="955"/>
      <c r="V434" s="958"/>
      <c r="W434" s="955"/>
      <c r="X434" s="955"/>
      <c r="Y434" s="968"/>
      <c r="Z434" s="68">
        <v>4</v>
      </c>
      <c r="AA434" s="385"/>
      <c r="AB434" s="383"/>
      <c r="AC434" s="385"/>
      <c r="AD434" s="384" t="str">
        <f t="shared" si="40"/>
        <v/>
      </c>
      <c r="AE434" s="383"/>
      <c r="AF434" s="302" t="str">
        <f t="shared" si="41"/>
        <v/>
      </c>
      <c r="AG434" s="383"/>
      <c r="AH434" s="302" t="str">
        <f t="shared" si="42"/>
        <v/>
      </c>
      <c r="AI434" s="315" t="str">
        <f t="shared" si="43"/>
        <v/>
      </c>
      <c r="AJ434" s="69" t="str">
        <f>IFERROR(IF(AND(AD433="Probabilidad",AD434="Probabilidad"),(AJ433-(+AJ433*AI434)),IF(AND(AD433="Impacto",AD434="Probabilidad"),(AJ432-(+AJ432*AI434)),IF(AD434="Impacto",AJ433,""))),"")</f>
        <v/>
      </c>
      <c r="AK434" s="69" t="str">
        <f>IFERROR(IF(AND(AD433="Impacto",AD434="Impacto"),(AK433-(+AK433*AI434)),IF(AND(AD433="Probabilidad",AD434="Impacto"),(AK432-(+AK432*AI434)),IF(AD434="Probabilidad",AK433,""))),"")</f>
        <v/>
      </c>
      <c r="AL434" s="19"/>
      <c r="AM434" s="19"/>
      <c r="AN434" s="19"/>
      <c r="AO434" s="952"/>
      <c r="AP434" s="952"/>
      <c r="AQ434" s="968"/>
      <c r="AR434" s="952"/>
      <c r="AS434" s="952"/>
      <c r="AT434" s="968"/>
      <c r="AU434" s="968"/>
      <c r="AV434" s="968"/>
      <c r="AW434" s="803"/>
      <c r="AX434" s="805"/>
      <c r="AY434" s="805"/>
      <c r="AZ434" s="805"/>
      <c r="BA434" s="805"/>
      <c r="BB434" s="1137"/>
      <c r="BC434" s="852"/>
      <c r="BD434" s="852"/>
      <c r="BE434" s="1020"/>
      <c r="BF434" s="1020"/>
      <c r="BG434" s="1020"/>
      <c r="BH434" s="1020"/>
      <c r="BI434" s="1020"/>
      <c r="BJ434" s="805"/>
      <c r="BK434" s="805"/>
      <c r="BL434" s="1026"/>
    </row>
    <row r="435" spans="1:64" x14ac:dyDescent="0.25">
      <c r="A435" s="1181"/>
      <c r="B435" s="1183"/>
      <c r="C435" s="1062"/>
      <c r="D435" s="1013"/>
      <c r="E435" s="946"/>
      <c r="F435" s="1016"/>
      <c r="G435" s="805"/>
      <c r="H435" s="803"/>
      <c r="I435" s="952"/>
      <c r="J435" s="1068"/>
      <c r="K435" s="1002"/>
      <c r="L435" s="805"/>
      <c r="M435" s="805"/>
      <c r="N435" s="1185"/>
      <c r="O435" s="1189"/>
      <c r="P435" s="803"/>
      <c r="Q435" s="955"/>
      <c r="R435" s="803"/>
      <c r="S435" s="955"/>
      <c r="T435" s="803"/>
      <c r="U435" s="955"/>
      <c r="V435" s="958"/>
      <c r="W435" s="955"/>
      <c r="X435" s="955"/>
      <c r="Y435" s="968"/>
      <c r="Z435" s="68">
        <v>5</v>
      </c>
      <c r="AA435" s="385"/>
      <c r="AB435" s="383"/>
      <c r="AC435" s="385"/>
      <c r="AD435" s="384" t="str">
        <f t="shared" si="40"/>
        <v/>
      </c>
      <c r="AE435" s="383"/>
      <c r="AF435" s="302" t="str">
        <f t="shared" si="41"/>
        <v/>
      </c>
      <c r="AG435" s="383"/>
      <c r="AH435" s="302" t="str">
        <f t="shared" si="42"/>
        <v/>
      </c>
      <c r="AI435" s="315" t="str">
        <f t="shared" si="43"/>
        <v/>
      </c>
      <c r="AJ435" s="69" t="str">
        <f>IFERROR(IF(AND(AD434="Probabilidad",AD435="Probabilidad"),(AJ434-(+AJ434*AI435)),IF(AND(AD434="Impacto",AD435="Probabilidad"),(AJ433-(+AJ433*AI435)),IF(AD435="Impacto",AJ434,""))),"")</f>
        <v/>
      </c>
      <c r="AK435" s="69" t="str">
        <f>IFERROR(IF(AND(AD434="Impacto",AD435="Impacto"),(AK434-(+AK434*AI435)),IF(AND(AD434="Probabilidad",AD435="Impacto"),(AK433-(+AK433*AI435)),IF(AD435="Probabilidad",AK434,""))),"")</f>
        <v/>
      </c>
      <c r="AL435" s="19"/>
      <c r="AM435" s="19"/>
      <c r="AN435" s="19"/>
      <c r="AO435" s="952"/>
      <c r="AP435" s="952"/>
      <c r="AQ435" s="968"/>
      <c r="AR435" s="952"/>
      <c r="AS435" s="952"/>
      <c r="AT435" s="968"/>
      <c r="AU435" s="968"/>
      <c r="AV435" s="968"/>
      <c r="AW435" s="803"/>
      <c r="AX435" s="805"/>
      <c r="AY435" s="805"/>
      <c r="AZ435" s="805"/>
      <c r="BA435" s="805"/>
      <c r="BB435" s="1137"/>
      <c r="BC435" s="852"/>
      <c r="BD435" s="852"/>
      <c r="BE435" s="1020"/>
      <c r="BF435" s="1020"/>
      <c r="BG435" s="1020"/>
      <c r="BH435" s="1020"/>
      <c r="BI435" s="1020"/>
      <c r="BJ435" s="805"/>
      <c r="BK435" s="805"/>
      <c r="BL435" s="1026"/>
    </row>
    <row r="436" spans="1:64" ht="15.75" thickBot="1" x14ac:dyDescent="0.3">
      <c r="A436" s="1181"/>
      <c r="B436" s="1183"/>
      <c r="C436" s="1062"/>
      <c r="D436" s="1014"/>
      <c r="E436" s="947"/>
      <c r="F436" s="1017"/>
      <c r="G436" s="806"/>
      <c r="H436" s="847"/>
      <c r="I436" s="953"/>
      <c r="J436" s="1069"/>
      <c r="K436" s="1003"/>
      <c r="L436" s="806"/>
      <c r="M436" s="806"/>
      <c r="N436" s="1186"/>
      <c r="O436" s="1190"/>
      <c r="P436" s="847"/>
      <c r="Q436" s="956"/>
      <c r="R436" s="847"/>
      <c r="S436" s="956"/>
      <c r="T436" s="847"/>
      <c r="U436" s="956"/>
      <c r="V436" s="959"/>
      <c r="W436" s="956"/>
      <c r="X436" s="956"/>
      <c r="Y436" s="969"/>
      <c r="Z436" s="60">
        <v>6</v>
      </c>
      <c r="AA436" s="387"/>
      <c r="AB436" s="388"/>
      <c r="AC436" s="387"/>
      <c r="AD436" s="391" t="str">
        <f t="shared" si="40"/>
        <v/>
      </c>
      <c r="AE436" s="388"/>
      <c r="AF436" s="303" t="str">
        <f t="shared" si="41"/>
        <v/>
      </c>
      <c r="AG436" s="388"/>
      <c r="AH436" s="303" t="str">
        <f t="shared" si="42"/>
        <v/>
      </c>
      <c r="AI436" s="61" t="str">
        <f t="shared" si="43"/>
        <v/>
      </c>
      <c r="AJ436" s="63" t="str">
        <f>IFERROR(IF(AND(AD435="Probabilidad",AD436="Probabilidad"),(AJ435-(+AJ435*AI436)),IF(AND(AD435="Impacto",AD436="Probabilidad"),(AJ434-(+AJ434*AI436)),IF(AD436="Impacto",AJ435,""))),"")</f>
        <v/>
      </c>
      <c r="AK436" s="63" t="str">
        <f>IFERROR(IF(AND(AD435="Impacto",AD436="Impacto"),(AK435-(+AK435*AI436)),IF(AND(AD435="Probabilidad",AD436="Impacto"),(AK434-(+AK434*AI436)),IF(AD436="Probabilidad",AK435,""))),"")</f>
        <v/>
      </c>
      <c r="AL436" s="20"/>
      <c r="AM436" s="20"/>
      <c r="AN436" s="20"/>
      <c r="AO436" s="953"/>
      <c r="AP436" s="953"/>
      <c r="AQ436" s="969"/>
      <c r="AR436" s="953"/>
      <c r="AS436" s="953"/>
      <c r="AT436" s="969"/>
      <c r="AU436" s="969"/>
      <c r="AV436" s="969"/>
      <c r="AW436" s="847"/>
      <c r="AX436" s="806"/>
      <c r="AY436" s="806"/>
      <c r="AZ436" s="806"/>
      <c r="BA436" s="806"/>
      <c r="BB436" s="1138"/>
      <c r="BC436" s="960"/>
      <c r="BD436" s="960"/>
      <c r="BE436" s="1021"/>
      <c r="BF436" s="1021"/>
      <c r="BG436" s="1021"/>
      <c r="BH436" s="1021"/>
      <c r="BI436" s="1021"/>
      <c r="BJ436" s="806"/>
      <c r="BK436" s="806"/>
      <c r="BL436" s="1027"/>
    </row>
    <row r="437" spans="1:64" ht="76.5" customHeight="1" thickBot="1" x14ac:dyDescent="0.3">
      <c r="A437" s="1181"/>
      <c r="B437" s="1183"/>
      <c r="C437" s="1062"/>
      <c r="D437" s="1012" t="s">
        <v>840</v>
      </c>
      <c r="E437" s="945" t="s">
        <v>128</v>
      </c>
      <c r="F437" s="1015">
        <v>28</v>
      </c>
      <c r="G437" s="804" t="s">
        <v>1540</v>
      </c>
      <c r="H437" s="802" t="s">
        <v>99</v>
      </c>
      <c r="I437" s="1018" t="s">
        <v>1725</v>
      </c>
      <c r="J437" s="1067" t="s">
        <v>16</v>
      </c>
      <c r="K437" s="1001" t="str">
        <f>CONCATENATE(" *",[27]Árbol_G!C739," *",[27]Árbol_G!E739," *",[27]Árbol_G!G739)</f>
        <v xml:space="preserve"> * * *</v>
      </c>
      <c r="L437" s="804" t="s">
        <v>1546</v>
      </c>
      <c r="M437" s="804" t="s">
        <v>1547</v>
      </c>
      <c r="N437" s="1202"/>
      <c r="O437" s="1203"/>
      <c r="P437" s="802" t="s">
        <v>71</v>
      </c>
      <c r="Q437" s="954">
        <f>IF(P437="Muy Alta",100%,IF(P437="Alta",80%,IF(P437="Media",60%,IF(P437="Baja",40%,IF(P437="Muy Baja",20%,"")))))</f>
        <v>0.4</v>
      </c>
      <c r="R437" s="802" t="s">
        <v>74</v>
      </c>
      <c r="S437" s="954">
        <f>IF(R437="Catastrófico",100%,IF(R437="Mayor",80%,IF(R437="Moderado",60%,IF(R437="Menor",40%,IF(R437="Leve",20%,"")))))</f>
        <v>0.2</v>
      </c>
      <c r="T437" s="802" t="s">
        <v>11</v>
      </c>
      <c r="U437" s="954">
        <f>IF(T437="Catastrófico",100%,IF(T437="Mayor",80%,IF(T437="Moderado",60%,IF(T437="Menor",40%,IF(T437="Leve",20%,"")))))</f>
        <v>0.8</v>
      </c>
      <c r="V437" s="957" t="str">
        <f>IF(W437=100%,"Catastrófico",IF(W437=80%,"Mayor",IF(W437=60%,"Moderado",IF(W437=40%,"Menor",IF(W437=20%,"Leve","")))))</f>
        <v>Mayor</v>
      </c>
      <c r="W437" s="954">
        <f>IF(AND(S437="",U437=""),"",MAX(S437,U437))</f>
        <v>0.8</v>
      </c>
      <c r="X437" s="954" t="str">
        <f>CONCATENATE(P437,V437)</f>
        <v>BajaMayor</v>
      </c>
      <c r="Y437" s="967" t="str">
        <f>IF(X437="Muy AltaLeve","Alto",IF(X437="Muy AltaMenor","Alto",IF(X437="Muy AltaModerado","Alto",IF(X437="Muy AltaMayor","Alto",IF(X437="Muy AltaCatastrófico","Extremo",IF(X437="AltaLeve","Moderado",IF(X437="AltaMenor","Moderado",IF(X437="AltaModerado","Alto",IF(X437="AltaMayor","Alto",IF(X437="AltaCatastrófico","Extremo",IF(X437="MediaLeve","Moderado",IF(X437="MediaMenor","Moderado",IF(X437="MediaModerado","Moderado",IF(X437="MediaMayor","Alto",IF(X437="MediaCatastrófico","Extremo",IF(X437="BajaLeve","Bajo",IF(X437="BajaMenor","Moderado",IF(X437="BajaModerado","Moderado",IF(X437="BajaMayor","Alto",IF(X437="BajaCatastrófico","Extremo",IF(X437="Muy BajaLeve","Bajo",IF(X437="Muy BajaMenor","Bajo",IF(X437="Muy BajaModerado","Moderado",IF(X437="Muy BajaMayor","Alto",IF(X437="Muy BajaCatastrófico","Extremo","")))))))))))))))))))))))))</f>
        <v>Alto</v>
      </c>
      <c r="Z437" s="58">
        <v>1</v>
      </c>
      <c r="AA437" s="395" t="s">
        <v>1548</v>
      </c>
      <c r="AB437" s="381" t="s">
        <v>170</v>
      </c>
      <c r="AC437" s="395" t="s">
        <v>1543</v>
      </c>
      <c r="AD437" s="382" t="str">
        <f t="shared" si="40"/>
        <v>Probabilidad</v>
      </c>
      <c r="AE437" s="381" t="s">
        <v>64</v>
      </c>
      <c r="AF437" s="301">
        <f t="shared" si="41"/>
        <v>0.25</v>
      </c>
      <c r="AG437" s="381" t="s">
        <v>65</v>
      </c>
      <c r="AH437" s="301">
        <f t="shared" si="42"/>
        <v>0.25</v>
      </c>
      <c r="AI437" s="300">
        <f t="shared" si="43"/>
        <v>0.5</v>
      </c>
      <c r="AJ437" s="59">
        <f>IFERROR(IF(AD437="Probabilidad",(Q437-(+Q437*AI437)),IF(AD437="Impacto",Q437,"")),"")</f>
        <v>0.2</v>
      </c>
      <c r="AK437" s="59">
        <f>IFERROR(IF(AD437="Impacto",(W437-(+W437*AI437)),IF(AD437="Probabilidad",W437,"")),"")</f>
        <v>0.8</v>
      </c>
      <c r="AL437" s="19" t="s">
        <v>66</v>
      </c>
      <c r="AM437" s="19" t="s">
        <v>67</v>
      </c>
      <c r="AN437" s="19" t="s">
        <v>81</v>
      </c>
      <c r="AO437" s="951">
        <f>Q437</f>
        <v>0.4</v>
      </c>
      <c r="AP437" s="951">
        <f>IF(AJ437="","",MIN(AJ437:AJ442))</f>
        <v>0.12</v>
      </c>
      <c r="AQ437" s="967" t="str">
        <f>IFERROR(IF(AP437="","",IF(AP437&lt;=0.2,"Muy Baja",IF(AP437&lt;=0.4,"Baja",IF(AP437&lt;=0.6,"Media",IF(AP437&lt;=0.8,"Alta","Muy Alta"))))),"")</f>
        <v>Muy Baja</v>
      </c>
      <c r="AR437" s="951">
        <f>W437</f>
        <v>0.8</v>
      </c>
      <c r="AS437" s="951">
        <f>IF(AK437="","",MIN(AK437:AK442))</f>
        <v>0.60000000000000009</v>
      </c>
      <c r="AT437" s="967" t="str">
        <f>IFERROR(IF(AS437="","",IF(AS437&lt;=0.2,"Leve",IF(AS437&lt;=0.4,"Menor",IF(AS437&lt;=0.6,"Moderado",IF(AS437&lt;=0.8,"Mayor","Catastrófico"))))),"")</f>
        <v>Moderado</v>
      </c>
      <c r="AU437" s="967" t="str">
        <f>Y437</f>
        <v>Alto</v>
      </c>
      <c r="AV437" s="967" t="str">
        <f>IFERROR(IF(OR(AND(AQ437="Muy Baja",AT437="Leve"),AND(AQ437="Muy Baja",AT437="Menor"),AND(AQ437="Baja",AT437="Leve")),"Bajo",IF(OR(AND(AQ437="Muy baja",AT437="Moderado"),AND(AQ437="Baja",AT437="Menor"),AND(AQ437="Baja",AT437="Moderado"),AND(AQ437="Media",AT437="Leve"),AND(AQ437="Media",AT437="Menor"),AND(AQ437="Media",AT437="Moderado"),AND(AQ437="Alta",AT437="Leve"),AND(AQ437="Alta",AT437="Menor")),"Moderado",IF(OR(AND(AQ437="Muy Baja",AT437="Mayor"),AND(AQ437="Baja",AT437="Mayor"),AND(AQ437="Media",AT437="Mayor"),AND(AQ437="Alta",AT437="Moderado"),AND(AQ437="Alta",AT437="Mayor"),AND(AQ437="Muy Alta",AT437="Leve"),AND(AQ437="Muy Alta",AT437="Menor"),AND(AQ437="Muy Alta",AT437="Moderado"),AND(AQ437="Muy Alta",AT437="Mayor")),"Alto",IF(OR(AND(AQ437="Muy Baja",AT437="Catastrófico"),AND(AQ437="Baja",AT437="Catastrófico"),AND(AQ437="Media",AT437="Catastrófico"),AND(AQ437="Alta",AT437="Catastrófico"),AND(AQ437="Muy Alta",AT437="Catastrófico")),"Extremo","")))),"")</f>
        <v>Moderado</v>
      </c>
      <c r="AW437" s="802" t="s">
        <v>167</v>
      </c>
      <c r="AX437" s="804" t="s">
        <v>1702</v>
      </c>
      <c r="AY437" s="804" t="s">
        <v>1684</v>
      </c>
      <c r="AZ437" s="804" t="s">
        <v>1161</v>
      </c>
      <c r="BA437" s="804" t="s">
        <v>1726</v>
      </c>
      <c r="BB437" s="1136" t="s">
        <v>1698</v>
      </c>
      <c r="BC437" s="855"/>
      <c r="BD437" s="855"/>
      <c r="BE437" s="1039"/>
      <c r="BF437" s="1039"/>
      <c r="BG437" s="1039"/>
      <c r="BH437" s="1039"/>
      <c r="BI437" s="1039"/>
      <c r="BJ437" s="861"/>
      <c r="BK437" s="855"/>
      <c r="BL437" s="1025"/>
    </row>
    <row r="438" spans="1:64" ht="71.25" thickBot="1" x14ac:dyDescent="0.3">
      <c r="A438" s="1181"/>
      <c r="B438" s="1183"/>
      <c r="C438" s="1062"/>
      <c r="D438" s="1013"/>
      <c r="E438" s="946"/>
      <c r="F438" s="1016"/>
      <c r="G438" s="805"/>
      <c r="H438" s="803"/>
      <c r="I438" s="952"/>
      <c r="J438" s="1068"/>
      <c r="K438" s="1002"/>
      <c r="L438" s="805"/>
      <c r="M438" s="805"/>
      <c r="N438" s="1185"/>
      <c r="O438" s="1189"/>
      <c r="P438" s="803"/>
      <c r="Q438" s="955"/>
      <c r="R438" s="803"/>
      <c r="S438" s="955"/>
      <c r="T438" s="803"/>
      <c r="U438" s="955"/>
      <c r="V438" s="958"/>
      <c r="W438" s="955"/>
      <c r="X438" s="955"/>
      <c r="Y438" s="968"/>
      <c r="Z438" s="68">
        <v>2</v>
      </c>
      <c r="AA438" s="385" t="s">
        <v>1549</v>
      </c>
      <c r="AB438" s="383" t="s">
        <v>170</v>
      </c>
      <c r="AC438" s="395" t="s">
        <v>1543</v>
      </c>
      <c r="AD438" s="384" t="str">
        <f t="shared" si="40"/>
        <v>Probabilidad</v>
      </c>
      <c r="AE438" s="383" t="s">
        <v>64</v>
      </c>
      <c r="AF438" s="302">
        <f t="shared" si="41"/>
        <v>0.25</v>
      </c>
      <c r="AG438" s="381" t="s">
        <v>77</v>
      </c>
      <c r="AH438" s="302">
        <f t="shared" si="42"/>
        <v>0.15</v>
      </c>
      <c r="AI438" s="315">
        <f t="shared" si="43"/>
        <v>0.4</v>
      </c>
      <c r="AJ438" s="69">
        <f>IFERROR(IF(AND(AD437="Probabilidad",AD438="Probabilidad"),(AJ437-(+AJ437*AI438)),IF(AD438="Probabilidad",(Q437-(+Q437*AI438)),IF(AD438="Impacto",AJ437,""))),"")</f>
        <v>0.12</v>
      </c>
      <c r="AK438" s="69">
        <f>IFERROR(IF(AND(AD437="Impacto",AD438="Impacto"),(AK437-(+AK437*AI438)),IF(AD438="Impacto",(W437-(W437*AI438)),IF(AD438="Probabilidad",AK437,""))),"")</f>
        <v>0.8</v>
      </c>
      <c r="AL438" s="19" t="s">
        <v>66</v>
      </c>
      <c r="AM438" s="19" t="s">
        <v>67</v>
      </c>
      <c r="AN438" s="19" t="s">
        <v>81</v>
      </c>
      <c r="AO438" s="952"/>
      <c r="AP438" s="952"/>
      <c r="AQ438" s="968"/>
      <c r="AR438" s="952"/>
      <c r="AS438" s="952"/>
      <c r="AT438" s="968"/>
      <c r="AU438" s="968"/>
      <c r="AV438" s="968"/>
      <c r="AW438" s="803"/>
      <c r="AX438" s="805"/>
      <c r="AY438" s="805"/>
      <c r="AZ438" s="805"/>
      <c r="BA438" s="805"/>
      <c r="BB438" s="1137"/>
      <c r="BC438" s="852"/>
      <c r="BD438" s="852"/>
      <c r="BE438" s="1020"/>
      <c r="BF438" s="1020"/>
      <c r="BG438" s="1020"/>
      <c r="BH438" s="1020"/>
      <c r="BI438" s="1020"/>
      <c r="BJ438" s="805"/>
      <c r="BK438" s="852"/>
      <c r="BL438" s="1026"/>
    </row>
    <row r="439" spans="1:64" ht="70.5" x14ac:dyDescent="0.25">
      <c r="A439" s="1181"/>
      <c r="B439" s="1183"/>
      <c r="C439" s="1062"/>
      <c r="D439" s="1013"/>
      <c r="E439" s="946"/>
      <c r="F439" s="1016"/>
      <c r="G439" s="805"/>
      <c r="H439" s="803"/>
      <c r="I439" s="952"/>
      <c r="J439" s="1068"/>
      <c r="K439" s="1002"/>
      <c r="L439" s="805"/>
      <c r="M439" s="805"/>
      <c r="N439" s="1185"/>
      <c r="O439" s="1189"/>
      <c r="P439" s="803"/>
      <c r="Q439" s="955"/>
      <c r="R439" s="803"/>
      <c r="S439" s="955"/>
      <c r="T439" s="803"/>
      <c r="U439" s="955"/>
      <c r="V439" s="958"/>
      <c r="W439" s="955"/>
      <c r="X439" s="955"/>
      <c r="Y439" s="968"/>
      <c r="Z439" s="68">
        <v>3</v>
      </c>
      <c r="AA439" s="385" t="s">
        <v>1550</v>
      </c>
      <c r="AB439" s="383" t="s">
        <v>170</v>
      </c>
      <c r="AC439" s="395" t="s">
        <v>1543</v>
      </c>
      <c r="AD439" s="384" t="str">
        <f t="shared" si="40"/>
        <v>Impacto</v>
      </c>
      <c r="AE439" s="383" t="s">
        <v>76</v>
      </c>
      <c r="AF439" s="302">
        <f t="shared" si="41"/>
        <v>0.1</v>
      </c>
      <c r="AG439" s="381" t="s">
        <v>77</v>
      </c>
      <c r="AH439" s="302">
        <f t="shared" si="42"/>
        <v>0.15</v>
      </c>
      <c r="AI439" s="315">
        <f t="shared" si="43"/>
        <v>0.25</v>
      </c>
      <c r="AJ439" s="69">
        <f>IFERROR(IF(AND(AD438="Probabilidad",AD439="Probabilidad"),(AJ438-(+AJ438*AI439)),IF(AND(AD438="Impacto",AD439="Probabilidad"),(AJ437-(+AJ437*AI439)),IF(AD439="Impacto",AJ438,""))),"")</f>
        <v>0.12</v>
      </c>
      <c r="AK439" s="69">
        <f>IFERROR(IF(AND(AD438="Impacto",AD439="Impacto"),(AK438-(+AK438*AI439)),IF(AND(AD438="Probabilidad",AD439="Impacto"),(AK437-(+AK437*AI439)),IF(AD439="Probabilidad",AK438,""))),"")</f>
        <v>0.60000000000000009</v>
      </c>
      <c r="AL439" s="19" t="s">
        <v>66</v>
      </c>
      <c r="AM439" s="19" t="s">
        <v>79</v>
      </c>
      <c r="AN439" s="19" t="s">
        <v>81</v>
      </c>
      <c r="AO439" s="952"/>
      <c r="AP439" s="952"/>
      <c r="AQ439" s="968"/>
      <c r="AR439" s="952"/>
      <c r="AS439" s="952"/>
      <c r="AT439" s="968"/>
      <c r="AU439" s="968"/>
      <c r="AV439" s="968"/>
      <c r="AW439" s="803"/>
      <c r="AX439" s="805"/>
      <c r="AY439" s="805"/>
      <c r="AZ439" s="805"/>
      <c r="BA439" s="805"/>
      <c r="BB439" s="1137"/>
      <c r="BC439" s="852"/>
      <c r="BD439" s="852"/>
      <c r="BE439" s="1020"/>
      <c r="BF439" s="1020"/>
      <c r="BG439" s="1020"/>
      <c r="BH439" s="1020"/>
      <c r="BI439" s="1020"/>
      <c r="BJ439" s="805"/>
      <c r="BK439" s="852"/>
      <c r="BL439" s="1026"/>
    </row>
    <row r="440" spans="1:64" ht="49.5" customHeight="1" x14ac:dyDescent="0.25">
      <c r="A440" s="1181"/>
      <c r="B440" s="1183"/>
      <c r="C440" s="1062"/>
      <c r="D440" s="1013"/>
      <c r="E440" s="946"/>
      <c r="F440" s="1016"/>
      <c r="G440" s="805"/>
      <c r="H440" s="803"/>
      <c r="I440" s="952"/>
      <c r="J440" s="1068"/>
      <c r="K440" s="1002"/>
      <c r="L440" s="805"/>
      <c r="M440" s="805"/>
      <c r="N440" s="1185"/>
      <c r="O440" s="1189"/>
      <c r="P440" s="803"/>
      <c r="Q440" s="955"/>
      <c r="R440" s="803"/>
      <c r="S440" s="955"/>
      <c r="T440" s="803"/>
      <c r="U440" s="955"/>
      <c r="V440" s="958"/>
      <c r="W440" s="955"/>
      <c r="X440" s="955"/>
      <c r="Y440" s="968"/>
      <c r="Z440" s="68">
        <v>4</v>
      </c>
      <c r="AA440" s="385"/>
      <c r="AB440" s="383"/>
      <c r="AC440" s="385"/>
      <c r="AD440" s="384" t="str">
        <f t="shared" si="40"/>
        <v/>
      </c>
      <c r="AE440" s="383"/>
      <c r="AF440" s="302" t="str">
        <f t="shared" si="41"/>
        <v/>
      </c>
      <c r="AG440" s="383"/>
      <c r="AH440" s="302" t="str">
        <f t="shared" si="42"/>
        <v/>
      </c>
      <c r="AI440" s="315" t="str">
        <f t="shared" si="43"/>
        <v/>
      </c>
      <c r="AJ440" s="69" t="str">
        <f>IFERROR(IF(AND(AD439="Probabilidad",AD440="Probabilidad"),(AJ439-(+AJ439*AI440)),IF(AND(AD439="Impacto",AD440="Probabilidad"),(AJ438-(+AJ438*AI440)),IF(AD440="Impacto",AJ439,""))),"")</f>
        <v/>
      </c>
      <c r="AK440" s="69" t="str">
        <f>IFERROR(IF(AND(AD439="Impacto",AD440="Impacto"),(AK439-(+AK439*AI440)),IF(AND(AD439="Probabilidad",AD440="Impacto"),(AK438-(+AK438*AI440)),IF(AD440="Probabilidad",AK439,""))),"")</f>
        <v/>
      </c>
      <c r="AL440" s="19"/>
      <c r="AM440" s="19"/>
      <c r="AN440" s="19"/>
      <c r="AO440" s="952"/>
      <c r="AP440" s="952"/>
      <c r="AQ440" s="968"/>
      <c r="AR440" s="952"/>
      <c r="AS440" s="952"/>
      <c r="AT440" s="968"/>
      <c r="AU440" s="968"/>
      <c r="AV440" s="968"/>
      <c r="AW440" s="803"/>
      <c r="AX440" s="805"/>
      <c r="AY440" s="805"/>
      <c r="AZ440" s="805"/>
      <c r="BA440" s="805"/>
      <c r="BB440" s="1137"/>
      <c r="BC440" s="852"/>
      <c r="BD440" s="852"/>
      <c r="BE440" s="1020"/>
      <c r="BF440" s="1020"/>
      <c r="BG440" s="1020"/>
      <c r="BH440" s="1020"/>
      <c r="BI440" s="1020"/>
      <c r="BJ440" s="805"/>
      <c r="BK440" s="852"/>
      <c r="BL440" s="1026"/>
    </row>
    <row r="441" spans="1:64" ht="46.5" customHeight="1" x14ac:dyDescent="0.25">
      <c r="A441" s="1181"/>
      <c r="B441" s="1183"/>
      <c r="C441" s="1062"/>
      <c r="D441" s="1013"/>
      <c r="E441" s="946"/>
      <c r="F441" s="1016"/>
      <c r="G441" s="805"/>
      <c r="H441" s="803"/>
      <c r="I441" s="952"/>
      <c r="J441" s="1068"/>
      <c r="K441" s="1002"/>
      <c r="L441" s="805"/>
      <c r="M441" s="805"/>
      <c r="N441" s="1185"/>
      <c r="O441" s="1189"/>
      <c r="P441" s="803"/>
      <c r="Q441" s="955"/>
      <c r="R441" s="803"/>
      <c r="S441" s="955"/>
      <c r="T441" s="803"/>
      <c r="U441" s="955"/>
      <c r="V441" s="958"/>
      <c r="W441" s="955"/>
      <c r="X441" s="955"/>
      <c r="Y441" s="968"/>
      <c r="Z441" s="68">
        <v>5</v>
      </c>
      <c r="AA441" s="385"/>
      <c r="AB441" s="383"/>
      <c r="AC441" s="385"/>
      <c r="AD441" s="384" t="str">
        <f t="shared" si="40"/>
        <v/>
      </c>
      <c r="AE441" s="383"/>
      <c r="AF441" s="302" t="str">
        <f t="shared" si="41"/>
        <v/>
      </c>
      <c r="AG441" s="383"/>
      <c r="AH441" s="302" t="str">
        <f t="shared" si="42"/>
        <v/>
      </c>
      <c r="AI441" s="315" t="str">
        <f t="shared" si="43"/>
        <v/>
      </c>
      <c r="AJ441" s="69" t="str">
        <f>IFERROR(IF(AND(AD440="Probabilidad",AD441="Probabilidad"),(AJ440-(+AJ440*AI441)),IF(AND(AD440="Impacto",AD441="Probabilidad"),(AJ439-(+AJ439*AI441)),IF(AD441="Impacto",AJ440,""))),"")</f>
        <v/>
      </c>
      <c r="AK441" s="69" t="str">
        <f>IFERROR(IF(AND(AD440="Impacto",AD441="Impacto"),(AK440-(+AK440*AI441)),IF(AND(AD440="Probabilidad",AD441="Impacto"),(AK439-(+AK439*AI441)),IF(AD441="Probabilidad",AK440,""))),"")</f>
        <v/>
      </c>
      <c r="AL441" s="19"/>
      <c r="AM441" s="19"/>
      <c r="AN441" s="19"/>
      <c r="AO441" s="952"/>
      <c r="AP441" s="952"/>
      <c r="AQ441" s="968"/>
      <c r="AR441" s="952"/>
      <c r="AS441" s="952"/>
      <c r="AT441" s="968"/>
      <c r="AU441" s="968"/>
      <c r="AV441" s="968"/>
      <c r="AW441" s="803"/>
      <c r="AX441" s="805"/>
      <c r="AY441" s="805"/>
      <c r="AZ441" s="805"/>
      <c r="BA441" s="805"/>
      <c r="BB441" s="1137"/>
      <c r="BC441" s="852"/>
      <c r="BD441" s="852"/>
      <c r="BE441" s="1020"/>
      <c r="BF441" s="1020"/>
      <c r="BG441" s="1020"/>
      <c r="BH441" s="1020"/>
      <c r="BI441" s="1020"/>
      <c r="BJ441" s="805"/>
      <c r="BK441" s="852"/>
      <c r="BL441" s="1026"/>
    </row>
    <row r="442" spans="1:64" ht="44.25" customHeight="1" thickBot="1" x14ac:dyDescent="0.3">
      <c r="A442" s="1181"/>
      <c r="B442" s="1183"/>
      <c r="C442" s="1062"/>
      <c r="D442" s="1014"/>
      <c r="E442" s="947"/>
      <c r="F442" s="1017"/>
      <c r="G442" s="806"/>
      <c r="H442" s="847"/>
      <c r="I442" s="953"/>
      <c r="J442" s="1069"/>
      <c r="K442" s="1003"/>
      <c r="L442" s="806"/>
      <c r="M442" s="806"/>
      <c r="N442" s="1186"/>
      <c r="O442" s="1190"/>
      <c r="P442" s="847"/>
      <c r="Q442" s="956"/>
      <c r="R442" s="847"/>
      <c r="S442" s="956"/>
      <c r="T442" s="847"/>
      <c r="U442" s="956"/>
      <c r="V442" s="959"/>
      <c r="W442" s="956"/>
      <c r="X442" s="956"/>
      <c r="Y442" s="969"/>
      <c r="Z442" s="60">
        <v>6</v>
      </c>
      <c r="AA442" s="387"/>
      <c r="AB442" s="388"/>
      <c r="AC442" s="387"/>
      <c r="AD442" s="391" t="str">
        <f t="shared" si="40"/>
        <v/>
      </c>
      <c r="AE442" s="388"/>
      <c r="AF442" s="303" t="str">
        <f t="shared" si="41"/>
        <v/>
      </c>
      <c r="AG442" s="388"/>
      <c r="AH442" s="303" t="str">
        <f t="shared" si="42"/>
        <v/>
      </c>
      <c r="AI442" s="61" t="str">
        <f t="shared" si="43"/>
        <v/>
      </c>
      <c r="AJ442" s="63" t="str">
        <f>IFERROR(IF(AND(AD441="Probabilidad",AD442="Probabilidad"),(AJ441-(+AJ441*AI442)),IF(AND(AD441="Impacto",AD442="Probabilidad"),(AJ440-(+AJ440*AI442)),IF(AD442="Impacto",AJ441,""))),"")</f>
        <v/>
      </c>
      <c r="AK442" s="63" t="str">
        <f>IFERROR(IF(AND(AD441="Impacto",AD442="Impacto"),(AK441-(+AK441*AI442)),IF(AND(AD441="Probabilidad",AD442="Impacto"),(AK440-(+AK440*AI442)),IF(AD442="Probabilidad",AK441,""))),"")</f>
        <v/>
      </c>
      <c r="AL442" s="20"/>
      <c r="AM442" s="20"/>
      <c r="AN442" s="20"/>
      <c r="AO442" s="953"/>
      <c r="AP442" s="953"/>
      <c r="AQ442" s="969"/>
      <c r="AR442" s="953"/>
      <c r="AS442" s="953"/>
      <c r="AT442" s="969"/>
      <c r="AU442" s="969"/>
      <c r="AV442" s="969"/>
      <c r="AW442" s="847"/>
      <c r="AX442" s="806"/>
      <c r="AY442" s="806"/>
      <c r="AZ442" s="806"/>
      <c r="BA442" s="806"/>
      <c r="BB442" s="1138"/>
      <c r="BC442" s="960"/>
      <c r="BD442" s="960"/>
      <c r="BE442" s="1021"/>
      <c r="BF442" s="1021"/>
      <c r="BG442" s="1021"/>
      <c r="BH442" s="1021"/>
      <c r="BI442" s="1021"/>
      <c r="BJ442" s="806"/>
      <c r="BK442" s="960"/>
      <c r="BL442" s="1027"/>
    </row>
    <row r="443" spans="1:64" ht="225.75" customHeight="1" thickBot="1" x14ac:dyDescent="0.3">
      <c r="A443" s="1055" t="s">
        <v>110</v>
      </c>
      <c r="B443" s="1167" t="s">
        <v>92</v>
      </c>
      <c r="C443" s="1061" t="s">
        <v>1171</v>
      </c>
      <c r="D443" s="1204" t="s">
        <v>840</v>
      </c>
      <c r="E443" s="948" t="s">
        <v>132</v>
      </c>
      <c r="F443" s="1015">
        <v>1</v>
      </c>
      <c r="G443" s="804" t="s">
        <v>1172</v>
      </c>
      <c r="H443" s="804" t="s">
        <v>98</v>
      </c>
      <c r="I443" s="1213" t="s">
        <v>1222</v>
      </c>
      <c r="J443" s="1034" t="s">
        <v>16</v>
      </c>
      <c r="K443" s="1214" t="str">
        <f>CONCATENATE(" *",[28]Árbol_G!C447," *",[28]Árbol_G!E447," *",[28]Árbol_G!G447)</f>
        <v xml:space="preserve"> * * *</v>
      </c>
      <c r="L443" s="851" t="s">
        <v>1173</v>
      </c>
      <c r="M443" s="851" t="s">
        <v>1174</v>
      </c>
      <c r="N443" s="804"/>
      <c r="O443" s="970"/>
      <c r="P443" s="804" t="s">
        <v>72</v>
      </c>
      <c r="Q443" s="1207">
        <f>IF(P443="Muy Alta",100%,IF(P443="Alta",80%,IF(P443="Media",60%,IF(P443="Baja",40%,IF(P443="Muy Baja",20%,"")))))</f>
        <v>0.8</v>
      </c>
      <c r="R443" s="804" t="s">
        <v>74</v>
      </c>
      <c r="S443" s="1207">
        <f>IF(R443="Catastrófico",100%,IF(R443="Mayor",80%,IF(R443="Moderado",60%,IF(R443="Menor",40%,IF(R443="Leve",20%,"")))))</f>
        <v>0.2</v>
      </c>
      <c r="T443" s="804" t="s">
        <v>9</v>
      </c>
      <c r="U443" s="1207">
        <f>IF(T443="Catastrófico",100%,IF(T443="Mayor",80%,IF(T443="Moderado",60%,IF(T443="Menor",40%,IF(T443="Leve",20%,"")))))</f>
        <v>0.4</v>
      </c>
      <c r="V443" s="1210" t="str">
        <f>IF(W443=100%,"Catastrófico",IF(W443=80%,"Mayor",IF(W443=60%,"Moderado",IF(W443=40%,"Menor",IF(W443=20%,"Leve","")))))</f>
        <v>Menor</v>
      </c>
      <c r="W443" s="1207">
        <f>IF(AND(S443="",U443=""),"",MAX(S443,U443))</f>
        <v>0.4</v>
      </c>
      <c r="X443" s="1207" t="str">
        <f>CONCATENATE(P443,V443)</f>
        <v>AltaMenor</v>
      </c>
      <c r="Y443" s="1229" t="str">
        <f>IF(X443="Muy AltaLeve","Alto",IF(X443="Muy AltaMenor","Alto",IF(X443="Muy AltaModerado","Alto",IF(X443="Muy AltaMayor","Alto",IF(X443="Muy AltaCatastrófico","Extremo",IF(X443="AltaLeve","Moderado",IF(X443="AltaMenor","Moderado",IF(X443="AltaModerado","Alto",IF(X443="AltaMayor","Alto",IF(X443="AltaCatastrófico","Extremo",IF(X443="MediaLeve","Moderado",IF(X443="MediaMenor","Moderado",IF(X443="MediaModerado","Moderado",IF(X443="MediaMayor","Alto",IF(X443="MediaCatastrófico","Extremo",IF(X443="BajaLeve","Bajo",IF(X443="BajaMenor","Moderado",IF(X443="BajaModerado","Moderado",IF(X443="BajaMayor","Alto",IF(X443="BajaCatastrófico","Extremo",IF(X443="Muy BajaLeve","Bajo",IF(X443="Muy BajaMenor","Bajo",IF(X443="Muy BajaModerado","Moderado",IF(X443="Muy BajaMayor","Alto",IF(X443="Muy BajaCatastrófico","Extremo","")))))))))))))))))))))))))</f>
        <v>Moderado</v>
      </c>
      <c r="Z443" s="58">
        <v>1</v>
      </c>
      <c r="AA443" s="380" t="s">
        <v>900</v>
      </c>
      <c r="AB443" s="419" t="s">
        <v>170</v>
      </c>
      <c r="AC443" s="360" t="s">
        <v>1175</v>
      </c>
      <c r="AD443" s="420" t="str">
        <f>IF(OR(AE443="Preventivo",AE443="Detectivo"),"Probabilidad",IF(AE443="Correctivo","Impacto",""))</f>
        <v>Probabilidad</v>
      </c>
      <c r="AE443" s="419" t="s">
        <v>64</v>
      </c>
      <c r="AF443" s="312">
        <f>IF(AE443="","",IF(AE443="Preventivo",25%,IF(AE443="Detectivo",15%,IF(AE443="Correctivo",10%))))</f>
        <v>0.25</v>
      </c>
      <c r="AG443" s="419" t="s">
        <v>77</v>
      </c>
      <c r="AH443" s="312">
        <f>IF(AG443="Automático",25%,IF(AG443="Manual",15%,""))</f>
        <v>0.15</v>
      </c>
      <c r="AI443" s="311">
        <f>IF(OR(AF443="",AH443=""),"",AF443+AH443)</f>
        <v>0.4</v>
      </c>
      <c r="AJ443" s="106">
        <f>IFERROR(IF(AD443="Probabilidad",(Q443-(+Q443*AI443)),IF(AD443="Impacto",Q443,"")),"")</f>
        <v>0.48</v>
      </c>
      <c r="AK443" s="106">
        <f>IFERROR(IF(AD443="Impacto",(W443-(W443*AI443)),IF(AD443="Probabilidad",W443,"")),"")</f>
        <v>0.4</v>
      </c>
      <c r="AL443" s="107" t="s">
        <v>66</v>
      </c>
      <c r="AM443" s="107" t="s">
        <v>67</v>
      </c>
      <c r="AN443" s="107" t="s">
        <v>80</v>
      </c>
      <c r="AO443" s="1196">
        <f>Q443</f>
        <v>0.8</v>
      </c>
      <c r="AP443" s="1196">
        <f>IF(AJ443="","",MIN(AJ443:AJ448))</f>
        <v>0.23519999999999996</v>
      </c>
      <c r="AQ443" s="1225" t="str">
        <f>IFERROR(IF(AP443="","",IF(AP443&lt;=0.2,"Muy Baja",IF(AP443&lt;=0.4,"Baja",IF(AP443&lt;=0.6,"Media",IF(AP443&lt;=0.8,"Alta","Muy Alta"))))),"")</f>
        <v>Baja</v>
      </c>
      <c r="AR443" s="1196">
        <f>W443</f>
        <v>0.4</v>
      </c>
      <c r="AS443" s="1196">
        <f>IF(AK443="","",MIN(AK443:AK448))</f>
        <v>0.4</v>
      </c>
      <c r="AT443" s="1225" t="str">
        <f>IFERROR(IF(AS443="","",IF(AS443&lt;=0.2,"Leve",IF(AS443&lt;=0.4,"Menor",IF(AS443&lt;=0.6,"Moderado",IF(AS443&lt;=0.8,"Mayor","Catastrófico"))))),"")</f>
        <v>Menor</v>
      </c>
      <c r="AU443" s="1225" t="str">
        <f>Y443</f>
        <v>Moderado</v>
      </c>
      <c r="AV443" s="1225" t="str">
        <f>IFERROR(IF(OR(AND(AQ443="Muy Baja",AT443="Leve"),AND(AQ443="Muy Baja",AT443="Menor"),AND(AQ443="Baja",AT443="Leve")),"Bajo",IF(OR(AND(AQ443="Muy baja",AT443="Moderado"),AND(AQ443="Baja",AT443="Menor"),AND(AQ443="Baja",AT443="Moderado"),AND(AQ443="Media",AT443="Leve"),AND(AQ443="Media",AT443="Menor"),AND(AQ443="Media",AT443="Moderado"),AND(AQ443="Alta",AT443="Leve"),AND(AQ443="Alta",AT443="Menor")),"Moderado",IF(OR(AND(AQ443="Muy Baja",AT443="Mayor"),AND(AQ443="Baja",AT443="Mayor"),AND(AQ443="Media",AT443="Mayor"),AND(AQ443="Alta",AT443="Moderado"),AND(AQ443="Alta",AT443="Mayor"),AND(AQ443="Muy Alta",AT443="Leve"),AND(AQ443="Muy Alta",AT443="Menor"),AND(AQ443="Muy Alta",AT443="Moderado"),AND(AQ443="Muy Alta",AT443="Mayor")),"Alto",IF(OR(AND(AQ443="Muy Baja",AT443="Catastrófico"),AND(AQ443="Baja",AT443="Catastrófico"),AND(AQ443="Media",AT443="Catastrófico"),AND(AQ443="Alta",AT443="Catastrófico"),AND(AQ443="Muy Alta",AT443="Catastrófico")),"Extremo","")))),"")</f>
        <v>Moderado</v>
      </c>
      <c r="AW443" s="804" t="s">
        <v>167</v>
      </c>
      <c r="AX443" s="1228" t="s">
        <v>1727</v>
      </c>
      <c r="AY443" s="1000" t="s">
        <v>1728</v>
      </c>
      <c r="AZ443" s="1034" t="s">
        <v>1176</v>
      </c>
      <c r="BA443" s="1034" t="s">
        <v>1177</v>
      </c>
      <c r="BB443" s="1037">
        <v>45291</v>
      </c>
      <c r="BC443" s="988"/>
      <c r="BD443" s="855"/>
      <c r="BE443" s="855"/>
      <c r="BF443" s="855"/>
      <c r="BG443" s="1220"/>
      <c r="BH443" s="855"/>
      <c r="BI443" s="1221"/>
      <c r="BJ443" s="1224"/>
      <c r="BK443" s="861"/>
      <c r="BL443" s="861"/>
    </row>
    <row r="444" spans="1:64" ht="90.75" thickBot="1" x14ac:dyDescent="0.3">
      <c r="A444" s="1056"/>
      <c r="B444" s="1168"/>
      <c r="C444" s="1062"/>
      <c r="D444" s="1205"/>
      <c r="E444" s="949"/>
      <c r="F444" s="1016"/>
      <c r="G444" s="805"/>
      <c r="H444" s="805"/>
      <c r="I444" s="1197"/>
      <c r="J444" s="1035"/>
      <c r="K444" s="1215"/>
      <c r="L444" s="852"/>
      <c r="M444" s="852"/>
      <c r="N444" s="805"/>
      <c r="O444" s="971"/>
      <c r="P444" s="805"/>
      <c r="Q444" s="1208"/>
      <c r="R444" s="805"/>
      <c r="S444" s="1208"/>
      <c r="T444" s="805"/>
      <c r="U444" s="1208"/>
      <c r="V444" s="1211"/>
      <c r="W444" s="1208"/>
      <c r="X444" s="1208"/>
      <c r="Y444" s="1230"/>
      <c r="Z444" s="68">
        <v>2</v>
      </c>
      <c r="AA444" s="380" t="s">
        <v>905</v>
      </c>
      <c r="AB444" s="421" t="s">
        <v>170</v>
      </c>
      <c r="AC444" s="380" t="s">
        <v>1178</v>
      </c>
      <c r="AD444" s="422" t="str">
        <f t="shared" ref="AD444:AD507" si="44">IF(OR(AE444="Preventivo",AE444="Detectivo"),"Probabilidad",IF(AE444="Correctivo","Impacto",""))</f>
        <v>Probabilidad</v>
      </c>
      <c r="AE444" s="421" t="s">
        <v>75</v>
      </c>
      <c r="AF444" s="313">
        <f t="shared" ref="AF444:AF507" si="45">IF(AE444="","",IF(AE444="Preventivo",25%,IF(AE444="Detectivo",15%,IF(AE444="Correctivo",10%))))</f>
        <v>0.15</v>
      </c>
      <c r="AG444" s="421" t="s">
        <v>77</v>
      </c>
      <c r="AH444" s="313">
        <f t="shared" ref="AH444:AH507" si="46">IF(AG444="Automático",25%,IF(AG444="Manual",15%,""))</f>
        <v>0.15</v>
      </c>
      <c r="AI444" s="108">
        <f t="shared" ref="AI444:AI507" si="47">IF(OR(AF444="",AH444=""),"",AF444+AH444)</f>
        <v>0.3</v>
      </c>
      <c r="AJ444" s="109">
        <f>IFERROR(IF(AND(AD443="Probabilidad",AD444="Probabilidad"),(AJ443-(+AJ443*AI444)),IF(AD444="Probabilidad",(Q443-(+Q443*AI444)),IF(AD444="Impacto",AJ443,""))),"")</f>
        <v>0.33599999999999997</v>
      </c>
      <c r="AK444" s="109">
        <f>IFERROR(IF(AND(AD443="Impacto",AD444="Impacto"),(AK443-(+AK443*AI444)),IF(AD444="Impacto",(W443-(+W443*AI444)),IF(AD444="Probabilidad",AK443,""))),"")</f>
        <v>0.4</v>
      </c>
      <c r="AL444" s="107" t="s">
        <v>66</v>
      </c>
      <c r="AM444" s="107" t="s">
        <v>67</v>
      </c>
      <c r="AN444" s="107" t="s">
        <v>80</v>
      </c>
      <c r="AO444" s="1197"/>
      <c r="AP444" s="1197"/>
      <c r="AQ444" s="1226"/>
      <c r="AR444" s="1197"/>
      <c r="AS444" s="1197"/>
      <c r="AT444" s="1226"/>
      <c r="AU444" s="1226"/>
      <c r="AV444" s="1226"/>
      <c r="AW444" s="805"/>
      <c r="AX444" s="1222"/>
      <c r="AY444" s="1065"/>
      <c r="AZ444" s="1035"/>
      <c r="BA444" s="1035"/>
      <c r="BB444" s="1046"/>
      <c r="BC444" s="1222"/>
      <c r="BD444" s="852"/>
      <c r="BE444" s="852"/>
      <c r="BF444" s="852"/>
      <c r="BG444" s="1185"/>
      <c r="BH444" s="852"/>
      <c r="BI444" s="1222"/>
      <c r="BJ444" s="1065"/>
      <c r="BK444" s="805"/>
      <c r="BL444" s="805"/>
    </row>
    <row r="445" spans="1:64" ht="105" x14ac:dyDescent="0.25">
      <c r="A445" s="1056"/>
      <c r="B445" s="1168"/>
      <c r="C445" s="1062"/>
      <c r="D445" s="1205"/>
      <c r="E445" s="949"/>
      <c r="F445" s="1016"/>
      <c r="G445" s="805"/>
      <c r="H445" s="805"/>
      <c r="I445" s="1197"/>
      <c r="J445" s="1035"/>
      <c r="K445" s="1215"/>
      <c r="L445" s="852"/>
      <c r="M445" s="852"/>
      <c r="N445" s="805"/>
      <c r="O445" s="971"/>
      <c r="P445" s="805"/>
      <c r="Q445" s="1208"/>
      <c r="R445" s="805"/>
      <c r="S445" s="1208"/>
      <c r="T445" s="805"/>
      <c r="U445" s="1208"/>
      <c r="V445" s="1211"/>
      <c r="W445" s="1208"/>
      <c r="X445" s="1208"/>
      <c r="Y445" s="1230"/>
      <c r="Z445" s="68">
        <v>3</v>
      </c>
      <c r="AA445" s="380" t="s">
        <v>1179</v>
      </c>
      <c r="AB445" s="421" t="s">
        <v>165</v>
      </c>
      <c r="AC445" s="380" t="s">
        <v>1180</v>
      </c>
      <c r="AD445" s="422" t="str">
        <f t="shared" si="44"/>
        <v>Probabilidad</v>
      </c>
      <c r="AE445" s="421" t="s">
        <v>75</v>
      </c>
      <c r="AF445" s="313">
        <f t="shared" si="45"/>
        <v>0.15</v>
      </c>
      <c r="AG445" s="421" t="s">
        <v>77</v>
      </c>
      <c r="AH445" s="313">
        <f t="shared" si="46"/>
        <v>0.15</v>
      </c>
      <c r="AI445" s="108">
        <f t="shared" si="47"/>
        <v>0.3</v>
      </c>
      <c r="AJ445" s="109">
        <f>IFERROR(IF(AND(AD444="Probabilidad",AD445="Probabilidad"),(AJ444-(+AJ444*AI445)),IF(AND(AD444="Impacto",AD445="Probabilidad"),(AJ443-(+AJ443*AI445)),IF(AD445="Impacto",AJ444,""))),"")</f>
        <v>0.23519999999999996</v>
      </c>
      <c r="AK445" s="109">
        <f>IFERROR(IF(AND(AD444="Impacto",AD445="Impacto"),(AK444-(+AK444*AI445)),IF(AND(AD444="Probabilidad",AD445="Impacto"),(AK443-(+AK443*AI445)),IF(AD445="Probabilidad",AK444,""))),"")</f>
        <v>0.4</v>
      </c>
      <c r="AL445" s="107" t="s">
        <v>66</v>
      </c>
      <c r="AM445" s="107" t="s">
        <v>67</v>
      </c>
      <c r="AN445" s="107" t="s">
        <v>80</v>
      </c>
      <c r="AO445" s="1197"/>
      <c r="AP445" s="1197"/>
      <c r="AQ445" s="1226"/>
      <c r="AR445" s="1197"/>
      <c r="AS445" s="1197"/>
      <c r="AT445" s="1226"/>
      <c r="AU445" s="1226"/>
      <c r="AV445" s="1226"/>
      <c r="AW445" s="805"/>
      <c r="AX445" s="1222"/>
      <c r="AY445" s="1065"/>
      <c r="AZ445" s="1035"/>
      <c r="BA445" s="1035"/>
      <c r="BB445" s="1046"/>
      <c r="BC445" s="1222"/>
      <c r="BD445" s="852"/>
      <c r="BE445" s="852"/>
      <c r="BF445" s="852"/>
      <c r="BG445" s="1185"/>
      <c r="BH445" s="852"/>
      <c r="BI445" s="1222"/>
      <c r="BJ445" s="1065"/>
      <c r="BK445" s="805"/>
      <c r="BL445" s="805"/>
    </row>
    <row r="446" spans="1:64" x14ac:dyDescent="0.25">
      <c r="A446" s="1056"/>
      <c r="B446" s="1168"/>
      <c r="C446" s="1062"/>
      <c r="D446" s="1205"/>
      <c r="E446" s="949"/>
      <c r="F446" s="1016"/>
      <c r="G446" s="805"/>
      <c r="H446" s="805"/>
      <c r="I446" s="1197"/>
      <c r="J446" s="1035"/>
      <c r="K446" s="1215"/>
      <c r="L446" s="852"/>
      <c r="M446" s="852"/>
      <c r="N446" s="805"/>
      <c r="O446" s="971"/>
      <c r="P446" s="805"/>
      <c r="Q446" s="1208"/>
      <c r="R446" s="805"/>
      <c r="S446" s="1208"/>
      <c r="T446" s="805"/>
      <c r="U446" s="1208"/>
      <c r="V446" s="1211"/>
      <c r="W446" s="1208"/>
      <c r="X446" s="1208"/>
      <c r="Y446" s="1230"/>
      <c r="Z446" s="68">
        <v>4</v>
      </c>
      <c r="AA446" s="385"/>
      <c r="AB446" s="421"/>
      <c r="AC446" s="385"/>
      <c r="AD446" s="422" t="str">
        <f t="shared" si="44"/>
        <v/>
      </c>
      <c r="AE446" s="421"/>
      <c r="AF446" s="313" t="str">
        <f t="shared" si="45"/>
        <v/>
      </c>
      <c r="AG446" s="421"/>
      <c r="AH446" s="313" t="str">
        <f t="shared" si="46"/>
        <v/>
      </c>
      <c r="AI446" s="108" t="str">
        <f t="shared" si="47"/>
        <v/>
      </c>
      <c r="AJ446" s="109" t="str">
        <f>IFERROR(IF(AND(AD445="Probabilidad",AD446="Probabilidad"),(AJ445-(+AJ445*AI446)),IF(AND(AD445="Impacto",AD446="Probabilidad"),(AJ444-(+AJ444*AI446)),IF(AD446="Impacto",AJ445,""))),"")</f>
        <v/>
      </c>
      <c r="AK446" s="109" t="str">
        <f>IFERROR(IF(AND(AD445="Impacto",AD446="Impacto"),(AK445-(+AK445*AI446)),IF(AND(AD445="Probabilidad",AD446="Impacto"),(AK444-(+AK444*AI446)),IF(AD446="Probabilidad",AK445,""))),"")</f>
        <v/>
      </c>
      <c r="AL446" s="96"/>
      <c r="AM446" s="96"/>
      <c r="AN446" s="96"/>
      <c r="AO446" s="1197"/>
      <c r="AP446" s="1197"/>
      <c r="AQ446" s="1226"/>
      <c r="AR446" s="1197"/>
      <c r="AS446" s="1197"/>
      <c r="AT446" s="1226"/>
      <c r="AU446" s="1226"/>
      <c r="AV446" s="1226"/>
      <c r="AW446" s="805"/>
      <c r="AX446" s="1222"/>
      <c r="AY446" s="1065"/>
      <c r="AZ446" s="1035"/>
      <c r="BA446" s="1035"/>
      <c r="BB446" s="1046"/>
      <c r="BC446" s="1222"/>
      <c r="BD446" s="852"/>
      <c r="BE446" s="852"/>
      <c r="BF446" s="852"/>
      <c r="BG446" s="1185"/>
      <c r="BH446" s="852"/>
      <c r="BI446" s="1222"/>
      <c r="BJ446" s="1065"/>
      <c r="BK446" s="805"/>
      <c r="BL446" s="805"/>
    </row>
    <row r="447" spans="1:64" x14ac:dyDescent="0.25">
      <c r="A447" s="1056"/>
      <c r="B447" s="1168"/>
      <c r="C447" s="1062"/>
      <c r="D447" s="1205"/>
      <c r="E447" s="949"/>
      <c r="F447" s="1016"/>
      <c r="G447" s="805"/>
      <c r="H447" s="805"/>
      <c r="I447" s="1197"/>
      <c r="J447" s="1035"/>
      <c r="K447" s="1215"/>
      <c r="L447" s="852"/>
      <c r="M447" s="852"/>
      <c r="N447" s="805"/>
      <c r="O447" s="971"/>
      <c r="P447" s="805"/>
      <c r="Q447" s="1208"/>
      <c r="R447" s="805"/>
      <c r="S447" s="1208"/>
      <c r="T447" s="805"/>
      <c r="U447" s="1208"/>
      <c r="V447" s="1211"/>
      <c r="W447" s="1208"/>
      <c r="X447" s="1208"/>
      <c r="Y447" s="1230"/>
      <c r="Z447" s="68">
        <v>5</v>
      </c>
      <c r="AA447" s="309"/>
      <c r="AB447" s="421"/>
      <c r="AC447" s="385"/>
      <c r="AD447" s="422" t="str">
        <f t="shared" si="44"/>
        <v/>
      </c>
      <c r="AE447" s="421"/>
      <c r="AF447" s="313" t="str">
        <f t="shared" si="45"/>
        <v/>
      </c>
      <c r="AG447" s="421"/>
      <c r="AH447" s="313" t="str">
        <f t="shared" si="46"/>
        <v/>
      </c>
      <c r="AI447" s="108" t="str">
        <f t="shared" si="47"/>
        <v/>
      </c>
      <c r="AJ447" s="109" t="str">
        <f>IFERROR(IF(AND(AD446="Probabilidad",AD447="Probabilidad"),(AJ446-(+AJ446*AI447)),IF(AND(AD446="Impacto",AD447="Probabilidad"),(AJ445-(+AJ445*AI447)),IF(AD447="Impacto",AJ446,""))),"")</f>
        <v/>
      </c>
      <c r="AK447" s="109" t="str">
        <f>IFERROR(IF(AND(AD446="Impacto",AD447="Impacto"),(AK446-(+AK446*AI447)),IF(AND(AD446="Probabilidad",AD447="Impacto"),(AK445-(+AK445*AI447)),IF(AD447="Probabilidad",AK446,""))),"")</f>
        <v/>
      </c>
      <c r="AL447" s="96"/>
      <c r="AM447" s="96"/>
      <c r="AN447" s="96"/>
      <c r="AO447" s="1197"/>
      <c r="AP447" s="1197"/>
      <c r="AQ447" s="1226"/>
      <c r="AR447" s="1197"/>
      <c r="AS447" s="1197"/>
      <c r="AT447" s="1226"/>
      <c r="AU447" s="1226"/>
      <c r="AV447" s="1226"/>
      <c r="AW447" s="805"/>
      <c r="AX447" s="1222"/>
      <c r="AY447" s="1065"/>
      <c r="AZ447" s="1035"/>
      <c r="BA447" s="1035"/>
      <c r="BB447" s="1046"/>
      <c r="BC447" s="1222"/>
      <c r="BD447" s="852"/>
      <c r="BE447" s="852"/>
      <c r="BF447" s="852"/>
      <c r="BG447" s="1185"/>
      <c r="BH447" s="852"/>
      <c r="BI447" s="1222"/>
      <c r="BJ447" s="1065"/>
      <c r="BK447" s="805"/>
      <c r="BL447" s="805"/>
    </row>
    <row r="448" spans="1:64" ht="15.75" thickBot="1" x14ac:dyDescent="0.3">
      <c r="A448" s="1056"/>
      <c r="B448" s="1168"/>
      <c r="C448" s="1062"/>
      <c r="D448" s="1206"/>
      <c r="E448" s="950"/>
      <c r="F448" s="1017"/>
      <c r="G448" s="806"/>
      <c r="H448" s="806"/>
      <c r="I448" s="1198"/>
      <c r="J448" s="1036"/>
      <c r="K448" s="1216"/>
      <c r="L448" s="960"/>
      <c r="M448" s="960"/>
      <c r="N448" s="806"/>
      <c r="O448" s="972"/>
      <c r="P448" s="806"/>
      <c r="Q448" s="1209"/>
      <c r="R448" s="806"/>
      <c r="S448" s="1209"/>
      <c r="T448" s="806"/>
      <c r="U448" s="1209"/>
      <c r="V448" s="1212"/>
      <c r="W448" s="1209"/>
      <c r="X448" s="1209"/>
      <c r="Y448" s="1231"/>
      <c r="Z448" s="60">
        <v>6</v>
      </c>
      <c r="AA448" s="387"/>
      <c r="AB448" s="423"/>
      <c r="AC448" s="387"/>
      <c r="AD448" s="425" t="str">
        <f t="shared" si="44"/>
        <v/>
      </c>
      <c r="AE448" s="423"/>
      <c r="AF448" s="314" t="str">
        <f t="shared" si="45"/>
        <v/>
      </c>
      <c r="AG448" s="423"/>
      <c r="AH448" s="314" t="str">
        <f t="shared" si="46"/>
        <v/>
      </c>
      <c r="AI448" s="110" t="str">
        <f t="shared" si="47"/>
        <v/>
      </c>
      <c r="AJ448" s="109" t="str">
        <f>IFERROR(IF(AND(AD447="Probabilidad",AD448="Probabilidad"),(AJ447-(+AJ447*AI448)),IF(AND(AD447="Impacto",AD448="Probabilidad"),(AJ446-(+AJ446*AI448)),IF(AD448="Impacto",AJ447,""))),"")</f>
        <v/>
      </c>
      <c r="AK448" s="109" t="str">
        <f>IFERROR(IF(AND(AD447="Impacto",AD448="Impacto"),(AK447-(+AK447*AI448)),IF(AND(AD447="Probabilidad",AD448="Impacto"),(AK446-(+AK446*AI448)),IF(AD448="Probabilidad",AK447,""))),"")</f>
        <v/>
      </c>
      <c r="AL448" s="97"/>
      <c r="AM448" s="97"/>
      <c r="AN448" s="97"/>
      <c r="AO448" s="1198"/>
      <c r="AP448" s="1198"/>
      <c r="AQ448" s="1227"/>
      <c r="AR448" s="1198"/>
      <c r="AS448" s="1198"/>
      <c r="AT448" s="1227"/>
      <c r="AU448" s="1227"/>
      <c r="AV448" s="1227"/>
      <c r="AW448" s="806"/>
      <c r="AX448" s="1223"/>
      <c r="AY448" s="1066"/>
      <c r="AZ448" s="1036"/>
      <c r="BA448" s="1036"/>
      <c r="BB448" s="1047"/>
      <c r="BC448" s="1223"/>
      <c r="BD448" s="960"/>
      <c r="BE448" s="960"/>
      <c r="BF448" s="960"/>
      <c r="BG448" s="1186"/>
      <c r="BH448" s="960"/>
      <c r="BI448" s="1223"/>
      <c r="BJ448" s="1066"/>
      <c r="BK448" s="806"/>
      <c r="BL448" s="806"/>
    </row>
    <row r="449" spans="1:64" ht="70.5" customHeight="1" thickBot="1" x14ac:dyDescent="0.3">
      <c r="A449" s="1056"/>
      <c r="B449" s="1168"/>
      <c r="C449" s="1062"/>
      <c r="D449" s="1204" t="s">
        <v>840</v>
      </c>
      <c r="E449" s="948" t="s">
        <v>132</v>
      </c>
      <c r="F449" s="1015">
        <v>2</v>
      </c>
      <c r="G449" s="851" t="s">
        <v>1172</v>
      </c>
      <c r="H449" s="804" t="s">
        <v>99</v>
      </c>
      <c r="I449" s="1217" t="s">
        <v>1223</v>
      </c>
      <c r="J449" s="1034" t="s">
        <v>16</v>
      </c>
      <c r="K449" s="1214" t="str">
        <f>CONCATENATE(" *",[28]Árbol_G!C465," *",[28]Árbol_G!E465," *",[28]Árbol_G!G465)</f>
        <v xml:space="preserve"> * * *</v>
      </c>
      <c r="L449" s="851" t="s">
        <v>1181</v>
      </c>
      <c r="M449" s="851" t="s">
        <v>1182</v>
      </c>
      <c r="N449" s="961"/>
      <c r="O449" s="964"/>
      <c r="P449" s="804" t="s">
        <v>72</v>
      </c>
      <c r="Q449" s="1207">
        <f>IF(P449="Muy Alta",100%,IF(P449="Alta",80%,IF(P449="Media",60%,IF(P449="Baja",40%,IF(P449="Muy Baja",20%,"")))))</f>
        <v>0.8</v>
      </c>
      <c r="R449" s="804" t="s">
        <v>74</v>
      </c>
      <c r="S449" s="1207">
        <f>IF(R449="Catastrófico",100%,IF(R449="Mayor",80%,IF(R449="Moderado",60%,IF(R449="Menor",40%,IF(R449="Leve",20%,"")))))</f>
        <v>0.2</v>
      </c>
      <c r="T449" s="804" t="s">
        <v>74</v>
      </c>
      <c r="U449" s="1207">
        <f>IF(T449="Catastrófico",100%,IF(T449="Mayor",80%,IF(T449="Moderado",60%,IF(T449="Menor",40%,IF(T449="Leve",20%,"")))))</f>
        <v>0.2</v>
      </c>
      <c r="V449" s="1210" t="str">
        <f>IF(W449=100%,"Catastrófico",IF(W449=80%,"Mayor",IF(W449=60%,"Moderado",IF(W449=40%,"Menor",IF(W449=20%,"Leve","")))))</f>
        <v>Leve</v>
      </c>
      <c r="W449" s="1207">
        <f>IF(AND(S449="",U449=""),"",MAX(S449,U449))</f>
        <v>0.2</v>
      </c>
      <c r="X449" s="1207" t="str">
        <f>CONCATENATE(P449,V449)</f>
        <v>AltaLeve</v>
      </c>
      <c r="Y449" s="1225" t="str">
        <f>IF(X449="Muy AltaLeve","Alto",IF(X449="Muy AltaMenor","Alto",IF(X449="Muy AltaModerado","Alto",IF(X449="Muy AltaMayor","Alto",IF(X449="Muy AltaCatastrófico","Extremo",IF(X449="AltaLeve","Moderado",IF(X449="AltaMenor","Moderado",IF(X449="AltaModerado","Alto",IF(X449="AltaMayor","Alto",IF(X449="AltaCatastrófico","Extremo",IF(X449="MediaLeve","Moderado",IF(X449="MediaMenor","Moderado",IF(X449="MediaModerado","Moderado",IF(X449="MediaMayor","Alto",IF(X449="MediaCatastrófico","Extremo",IF(X449="BajaLeve","Bajo",IF(X449="BajaMenor","Moderado",IF(X449="BajaModerado","Moderado",IF(X449="BajaMayor","Alto",IF(X449="BajaCatastrófico","Extremo",IF(X449="Muy BajaLeve","Bajo",IF(X449="Muy BajaMenor","Bajo",IF(X449="Muy BajaModerado","Moderado",IF(X449="Muy BajaMayor","Alto",IF(X449="Muy BajaCatastrófico","Extremo","")))))))))))))))))))))))))</f>
        <v>Moderado</v>
      </c>
      <c r="Z449" s="58">
        <v>1</v>
      </c>
      <c r="AA449" s="426" t="s">
        <v>913</v>
      </c>
      <c r="AB449" s="419" t="s">
        <v>170</v>
      </c>
      <c r="AC449" s="380" t="s">
        <v>914</v>
      </c>
      <c r="AD449" s="420" t="str">
        <f t="shared" si="44"/>
        <v>Probabilidad</v>
      </c>
      <c r="AE449" s="419" t="s">
        <v>64</v>
      </c>
      <c r="AF449" s="312">
        <f t="shared" si="45"/>
        <v>0.25</v>
      </c>
      <c r="AG449" s="419" t="s">
        <v>77</v>
      </c>
      <c r="AH449" s="312">
        <f t="shared" si="46"/>
        <v>0.15</v>
      </c>
      <c r="AI449" s="311">
        <f t="shared" si="47"/>
        <v>0.4</v>
      </c>
      <c r="AJ449" s="106">
        <f>IFERROR(IF(AD449="Probabilidad",(Q449-(+Q449*AI449)),IF(AD449="Impacto",Q449,"")),"")</f>
        <v>0.48</v>
      </c>
      <c r="AK449" s="106">
        <f>IFERROR(IF(AD449="Impacto",(W449-(+W449*AI449)),IF(AD449="Probabilidad",W449,"")),"")</f>
        <v>0.2</v>
      </c>
      <c r="AL449" s="107" t="s">
        <v>1183</v>
      </c>
      <c r="AM449" s="107" t="s">
        <v>67</v>
      </c>
      <c r="AN449" s="107" t="s">
        <v>80</v>
      </c>
      <c r="AO449" s="1196">
        <f>Q449</f>
        <v>0.8</v>
      </c>
      <c r="AP449" s="1196">
        <f>IF(AJ449="","",MIN(AJ449:AJ454))</f>
        <v>0.12095999999999998</v>
      </c>
      <c r="AQ449" s="1225" t="str">
        <f>IFERROR(IF(AP449="","",IF(AP449&lt;=0.2,"Muy Baja",IF(AP449&lt;=0.4,"Baja",IF(AP449&lt;=0.6,"Media",IF(AP449&lt;=0.8,"Alta","Muy Alta"))))),"")</f>
        <v>Muy Baja</v>
      </c>
      <c r="AR449" s="1196">
        <f>W449</f>
        <v>0.2</v>
      </c>
      <c r="AS449" s="1196">
        <f>IF(AK449="","",MIN(AK449:AK454))</f>
        <v>0.11250000000000002</v>
      </c>
      <c r="AT449" s="1225" t="str">
        <f>IFERROR(IF(AS449="","",IF(AS449&lt;=0.2,"Leve",IF(AS449&lt;=0.4,"Menor",IF(AS449&lt;=0.6,"Moderado",IF(AS449&lt;=0.8,"Mayor","Catastrófico"))))),"")</f>
        <v>Leve</v>
      </c>
      <c r="AU449" s="1225" t="str">
        <f>Y449</f>
        <v>Moderado</v>
      </c>
      <c r="AV449" s="1225" t="str">
        <f>IFERROR(IF(OR(AND(AQ449="Muy Baja",AT449="Leve"),AND(AQ449="Muy Baja",AT449="Menor"),AND(AQ449="Baja",AT449="Leve")),"Bajo",IF(OR(AND(AQ449="Muy baja",AT449="Moderado"),AND(AQ449="Baja",AT449="Menor"),AND(AQ449="Baja",AT449="Moderado"),AND(AQ449="Media",AT449="Leve"),AND(AQ449="Media",AT449="Menor"),AND(AQ449="Media",AT449="Moderado"),AND(AQ449="Alta",AT449="Leve"),AND(AQ449="Alta",AT449="Menor")),"Moderado",IF(OR(AND(AQ449="Muy Baja",AT449="Mayor"),AND(AQ449="Baja",AT449="Mayor"),AND(AQ449="Media",AT449="Mayor"),AND(AQ449="Alta",AT449="Moderado"),AND(AQ449="Alta",AT449="Mayor"),AND(AQ449="Muy Alta",AT449="Leve"),AND(AQ449="Muy Alta",AT449="Menor"),AND(AQ449="Muy Alta",AT449="Moderado"),AND(AQ449="Muy Alta",AT449="Mayor")),"Alto",IF(OR(AND(AQ449="Muy Baja",AT449="Catastrófico"),AND(AQ449="Baja",AT449="Catastrófico"),AND(AQ449="Media",AT449="Catastrófico"),AND(AQ449="Alta",AT449="Catastrófico"),AND(AQ449="Muy Alta",AT449="Catastrófico")),"Extremo","")))),"")</f>
        <v>Bajo</v>
      </c>
      <c r="AW449" s="804" t="s">
        <v>82</v>
      </c>
      <c r="AX449" s="851"/>
      <c r="AY449" s="851"/>
      <c r="AZ449" s="851"/>
      <c r="BA449" s="851"/>
      <c r="BB449" s="1037"/>
      <c r="BC449" s="851"/>
      <c r="BD449" s="851"/>
      <c r="BE449" s="1019"/>
      <c r="BF449" s="1019"/>
      <c r="BG449" s="1019"/>
      <c r="BH449" s="1019"/>
      <c r="BI449" s="851"/>
      <c r="BJ449" s="804"/>
      <c r="BK449" s="804"/>
      <c r="BL449" s="804"/>
    </row>
    <row r="450" spans="1:64" ht="105.75" thickBot="1" x14ac:dyDescent="0.3">
      <c r="A450" s="1056"/>
      <c r="B450" s="1168"/>
      <c r="C450" s="1062"/>
      <c r="D450" s="1205"/>
      <c r="E450" s="949"/>
      <c r="F450" s="1016"/>
      <c r="G450" s="852"/>
      <c r="H450" s="805"/>
      <c r="I450" s="1218"/>
      <c r="J450" s="1035"/>
      <c r="K450" s="1215"/>
      <c r="L450" s="852"/>
      <c r="M450" s="852"/>
      <c r="N450" s="962"/>
      <c r="O450" s="965"/>
      <c r="P450" s="805"/>
      <c r="Q450" s="1208"/>
      <c r="R450" s="805"/>
      <c r="S450" s="1208"/>
      <c r="T450" s="805"/>
      <c r="U450" s="1208"/>
      <c r="V450" s="1211"/>
      <c r="W450" s="1208"/>
      <c r="X450" s="1208"/>
      <c r="Y450" s="1226"/>
      <c r="Z450" s="68">
        <v>2</v>
      </c>
      <c r="AA450" s="426" t="s">
        <v>1179</v>
      </c>
      <c r="AB450" s="421" t="s">
        <v>165</v>
      </c>
      <c r="AC450" s="380" t="s">
        <v>851</v>
      </c>
      <c r="AD450" s="427" t="str">
        <f>IF(OR(AE450="Preventivo",AE450="Detectivo"),"Probabilidad",IF(AE450="Correctivo","Impacto",""))</f>
        <v>Probabilidad</v>
      </c>
      <c r="AE450" s="96" t="s">
        <v>75</v>
      </c>
      <c r="AF450" s="313">
        <f t="shared" si="45"/>
        <v>0.15</v>
      </c>
      <c r="AG450" s="96" t="s">
        <v>77</v>
      </c>
      <c r="AH450" s="313">
        <f t="shared" si="46"/>
        <v>0.15</v>
      </c>
      <c r="AI450" s="108">
        <f t="shared" si="47"/>
        <v>0.3</v>
      </c>
      <c r="AJ450" s="428">
        <f>IFERROR(IF(AND(AD449="Probabilidad",AD450="Probabilidad"),(AJ449-(+AJ449*AI450)),IF(AD450="Probabilidad",(Q449-(+Q449*AI450)),IF(AD450="Impacto",AJ449,""))),"")</f>
        <v>0.33599999999999997</v>
      </c>
      <c r="AK450" s="428">
        <f>IFERROR(IF(AND(AD449="Impacto",AD450="Impacto"),(AK449-(+AK449*AI450)),IF(AD450="Impacto",(W449-(+W449*AI450)),IF(AD450="Probabilidad",AK449,""))),"")</f>
        <v>0.2</v>
      </c>
      <c r="AL450" s="107" t="s">
        <v>1183</v>
      </c>
      <c r="AM450" s="107" t="s">
        <v>67</v>
      </c>
      <c r="AN450" s="107" t="s">
        <v>80</v>
      </c>
      <c r="AO450" s="1197"/>
      <c r="AP450" s="1197"/>
      <c r="AQ450" s="1226"/>
      <c r="AR450" s="1197"/>
      <c r="AS450" s="1197"/>
      <c r="AT450" s="1226"/>
      <c r="AU450" s="1226"/>
      <c r="AV450" s="1226"/>
      <c r="AW450" s="805"/>
      <c r="AX450" s="852"/>
      <c r="AY450" s="852"/>
      <c r="AZ450" s="852"/>
      <c r="BA450" s="852"/>
      <c r="BB450" s="1046"/>
      <c r="BC450" s="852"/>
      <c r="BD450" s="852"/>
      <c r="BE450" s="1020"/>
      <c r="BF450" s="1020"/>
      <c r="BG450" s="1020"/>
      <c r="BH450" s="1020"/>
      <c r="BI450" s="852"/>
      <c r="BJ450" s="805"/>
      <c r="BK450" s="805"/>
      <c r="BL450" s="805"/>
    </row>
    <row r="451" spans="1:64" ht="165.75" thickBot="1" x14ac:dyDescent="0.3">
      <c r="A451" s="1056"/>
      <c r="B451" s="1168"/>
      <c r="C451" s="1062"/>
      <c r="D451" s="1205"/>
      <c r="E451" s="949"/>
      <c r="F451" s="1016"/>
      <c r="G451" s="852"/>
      <c r="H451" s="805"/>
      <c r="I451" s="1218"/>
      <c r="J451" s="1035"/>
      <c r="K451" s="1215"/>
      <c r="L451" s="852"/>
      <c r="M451" s="852"/>
      <c r="N451" s="962"/>
      <c r="O451" s="965"/>
      <c r="P451" s="805"/>
      <c r="Q451" s="1208"/>
      <c r="R451" s="805"/>
      <c r="S451" s="1208"/>
      <c r="T451" s="805"/>
      <c r="U451" s="1208"/>
      <c r="V451" s="1211"/>
      <c r="W451" s="1208"/>
      <c r="X451" s="1208"/>
      <c r="Y451" s="1226"/>
      <c r="Z451" s="68">
        <v>3</v>
      </c>
      <c r="AA451" s="429" t="s">
        <v>916</v>
      </c>
      <c r="AB451" s="421" t="s">
        <v>170</v>
      </c>
      <c r="AC451" s="316" t="s">
        <v>917</v>
      </c>
      <c r="AD451" s="422" t="str">
        <f>IF(OR(AE451="Preventivo",AE451="Detectivo"),"Probabilidad",IF(AE451="Correctivo","Impacto",""))</f>
        <v>Probabilidad</v>
      </c>
      <c r="AE451" s="421" t="s">
        <v>64</v>
      </c>
      <c r="AF451" s="313">
        <f t="shared" si="45"/>
        <v>0.25</v>
      </c>
      <c r="AG451" s="421" t="s">
        <v>77</v>
      </c>
      <c r="AH451" s="313">
        <f t="shared" si="46"/>
        <v>0.15</v>
      </c>
      <c r="AI451" s="108">
        <f t="shared" si="47"/>
        <v>0.4</v>
      </c>
      <c r="AJ451" s="109">
        <f>IFERROR(IF(AND(AD450="Probabilidad",AD451="Probabilidad"),(AJ450-(+AJ450*AI451)),IF(AND(AD450="Impacto",AD451="Probabilidad"),(AJ449-(+AJ449*AI451)),IF(AD451="Impacto",AJ450,""))),"")</f>
        <v>0.20159999999999997</v>
      </c>
      <c r="AK451" s="109">
        <f>IFERROR(IF(AND(AD450="Impacto",AD451="Impacto"),(AK450-(+AK450*AI451)),IF(AND(AD450="Probabilidad",AD451="Impacto"),(AK449-(+AK449*AI451)),IF(AD451="Probabilidad",AK450,""))),"")</f>
        <v>0.2</v>
      </c>
      <c r="AL451" s="107" t="s">
        <v>1183</v>
      </c>
      <c r="AM451" s="107" t="s">
        <v>67</v>
      </c>
      <c r="AN451" s="107" t="s">
        <v>80</v>
      </c>
      <c r="AO451" s="1197"/>
      <c r="AP451" s="1197"/>
      <c r="AQ451" s="1226"/>
      <c r="AR451" s="1197"/>
      <c r="AS451" s="1197"/>
      <c r="AT451" s="1226"/>
      <c r="AU451" s="1226"/>
      <c r="AV451" s="1226"/>
      <c r="AW451" s="805"/>
      <c r="AX451" s="852"/>
      <c r="AY451" s="852"/>
      <c r="AZ451" s="852"/>
      <c r="BA451" s="852"/>
      <c r="BB451" s="1046"/>
      <c r="BC451" s="852"/>
      <c r="BD451" s="852"/>
      <c r="BE451" s="1020"/>
      <c r="BF451" s="1020"/>
      <c r="BG451" s="1020"/>
      <c r="BH451" s="1020"/>
      <c r="BI451" s="852"/>
      <c r="BJ451" s="805"/>
      <c r="BK451" s="805"/>
      <c r="BL451" s="805"/>
    </row>
    <row r="452" spans="1:64" ht="90.75" thickBot="1" x14ac:dyDescent="0.3">
      <c r="A452" s="1056"/>
      <c r="B452" s="1168"/>
      <c r="C452" s="1062"/>
      <c r="D452" s="1205"/>
      <c r="E452" s="949"/>
      <c r="F452" s="1016"/>
      <c r="G452" s="852"/>
      <c r="H452" s="805"/>
      <c r="I452" s="1218"/>
      <c r="J452" s="1035"/>
      <c r="K452" s="1215"/>
      <c r="L452" s="852"/>
      <c r="M452" s="852"/>
      <c r="N452" s="962"/>
      <c r="O452" s="965"/>
      <c r="P452" s="805"/>
      <c r="Q452" s="1208"/>
      <c r="R452" s="805"/>
      <c r="S452" s="1208"/>
      <c r="T452" s="805"/>
      <c r="U452" s="1208"/>
      <c r="V452" s="1211"/>
      <c r="W452" s="1208"/>
      <c r="X452" s="1208"/>
      <c r="Y452" s="1226"/>
      <c r="Z452" s="68">
        <v>4</v>
      </c>
      <c r="AA452" s="430" t="s">
        <v>1184</v>
      </c>
      <c r="AB452" s="421" t="s">
        <v>170</v>
      </c>
      <c r="AC452" s="380" t="s">
        <v>914</v>
      </c>
      <c r="AD452" s="422" t="str">
        <f t="shared" si="44"/>
        <v>Impacto</v>
      </c>
      <c r="AE452" s="421" t="s">
        <v>76</v>
      </c>
      <c r="AF452" s="313">
        <f t="shared" si="45"/>
        <v>0.1</v>
      </c>
      <c r="AG452" s="421" t="s">
        <v>77</v>
      </c>
      <c r="AH452" s="313">
        <f t="shared" si="46"/>
        <v>0.15</v>
      </c>
      <c r="AI452" s="108">
        <f t="shared" si="47"/>
        <v>0.25</v>
      </c>
      <c r="AJ452" s="109">
        <f>IFERROR(IF(AND(AD451="Probabilidad",AD452="Probabilidad"),(AJ451-(+AJ451*AI452)),IF(AND(AD451="Impacto",AD452="Probabilidad"),(AJ450-(+AJ450*AI452)),IF(AD452="Impacto",AJ451,""))),"")</f>
        <v>0.20159999999999997</v>
      </c>
      <c r="AK452" s="109">
        <f>IFERROR(IF(AND(AD451="Impacto",AD452="Impacto"),(AK451-(+AK451*AI452)),IF(AND(AD451="Probabilidad",AD452="Impacto"),(AK450-(+AK450*AI452)),IF(AD452="Probabilidad",AK451,""))),"")</f>
        <v>0.15000000000000002</v>
      </c>
      <c r="AL452" s="107" t="s">
        <v>1183</v>
      </c>
      <c r="AM452" s="107" t="s">
        <v>67</v>
      </c>
      <c r="AN452" s="107" t="s">
        <v>80</v>
      </c>
      <c r="AO452" s="1197"/>
      <c r="AP452" s="1197"/>
      <c r="AQ452" s="1226"/>
      <c r="AR452" s="1197"/>
      <c r="AS452" s="1197"/>
      <c r="AT452" s="1226"/>
      <c r="AU452" s="1226"/>
      <c r="AV452" s="1226"/>
      <c r="AW452" s="805"/>
      <c r="AX452" s="852"/>
      <c r="AY452" s="852"/>
      <c r="AZ452" s="852"/>
      <c r="BA452" s="852"/>
      <c r="BB452" s="1046"/>
      <c r="BC452" s="852"/>
      <c r="BD452" s="852"/>
      <c r="BE452" s="1020"/>
      <c r="BF452" s="1020"/>
      <c r="BG452" s="1020"/>
      <c r="BH452" s="1020"/>
      <c r="BI452" s="852"/>
      <c r="BJ452" s="805"/>
      <c r="BK452" s="805"/>
      <c r="BL452" s="805"/>
    </row>
    <row r="453" spans="1:64" ht="120.75" thickBot="1" x14ac:dyDescent="0.3">
      <c r="A453" s="1056"/>
      <c r="B453" s="1168"/>
      <c r="C453" s="1062"/>
      <c r="D453" s="1205"/>
      <c r="E453" s="949"/>
      <c r="F453" s="1016"/>
      <c r="G453" s="852"/>
      <c r="H453" s="805"/>
      <c r="I453" s="1218"/>
      <c r="J453" s="1035"/>
      <c r="K453" s="1215"/>
      <c r="L453" s="852"/>
      <c r="M453" s="852"/>
      <c r="N453" s="962"/>
      <c r="O453" s="965"/>
      <c r="P453" s="805"/>
      <c r="Q453" s="1208"/>
      <c r="R453" s="805"/>
      <c r="S453" s="1208"/>
      <c r="T453" s="805"/>
      <c r="U453" s="1208"/>
      <c r="V453" s="1211"/>
      <c r="W453" s="1208"/>
      <c r="X453" s="1208"/>
      <c r="Y453" s="1226"/>
      <c r="Z453" s="68">
        <v>5</v>
      </c>
      <c r="AA453" s="426" t="s">
        <v>1185</v>
      </c>
      <c r="AB453" s="421" t="s">
        <v>170</v>
      </c>
      <c r="AC453" s="380" t="s">
        <v>914</v>
      </c>
      <c r="AD453" s="422" t="str">
        <f t="shared" si="44"/>
        <v>Probabilidad</v>
      </c>
      <c r="AE453" s="421" t="s">
        <v>64</v>
      </c>
      <c r="AF453" s="313">
        <f t="shared" si="45"/>
        <v>0.25</v>
      </c>
      <c r="AG453" s="421" t="s">
        <v>77</v>
      </c>
      <c r="AH453" s="313">
        <f t="shared" si="46"/>
        <v>0.15</v>
      </c>
      <c r="AI453" s="108">
        <f t="shared" si="47"/>
        <v>0.4</v>
      </c>
      <c r="AJ453" s="109">
        <f>IFERROR(IF(AND(AD452="Probabilidad",AD453="Probabilidad"),(AJ452-(+AJ452*AI453)),IF(AND(AD452="Impacto",AD453="Probabilidad"),(AJ451-(+AJ451*AI453)),IF(AD453="Impacto",AJ452,""))),"")</f>
        <v>0.12095999999999998</v>
      </c>
      <c r="AK453" s="109">
        <f>IFERROR(IF(AND(AD452="Impacto",AD453="Impacto"),(AK452-(+AK452*AI453)),IF(AND(AD452="Probabilidad",AD453="Impacto"),(AK451-(+AK451*AI453)),IF(AD453="Probabilidad",AK452,""))),"")</f>
        <v>0.15000000000000002</v>
      </c>
      <c r="AL453" s="107" t="s">
        <v>1183</v>
      </c>
      <c r="AM453" s="107" t="s">
        <v>67</v>
      </c>
      <c r="AN453" s="107" t="s">
        <v>80</v>
      </c>
      <c r="AO453" s="1197"/>
      <c r="AP453" s="1197"/>
      <c r="AQ453" s="1226"/>
      <c r="AR453" s="1197"/>
      <c r="AS453" s="1197"/>
      <c r="AT453" s="1226"/>
      <c r="AU453" s="1226"/>
      <c r="AV453" s="1226"/>
      <c r="AW453" s="805"/>
      <c r="AX453" s="852"/>
      <c r="AY453" s="852"/>
      <c r="AZ453" s="852"/>
      <c r="BA453" s="852"/>
      <c r="BB453" s="1046"/>
      <c r="BC453" s="852"/>
      <c r="BD453" s="852"/>
      <c r="BE453" s="1020"/>
      <c r="BF453" s="1020"/>
      <c r="BG453" s="1020"/>
      <c r="BH453" s="1020"/>
      <c r="BI453" s="852"/>
      <c r="BJ453" s="805"/>
      <c r="BK453" s="805"/>
      <c r="BL453" s="805"/>
    </row>
    <row r="454" spans="1:64" ht="120.75" thickBot="1" x14ac:dyDescent="0.3">
      <c r="A454" s="1056"/>
      <c r="B454" s="1168"/>
      <c r="C454" s="1062"/>
      <c r="D454" s="1206"/>
      <c r="E454" s="950"/>
      <c r="F454" s="1017"/>
      <c r="G454" s="960"/>
      <c r="H454" s="806"/>
      <c r="I454" s="1219"/>
      <c r="J454" s="1036"/>
      <c r="K454" s="1216"/>
      <c r="L454" s="960"/>
      <c r="M454" s="960"/>
      <c r="N454" s="963"/>
      <c r="O454" s="966"/>
      <c r="P454" s="806"/>
      <c r="Q454" s="1209"/>
      <c r="R454" s="806"/>
      <c r="S454" s="1209"/>
      <c r="T454" s="806"/>
      <c r="U454" s="1209"/>
      <c r="V454" s="1212"/>
      <c r="W454" s="1209"/>
      <c r="X454" s="1209"/>
      <c r="Y454" s="1227"/>
      <c r="Z454" s="60">
        <v>6</v>
      </c>
      <c r="AA454" s="426" t="s">
        <v>1185</v>
      </c>
      <c r="AB454" s="423" t="s">
        <v>170</v>
      </c>
      <c r="AC454" s="380" t="s">
        <v>914</v>
      </c>
      <c r="AD454" s="424" t="str">
        <f t="shared" si="44"/>
        <v>Impacto</v>
      </c>
      <c r="AE454" s="423" t="s">
        <v>76</v>
      </c>
      <c r="AF454" s="314">
        <f t="shared" si="45"/>
        <v>0.1</v>
      </c>
      <c r="AG454" s="423" t="s">
        <v>77</v>
      </c>
      <c r="AH454" s="314">
        <f t="shared" si="46"/>
        <v>0.15</v>
      </c>
      <c r="AI454" s="110">
        <f t="shared" si="47"/>
        <v>0.25</v>
      </c>
      <c r="AJ454" s="109">
        <f>IFERROR(IF(AND(AD453="Probabilidad",AD454="Probabilidad"),(AJ453-(+AJ453*AI454)),IF(AND(AD453="Impacto",AD454="Probabilidad"),(AJ452-(+AJ452*AI454)),IF(AD454="Impacto",AJ453,""))),"")</f>
        <v>0.12095999999999998</v>
      </c>
      <c r="AK454" s="109">
        <f>IFERROR(IF(AND(AD453="Impacto",AD454="Impacto"),(AK453-(+AK453*AI454)),IF(AND(AD453="Probabilidad",AD454="Impacto"),(AK452-(+AK452*AI454)),IF(AD454="Probabilidad",AK453,""))),"")</f>
        <v>0.11250000000000002</v>
      </c>
      <c r="AL454" s="107" t="s">
        <v>1183</v>
      </c>
      <c r="AM454" s="107" t="s">
        <v>67</v>
      </c>
      <c r="AN454" s="107" t="s">
        <v>80</v>
      </c>
      <c r="AO454" s="1198"/>
      <c r="AP454" s="1198"/>
      <c r="AQ454" s="1227"/>
      <c r="AR454" s="1198"/>
      <c r="AS454" s="1198"/>
      <c r="AT454" s="1227"/>
      <c r="AU454" s="1227"/>
      <c r="AV454" s="1227"/>
      <c r="AW454" s="806"/>
      <c r="AX454" s="960"/>
      <c r="AY454" s="960"/>
      <c r="AZ454" s="960"/>
      <c r="BA454" s="960"/>
      <c r="BB454" s="1047"/>
      <c r="BC454" s="960"/>
      <c r="BD454" s="960"/>
      <c r="BE454" s="1021"/>
      <c r="BF454" s="1021"/>
      <c r="BG454" s="1021"/>
      <c r="BH454" s="1021"/>
      <c r="BI454" s="960"/>
      <c r="BJ454" s="806"/>
      <c r="BK454" s="806"/>
      <c r="BL454" s="806"/>
    </row>
    <row r="455" spans="1:64" ht="70.5" customHeight="1" thickBot="1" x14ac:dyDescent="0.3">
      <c r="A455" s="1056"/>
      <c r="B455" s="1168"/>
      <c r="C455" s="1062"/>
      <c r="D455" s="1204" t="s">
        <v>840</v>
      </c>
      <c r="E455" s="948" t="s">
        <v>132</v>
      </c>
      <c r="F455" s="1015">
        <v>3</v>
      </c>
      <c r="G455" s="851" t="s">
        <v>1186</v>
      </c>
      <c r="H455" s="804" t="s">
        <v>98</v>
      </c>
      <c r="I455" s="1232" t="s">
        <v>1224</v>
      </c>
      <c r="J455" s="1034" t="s">
        <v>16</v>
      </c>
      <c r="K455" s="1214" t="str">
        <f>CONCATENATE(" *",[28]Árbol_G!C483," *",[28]Árbol_G!E483," *",[28]Árbol_G!G483)</f>
        <v xml:space="preserve"> * * *</v>
      </c>
      <c r="L455" s="851" t="s">
        <v>1187</v>
      </c>
      <c r="M455" s="851" t="s">
        <v>1188</v>
      </c>
      <c r="N455" s="804"/>
      <c r="O455" s="970"/>
      <c r="P455" s="804" t="s">
        <v>62</v>
      </c>
      <c r="Q455" s="1207">
        <f>IF(P455="Muy Alta",100%,IF(P455="Alta",80%,IF(P455="Media",60%,IF(P455="Baja",40%,IF(P455="Muy Baja",20%,"")))))</f>
        <v>0.6</v>
      </c>
      <c r="R455" s="804" t="s">
        <v>74</v>
      </c>
      <c r="S455" s="1207">
        <f>IF(R455="Catastrófico",100%,IF(R455="Mayor",80%,IF(R455="Moderado",60%,IF(R455="Menor",40%,IF(R455="Leve",20%,"")))))</f>
        <v>0.2</v>
      </c>
      <c r="T455" s="804" t="s">
        <v>10</v>
      </c>
      <c r="U455" s="1207">
        <f>IF(T455="Catastrófico",100%,IF(T455="Mayor",80%,IF(T455="Moderado",60%,IF(T455="Menor",40%,IF(T455="Leve",20%,"")))))</f>
        <v>0.6</v>
      </c>
      <c r="V455" s="1210" t="str">
        <f>IF(W455=100%,"Catastrófico",IF(W455=80%,"Mayor",IF(W455=60%,"Moderado",IF(W455=40%,"Menor",IF(W455=20%,"Leve","")))))</f>
        <v>Moderado</v>
      </c>
      <c r="W455" s="1207">
        <f>IF(AND(S455="",U455=""),"",MAX(S455,U455))</f>
        <v>0.6</v>
      </c>
      <c r="X455" s="1207" t="str">
        <f>CONCATENATE(P455,V455)</f>
        <v>MediaModerado</v>
      </c>
      <c r="Y455" s="1225" t="str">
        <f>IF(X455="Muy AltaLeve","Alto",IF(X455="Muy AltaMenor","Alto",IF(X455="Muy AltaModerado","Alto",IF(X455="Muy AltaMayor","Alto",IF(X455="Muy AltaCatastrófico","Extremo",IF(X455="AltaLeve","Moderado",IF(X455="AltaMenor","Moderado",IF(X455="AltaModerado","Alto",IF(X455="AltaMayor","Alto",IF(X455="AltaCatastrófico","Extremo",IF(X455="MediaLeve","Moderado",IF(X455="MediaMenor","Moderado",IF(X455="MediaModerado","Moderado",IF(X455="MediaMayor","Alto",IF(X455="MediaCatastrófico","Extremo",IF(X455="BajaLeve","Bajo",IF(X455="BajaMenor","Moderado",IF(X455="BajaModerado","Moderado",IF(X455="BajaMayor","Alto",IF(X455="BajaCatastrófico","Extremo",IF(X455="Muy BajaLeve","Bajo",IF(X455="Muy BajaMenor","Bajo",IF(X455="Muy BajaModerado","Moderado",IF(X455="Muy BajaMayor","Alto",IF(X455="Muy BajaCatastrófico","Extremo","")))))))))))))))))))))))))</f>
        <v>Moderado</v>
      </c>
      <c r="Z455" s="58">
        <v>1</v>
      </c>
      <c r="AA455" s="380" t="s">
        <v>1189</v>
      </c>
      <c r="AB455" s="419" t="s">
        <v>165</v>
      </c>
      <c r="AC455" s="431" t="s">
        <v>1190</v>
      </c>
      <c r="AD455" s="420" t="str">
        <f t="shared" si="44"/>
        <v>Probabilidad</v>
      </c>
      <c r="AE455" s="419" t="s">
        <v>75</v>
      </c>
      <c r="AF455" s="312">
        <f t="shared" si="45"/>
        <v>0.15</v>
      </c>
      <c r="AG455" s="419" t="s">
        <v>65</v>
      </c>
      <c r="AH455" s="312">
        <f t="shared" si="46"/>
        <v>0.25</v>
      </c>
      <c r="AI455" s="311">
        <f t="shared" si="47"/>
        <v>0.4</v>
      </c>
      <c r="AJ455" s="106">
        <f>IFERROR(IF(AD455="Probabilidad",(Q455-(+Q455*AI455)),IF(AD455="Impacto",Q455,"")),"")</f>
        <v>0.36</v>
      </c>
      <c r="AK455" s="106">
        <f>IFERROR(IF(AD455="Impacto",(W455-(+W455*AI455)),IF(AD455="Probabilidad",W455,"")),"")</f>
        <v>0.6</v>
      </c>
      <c r="AL455" s="107" t="s">
        <v>1183</v>
      </c>
      <c r="AM455" s="107" t="s">
        <v>67</v>
      </c>
      <c r="AN455" s="107" t="s">
        <v>80</v>
      </c>
      <c r="AO455" s="1196">
        <f>Q455</f>
        <v>0.6</v>
      </c>
      <c r="AP455" s="1196">
        <f>IF(AJ455="","",MIN(AJ455:AJ460))</f>
        <v>0.12348000000000001</v>
      </c>
      <c r="AQ455" s="1225" t="str">
        <f>IFERROR(IF(AP455="","",IF(AP455&lt;=0.2,"Muy Baja",IF(AP455&lt;=0.4,"Baja",IF(AP455&lt;=0.6,"Media",IF(AP455&lt;=0.8,"Alta","Muy Alta"))))),"")</f>
        <v>Muy Baja</v>
      </c>
      <c r="AR455" s="1196">
        <f>W455</f>
        <v>0.6</v>
      </c>
      <c r="AS455" s="1196">
        <f>IF(AK455="","",MIN(AK455:AK460))</f>
        <v>0.44999999999999996</v>
      </c>
      <c r="AT455" s="1225" t="str">
        <f>IFERROR(IF(AS455="","",IF(AS455&lt;=0.2,"Leve",IF(AS455&lt;=0.4,"Menor",IF(AS455&lt;=0.6,"Moderado",IF(AS455&lt;=0.8,"Mayor","Catastrófico"))))),"")</f>
        <v>Moderado</v>
      </c>
      <c r="AU455" s="1225" t="str">
        <f>Y455</f>
        <v>Moderado</v>
      </c>
      <c r="AV455" s="1225" t="str">
        <f>IFERROR(IF(OR(AND(AQ455="Muy Baja",AT455="Leve"),AND(AQ455="Muy Baja",AT455="Menor"),AND(AQ455="Baja",AT455="Leve")),"Bajo",IF(OR(AND(AQ455="Muy baja",AT455="Moderado"),AND(AQ455="Baja",AT455="Menor"),AND(AQ455="Baja",AT455="Moderado"),AND(AQ455="Media",AT455="Leve"),AND(AQ455="Media",AT455="Menor"),AND(AQ455="Media",AT455="Moderado"),AND(AQ455="Alta",AT455="Leve"),AND(AQ455="Alta",AT455="Menor")),"Moderado",IF(OR(AND(AQ455="Muy Baja",AT455="Mayor"),AND(AQ455="Baja",AT455="Mayor"),AND(AQ455="Media",AT455="Mayor"),AND(AQ455="Alta",AT455="Moderado"),AND(AQ455="Alta",AT455="Mayor"),AND(AQ455="Muy Alta",AT455="Leve"),AND(AQ455="Muy Alta",AT455="Menor"),AND(AQ455="Muy Alta",AT455="Moderado"),AND(AQ455="Muy Alta",AT455="Mayor")),"Alto",IF(OR(AND(AQ455="Muy Baja",AT455="Catastrófico"),AND(AQ455="Baja",AT455="Catastrófico"),AND(AQ455="Media",AT455="Catastrófico"),AND(AQ455="Alta",AT455="Catastrófico"),AND(AQ455="Muy Alta",AT455="Catastrófico")),"Extremo","")))),"")</f>
        <v>Moderado</v>
      </c>
      <c r="AW455" s="804" t="s">
        <v>167</v>
      </c>
      <c r="AX455" s="804" t="s">
        <v>1191</v>
      </c>
      <c r="AY455" s="851" t="s">
        <v>1729</v>
      </c>
      <c r="AZ455" s="851" t="s">
        <v>1192</v>
      </c>
      <c r="BA455" s="851" t="s">
        <v>1177</v>
      </c>
      <c r="BB455" s="1037" t="s">
        <v>1730</v>
      </c>
      <c r="BC455" s="855"/>
      <c r="BD455" s="855"/>
      <c r="BE455" s="1039"/>
      <c r="BF455" s="1039"/>
      <c r="BG455" s="1039"/>
      <c r="BH455" s="1039"/>
      <c r="BI455" s="1184"/>
      <c r="BJ455" s="861"/>
      <c r="BK455" s="861"/>
      <c r="BL455" s="861"/>
    </row>
    <row r="456" spans="1:64" ht="75.75" thickBot="1" x14ac:dyDescent="0.3">
      <c r="A456" s="1056"/>
      <c r="B456" s="1168"/>
      <c r="C456" s="1062"/>
      <c r="D456" s="1205"/>
      <c r="E456" s="949"/>
      <c r="F456" s="1016"/>
      <c r="G456" s="852"/>
      <c r="H456" s="805"/>
      <c r="I456" s="1233"/>
      <c r="J456" s="1035"/>
      <c r="K456" s="1215"/>
      <c r="L456" s="852"/>
      <c r="M456" s="852"/>
      <c r="N456" s="805"/>
      <c r="O456" s="971"/>
      <c r="P456" s="805"/>
      <c r="Q456" s="1208"/>
      <c r="R456" s="805"/>
      <c r="S456" s="1208"/>
      <c r="T456" s="805"/>
      <c r="U456" s="1208"/>
      <c r="V456" s="1211"/>
      <c r="W456" s="1208"/>
      <c r="X456" s="1208"/>
      <c r="Y456" s="1226"/>
      <c r="Z456" s="68">
        <v>2</v>
      </c>
      <c r="AA456" s="380" t="s">
        <v>922</v>
      </c>
      <c r="AB456" s="421" t="s">
        <v>170</v>
      </c>
      <c r="AC456" s="380" t="s">
        <v>923</v>
      </c>
      <c r="AD456" s="422" t="str">
        <f t="shared" si="44"/>
        <v>Probabilidad</v>
      </c>
      <c r="AE456" s="421" t="s">
        <v>75</v>
      </c>
      <c r="AF456" s="313">
        <f t="shared" si="45"/>
        <v>0.15</v>
      </c>
      <c r="AG456" s="421" t="s">
        <v>77</v>
      </c>
      <c r="AH456" s="313">
        <f t="shared" si="46"/>
        <v>0.15</v>
      </c>
      <c r="AI456" s="108">
        <f t="shared" si="47"/>
        <v>0.3</v>
      </c>
      <c r="AJ456" s="109">
        <f>IFERROR(IF(AND(AD455="Probabilidad",AD456="Probabilidad"),(AJ455-(+AJ455*AI456)),IF(AD456="Probabilidad",(Q455-(+Q455*AI456)),IF(AD456="Impacto",AJ455,""))),"")</f>
        <v>0.252</v>
      </c>
      <c r="AK456" s="109">
        <f>IFERROR(IF(AND(AD455="Impacto",AD456="Impacto"),(AK455-(+AK455*AI456)),IF(AD456="Impacto",(W455-(+W455*AI456)),IF(AD456="Probabilidad",AK455,""))),"")</f>
        <v>0.6</v>
      </c>
      <c r="AL456" s="107" t="s">
        <v>1183</v>
      </c>
      <c r="AM456" s="107" t="s">
        <v>67</v>
      </c>
      <c r="AN456" s="107" t="s">
        <v>80</v>
      </c>
      <c r="AO456" s="1197"/>
      <c r="AP456" s="1197"/>
      <c r="AQ456" s="1226"/>
      <c r="AR456" s="1197"/>
      <c r="AS456" s="1197"/>
      <c r="AT456" s="1226"/>
      <c r="AU456" s="1226"/>
      <c r="AV456" s="1226"/>
      <c r="AW456" s="805"/>
      <c r="AX456" s="805"/>
      <c r="AY456" s="852"/>
      <c r="AZ456" s="852"/>
      <c r="BA456" s="852"/>
      <c r="BB456" s="1046"/>
      <c r="BC456" s="852"/>
      <c r="BD456" s="852"/>
      <c r="BE456" s="1020"/>
      <c r="BF456" s="1020"/>
      <c r="BG456" s="1020"/>
      <c r="BH456" s="1020"/>
      <c r="BI456" s="1185"/>
      <c r="BJ456" s="805"/>
      <c r="BK456" s="805"/>
      <c r="BL456" s="805"/>
    </row>
    <row r="457" spans="1:64" ht="75.75" thickBot="1" x14ac:dyDescent="0.3">
      <c r="A457" s="1056"/>
      <c r="B457" s="1168"/>
      <c r="C457" s="1062"/>
      <c r="D457" s="1205"/>
      <c r="E457" s="949"/>
      <c r="F457" s="1016"/>
      <c r="G457" s="852"/>
      <c r="H457" s="805"/>
      <c r="I457" s="1233"/>
      <c r="J457" s="1035"/>
      <c r="K457" s="1215"/>
      <c r="L457" s="852"/>
      <c r="M457" s="852"/>
      <c r="N457" s="805"/>
      <c r="O457" s="971"/>
      <c r="P457" s="805"/>
      <c r="Q457" s="1208"/>
      <c r="R457" s="805"/>
      <c r="S457" s="1208"/>
      <c r="T457" s="805"/>
      <c r="U457" s="1208"/>
      <c r="V457" s="1211"/>
      <c r="W457" s="1208"/>
      <c r="X457" s="1208"/>
      <c r="Y457" s="1226"/>
      <c r="Z457" s="68">
        <v>3</v>
      </c>
      <c r="AA457" s="380" t="s">
        <v>922</v>
      </c>
      <c r="AB457" s="421" t="s">
        <v>170</v>
      </c>
      <c r="AC457" s="380" t="s">
        <v>923</v>
      </c>
      <c r="AD457" s="422" t="str">
        <f t="shared" si="44"/>
        <v>Impacto</v>
      </c>
      <c r="AE457" s="421" t="s">
        <v>76</v>
      </c>
      <c r="AF457" s="313">
        <f t="shared" si="45"/>
        <v>0.1</v>
      </c>
      <c r="AG457" s="421" t="s">
        <v>77</v>
      </c>
      <c r="AH457" s="313">
        <f t="shared" si="46"/>
        <v>0.15</v>
      </c>
      <c r="AI457" s="108">
        <f t="shared" si="47"/>
        <v>0.25</v>
      </c>
      <c r="AJ457" s="109">
        <f>IFERROR(IF(AND(AD456="Probabilidad",AD457="Probabilidad"),(AJ456-(+AJ456*AI457)),IF(AND(AD456="Impacto",AD457="Probabilidad"),(AJ455-(+AJ455*AI457)),IF(AD457="Impacto",AJ456,""))),"")</f>
        <v>0.252</v>
      </c>
      <c r="AK457" s="109">
        <f>IFERROR(IF(AND(AD456="Impacto",AD457="Impacto"),(AK456-(+AK456*AI457)),IF(AND(AD456="Probabilidad",AD457="Impacto"),(AK455-(+AK455*AI457)),IF(AD457="Probabilidad",AK456,""))),"")</f>
        <v>0.44999999999999996</v>
      </c>
      <c r="AL457" s="107" t="s">
        <v>1183</v>
      </c>
      <c r="AM457" s="107" t="s">
        <v>67</v>
      </c>
      <c r="AN457" s="107" t="s">
        <v>80</v>
      </c>
      <c r="AO457" s="1197"/>
      <c r="AP457" s="1197"/>
      <c r="AQ457" s="1226"/>
      <c r="AR457" s="1197"/>
      <c r="AS457" s="1197"/>
      <c r="AT457" s="1226"/>
      <c r="AU457" s="1226"/>
      <c r="AV457" s="1226"/>
      <c r="AW457" s="805"/>
      <c r="AX457" s="805"/>
      <c r="AY457" s="852"/>
      <c r="AZ457" s="852"/>
      <c r="BA457" s="852"/>
      <c r="BB457" s="1046"/>
      <c r="BC457" s="852"/>
      <c r="BD457" s="852"/>
      <c r="BE457" s="1020"/>
      <c r="BF457" s="1020"/>
      <c r="BG457" s="1020"/>
      <c r="BH457" s="1020"/>
      <c r="BI457" s="1185"/>
      <c r="BJ457" s="805"/>
      <c r="BK457" s="805"/>
      <c r="BL457" s="805"/>
    </row>
    <row r="458" spans="1:64" ht="70.5" thickBot="1" x14ac:dyDescent="0.3">
      <c r="A458" s="1056"/>
      <c r="B458" s="1168"/>
      <c r="C458" s="1062"/>
      <c r="D458" s="1205"/>
      <c r="E458" s="949"/>
      <c r="F458" s="1016"/>
      <c r="G458" s="852"/>
      <c r="H458" s="805"/>
      <c r="I458" s="1233"/>
      <c r="J458" s="1035"/>
      <c r="K458" s="1215"/>
      <c r="L458" s="852"/>
      <c r="M458" s="852"/>
      <c r="N458" s="805"/>
      <c r="O458" s="971"/>
      <c r="P458" s="805"/>
      <c r="Q458" s="1208"/>
      <c r="R458" s="805"/>
      <c r="S458" s="1208"/>
      <c r="T458" s="805"/>
      <c r="U458" s="1208"/>
      <c r="V458" s="1211"/>
      <c r="W458" s="1208"/>
      <c r="X458" s="1208"/>
      <c r="Y458" s="1226"/>
      <c r="Z458" s="68">
        <v>4</v>
      </c>
      <c r="AA458" s="432" t="s">
        <v>924</v>
      </c>
      <c r="AB458" s="421" t="s">
        <v>170</v>
      </c>
      <c r="AC458" s="380" t="s">
        <v>923</v>
      </c>
      <c r="AD458" s="422" t="str">
        <f t="shared" si="44"/>
        <v>Probabilidad</v>
      </c>
      <c r="AE458" s="421" t="s">
        <v>75</v>
      </c>
      <c r="AF458" s="313">
        <f t="shared" si="45"/>
        <v>0.15</v>
      </c>
      <c r="AG458" s="421" t="s">
        <v>77</v>
      </c>
      <c r="AH458" s="313">
        <f t="shared" si="46"/>
        <v>0.15</v>
      </c>
      <c r="AI458" s="108">
        <f t="shared" si="47"/>
        <v>0.3</v>
      </c>
      <c r="AJ458" s="109">
        <f>IFERROR(IF(AND(AD457="Probabilidad",AD458="Probabilidad"),(AJ457-(+AJ457*AI458)),IF(AND(AD457="Impacto",AD458="Probabilidad"),(AJ456-(+AJ456*AI458)),IF(AD458="Impacto",AJ457,""))),"")</f>
        <v>0.1764</v>
      </c>
      <c r="AK458" s="109">
        <f>IFERROR(IF(AND(AD457="Impacto",AD458="Impacto"),(AK457-(+AK457*AI458)),IF(AND(AD457="Probabilidad",AD458="Impacto"),(AK456-(+AK456*AI458)),IF(AD458="Probabilidad",AK457,""))),"")</f>
        <v>0.44999999999999996</v>
      </c>
      <c r="AL458" s="107" t="s">
        <v>1183</v>
      </c>
      <c r="AM458" s="107" t="s">
        <v>67</v>
      </c>
      <c r="AN458" s="107" t="s">
        <v>80</v>
      </c>
      <c r="AO458" s="1197"/>
      <c r="AP458" s="1197"/>
      <c r="AQ458" s="1226"/>
      <c r="AR458" s="1197"/>
      <c r="AS458" s="1197"/>
      <c r="AT458" s="1226"/>
      <c r="AU458" s="1226"/>
      <c r="AV458" s="1226"/>
      <c r="AW458" s="805"/>
      <c r="AX458" s="805"/>
      <c r="AY458" s="852"/>
      <c r="AZ458" s="852"/>
      <c r="BA458" s="852"/>
      <c r="BB458" s="1046"/>
      <c r="BC458" s="852"/>
      <c r="BD458" s="852"/>
      <c r="BE458" s="1020"/>
      <c r="BF458" s="1020"/>
      <c r="BG458" s="1020"/>
      <c r="BH458" s="1020"/>
      <c r="BI458" s="1185"/>
      <c r="BJ458" s="805"/>
      <c r="BK458" s="805"/>
      <c r="BL458" s="805"/>
    </row>
    <row r="459" spans="1:64" ht="120" x14ac:dyDescent="0.25">
      <c r="A459" s="1056"/>
      <c r="B459" s="1168"/>
      <c r="C459" s="1062"/>
      <c r="D459" s="1205"/>
      <c r="E459" s="949"/>
      <c r="F459" s="1016"/>
      <c r="G459" s="852"/>
      <c r="H459" s="805"/>
      <c r="I459" s="1233"/>
      <c r="J459" s="1035"/>
      <c r="K459" s="1215"/>
      <c r="L459" s="852"/>
      <c r="M459" s="852"/>
      <c r="N459" s="805"/>
      <c r="O459" s="971"/>
      <c r="P459" s="805"/>
      <c r="Q459" s="1208"/>
      <c r="R459" s="805"/>
      <c r="S459" s="1208"/>
      <c r="T459" s="805"/>
      <c r="U459" s="1208"/>
      <c r="V459" s="1211"/>
      <c r="W459" s="1208"/>
      <c r="X459" s="1208"/>
      <c r="Y459" s="1226"/>
      <c r="Z459" s="68">
        <v>5</v>
      </c>
      <c r="AA459" s="380" t="s">
        <v>1193</v>
      </c>
      <c r="AB459" s="421" t="s">
        <v>165</v>
      </c>
      <c r="AC459" s="380" t="s">
        <v>869</v>
      </c>
      <c r="AD459" s="422" t="str">
        <f t="shared" si="44"/>
        <v>Probabilidad</v>
      </c>
      <c r="AE459" s="421" t="s">
        <v>75</v>
      </c>
      <c r="AF459" s="313">
        <f t="shared" si="45"/>
        <v>0.15</v>
      </c>
      <c r="AG459" s="421" t="s">
        <v>77</v>
      </c>
      <c r="AH459" s="313">
        <f t="shared" si="46"/>
        <v>0.15</v>
      </c>
      <c r="AI459" s="108">
        <f t="shared" si="47"/>
        <v>0.3</v>
      </c>
      <c r="AJ459" s="109">
        <f>IFERROR(IF(AND(AD458="Probabilidad",AD459="Probabilidad"),(AJ458-(+AJ458*AI459)),IF(AND(AD458="Impacto",AD459="Probabilidad"),(AJ457-(+AJ457*AI459)),IF(AD459="Impacto",AJ458,""))),"")</f>
        <v>0.12348000000000001</v>
      </c>
      <c r="AK459" s="109">
        <f>IFERROR(IF(AND(AD458="Impacto",AD459="Impacto"),(AK458-(+AK458*AI459)),IF(AND(AD458="Probabilidad",AD459="Impacto"),(AK457-(+AK457*AI459)),IF(AD459="Probabilidad",AK458,""))),"")</f>
        <v>0.44999999999999996</v>
      </c>
      <c r="AL459" s="107" t="s">
        <v>1183</v>
      </c>
      <c r="AM459" s="107" t="s">
        <v>67</v>
      </c>
      <c r="AN459" s="107" t="s">
        <v>80</v>
      </c>
      <c r="AO459" s="1197"/>
      <c r="AP459" s="1197"/>
      <c r="AQ459" s="1226"/>
      <c r="AR459" s="1197"/>
      <c r="AS459" s="1197"/>
      <c r="AT459" s="1226"/>
      <c r="AU459" s="1226"/>
      <c r="AV459" s="1226"/>
      <c r="AW459" s="805"/>
      <c r="AX459" s="805"/>
      <c r="AY459" s="852"/>
      <c r="AZ459" s="852"/>
      <c r="BA459" s="852"/>
      <c r="BB459" s="1046"/>
      <c r="BC459" s="852"/>
      <c r="BD459" s="852"/>
      <c r="BE459" s="1020"/>
      <c r="BF459" s="1020"/>
      <c r="BG459" s="1020"/>
      <c r="BH459" s="1020"/>
      <c r="BI459" s="1185"/>
      <c r="BJ459" s="805"/>
      <c r="BK459" s="805"/>
      <c r="BL459" s="805"/>
    </row>
    <row r="460" spans="1:64" ht="15.75" thickBot="1" x14ac:dyDescent="0.3">
      <c r="A460" s="1056"/>
      <c r="B460" s="1168"/>
      <c r="C460" s="1062"/>
      <c r="D460" s="1206"/>
      <c r="E460" s="950"/>
      <c r="F460" s="1017"/>
      <c r="G460" s="960"/>
      <c r="H460" s="806"/>
      <c r="I460" s="1234"/>
      <c r="J460" s="1036"/>
      <c r="K460" s="1216"/>
      <c r="L460" s="960"/>
      <c r="M460" s="960"/>
      <c r="N460" s="806"/>
      <c r="O460" s="972"/>
      <c r="P460" s="806"/>
      <c r="Q460" s="1209"/>
      <c r="R460" s="806"/>
      <c r="S460" s="1209"/>
      <c r="T460" s="806"/>
      <c r="U460" s="1209"/>
      <c r="V460" s="1212"/>
      <c r="W460" s="1209"/>
      <c r="X460" s="1209"/>
      <c r="Y460" s="1227"/>
      <c r="Z460" s="60">
        <v>6</v>
      </c>
      <c r="AA460" s="387"/>
      <c r="AB460" s="423"/>
      <c r="AC460" s="387"/>
      <c r="AD460" s="424" t="str">
        <f t="shared" si="44"/>
        <v/>
      </c>
      <c r="AE460" s="423"/>
      <c r="AF460" s="314" t="str">
        <f t="shared" si="45"/>
        <v/>
      </c>
      <c r="AG460" s="423"/>
      <c r="AH460" s="314" t="str">
        <f t="shared" si="46"/>
        <v/>
      </c>
      <c r="AI460" s="110" t="str">
        <f t="shared" si="47"/>
        <v/>
      </c>
      <c r="AJ460" s="109" t="str">
        <f>IFERROR(IF(AND(AD459="Probabilidad",AD460="Probabilidad"),(AJ459-(+AJ459*AI460)),IF(AND(AD459="Impacto",AD460="Probabilidad"),(AJ458-(+AJ458*AI460)),IF(AD460="Impacto",AJ459,""))),"")</f>
        <v/>
      </c>
      <c r="AK460" s="109" t="str">
        <f>IFERROR(IF(AND(AD459="Impacto",AD460="Impacto"),(AK459-(+AK459*AI460)),IF(AND(AD459="Probabilidad",AD460="Impacto"),(AK458-(+AK458*AI460)),IF(AD460="Probabilidad",AK459,""))),"")</f>
        <v/>
      </c>
      <c r="AL460" s="97"/>
      <c r="AM460" s="97"/>
      <c r="AN460" s="97"/>
      <c r="AO460" s="1198"/>
      <c r="AP460" s="1198"/>
      <c r="AQ460" s="1227"/>
      <c r="AR460" s="1198"/>
      <c r="AS460" s="1198"/>
      <c r="AT460" s="1227"/>
      <c r="AU460" s="1227"/>
      <c r="AV460" s="1227"/>
      <c r="AW460" s="806"/>
      <c r="AX460" s="806"/>
      <c r="AY460" s="960"/>
      <c r="AZ460" s="960"/>
      <c r="BA460" s="960"/>
      <c r="BB460" s="1047"/>
      <c r="BC460" s="960"/>
      <c r="BD460" s="960"/>
      <c r="BE460" s="1021"/>
      <c r="BF460" s="1021"/>
      <c r="BG460" s="1021"/>
      <c r="BH460" s="1021"/>
      <c r="BI460" s="1186"/>
      <c r="BJ460" s="806"/>
      <c r="BK460" s="806"/>
      <c r="BL460" s="806"/>
    </row>
    <row r="461" spans="1:64" ht="70.5" customHeight="1" thickBot="1" x14ac:dyDescent="0.3">
      <c r="A461" s="1056"/>
      <c r="B461" s="1168"/>
      <c r="C461" s="1062"/>
      <c r="D461" s="1204" t="s">
        <v>840</v>
      </c>
      <c r="E461" s="948" t="s">
        <v>132</v>
      </c>
      <c r="F461" s="1015">
        <v>4</v>
      </c>
      <c r="G461" s="851" t="s">
        <v>1186</v>
      </c>
      <c r="H461" s="804" t="s">
        <v>99</v>
      </c>
      <c r="I461" s="1232" t="s">
        <v>1225</v>
      </c>
      <c r="J461" s="1034" t="s">
        <v>16</v>
      </c>
      <c r="K461" s="1214" t="str">
        <f>CONCATENATE(" *",[28]Árbol_G!C500," *",[28]Árbol_G!E500," *",[28]Árbol_G!G500)</f>
        <v xml:space="preserve"> * * *</v>
      </c>
      <c r="L461" s="851" t="s">
        <v>1194</v>
      </c>
      <c r="M461" s="851" t="s">
        <v>1195</v>
      </c>
      <c r="N461" s="804"/>
      <c r="O461" s="1049"/>
      <c r="P461" s="804" t="s">
        <v>62</v>
      </c>
      <c r="Q461" s="1207">
        <f>IF(P461="Muy Alta",100%,IF(P461="Alta",80%,IF(P461="Media",60%,IF(P461="Baja",40%,IF(P461="Muy Baja",20%,"")))))</f>
        <v>0.6</v>
      </c>
      <c r="R461" s="804"/>
      <c r="S461" s="1207" t="str">
        <f>IF(R461="Catastrófico",100%,IF(R461="Mayor",80%,IF(R461="Moderado",60%,IF(R461="Menor",40%,IF(R461="Leve",20%,"")))))</f>
        <v/>
      </c>
      <c r="T461" s="804" t="s">
        <v>74</v>
      </c>
      <c r="U461" s="1207">
        <f>IF(T461="Catastrófico",100%,IF(T461="Mayor",80%,IF(T461="Moderado",60%,IF(T461="Menor",40%,IF(T461="Leve",20%,"")))))</f>
        <v>0.2</v>
      </c>
      <c r="V461" s="1210" t="str">
        <f>IF(W461=100%,"Catastrófico",IF(W461=80%,"Mayor",IF(W461=60%,"Moderado",IF(W461=40%,"Menor",IF(W461=20%,"Leve","")))))</f>
        <v>Leve</v>
      </c>
      <c r="W461" s="1207">
        <f>IF(AND(S461="",U461=""),"",MAX(S461,U461))</f>
        <v>0.2</v>
      </c>
      <c r="X461" s="1207" t="str">
        <f>CONCATENATE(P461,V461)</f>
        <v>MediaLeve</v>
      </c>
      <c r="Y461" s="1225" t="str">
        <f>IF(X461="Muy AltaLeve","Alto",IF(X461="Muy AltaMenor","Alto",IF(X461="Muy AltaModerado","Alto",IF(X461="Muy AltaMayor","Alto",IF(X461="Muy AltaCatastrófico","Extremo",IF(X461="AltaLeve","Moderado",IF(X461="AltaMenor","Moderado",IF(X461="AltaModerado","Alto",IF(X461="AltaMayor","Alto",IF(X461="AltaCatastrófico","Extremo",IF(X461="MediaLeve","Moderado",IF(X461="MediaMenor","Moderado",IF(X461="MediaModerado","Moderado",IF(X461="MediaMayor","Alto",IF(X461="MediaCatastrófico","Extremo",IF(X461="BajaLeve","Bajo",IF(X461="BajaMenor","Moderado",IF(X461="BajaModerado","Moderado",IF(X461="BajaMayor","Alto",IF(X461="BajaCatastrófico","Extremo",IF(X461="Muy BajaLeve","Bajo",IF(X461="Muy BajaMenor","Bajo",IF(X461="Muy BajaModerado","Moderado",IF(X461="Muy BajaMayor","Alto",IF(X461="Muy BajaCatastrófico","Extremo","")))))))))))))))))))))))))</f>
        <v>Moderado</v>
      </c>
      <c r="Z461" s="58">
        <v>1</v>
      </c>
      <c r="AA461" s="380" t="s">
        <v>1196</v>
      </c>
      <c r="AB461" s="419" t="s">
        <v>170</v>
      </c>
      <c r="AC461" s="380" t="s">
        <v>939</v>
      </c>
      <c r="AD461" s="420" t="str">
        <f t="shared" si="44"/>
        <v>Probabilidad</v>
      </c>
      <c r="AE461" s="419" t="s">
        <v>75</v>
      </c>
      <c r="AF461" s="312">
        <f t="shared" si="45"/>
        <v>0.15</v>
      </c>
      <c r="AG461" s="419" t="s">
        <v>77</v>
      </c>
      <c r="AH461" s="312">
        <f t="shared" si="46"/>
        <v>0.15</v>
      </c>
      <c r="AI461" s="311">
        <f t="shared" si="47"/>
        <v>0.3</v>
      </c>
      <c r="AJ461" s="106">
        <f>IFERROR(IF(AD461="Probabilidad",(Q461-(+Q461*AI461)),IF(AD461="Impacto",Q461,"")),"")</f>
        <v>0.42</v>
      </c>
      <c r="AK461" s="106">
        <f>IFERROR(IF(AD461="Impacto",(W461-(+W461*AI461)),IF(AD461="Probabilidad",W461,"")),"")</f>
        <v>0.2</v>
      </c>
      <c r="AL461" s="107" t="s">
        <v>1183</v>
      </c>
      <c r="AM461" s="107" t="s">
        <v>67</v>
      </c>
      <c r="AN461" s="107" t="s">
        <v>80</v>
      </c>
      <c r="AO461" s="1196">
        <f>Q461</f>
        <v>0.6</v>
      </c>
      <c r="AP461" s="1196">
        <f>IF(AJ461="","",MIN(AJ461:AJ466))</f>
        <v>0.1764</v>
      </c>
      <c r="AQ461" s="1225" t="str">
        <f>IFERROR(IF(AP461="","",IF(AP461&lt;=0.2,"Muy Baja",IF(AP461&lt;=0.4,"Baja",IF(AP461&lt;=0.6,"Media",IF(AP461&lt;=0.8,"Alta","Muy Alta"))))),"")</f>
        <v>Muy Baja</v>
      </c>
      <c r="AR461" s="1196">
        <f>W461</f>
        <v>0.2</v>
      </c>
      <c r="AS461" s="1196">
        <f>IF(AK461="","",MIN(AK461:AK466))</f>
        <v>0.15000000000000002</v>
      </c>
      <c r="AT461" s="1225" t="str">
        <f>IFERROR(IF(AS461="","",IF(AS461&lt;=0.2,"Leve",IF(AS461&lt;=0.4,"Menor",IF(AS461&lt;=0.6,"Moderado",IF(AS461&lt;=0.8,"Mayor","Catastrófico"))))),"")</f>
        <v>Leve</v>
      </c>
      <c r="AU461" s="1225" t="str">
        <f>Y461</f>
        <v>Moderado</v>
      </c>
      <c r="AV461" s="1225" t="str">
        <f>IFERROR(IF(OR(AND(AQ461="Muy Baja",AT461="Leve"),AND(AQ461="Muy Baja",AT461="Menor"),AND(AQ461="Baja",AT461="Leve")),"Bajo",IF(OR(AND(AQ461="Muy baja",AT461="Moderado"),AND(AQ461="Baja",AT461="Menor"),AND(AQ461="Baja",AT461="Moderado"),AND(AQ461="Media",AT461="Leve"),AND(AQ461="Media",AT461="Menor"),AND(AQ461="Media",AT461="Moderado"),AND(AQ461="Alta",AT461="Leve"),AND(AQ461="Alta",AT461="Menor")),"Moderado",IF(OR(AND(AQ461="Muy Baja",AT461="Mayor"),AND(AQ461="Baja",AT461="Mayor"),AND(AQ461="Media",AT461="Mayor"),AND(AQ461="Alta",AT461="Moderado"),AND(AQ461="Alta",AT461="Mayor"),AND(AQ461="Muy Alta",AT461="Leve"),AND(AQ461="Muy Alta",AT461="Menor"),AND(AQ461="Muy Alta",AT461="Moderado"),AND(AQ461="Muy Alta",AT461="Mayor")),"Alto",IF(OR(AND(AQ461="Muy Baja",AT461="Catastrófico"),AND(AQ461="Baja",AT461="Catastrófico"),AND(AQ461="Media",AT461="Catastrófico"),AND(AQ461="Alta",AT461="Catastrófico"),AND(AQ461="Muy Alta",AT461="Catastrófico")),"Extremo","")))),"")</f>
        <v>Bajo</v>
      </c>
      <c r="AW461" s="804" t="s">
        <v>82</v>
      </c>
      <c r="AX461" s="961"/>
      <c r="AY461" s="851"/>
      <c r="AZ461" s="851"/>
      <c r="BA461" s="851"/>
      <c r="BB461" s="1037"/>
      <c r="BC461" s="851"/>
      <c r="BD461" s="851"/>
      <c r="BE461" s="1019"/>
      <c r="BF461" s="1019"/>
      <c r="BG461" s="1019"/>
      <c r="BH461" s="1019"/>
      <c r="BI461" s="851"/>
      <c r="BJ461" s="804"/>
      <c r="BK461" s="804"/>
      <c r="BL461" s="804"/>
    </row>
    <row r="462" spans="1:64" ht="120.75" thickBot="1" x14ac:dyDescent="0.3">
      <c r="A462" s="1056"/>
      <c r="B462" s="1168"/>
      <c r="C462" s="1062"/>
      <c r="D462" s="1205"/>
      <c r="E462" s="949"/>
      <c r="F462" s="1016"/>
      <c r="G462" s="852"/>
      <c r="H462" s="805"/>
      <c r="I462" s="1233"/>
      <c r="J462" s="1035"/>
      <c r="K462" s="1215"/>
      <c r="L462" s="852"/>
      <c r="M462" s="852"/>
      <c r="N462" s="805"/>
      <c r="O462" s="1050"/>
      <c r="P462" s="805"/>
      <c r="Q462" s="1208"/>
      <c r="R462" s="805"/>
      <c r="S462" s="1208"/>
      <c r="T462" s="805"/>
      <c r="U462" s="1208"/>
      <c r="V462" s="1211"/>
      <c r="W462" s="1208"/>
      <c r="X462" s="1208"/>
      <c r="Y462" s="1226"/>
      <c r="Z462" s="68">
        <v>2</v>
      </c>
      <c r="AA462" s="380" t="s">
        <v>1185</v>
      </c>
      <c r="AB462" s="421" t="s">
        <v>170</v>
      </c>
      <c r="AC462" s="380" t="s">
        <v>939</v>
      </c>
      <c r="AD462" s="422" t="str">
        <f t="shared" si="44"/>
        <v>Probabilidad</v>
      </c>
      <c r="AE462" s="421" t="s">
        <v>64</v>
      </c>
      <c r="AF462" s="313">
        <f t="shared" si="45"/>
        <v>0.25</v>
      </c>
      <c r="AG462" s="421" t="s">
        <v>77</v>
      </c>
      <c r="AH462" s="313">
        <f t="shared" si="46"/>
        <v>0.15</v>
      </c>
      <c r="AI462" s="108">
        <f t="shared" si="47"/>
        <v>0.4</v>
      </c>
      <c r="AJ462" s="109">
        <f>IFERROR(IF(AND(AD461="Probabilidad",AD462="Probabilidad"),(AJ461-(+AJ461*AI462)),IF(AD462="Probabilidad",(Q461-(+Q461*AI462)),IF(AD462="Impacto",AJ461,""))),"")</f>
        <v>0.252</v>
      </c>
      <c r="AK462" s="109">
        <f>IFERROR(IF(AND(AD461="Impacto",AD462="Impacto"),(AK461-(+AK461*AI462)),IF(AD462="Impacto",(W461-(+W461*AI462)),IF(AD462="Probabilidad",AK461,""))),"")</f>
        <v>0.2</v>
      </c>
      <c r="AL462" s="107" t="s">
        <v>1183</v>
      </c>
      <c r="AM462" s="107" t="s">
        <v>67</v>
      </c>
      <c r="AN462" s="107" t="s">
        <v>80</v>
      </c>
      <c r="AO462" s="1197"/>
      <c r="AP462" s="1197"/>
      <c r="AQ462" s="1226"/>
      <c r="AR462" s="1197"/>
      <c r="AS462" s="1197"/>
      <c r="AT462" s="1226"/>
      <c r="AU462" s="1226"/>
      <c r="AV462" s="1226"/>
      <c r="AW462" s="805"/>
      <c r="AX462" s="962"/>
      <c r="AY462" s="852"/>
      <c r="AZ462" s="852"/>
      <c r="BA462" s="852"/>
      <c r="BB462" s="1046"/>
      <c r="BC462" s="852"/>
      <c r="BD462" s="852"/>
      <c r="BE462" s="1020"/>
      <c r="BF462" s="1020"/>
      <c r="BG462" s="1020"/>
      <c r="BH462" s="1020"/>
      <c r="BI462" s="852"/>
      <c r="BJ462" s="805"/>
      <c r="BK462" s="805"/>
      <c r="BL462" s="805"/>
    </row>
    <row r="463" spans="1:64" ht="120.75" thickBot="1" x14ac:dyDescent="0.3">
      <c r="A463" s="1056"/>
      <c r="B463" s="1168"/>
      <c r="C463" s="1062"/>
      <c r="D463" s="1205"/>
      <c r="E463" s="949"/>
      <c r="F463" s="1016"/>
      <c r="G463" s="852"/>
      <c r="H463" s="805"/>
      <c r="I463" s="1233"/>
      <c r="J463" s="1035"/>
      <c r="K463" s="1215"/>
      <c r="L463" s="852"/>
      <c r="M463" s="852"/>
      <c r="N463" s="805"/>
      <c r="O463" s="1050"/>
      <c r="P463" s="805"/>
      <c r="Q463" s="1208"/>
      <c r="R463" s="805"/>
      <c r="S463" s="1208"/>
      <c r="T463" s="805"/>
      <c r="U463" s="1208"/>
      <c r="V463" s="1211"/>
      <c r="W463" s="1208"/>
      <c r="X463" s="1208"/>
      <c r="Y463" s="1226"/>
      <c r="Z463" s="68">
        <v>3</v>
      </c>
      <c r="AA463" s="380" t="s">
        <v>1185</v>
      </c>
      <c r="AB463" s="421" t="s">
        <v>170</v>
      </c>
      <c r="AC463" s="380" t="s">
        <v>939</v>
      </c>
      <c r="AD463" s="422" t="str">
        <f t="shared" si="44"/>
        <v>Impacto</v>
      </c>
      <c r="AE463" s="421" t="s">
        <v>76</v>
      </c>
      <c r="AF463" s="313">
        <f t="shared" si="45"/>
        <v>0.1</v>
      </c>
      <c r="AG463" s="421" t="s">
        <v>77</v>
      </c>
      <c r="AH463" s="313">
        <f t="shared" si="46"/>
        <v>0.15</v>
      </c>
      <c r="AI463" s="108">
        <f t="shared" si="47"/>
        <v>0.25</v>
      </c>
      <c r="AJ463" s="109">
        <f>IFERROR(IF(AND(AD462="Probabilidad",AD463="Probabilidad"),(AJ462-(+AJ462*AI463)),IF(AND(AD462="Impacto",AD463="Probabilidad"),(AJ461-(+AJ461*AI463)),IF(AD463="Impacto",AJ462,""))),"")</f>
        <v>0.252</v>
      </c>
      <c r="AK463" s="109">
        <f>IFERROR(IF(AND(AD462="Impacto",AD463="Impacto"),(AK462-(+AK462*AI463)),IF(AND(AD462="Probabilidad",AD463="Impacto"),(AK461-(+AK461*AI463)),IF(AD463="Probabilidad",AK462,""))),"")</f>
        <v>0.15000000000000002</v>
      </c>
      <c r="AL463" s="107" t="s">
        <v>1183</v>
      </c>
      <c r="AM463" s="107" t="s">
        <v>67</v>
      </c>
      <c r="AN463" s="107" t="s">
        <v>80</v>
      </c>
      <c r="AO463" s="1197"/>
      <c r="AP463" s="1197"/>
      <c r="AQ463" s="1226"/>
      <c r="AR463" s="1197"/>
      <c r="AS463" s="1197"/>
      <c r="AT463" s="1226"/>
      <c r="AU463" s="1226"/>
      <c r="AV463" s="1226"/>
      <c r="AW463" s="805"/>
      <c r="AX463" s="962"/>
      <c r="AY463" s="852"/>
      <c r="AZ463" s="852"/>
      <c r="BA463" s="852"/>
      <c r="BB463" s="1046"/>
      <c r="BC463" s="852"/>
      <c r="BD463" s="852"/>
      <c r="BE463" s="1020"/>
      <c r="BF463" s="1020"/>
      <c r="BG463" s="1020"/>
      <c r="BH463" s="1020"/>
      <c r="BI463" s="852"/>
      <c r="BJ463" s="805"/>
      <c r="BK463" s="805"/>
      <c r="BL463" s="805"/>
    </row>
    <row r="464" spans="1:64" ht="120" x14ac:dyDescent="0.25">
      <c r="A464" s="1056"/>
      <c r="B464" s="1168"/>
      <c r="C464" s="1062"/>
      <c r="D464" s="1205"/>
      <c r="E464" s="949"/>
      <c r="F464" s="1016"/>
      <c r="G464" s="852"/>
      <c r="H464" s="805"/>
      <c r="I464" s="1233"/>
      <c r="J464" s="1035"/>
      <c r="K464" s="1215"/>
      <c r="L464" s="852"/>
      <c r="M464" s="852"/>
      <c r="N464" s="805"/>
      <c r="O464" s="1050"/>
      <c r="P464" s="805"/>
      <c r="Q464" s="1208"/>
      <c r="R464" s="805"/>
      <c r="S464" s="1208"/>
      <c r="T464" s="805"/>
      <c r="U464" s="1208"/>
      <c r="V464" s="1211"/>
      <c r="W464" s="1208"/>
      <c r="X464" s="1208"/>
      <c r="Y464" s="1226"/>
      <c r="Z464" s="68">
        <v>4</v>
      </c>
      <c r="AA464" s="380" t="s">
        <v>1193</v>
      </c>
      <c r="AB464" s="421" t="s">
        <v>165</v>
      </c>
      <c r="AC464" s="380" t="s">
        <v>869</v>
      </c>
      <c r="AD464" s="422" t="str">
        <f t="shared" si="44"/>
        <v>Probabilidad</v>
      </c>
      <c r="AE464" s="421" t="s">
        <v>75</v>
      </c>
      <c r="AF464" s="313">
        <f t="shared" si="45"/>
        <v>0.15</v>
      </c>
      <c r="AG464" s="421" t="s">
        <v>77</v>
      </c>
      <c r="AH464" s="313">
        <f t="shared" si="46"/>
        <v>0.15</v>
      </c>
      <c r="AI464" s="108">
        <f t="shared" si="47"/>
        <v>0.3</v>
      </c>
      <c r="AJ464" s="109">
        <f>IFERROR(IF(AND(AD463="Probabilidad",AD464="Probabilidad"),(AJ463-(+AJ463*AI464)),IF(AND(AD463="Impacto",AD464="Probabilidad"),(AJ462-(+AJ462*AI464)),IF(AD464="Impacto",AJ463,""))),"")</f>
        <v>0.1764</v>
      </c>
      <c r="AK464" s="109">
        <f>IFERROR(IF(AND(AD463="Impacto",AD464="Impacto"),(AK463-(+AK463*AI464)),IF(AND(AD463="Probabilidad",AD464="Impacto"),(AK462-(+AK462*AI464)),IF(AD464="Probabilidad",AK463,""))),"")</f>
        <v>0.15000000000000002</v>
      </c>
      <c r="AL464" s="107" t="s">
        <v>1183</v>
      </c>
      <c r="AM464" s="107" t="s">
        <v>67</v>
      </c>
      <c r="AN464" s="107" t="s">
        <v>80</v>
      </c>
      <c r="AO464" s="1197"/>
      <c r="AP464" s="1197"/>
      <c r="AQ464" s="1226"/>
      <c r="AR464" s="1197"/>
      <c r="AS464" s="1197"/>
      <c r="AT464" s="1226"/>
      <c r="AU464" s="1226"/>
      <c r="AV464" s="1226"/>
      <c r="AW464" s="805"/>
      <c r="AX464" s="962"/>
      <c r="AY464" s="852"/>
      <c r="AZ464" s="852"/>
      <c r="BA464" s="852"/>
      <c r="BB464" s="1046"/>
      <c r="BC464" s="852"/>
      <c r="BD464" s="852"/>
      <c r="BE464" s="1020"/>
      <c r="BF464" s="1020"/>
      <c r="BG464" s="1020"/>
      <c r="BH464" s="1020"/>
      <c r="BI464" s="852"/>
      <c r="BJ464" s="805"/>
      <c r="BK464" s="805"/>
      <c r="BL464" s="805"/>
    </row>
    <row r="465" spans="1:64" x14ac:dyDescent="0.25">
      <c r="A465" s="1056"/>
      <c r="B465" s="1168"/>
      <c r="C465" s="1062"/>
      <c r="D465" s="1205"/>
      <c r="E465" s="949"/>
      <c r="F465" s="1016"/>
      <c r="G465" s="852"/>
      <c r="H465" s="805"/>
      <c r="I465" s="1233"/>
      <c r="J465" s="1035"/>
      <c r="K465" s="1215"/>
      <c r="L465" s="852"/>
      <c r="M465" s="852"/>
      <c r="N465" s="805"/>
      <c r="O465" s="1050"/>
      <c r="P465" s="805"/>
      <c r="Q465" s="1208"/>
      <c r="R465" s="805"/>
      <c r="S465" s="1208"/>
      <c r="T465" s="805"/>
      <c r="U465" s="1208"/>
      <c r="V465" s="1211"/>
      <c r="W465" s="1208"/>
      <c r="X465" s="1208"/>
      <c r="Y465" s="1226"/>
      <c r="Z465" s="68">
        <v>5</v>
      </c>
      <c r="AA465" s="385"/>
      <c r="AB465" s="421"/>
      <c r="AC465" s="385"/>
      <c r="AD465" s="422" t="str">
        <f t="shared" si="44"/>
        <v/>
      </c>
      <c r="AE465" s="421"/>
      <c r="AF465" s="313" t="str">
        <f t="shared" si="45"/>
        <v/>
      </c>
      <c r="AG465" s="421"/>
      <c r="AH465" s="313" t="str">
        <f t="shared" si="46"/>
        <v/>
      </c>
      <c r="AI465" s="108" t="str">
        <f t="shared" si="47"/>
        <v/>
      </c>
      <c r="AJ465" s="109" t="str">
        <f>IFERROR(IF(AND(AD464="Probabilidad",AD465="Probabilidad"),(AJ464-(+AJ464*AI465)),IF(AND(AD464="Impacto",AD465="Probabilidad"),(AJ463-(+AJ463*AI465)),IF(AD465="Impacto",AJ464,""))),"")</f>
        <v/>
      </c>
      <c r="AK465" s="109" t="str">
        <f>IFERROR(IF(AND(AD464="Impacto",AD465="Impacto"),(AK464-(+AK464*AI465)),IF(AND(AD464="Probabilidad",AD465="Impacto"),(AK463-(+AK463*AI465)),IF(AD465="Probabilidad",AK464,""))),"")</f>
        <v/>
      </c>
      <c r="AL465" s="96"/>
      <c r="AM465" s="96"/>
      <c r="AN465" s="96"/>
      <c r="AO465" s="1197"/>
      <c r="AP465" s="1197"/>
      <c r="AQ465" s="1226"/>
      <c r="AR465" s="1197"/>
      <c r="AS465" s="1197"/>
      <c r="AT465" s="1226"/>
      <c r="AU465" s="1226"/>
      <c r="AV465" s="1226"/>
      <c r="AW465" s="805"/>
      <c r="AX465" s="962"/>
      <c r="AY465" s="852"/>
      <c r="AZ465" s="852"/>
      <c r="BA465" s="852"/>
      <c r="BB465" s="1046"/>
      <c r="BC465" s="852"/>
      <c r="BD465" s="852"/>
      <c r="BE465" s="1020"/>
      <c r="BF465" s="1020"/>
      <c r="BG465" s="1020"/>
      <c r="BH465" s="1020"/>
      <c r="BI465" s="852"/>
      <c r="BJ465" s="805"/>
      <c r="BK465" s="805"/>
      <c r="BL465" s="805"/>
    </row>
    <row r="466" spans="1:64" ht="15.75" thickBot="1" x14ac:dyDescent="0.3">
      <c r="A466" s="1056"/>
      <c r="B466" s="1168"/>
      <c r="C466" s="1062"/>
      <c r="D466" s="1206"/>
      <c r="E466" s="950"/>
      <c r="F466" s="1017"/>
      <c r="G466" s="960"/>
      <c r="H466" s="806"/>
      <c r="I466" s="1234"/>
      <c r="J466" s="1036"/>
      <c r="K466" s="1216"/>
      <c r="L466" s="960"/>
      <c r="M466" s="960"/>
      <c r="N466" s="806"/>
      <c r="O466" s="1051"/>
      <c r="P466" s="806"/>
      <c r="Q466" s="1209"/>
      <c r="R466" s="806"/>
      <c r="S466" s="1209"/>
      <c r="T466" s="806"/>
      <c r="U466" s="1209"/>
      <c r="V466" s="1212"/>
      <c r="W466" s="1209"/>
      <c r="X466" s="1209"/>
      <c r="Y466" s="1227"/>
      <c r="Z466" s="60">
        <v>6</v>
      </c>
      <c r="AA466" s="387"/>
      <c r="AB466" s="423"/>
      <c r="AC466" s="387"/>
      <c r="AD466" s="424" t="str">
        <f t="shared" si="44"/>
        <v/>
      </c>
      <c r="AE466" s="423"/>
      <c r="AF466" s="314" t="str">
        <f t="shared" si="45"/>
        <v/>
      </c>
      <c r="AG466" s="423"/>
      <c r="AH466" s="314" t="str">
        <f t="shared" si="46"/>
        <v/>
      </c>
      <c r="AI466" s="110" t="str">
        <f t="shared" si="47"/>
        <v/>
      </c>
      <c r="AJ466" s="109" t="str">
        <f>IFERROR(IF(AND(AD465="Probabilidad",AD466="Probabilidad"),(AJ465-(+AJ465*AI466)),IF(AND(AD465="Impacto",AD466="Probabilidad"),(AJ464-(+AJ464*AI466)),IF(AD466="Impacto",AJ465,""))),"")</f>
        <v/>
      </c>
      <c r="AK466" s="109" t="str">
        <f>IFERROR(IF(AND(AD465="Impacto",AD466="Impacto"),(AK465-(+AK465*AI466)),IF(AND(AD465="Probabilidad",AD466="Impacto"),(AK464-(+AK464*AI466)),IF(AD466="Probabilidad",AK465,""))),"")</f>
        <v/>
      </c>
      <c r="AL466" s="97"/>
      <c r="AM466" s="97"/>
      <c r="AN466" s="97"/>
      <c r="AO466" s="1198"/>
      <c r="AP466" s="1198"/>
      <c r="AQ466" s="1227"/>
      <c r="AR466" s="1198"/>
      <c r="AS466" s="1198"/>
      <c r="AT466" s="1227"/>
      <c r="AU466" s="1227"/>
      <c r="AV466" s="1227"/>
      <c r="AW466" s="806"/>
      <c r="AX466" s="963"/>
      <c r="AY466" s="960"/>
      <c r="AZ466" s="960"/>
      <c r="BA466" s="960"/>
      <c r="BB466" s="1047"/>
      <c r="BC466" s="960"/>
      <c r="BD466" s="960"/>
      <c r="BE466" s="1021"/>
      <c r="BF466" s="1021"/>
      <c r="BG466" s="1021"/>
      <c r="BH466" s="1021"/>
      <c r="BI466" s="960"/>
      <c r="BJ466" s="806"/>
      <c r="BK466" s="806"/>
      <c r="BL466" s="806"/>
    </row>
    <row r="467" spans="1:64" ht="77.25" customHeight="1" thickBot="1" x14ac:dyDescent="0.3">
      <c r="A467" s="1056"/>
      <c r="B467" s="1168"/>
      <c r="C467" s="1062"/>
      <c r="D467" s="1204" t="s">
        <v>840</v>
      </c>
      <c r="E467" s="948" t="s">
        <v>132</v>
      </c>
      <c r="F467" s="1015">
        <v>5</v>
      </c>
      <c r="G467" s="851" t="s">
        <v>1197</v>
      </c>
      <c r="H467" s="804" t="s">
        <v>98</v>
      </c>
      <c r="I467" s="1232" t="s">
        <v>1226</v>
      </c>
      <c r="J467" s="1034" t="s">
        <v>16</v>
      </c>
      <c r="K467" s="1229" t="str">
        <f>CONCATENATE(" *",[28]Árbol_G!C517," *",[28]Árbol_G!E517," *",[28]Árbol_G!G517)</f>
        <v xml:space="preserve"> * * *</v>
      </c>
      <c r="L467" s="851" t="s">
        <v>1198</v>
      </c>
      <c r="M467" s="851" t="s">
        <v>1199</v>
      </c>
      <c r="N467" s="1052"/>
      <c r="O467" s="1049"/>
      <c r="P467" s="804" t="s">
        <v>72</v>
      </c>
      <c r="Q467" s="1207">
        <f>IF(P467="Muy Alta",100%,IF(P467="Alta",80%,IF(P467="Media",60%,IF(P467="Baja",40%,IF(P467="Muy Baja",20%,"")))))</f>
        <v>0.8</v>
      </c>
      <c r="R467" s="804" t="s">
        <v>74</v>
      </c>
      <c r="S467" s="1207">
        <f>IF(R467="Catastrófico",100%,IF(R467="Mayor",80%,IF(R467="Moderado",60%,IF(R467="Menor",40%,IF(R467="Leve",20%,"")))))</f>
        <v>0.2</v>
      </c>
      <c r="T467" s="804" t="s">
        <v>74</v>
      </c>
      <c r="U467" s="1207">
        <f>IF(T467="Catastrófico",100%,IF(T467="Mayor",80%,IF(T467="Moderado",60%,IF(T467="Menor",40%,IF(T467="Leve",20%,"")))))</f>
        <v>0.2</v>
      </c>
      <c r="V467" s="1210" t="str">
        <f>IF(W467=100%,"Catastrófico",IF(W467=80%,"Mayor",IF(W467=60%,"Moderado",IF(W467=40%,"Menor",IF(W467=20%,"Leve","")))))</f>
        <v>Leve</v>
      </c>
      <c r="W467" s="1207">
        <f>IF(AND(S467="",U467=""),"",MAX(S467,U467))</f>
        <v>0.2</v>
      </c>
      <c r="X467" s="1207" t="str">
        <f>CONCATENATE(P467,V467)</f>
        <v>AltaLeve</v>
      </c>
      <c r="Y467" s="1225" t="str">
        <f>IF(X467="Muy AltaLeve","Alto",IF(X467="Muy AltaMenor","Alto",IF(X467="Muy AltaModerado","Alto",IF(X467="Muy AltaMayor","Alto",IF(X467="Muy AltaCatastrófico","Extremo",IF(X467="AltaLeve","Moderado",IF(X467="AltaMenor","Moderado",IF(X467="AltaModerado","Alto",IF(X467="AltaMayor","Alto",IF(X467="AltaCatastrófico","Extremo",IF(X467="MediaLeve","Moderado",IF(X467="MediaMenor","Moderado",IF(X467="MediaModerado","Moderado",IF(X467="MediaMayor","Alto",IF(X467="MediaCatastrófico","Extremo",IF(X467="BajaLeve","Bajo",IF(X467="BajaMenor","Moderado",IF(X467="BajaModerado","Moderado",IF(X467="BajaMayor","Alto",IF(X467="BajaCatastrófico","Extremo",IF(X467="Muy BajaLeve","Bajo",IF(X467="Muy BajaMenor","Bajo",IF(X467="Muy BajaModerado","Moderado",IF(X467="Muy BajaMayor","Alto",IF(X467="Muy BajaCatastrófico","Extremo","")))))))))))))))))))))))))</f>
        <v>Moderado</v>
      </c>
      <c r="Z467" s="58">
        <v>1</v>
      </c>
      <c r="AA467" s="380" t="s">
        <v>1200</v>
      </c>
      <c r="AB467" s="419" t="s">
        <v>170</v>
      </c>
      <c r="AC467" s="380" t="s">
        <v>879</v>
      </c>
      <c r="AD467" s="433" t="str">
        <f t="shared" si="44"/>
        <v>Probabilidad</v>
      </c>
      <c r="AE467" s="419" t="s">
        <v>64</v>
      </c>
      <c r="AF467" s="312">
        <f t="shared" si="45"/>
        <v>0.25</v>
      </c>
      <c r="AG467" s="419" t="s">
        <v>77</v>
      </c>
      <c r="AH467" s="312">
        <f t="shared" si="46"/>
        <v>0.15</v>
      </c>
      <c r="AI467" s="311">
        <f t="shared" si="47"/>
        <v>0.4</v>
      </c>
      <c r="AJ467" s="106">
        <f>IFERROR(IF(AD467="Probabilidad",(Q467-(+Q467*AI467)),IF(AD467="Impacto",Q467,"")),"")</f>
        <v>0.48</v>
      </c>
      <c r="AK467" s="106">
        <f>IFERROR(IF(AD467="Impacto",(W467-(+W467*AI467)),IF(AD467="Probabilidad",W467,"")),"")</f>
        <v>0.2</v>
      </c>
      <c r="AL467" s="107" t="s">
        <v>1183</v>
      </c>
      <c r="AM467" s="107" t="s">
        <v>67</v>
      </c>
      <c r="AN467" s="107" t="s">
        <v>80</v>
      </c>
      <c r="AO467" s="1196">
        <f>Q467</f>
        <v>0.8</v>
      </c>
      <c r="AP467" s="1196">
        <f>IF(AJ467="","",MIN(AJ467:AJ472))</f>
        <v>0.23519999999999996</v>
      </c>
      <c r="AQ467" s="1225" t="str">
        <f>IFERROR(IF(AP467="","",IF(AP467&lt;=0.2,"Muy Baja",IF(AP467&lt;=0.4,"Baja",IF(AP467&lt;=0.6,"Media",IF(AP467&lt;=0.8,"Alta","Muy Alta"))))),"")</f>
        <v>Baja</v>
      </c>
      <c r="AR467" s="1196">
        <f>W467</f>
        <v>0.2</v>
      </c>
      <c r="AS467" s="1196">
        <f>IF(AK467="","",MIN(AK467:AK472))</f>
        <v>0.11250000000000002</v>
      </c>
      <c r="AT467" s="1225" t="str">
        <f>IFERROR(IF(AS467="","",IF(AS467&lt;=0.2,"Leve",IF(AS467&lt;=0.4,"Menor",IF(AS467&lt;=0.6,"Moderado",IF(AS467&lt;=0.8,"Mayor","Catastrófico"))))),"")</f>
        <v>Leve</v>
      </c>
      <c r="AU467" s="1225" t="str">
        <f>Y467</f>
        <v>Moderado</v>
      </c>
      <c r="AV467" s="1225" t="str">
        <f>IFERROR(IF(OR(AND(AQ467="Muy Baja",AT467="Leve"),AND(AQ467="Muy Baja",AT467="Menor"),AND(AQ467="Baja",AT467="Leve")),"Bajo",IF(OR(AND(AQ467="Muy baja",AT467="Moderado"),AND(AQ467="Baja",AT467="Menor"),AND(AQ467="Baja",AT467="Moderado"),AND(AQ467="Media",AT467="Leve"),AND(AQ467="Media",AT467="Menor"),AND(AQ467="Media",AT467="Moderado"),AND(AQ467="Alta",AT467="Leve"),AND(AQ467="Alta",AT467="Menor")),"Moderado",IF(OR(AND(AQ467="Muy Baja",AT467="Mayor"),AND(AQ467="Baja",AT467="Mayor"),AND(AQ467="Media",AT467="Mayor"),AND(AQ467="Alta",AT467="Moderado"),AND(AQ467="Alta",AT467="Mayor"),AND(AQ467="Muy Alta",AT467="Leve"),AND(AQ467="Muy Alta",AT467="Menor"),AND(AQ467="Muy Alta",AT467="Moderado"),AND(AQ467="Muy Alta",AT467="Mayor")),"Alto",IF(OR(AND(AQ467="Muy Baja",AT467="Catastrófico"),AND(AQ467="Baja",AT467="Catastrófico"),AND(AQ467="Media",AT467="Catastrófico"),AND(AQ467="Alta",AT467="Catastrófico"),AND(AQ467="Muy Alta",AT467="Catastrófico")),"Extremo","")))),"")</f>
        <v>Bajo</v>
      </c>
      <c r="AW467" s="804" t="s">
        <v>82</v>
      </c>
      <c r="AX467" s="1202"/>
      <c r="AY467" s="851"/>
      <c r="AZ467" s="851"/>
      <c r="BA467" s="851"/>
      <c r="BB467" s="1037"/>
      <c r="BC467" s="851"/>
      <c r="BD467" s="851"/>
      <c r="BE467" s="1019"/>
      <c r="BF467" s="1019"/>
      <c r="BG467" s="1019"/>
      <c r="BH467" s="1019"/>
      <c r="BI467" s="851"/>
      <c r="BJ467" s="804"/>
      <c r="BK467" s="804"/>
      <c r="BL467" s="804"/>
    </row>
    <row r="468" spans="1:64" ht="70.5" thickBot="1" x14ac:dyDescent="0.3">
      <c r="A468" s="1056"/>
      <c r="B468" s="1168"/>
      <c r="C468" s="1062"/>
      <c r="D468" s="1205"/>
      <c r="E468" s="949"/>
      <c r="F468" s="1016"/>
      <c r="G468" s="852"/>
      <c r="H468" s="805"/>
      <c r="I468" s="1233"/>
      <c r="J468" s="1035"/>
      <c r="K468" s="1230"/>
      <c r="L468" s="852"/>
      <c r="M468" s="852"/>
      <c r="N468" s="1053"/>
      <c r="O468" s="1050"/>
      <c r="P468" s="805"/>
      <c r="Q468" s="1208"/>
      <c r="R468" s="805"/>
      <c r="S468" s="1208"/>
      <c r="T468" s="805"/>
      <c r="U468" s="1208"/>
      <c r="V468" s="1211"/>
      <c r="W468" s="1208"/>
      <c r="X468" s="1208"/>
      <c r="Y468" s="1226"/>
      <c r="Z468" s="68">
        <v>2</v>
      </c>
      <c r="AA468" s="380" t="s">
        <v>934</v>
      </c>
      <c r="AB468" s="421" t="s">
        <v>170</v>
      </c>
      <c r="AC468" s="380" t="s">
        <v>888</v>
      </c>
      <c r="AD468" s="422" t="str">
        <f t="shared" si="44"/>
        <v>Impacto</v>
      </c>
      <c r="AE468" s="421" t="s">
        <v>76</v>
      </c>
      <c r="AF468" s="313">
        <f t="shared" si="45"/>
        <v>0.1</v>
      </c>
      <c r="AG468" s="421" t="s">
        <v>77</v>
      </c>
      <c r="AH468" s="313">
        <f t="shared" si="46"/>
        <v>0.15</v>
      </c>
      <c r="AI468" s="108">
        <f t="shared" si="47"/>
        <v>0.25</v>
      </c>
      <c r="AJ468" s="109">
        <f>IFERROR(IF(AND(AD467="Probabilidad",AD468="Probabilidad"),(AJ467-(+AJ467*AI468)),IF(AD468="Probabilidad",(Q467-(+Q467*AI468)),IF(AD468="Impacto",AJ467,""))),"")</f>
        <v>0.48</v>
      </c>
      <c r="AK468" s="109">
        <f>IFERROR(IF(AND(AD467="Impacto",AD468="Impacto"),(AK467-(+AK467*AI468)),IF(AD468="Impacto",(W467-(+W467*AI468)),IF(AD468="Probabilidad",AK467,""))),"")</f>
        <v>0.15000000000000002</v>
      </c>
      <c r="AL468" s="107" t="s">
        <v>1183</v>
      </c>
      <c r="AM468" s="107" t="s">
        <v>67</v>
      </c>
      <c r="AN468" s="107" t="s">
        <v>80</v>
      </c>
      <c r="AO468" s="1197"/>
      <c r="AP468" s="1197"/>
      <c r="AQ468" s="1226"/>
      <c r="AR468" s="1197"/>
      <c r="AS468" s="1197"/>
      <c r="AT468" s="1226"/>
      <c r="AU468" s="1226"/>
      <c r="AV468" s="1226"/>
      <c r="AW468" s="805"/>
      <c r="AX468" s="1185"/>
      <c r="AY468" s="852"/>
      <c r="AZ468" s="852"/>
      <c r="BA468" s="852"/>
      <c r="BB468" s="1046"/>
      <c r="BC468" s="852"/>
      <c r="BD468" s="852"/>
      <c r="BE468" s="1020"/>
      <c r="BF468" s="1020"/>
      <c r="BG468" s="1020"/>
      <c r="BH468" s="1020"/>
      <c r="BI468" s="852"/>
      <c r="BJ468" s="805"/>
      <c r="BK468" s="805"/>
      <c r="BL468" s="805"/>
    </row>
    <row r="469" spans="1:64" ht="90.75" thickBot="1" x14ac:dyDescent="0.3">
      <c r="A469" s="1056"/>
      <c r="B469" s="1168"/>
      <c r="C469" s="1062"/>
      <c r="D469" s="1205"/>
      <c r="E469" s="949"/>
      <c r="F469" s="1016"/>
      <c r="G469" s="852"/>
      <c r="H469" s="805"/>
      <c r="I469" s="1233"/>
      <c r="J469" s="1035"/>
      <c r="K469" s="1230"/>
      <c r="L469" s="852"/>
      <c r="M469" s="852"/>
      <c r="N469" s="1053"/>
      <c r="O469" s="1050"/>
      <c r="P469" s="805"/>
      <c r="Q469" s="1208"/>
      <c r="R469" s="805"/>
      <c r="S469" s="1208"/>
      <c r="T469" s="805"/>
      <c r="U469" s="1208"/>
      <c r="V469" s="1211"/>
      <c r="W469" s="1208"/>
      <c r="X469" s="1208"/>
      <c r="Y469" s="1226"/>
      <c r="Z469" s="68">
        <v>3</v>
      </c>
      <c r="AA469" s="380" t="s">
        <v>905</v>
      </c>
      <c r="AB469" s="421" t="s">
        <v>170</v>
      </c>
      <c r="AC469" s="380" t="s">
        <v>906</v>
      </c>
      <c r="AD469" s="422" t="str">
        <f t="shared" si="44"/>
        <v>Probabilidad</v>
      </c>
      <c r="AE469" s="421" t="s">
        <v>75</v>
      </c>
      <c r="AF469" s="313">
        <f t="shared" si="45"/>
        <v>0.15</v>
      </c>
      <c r="AG469" s="421" t="s">
        <v>77</v>
      </c>
      <c r="AH469" s="313">
        <f t="shared" si="46"/>
        <v>0.15</v>
      </c>
      <c r="AI469" s="108">
        <f t="shared" si="47"/>
        <v>0.3</v>
      </c>
      <c r="AJ469" s="109">
        <f>IFERROR(IF(AND(AD468="Probabilidad",AD469="Probabilidad"),(AJ468-(+AJ468*AI469)),IF(AND(AD468="Impacto",AD469="Probabilidad"),(AJ467-(+AJ467*AI469)),IF(AD469="Impacto",AJ468,""))),"")</f>
        <v>0.33599999999999997</v>
      </c>
      <c r="AK469" s="109">
        <f>IFERROR(IF(AND(AD468="Impacto",AD469="Impacto"),(AK468-(+AK468*AI469)),IF(AND(AD468="Probabilidad",AD469="Impacto"),(AK467-(+AK467*AI469)),IF(AD469="Probabilidad",AK468,""))),"")</f>
        <v>0.15000000000000002</v>
      </c>
      <c r="AL469" s="107" t="s">
        <v>1183</v>
      </c>
      <c r="AM469" s="107" t="s">
        <v>67</v>
      </c>
      <c r="AN469" s="107" t="s">
        <v>80</v>
      </c>
      <c r="AO469" s="1197"/>
      <c r="AP469" s="1197"/>
      <c r="AQ469" s="1226"/>
      <c r="AR469" s="1197"/>
      <c r="AS469" s="1197"/>
      <c r="AT469" s="1226"/>
      <c r="AU469" s="1226"/>
      <c r="AV469" s="1226"/>
      <c r="AW469" s="805"/>
      <c r="AX469" s="1185"/>
      <c r="AY469" s="852"/>
      <c r="AZ469" s="852"/>
      <c r="BA469" s="852"/>
      <c r="BB469" s="1046"/>
      <c r="BC469" s="852"/>
      <c r="BD469" s="852"/>
      <c r="BE469" s="1020"/>
      <c r="BF469" s="1020"/>
      <c r="BG469" s="1020"/>
      <c r="BH469" s="1020"/>
      <c r="BI469" s="852"/>
      <c r="BJ469" s="805"/>
      <c r="BK469" s="805"/>
      <c r="BL469" s="805"/>
    </row>
    <row r="470" spans="1:64" ht="90.75" thickBot="1" x14ac:dyDescent="0.3">
      <c r="A470" s="1056"/>
      <c r="B470" s="1168"/>
      <c r="C470" s="1062"/>
      <c r="D470" s="1205"/>
      <c r="E470" s="949"/>
      <c r="F470" s="1016"/>
      <c r="G470" s="852"/>
      <c r="H470" s="805"/>
      <c r="I470" s="1233"/>
      <c r="J470" s="1035"/>
      <c r="K470" s="1230"/>
      <c r="L470" s="852"/>
      <c r="M470" s="852"/>
      <c r="N470" s="1053"/>
      <c r="O470" s="1050"/>
      <c r="P470" s="805"/>
      <c r="Q470" s="1208"/>
      <c r="R470" s="805"/>
      <c r="S470" s="1208"/>
      <c r="T470" s="805"/>
      <c r="U470" s="1208"/>
      <c r="V470" s="1211"/>
      <c r="W470" s="1208"/>
      <c r="X470" s="1208"/>
      <c r="Y470" s="1226"/>
      <c r="Z470" s="68">
        <v>4</v>
      </c>
      <c r="AA470" s="380" t="s">
        <v>905</v>
      </c>
      <c r="AB470" s="421" t="s">
        <v>170</v>
      </c>
      <c r="AC470" s="380" t="s">
        <v>906</v>
      </c>
      <c r="AD470" s="422" t="str">
        <f t="shared" si="44"/>
        <v>Impacto</v>
      </c>
      <c r="AE470" s="421" t="s">
        <v>76</v>
      </c>
      <c r="AF470" s="313">
        <f t="shared" si="45"/>
        <v>0.1</v>
      </c>
      <c r="AG470" s="421" t="s">
        <v>77</v>
      </c>
      <c r="AH470" s="313">
        <f t="shared" si="46"/>
        <v>0.15</v>
      </c>
      <c r="AI470" s="108">
        <f t="shared" si="47"/>
        <v>0.25</v>
      </c>
      <c r="AJ470" s="109">
        <f>IFERROR(IF(AND(AD469="Probabilidad",AD470="Probabilidad"),(AJ469-(+AJ469*AI470)),IF(AND(AD469="Impacto",AD470="Probabilidad"),(AJ468-(+AJ468*AI470)),IF(AD470="Impacto",AJ469,""))),"")</f>
        <v>0.33599999999999997</v>
      </c>
      <c r="AK470" s="109">
        <f>IFERROR(IF(AND(AD469="Impacto",AD470="Impacto"),(AK469-(+AK469*AI470)),IF(AND(AD469="Probabilidad",AD470="Impacto"),(AK468-(+AK468*AI470)),IF(AD470="Probabilidad",AK469,""))),"")</f>
        <v>0.11250000000000002</v>
      </c>
      <c r="AL470" s="107" t="s">
        <v>1183</v>
      </c>
      <c r="AM470" s="107" t="s">
        <v>67</v>
      </c>
      <c r="AN470" s="107" t="s">
        <v>80</v>
      </c>
      <c r="AO470" s="1197"/>
      <c r="AP470" s="1197"/>
      <c r="AQ470" s="1226"/>
      <c r="AR470" s="1197"/>
      <c r="AS470" s="1197"/>
      <c r="AT470" s="1226"/>
      <c r="AU470" s="1226"/>
      <c r="AV470" s="1226"/>
      <c r="AW470" s="805"/>
      <c r="AX470" s="1185"/>
      <c r="AY470" s="852"/>
      <c r="AZ470" s="852"/>
      <c r="BA470" s="852"/>
      <c r="BB470" s="1046"/>
      <c r="BC470" s="852"/>
      <c r="BD470" s="852"/>
      <c r="BE470" s="1020"/>
      <c r="BF470" s="1020"/>
      <c r="BG470" s="1020"/>
      <c r="BH470" s="1020"/>
      <c r="BI470" s="852"/>
      <c r="BJ470" s="805"/>
      <c r="BK470" s="805"/>
      <c r="BL470" s="805"/>
    </row>
    <row r="471" spans="1:64" ht="120" x14ac:dyDescent="0.25">
      <c r="A471" s="1056"/>
      <c r="B471" s="1168"/>
      <c r="C471" s="1062"/>
      <c r="D471" s="1205"/>
      <c r="E471" s="949"/>
      <c r="F471" s="1016"/>
      <c r="G471" s="852"/>
      <c r="H471" s="805"/>
      <c r="I471" s="1233"/>
      <c r="J471" s="1035"/>
      <c r="K471" s="1230"/>
      <c r="L471" s="852"/>
      <c r="M471" s="852"/>
      <c r="N471" s="1053"/>
      <c r="O471" s="1050"/>
      <c r="P471" s="805"/>
      <c r="Q471" s="1208"/>
      <c r="R471" s="805"/>
      <c r="S471" s="1208"/>
      <c r="T471" s="805"/>
      <c r="U471" s="1208"/>
      <c r="V471" s="1211"/>
      <c r="W471" s="1208"/>
      <c r="X471" s="1208"/>
      <c r="Y471" s="1226"/>
      <c r="Z471" s="68">
        <v>5</v>
      </c>
      <c r="AA471" s="380" t="s">
        <v>1193</v>
      </c>
      <c r="AB471" s="421" t="s">
        <v>165</v>
      </c>
      <c r="AC471" s="380" t="s">
        <v>869</v>
      </c>
      <c r="AD471" s="422" t="str">
        <f t="shared" si="44"/>
        <v>Probabilidad</v>
      </c>
      <c r="AE471" s="421" t="s">
        <v>75</v>
      </c>
      <c r="AF471" s="313">
        <f t="shared" si="45"/>
        <v>0.15</v>
      </c>
      <c r="AG471" s="421" t="s">
        <v>77</v>
      </c>
      <c r="AH471" s="313">
        <f t="shared" si="46"/>
        <v>0.15</v>
      </c>
      <c r="AI471" s="108">
        <f t="shared" si="47"/>
        <v>0.3</v>
      </c>
      <c r="AJ471" s="109">
        <f>IFERROR(IF(AND(AD470="Probabilidad",AD471="Probabilidad"),(AJ470-(+AJ470*AI471)),IF(AND(AD470="Impacto",AD471="Probabilidad"),(AJ469-(+AJ469*AI471)),IF(AD471="Impacto",AJ470,""))),"")</f>
        <v>0.23519999999999996</v>
      </c>
      <c r="AK471" s="109">
        <f>IFERROR(IF(AND(AD470="Impacto",AD471="Impacto"),(AK470-(+AK470*AI471)),IF(AND(AD470="Probabilidad",AD471="Impacto"),(AK469-(+AK469*AI471)),IF(AD471="Probabilidad",AK470,""))),"")</f>
        <v>0.11250000000000002</v>
      </c>
      <c r="AL471" s="107" t="s">
        <v>1183</v>
      </c>
      <c r="AM471" s="107" t="s">
        <v>67</v>
      </c>
      <c r="AN471" s="107" t="s">
        <v>80</v>
      </c>
      <c r="AO471" s="1197"/>
      <c r="AP471" s="1197"/>
      <c r="AQ471" s="1226"/>
      <c r="AR471" s="1197"/>
      <c r="AS471" s="1197"/>
      <c r="AT471" s="1226"/>
      <c r="AU471" s="1226"/>
      <c r="AV471" s="1226"/>
      <c r="AW471" s="805"/>
      <c r="AX471" s="1185"/>
      <c r="AY471" s="852"/>
      <c r="AZ471" s="852"/>
      <c r="BA471" s="852"/>
      <c r="BB471" s="1046"/>
      <c r="BC471" s="852"/>
      <c r="BD471" s="852"/>
      <c r="BE471" s="1020"/>
      <c r="BF471" s="1020"/>
      <c r="BG471" s="1020"/>
      <c r="BH471" s="1020"/>
      <c r="BI471" s="852"/>
      <c r="BJ471" s="805"/>
      <c r="BK471" s="805"/>
      <c r="BL471" s="805"/>
    </row>
    <row r="472" spans="1:64" ht="15.75" thickBot="1" x14ac:dyDescent="0.3">
      <c r="A472" s="1056"/>
      <c r="B472" s="1168"/>
      <c r="C472" s="1062"/>
      <c r="D472" s="1206"/>
      <c r="E472" s="950"/>
      <c r="F472" s="1017"/>
      <c r="G472" s="960"/>
      <c r="H472" s="806"/>
      <c r="I472" s="1234"/>
      <c r="J472" s="1036"/>
      <c r="K472" s="1231"/>
      <c r="L472" s="960"/>
      <c r="M472" s="960"/>
      <c r="N472" s="1054"/>
      <c r="O472" s="1051"/>
      <c r="P472" s="806"/>
      <c r="Q472" s="1209"/>
      <c r="R472" s="806"/>
      <c r="S472" s="1209"/>
      <c r="T472" s="806"/>
      <c r="U472" s="1209"/>
      <c r="V472" s="1212"/>
      <c r="W472" s="1209"/>
      <c r="X472" s="1209"/>
      <c r="Y472" s="1227"/>
      <c r="Z472" s="60">
        <v>6</v>
      </c>
      <c r="AA472" s="387"/>
      <c r="AB472" s="423"/>
      <c r="AC472" s="387"/>
      <c r="AD472" s="425" t="str">
        <f t="shared" si="44"/>
        <v/>
      </c>
      <c r="AE472" s="434"/>
      <c r="AF472" s="314" t="str">
        <f t="shared" si="45"/>
        <v/>
      </c>
      <c r="AG472" s="434"/>
      <c r="AH472" s="314" t="str">
        <f t="shared" si="46"/>
        <v/>
      </c>
      <c r="AI472" s="110" t="str">
        <f t="shared" si="47"/>
        <v/>
      </c>
      <c r="AJ472" s="109" t="str">
        <f>IFERROR(IF(AND(AD471="Probabilidad",AD472="Probabilidad"),(AJ471-(+AJ471*AI472)),IF(AND(AD471="Impacto",AD472="Probabilidad"),(AJ470-(+AJ470*AI472)),IF(AD472="Impacto",AJ471,""))),"")</f>
        <v/>
      </c>
      <c r="AK472" s="109" t="str">
        <f>IFERROR(IF(AND(AD471="Impacto",AD472="Impacto"),(AK471-(+AK471*AI472)),IF(AND(AD471="Probabilidad",AD472="Impacto"),(AK470-(+AK470*AI472)),IF(AD472="Probabilidad",AK471,""))),"")</f>
        <v/>
      </c>
      <c r="AL472" s="97"/>
      <c r="AM472" s="97"/>
      <c r="AN472" s="97"/>
      <c r="AO472" s="1198"/>
      <c r="AP472" s="1198"/>
      <c r="AQ472" s="1227"/>
      <c r="AR472" s="1198"/>
      <c r="AS472" s="1198"/>
      <c r="AT472" s="1227"/>
      <c r="AU472" s="1227"/>
      <c r="AV472" s="1227"/>
      <c r="AW472" s="806"/>
      <c r="AX472" s="1186"/>
      <c r="AY472" s="960"/>
      <c r="AZ472" s="960"/>
      <c r="BA472" s="960"/>
      <c r="BB472" s="1047"/>
      <c r="BC472" s="960"/>
      <c r="BD472" s="960"/>
      <c r="BE472" s="1021"/>
      <c r="BF472" s="1021"/>
      <c r="BG472" s="1021"/>
      <c r="BH472" s="1021"/>
      <c r="BI472" s="960"/>
      <c r="BJ472" s="806"/>
      <c r="BK472" s="806"/>
      <c r="BL472" s="806"/>
    </row>
    <row r="473" spans="1:64" ht="70.5" customHeight="1" thickBot="1" x14ac:dyDescent="0.3">
      <c r="A473" s="1056"/>
      <c r="B473" s="1168"/>
      <c r="C473" s="1062"/>
      <c r="D473" s="1204" t="s">
        <v>840</v>
      </c>
      <c r="E473" s="948" t="s">
        <v>132</v>
      </c>
      <c r="F473" s="1015">
        <v>6</v>
      </c>
      <c r="G473" s="851" t="s">
        <v>1197</v>
      </c>
      <c r="H473" s="804" t="s">
        <v>99</v>
      </c>
      <c r="I473" s="1213" t="s">
        <v>1227</v>
      </c>
      <c r="J473" s="1034" t="s">
        <v>16</v>
      </c>
      <c r="K473" s="1229" t="str">
        <f>CONCATENATE(" *",[28]Árbol_G!C534," *",[28]Árbol_G!E534," *",[28]Árbol_G!G534)</f>
        <v xml:space="preserve"> * * *</v>
      </c>
      <c r="L473" s="851" t="s">
        <v>1201</v>
      </c>
      <c r="M473" s="851" t="s">
        <v>1202</v>
      </c>
      <c r="N473" s="804"/>
      <c r="O473" s="970"/>
      <c r="P473" s="804" t="s">
        <v>72</v>
      </c>
      <c r="Q473" s="1207">
        <f>IF(P473="Muy Alta",100%,IF(P473="Alta",80%,IF(P473="Media",60%,IF(P473="Baja",40%,IF(P473="Muy Baja",20%,"")))))</f>
        <v>0.8</v>
      </c>
      <c r="R473" s="804"/>
      <c r="S473" s="1207" t="str">
        <f>IF(R473="Catastrófico",100%,IF(R473="Mayor",80%,IF(R473="Moderado",60%,IF(R473="Menor",40%,IF(R473="Leve",20%,"")))))</f>
        <v/>
      </c>
      <c r="T473" s="804" t="s">
        <v>74</v>
      </c>
      <c r="U473" s="1207">
        <f>IF(T473="Catastrófico",100%,IF(T473="Mayor",80%,IF(T473="Moderado",60%,IF(T473="Menor",40%,IF(T473="Leve",20%,"")))))</f>
        <v>0.2</v>
      </c>
      <c r="V473" s="1210" t="str">
        <f>IF(W473=100%,"Catastrófico",IF(W473=80%,"Mayor",IF(W473=60%,"Moderado",IF(W473=40%,"Menor",IF(W473=20%,"Leve","")))))</f>
        <v>Leve</v>
      </c>
      <c r="W473" s="1207">
        <f>IF(AND(S473="",U473=""),"",MAX(S473,U473))</f>
        <v>0.2</v>
      </c>
      <c r="X473" s="1207" t="str">
        <f>CONCATENATE(P473,V473)</f>
        <v>AltaLeve</v>
      </c>
      <c r="Y473" s="1225" t="str">
        <f>IF(X473="Muy AltaLeve","Alto",IF(X473="Muy AltaMenor","Alto",IF(X473="Muy AltaModerado","Alto",IF(X473="Muy AltaMayor","Alto",IF(X473="Muy AltaCatastrófico","Extremo",IF(X473="AltaLeve","Moderado",IF(X473="AltaMenor","Moderado",IF(X473="AltaModerado","Alto",IF(X473="AltaMayor","Alto",IF(X473="AltaCatastrófico","Extremo",IF(X473="MediaLeve","Moderado",IF(X473="MediaMenor","Moderado",IF(X473="MediaModerado","Moderado",IF(X473="MediaMayor","Alto",IF(X473="MediaCatastrófico","Extremo",IF(X473="BajaLeve","Bajo",IF(X473="BajaMenor","Moderado",IF(X473="BajaModerado","Moderado",IF(X473="BajaMayor","Alto",IF(X473="BajaCatastrófico","Extremo",IF(X473="Muy BajaLeve","Bajo",IF(X473="Muy BajaMenor","Bajo",IF(X473="Muy BajaModerado","Moderado",IF(X473="Muy BajaMayor","Alto",IF(X473="Muy BajaCatastrófico","Extremo","")))))))))))))))))))))))))</f>
        <v>Moderado</v>
      </c>
      <c r="Z473" s="58">
        <v>1</v>
      </c>
      <c r="AA473" s="380" t="s">
        <v>1203</v>
      </c>
      <c r="AB473" s="419" t="s">
        <v>170</v>
      </c>
      <c r="AC473" s="380" t="s">
        <v>847</v>
      </c>
      <c r="AD473" s="420" t="str">
        <f t="shared" si="44"/>
        <v>Probabilidad</v>
      </c>
      <c r="AE473" s="419" t="s">
        <v>75</v>
      </c>
      <c r="AF473" s="312">
        <f t="shared" si="45"/>
        <v>0.15</v>
      </c>
      <c r="AG473" s="419" t="s">
        <v>77</v>
      </c>
      <c r="AH473" s="312">
        <f t="shared" si="46"/>
        <v>0.15</v>
      </c>
      <c r="AI473" s="311">
        <f t="shared" si="47"/>
        <v>0.3</v>
      </c>
      <c r="AJ473" s="106">
        <f>IFERROR(IF(AD473="Probabilidad",(Q473-(+Q473*AI473)),IF(AD473="Impacto",Q473,"")),"")</f>
        <v>0.56000000000000005</v>
      </c>
      <c r="AK473" s="106">
        <f>IFERROR(IF(AD473="Impacto",(W473-(+W473*AI473)),IF(AD473="Probabilidad",W473,"")),"")</f>
        <v>0.2</v>
      </c>
      <c r="AL473" s="107" t="s">
        <v>1183</v>
      </c>
      <c r="AM473" s="107" t="s">
        <v>67</v>
      </c>
      <c r="AN473" s="107" t="s">
        <v>80</v>
      </c>
      <c r="AO473" s="1196">
        <f>Q473</f>
        <v>0.8</v>
      </c>
      <c r="AP473" s="1196">
        <f>IF(AJ473="","",MIN(AJ473:AJ478))</f>
        <v>0.33600000000000002</v>
      </c>
      <c r="AQ473" s="1225" t="str">
        <f>IFERROR(IF(AP473="","",IF(AP473&lt;=0.2,"Muy Baja",IF(AP473&lt;=0.4,"Baja",IF(AP473&lt;=0.6,"Media",IF(AP473&lt;=0.8,"Alta","Muy Alta"))))),"")</f>
        <v>Baja</v>
      </c>
      <c r="AR473" s="1196">
        <f>W473</f>
        <v>0.2</v>
      </c>
      <c r="AS473" s="1196">
        <f>IF(AK473="","",MIN(AK473:AK478))</f>
        <v>0.11250000000000002</v>
      </c>
      <c r="AT473" s="1225" t="str">
        <f>IFERROR(IF(AS473="","",IF(AS473&lt;=0.2,"Leve",IF(AS473&lt;=0.4,"Menor",IF(AS473&lt;=0.6,"Moderado",IF(AS473&lt;=0.8,"Mayor","Catastrófico"))))),"")</f>
        <v>Leve</v>
      </c>
      <c r="AU473" s="1225" t="str">
        <f>Y473</f>
        <v>Moderado</v>
      </c>
      <c r="AV473" s="1225" t="str">
        <f>IFERROR(IF(OR(AND(AQ473="Muy Baja",AT473="Leve"),AND(AQ473="Muy Baja",AT473="Menor"),AND(AQ473="Baja",AT473="Leve")),"Bajo",IF(OR(AND(AQ473="Muy baja",AT473="Moderado"),AND(AQ473="Baja",AT473="Menor"),AND(AQ473="Baja",AT473="Moderado"),AND(AQ473="Media",AT473="Leve"),AND(AQ473="Media",AT473="Menor"),AND(AQ473="Media",AT473="Moderado"),AND(AQ473="Alta",AT473="Leve"),AND(AQ473="Alta",AT473="Menor")),"Moderado",IF(OR(AND(AQ473="Muy Baja",AT473="Mayor"),AND(AQ473="Baja",AT473="Mayor"),AND(AQ473="Media",AT473="Mayor"),AND(AQ473="Alta",AT473="Moderado"),AND(AQ473="Alta",AT473="Mayor"),AND(AQ473="Muy Alta",AT473="Leve"),AND(AQ473="Muy Alta",AT473="Menor"),AND(AQ473="Muy Alta",AT473="Moderado"),AND(AQ473="Muy Alta",AT473="Mayor")),"Alto",IF(OR(AND(AQ473="Muy Baja",AT473="Catastrófico"),AND(AQ473="Baja",AT473="Catastrófico"),AND(AQ473="Media",AT473="Catastrófico"),AND(AQ473="Alta",AT473="Catastrófico"),AND(AQ473="Muy Alta",AT473="Catastrófico")),"Extremo","")))),"")</f>
        <v>Bajo</v>
      </c>
      <c r="AW473" s="804" t="s">
        <v>82</v>
      </c>
      <c r="AX473" s="1202"/>
      <c r="AY473" s="851"/>
      <c r="AZ473" s="851"/>
      <c r="BA473" s="851"/>
      <c r="BB473" s="1037"/>
      <c r="BC473" s="851"/>
      <c r="BD473" s="851"/>
      <c r="BE473" s="1019"/>
      <c r="BF473" s="1019"/>
      <c r="BG473" s="1019"/>
      <c r="BH473" s="1019"/>
      <c r="BI473" s="851"/>
      <c r="BJ473" s="804"/>
      <c r="BK473" s="804"/>
      <c r="BL473" s="804"/>
    </row>
    <row r="474" spans="1:64" ht="90.75" thickBot="1" x14ac:dyDescent="0.3">
      <c r="A474" s="1056"/>
      <c r="B474" s="1168"/>
      <c r="C474" s="1062"/>
      <c r="D474" s="1205"/>
      <c r="E474" s="949"/>
      <c r="F474" s="1016"/>
      <c r="G474" s="852"/>
      <c r="H474" s="805"/>
      <c r="I474" s="1197"/>
      <c r="J474" s="1035"/>
      <c r="K474" s="1230"/>
      <c r="L474" s="852"/>
      <c r="M474" s="852"/>
      <c r="N474" s="805"/>
      <c r="O474" s="971"/>
      <c r="P474" s="805"/>
      <c r="Q474" s="1208"/>
      <c r="R474" s="805"/>
      <c r="S474" s="1208"/>
      <c r="T474" s="805"/>
      <c r="U474" s="1208"/>
      <c r="V474" s="1211"/>
      <c r="W474" s="1208"/>
      <c r="X474" s="1208"/>
      <c r="Y474" s="1226"/>
      <c r="Z474" s="68">
        <v>2</v>
      </c>
      <c r="AA474" s="64" t="s">
        <v>1184</v>
      </c>
      <c r="AB474" s="421" t="s">
        <v>170</v>
      </c>
      <c r="AC474" s="380" t="s">
        <v>847</v>
      </c>
      <c r="AD474" s="422" t="str">
        <f t="shared" si="44"/>
        <v>Impacto</v>
      </c>
      <c r="AE474" s="421" t="s">
        <v>76</v>
      </c>
      <c r="AF474" s="313">
        <f t="shared" si="45"/>
        <v>0.1</v>
      </c>
      <c r="AG474" s="421" t="s">
        <v>77</v>
      </c>
      <c r="AH474" s="313">
        <f t="shared" si="46"/>
        <v>0.15</v>
      </c>
      <c r="AI474" s="108">
        <f t="shared" si="47"/>
        <v>0.25</v>
      </c>
      <c r="AJ474" s="109">
        <f>IFERROR(IF(AND(AD473="Probabilidad",AD474="Probabilidad"),(AJ473-(+AJ473*AI474)),IF(AD474="Probabilidad",(Q473-(+Q473*AI474)),IF(AD474="Impacto",AJ473,""))),"")</f>
        <v>0.56000000000000005</v>
      </c>
      <c r="AK474" s="109">
        <f>IFERROR(IF(AND(AD473="Impacto",AD474="Impacto"),(AK473-(+AK473*AI474)),IF(AD474="Impacto",(W473-(+W473*AI474)),IF(AD474="Probabilidad",AK473,""))),"")</f>
        <v>0.15000000000000002</v>
      </c>
      <c r="AL474" s="107" t="s">
        <v>1183</v>
      </c>
      <c r="AM474" s="107" t="s">
        <v>67</v>
      </c>
      <c r="AN474" s="107" t="s">
        <v>80</v>
      </c>
      <c r="AO474" s="1197"/>
      <c r="AP474" s="1197"/>
      <c r="AQ474" s="1226"/>
      <c r="AR474" s="1197"/>
      <c r="AS474" s="1197"/>
      <c r="AT474" s="1226"/>
      <c r="AU474" s="1226"/>
      <c r="AV474" s="1226"/>
      <c r="AW474" s="805"/>
      <c r="AX474" s="1185"/>
      <c r="AY474" s="852"/>
      <c r="AZ474" s="852"/>
      <c r="BA474" s="852"/>
      <c r="BB474" s="1046"/>
      <c r="BC474" s="852"/>
      <c r="BD474" s="852"/>
      <c r="BE474" s="1020"/>
      <c r="BF474" s="1020"/>
      <c r="BG474" s="1020"/>
      <c r="BH474" s="1020"/>
      <c r="BI474" s="852"/>
      <c r="BJ474" s="805"/>
      <c r="BK474" s="805"/>
      <c r="BL474" s="805"/>
    </row>
    <row r="475" spans="1:64" ht="120.75" thickBot="1" x14ac:dyDescent="0.3">
      <c r="A475" s="1056"/>
      <c r="B475" s="1168"/>
      <c r="C475" s="1062"/>
      <c r="D475" s="1205"/>
      <c r="E475" s="949"/>
      <c r="F475" s="1016"/>
      <c r="G475" s="852"/>
      <c r="H475" s="805"/>
      <c r="I475" s="1197"/>
      <c r="J475" s="1035"/>
      <c r="K475" s="1230"/>
      <c r="L475" s="852"/>
      <c r="M475" s="852"/>
      <c r="N475" s="805"/>
      <c r="O475" s="971"/>
      <c r="P475" s="805"/>
      <c r="Q475" s="1208"/>
      <c r="R475" s="805"/>
      <c r="S475" s="1208"/>
      <c r="T475" s="805"/>
      <c r="U475" s="1208"/>
      <c r="V475" s="1211"/>
      <c r="W475" s="1208"/>
      <c r="X475" s="1208"/>
      <c r="Y475" s="1226"/>
      <c r="Z475" s="68">
        <v>3</v>
      </c>
      <c r="AA475" s="380" t="s">
        <v>1185</v>
      </c>
      <c r="AB475" s="421" t="s">
        <v>170</v>
      </c>
      <c r="AC475" s="380" t="s">
        <v>847</v>
      </c>
      <c r="AD475" s="422" t="str">
        <f t="shared" si="44"/>
        <v>Probabilidad</v>
      </c>
      <c r="AE475" s="421" t="s">
        <v>64</v>
      </c>
      <c r="AF475" s="313">
        <f t="shared" si="45"/>
        <v>0.25</v>
      </c>
      <c r="AG475" s="421" t="s">
        <v>77</v>
      </c>
      <c r="AH475" s="313">
        <f t="shared" si="46"/>
        <v>0.15</v>
      </c>
      <c r="AI475" s="108">
        <f t="shared" si="47"/>
        <v>0.4</v>
      </c>
      <c r="AJ475" s="109">
        <f>IFERROR(IF(AND(AD474="Probabilidad",AD475="Probabilidad"),(AJ474-(+AJ474*AI475)),IF(AND(AD474="Impacto",AD475="Probabilidad"),(AJ473-(+AJ473*AI475)),IF(AD475="Impacto",AJ474,""))),"")</f>
        <v>0.33600000000000002</v>
      </c>
      <c r="AK475" s="109">
        <f>IFERROR(IF(AND(AD474="Impacto",AD475="Impacto"),(AK474-(+AK474*AI475)),IF(AND(AD474="Probabilidad",AD475="Impacto"),(AK473-(+AK473*AI475)),IF(AD475="Probabilidad",AK474,""))),"")</f>
        <v>0.15000000000000002</v>
      </c>
      <c r="AL475" s="107" t="s">
        <v>1183</v>
      </c>
      <c r="AM475" s="107" t="s">
        <v>67</v>
      </c>
      <c r="AN475" s="107" t="s">
        <v>80</v>
      </c>
      <c r="AO475" s="1197"/>
      <c r="AP475" s="1197"/>
      <c r="AQ475" s="1226"/>
      <c r="AR475" s="1197"/>
      <c r="AS475" s="1197"/>
      <c r="AT475" s="1226"/>
      <c r="AU475" s="1226"/>
      <c r="AV475" s="1226"/>
      <c r="AW475" s="805"/>
      <c r="AX475" s="1185"/>
      <c r="AY475" s="852"/>
      <c r="AZ475" s="852"/>
      <c r="BA475" s="852"/>
      <c r="BB475" s="1046"/>
      <c r="BC475" s="852"/>
      <c r="BD475" s="852"/>
      <c r="BE475" s="1020"/>
      <c r="BF475" s="1020"/>
      <c r="BG475" s="1020"/>
      <c r="BH475" s="1020"/>
      <c r="BI475" s="852"/>
      <c r="BJ475" s="805"/>
      <c r="BK475" s="805"/>
      <c r="BL475" s="805"/>
    </row>
    <row r="476" spans="1:64" ht="120" x14ac:dyDescent="0.25">
      <c r="A476" s="1056"/>
      <c r="B476" s="1168"/>
      <c r="C476" s="1062"/>
      <c r="D476" s="1205"/>
      <c r="E476" s="949"/>
      <c r="F476" s="1016"/>
      <c r="G476" s="852"/>
      <c r="H476" s="805"/>
      <c r="I476" s="1197"/>
      <c r="J476" s="1035"/>
      <c r="K476" s="1230"/>
      <c r="L476" s="852"/>
      <c r="M476" s="852"/>
      <c r="N476" s="805"/>
      <c r="O476" s="971"/>
      <c r="P476" s="805"/>
      <c r="Q476" s="1208"/>
      <c r="R476" s="805"/>
      <c r="S476" s="1208"/>
      <c r="T476" s="805"/>
      <c r="U476" s="1208"/>
      <c r="V476" s="1211"/>
      <c r="W476" s="1208"/>
      <c r="X476" s="1208"/>
      <c r="Y476" s="1226"/>
      <c r="Z476" s="68">
        <v>4</v>
      </c>
      <c r="AA476" s="380" t="s">
        <v>1185</v>
      </c>
      <c r="AB476" s="421" t="s">
        <v>170</v>
      </c>
      <c r="AC476" s="380" t="s">
        <v>847</v>
      </c>
      <c r="AD476" s="422" t="str">
        <f t="shared" si="44"/>
        <v>Impacto</v>
      </c>
      <c r="AE476" s="421" t="s">
        <v>76</v>
      </c>
      <c r="AF476" s="313">
        <f t="shared" si="45"/>
        <v>0.1</v>
      </c>
      <c r="AG476" s="421" t="s">
        <v>77</v>
      </c>
      <c r="AH476" s="313">
        <f t="shared" si="46"/>
        <v>0.15</v>
      </c>
      <c r="AI476" s="108">
        <f t="shared" si="47"/>
        <v>0.25</v>
      </c>
      <c r="AJ476" s="109">
        <f>IFERROR(IF(AND(AD475="Probabilidad",AD476="Probabilidad"),(AJ475-(+AJ475*AI476)),IF(AND(AD475="Impacto",AD476="Probabilidad"),(AJ474-(+AJ474*AI476)),IF(AD476="Impacto",AJ475,""))),"")</f>
        <v>0.33600000000000002</v>
      </c>
      <c r="AK476" s="109">
        <f>IFERROR(IF(AND(AD475="Impacto",AD476="Impacto"),(AK475-(+AK475*AI476)),IF(AND(AD475="Probabilidad",AD476="Impacto"),(AK474-(+AK474*AI476)),IF(AD476="Probabilidad",AK475,""))),"")</f>
        <v>0.11250000000000002</v>
      </c>
      <c r="AL476" s="107" t="s">
        <v>1183</v>
      </c>
      <c r="AM476" s="107" t="s">
        <v>67</v>
      </c>
      <c r="AN476" s="107" t="s">
        <v>80</v>
      </c>
      <c r="AO476" s="1197"/>
      <c r="AP476" s="1197"/>
      <c r="AQ476" s="1226"/>
      <c r="AR476" s="1197"/>
      <c r="AS476" s="1197"/>
      <c r="AT476" s="1226"/>
      <c r="AU476" s="1226"/>
      <c r="AV476" s="1226"/>
      <c r="AW476" s="805"/>
      <c r="AX476" s="1185"/>
      <c r="AY476" s="852"/>
      <c r="AZ476" s="852"/>
      <c r="BA476" s="852"/>
      <c r="BB476" s="1046"/>
      <c r="BC476" s="852"/>
      <c r="BD476" s="852"/>
      <c r="BE476" s="1020"/>
      <c r="BF476" s="1020"/>
      <c r="BG476" s="1020"/>
      <c r="BH476" s="1020"/>
      <c r="BI476" s="852"/>
      <c r="BJ476" s="805"/>
      <c r="BK476" s="805"/>
      <c r="BL476" s="805"/>
    </row>
    <row r="477" spans="1:64" x14ac:dyDescent="0.25">
      <c r="A477" s="1056"/>
      <c r="B477" s="1168"/>
      <c r="C477" s="1062"/>
      <c r="D477" s="1205"/>
      <c r="E477" s="949"/>
      <c r="F477" s="1016"/>
      <c r="G477" s="852"/>
      <c r="H477" s="805"/>
      <c r="I477" s="1197"/>
      <c r="J477" s="1035"/>
      <c r="K477" s="1230"/>
      <c r="L477" s="852"/>
      <c r="M477" s="852"/>
      <c r="N477" s="805"/>
      <c r="O477" s="971"/>
      <c r="P477" s="805"/>
      <c r="Q477" s="1208"/>
      <c r="R477" s="805"/>
      <c r="S477" s="1208"/>
      <c r="T477" s="805"/>
      <c r="U477" s="1208"/>
      <c r="V477" s="1211"/>
      <c r="W477" s="1208"/>
      <c r="X477" s="1208"/>
      <c r="Y477" s="1226"/>
      <c r="Z477" s="68">
        <v>5</v>
      </c>
      <c r="AA477" s="385"/>
      <c r="AB477" s="421"/>
      <c r="AC477" s="385"/>
      <c r="AD477" s="422" t="str">
        <f t="shared" si="44"/>
        <v/>
      </c>
      <c r="AE477" s="421"/>
      <c r="AF477" s="313" t="str">
        <f t="shared" si="45"/>
        <v/>
      </c>
      <c r="AG477" s="421"/>
      <c r="AH477" s="313" t="str">
        <f t="shared" si="46"/>
        <v/>
      </c>
      <c r="AI477" s="108" t="str">
        <f t="shared" si="47"/>
        <v/>
      </c>
      <c r="AJ477" s="109" t="str">
        <f>IFERROR(IF(AND(AD476="Probabilidad",AD477="Probabilidad"),(AJ476-(+AJ476*AI477)),IF(AND(AD476="Impacto",AD477="Probabilidad"),(AJ475-(+AJ475*AI477)),IF(AD477="Impacto",AJ476,""))),"")</f>
        <v/>
      </c>
      <c r="AK477" s="109" t="str">
        <f>IFERROR(IF(AND(AD476="Impacto",AD477="Impacto"),(AK476-(+AK476*AI477)),IF(AND(AD476="Probabilidad",AD477="Impacto"),(AK475-(+AK475*AI477)),IF(AD477="Probabilidad",AK476,""))),"")</f>
        <v/>
      </c>
      <c r="AL477" s="96"/>
      <c r="AM477" s="96"/>
      <c r="AN477" s="96"/>
      <c r="AO477" s="1197"/>
      <c r="AP477" s="1197"/>
      <c r="AQ477" s="1226"/>
      <c r="AR477" s="1197"/>
      <c r="AS477" s="1197"/>
      <c r="AT477" s="1226"/>
      <c r="AU477" s="1226"/>
      <c r="AV477" s="1226"/>
      <c r="AW477" s="805"/>
      <c r="AX477" s="1185"/>
      <c r="AY477" s="852"/>
      <c r="AZ477" s="852"/>
      <c r="BA477" s="852"/>
      <c r="BB477" s="1046"/>
      <c r="BC477" s="852"/>
      <c r="BD477" s="852"/>
      <c r="BE477" s="1020"/>
      <c r="BF477" s="1020"/>
      <c r="BG477" s="1020"/>
      <c r="BH477" s="1020"/>
      <c r="BI477" s="852"/>
      <c r="BJ477" s="805"/>
      <c r="BK477" s="805"/>
      <c r="BL477" s="805"/>
    </row>
    <row r="478" spans="1:64" ht="15.75" thickBot="1" x14ac:dyDescent="0.3">
      <c r="A478" s="1056"/>
      <c r="B478" s="1168"/>
      <c r="C478" s="1062"/>
      <c r="D478" s="1206"/>
      <c r="E478" s="950"/>
      <c r="F478" s="1017"/>
      <c r="G478" s="960"/>
      <c r="H478" s="806"/>
      <c r="I478" s="1198"/>
      <c r="J478" s="1036"/>
      <c r="K478" s="1231"/>
      <c r="L478" s="960"/>
      <c r="M478" s="960"/>
      <c r="N478" s="806"/>
      <c r="O478" s="972"/>
      <c r="P478" s="806"/>
      <c r="Q478" s="1209"/>
      <c r="R478" s="806"/>
      <c r="S478" s="1209"/>
      <c r="T478" s="806"/>
      <c r="U478" s="1209"/>
      <c r="V478" s="1212"/>
      <c r="W478" s="1209"/>
      <c r="X478" s="1209"/>
      <c r="Y478" s="1227"/>
      <c r="Z478" s="60">
        <v>6</v>
      </c>
      <c r="AA478" s="387"/>
      <c r="AB478" s="423"/>
      <c r="AC478" s="387"/>
      <c r="AD478" s="424" t="str">
        <f t="shared" si="44"/>
        <v/>
      </c>
      <c r="AE478" s="423"/>
      <c r="AF478" s="314" t="str">
        <f t="shared" si="45"/>
        <v/>
      </c>
      <c r="AG478" s="423"/>
      <c r="AH478" s="314" t="str">
        <f t="shared" si="46"/>
        <v/>
      </c>
      <c r="AI478" s="110" t="str">
        <f t="shared" si="47"/>
        <v/>
      </c>
      <c r="AJ478" s="109" t="str">
        <f>IFERROR(IF(AND(AD477="Probabilidad",AD478="Probabilidad"),(AJ477-(+AJ477*AI478)),IF(AND(AD477="Impacto",AD478="Probabilidad"),(AJ476-(+AJ476*AI478)),IF(AD478="Impacto",AJ477,""))),"")</f>
        <v/>
      </c>
      <c r="AK478" s="109" t="str">
        <f>IFERROR(IF(AND(AD477="Impacto",AD478="Impacto"),(AK477-(+AK477*AI478)),IF(AND(AD477="Probabilidad",AD478="Impacto"),(AK476-(+AK476*AI478)),IF(AD478="Probabilidad",AK477,""))),"")</f>
        <v/>
      </c>
      <c r="AL478" s="97"/>
      <c r="AM478" s="97"/>
      <c r="AN478" s="97"/>
      <c r="AO478" s="1198"/>
      <c r="AP478" s="1198"/>
      <c r="AQ478" s="1227"/>
      <c r="AR478" s="1198"/>
      <c r="AS478" s="1198"/>
      <c r="AT478" s="1227"/>
      <c r="AU478" s="1227"/>
      <c r="AV478" s="1227"/>
      <c r="AW478" s="806"/>
      <c r="AX478" s="1186"/>
      <c r="AY478" s="960"/>
      <c r="AZ478" s="960"/>
      <c r="BA478" s="960"/>
      <c r="BB478" s="1047"/>
      <c r="BC478" s="960"/>
      <c r="BD478" s="960"/>
      <c r="BE478" s="1021"/>
      <c r="BF478" s="1021"/>
      <c r="BG478" s="1021"/>
      <c r="BH478" s="1021"/>
      <c r="BI478" s="960"/>
      <c r="BJ478" s="806"/>
      <c r="BK478" s="806"/>
      <c r="BL478" s="806"/>
    </row>
    <row r="479" spans="1:64" ht="70.5" thickBot="1" x14ac:dyDescent="0.3">
      <c r="A479" s="1056"/>
      <c r="B479" s="1168"/>
      <c r="C479" s="1062"/>
      <c r="D479" s="1204" t="s">
        <v>840</v>
      </c>
      <c r="E479" s="948" t="s">
        <v>132</v>
      </c>
      <c r="F479" s="1015">
        <v>7</v>
      </c>
      <c r="G479" s="851" t="s">
        <v>1204</v>
      </c>
      <c r="H479" s="804" t="s">
        <v>98</v>
      </c>
      <c r="I479" s="1232" t="s">
        <v>1228</v>
      </c>
      <c r="J479" s="1034" t="s">
        <v>16</v>
      </c>
      <c r="K479" s="1229" t="str">
        <f>CONCATENATE(" *",[28]Árbol_G!C551," *",[28]Árbol_G!E551," *",[28]Árbol_G!G551)</f>
        <v xml:space="preserve"> * * *</v>
      </c>
      <c r="L479" s="851" t="s">
        <v>1205</v>
      </c>
      <c r="M479" s="851" t="s">
        <v>1206</v>
      </c>
      <c r="N479" s="804"/>
      <c r="O479" s="970"/>
      <c r="P479" s="804" t="s">
        <v>72</v>
      </c>
      <c r="Q479" s="1207">
        <f>IF(P479="Muy Alta",100%,IF(P479="Alta",80%,IF(P479="Media",60%,IF(P479="Baja",40%,IF(P479="Muy Baja",20%,"")))))</f>
        <v>0.8</v>
      </c>
      <c r="R479" s="804" t="s">
        <v>74</v>
      </c>
      <c r="S479" s="1207">
        <f>IF(R479="Catastrófico",100%,IF(R479="Mayor",80%,IF(R479="Moderado",60%,IF(R479="Menor",40%,IF(R479="Leve",20%,"")))))</f>
        <v>0.2</v>
      </c>
      <c r="T479" s="804" t="s">
        <v>74</v>
      </c>
      <c r="U479" s="1207">
        <f>IF(T479="Catastrófico",100%,IF(T479="Mayor",80%,IF(T479="Moderado",60%,IF(T479="Menor",40%,IF(T479="Leve",20%,"")))))</f>
        <v>0.2</v>
      </c>
      <c r="V479" s="1210" t="str">
        <f>IF(W479=100%,"Catastrófico",IF(W479=80%,"Mayor",IF(W479=60%,"Moderado",IF(W479=40%,"Menor",IF(W479=20%,"Leve","")))))</f>
        <v>Leve</v>
      </c>
      <c r="W479" s="1207">
        <f>IF(AND(S479="",U479=""),"",MAX(S479,U479))</f>
        <v>0.2</v>
      </c>
      <c r="X479" s="1207" t="str">
        <f>CONCATENATE(P479,V479)</f>
        <v>AltaLeve</v>
      </c>
      <c r="Y479" s="1225" t="str">
        <f>IF(X479="Muy AltaLeve","Alto",IF(X479="Muy AltaMenor","Alto",IF(X479="Muy AltaModerado","Alto",IF(X479="Muy AltaMayor","Alto",IF(X479="Muy AltaCatastrófico","Extremo",IF(X479="AltaLeve","Moderado",IF(X479="AltaMenor","Moderado",IF(X479="AltaModerado","Alto",IF(X479="AltaMayor","Alto",IF(X479="AltaCatastrófico","Extremo",IF(X479="MediaLeve","Moderado",IF(X479="MediaMenor","Moderado",IF(X479="MediaModerado","Moderado",IF(X479="MediaMayor","Alto",IF(X479="MediaCatastrófico","Extremo",IF(X479="BajaLeve","Bajo",IF(X479="BajaMenor","Moderado",IF(X479="BajaModerado","Moderado",IF(X479="BajaMayor","Alto",IF(X479="BajaCatastrófico","Extremo",IF(X479="Muy BajaLeve","Bajo",IF(X479="Muy BajaMenor","Bajo",IF(X479="Muy BajaModerado","Moderado",IF(X479="Muy BajaMayor","Alto",IF(X479="Muy BajaCatastrófico","Extremo","")))))))))))))))))))))))))</f>
        <v>Moderado</v>
      </c>
      <c r="Z479" s="58">
        <v>1</v>
      </c>
      <c r="AA479" s="380" t="s">
        <v>952</v>
      </c>
      <c r="AB479" s="419" t="s">
        <v>165</v>
      </c>
      <c r="AC479" s="380" t="s">
        <v>953</v>
      </c>
      <c r="AD479" s="433" t="str">
        <f t="shared" si="44"/>
        <v>Probabilidad</v>
      </c>
      <c r="AE479" s="435" t="s">
        <v>64</v>
      </c>
      <c r="AF479" s="312">
        <f t="shared" si="45"/>
        <v>0.25</v>
      </c>
      <c r="AG479" s="435" t="s">
        <v>65</v>
      </c>
      <c r="AH479" s="312">
        <f t="shared" si="46"/>
        <v>0.25</v>
      </c>
      <c r="AI479" s="311">
        <f t="shared" si="47"/>
        <v>0.5</v>
      </c>
      <c r="AJ479" s="106">
        <f>IFERROR(IF(AD479="Probabilidad",(Q479-(+Q479*AI479)),IF(AD479="Impacto",Q479,"")),"")</f>
        <v>0.4</v>
      </c>
      <c r="AK479" s="106">
        <f>IFERROR(IF(AD479="Impacto",(W479-(+W479*AI479)),IF(AD479="Probabilidad",W479,"")),"")</f>
        <v>0.2</v>
      </c>
      <c r="AL479" s="107" t="s">
        <v>1183</v>
      </c>
      <c r="AM479" s="107" t="s">
        <v>67</v>
      </c>
      <c r="AN479" s="107" t="s">
        <v>80</v>
      </c>
      <c r="AO479" s="1196">
        <f>Q479</f>
        <v>0.8</v>
      </c>
      <c r="AP479" s="1196">
        <f>IF(AJ479="","",MIN(AJ479:AJ484))</f>
        <v>0.14399999999999999</v>
      </c>
      <c r="AQ479" s="1225" t="str">
        <f>IFERROR(IF(AP479="","",IF(AP479&lt;=0.2,"Muy Baja",IF(AP479&lt;=0.4,"Baja",IF(AP479&lt;=0.6,"Media",IF(AP479&lt;=0.8,"Alta","Muy Alta"))))),"")</f>
        <v>Muy Baja</v>
      </c>
      <c r="AR479" s="1196">
        <f>W479</f>
        <v>0.2</v>
      </c>
      <c r="AS479" s="1196">
        <f>IF(AK479="","",MIN(AK479:AK484))</f>
        <v>0.2</v>
      </c>
      <c r="AT479" s="1225" t="str">
        <f>IFERROR(IF(AS479="","",IF(AS479&lt;=0.2,"Leve",IF(AS479&lt;=0.4,"Menor",IF(AS479&lt;=0.6,"Moderado",IF(AS479&lt;=0.8,"Mayor","Catastrófico"))))),"")</f>
        <v>Leve</v>
      </c>
      <c r="AU479" s="1225" t="str">
        <f>Y479</f>
        <v>Moderado</v>
      </c>
      <c r="AV479" s="1225" t="str">
        <f>IFERROR(IF(OR(AND(AQ479="Muy Baja",AT479="Leve"),AND(AQ479="Muy Baja",AT479="Menor"),AND(AQ479="Baja",AT479="Leve")),"Bajo",IF(OR(AND(AQ479="Muy baja",AT479="Moderado"),AND(AQ479="Baja",AT479="Menor"),AND(AQ479="Baja",AT479="Moderado"),AND(AQ479="Media",AT479="Leve"),AND(AQ479="Media",AT479="Menor"),AND(AQ479="Media",AT479="Moderado"),AND(AQ479="Alta",AT479="Leve"),AND(AQ479="Alta",AT479="Menor")),"Moderado",IF(OR(AND(AQ479="Muy Baja",AT479="Mayor"),AND(AQ479="Baja",AT479="Mayor"),AND(AQ479="Media",AT479="Mayor"),AND(AQ479="Alta",AT479="Moderado"),AND(AQ479="Alta",AT479="Mayor"),AND(AQ479="Muy Alta",AT479="Leve"),AND(AQ479="Muy Alta",AT479="Menor"),AND(AQ479="Muy Alta",AT479="Moderado"),AND(AQ479="Muy Alta",AT479="Mayor")),"Alto",IF(OR(AND(AQ479="Muy Baja",AT479="Catastrófico"),AND(AQ479="Baja",AT479="Catastrófico"),AND(AQ479="Media",AT479="Catastrófico"),AND(AQ479="Alta",AT479="Catastrófico"),AND(AQ479="Muy Alta",AT479="Catastrófico")),"Extremo","")))),"")</f>
        <v>Bajo</v>
      </c>
      <c r="AW479" s="804" t="s">
        <v>82</v>
      </c>
      <c r="AX479" s="961"/>
      <c r="AY479" s="851"/>
      <c r="AZ479" s="851"/>
      <c r="BA479" s="851"/>
      <c r="BB479" s="1037"/>
      <c r="BC479" s="851"/>
      <c r="BD479" s="851"/>
      <c r="BE479" s="1019"/>
      <c r="BF479" s="1019"/>
      <c r="BG479" s="1019"/>
      <c r="BH479" s="1019"/>
      <c r="BI479" s="851"/>
      <c r="BJ479" s="804"/>
      <c r="BK479" s="804"/>
      <c r="BL479" s="804"/>
    </row>
    <row r="480" spans="1:64" ht="70.5" thickBot="1" x14ac:dyDescent="0.3">
      <c r="A480" s="1056"/>
      <c r="B480" s="1168"/>
      <c r="C480" s="1062"/>
      <c r="D480" s="1205"/>
      <c r="E480" s="949"/>
      <c r="F480" s="1016"/>
      <c r="G480" s="852"/>
      <c r="H480" s="805"/>
      <c r="I480" s="1233"/>
      <c r="J480" s="1035"/>
      <c r="K480" s="1230"/>
      <c r="L480" s="852"/>
      <c r="M480" s="852"/>
      <c r="N480" s="805"/>
      <c r="O480" s="971"/>
      <c r="P480" s="805"/>
      <c r="Q480" s="1208"/>
      <c r="R480" s="805"/>
      <c r="S480" s="1208"/>
      <c r="T480" s="805"/>
      <c r="U480" s="1208"/>
      <c r="V480" s="1211"/>
      <c r="W480" s="1208"/>
      <c r="X480" s="1208"/>
      <c r="Y480" s="1226"/>
      <c r="Z480" s="68">
        <v>2</v>
      </c>
      <c r="AA480" s="380" t="s">
        <v>954</v>
      </c>
      <c r="AB480" s="421" t="s">
        <v>165</v>
      </c>
      <c r="AC480" s="380" t="s">
        <v>953</v>
      </c>
      <c r="AD480" s="422" t="str">
        <f t="shared" si="44"/>
        <v>Probabilidad</v>
      </c>
      <c r="AE480" s="421" t="s">
        <v>75</v>
      </c>
      <c r="AF480" s="313">
        <f t="shared" si="45"/>
        <v>0.15</v>
      </c>
      <c r="AG480" s="421" t="s">
        <v>65</v>
      </c>
      <c r="AH480" s="313">
        <f t="shared" si="46"/>
        <v>0.25</v>
      </c>
      <c r="AI480" s="108">
        <f t="shared" si="47"/>
        <v>0.4</v>
      </c>
      <c r="AJ480" s="109">
        <f>IFERROR(IF(AND(AD479="Probabilidad",AD480="Probabilidad"),(AJ479-(+AJ479*AI480)),IF(AD480="Probabilidad",(Q479-(+Q479*AI480)),IF(AD480="Impacto",AJ479,""))),"")</f>
        <v>0.24</v>
      </c>
      <c r="AK480" s="109">
        <f>IFERROR(IF(AND(AD479="Impacto",AD480="Impacto"),(AK479-(+AK479*AI480)),IF(AD480="Impacto",(W479-(W479*AI480)),IF(AD480="Probabilidad",AK479,""))),"")</f>
        <v>0.2</v>
      </c>
      <c r="AL480" s="107" t="s">
        <v>1183</v>
      </c>
      <c r="AM480" s="107" t="s">
        <v>67</v>
      </c>
      <c r="AN480" s="107" t="s">
        <v>80</v>
      </c>
      <c r="AO480" s="1197"/>
      <c r="AP480" s="1197"/>
      <c r="AQ480" s="1226"/>
      <c r="AR480" s="1197"/>
      <c r="AS480" s="1197"/>
      <c r="AT480" s="1226"/>
      <c r="AU480" s="1226"/>
      <c r="AV480" s="1226"/>
      <c r="AW480" s="805"/>
      <c r="AX480" s="962"/>
      <c r="AY480" s="852"/>
      <c r="AZ480" s="852"/>
      <c r="BA480" s="852"/>
      <c r="BB480" s="1046"/>
      <c r="BC480" s="852"/>
      <c r="BD480" s="852"/>
      <c r="BE480" s="1020"/>
      <c r="BF480" s="1020"/>
      <c r="BG480" s="1020"/>
      <c r="BH480" s="1020"/>
      <c r="BI480" s="852"/>
      <c r="BJ480" s="805"/>
      <c r="BK480" s="805"/>
      <c r="BL480" s="805"/>
    </row>
    <row r="481" spans="1:64" ht="69.75" x14ac:dyDescent="0.25">
      <c r="A481" s="1056"/>
      <c r="B481" s="1168"/>
      <c r="C481" s="1062"/>
      <c r="D481" s="1205"/>
      <c r="E481" s="949"/>
      <c r="F481" s="1016"/>
      <c r="G481" s="852"/>
      <c r="H481" s="805"/>
      <c r="I481" s="1233"/>
      <c r="J481" s="1035"/>
      <c r="K481" s="1230"/>
      <c r="L481" s="852"/>
      <c r="M481" s="852"/>
      <c r="N481" s="805"/>
      <c r="O481" s="971"/>
      <c r="P481" s="805"/>
      <c r="Q481" s="1208"/>
      <c r="R481" s="805"/>
      <c r="S481" s="1208"/>
      <c r="T481" s="805"/>
      <c r="U481" s="1208"/>
      <c r="V481" s="1211"/>
      <c r="W481" s="1208"/>
      <c r="X481" s="1208"/>
      <c r="Y481" s="1226"/>
      <c r="Z481" s="68">
        <v>3</v>
      </c>
      <c r="AA481" s="380" t="s">
        <v>955</v>
      </c>
      <c r="AB481" s="421" t="s">
        <v>165</v>
      </c>
      <c r="AC481" s="380" t="s">
        <v>953</v>
      </c>
      <c r="AD481" s="422" t="str">
        <f t="shared" si="44"/>
        <v>Probabilidad</v>
      </c>
      <c r="AE481" s="421" t="s">
        <v>75</v>
      </c>
      <c r="AF481" s="313">
        <f t="shared" si="45"/>
        <v>0.15</v>
      </c>
      <c r="AG481" s="421" t="s">
        <v>65</v>
      </c>
      <c r="AH481" s="313">
        <f t="shared" si="46"/>
        <v>0.25</v>
      </c>
      <c r="AI481" s="108">
        <f t="shared" si="47"/>
        <v>0.4</v>
      </c>
      <c r="AJ481" s="109">
        <f>IFERROR(IF(AND(AD480="Probabilidad",AD481="Probabilidad"),(AJ480-(+AJ480*AI481)),IF(AND(AD480="Impacto",AD481="Probabilidad"),(AJ479-(+AJ479*AI481)),IF(AD481="Impacto",AJ480,""))),"")</f>
        <v>0.14399999999999999</v>
      </c>
      <c r="AK481" s="109">
        <f>IFERROR(IF(AND(AD480="Impacto",AD481="Impacto"),(AK480-(+AK480*AI481)),IF(AND(AD480="Probabilidad",AD481="Impacto"),(AK479-(+AK479*AI481)),IF(AD481="Probabilidad",AK480,""))),"")</f>
        <v>0.2</v>
      </c>
      <c r="AL481" s="107" t="s">
        <v>1183</v>
      </c>
      <c r="AM481" s="107" t="s">
        <v>67</v>
      </c>
      <c r="AN481" s="107" t="s">
        <v>80</v>
      </c>
      <c r="AO481" s="1197"/>
      <c r="AP481" s="1197"/>
      <c r="AQ481" s="1226"/>
      <c r="AR481" s="1197"/>
      <c r="AS481" s="1197"/>
      <c r="AT481" s="1226"/>
      <c r="AU481" s="1226"/>
      <c r="AV481" s="1226"/>
      <c r="AW481" s="805"/>
      <c r="AX481" s="962"/>
      <c r="AY481" s="852"/>
      <c r="AZ481" s="852"/>
      <c r="BA481" s="852"/>
      <c r="BB481" s="1046"/>
      <c r="BC481" s="852"/>
      <c r="BD481" s="852"/>
      <c r="BE481" s="1020"/>
      <c r="BF481" s="1020"/>
      <c r="BG481" s="1020"/>
      <c r="BH481" s="1020"/>
      <c r="BI481" s="852"/>
      <c r="BJ481" s="805"/>
      <c r="BK481" s="805"/>
      <c r="BL481" s="805"/>
    </row>
    <row r="482" spans="1:64" x14ac:dyDescent="0.25">
      <c r="A482" s="1056"/>
      <c r="B482" s="1168"/>
      <c r="C482" s="1062"/>
      <c r="D482" s="1205"/>
      <c r="E482" s="949"/>
      <c r="F482" s="1016"/>
      <c r="G482" s="852"/>
      <c r="H482" s="805"/>
      <c r="I482" s="1233"/>
      <c r="J482" s="1035"/>
      <c r="K482" s="1230"/>
      <c r="L482" s="852"/>
      <c r="M482" s="852"/>
      <c r="N482" s="805"/>
      <c r="O482" s="971"/>
      <c r="P482" s="805"/>
      <c r="Q482" s="1208"/>
      <c r="R482" s="805"/>
      <c r="S482" s="1208"/>
      <c r="T482" s="805"/>
      <c r="U482" s="1208"/>
      <c r="V482" s="1211"/>
      <c r="W482" s="1208"/>
      <c r="X482" s="1208"/>
      <c r="Y482" s="1226"/>
      <c r="Z482" s="68">
        <v>4</v>
      </c>
      <c r="AA482" s="385"/>
      <c r="AB482" s="421"/>
      <c r="AC482" s="385"/>
      <c r="AD482" s="422" t="str">
        <f t="shared" si="44"/>
        <v/>
      </c>
      <c r="AE482" s="421"/>
      <c r="AF482" s="313" t="str">
        <f t="shared" si="45"/>
        <v/>
      </c>
      <c r="AG482" s="421"/>
      <c r="AH482" s="313" t="str">
        <f t="shared" si="46"/>
        <v/>
      </c>
      <c r="AI482" s="108" t="str">
        <f t="shared" si="47"/>
        <v/>
      </c>
      <c r="AJ482" s="109" t="str">
        <f>IFERROR(IF(AND(AD481="Probabilidad",AD482="Probabilidad"),(AJ481-(+AJ481*AI482)),IF(AND(AD481="Impacto",AD482="Probabilidad"),(AJ480-(+AJ480*AI482)),IF(AD482="Impacto",AJ481,""))),"")</f>
        <v/>
      </c>
      <c r="AK482" s="109" t="str">
        <f>IFERROR(IF(AND(AD481="Impacto",AD482="Impacto"),(AK481-(+AK481*AI482)),IF(AND(AD481="Probabilidad",AD482="Impacto"),(AK480-(+AK480*AI482)),IF(AD482="Probabilidad",AK481,""))),"")</f>
        <v/>
      </c>
      <c r="AL482" s="96"/>
      <c r="AM482" s="96"/>
      <c r="AN482" s="96"/>
      <c r="AO482" s="1197"/>
      <c r="AP482" s="1197"/>
      <c r="AQ482" s="1226"/>
      <c r="AR482" s="1197"/>
      <c r="AS482" s="1197"/>
      <c r="AT482" s="1226"/>
      <c r="AU482" s="1226"/>
      <c r="AV482" s="1226"/>
      <c r="AW482" s="805"/>
      <c r="AX482" s="962"/>
      <c r="AY482" s="852"/>
      <c r="AZ482" s="852"/>
      <c r="BA482" s="852"/>
      <c r="BB482" s="1046"/>
      <c r="BC482" s="852"/>
      <c r="BD482" s="852"/>
      <c r="BE482" s="1020"/>
      <c r="BF482" s="1020"/>
      <c r="BG482" s="1020"/>
      <c r="BH482" s="1020"/>
      <c r="BI482" s="852"/>
      <c r="BJ482" s="805"/>
      <c r="BK482" s="805"/>
      <c r="BL482" s="805"/>
    </row>
    <row r="483" spans="1:64" x14ac:dyDescent="0.25">
      <c r="A483" s="1056"/>
      <c r="B483" s="1168"/>
      <c r="C483" s="1062"/>
      <c r="D483" s="1205"/>
      <c r="E483" s="949"/>
      <c r="F483" s="1016"/>
      <c r="G483" s="852"/>
      <c r="H483" s="805"/>
      <c r="I483" s="1233"/>
      <c r="J483" s="1035"/>
      <c r="K483" s="1230"/>
      <c r="L483" s="852"/>
      <c r="M483" s="852"/>
      <c r="N483" s="805"/>
      <c r="O483" s="971"/>
      <c r="P483" s="805"/>
      <c r="Q483" s="1208"/>
      <c r="R483" s="805"/>
      <c r="S483" s="1208"/>
      <c r="T483" s="805"/>
      <c r="U483" s="1208"/>
      <c r="V483" s="1211"/>
      <c r="W483" s="1208"/>
      <c r="X483" s="1208"/>
      <c r="Y483" s="1226"/>
      <c r="Z483" s="68">
        <v>5</v>
      </c>
      <c r="AA483" s="385"/>
      <c r="AB483" s="421"/>
      <c r="AC483" s="385"/>
      <c r="AD483" s="422" t="str">
        <f t="shared" si="44"/>
        <v/>
      </c>
      <c r="AE483" s="421"/>
      <c r="AF483" s="313" t="str">
        <f t="shared" si="45"/>
        <v/>
      </c>
      <c r="AG483" s="421"/>
      <c r="AH483" s="313" t="str">
        <f t="shared" si="46"/>
        <v/>
      </c>
      <c r="AI483" s="108" t="str">
        <f t="shared" si="47"/>
        <v/>
      </c>
      <c r="AJ483" s="109" t="str">
        <f>IFERROR(IF(AND(AD482="Probabilidad",AD483="Probabilidad"),(AJ482-(+AJ482*AI483)),IF(AND(AD482="Impacto",AD483="Probabilidad"),(AJ481-(+AJ481*AI483)),IF(AD483="Impacto",AJ482,""))),"")</f>
        <v/>
      </c>
      <c r="AK483" s="109" t="str">
        <f>IFERROR(IF(AND(AD482="Impacto",AD483="Impacto"),(AK482-(+AK482*AI483)),IF(AND(AD482="Probabilidad",AD483="Impacto"),(AK481-(+AK481*AI483)),IF(AD483="Probabilidad",AK482,""))),"")</f>
        <v/>
      </c>
      <c r="AL483" s="96"/>
      <c r="AM483" s="96"/>
      <c r="AN483" s="96"/>
      <c r="AO483" s="1197"/>
      <c r="AP483" s="1197"/>
      <c r="AQ483" s="1226"/>
      <c r="AR483" s="1197"/>
      <c r="AS483" s="1197"/>
      <c r="AT483" s="1226"/>
      <c r="AU483" s="1226"/>
      <c r="AV483" s="1226"/>
      <c r="AW483" s="805"/>
      <c r="AX483" s="962"/>
      <c r="AY483" s="852"/>
      <c r="AZ483" s="852"/>
      <c r="BA483" s="852"/>
      <c r="BB483" s="1046"/>
      <c r="BC483" s="852"/>
      <c r="BD483" s="852"/>
      <c r="BE483" s="1020"/>
      <c r="BF483" s="1020"/>
      <c r="BG483" s="1020"/>
      <c r="BH483" s="1020"/>
      <c r="BI483" s="852"/>
      <c r="BJ483" s="805"/>
      <c r="BK483" s="805"/>
      <c r="BL483" s="805"/>
    </row>
    <row r="484" spans="1:64" ht="15.75" thickBot="1" x14ac:dyDescent="0.3">
      <c r="A484" s="1056"/>
      <c r="B484" s="1168"/>
      <c r="C484" s="1062"/>
      <c r="D484" s="1206"/>
      <c r="E484" s="950"/>
      <c r="F484" s="1017"/>
      <c r="G484" s="960"/>
      <c r="H484" s="806"/>
      <c r="I484" s="1234"/>
      <c r="J484" s="1036"/>
      <c r="K484" s="1231"/>
      <c r="L484" s="960"/>
      <c r="M484" s="960"/>
      <c r="N484" s="806"/>
      <c r="O484" s="972"/>
      <c r="P484" s="806"/>
      <c r="Q484" s="1209"/>
      <c r="R484" s="806"/>
      <c r="S484" s="1209"/>
      <c r="T484" s="806"/>
      <c r="U484" s="1209"/>
      <c r="V484" s="1212"/>
      <c r="W484" s="1209"/>
      <c r="X484" s="1209"/>
      <c r="Y484" s="1227"/>
      <c r="Z484" s="60">
        <v>6</v>
      </c>
      <c r="AA484" s="387"/>
      <c r="AB484" s="423"/>
      <c r="AC484" s="387"/>
      <c r="AD484" s="425" t="str">
        <f t="shared" si="44"/>
        <v/>
      </c>
      <c r="AE484" s="434"/>
      <c r="AF484" s="314" t="str">
        <f t="shared" si="45"/>
        <v/>
      </c>
      <c r="AG484" s="434"/>
      <c r="AH484" s="314" t="str">
        <f t="shared" si="46"/>
        <v/>
      </c>
      <c r="AI484" s="110" t="str">
        <f t="shared" si="47"/>
        <v/>
      </c>
      <c r="AJ484" s="109" t="str">
        <f>IFERROR(IF(AND(AD483="Probabilidad",AD484="Probabilidad"),(AJ483-(+AJ483*AI484)),IF(AND(AD483="Impacto",AD484="Probabilidad"),(AJ482-(+AJ482*AI484)),IF(AD484="Impacto",AJ483,""))),"")</f>
        <v/>
      </c>
      <c r="AK484" s="109" t="str">
        <f>IFERROR(IF(AND(AD483="Impacto",AD484="Impacto"),(AK483-(+AK483*AI484)),IF(AND(AD483="Probabilidad",AD484="Impacto"),(AK482-(+AK482*AI484)),IF(AD484="Probabilidad",AK483,""))),"")</f>
        <v/>
      </c>
      <c r="AL484" s="97"/>
      <c r="AM484" s="97"/>
      <c r="AN484" s="97"/>
      <c r="AO484" s="1198"/>
      <c r="AP484" s="1198"/>
      <c r="AQ484" s="1227"/>
      <c r="AR484" s="1198"/>
      <c r="AS484" s="1198"/>
      <c r="AT484" s="1227"/>
      <c r="AU484" s="1227"/>
      <c r="AV484" s="1227"/>
      <c r="AW484" s="806"/>
      <c r="AX484" s="963"/>
      <c r="AY484" s="960"/>
      <c r="AZ484" s="960"/>
      <c r="BA484" s="960"/>
      <c r="BB484" s="1047"/>
      <c r="BC484" s="960"/>
      <c r="BD484" s="960"/>
      <c r="BE484" s="1021"/>
      <c r="BF484" s="1021"/>
      <c r="BG484" s="1021"/>
      <c r="BH484" s="1021"/>
      <c r="BI484" s="960"/>
      <c r="BJ484" s="806"/>
      <c r="BK484" s="806"/>
      <c r="BL484" s="806"/>
    </row>
    <row r="485" spans="1:64" ht="70.5" customHeight="1" thickBot="1" x14ac:dyDescent="0.3">
      <c r="A485" s="1056"/>
      <c r="B485" s="1168"/>
      <c r="C485" s="1062"/>
      <c r="D485" s="1204" t="s">
        <v>840</v>
      </c>
      <c r="E485" s="948" t="s">
        <v>132</v>
      </c>
      <c r="F485" s="1015">
        <v>8</v>
      </c>
      <c r="G485" s="851" t="s">
        <v>1204</v>
      </c>
      <c r="H485" s="804" t="s">
        <v>99</v>
      </c>
      <c r="I485" s="1232" t="s">
        <v>1229</v>
      </c>
      <c r="J485" s="1034" t="s">
        <v>16</v>
      </c>
      <c r="K485" s="1229" t="str">
        <f>CONCATENATE(" *",[28]Árbol_G!C568," *",[28]Árbol_G!E568," *",[28]Árbol_G!G568)</f>
        <v xml:space="preserve"> * * *</v>
      </c>
      <c r="L485" s="851" t="s">
        <v>1207</v>
      </c>
      <c r="M485" s="851" t="s">
        <v>1208</v>
      </c>
      <c r="N485" s="804"/>
      <c r="O485" s="970"/>
      <c r="P485" s="804" t="s">
        <v>72</v>
      </c>
      <c r="Q485" s="1207">
        <f>IF(P485="Muy Alta",100%,IF(P485="Alta",80%,IF(P485="Media",60%,IF(P485="Baja",40%,IF(P485="Muy Baja",20%,"")))))</f>
        <v>0.8</v>
      </c>
      <c r="R485" s="804" t="s">
        <v>74</v>
      </c>
      <c r="S485" s="1207">
        <f>IF(R485="Catastrófico",100%,IF(R485="Mayor",80%,IF(R485="Moderado",60%,IF(R485="Menor",40%,IF(R485="Leve",20%,"")))))</f>
        <v>0.2</v>
      </c>
      <c r="T485" s="804" t="s">
        <v>74</v>
      </c>
      <c r="U485" s="1207">
        <f>IF(T485="Catastrófico",100%,IF(T485="Mayor",80%,IF(T485="Moderado",60%,IF(T485="Menor",40%,IF(T485="Leve",20%,"")))))</f>
        <v>0.2</v>
      </c>
      <c r="V485" s="1210" t="str">
        <f>IF(W485=100%,"Catastrófico",IF(W485=80%,"Mayor",IF(W485=60%,"Moderado",IF(W485=40%,"Menor",IF(W485=20%,"Leve","")))))</f>
        <v>Leve</v>
      </c>
      <c r="W485" s="1207">
        <f>IF(AND(S485="",U485=""),"",MAX(S485,U485))</f>
        <v>0.2</v>
      </c>
      <c r="X485" s="1207" t="str">
        <f>CONCATENATE(P485,V485)</f>
        <v>AltaLeve</v>
      </c>
      <c r="Y485" s="1225" t="str">
        <f>IF(X485="Muy AltaLeve","Alto",IF(X485="Muy AltaMenor","Alto",IF(X485="Muy AltaModerado","Alto",IF(X485="Muy AltaMayor","Alto",IF(X485="Muy AltaCatastrófico","Extremo",IF(X485="AltaLeve","Moderado",IF(X485="AltaMenor","Moderado",IF(X485="AltaModerado","Alto",IF(X485="AltaMayor","Alto",IF(X485="AltaCatastrófico","Extremo",IF(X485="MediaLeve","Moderado",IF(X485="MediaMenor","Moderado",IF(X485="MediaModerado","Moderado",IF(X485="MediaMayor","Alto",IF(X485="MediaCatastrófico","Extremo",IF(X485="BajaLeve","Bajo",IF(X485="BajaMenor","Moderado",IF(X485="BajaModerado","Moderado",IF(X485="BajaMayor","Alto",IF(X485="BajaCatastrófico","Extremo",IF(X485="Muy BajaLeve","Bajo",IF(X485="Muy BajaMenor","Bajo",IF(X485="Muy BajaModerado","Moderado",IF(X485="Muy BajaMayor","Alto",IF(X485="Muy BajaCatastrófico","Extremo","")))))))))))))))))))))))))</f>
        <v>Moderado</v>
      </c>
      <c r="Z485" s="58">
        <v>1</v>
      </c>
      <c r="AA485" s="380" t="s">
        <v>958</v>
      </c>
      <c r="AB485" s="419" t="s">
        <v>165</v>
      </c>
      <c r="AC485" s="380" t="s">
        <v>959</v>
      </c>
      <c r="AD485" s="420" t="str">
        <f t="shared" si="44"/>
        <v>Probabilidad</v>
      </c>
      <c r="AE485" s="419" t="s">
        <v>64</v>
      </c>
      <c r="AF485" s="312">
        <f t="shared" si="45"/>
        <v>0.25</v>
      </c>
      <c r="AG485" s="419" t="s">
        <v>65</v>
      </c>
      <c r="AH485" s="312">
        <f t="shared" si="46"/>
        <v>0.25</v>
      </c>
      <c r="AI485" s="311">
        <f t="shared" si="47"/>
        <v>0.5</v>
      </c>
      <c r="AJ485" s="106">
        <f>IFERROR(IF(AD485="Probabilidad",(Q485-(+Q485*AI485)),IF(AD485="Impacto",Q485,"")),"")</f>
        <v>0.4</v>
      </c>
      <c r="AK485" s="106">
        <f>IFERROR(IF(AD485="Impacto",(W485-(+W485*AI485)),IF(AD485="Probabilidad",W485,"")),"")</f>
        <v>0.2</v>
      </c>
      <c r="AL485" s="107" t="s">
        <v>1183</v>
      </c>
      <c r="AM485" s="107" t="s">
        <v>67</v>
      </c>
      <c r="AN485" s="107" t="s">
        <v>80</v>
      </c>
      <c r="AO485" s="1196">
        <f>Q485</f>
        <v>0.8</v>
      </c>
      <c r="AP485" s="1196">
        <f>IF(AJ485="","",MIN(AJ485:AJ490))</f>
        <v>0.24</v>
      </c>
      <c r="AQ485" s="1225" t="str">
        <f>IFERROR(IF(AP485="","",IF(AP485&lt;=0.2,"Muy Baja",IF(AP485&lt;=0.4,"Baja",IF(AP485&lt;=0.6,"Media",IF(AP485&lt;=0.8,"Alta","Muy Alta"))))),"")</f>
        <v>Baja</v>
      </c>
      <c r="AR485" s="1196">
        <f>W485</f>
        <v>0.2</v>
      </c>
      <c r="AS485" s="1196">
        <f>IF(AK485="","",MIN(AK485:AK490))</f>
        <v>0.13</v>
      </c>
      <c r="AT485" s="1225" t="str">
        <f>IFERROR(IF(AS485="","",IF(AS485&lt;=0.2,"Leve",IF(AS485&lt;=0.4,"Menor",IF(AS485&lt;=0.6,"Moderado",IF(AS485&lt;=0.8,"Mayor","Catastrófico"))))),"")</f>
        <v>Leve</v>
      </c>
      <c r="AU485" s="1225" t="str">
        <f>Y485</f>
        <v>Moderado</v>
      </c>
      <c r="AV485" s="1225" t="str">
        <f>IFERROR(IF(OR(AND(AQ485="Muy Baja",AT485="Leve"),AND(AQ485="Muy Baja",AT485="Menor"),AND(AQ485="Baja",AT485="Leve")),"Bajo",IF(OR(AND(AQ485="Muy baja",AT485="Moderado"),AND(AQ485="Baja",AT485="Menor"),AND(AQ485="Baja",AT485="Moderado"),AND(AQ485="Media",AT485="Leve"),AND(AQ485="Media",AT485="Menor"),AND(AQ485="Media",AT485="Moderado"),AND(AQ485="Alta",AT485="Leve"),AND(AQ485="Alta",AT485="Menor")),"Moderado",IF(OR(AND(AQ485="Muy Baja",AT485="Mayor"),AND(AQ485="Baja",AT485="Mayor"),AND(AQ485="Media",AT485="Mayor"),AND(AQ485="Alta",AT485="Moderado"),AND(AQ485="Alta",AT485="Mayor"),AND(AQ485="Muy Alta",AT485="Leve"),AND(AQ485="Muy Alta",AT485="Menor"),AND(AQ485="Muy Alta",AT485="Moderado"),AND(AQ485="Muy Alta",AT485="Mayor")),"Alto",IF(OR(AND(AQ485="Muy Baja",AT485="Catastrófico"),AND(AQ485="Baja",AT485="Catastrófico"),AND(AQ485="Media",AT485="Catastrófico"),AND(AQ485="Alta",AT485="Catastrófico"),AND(AQ485="Muy Alta",AT485="Catastrófico")),"Extremo","")))),"")</f>
        <v>Bajo</v>
      </c>
      <c r="AW485" s="804" t="s">
        <v>82</v>
      </c>
      <c r="AX485" s="1202"/>
      <c r="AY485" s="851"/>
      <c r="AZ485" s="851"/>
      <c r="BA485" s="851"/>
      <c r="BB485" s="1037"/>
      <c r="BC485" s="851"/>
      <c r="BD485" s="851"/>
      <c r="BE485" s="1019"/>
      <c r="BF485" s="1019"/>
      <c r="BG485" s="1019"/>
      <c r="BH485" s="1019"/>
      <c r="BI485" s="851"/>
      <c r="BJ485" s="804"/>
      <c r="BK485" s="804"/>
      <c r="BL485" s="804"/>
    </row>
    <row r="486" spans="1:64" ht="75.75" thickBot="1" x14ac:dyDescent="0.3">
      <c r="A486" s="1056"/>
      <c r="B486" s="1168"/>
      <c r="C486" s="1062"/>
      <c r="D486" s="1205"/>
      <c r="E486" s="949"/>
      <c r="F486" s="1016"/>
      <c r="G486" s="852"/>
      <c r="H486" s="805"/>
      <c r="I486" s="1233"/>
      <c r="J486" s="1035"/>
      <c r="K486" s="1230"/>
      <c r="L486" s="852"/>
      <c r="M486" s="852"/>
      <c r="N486" s="805"/>
      <c r="O486" s="971"/>
      <c r="P486" s="805"/>
      <c r="Q486" s="1208"/>
      <c r="R486" s="805"/>
      <c r="S486" s="1208"/>
      <c r="T486" s="805"/>
      <c r="U486" s="1208"/>
      <c r="V486" s="1211"/>
      <c r="W486" s="1208"/>
      <c r="X486" s="1208"/>
      <c r="Y486" s="1226"/>
      <c r="Z486" s="68">
        <v>2</v>
      </c>
      <c r="AA486" s="380" t="s">
        <v>958</v>
      </c>
      <c r="AB486" s="421" t="s">
        <v>165</v>
      </c>
      <c r="AC486" s="380" t="s">
        <v>959</v>
      </c>
      <c r="AD486" s="422" t="str">
        <f t="shared" si="44"/>
        <v>Probabilidad</v>
      </c>
      <c r="AE486" s="421" t="s">
        <v>75</v>
      </c>
      <c r="AF486" s="313">
        <f t="shared" si="45"/>
        <v>0.15</v>
      </c>
      <c r="AG486" s="421" t="s">
        <v>65</v>
      </c>
      <c r="AH486" s="313">
        <f t="shared" si="46"/>
        <v>0.25</v>
      </c>
      <c r="AI486" s="108">
        <f t="shared" si="47"/>
        <v>0.4</v>
      </c>
      <c r="AJ486" s="109">
        <f>IFERROR(IF(AND(AD485="Probabilidad",AD486="Probabilidad"),(AJ485-(+AJ485*AI486)),IF(AD486="Probabilidad",(Q485-(+Q485*AI486)),IF(AD486="Impacto",AJ485,""))),"")</f>
        <v>0.24</v>
      </c>
      <c r="AK486" s="109">
        <f>IFERROR(IF(AND(AD485="Impacto",AD486="Impacto"),(AK485-(+AK485*AI486)),IF(AD486="Impacto",(W485-(W485*AI486)),IF(AD486="Probabilidad",AK485,""))),"")</f>
        <v>0.2</v>
      </c>
      <c r="AL486" s="107" t="s">
        <v>1183</v>
      </c>
      <c r="AM486" s="107" t="s">
        <v>67</v>
      </c>
      <c r="AN486" s="107" t="s">
        <v>80</v>
      </c>
      <c r="AO486" s="1197"/>
      <c r="AP486" s="1197"/>
      <c r="AQ486" s="1226"/>
      <c r="AR486" s="1197"/>
      <c r="AS486" s="1197"/>
      <c r="AT486" s="1226"/>
      <c r="AU486" s="1226"/>
      <c r="AV486" s="1226"/>
      <c r="AW486" s="805"/>
      <c r="AX486" s="1185"/>
      <c r="AY486" s="852"/>
      <c r="AZ486" s="852"/>
      <c r="BA486" s="852"/>
      <c r="BB486" s="1046"/>
      <c r="BC486" s="852"/>
      <c r="BD486" s="852"/>
      <c r="BE486" s="1020"/>
      <c r="BF486" s="1020"/>
      <c r="BG486" s="1020"/>
      <c r="BH486" s="1020"/>
      <c r="BI486" s="852"/>
      <c r="BJ486" s="805"/>
      <c r="BK486" s="805"/>
      <c r="BL486" s="805"/>
    </row>
    <row r="487" spans="1:64" ht="75" x14ac:dyDescent="0.25">
      <c r="A487" s="1056"/>
      <c r="B487" s="1168"/>
      <c r="C487" s="1062"/>
      <c r="D487" s="1205"/>
      <c r="E487" s="949"/>
      <c r="F487" s="1016"/>
      <c r="G487" s="852"/>
      <c r="H487" s="805"/>
      <c r="I487" s="1233"/>
      <c r="J487" s="1035"/>
      <c r="K487" s="1230"/>
      <c r="L487" s="852"/>
      <c r="M487" s="852"/>
      <c r="N487" s="805"/>
      <c r="O487" s="971"/>
      <c r="P487" s="805"/>
      <c r="Q487" s="1208"/>
      <c r="R487" s="805"/>
      <c r="S487" s="1208"/>
      <c r="T487" s="805"/>
      <c r="U487" s="1208"/>
      <c r="V487" s="1211"/>
      <c r="W487" s="1208"/>
      <c r="X487" s="1208"/>
      <c r="Y487" s="1226"/>
      <c r="Z487" s="68">
        <v>3</v>
      </c>
      <c r="AA487" s="380" t="s">
        <v>958</v>
      </c>
      <c r="AB487" s="421" t="s">
        <v>165</v>
      </c>
      <c r="AC487" s="380" t="s">
        <v>959</v>
      </c>
      <c r="AD487" s="422" t="str">
        <f t="shared" si="44"/>
        <v>Impacto</v>
      </c>
      <c r="AE487" s="421" t="s">
        <v>76</v>
      </c>
      <c r="AF487" s="313">
        <f t="shared" si="45"/>
        <v>0.1</v>
      </c>
      <c r="AG487" s="421" t="s">
        <v>65</v>
      </c>
      <c r="AH487" s="313">
        <f t="shared" si="46"/>
        <v>0.25</v>
      </c>
      <c r="AI487" s="108">
        <f t="shared" si="47"/>
        <v>0.35</v>
      </c>
      <c r="AJ487" s="109">
        <f>IFERROR(IF(AND(AD486="Probabilidad",AD487="Probabilidad"),(AJ486-(+AJ486*AI487)),IF(AND(AD486="Impacto",AD487="Probabilidad"),(AJ485-(+AJ485*AI487)),IF(AD487="Impacto",AJ486,""))),"")</f>
        <v>0.24</v>
      </c>
      <c r="AK487" s="109">
        <f>IFERROR(IF(AND(AD486="Impacto",AD487="Impacto"),(AK486-(+AK486*AI487)),IF(AND(AD486="Probabilidad",AD487="Impacto"),(AK485-(+AK485*AI487)),IF(AD487="Probabilidad",AK486,""))),"")</f>
        <v>0.13</v>
      </c>
      <c r="AL487" s="107" t="s">
        <v>1183</v>
      </c>
      <c r="AM487" s="107" t="s">
        <v>67</v>
      </c>
      <c r="AN487" s="107" t="s">
        <v>80</v>
      </c>
      <c r="AO487" s="1197"/>
      <c r="AP487" s="1197"/>
      <c r="AQ487" s="1226"/>
      <c r="AR487" s="1197"/>
      <c r="AS487" s="1197"/>
      <c r="AT487" s="1226"/>
      <c r="AU487" s="1226"/>
      <c r="AV487" s="1226"/>
      <c r="AW487" s="805"/>
      <c r="AX487" s="1185"/>
      <c r="AY487" s="852"/>
      <c r="AZ487" s="852"/>
      <c r="BA487" s="852"/>
      <c r="BB487" s="1046"/>
      <c r="BC487" s="852"/>
      <c r="BD487" s="852"/>
      <c r="BE487" s="1020"/>
      <c r="BF487" s="1020"/>
      <c r="BG487" s="1020"/>
      <c r="BH487" s="1020"/>
      <c r="BI487" s="852"/>
      <c r="BJ487" s="805"/>
      <c r="BK487" s="805"/>
      <c r="BL487" s="805"/>
    </row>
    <row r="488" spans="1:64" x14ac:dyDescent="0.25">
      <c r="A488" s="1056"/>
      <c r="B488" s="1168"/>
      <c r="C488" s="1062"/>
      <c r="D488" s="1205"/>
      <c r="E488" s="949"/>
      <c r="F488" s="1016"/>
      <c r="G488" s="852"/>
      <c r="H488" s="805"/>
      <c r="I488" s="1233"/>
      <c r="J488" s="1035"/>
      <c r="K488" s="1230"/>
      <c r="L488" s="852"/>
      <c r="M488" s="852"/>
      <c r="N488" s="805"/>
      <c r="O488" s="971"/>
      <c r="P488" s="805"/>
      <c r="Q488" s="1208"/>
      <c r="R488" s="805"/>
      <c r="S488" s="1208"/>
      <c r="T488" s="805"/>
      <c r="U488" s="1208"/>
      <c r="V488" s="1211"/>
      <c r="W488" s="1208"/>
      <c r="X488" s="1208"/>
      <c r="Y488" s="1226"/>
      <c r="Z488" s="68">
        <v>4</v>
      </c>
      <c r="AA488" s="385"/>
      <c r="AB488" s="421"/>
      <c r="AC488" s="385"/>
      <c r="AD488" s="422" t="str">
        <f t="shared" si="44"/>
        <v/>
      </c>
      <c r="AE488" s="421"/>
      <c r="AF488" s="313" t="str">
        <f t="shared" si="45"/>
        <v/>
      </c>
      <c r="AG488" s="421"/>
      <c r="AH488" s="313" t="str">
        <f t="shared" si="46"/>
        <v/>
      </c>
      <c r="AI488" s="108" t="str">
        <f t="shared" si="47"/>
        <v/>
      </c>
      <c r="AJ488" s="109" t="str">
        <f>IFERROR(IF(AND(AD487="Probabilidad",AD488="Probabilidad"),(AJ487-(+AJ487*AI488)),IF(AND(AD487="Impacto",AD488="Probabilidad"),(AJ486-(+AJ486*AI488)),IF(AD488="Impacto",AJ487,""))),"")</f>
        <v/>
      </c>
      <c r="AK488" s="428" t="str">
        <f>IFERROR(IF(AND(AD487="Impacto",AD488="Impacto"),(AK487-(+AK487*AI488)),IF(AND(AD487="Probabilidad",AD488="Impacto"),(AK486-(+AK486*AI488)),IF(AD488="Probabilidad",AK487,""))),"")</f>
        <v/>
      </c>
      <c r="AL488" s="96"/>
      <c r="AM488" s="96"/>
      <c r="AN488" s="96"/>
      <c r="AO488" s="1197"/>
      <c r="AP488" s="1197"/>
      <c r="AQ488" s="1226"/>
      <c r="AR488" s="1197"/>
      <c r="AS488" s="1197"/>
      <c r="AT488" s="1226"/>
      <c r="AU488" s="1226"/>
      <c r="AV488" s="1226"/>
      <c r="AW488" s="805"/>
      <c r="AX488" s="1185"/>
      <c r="AY488" s="852"/>
      <c r="AZ488" s="852"/>
      <c r="BA488" s="852"/>
      <c r="BB488" s="1046"/>
      <c r="BC488" s="852"/>
      <c r="BD488" s="852"/>
      <c r="BE488" s="1020"/>
      <c r="BF488" s="1020"/>
      <c r="BG488" s="1020"/>
      <c r="BH488" s="1020"/>
      <c r="BI488" s="852"/>
      <c r="BJ488" s="805"/>
      <c r="BK488" s="805"/>
      <c r="BL488" s="805"/>
    </row>
    <row r="489" spans="1:64" x14ac:dyDescent="0.25">
      <c r="A489" s="1056"/>
      <c r="B489" s="1168"/>
      <c r="C489" s="1062"/>
      <c r="D489" s="1205"/>
      <c r="E489" s="949"/>
      <c r="F489" s="1016"/>
      <c r="G489" s="852"/>
      <c r="H489" s="805"/>
      <c r="I489" s="1233"/>
      <c r="J489" s="1035"/>
      <c r="K489" s="1230"/>
      <c r="L489" s="852"/>
      <c r="M489" s="852"/>
      <c r="N489" s="805"/>
      <c r="O489" s="971"/>
      <c r="P489" s="805"/>
      <c r="Q489" s="1208"/>
      <c r="R489" s="805"/>
      <c r="S489" s="1208"/>
      <c r="T489" s="805"/>
      <c r="U489" s="1208"/>
      <c r="V489" s="1211"/>
      <c r="W489" s="1208"/>
      <c r="X489" s="1208"/>
      <c r="Y489" s="1226"/>
      <c r="Z489" s="68">
        <v>5</v>
      </c>
      <c r="AA489" s="385"/>
      <c r="AB489" s="421"/>
      <c r="AC489" s="385"/>
      <c r="AD489" s="422" t="str">
        <f t="shared" si="44"/>
        <v/>
      </c>
      <c r="AE489" s="421"/>
      <c r="AF489" s="313" t="str">
        <f t="shared" si="45"/>
        <v/>
      </c>
      <c r="AG489" s="421"/>
      <c r="AH489" s="313" t="str">
        <f t="shared" si="46"/>
        <v/>
      </c>
      <c r="AI489" s="108" t="str">
        <f t="shared" si="47"/>
        <v/>
      </c>
      <c r="AJ489" s="109" t="str">
        <f>IFERROR(IF(AND(AD488="Probabilidad",AD489="Probabilidad"),(AJ488-(+AJ488*AI489)),IF(AND(AD488="Impacto",AD489="Probabilidad"),(AJ487-(+AJ487*AI489)),IF(AD489="Impacto",AJ488,""))),"")</f>
        <v/>
      </c>
      <c r="AK489" s="109" t="str">
        <f>IFERROR(IF(AND(AD488="Impacto",AD489="Impacto"),(AK488-(+AK488*AI489)),IF(AND(AD488="Probabilidad",AD489="Impacto"),(AK487-(+AK487*AI489)),IF(AD489="Probabilidad",AK488,""))),"")</f>
        <v/>
      </c>
      <c r="AL489" s="96"/>
      <c r="AM489" s="96"/>
      <c r="AN489" s="96"/>
      <c r="AO489" s="1197"/>
      <c r="AP489" s="1197"/>
      <c r="AQ489" s="1226"/>
      <c r="AR489" s="1197"/>
      <c r="AS489" s="1197"/>
      <c r="AT489" s="1226"/>
      <c r="AU489" s="1226"/>
      <c r="AV489" s="1226"/>
      <c r="AW489" s="805"/>
      <c r="AX489" s="1185"/>
      <c r="AY489" s="852"/>
      <c r="AZ489" s="852"/>
      <c r="BA489" s="852"/>
      <c r="BB489" s="1046"/>
      <c r="BC489" s="852"/>
      <c r="BD489" s="852"/>
      <c r="BE489" s="1020"/>
      <c r="BF489" s="1020"/>
      <c r="BG489" s="1020"/>
      <c r="BH489" s="1020"/>
      <c r="BI489" s="852"/>
      <c r="BJ489" s="805"/>
      <c r="BK489" s="805"/>
      <c r="BL489" s="805"/>
    </row>
    <row r="490" spans="1:64" ht="15.75" thickBot="1" x14ac:dyDescent="0.3">
      <c r="A490" s="1056"/>
      <c r="B490" s="1168"/>
      <c r="C490" s="1062"/>
      <c r="D490" s="1206"/>
      <c r="E490" s="950"/>
      <c r="F490" s="1017"/>
      <c r="G490" s="960"/>
      <c r="H490" s="806"/>
      <c r="I490" s="1234"/>
      <c r="J490" s="1036"/>
      <c r="K490" s="1231"/>
      <c r="L490" s="960"/>
      <c r="M490" s="960"/>
      <c r="N490" s="806"/>
      <c r="O490" s="972"/>
      <c r="P490" s="806"/>
      <c r="Q490" s="1209"/>
      <c r="R490" s="806"/>
      <c r="S490" s="1209"/>
      <c r="T490" s="806"/>
      <c r="U490" s="1209"/>
      <c r="V490" s="1212"/>
      <c r="W490" s="1209"/>
      <c r="X490" s="1209"/>
      <c r="Y490" s="1227"/>
      <c r="Z490" s="60">
        <v>6</v>
      </c>
      <c r="AA490" s="387"/>
      <c r="AB490" s="423"/>
      <c r="AC490" s="387"/>
      <c r="AD490" s="424" t="str">
        <f t="shared" si="44"/>
        <v/>
      </c>
      <c r="AE490" s="423"/>
      <c r="AF490" s="314" t="str">
        <f t="shared" si="45"/>
        <v/>
      </c>
      <c r="AG490" s="423"/>
      <c r="AH490" s="314" t="str">
        <f t="shared" si="46"/>
        <v/>
      </c>
      <c r="AI490" s="110" t="str">
        <f t="shared" si="47"/>
        <v/>
      </c>
      <c r="AJ490" s="109" t="str">
        <f>IFERROR(IF(AND(AD489="Probabilidad",AD490="Probabilidad"),(AJ489-(+AJ489*AI490)),IF(AND(AD489="Impacto",AD490="Probabilidad"),(AJ488-(+AJ488*AI490)),IF(AD490="Impacto",AJ489,""))),"")</f>
        <v/>
      </c>
      <c r="AK490" s="109" t="str">
        <f>IFERROR(IF(AND(AD489="Impacto",AD490="Impacto"),(AK489-(+AK489*AI490)),IF(AND(AD489="Probabilidad",AD490="Impacto"),(AK488-(+AK488*AI490)),IF(AD490="Probabilidad",AK489,""))),"")</f>
        <v/>
      </c>
      <c r="AL490" s="97"/>
      <c r="AM490" s="97"/>
      <c r="AN490" s="97"/>
      <c r="AO490" s="1198"/>
      <c r="AP490" s="1198"/>
      <c r="AQ490" s="1227"/>
      <c r="AR490" s="1198"/>
      <c r="AS490" s="1198"/>
      <c r="AT490" s="1227"/>
      <c r="AU490" s="1227"/>
      <c r="AV490" s="1227"/>
      <c r="AW490" s="806"/>
      <c r="AX490" s="1186"/>
      <c r="AY490" s="960"/>
      <c r="AZ490" s="960"/>
      <c r="BA490" s="960"/>
      <c r="BB490" s="1047"/>
      <c r="BC490" s="960"/>
      <c r="BD490" s="960"/>
      <c r="BE490" s="1021"/>
      <c r="BF490" s="1021"/>
      <c r="BG490" s="1021"/>
      <c r="BH490" s="1021"/>
      <c r="BI490" s="960"/>
      <c r="BJ490" s="806"/>
      <c r="BK490" s="806"/>
      <c r="BL490" s="806"/>
    </row>
    <row r="491" spans="1:64" ht="120.75" thickBot="1" x14ac:dyDescent="0.3">
      <c r="A491" s="1056"/>
      <c r="B491" s="1168"/>
      <c r="C491" s="1062"/>
      <c r="D491" s="1204" t="s">
        <v>840</v>
      </c>
      <c r="E491" s="948" t="s">
        <v>132</v>
      </c>
      <c r="F491" s="1015">
        <v>9</v>
      </c>
      <c r="G491" s="851" t="s">
        <v>1209</v>
      </c>
      <c r="H491" s="804" t="s">
        <v>100</v>
      </c>
      <c r="I491" s="1232" t="s">
        <v>1230</v>
      </c>
      <c r="J491" s="1034" t="s">
        <v>16</v>
      </c>
      <c r="K491" s="1229" t="str">
        <f>CONCATENATE(" *",[28]Árbol_G!C585," *",[28]Árbol_G!E585," *",[28]Árbol_G!G585)</f>
        <v xml:space="preserve"> * * *</v>
      </c>
      <c r="L491" s="851" t="s">
        <v>1210</v>
      </c>
      <c r="M491" s="851" t="s">
        <v>1211</v>
      </c>
      <c r="N491" s="804"/>
      <c r="O491" s="970"/>
      <c r="P491" s="804" t="s">
        <v>72</v>
      </c>
      <c r="Q491" s="1207">
        <f>IF(P491="Muy Alta",100%,IF(P491="Alta",80%,IF(P491="Media",60%,IF(P491="Baja",40%,IF(P491="Muy Baja",20%,"")))))</f>
        <v>0.8</v>
      </c>
      <c r="R491" s="804" t="s">
        <v>74</v>
      </c>
      <c r="S491" s="1207">
        <f>IF(R491="Catastrófico",100%,IF(R491="Mayor",80%,IF(R491="Moderado",60%,IF(R491="Menor",40%,IF(R491="Leve",20%,"")))))</f>
        <v>0.2</v>
      </c>
      <c r="T491" s="804" t="s">
        <v>74</v>
      </c>
      <c r="U491" s="1207">
        <f>IF(T491="Catastrófico",100%,IF(T491="Mayor",80%,IF(T491="Moderado",60%,IF(T491="Menor",40%,IF(T491="Leve",20%,"")))))</f>
        <v>0.2</v>
      </c>
      <c r="V491" s="1210" t="str">
        <f>IF(W491=100%,"Catastrófico",IF(W491=80%,"Mayor",IF(W491=60%,"Moderado",IF(W491=40%,"Menor",IF(W491=20%,"Leve","")))))</f>
        <v>Leve</v>
      </c>
      <c r="W491" s="1207">
        <f>IF(AND(S491="",U491=""),"",MAX(S491,U491))</f>
        <v>0.2</v>
      </c>
      <c r="X491" s="1207" t="str">
        <f>CONCATENATE(P491,V491)</f>
        <v>AltaLeve</v>
      </c>
      <c r="Y491" s="1225" t="str">
        <f>IF(X491="Muy AltaLeve","Alto",IF(X491="Muy AltaMenor","Alto",IF(X491="Muy AltaModerado","Alto",IF(X491="Muy AltaMayor","Alto",IF(X491="Muy AltaCatastrófico","Extremo",IF(X491="AltaLeve","Moderado",IF(X491="AltaMenor","Moderado",IF(X491="AltaModerado","Alto",IF(X491="AltaMayor","Alto",IF(X491="AltaCatastrófico","Extremo",IF(X491="MediaLeve","Moderado",IF(X491="MediaMenor","Moderado",IF(X491="MediaModerado","Moderado",IF(X491="MediaMayor","Alto",IF(X491="MediaCatastrófico","Extremo",IF(X491="BajaLeve","Bajo",IF(X491="BajaMenor","Moderado",IF(X491="BajaModerado","Moderado",IF(X491="BajaMayor","Alto",IF(X491="BajaCatastrófico","Extremo",IF(X491="Muy BajaLeve","Bajo",IF(X491="Muy BajaMenor","Bajo",IF(X491="Muy BajaModerado","Moderado",IF(X491="Muy BajaMayor","Alto",IF(X491="Muy BajaCatastrófico","Extremo","")))))))))))))))))))))))))</f>
        <v>Moderado</v>
      </c>
      <c r="Z491" s="58">
        <v>1</v>
      </c>
      <c r="AA491" s="380" t="s">
        <v>1193</v>
      </c>
      <c r="AB491" s="419" t="s">
        <v>165</v>
      </c>
      <c r="AC491" s="380" t="s">
        <v>869</v>
      </c>
      <c r="AD491" s="433" t="str">
        <f t="shared" si="44"/>
        <v>Probabilidad</v>
      </c>
      <c r="AE491" s="435" t="s">
        <v>64</v>
      </c>
      <c r="AF491" s="312">
        <f t="shared" si="45"/>
        <v>0.25</v>
      </c>
      <c r="AG491" s="435" t="s">
        <v>77</v>
      </c>
      <c r="AH491" s="312">
        <f t="shared" si="46"/>
        <v>0.15</v>
      </c>
      <c r="AI491" s="311">
        <f t="shared" si="47"/>
        <v>0.4</v>
      </c>
      <c r="AJ491" s="106">
        <f>IFERROR(IF(AD491="Probabilidad",(Q491-(+Q491*AI491)),IF(AD491="Impacto",Q491,"")),"")</f>
        <v>0.48</v>
      </c>
      <c r="AK491" s="106">
        <f>IFERROR(IF(AD491="Impacto",(W491-(+W491*AI491)),IF(AD491="Probabilidad",W491,"")),"")</f>
        <v>0.2</v>
      </c>
      <c r="AL491" s="107" t="s">
        <v>1183</v>
      </c>
      <c r="AM491" s="107" t="s">
        <v>67</v>
      </c>
      <c r="AN491" s="107" t="s">
        <v>80</v>
      </c>
      <c r="AO491" s="1196">
        <f>Q491</f>
        <v>0.8</v>
      </c>
      <c r="AP491" s="1196">
        <f>IF(AJ491="","",MIN(AJ491:AJ496))</f>
        <v>0.28799999999999998</v>
      </c>
      <c r="AQ491" s="1225" t="str">
        <f>IFERROR(IF(AP491="","",IF(AP491&lt;=0.2,"Muy Baja",IF(AP491&lt;=0.4,"Baja",IF(AP491&lt;=0.6,"Media",IF(AP491&lt;=0.8,"Alta","Muy Alta"))))),"")</f>
        <v>Baja</v>
      </c>
      <c r="AR491" s="1196">
        <f>W491</f>
        <v>0.2</v>
      </c>
      <c r="AS491" s="1196">
        <f>IF(AK491="","",MIN(AK491:AK496))</f>
        <v>0.2</v>
      </c>
      <c r="AT491" s="1225" t="str">
        <f>IFERROR(IF(AS491="","",IF(AS491&lt;=0.2,"Leve",IF(AS491&lt;=0.4,"Menor",IF(AS491&lt;=0.6,"Moderado",IF(AS491&lt;=0.8,"Mayor","Catastrófico"))))),"")</f>
        <v>Leve</v>
      </c>
      <c r="AU491" s="1225" t="str">
        <f>Y491</f>
        <v>Moderado</v>
      </c>
      <c r="AV491" s="1225" t="str">
        <f>IFERROR(IF(OR(AND(AQ491="Muy Baja",AT491="Leve"),AND(AQ491="Muy Baja",AT491="Menor"),AND(AQ491="Baja",AT491="Leve")),"Bajo",IF(OR(AND(AQ491="Muy baja",AT491="Moderado"),AND(AQ491="Baja",AT491="Menor"),AND(AQ491="Baja",AT491="Moderado"),AND(AQ491="Media",AT491="Leve"),AND(AQ491="Media",AT491="Menor"),AND(AQ491="Media",AT491="Moderado"),AND(AQ491="Alta",AT491="Leve"),AND(AQ491="Alta",AT491="Menor")),"Moderado",IF(OR(AND(AQ491="Muy Baja",AT491="Mayor"),AND(AQ491="Baja",AT491="Mayor"),AND(AQ491="Media",AT491="Mayor"),AND(AQ491="Alta",AT491="Moderado"),AND(AQ491="Alta",AT491="Mayor"),AND(AQ491="Muy Alta",AT491="Leve"),AND(AQ491="Muy Alta",AT491="Menor"),AND(AQ491="Muy Alta",AT491="Moderado"),AND(AQ491="Muy Alta",AT491="Mayor")),"Alto",IF(OR(AND(AQ491="Muy Baja",AT491="Catastrófico"),AND(AQ491="Baja",AT491="Catastrófico"),AND(AQ491="Media",AT491="Catastrófico"),AND(AQ491="Alta",AT491="Catastrófico"),AND(AQ491="Muy Alta",AT491="Catastrófico")),"Extremo","")))),"")</f>
        <v>Bajo</v>
      </c>
      <c r="AW491" s="804" t="s">
        <v>82</v>
      </c>
      <c r="AX491" s="804"/>
      <c r="AY491" s="851"/>
      <c r="AZ491" s="851"/>
      <c r="BA491" s="851"/>
      <c r="BB491" s="1037"/>
      <c r="BC491" s="851"/>
      <c r="BD491" s="851"/>
      <c r="BE491" s="1019"/>
      <c r="BF491" s="1019"/>
      <c r="BG491" s="1019"/>
      <c r="BH491" s="1019"/>
      <c r="BI491" s="851"/>
      <c r="BJ491" s="804"/>
      <c r="BK491" s="804"/>
      <c r="BL491" s="804"/>
    </row>
    <row r="492" spans="1:64" ht="90" x14ac:dyDescent="0.25">
      <c r="A492" s="1056"/>
      <c r="B492" s="1168"/>
      <c r="C492" s="1062"/>
      <c r="D492" s="1205"/>
      <c r="E492" s="949"/>
      <c r="F492" s="1016"/>
      <c r="G492" s="852"/>
      <c r="H492" s="805"/>
      <c r="I492" s="1233"/>
      <c r="J492" s="1035"/>
      <c r="K492" s="1230"/>
      <c r="L492" s="852"/>
      <c r="M492" s="852"/>
      <c r="N492" s="805"/>
      <c r="O492" s="971"/>
      <c r="P492" s="805"/>
      <c r="Q492" s="1208"/>
      <c r="R492" s="805"/>
      <c r="S492" s="1208"/>
      <c r="T492" s="805"/>
      <c r="U492" s="1208"/>
      <c r="V492" s="1211"/>
      <c r="W492" s="1208"/>
      <c r="X492" s="1208"/>
      <c r="Y492" s="1226"/>
      <c r="Z492" s="68">
        <v>2</v>
      </c>
      <c r="AA492" s="380" t="s">
        <v>1212</v>
      </c>
      <c r="AB492" s="421" t="s">
        <v>170</v>
      </c>
      <c r="AC492" s="380" t="s">
        <v>869</v>
      </c>
      <c r="AD492" s="422" t="str">
        <f t="shared" si="44"/>
        <v>Probabilidad</v>
      </c>
      <c r="AE492" s="421" t="s">
        <v>64</v>
      </c>
      <c r="AF492" s="313">
        <f t="shared" si="45"/>
        <v>0.25</v>
      </c>
      <c r="AG492" s="421" t="s">
        <v>77</v>
      </c>
      <c r="AH492" s="313">
        <f t="shared" si="46"/>
        <v>0.15</v>
      </c>
      <c r="AI492" s="108">
        <f t="shared" si="47"/>
        <v>0.4</v>
      </c>
      <c r="AJ492" s="109">
        <f>IFERROR(IF(AND(AD491="Probabilidad",AD492="Probabilidad"),(AJ491-(+AJ491*AI492)),IF(AD492="Probabilidad",(Q491-(+Q491*AI492)),IF(AD492="Impacto",AJ491,""))),"")</f>
        <v>0.28799999999999998</v>
      </c>
      <c r="AK492" s="109">
        <f>IFERROR(IF(AND(AD491="Impacto",AD492="Impacto"),(AK491-(+AK491*AI492)),IF(AD492="Impacto",(W491-(W491*AI492)),IF(AD492="Probabilidad",AK491,""))),"")</f>
        <v>0.2</v>
      </c>
      <c r="AL492" s="107" t="s">
        <v>1183</v>
      </c>
      <c r="AM492" s="107" t="s">
        <v>67</v>
      </c>
      <c r="AN492" s="107" t="s">
        <v>80</v>
      </c>
      <c r="AO492" s="1197"/>
      <c r="AP492" s="1197"/>
      <c r="AQ492" s="1226"/>
      <c r="AR492" s="1197"/>
      <c r="AS492" s="1197"/>
      <c r="AT492" s="1226"/>
      <c r="AU492" s="1226"/>
      <c r="AV492" s="1226"/>
      <c r="AW492" s="805"/>
      <c r="AX492" s="805"/>
      <c r="AY492" s="852"/>
      <c r="AZ492" s="852"/>
      <c r="BA492" s="852"/>
      <c r="BB492" s="1046"/>
      <c r="BC492" s="852"/>
      <c r="BD492" s="852"/>
      <c r="BE492" s="1020"/>
      <c r="BF492" s="1020"/>
      <c r="BG492" s="1020"/>
      <c r="BH492" s="1020"/>
      <c r="BI492" s="852"/>
      <c r="BJ492" s="805"/>
      <c r="BK492" s="805"/>
      <c r="BL492" s="805"/>
    </row>
    <row r="493" spans="1:64" x14ac:dyDescent="0.25">
      <c r="A493" s="1056"/>
      <c r="B493" s="1168"/>
      <c r="C493" s="1062"/>
      <c r="D493" s="1205"/>
      <c r="E493" s="949"/>
      <c r="F493" s="1016"/>
      <c r="G493" s="852"/>
      <c r="H493" s="805"/>
      <c r="I493" s="1233"/>
      <c r="J493" s="1035"/>
      <c r="K493" s="1230"/>
      <c r="L493" s="852"/>
      <c r="M493" s="852"/>
      <c r="N493" s="805"/>
      <c r="O493" s="971"/>
      <c r="P493" s="805"/>
      <c r="Q493" s="1208"/>
      <c r="R493" s="805"/>
      <c r="S493" s="1208"/>
      <c r="T493" s="805"/>
      <c r="U493" s="1208"/>
      <c r="V493" s="1211"/>
      <c r="W493" s="1208"/>
      <c r="X493" s="1208"/>
      <c r="Y493" s="1226"/>
      <c r="Z493" s="68">
        <v>3</v>
      </c>
      <c r="AA493" s="385"/>
      <c r="AB493" s="421"/>
      <c r="AC493" s="385"/>
      <c r="AD493" s="422" t="str">
        <f t="shared" si="44"/>
        <v/>
      </c>
      <c r="AE493" s="421"/>
      <c r="AF493" s="313" t="str">
        <f t="shared" si="45"/>
        <v/>
      </c>
      <c r="AG493" s="421"/>
      <c r="AH493" s="313" t="str">
        <f t="shared" si="46"/>
        <v/>
      </c>
      <c r="AI493" s="108" t="str">
        <f t="shared" si="47"/>
        <v/>
      </c>
      <c r="AJ493" s="109" t="str">
        <f>IFERROR(IF(AND(AD492="Probabilidad",AD493="Probabilidad"),(AJ492-(+AJ492*AI493)),IF(AND(AD492="Impacto",AD493="Probabilidad"),(AJ491-(+AJ491*AI493)),IF(AD493="Impacto",AJ492,""))),"")</f>
        <v/>
      </c>
      <c r="AK493" s="109" t="str">
        <f>IFERROR(IF(AND(AD492="Impacto",AD493="Impacto"),(AK492-(+AK492*AI493)),IF(AND(AD492="Probabilidad",AD493="Impacto"),(AK491-(+AK491*AI493)),IF(AD493="Probabilidad",AK492,""))),"")</f>
        <v/>
      </c>
      <c r="AL493" s="96"/>
      <c r="AM493" s="96"/>
      <c r="AN493" s="96"/>
      <c r="AO493" s="1197"/>
      <c r="AP493" s="1197"/>
      <c r="AQ493" s="1226"/>
      <c r="AR493" s="1197"/>
      <c r="AS493" s="1197"/>
      <c r="AT493" s="1226"/>
      <c r="AU493" s="1226"/>
      <c r="AV493" s="1226"/>
      <c r="AW493" s="805"/>
      <c r="AX493" s="805"/>
      <c r="AY493" s="852"/>
      <c r="AZ493" s="852"/>
      <c r="BA493" s="852"/>
      <c r="BB493" s="1046"/>
      <c r="BC493" s="852"/>
      <c r="BD493" s="852"/>
      <c r="BE493" s="1020"/>
      <c r="BF493" s="1020"/>
      <c r="BG493" s="1020"/>
      <c r="BH493" s="1020"/>
      <c r="BI493" s="852"/>
      <c r="BJ493" s="805"/>
      <c r="BK493" s="805"/>
      <c r="BL493" s="805"/>
    </row>
    <row r="494" spans="1:64" x14ac:dyDescent="0.25">
      <c r="A494" s="1056"/>
      <c r="B494" s="1168"/>
      <c r="C494" s="1062"/>
      <c r="D494" s="1205"/>
      <c r="E494" s="949"/>
      <c r="F494" s="1016"/>
      <c r="G494" s="852"/>
      <c r="H494" s="805"/>
      <c r="I494" s="1233"/>
      <c r="J494" s="1035"/>
      <c r="K494" s="1230"/>
      <c r="L494" s="852"/>
      <c r="M494" s="852"/>
      <c r="N494" s="805"/>
      <c r="O494" s="971"/>
      <c r="P494" s="805"/>
      <c r="Q494" s="1208"/>
      <c r="R494" s="805"/>
      <c r="S494" s="1208"/>
      <c r="T494" s="805"/>
      <c r="U494" s="1208"/>
      <c r="V494" s="1211"/>
      <c r="W494" s="1208"/>
      <c r="X494" s="1208"/>
      <c r="Y494" s="1226"/>
      <c r="Z494" s="68">
        <v>4</v>
      </c>
      <c r="AA494" s="385"/>
      <c r="AB494" s="421"/>
      <c r="AC494" s="385"/>
      <c r="AD494" s="422" t="str">
        <f t="shared" si="44"/>
        <v/>
      </c>
      <c r="AE494" s="421"/>
      <c r="AF494" s="313" t="str">
        <f t="shared" si="45"/>
        <v/>
      </c>
      <c r="AG494" s="421"/>
      <c r="AH494" s="313" t="str">
        <f t="shared" si="46"/>
        <v/>
      </c>
      <c r="AI494" s="108" t="str">
        <f t="shared" si="47"/>
        <v/>
      </c>
      <c r="AJ494" s="109" t="str">
        <f>IFERROR(IF(AND(AD493="Probabilidad",AD494="Probabilidad"),(AJ493-(+AJ493*AI494)),IF(AND(AD493="Impacto",AD494="Probabilidad"),(AJ492-(+AJ492*AI494)),IF(AD494="Impacto",AJ493,""))),"")</f>
        <v/>
      </c>
      <c r="AK494" s="109" t="str">
        <f>IFERROR(IF(AND(AD493="Impacto",AD494="Impacto"),(AK493-(+AK493*AI494)),IF(AND(AD493="Probabilidad",AD494="Impacto"),(AK492-(+AK492*AI494)),IF(AD494="Probabilidad",AK493,""))),"")</f>
        <v/>
      </c>
      <c r="AL494" s="96"/>
      <c r="AM494" s="96"/>
      <c r="AN494" s="96"/>
      <c r="AO494" s="1197"/>
      <c r="AP494" s="1197"/>
      <c r="AQ494" s="1226"/>
      <c r="AR494" s="1197"/>
      <c r="AS494" s="1197"/>
      <c r="AT494" s="1226"/>
      <c r="AU494" s="1226"/>
      <c r="AV494" s="1226"/>
      <c r="AW494" s="805"/>
      <c r="AX494" s="805"/>
      <c r="AY494" s="852"/>
      <c r="AZ494" s="852"/>
      <c r="BA494" s="852"/>
      <c r="BB494" s="1046"/>
      <c r="BC494" s="852"/>
      <c r="BD494" s="852"/>
      <c r="BE494" s="1020"/>
      <c r="BF494" s="1020"/>
      <c r="BG494" s="1020"/>
      <c r="BH494" s="1020"/>
      <c r="BI494" s="852"/>
      <c r="BJ494" s="805"/>
      <c r="BK494" s="805"/>
      <c r="BL494" s="805"/>
    </row>
    <row r="495" spans="1:64" x14ac:dyDescent="0.25">
      <c r="A495" s="1056"/>
      <c r="B495" s="1168"/>
      <c r="C495" s="1062"/>
      <c r="D495" s="1205"/>
      <c r="E495" s="949"/>
      <c r="F495" s="1016"/>
      <c r="G495" s="852"/>
      <c r="H495" s="805"/>
      <c r="I495" s="1233"/>
      <c r="J495" s="1035"/>
      <c r="K495" s="1230"/>
      <c r="L495" s="852"/>
      <c r="M495" s="852"/>
      <c r="N495" s="805"/>
      <c r="O495" s="971"/>
      <c r="P495" s="805"/>
      <c r="Q495" s="1208"/>
      <c r="R495" s="805"/>
      <c r="S495" s="1208"/>
      <c r="T495" s="805"/>
      <c r="U495" s="1208"/>
      <c r="V495" s="1211"/>
      <c r="W495" s="1208"/>
      <c r="X495" s="1208"/>
      <c r="Y495" s="1226"/>
      <c r="Z495" s="68">
        <v>5</v>
      </c>
      <c r="AA495" s="385"/>
      <c r="AB495" s="421"/>
      <c r="AC495" s="385"/>
      <c r="AD495" s="422" t="str">
        <f t="shared" si="44"/>
        <v/>
      </c>
      <c r="AE495" s="421"/>
      <c r="AF495" s="313" t="str">
        <f t="shared" si="45"/>
        <v/>
      </c>
      <c r="AG495" s="421"/>
      <c r="AH495" s="313" t="str">
        <f t="shared" si="46"/>
        <v/>
      </c>
      <c r="AI495" s="108" t="str">
        <f t="shared" si="47"/>
        <v/>
      </c>
      <c r="AJ495" s="109" t="str">
        <f>IFERROR(IF(AND(AD494="Probabilidad",AD495="Probabilidad"),(AJ494-(+AJ494*AI495)),IF(AND(AD494="Impacto",AD495="Probabilidad"),(AJ493-(+AJ493*AI495)),IF(AD495="Impacto",AJ494,""))),"")</f>
        <v/>
      </c>
      <c r="AK495" s="109" t="str">
        <f>IFERROR(IF(AND(AD494="Impacto",AD495="Impacto"),(AK494-(+AK494*AI495)),IF(AND(AD494="Probabilidad",AD495="Impacto"),(AK493-(+AK493*AI495)),IF(AD495="Probabilidad",AK494,""))),"")</f>
        <v/>
      </c>
      <c r="AL495" s="96"/>
      <c r="AM495" s="96"/>
      <c r="AN495" s="96"/>
      <c r="AO495" s="1197"/>
      <c r="AP495" s="1197"/>
      <c r="AQ495" s="1226"/>
      <c r="AR495" s="1197"/>
      <c r="AS495" s="1197"/>
      <c r="AT495" s="1226"/>
      <c r="AU495" s="1226"/>
      <c r="AV495" s="1226"/>
      <c r="AW495" s="805"/>
      <c r="AX495" s="805"/>
      <c r="AY495" s="852"/>
      <c r="AZ495" s="852"/>
      <c r="BA495" s="852"/>
      <c r="BB495" s="1046"/>
      <c r="BC495" s="852"/>
      <c r="BD495" s="852"/>
      <c r="BE495" s="1020"/>
      <c r="BF495" s="1020"/>
      <c r="BG495" s="1020"/>
      <c r="BH495" s="1020"/>
      <c r="BI495" s="852"/>
      <c r="BJ495" s="805"/>
      <c r="BK495" s="805"/>
      <c r="BL495" s="805"/>
    </row>
    <row r="496" spans="1:64" ht="15.75" thickBot="1" x14ac:dyDescent="0.3">
      <c r="A496" s="1056"/>
      <c r="B496" s="1168"/>
      <c r="C496" s="1062"/>
      <c r="D496" s="1206"/>
      <c r="E496" s="950"/>
      <c r="F496" s="1017"/>
      <c r="G496" s="960"/>
      <c r="H496" s="806"/>
      <c r="I496" s="1234"/>
      <c r="J496" s="1036"/>
      <c r="K496" s="1231"/>
      <c r="L496" s="960"/>
      <c r="M496" s="960"/>
      <c r="N496" s="806"/>
      <c r="O496" s="972"/>
      <c r="P496" s="806"/>
      <c r="Q496" s="1209"/>
      <c r="R496" s="806"/>
      <c r="S496" s="1209"/>
      <c r="T496" s="806"/>
      <c r="U496" s="1209"/>
      <c r="V496" s="1212"/>
      <c r="W496" s="1209"/>
      <c r="X496" s="1209"/>
      <c r="Y496" s="1227"/>
      <c r="Z496" s="60">
        <v>6</v>
      </c>
      <c r="AA496" s="387"/>
      <c r="AB496" s="423"/>
      <c r="AC496" s="387"/>
      <c r="AD496" s="425" t="str">
        <f t="shared" si="44"/>
        <v/>
      </c>
      <c r="AE496" s="434"/>
      <c r="AF496" s="314" t="str">
        <f t="shared" si="45"/>
        <v/>
      </c>
      <c r="AG496" s="434"/>
      <c r="AH496" s="314" t="str">
        <f t="shared" si="46"/>
        <v/>
      </c>
      <c r="AI496" s="110" t="str">
        <f t="shared" si="47"/>
        <v/>
      </c>
      <c r="AJ496" s="109" t="str">
        <f>IFERROR(IF(AND(AD495="Probabilidad",AD496="Probabilidad"),(AJ495-(+AJ495*AI496)),IF(AND(AD495="Impacto",AD496="Probabilidad"),(AJ494-(+AJ494*AI496)),IF(AD496="Impacto",AJ495,""))),"")</f>
        <v/>
      </c>
      <c r="AK496" s="109" t="str">
        <f>IFERROR(IF(AND(AD495="Impacto",AD496="Impacto"),(AK495-(+AK495*AI496)),IF(AND(AD495="Probabilidad",AD496="Impacto"),(AK494-(+AK494*AI496)),IF(AD496="Probabilidad",AK495,""))),"")</f>
        <v/>
      </c>
      <c r="AL496" s="97"/>
      <c r="AM496" s="97"/>
      <c r="AN496" s="97"/>
      <c r="AO496" s="1198"/>
      <c r="AP496" s="1198"/>
      <c r="AQ496" s="1227"/>
      <c r="AR496" s="1198"/>
      <c r="AS496" s="1198"/>
      <c r="AT496" s="1227"/>
      <c r="AU496" s="1227"/>
      <c r="AV496" s="1227"/>
      <c r="AW496" s="806"/>
      <c r="AX496" s="806"/>
      <c r="AY496" s="960"/>
      <c r="AZ496" s="960"/>
      <c r="BA496" s="960"/>
      <c r="BB496" s="1047"/>
      <c r="BC496" s="960"/>
      <c r="BD496" s="960"/>
      <c r="BE496" s="1021"/>
      <c r="BF496" s="1021"/>
      <c r="BG496" s="1021"/>
      <c r="BH496" s="1021"/>
      <c r="BI496" s="960"/>
      <c r="BJ496" s="806"/>
      <c r="BK496" s="806"/>
      <c r="BL496" s="806"/>
    </row>
    <row r="497" spans="1:64" ht="120.75" thickBot="1" x14ac:dyDescent="0.3">
      <c r="A497" s="1056"/>
      <c r="B497" s="1168"/>
      <c r="C497" s="1062"/>
      <c r="D497" s="1204" t="s">
        <v>840</v>
      </c>
      <c r="E497" s="948" t="s">
        <v>132</v>
      </c>
      <c r="F497" s="1015">
        <v>10</v>
      </c>
      <c r="G497" s="851" t="s">
        <v>1209</v>
      </c>
      <c r="H497" s="804" t="s">
        <v>99</v>
      </c>
      <c r="I497" s="1232" t="s">
        <v>1231</v>
      </c>
      <c r="J497" s="1034" t="s">
        <v>16</v>
      </c>
      <c r="K497" s="1229" t="str">
        <f>CONCATENATE(" *",[28]Árbol_G!C602," *",[28]Árbol_G!E602," *",[28]Árbol_G!G602)</f>
        <v xml:space="preserve"> * * *</v>
      </c>
      <c r="L497" s="851" t="s">
        <v>1213</v>
      </c>
      <c r="M497" s="851" t="s">
        <v>1214</v>
      </c>
      <c r="N497" s="804"/>
      <c r="O497" s="970"/>
      <c r="P497" s="804" t="s">
        <v>71</v>
      </c>
      <c r="Q497" s="1207">
        <f>IF(P497="Muy Alta",100%,IF(P497="Alta",80%,IF(P497="Media",60%,IF(P497="Baja",40%,IF(P497="Muy Baja",20%,"")))))</f>
        <v>0.4</v>
      </c>
      <c r="R497" s="804" t="s">
        <v>74</v>
      </c>
      <c r="S497" s="1207">
        <f>IF(R497="Catastrófico",100%,IF(R497="Mayor",80%,IF(R497="Moderado",60%,IF(R497="Menor",40%,IF(R497="Leve",20%,"")))))</f>
        <v>0.2</v>
      </c>
      <c r="T497" s="804" t="s">
        <v>74</v>
      </c>
      <c r="U497" s="1207">
        <f>IF(T497="Catastrófico",100%,IF(T497="Mayor",80%,IF(T497="Moderado",60%,IF(T497="Menor",40%,IF(T497="Leve",20%,"")))))</f>
        <v>0.2</v>
      </c>
      <c r="V497" s="1210" t="str">
        <f>IF(W497=100%,"Catastrófico",IF(W497=80%,"Mayor",IF(W497=60%,"Moderado",IF(W497=40%,"Menor",IF(W497=20%,"Leve","")))))</f>
        <v>Leve</v>
      </c>
      <c r="W497" s="1207">
        <f>IF(AND(S497="",U497=""),"",MAX(S497,U497))</f>
        <v>0.2</v>
      </c>
      <c r="X497" s="1207" t="str">
        <f>CONCATENATE(P497,V497)</f>
        <v>BajaLeve</v>
      </c>
      <c r="Y497" s="1225" t="str">
        <f>IF(X497="Muy AltaLeve","Alto",IF(X497="Muy AltaMenor","Alto",IF(X497="Muy AltaModerado","Alto",IF(X497="Muy AltaMayor","Alto",IF(X497="Muy AltaCatastrófico","Extremo",IF(X497="AltaLeve","Moderado",IF(X497="AltaMenor","Moderado",IF(X497="AltaModerado","Alto",IF(X497="AltaMayor","Alto",IF(X497="AltaCatastrófico","Extremo",IF(X497="MediaLeve","Moderado",IF(X497="MediaMenor","Moderado",IF(X497="MediaModerado","Moderado",IF(X497="MediaMayor","Alto",IF(X497="MediaCatastrófico","Extremo",IF(X497="BajaLeve","Bajo",IF(X497="BajaMenor","Moderado",IF(X497="BajaModerado","Moderado",IF(X497="BajaMayor","Alto",IF(X497="BajaCatastrófico","Extremo",IF(X497="Muy BajaLeve","Bajo",IF(X497="Muy BajaMenor","Bajo",IF(X497="Muy BajaModerado","Moderado",IF(X497="Muy BajaMayor","Alto",IF(X497="Muy BajaCatastrófico","Extremo","")))))))))))))))))))))))))</f>
        <v>Bajo</v>
      </c>
      <c r="Z497" s="58">
        <v>1</v>
      </c>
      <c r="AA497" s="380" t="s">
        <v>1193</v>
      </c>
      <c r="AB497" s="419" t="s">
        <v>165</v>
      </c>
      <c r="AC497" s="380" t="s">
        <v>869</v>
      </c>
      <c r="AD497" s="420" t="str">
        <f t="shared" si="44"/>
        <v>Probabilidad</v>
      </c>
      <c r="AE497" s="419" t="s">
        <v>64</v>
      </c>
      <c r="AF497" s="312">
        <f t="shared" si="45"/>
        <v>0.25</v>
      </c>
      <c r="AG497" s="419" t="s">
        <v>77</v>
      </c>
      <c r="AH497" s="312">
        <f t="shared" si="46"/>
        <v>0.15</v>
      </c>
      <c r="AI497" s="311">
        <f t="shared" si="47"/>
        <v>0.4</v>
      </c>
      <c r="AJ497" s="106">
        <f>IFERROR(IF(AD497="Probabilidad",(Q497-(+Q497*AI497)),IF(AD497="Impacto",Q497,"")),"")</f>
        <v>0.24</v>
      </c>
      <c r="AK497" s="106">
        <f>IFERROR(IF(AD497="Impacto",(W497-(+W497*AI497)),IF(AD497="Probabilidad",W497,"")),"")</f>
        <v>0.2</v>
      </c>
      <c r="AL497" s="107" t="s">
        <v>1183</v>
      </c>
      <c r="AM497" s="107" t="s">
        <v>67</v>
      </c>
      <c r="AN497" s="107" t="s">
        <v>80</v>
      </c>
      <c r="AO497" s="1196">
        <f>Q497</f>
        <v>0.4</v>
      </c>
      <c r="AP497" s="1196">
        <f>IF(AJ497="","",MIN(AJ497:AJ502))</f>
        <v>0.14399999999999999</v>
      </c>
      <c r="AQ497" s="1225" t="str">
        <f>IFERROR(IF(AP497="","",IF(AP497&lt;=0.2,"Muy Baja",IF(AP497&lt;=0.4,"Baja",IF(AP497&lt;=0.6,"Media",IF(AP497&lt;=0.8,"Alta","Muy Alta"))))),"")</f>
        <v>Muy Baja</v>
      </c>
      <c r="AR497" s="1196">
        <f>W497</f>
        <v>0.2</v>
      </c>
      <c r="AS497" s="1196">
        <f>IF(AK497="","",MIN(AK497:AK502))</f>
        <v>0.2</v>
      </c>
      <c r="AT497" s="1225" t="str">
        <f>IFERROR(IF(AS497="","",IF(AS497&lt;=0.2,"Leve",IF(AS497&lt;=0.4,"Menor",IF(AS497&lt;=0.6,"Moderado",IF(AS497&lt;=0.8,"Mayor","Catastrófico"))))),"")</f>
        <v>Leve</v>
      </c>
      <c r="AU497" s="1225" t="str">
        <f>Y497</f>
        <v>Bajo</v>
      </c>
      <c r="AV497" s="1225" t="str">
        <f>IFERROR(IF(OR(AND(AQ497="Muy Baja",AT497="Leve"),AND(AQ497="Muy Baja",AT497="Menor"),AND(AQ497="Baja",AT497="Leve")),"Bajo",IF(OR(AND(AQ497="Muy baja",AT497="Moderado"),AND(AQ497="Baja",AT497="Menor"),AND(AQ497="Baja",AT497="Moderado"),AND(AQ497="Media",AT497="Leve"),AND(AQ497="Media",AT497="Menor"),AND(AQ497="Media",AT497="Moderado"),AND(AQ497="Alta",AT497="Leve"),AND(AQ497="Alta",AT497="Menor")),"Moderado",IF(OR(AND(AQ497="Muy Baja",AT497="Mayor"),AND(AQ497="Baja",AT497="Mayor"),AND(AQ497="Media",AT497="Mayor"),AND(AQ497="Alta",AT497="Moderado"),AND(AQ497="Alta",AT497="Mayor"),AND(AQ497="Muy Alta",AT497="Leve"),AND(AQ497="Muy Alta",AT497="Menor"),AND(AQ497="Muy Alta",AT497="Moderado"),AND(AQ497="Muy Alta",AT497="Mayor")),"Alto",IF(OR(AND(AQ497="Muy Baja",AT497="Catastrófico"),AND(AQ497="Baja",AT497="Catastrófico"),AND(AQ497="Media",AT497="Catastrófico"),AND(AQ497="Alta",AT497="Catastrófico"),AND(AQ497="Muy Alta",AT497="Catastrófico")),"Extremo","")))),"")</f>
        <v>Bajo</v>
      </c>
      <c r="AW497" s="804" t="s">
        <v>82</v>
      </c>
      <c r="AX497" s="1202"/>
      <c r="AY497" s="851"/>
      <c r="AZ497" s="851"/>
      <c r="BA497" s="851"/>
      <c r="BB497" s="1037"/>
      <c r="BC497" s="851"/>
      <c r="BD497" s="851"/>
      <c r="BE497" s="1019"/>
      <c r="BF497" s="1019"/>
      <c r="BG497" s="1019"/>
      <c r="BH497" s="1019"/>
      <c r="BI497" s="851"/>
      <c r="BJ497" s="804"/>
      <c r="BK497" s="804"/>
      <c r="BL497" s="804"/>
    </row>
    <row r="498" spans="1:64" ht="90" x14ac:dyDescent="0.25">
      <c r="A498" s="1056"/>
      <c r="B498" s="1168"/>
      <c r="C498" s="1062"/>
      <c r="D498" s="1205"/>
      <c r="E498" s="949"/>
      <c r="F498" s="1016"/>
      <c r="G498" s="852"/>
      <c r="H498" s="805"/>
      <c r="I498" s="1233"/>
      <c r="J498" s="1035"/>
      <c r="K498" s="1230"/>
      <c r="L498" s="852"/>
      <c r="M498" s="852"/>
      <c r="N498" s="805"/>
      <c r="O498" s="971"/>
      <c r="P498" s="805"/>
      <c r="Q498" s="1208"/>
      <c r="R498" s="805"/>
      <c r="S498" s="1208"/>
      <c r="T498" s="805"/>
      <c r="U498" s="1208"/>
      <c r="V498" s="1211"/>
      <c r="W498" s="1208"/>
      <c r="X498" s="1208"/>
      <c r="Y498" s="1226"/>
      <c r="Z498" s="68">
        <v>2</v>
      </c>
      <c r="AA498" s="380" t="s">
        <v>1215</v>
      </c>
      <c r="AB498" s="421" t="s">
        <v>170</v>
      </c>
      <c r="AC498" s="380" t="s">
        <v>993</v>
      </c>
      <c r="AD498" s="422" t="str">
        <f t="shared" si="44"/>
        <v>Probabilidad</v>
      </c>
      <c r="AE498" s="421" t="s">
        <v>64</v>
      </c>
      <c r="AF498" s="313">
        <f t="shared" si="45"/>
        <v>0.25</v>
      </c>
      <c r="AG498" s="421" t="s">
        <v>77</v>
      </c>
      <c r="AH498" s="313">
        <f t="shared" si="46"/>
        <v>0.15</v>
      </c>
      <c r="AI498" s="108">
        <f t="shared" si="47"/>
        <v>0.4</v>
      </c>
      <c r="AJ498" s="109">
        <f>IFERROR(IF(AND(AD497="Probabilidad",AD498="Probabilidad"),(AJ497-(+AJ497*AI498)),IF(AD498="Probabilidad",(Q497-(+Q497*AI498)),IF(AD498="Impacto",AJ497,""))),"")</f>
        <v>0.14399999999999999</v>
      </c>
      <c r="AK498" s="109">
        <f>IFERROR(IF(AND(AD497="Impacto",AD498="Impacto"),(AK497-(+AK497*AI498)),IF(AD498="Impacto",(W497-(W497*AI498)),IF(AD498="Probabilidad",AK497,""))),"")</f>
        <v>0.2</v>
      </c>
      <c r="AL498" s="107" t="s">
        <v>1183</v>
      </c>
      <c r="AM498" s="107" t="s">
        <v>67</v>
      </c>
      <c r="AN498" s="107" t="s">
        <v>80</v>
      </c>
      <c r="AO498" s="1197"/>
      <c r="AP498" s="1197"/>
      <c r="AQ498" s="1226"/>
      <c r="AR498" s="1197"/>
      <c r="AS498" s="1197"/>
      <c r="AT498" s="1226"/>
      <c r="AU498" s="1226"/>
      <c r="AV498" s="1226"/>
      <c r="AW498" s="805"/>
      <c r="AX498" s="1185"/>
      <c r="AY498" s="852"/>
      <c r="AZ498" s="852"/>
      <c r="BA498" s="852"/>
      <c r="BB498" s="1046"/>
      <c r="BC498" s="852"/>
      <c r="BD498" s="852"/>
      <c r="BE498" s="1020"/>
      <c r="BF498" s="1020"/>
      <c r="BG498" s="1020"/>
      <c r="BH498" s="1020"/>
      <c r="BI498" s="852"/>
      <c r="BJ498" s="805"/>
      <c r="BK498" s="805"/>
      <c r="BL498" s="805"/>
    </row>
    <row r="499" spans="1:64" x14ac:dyDescent="0.25">
      <c r="A499" s="1056"/>
      <c r="B499" s="1168"/>
      <c r="C499" s="1062"/>
      <c r="D499" s="1205"/>
      <c r="E499" s="949"/>
      <c r="F499" s="1016"/>
      <c r="G499" s="852"/>
      <c r="H499" s="805"/>
      <c r="I499" s="1233"/>
      <c r="J499" s="1035"/>
      <c r="K499" s="1230"/>
      <c r="L499" s="852"/>
      <c r="M499" s="852"/>
      <c r="N499" s="805"/>
      <c r="O499" s="971"/>
      <c r="P499" s="805"/>
      <c r="Q499" s="1208"/>
      <c r="R499" s="805"/>
      <c r="S499" s="1208"/>
      <c r="T499" s="805"/>
      <c r="U499" s="1208"/>
      <c r="V499" s="1211"/>
      <c r="W499" s="1208"/>
      <c r="X499" s="1208"/>
      <c r="Y499" s="1226"/>
      <c r="Z499" s="68">
        <v>3</v>
      </c>
      <c r="AA499" s="385"/>
      <c r="AB499" s="421"/>
      <c r="AC499" s="385"/>
      <c r="AD499" s="422" t="str">
        <f t="shared" si="44"/>
        <v/>
      </c>
      <c r="AE499" s="421"/>
      <c r="AF499" s="313" t="str">
        <f t="shared" si="45"/>
        <v/>
      </c>
      <c r="AG499" s="421"/>
      <c r="AH499" s="313" t="str">
        <f t="shared" si="46"/>
        <v/>
      </c>
      <c r="AI499" s="108" t="str">
        <f t="shared" si="47"/>
        <v/>
      </c>
      <c r="AJ499" s="109" t="str">
        <f>IFERROR(IF(AND(AD498="Probabilidad",AD499="Probabilidad"),(AJ498-(+AJ498*AI499)),IF(AND(AD498="Impacto",AD499="Probabilidad"),(AJ497-(+AJ497*AI499)),IF(AD499="Impacto",AJ498,""))),"")</f>
        <v/>
      </c>
      <c r="AK499" s="109" t="str">
        <f>IFERROR(IF(AND(AD498="Impacto",AD499="Impacto"),(AK498-(+AK498*AI499)),IF(AND(AD498="Probabilidad",AD499="Impacto"),(AK497-(+AK497*AI499)),IF(AD499="Probabilidad",AK498,""))),"")</f>
        <v/>
      </c>
      <c r="AL499" s="96"/>
      <c r="AM499" s="96"/>
      <c r="AN499" s="96"/>
      <c r="AO499" s="1197"/>
      <c r="AP499" s="1197"/>
      <c r="AQ499" s="1226"/>
      <c r="AR499" s="1197"/>
      <c r="AS499" s="1197"/>
      <c r="AT499" s="1226"/>
      <c r="AU499" s="1226"/>
      <c r="AV499" s="1226"/>
      <c r="AW499" s="805"/>
      <c r="AX499" s="1185"/>
      <c r="AY499" s="852"/>
      <c r="AZ499" s="852"/>
      <c r="BA499" s="852"/>
      <c r="BB499" s="1046"/>
      <c r="BC499" s="852"/>
      <c r="BD499" s="852"/>
      <c r="BE499" s="1020"/>
      <c r="BF499" s="1020"/>
      <c r="BG499" s="1020"/>
      <c r="BH499" s="1020"/>
      <c r="BI499" s="852"/>
      <c r="BJ499" s="805"/>
      <c r="BK499" s="805"/>
      <c r="BL499" s="805"/>
    </row>
    <row r="500" spans="1:64" x14ac:dyDescent="0.25">
      <c r="A500" s="1056"/>
      <c r="B500" s="1168"/>
      <c r="C500" s="1062"/>
      <c r="D500" s="1205"/>
      <c r="E500" s="949"/>
      <c r="F500" s="1016"/>
      <c r="G500" s="852"/>
      <c r="H500" s="805"/>
      <c r="I500" s="1233"/>
      <c r="J500" s="1035"/>
      <c r="K500" s="1230"/>
      <c r="L500" s="852"/>
      <c r="M500" s="852"/>
      <c r="N500" s="805"/>
      <c r="O500" s="971"/>
      <c r="P500" s="805"/>
      <c r="Q500" s="1208"/>
      <c r="R500" s="805"/>
      <c r="S500" s="1208"/>
      <c r="T500" s="805"/>
      <c r="U500" s="1208"/>
      <c r="V500" s="1211"/>
      <c r="W500" s="1208"/>
      <c r="X500" s="1208"/>
      <c r="Y500" s="1226"/>
      <c r="Z500" s="68">
        <v>4</v>
      </c>
      <c r="AA500" s="385"/>
      <c r="AB500" s="421"/>
      <c r="AC500" s="385"/>
      <c r="AD500" s="422" t="str">
        <f t="shared" si="44"/>
        <v/>
      </c>
      <c r="AE500" s="421"/>
      <c r="AF500" s="313" t="str">
        <f t="shared" si="45"/>
        <v/>
      </c>
      <c r="AG500" s="421"/>
      <c r="AH500" s="313" t="str">
        <f t="shared" si="46"/>
        <v/>
      </c>
      <c r="AI500" s="108" t="str">
        <f t="shared" si="47"/>
        <v/>
      </c>
      <c r="AJ500" s="109" t="str">
        <f>IFERROR(IF(AND(AD499="Probabilidad",AD500="Probabilidad"),(AJ499-(+AJ499*AI500)),IF(AND(AD499="Impacto",AD500="Probabilidad"),(AJ498-(+AJ498*AI500)),IF(AD500="Impacto",AJ499,""))),"")</f>
        <v/>
      </c>
      <c r="AK500" s="109" t="str">
        <f>IFERROR(IF(AND(AD499="Impacto",AD500="Impacto"),(AK499-(+AK499*AI500)),IF(AND(AD499="Probabilidad",AD500="Impacto"),(AK498-(+AK498*AI500)),IF(AD500="Probabilidad",AK499,""))),"")</f>
        <v/>
      </c>
      <c r="AL500" s="96"/>
      <c r="AM500" s="96"/>
      <c r="AN500" s="96"/>
      <c r="AO500" s="1197"/>
      <c r="AP500" s="1197"/>
      <c r="AQ500" s="1226"/>
      <c r="AR500" s="1197"/>
      <c r="AS500" s="1197"/>
      <c r="AT500" s="1226"/>
      <c r="AU500" s="1226"/>
      <c r="AV500" s="1226"/>
      <c r="AW500" s="805"/>
      <c r="AX500" s="1185"/>
      <c r="AY500" s="852"/>
      <c r="AZ500" s="852"/>
      <c r="BA500" s="852"/>
      <c r="BB500" s="1046"/>
      <c r="BC500" s="852"/>
      <c r="BD500" s="852"/>
      <c r="BE500" s="1020"/>
      <c r="BF500" s="1020"/>
      <c r="BG500" s="1020"/>
      <c r="BH500" s="1020"/>
      <c r="BI500" s="852"/>
      <c r="BJ500" s="805"/>
      <c r="BK500" s="805"/>
      <c r="BL500" s="805"/>
    </row>
    <row r="501" spans="1:64" x14ac:dyDescent="0.25">
      <c r="A501" s="1056"/>
      <c r="B501" s="1168"/>
      <c r="C501" s="1062"/>
      <c r="D501" s="1205"/>
      <c r="E501" s="949"/>
      <c r="F501" s="1016"/>
      <c r="G501" s="852"/>
      <c r="H501" s="805"/>
      <c r="I501" s="1233"/>
      <c r="J501" s="1035"/>
      <c r="K501" s="1230"/>
      <c r="L501" s="852"/>
      <c r="M501" s="852"/>
      <c r="N501" s="805"/>
      <c r="O501" s="971"/>
      <c r="P501" s="805"/>
      <c r="Q501" s="1208"/>
      <c r="R501" s="805"/>
      <c r="S501" s="1208"/>
      <c r="T501" s="805"/>
      <c r="U501" s="1208"/>
      <c r="V501" s="1211"/>
      <c r="W501" s="1208"/>
      <c r="X501" s="1208"/>
      <c r="Y501" s="1226"/>
      <c r="Z501" s="68">
        <v>5</v>
      </c>
      <c r="AA501" s="385"/>
      <c r="AB501" s="421"/>
      <c r="AC501" s="385"/>
      <c r="AD501" s="422" t="str">
        <f t="shared" si="44"/>
        <v/>
      </c>
      <c r="AE501" s="421"/>
      <c r="AF501" s="313" t="str">
        <f t="shared" si="45"/>
        <v/>
      </c>
      <c r="AG501" s="421"/>
      <c r="AH501" s="313" t="str">
        <f t="shared" si="46"/>
        <v/>
      </c>
      <c r="AI501" s="108" t="str">
        <f t="shared" si="47"/>
        <v/>
      </c>
      <c r="AJ501" s="109" t="str">
        <f>IFERROR(IF(AND(AD500="Probabilidad",AD501="Probabilidad"),(AJ500-(+AJ500*AI501)),IF(AND(AD500="Impacto",AD501="Probabilidad"),(AJ499-(+AJ499*AI501)),IF(AD501="Impacto",AJ500,""))),"")</f>
        <v/>
      </c>
      <c r="AK501" s="109" t="str">
        <f>IFERROR(IF(AND(AD500="Impacto",AD501="Impacto"),(AK500-(+AK500*AI501)),IF(AND(AD500="Probabilidad",AD501="Impacto"),(AK499-(+AK499*AI501)),IF(AD501="Probabilidad",AK500,""))),"")</f>
        <v/>
      </c>
      <c r="AL501" s="96"/>
      <c r="AM501" s="96"/>
      <c r="AN501" s="96"/>
      <c r="AO501" s="1197"/>
      <c r="AP501" s="1197"/>
      <c r="AQ501" s="1226"/>
      <c r="AR501" s="1197"/>
      <c r="AS501" s="1197"/>
      <c r="AT501" s="1226"/>
      <c r="AU501" s="1226"/>
      <c r="AV501" s="1226"/>
      <c r="AW501" s="805"/>
      <c r="AX501" s="1185"/>
      <c r="AY501" s="852"/>
      <c r="AZ501" s="852"/>
      <c r="BA501" s="852"/>
      <c r="BB501" s="1046"/>
      <c r="BC501" s="852"/>
      <c r="BD501" s="852"/>
      <c r="BE501" s="1020"/>
      <c r="BF501" s="1020"/>
      <c r="BG501" s="1020"/>
      <c r="BH501" s="1020"/>
      <c r="BI501" s="852"/>
      <c r="BJ501" s="805"/>
      <c r="BK501" s="805"/>
      <c r="BL501" s="805"/>
    </row>
    <row r="502" spans="1:64" ht="15.75" thickBot="1" x14ac:dyDescent="0.3">
      <c r="A502" s="1056"/>
      <c r="B502" s="1168"/>
      <c r="C502" s="1062"/>
      <c r="D502" s="1206"/>
      <c r="E502" s="950"/>
      <c r="F502" s="1017"/>
      <c r="G502" s="960"/>
      <c r="H502" s="806"/>
      <c r="I502" s="1234"/>
      <c r="J502" s="1036"/>
      <c r="K502" s="1231"/>
      <c r="L502" s="960"/>
      <c r="M502" s="960"/>
      <c r="N502" s="806"/>
      <c r="O502" s="972"/>
      <c r="P502" s="806"/>
      <c r="Q502" s="1209"/>
      <c r="R502" s="806"/>
      <c r="S502" s="1209"/>
      <c r="T502" s="806"/>
      <c r="U502" s="1209"/>
      <c r="V502" s="1212"/>
      <c r="W502" s="1209"/>
      <c r="X502" s="1209"/>
      <c r="Y502" s="1227"/>
      <c r="Z502" s="60">
        <v>6</v>
      </c>
      <c r="AA502" s="387"/>
      <c r="AB502" s="423"/>
      <c r="AC502" s="387"/>
      <c r="AD502" s="424" t="str">
        <f t="shared" si="44"/>
        <v/>
      </c>
      <c r="AE502" s="423"/>
      <c r="AF502" s="314" t="str">
        <f t="shared" si="45"/>
        <v/>
      </c>
      <c r="AG502" s="423"/>
      <c r="AH502" s="314" t="str">
        <f t="shared" si="46"/>
        <v/>
      </c>
      <c r="AI502" s="110" t="str">
        <f t="shared" si="47"/>
        <v/>
      </c>
      <c r="AJ502" s="111" t="str">
        <f>IFERROR(IF(AND(AD501="Probabilidad",AD502="Probabilidad"),(AJ501-(+AJ501*AI502)),IF(AND(AD501="Impacto",AD502="Probabilidad"),(AJ500-(+AJ500*AI502)),IF(AD502="Impacto",AJ501,""))),"")</f>
        <v/>
      </c>
      <c r="AK502" s="111" t="str">
        <f>IFERROR(IF(AND(AD501="Impacto",AD502="Impacto"),(AK501-(+AK501*AI502)),IF(AND(AD501="Probabilidad",AD502="Impacto"),(AK500-(+AK500*AI502)),IF(AD502="Probabilidad",AK501,""))),"")</f>
        <v/>
      </c>
      <c r="AL502" s="97"/>
      <c r="AM502" s="97"/>
      <c r="AN502" s="97"/>
      <c r="AO502" s="1198"/>
      <c r="AP502" s="1198"/>
      <c r="AQ502" s="1227"/>
      <c r="AR502" s="1198"/>
      <c r="AS502" s="1198"/>
      <c r="AT502" s="1227"/>
      <c r="AU502" s="1227"/>
      <c r="AV502" s="1227"/>
      <c r="AW502" s="806"/>
      <c r="AX502" s="1186"/>
      <c r="AY502" s="960"/>
      <c r="AZ502" s="960"/>
      <c r="BA502" s="960"/>
      <c r="BB502" s="1047"/>
      <c r="BC502" s="960"/>
      <c r="BD502" s="960"/>
      <c r="BE502" s="1021"/>
      <c r="BF502" s="1021"/>
      <c r="BG502" s="1021"/>
      <c r="BH502" s="1021"/>
      <c r="BI502" s="960"/>
      <c r="BJ502" s="806"/>
      <c r="BK502" s="806"/>
      <c r="BL502" s="806"/>
    </row>
    <row r="503" spans="1:64" ht="111" customHeight="1" x14ac:dyDescent="0.25">
      <c r="A503" s="1056"/>
      <c r="B503" s="1168"/>
      <c r="C503" s="1062"/>
      <c r="D503" s="1204" t="s">
        <v>840</v>
      </c>
      <c r="E503" s="948" t="s">
        <v>132</v>
      </c>
      <c r="F503" s="1015">
        <v>11</v>
      </c>
      <c r="G503" s="851" t="s">
        <v>1216</v>
      </c>
      <c r="H503" s="804" t="s">
        <v>98</v>
      </c>
      <c r="I503" s="1232" t="s">
        <v>1232</v>
      </c>
      <c r="J503" s="1034" t="s">
        <v>16</v>
      </c>
      <c r="K503" s="1229" t="str">
        <f>CONCATENATE(" *",[28]Árbol_G!C619," *",[28]Árbol_G!E619," *",[28]Árbol_G!G619)</f>
        <v xml:space="preserve"> * * *</v>
      </c>
      <c r="L503" s="851" t="s">
        <v>1205</v>
      </c>
      <c r="M503" s="851" t="s">
        <v>1206</v>
      </c>
      <c r="N503" s="804"/>
      <c r="O503" s="970"/>
      <c r="P503" s="804" t="s">
        <v>72</v>
      </c>
      <c r="Q503" s="1207">
        <f>IF(P503="Muy Alta",100%,IF(P503="Alta",80%,IF(P503="Media",60%,IF(P503="Baja",40%,IF(P503="Muy Baja",20%,"")))))</f>
        <v>0.8</v>
      </c>
      <c r="R503" s="804" t="s">
        <v>74</v>
      </c>
      <c r="S503" s="1207">
        <f>IF(R503="Catastrófico",100%,IF(R503="Mayor",80%,IF(R503="Moderado",60%,IF(R503="Menor",40%,IF(R503="Leve",20%,"")))))</f>
        <v>0.2</v>
      </c>
      <c r="T503" s="804" t="s">
        <v>9</v>
      </c>
      <c r="U503" s="1207">
        <f>IF(T503="Catastrófico",100%,IF(T503="Mayor",80%,IF(T503="Moderado",60%,IF(T503="Menor",40%,IF(T503="Leve",20%,"")))))</f>
        <v>0.4</v>
      </c>
      <c r="V503" s="1210" t="str">
        <f>IF(W503=100%,"Catastrófico",IF(W503=80%,"Mayor",IF(W503=60%,"Moderado",IF(W503=40%,"Menor",IF(W503=20%,"Leve","")))))</f>
        <v>Menor</v>
      </c>
      <c r="W503" s="1207">
        <f>IF(AND(S503="",U503=""),"",MAX(S503,U503))</f>
        <v>0.4</v>
      </c>
      <c r="X503" s="1207" t="str">
        <f>CONCATENATE(P503,V503)</f>
        <v>AltaMenor</v>
      </c>
      <c r="Y503" s="1225" t="str">
        <f>IF(X503="Muy AltaLeve","Alto",IF(X503="Muy AltaMenor","Alto",IF(X503="Muy AltaModerado","Alto",IF(X503="Muy AltaMayor","Alto",IF(X503="Muy AltaCatastrófico","Extremo",IF(X503="AltaLeve","Moderado",IF(X503="AltaMenor","Moderado",IF(X503="AltaModerado","Alto",IF(X503="AltaMayor","Alto",IF(X503="AltaCatastrófico","Extremo",IF(X503="MediaLeve","Moderado",IF(X503="MediaMenor","Moderado",IF(X503="MediaModerado","Moderado",IF(X503="MediaMayor","Alto",IF(X503="MediaCatastrófico","Extremo",IF(X503="BajaLeve","Bajo",IF(X503="BajaMenor","Moderado",IF(X503="BajaModerado","Moderado",IF(X503="BajaMayor","Alto",IF(X503="BajaCatastrófico","Extremo",IF(X503="Muy BajaLeve","Bajo",IF(X503="Muy BajaMenor","Bajo",IF(X503="Muy BajaModerado","Moderado",IF(X503="Muy BajaMayor","Alto",IF(X503="Muy BajaCatastrófico","Extremo","")))))))))))))))))))))))))</f>
        <v>Moderado</v>
      </c>
      <c r="Z503" s="58">
        <v>1</v>
      </c>
      <c r="AA503" s="380" t="s">
        <v>1217</v>
      </c>
      <c r="AB503" s="419" t="s">
        <v>170</v>
      </c>
      <c r="AC503" s="395" t="s">
        <v>1218</v>
      </c>
      <c r="AD503" s="420" t="str">
        <f t="shared" si="44"/>
        <v>Probabilidad</v>
      </c>
      <c r="AE503" s="419" t="s">
        <v>64</v>
      </c>
      <c r="AF503" s="312">
        <f t="shared" si="45"/>
        <v>0.25</v>
      </c>
      <c r="AG503" s="419" t="s">
        <v>65</v>
      </c>
      <c r="AH503" s="312">
        <f t="shared" si="46"/>
        <v>0.25</v>
      </c>
      <c r="AI503" s="311">
        <f t="shared" si="47"/>
        <v>0.5</v>
      </c>
      <c r="AJ503" s="106">
        <f>IFERROR(IF(AD503="Probabilidad",(Q503-(+Q503*AI503)),IF(AD503="Impacto",Q503,"")),"")</f>
        <v>0.4</v>
      </c>
      <c r="AK503" s="106">
        <f>IFERROR(IF(AD503="Impacto",(W503-(+W503*AI503)),IF(AD503="Probabilidad",W503,"")),"")</f>
        <v>0.4</v>
      </c>
      <c r="AL503" s="107" t="s">
        <v>66</v>
      </c>
      <c r="AM503" s="107" t="s">
        <v>67</v>
      </c>
      <c r="AN503" s="107" t="s">
        <v>80</v>
      </c>
      <c r="AO503" s="1196">
        <f>Q503</f>
        <v>0.8</v>
      </c>
      <c r="AP503" s="1196">
        <f>IF(AJ503="","",MIN(AJ503:AJ508))</f>
        <v>0.4</v>
      </c>
      <c r="AQ503" s="1225" t="str">
        <f>IFERROR(IF(AP503="","",IF(AP503&lt;=0.2,"Muy Baja",IF(AP503&lt;=0.4,"Baja",IF(AP503&lt;=0.6,"Media",IF(AP503&lt;=0.8,"Alta","Muy Alta"))))),"")</f>
        <v>Baja</v>
      </c>
      <c r="AR503" s="1196">
        <f>W503</f>
        <v>0.4</v>
      </c>
      <c r="AS503" s="1196">
        <f>IF(AK503="","",MIN(AK503:AK508))</f>
        <v>0.4</v>
      </c>
      <c r="AT503" s="1225" t="str">
        <f>IFERROR(IF(AS503="","",IF(AS503&lt;=0.2,"Leve",IF(AS503&lt;=0.4,"Menor",IF(AS503&lt;=0.6,"Moderado",IF(AS503&lt;=0.8,"Mayor","Catastrófico"))))),"")</f>
        <v>Menor</v>
      </c>
      <c r="AU503" s="1225" t="str">
        <f>Y503</f>
        <v>Moderado</v>
      </c>
      <c r="AV503" s="1225" t="str">
        <f>IFERROR(IF(OR(AND(AQ503="Muy Baja",AT503="Leve"),AND(AQ503="Muy Baja",AT503="Menor"),AND(AQ503="Baja",AT503="Leve")),"Bajo",IF(OR(AND(AQ503="Muy baja",AT503="Moderado"),AND(AQ503="Baja",AT503="Menor"),AND(AQ503="Baja",AT503="Moderado"),AND(AQ503="Media",AT503="Leve"),AND(AQ503="Media",AT503="Menor"),AND(AQ503="Media",AT503="Moderado"),AND(AQ503="Alta",AT503="Leve"),AND(AQ503="Alta",AT503="Menor")),"Moderado",IF(OR(AND(AQ503="Muy Baja",AT503="Mayor"),AND(AQ503="Baja",AT503="Mayor"),AND(AQ503="Media",AT503="Mayor"),AND(AQ503="Alta",AT503="Moderado"),AND(AQ503="Alta",AT503="Mayor"),AND(AQ503="Muy Alta",AT503="Leve"),AND(AQ503="Muy Alta",AT503="Menor"),AND(AQ503="Muy Alta",AT503="Moderado"),AND(AQ503="Muy Alta",AT503="Mayor")),"Alto",IF(OR(AND(AQ503="Muy Baja",AT503="Catastrófico"),AND(AQ503="Baja",AT503="Catastrófico"),AND(AQ503="Media",AT503="Catastrófico"),AND(AQ503="Alta",AT503="Catastrófico"),AND(AQ503="Muy Alta",AT503="Catastrófico")),"Extremo","")))),"")</f>
        <v>Moderado</v>
      </c>
      <c r="AW503" s="804" t="s">
        <v>167</v>
      </c>
      <c r="AX503" s="804" t="s">
        <v>1731</v>
      </c>
      <c r="AY503" s="851" t="s">
        <v>1732</v>
      </c>
      <c r="AZ503" s="851" t="s">
        <v>1176</v>
      </c>
      <c r="BA503" s="851" t="s">
        <v>1177</v>
      </c>
      <c r="BB503" s="1037" t="s">
        <v>1730</v>
      </c>
      <c r="BC503" s="855"/>
      <c r="BD503" s="855"/>
      <c r="BE503" s="1039"/>
      <c r="BF503" s="1039"/>
      <c r="BG503" s="1038"/>
      <c r="BH503" s="1039"/>
      <c r="BI503" s="1184"/>
      <c r="BJ503" s="861"/>
      <c r="BK503" s="861"/>
      <c r="BL503" s="861"/>
    </row>
    <row r="504" spans="1:64" x14ac:dyDescent="0.25">
      <c r="A504" s="1056"/>
      <c r="B504" s="1168"/>
      <c r="C504" s="1062"/>
      <c r="D504" s="1205"/>
      <c r="E504" s="949"/>
      <c r="F504" s="1016"/>
      <c r="G504" s="852"/>
      <c r="H504" s="805"/>
      <c r="I504" s="1233"/>
      <c r="J504" s="1035"/>
      <c r="K504" s="1230"/>
      <c r="L504" s="852"/>
      <c r="M504" s="852"/>
      <c r="N504" s="805"/>
      <c r="O504" s="971"/>
      <c r="P504" s="805"/>
      <c r="Q504" s="1208"/>
      <c r="R504" s="805"/>
      <c r="S504" s="1208"/>
      <c r="T504" s="805"/>
      <c r="U504" s="1208"/>
      <c r="V504" s="1211"/>
      <c r="W504" s="1208"/>
      <c r="X504" s="1208"/>
      <c r="Y504" s="1226"/>
      <c r="Z504" s="68">
        <v>2</v>
      </c>
      <c r="AA504" s="385"/>
      <c r="AB504" s="421"/>
      <c r="AC504" s="385"/>
      <c r="AD504" s="422" t="str">
        <f t="shared" si="44"/>
        <v/>
      </c>
      <c r="AE504" s="421"/>
      <c r="AF504" s="313" t="str">
        <f t="shared" si="45"/>
        <v/>
      </c>
      <c r="AG504" s="421"/>
      <c r="AH504" s="313" t="str">
        <f t="shared" si="46"/>
        <v/>
      </c>
      <c r="AI504" s="108" t="str">
        <f t="shared" si="47"/>
        <v/>
      </c>
      <c r="AJ504" s="109" t="str">
        <f>IFERROR(IF(AND(AD503="Probabilidad",AD504="Probabilidad"),(AJ503-(+AJ503*AI504)),IF(AD504="Probabilidad",(Q503-(+Q503*AI504)),IF(AD504="Impacto",AJ503,""))),"")</f>
        <v/>
      </c>
      <c r="AK504" s="109" t="str">
        <f>IFERROR(IF(AND(AD503="Impacto",AD504="Impacto"),(AK503-(+AK503*AI504)),IF(AD504="Impacto",(W503-(W503*AI504)),IF(AD504="Probabilidad",AK503,""))),"")</f>
        <v/>
      </c>
      <c r="AL504" s="96"/>
      <c r="AM504" s="96"/>
      <c r="AN504" s="96"/>
      <c r="AO504" s="1197"/>
      <c r="AP504" s="1197"/>
      <c r="AQ504" s="1226"/>
      <c r="AR504" s="1197"/>
      <c r="AS504" s="1197"/>
      <c r="AT504" s="1226"/>
      <c r="AU504" s="1226"/>
      <c r="AV504" s="1226"/>
      <c r="AW504" s="805"/>
      <c r="AX504" s="805"/>
      <c r="AY504" s="852"/>
      <c r="AZ504" s="852"/>
      <c r="BA504" s="852"/>
      <c r="BB504" s="1046"/>
      <c r="BC504" s="852"/>
      <c r="BD504" s="852"/>
      <c r="BE504" s="1020"/>
      <c r="BF504" s="1020"/>
      <c r="BG504" s="971"/>
      <c r="BH504" s="1020"/>
      <c r="BI504" s="1185"/>
      <c r="BJ504" s="805"/>
      <c r="BK504" s="805"/>
      <c r="BL504" s="805"/>
    </row>
    <row r="505" spans="1:64" x14ac:dyDescent="0.25">
      <c r="A505" s="1056"/>
      <c r="B505" s="1168"/>
      <c r="C505" s="1062"/>
      <c r="D505" s="1205"/>
      <c r="E505" s="949"/>
      <c r="F505" s="1016"/>
      <c r="G505" s="852"/>
      <c r="H505" s="805"/>
      <c r="I505" s="1233"/>
      <c r="J505" s="1035"/>
      <c r="K505" s="1230"/>
      <c r="L505" s="852"/>
      <c r="M505" s="852"/>
      <c r="N505" s="805"/>
      <c r="O505" s="971"/>
      <c r="P505" s="805"/>
      <c r="Q505" s="1208"/>
      <c r="R505" s="805"/>
      <c r="S505" s="1208"/>
      <c r="T505" s="805"/>
      <c r="U505" s="1208"/>
      <c r="V505" s="1211"/>
      <c r="W505" s="1208"/>
      <c r="X505" s="1208"/>
      <c r="Y505" s="1226"/>
      <c r="Z505" s="68">
        <v>3</v>
      </c>
      <c r="AA505" s="385"/>
      <c r="AB505" s="421"/>
      <c r="AC505" s="385"/>
      <c r="AD505" s="422" t="str">
        <f t="shared" si="44"/>
        <v/>
      </c>
      <c r="AE505" s="421"/>
      <c r="AF505" s="313" t="str">
        <f t="shared" si="45"/>
        <v/>
      </c>
      <c r="AG505" s="421"/>
      <c r="AH505" s="313" t="str">
        <f t="shared" si="46"/>
        <v/>
      </c>
      <c r="AI505" s="108" t="str">
        <f t="shared" si="47"/>
        <v/>
      </c>
      <c r="AJ505" s="109" t="str">
        <f>IFERROR(IF(AND(AD504="Probabilidad",AD505="Probabilidad"),(AJ504-(+AJ504*AI505)),IF(AND(AD504="Impacto",AD505="Probabilidad"),(AJ503-(+AJ503*AI505)),IF(AD505="Impacto",AJ504,""))),"")</f>
        <v/>
      </c>
      <c r="AK505" s="109" t="str">
        <f>IFERROR(IF(AND(AD504="Impacto",AD505="Impacto"),(AK504-(+AK504*AI505)),IF(AND(AD504="Probabilidad",AD505="Impacto"),(AK503-(+AK503*AI505)),IF(AD505="Probabilidad",AK504,""))),"")</f>
        <v/>
      </c>
      <c r="AL505" s="96"/>
      <c r="AM505" s="96"/>
      <c r="AN505" s="96"/>
      <c r="AO505" s="1197"/>
      <c r="AP505" s="1197"/>
      <c r="AQ505" s="1226"/>
      <c r="AR505" s="1197"/>
      <c r="AS505" s="1197"/>
      <c r="AT505" s="1226"/>
      <c r="AU505" s="1226"/>
      <c r="AV505" s="1226"/>
      <c r="AW505" s="805"/>
      <c r="AX505" s="805"/>
      <c r="AY505" s="852"/>
      <c r="AZ505" s="852"/>
      <c r="BA505" s="852"/>
      <c r="BB505" s="1046"/>
      <c r="BC505" s="852"/>
      <c r="BD505" s="852"/>
      <c r="BE505" s="1020"/>
      <c r="BF505" s="1020"/>
      <c r="BG505" s="971"/>
      <c r="BH505" s="1020"/>
      <c r="BI505" s="1185"/>
      <c r="BJ505" s="805"/>
      <c r="BK505" s="805"/>
      <c r="BL505" s="805"/>
    </row>
    <row r="506" spans="1:64" x14ac:dyDescent="0.25">
      <c r="A506" s="1056"/>
      <c r="B506" s="1168"/>
      <c r="C506" s="1062"/>
      <c r="D506" s="1205"/>
      <c r="E506" s="949"/>
      <c r="F506" s="1016"/>
      <c r="G506" s="852"/>
      <c r="H506" s="805"/>
      <c r="I506" s="1233"/>
      <c r="J506" s="1035"/>
      <c r="K506" s="1230"/>
      <c r="L506" s="852"/>
      <c r="M506" s="852"/>
      <c r="N506" s="805"/>
      <c r="O506" s="971"/>
      <c r="P506" s="805"/>
      <c r="Q506" s="1208"/>
      <c r="R506" s="805"/>
      <c r="S506" s="1208"/>
      <c r="T506" s="805"/>
      <c r="U506" s="1208"/>
      <c r="V506" s="1211"/>
      <c r="W506" s="1208"/>
      <c r="X506" s="1208"/>
      <c r="Y506" s="1226"/>
      <c r="Z506" s="68">
        <v>4</v>
      </c>
      <c r="AA506" s="385"/>
      <c r="AB506" s="421"/>
      <c r="AC506" s="385"/>
      <c r="AD506" s="422" t="str">
        <f t="shared" si="44"/>
        <v/>
      </c>
      <c r="AE506" s="421"/>
      <c r="AF506" s="313" t="str">
        <f t="shared" si="45"/>
        <v/>
      </c>
      <c r="AG506" s="421"/>
      <c r="AH506" s="313" t="str">
        <f t="shared" si="46"/>
        <v/>
      </c>
      <c r="AI506" s="108" t="str">
        <f t="shared" si="47"/>
        <v/>
      </c>
      <c r="AJ506" s="109" t="str">
        <f>IFERROR(IF(AND(AD505="Probabilidad",AD506="Probabilidad"),(AJ505-(+AJ505*AI506)),IF(AND(AD505="Impacto",AD506="Probabilidad"),(AJ504-(+AJ504*AI506)),IF(AD506="Impacto",AJ505,""))),"")</f>
        <v/>
      </c>
      <c r="AK506" s="109" t="str">
        <f>IFERROR(IF(AND(AD505="Impacto",AD506="Impacto"),(AK505-(+AK505*AI506)),IF(AND(AD505="Probabilidad",AD506="Impacto"),(AK504-(+AK504*AI506)),IF(AD506="Probabilidad",AK505,""))),"")</f>
        <v/>
      </c>
      <c r="AL506" s="96"/>
      <c r="AM506" s="96"/>
      <c r="AN506" s="96"/>
      <c r="AO506" s="1197"/>
      <c r="AP506" s="1197"/>
      <c r="AQ506" s="1226"/>
      <c r="AR506" s="1197"/>
      <c r="AS506" s="1197"/>
      <c r="AT506" s="1226"/>
      <c r="AU506" s="1226"/>
      <c r="AV506" s="1226"/>
      <c r="AW506" s="805"/>
      <c r="AX506" s="805"/>
      <c r="AY506" s="852"/>
      <c r="AZ506" s="852"/>
      <c r="BA506" s="852"/>
      <c r="BB506" s="1046"/>
      <c r="BC506" s="852"/>
      <c r="BD506" s="852"/>
      <c r="BE506" s="1020"/>
      <c r="BF506" s="1020"/>
      <c r="BG506" s="971"/>
      <c r="BH506" s="1020"/>
      <c r="BI506" s="1185"/>
      <c r="BJ506" s="805"/>
      <c r="BK506" s="805"/>
      <c r="BL506" s="805"/>
    </row>
    <row r="507" spans="1:64" x14ac:dyDescent="0.25">
      <c r="A507" s="1056"/>
      <c r="B507" s="1168"/>
      <c r="C507" s="1062"/>
      <c r="D507" s="1205"/>
      <c r="E507" s="949"/>
      <c r="F507" s="1016"/>
      <c r="G507" s="852"/>
      <c r="H507" s="805"/>
      <c r="I507" s="1233"/>
      <c r="J507" s="1035"/>
      <c r="K507" s="1230"/>
      <c r="L507" s="852"/>
      <c r="M507" s="852"/>
      <c r="N507" s="805"/>
      <c r="O507" s="971"/>
      <c r="P507" s="805"/>
      <c r="Q507" s="1208"/>
      <c r="R507" s="805"/>
      <c r="S507" s="1208"/>
      <c r="T507" s="805"/>
      <c r="U507" s="1208"/>
      <c r="V507" s="1211"/>
      <c r="W507" s="1208"/>
      <c r="X507" s="1208"/>
      <c r="Y507" s="1226"/>
      <c r="Z507" s="68">
        <v>5</v>
      </c>
      <c r="AA507" s="385"/>
      <c r="AB507" s="421"/>
      <c r="AC507" s="385"/>
      <c r="AD507" s="422" t="str">
        <f t="shared" si="44"/>
        <v/>
      </c>
      <c r="AE507" s="421"/>
      <c r="AF507" s="313" t="str">
        <f t="shared" si="45"/>
        <v/>
      </c>
      <c r="AG507" s="421"/>
      <c r="AH507" s="313" t="str">
        <f t="shared" si="46"/>
        <v/>
      </c>
      <c r="AI507" s="108" t="str">
        <f t="shared" si="47"/>
        <v/>
      </c>
      <c r="AJ507" s="109" t="str">
        <f>IFERROR(IF(AND(AD506="Probabilidad",AD507="Probabilidad"),(AJ506-(+AJ506*AI507)),IF(AND(AD506="Impacto",AD507="Probabilidad"),(AJ505-(+AJ505*AI507)),IF(AD507="Impacto",AJ506,""))),"")</f>
        <v/>
      </c>
      <c r="AK507" s="109" t="str">
        <f>IFERROR(IF(AND(AD506="Impacto",AD507="Impacto"),(AK506-(+AK506*AI507)),IF(AND(AD506="Probabilidad",AD507="Impacto"),(AK505-(+AK505*AI507)),IF(AD507="Probabilidad",AK506,""))),"")</f>
        <v/>
      </c>
      <c r="AL507" s="96"/>
      <c r="AM507" s="96"/>
      <c r="AN507" s="96"/>
      <c r="AO507" s="1197"/>
      <c r="AP507" s="1197"/>
      <c r="AQ507" s="1226"/>
      <c r="AR507" s="1197"/>
      <c r="AS507" s="1197"/>
      <c r="AT507" s="1226"/>
      <c r="AU507" s="1226"/>
      <c r="AV507" s="1226"/>
      <c r="AW507" s="805"/>
      <c r="AX507" s="805"/>
      <c r="AY507" s="852"/>
      <c r="AZ507" s="852"/>
      <c r="BA507" s="852"/>
      <c r="BB507" s="1046"/>
      <c r="BC507" s="852"/>
      <c r="BD507" s="852"/>
      <c r="BE507" s="1020"/>
      <c r="BF507" s="1020"/>
      <c r="BG507" s="971"/>
      <c r="BH507" s="1020"/>
      <c r="BI507" s="1185"/>
      <c r="BJ507" s="805"/>
      <c r="BK507" s="805"/>
      <c r="BL507" s="805"/>
    </row>
    <row r="508" spans="1:64" ht="15.75" thickBot="1" x14ac:dyDescent="0.3">
      <c r="A508" s="1056"/>
      <c r="B508" s="1168"/>
      <c r="C508" s="1062"/>
      <c r="D508" s="1206"/>
      <c r="E508" s="950"/>
      <c r="F508" s="1017"/>
      <c r="G508" s="960"/>
      <c r="H508" s="806"/>
      <c r="I508" s="1234"/>
      <c r="J508" s="1036"/>
      <c r="K508" s="1231"/>
      <c r="L508" s="960"/>
      <c r="M508" s="960"/>
      <c r="N508" s="806"/>
      <c r="O508" s="972"/>
      <c r="P508" s="806"/>
      <c r="Q508" s="1209"/>
      <c r="R508" s="806"/>
      <c r="S508" s="1209"/>
      <c r="T508" s="806"/>
      <c r="U508" s="1209"/>
      <c r="V508" s="1212"/>
      <c r="W508" s="1209"/>
      <c r="X508" s="1209"/>
      <c r="Y508" s="1227"/>
      <c r="Z508" s="60">
        <v>6</v>
      </c>
      <c r="AA508" s="387"/>
      <c r="AB508" s="423"/>
      <c r="AC508" s="387"/>
      <c r="AD508" s="424" t="str">
        <f t="shared" ref="AD508:AD514" si="48">IF(OR(AE508="Preventivo",AE508="Detectivo"),"Probabilidad",IF(AE508="Correctivo","Impacto",""))</f>
        <v/>
      </c>
      <c r="AE508" s="423"/>
      <c r="AF508" s="314" t="str">
        <f t="shared" ref="AF508:AF514" si="49">IF(AE508="","",IF(AE508="Preventivo",25%,IF(AE508="Detectivo",15%,IF(AE508="Correctivo",10%))))</f>
        <v/>
      </c>
      <c r="AG508" s="423"/>
      <c r="AH508" s="314" t="str">
        <f t="shared" ref="AH508:AH514" si="50">IF(AG508="Automático",25%,IF(AG508="Manual",15%,""))</f>
        <v/>
      </c>
      <c r="AI508" s="110" t="str">
        <f t="shared" ref="AI508:AI514" si="51">IF(OR(AF508="",AH508=""),"",AF508+AH508)</f>
        <v/>
      </c>
      <c r="AJ508" s="111" t="str">
        <f>IFERROR(IF(AND(AD507="Probabilidad",AD508="Probabilidad"),(AJ507-(+AJ507*AI508)),IF(AND(AD507="Impacto",AD508="Probabilidad"),(AJ506-(+AJ506*AI508)),IF(AD508="Impacto",AJ507,""))),"")</f>
        <v/>
      </c>
      <c r="AK508" s="111" t="str">
        <f>IFERROR(IF(AND(AD507="Impacto",AD508="Impacto"),(AK507-(+AK507*AI508)),IF(AND(AD507="Probabilidad",AD508="Impacto"),(AK506-(+AK506*AI508)),IF(AD508="Probabilidad",AK507,""))),"")</f>
        <v/>
      </c>
      <c r="AL508" s="97"/>
      <c r="AM508" s="97"/>
      <c r="AN508" s="97"/>
      <c r="AO508" s="1198"/>
      <c r="AP508" s="1198"/>
      <c r="AQ508" s="1227"/>
      <c r="AR508" s="1198"/>
      <c r="AS508" s="1198"/>
      <c r="AT508" s="1227"/>
      <c r="AU508" s="1227"/>
      <c r="AV508" s="1227"/>
      <c r="AW508" s="806"/>
      <c r="AX508" s="806"/>
      <c r="AY508" s="960"/>
      <c r="AZ508" s="960"/>
      <c r="BA508" s="960"/>
      <c r="BB508" s="1047"/>
      <c r="BC508" s="960"/>
      <c r="BD508" s="960"/>
      <c r="BE508" s="1021"/>
      <c r="BF508" s="1021"/>
      <c r="BG508" s="972"/>
      <c r="BH508" s="1021"/>
      <c r="BI508" s="1186"/>
      <c r="BJ508" s="806"/>
      <c r="BK508" s="806"/>
      <c r="BL508" s="806"/>
    </row>
    <row r="509" spans="1:64" ht="69.75" customHeight="1" x14ac:dyDescent="0.25">
      <c r="A509" s="1056"/>
      <c r="B509" s="1168"/>
      <c r="C509" s="1062"/>
      <c r="D509" s="1204" t="s">
        <v>840</v>
      </c>
      <c r="E509" s="948" t="s">
        <v>132</v>
      </c>
      <c r="F509" s="1015">
        <v>12</v>
      </c>
      <c r="G509" s="851" t="s">
        <v>1216</v>
      </c>
      <c r="H509" s="804" t="s">
        <v>99</v>
      </c>
      <c r="I509" s="1232" t="s">
        <v>1233</v>
      </c>
      <c r="J509" s="1034" t="s">
        <v>16</v>
      </c>
      <c r="K509" s="1229" t="str">
        <f>CONCATENATE(" *",[28]Árbol_G!C636," *",[28]Árbol_G!E636," *",[28]Árbol_G!G636)</f>
        <v xml:space="preserve"> * * *</v>
      </c>
      <c r="L509" s="851" t="s">
        <v>1219</v>
      </c>
      <c r="M509" s="851" t="s">
        <v>1220</v>
      </c>
      <c r="N509" s="804"/>
      <c r="O509" s="970"/>
      <c r="P509" s="804" t="s">
        <v>62</v>
      </c>
      <c r="Q509" s="1207">
        <f>IF(P509="Muy Alta",100%,IF(P509="Alta",80%,IF(P509="Media",60%,IF(P509="Baja",40%,IF(P509="Muy Baja",20%,"")))))</f>
        <v>0.6</v>
      </c>
      <c r="R509" s="804" t="s">
        <v>74</v>
      </c>
      <c r="S509" s="1207">
        <f>IF(R509="Catastrófico",100%,IF(R509="Mayor",80%,IF(R509="Moderado",60%,IF(R509="Menor",40%,IF(R509="Leve",20%,"")))))</f>
        <v>0.2</v>
      </c>
      <c r="T509" s="804" t="s">
        <v>74</v>
      </c>
      <c r="U509" s="1207">
        <f>IF(T509="Catastrófico",100%,IF(T509="Mayor",80%,IF(T509="Moderado",60%,IF(T509="Menor",40%,IF(T509="Leve",20%,"")))))</f>
        <v>0.2</v>
      </c>
      <c r="V509" s="1210" t="str">
        <f>IF(W509=100%,"Catastrófico",IF(W509=80%,"Mayor",IF(W509=60%,"Moderado",IF(W509=40%,"Menor",IF(W509=20%,"Leve","")))))</f>
        <v>Leve</v>
      </c>
      <c r="W509" s="1207">
        <f>IF(AND(S509="",U509=""),"",MAX(S509,U509))</f>
        <v>0.2</v>
      </c>
      <c r="X509" s="1207" t="str">
        <f>CONCATENATE(P509,V509)</f>
        <v>MediaLeve</v>
      </c>
      <c r="Y509" s="1225" t="str">
        <f>IF(X509="Muy AltaLeve","Alto",IF(X509="Muy AltaMenor","Alto",IF(X509="Muy AltaModerado","Alto",IF(X509="Muy AltaMayor","Alto",IF(X509="Muy AltaCatastrófico","Extremo",IF(X509="AltaLeve","Moderado",IF(X509="AltaMenor","Moderado",IF(X509="AltaModerado","Alto",IF(X509="AltaMayor","Alto",IF(X509="AltaCatastrófico","Extremo",IF(X509="MediaLeve","Moderado",IF(X509="MediaMenor","Moderado",IF(X509="MediaModerado","Moderado",IF(X509="MediaMayor","Alto",IF(X509="MediaCatastrófico","Extremo",IF(X509="BajaLeve","Bajo",IF(X509="BajaMenor","Moderado",IF(X509="BajaModerado","Moderado",IF(X509="BajaMayor","Alto",IF(X509="BajaCatastrófico","Extremo",IF(X509="Muy BajaLeve","Bajo",IF(X509="Muy BajaMenor","Bajo",IF(X509="Muy BajaModerado","Moderado",IF(X509="Muy BajaMayor","Alto",IF(X509="Muy BajaCatastrófico","Extremo","")))))))))))))))))))))))))</f>
        <v>Moderado</v>
      </c>
      <c r="Z509" s="58">
        <v>1</v>
      </c>
      <c r="AA509" s="395" t="s">
        <v>1221</v>
      </c>
      <c r="AB509" s="419" t="s">
        <v>170</v>
      </c>
      <c r="AC509" s="395" t="s">
        <v>1218</v>
      </c>
      <c r="AD509" s="420" t="str">
        <f t="shared" si="48"/>
        <v>Probabilidad</v>
      </c>
      <c r="AE509" s="419" t="s">
        <v>64</v>
      </c>
      <c r="AF509" s="312">
        <f t="shared" si="49"/>
        <v>0.25</v>
      </c>
      <c r="AG509" s="419" t="s">
        <v>65</v>
      </c>
      <c r="AH509" s="312">
        <f t="shared" si="50"/>
        <v>0.25</v>
      </c>
      <c r="AI509" s="311">
        <f t="shared" si="51"/>
        <v>0.5</v>
      </c>
      <c r="AJ509" s="106">
        <f>IFERROR(IF(AD509="Probabilidad",(Q509-(+Q509*AI509)),IF(AD509="Impacto",Q509,"")),"")</f>
        <v>0.3</v>
      </c>
      <c r="AK509" s="106">
        <f>IFERROR(IF(AD509="Impacto",(W509-(+W509*AI509)),IF(AD509="Probabilidad",W509,"")),"")</f>
        <v>0.2</v>
      </c>
      <c r="AL509" s="107" t="s">
        <v>1183</v>
      </c>
      <c r="AM509" s="107" t="s">
        <v>67</v>
      </c>
      <c r="AN509" s="107" t="s">
        <v>80</v>
      </c>
      <c r="AO509" s="1196">
        <f>Q509</f>
        <v>0.6</v>
      </c>
      <c r="AP509" s="1196">
        <f>IF(AJ509="","",MIN(AJ509:AJ514))</f>
        <v>0.3</v>
      </c>
      <c r="AQ509" s="1225" t="str">
        <f>IFERROR(IF(AP509="","",IF(AP509&lt;=0.2,"Muy Baja",IF(AP509&lt;=0.4,"Baja",IF(AP509&lt;=0.6,"Media",IF(AP509&lt;=0.8,"Alta","Muy Alta"))))),"")</f>
        <v>Baja</v>
      </c>
      <c r="AR509" s="1196">
        <f>W509</f>
        <v>0.2</v>
      </c>
      <c r="AS509" s="1196">
        <f>IF(AK509="","",MIN(AK509:AK514))</f>
        <v>0.2</v>
      </c>
      <c r="AT509" s="1225" t="str">
        <f>IFERROR(IF(AS509="","",IF(AS509&lt;=0.2,"Leve",IF(AS509&lt;=0.4,"Menor",IF(AS509&lt;=0.6,"Moderado",IF(AS509&lt;=0.8,"Mayor","Catastrófico"))))),"")</f>
        <v>Leve</v>
      </c>
      <c r="AU509" s="1225" t="str">
        <f>Y509</f>
        <v>Moderado</v>
      </c>
      <c r="AV509" s="1225" t="str">
        <f>IFERROR(IF(OR(AND(AQ509="Muy Baja",AT509="Leve"),AND(AQ509="Muy Baja",AT509="Menor"),AND(AQ509="Baja",AT509="Leve")),"Bajo",IF(OR(AND(AQ509="Muy baja",AT509="Moderado"),AND(AQ509="Baja",AT509="Menor"),AND(AQ509="Baja",AT509="Moderado"),AND(AQ509="Media",AT509="Leve"),AND(AQ509="Media",AT509="Menor"),AND(AQ509="Media",AT509="Moderado"),AND(AQ509="Alta",AT509="Leve"),AND(AQ509="Alta",AT509="Menor")),"Moderado",IF(OR(AND(AQ509="Muy Baja",AT509="Mayor"),AND(AQ509="Baja",AT509="Mayor"),AND(AQ509="Media",AT509="Mayor"),AND(AQ509="Alta",AT509="Moderado"),AND(AQ509="Alta",AT509="Mayor"),AND(AQ509="Muy Alta",AT509="Leve"),AND(AQ509="Muy Alta",AT509="Menor"),AND(AQ509="Muy Alta",AT509="Moderado"),AND(AQ509="Muy Alta",AT509="Mayor")),"Alto",IF(OR(AND(AQ509="Muy Baja",AT509="Catastrófico"),AND(AQ509="Baja",AT509="Catastrófico"),AND(AQ509="Media",AT509="Catastrófico"),AND(AQ509="Alta",AT509="Catastrófico"),AND(AQ509="Muy Alta",AT509="Catastrófico")),"Extremo","")))),"")</f>
        <v>Bajo</v>
      </c>
      <c r="AW509" s="804" t="s">
        <v>82</v>
      </c>
      <c r="AX509" s="851"/>
      <c r="AY509" s="851"/>
      <c r="AZ509" s="851"/>
      <c r="BA509" s="851"/>
      <c r="BB509" s="1037"/>
      <c r="BC509" s="1202"/>
      <c r="BD509" s="1202"/>
      <c r="BE509" s="1203"/>
      <c r="BF509" s="1203"/>
      <c r="BG509" s="1203"/>
      <c r="BH509" s="1203"/>
      <c r="BI509" s="1202"/>
      <c r="BJ509" s="804"/>
      <c r="BK509" s="804"/>
      <c r="BL509" s="804"/>
    </row>
    <row r="510" spans="1:64" x14ac:dyDescent="0.25">
      <c r="A510" s="1056"/>
      <c r="B510" s="1168"/>
      <c r="C510" s="1062"/>
      <c r="D510" s="1205"/>
      <c r="E510" s="949"/>
      <c r="F510" s="1016"/>
      <c r="G510" s="852"/>
      <c r="H510" s="805"/>
      <c r="I510" s="1233"/>
      <c r="J510" s="1035"/>
      <c r="K510" s="1230"/>
      <c r="L510" s="852"/>
      <c r="M510" s="852"/>
      <c r="N510" s="805"/>
      <c r="O510" s="971"/>
      <c r="P510" s="805"/>
      <c r="Q510" s="1208"/>
      <c r="R510" s="805"/>
      <c r="S510" s="1208"/>
      <c r="T510" s="805"/>
      <c r="U510" s="1208"/>
      <c r="V510" s="1211"/>
      <c r="W510" s="1208"/>
      <c r="X510" s="1208"/>
      <c r="Y510" s="1226"/>
      <c r="Z510" s="68">
        <v>2</v>
      </c>
      <c r="AA510" s="385"/>
      <c r="AB510" s="421"/>
      <c r="AC510" s="385"/>
      <c r="AD510" s="422" t="str">
        <f t="shared" si="48"/>
        <v/>
      </c>
      <c r="AE510" s="421"/>
      <c r="AF510" s="313" t="str">
        <f t="shared" si="49"/>
        <v/>
      </c>
      <c r="AG510" s="421"/>
      <c r="AH510" s="313" t="str">
        <f t="shared" si="50"/>
        <v/>
      </c>
      <c r="AI510" s="108" t="str">
        <f t="shared" si="51"/>
        <v/>
      </c>
      <c r="AJ510" s="109" t="str">
        <f>IFERROR(IF(AND(AD509="Probabilidad",AD510="Probabilidad"),(AJ509-(+AJ509*AI510)),IF(AD510="Probabilidad",(Q509-(+Q509*AI510)),IF(AD510="Impacto",AJ509,""))),"")</f>
        <v/>
      </c>
      <c r="AK510" s="109" t="str">
        <f>IFERROR(IF(AND(AD509="Impacto",AD510="Impacto"),(AK509-(+AK509*AI510)),IF(AD510="Impacto",(W509-(W509*AI510)),IF(AD510="Probabilidad",AK509,""))),"")</f>
        <v/>
      </c>
      <c r="AL510" s="96"/>
      <c r="AM510" s="96"/>
      <c r="AN510" s="96"/>
      <c r="AO510" s="1197"/>
      <c r="AP510" s="1197"/>
      <c r="AQ510" s="1226"/>
      <c r="AR510" s="1197"/>
      <c r="AS510" s="1197"/>
      <c r="AT510" s="1226"/>
      <c r="AU510" s="1226"/>
      <c r="AV510" s="1226"/>
      <c r="AW510" s="805"/>
      <c r="AX510" s="852"/>
      <c r="AY510" s="852"/>
      <c r="AZ510" s="852"/>
      <c r="BA510" s="852"/>
      <c r="BB510" s="1046"/>
      <c r="BC510" s="1185"/>
      <c r="BD510" s="1185"/>
      <c r="BE510" s="1189"/>
      <c r="BF510" s="1189"/>
      <c r="BG510" s="1189"/>
      <c r="BH510" s="1189"/>
      <c r="BI510" s="1185"/>
      <c r="BJ510" s="805"/>
      <c r="BK510" s="805"/>
      <c r="BL510" s="805"/>
    </row>
    <row r="511" spans="1:64" x14ac:dyDescent="0.25">
      <c r="A511" s="1056"/>
      <c r="B511" s="1168"/>
      <c r="C511" s="1062"/>
      <c r="D511" s="1205"/>
      <c r="E511" s="949"/>
      <c r="F511" s="1016"/>
      <c r="G511" s="852"/>
      <c r="H511" s="805"/>
      <c r="I511" s="1233"/>
      <c r="J511" s="1035"/>
      <c r="K511" s="1230"/>
      <c r="L511" s="852"/>
      <c r="M511" s="852"/>
      <c r="N511" s="805"/>
      <c r="O511" s="971"/>
      <c r="P511" s="805"/>
      <c r="Q511" s="1208"/>
      <c r="R511" s="805"/>
      <c r="S511" s="1208"/>
      <c r="T511" s="805"/>
      <c r="U511" s="1208"/>
      <c r="V511" s="1211"/>
      <c r="W511" s="1208"/>
      <c r="X511" s="1208"/>
      <c r="Y511" s="1226"/>
      <c r="Z511" s="68">
        <v>3</v>
      </c>
      <c r="AA511" s="385"/>
      <c r="AB511" s="421"/>
      <c r="AC511" s="385"/>
      <c r="AD511" s="422" t="str">
        <f t="shared" si="48"/>
        <v/>
      </c>
      <c r="AE511" s="421"/>
      <c r="AF511" s="313" t="str">
        <f t="shared" si="49"/>
        <v/>
      </c>
      <c r="AG511" s="421"/>
      <c r="AH511" s="313" t="str">
        <f t="shared" si="50"/>
        <v/>
      </c>
      <c r="AI511" s="108" t="str">
        <f t="shared" si="51"/>
        <v/>
      </c>
      <c r="AJ511" s="109" t="str">
        <f>IFERROR(IF(AND(AD510="Probabilidad",AD511="Probabilidad"),(AJ510-(+AJ510*AI511)),IF(AND(AD510="Impacto",AD511="Probabilidad"),(AJ509-(+AJ509*AI511)),IF(AD511="Impacto",AJ510,""))),"")</f>
        <v/>
      </c>
      <c r="AK511" s="109" t="str">
        <f>IFERROR(IF(AND(AD510="Impacto",AD511="Impacto"),(AK510-(+AK510*AI511)),IF(AND(AD510="Probabilidad",AD511="Impacto"),(AK509-(+AK509*AI511)),IF(AD511="Probabilidad",AK510,""))),"")</f>
        <v/>
      </c>
      <c r="AL511" s="96"/>
      <c r="AM511" s="96"/>
      <c r="AN511" s="96"/>
      <c r="AO511" s="1197"/>
      <c r="AP511" s="1197"/>
      <c r="AQ511" s="1226"/>
      <c r="AR511" s="1197"/>
      <c r="AS511" s="1197"/>
      <c r="AT511" s="1226"/>
      <c r="AU511" s="1226"/>
      <c r="AV511" s="1226"/>
      <c r="AW511" s="805"/>
      <c r="AX511" s="852"/>
      <c r="AY511" s="852"/>
      <c r="AZ511" s="852"/>
      <c r="BA511" s="852"/>
      <c r="BB511" s="1046"/>
      <c r="BC511" s="1185"/>
      <c r="BD511" s="1185"/>
      <c r="BE511" s="1189"/>
      <c r="BF511" s="1189"/>
      <c r="BG511" s="1189"/>
      <c r="BH511" s="1189"/>
      <c r="BI511" s="1185"/>
      <c r="BJ511" s="805"/>
      <c r="BK511" s="805"/>
      <c r="BL511" s="805"/>
    </row>
    <row r="512" spans="1:64" x14ac:dyDescent="0.25">
      <c r="A512" s="1056"/>
      <c r="B512" s="1168"/>
      <c r="C512" s="1062"/>
      <c r="D512" s="1205"/>
      <c r="E512" s="949"/>
      <c r="F512" s="1016"/>
      <c r="G512" s="852"/>
      <c r="H512" s="805"/>
      <c r="I512" s="1233"/>
      <c r="J512" s="1035"/>
      <c r="K512" s="1230"/>
      <c r="L512" s="852"/>
      <c r="M512" s="852"/>
      <c r="N512" s="805"/>
      <c r="O512" s="971"/>
      <c r="P512" s="805"/>
      <c r="Q512" s="1208"/>
      <c r="R512" s="805"/>
      <c r="S512" s="1208"/>
      <c r="T512" s="805"/>
      <c r="U512" s="1208"/>
      <c r="V512" s="1211"/>
      <c r="W512" s="1208"/>
      <c r="X512" s="1208"/>
      <c r="Y512" s="1226"/>
      <c r="Z512" s="68">
        <v>4</v>
      </c>
      <c r="AA512" s="385"/>
      <c r="AB512" s="421"/>
      <c r="AC512" s="385"/>
      <c r="AD512" s="422" t="str">
        <f t="shared" si="48"/>
        <v/>
      </c>
      <c r="AE512" s="421"/>
      <c r="AF512" s="313" t="str">
        <f t="shared" si="49"/>
        <v/>
      </c>
      <c r="AG512" s="421"/>
      <c r="AH512" s="313" t="str">
        <f t="shared" si="50"/>
        <v/>
      </c>
      <c r="AI512" s="108" t="str">
        <f t="shared" si="51"/>
        <v/>
      </c>
      <c r="AJ512" s="109" t="str">
        <f>IFERROR(IF(AND(AD511="Probabilidad",AD512="Probabilidad"),(AJ511-(+AJ511*AI512)),IF(AND(AD511="Impacto",AD512="Probabilidad"),(AJ510-(+AJ510*AI512)),IF(AD512="Impacto",AJ511,""))),"")</f>
        <v/>
      </c>
      <c r="AK512" s="109" t="str">
        <f>IFERROR(IF(AND(AD511="Impacto",AD512="Impacto"),(AK511-(+AK511*AI512)),IF(AND(AD511="Probabilidad",AD512="Impacto"),(AK510-(+AK510*AI512)),IF(AD512="Probabilidad",AK511,""))),"")</f>
        <v/>
      </c>
      <c r="AL512" s="96"/>
      <c r="AM512" s="96"/>
      <c r="AN512" s="96"/>
      <c r="AO512" s="1197"/>
      <c r="AP512" s="1197"/>
      <c r="AQ512" s="1226"/>
      <c r="AR512" s="1197"/>
      <c r="AS512" s="1197"/>
      <c r="AT512" s="1226"/>
      <c r="AU512" s="1226"/>
      <c r="AV512" s="1226"/>
      <c r="AW512" s="805"/>
      <c r="AX512" s="852"/>
      <c r="AY512" s="852"/>
      <c r="AZ512" s="852"/>
      <c r="BA512" s="852"/>
      <c r="BB512" s="1046"/>
      <c r="BC512" s="1185"/>
      <c r="BD512" s="1185"/>
      <c r="BE512" s="1189"/>
      <c r="BF512" s="1189"/>
      <c r="BG512" s="1189"/>
      <c r="BH512" s="1189"/>
      <c r="BI512" s="1185"/>
      <c r="BJ512" s="805"/>
      <c r="BK512" s="805"/>
      <c r="BL512" s="805"/>
    </row>
    <row r="513" spans="1:64" x14ac:dyDescent="0.25">
      <c r="A513" s="1056"/>
      <c r="B513" s="1168"/>
      <c r="C513" s="1062"/>
      <c r="D513" s="1205"/>
      <c r="E513" s="949"/>
      <c r="F513" s="1016"/>
      <c r="G513" s="852"/>
      <c r="H513" s="805"/>
      <c r="I513" s="1233"/>
      <c r="J513" s="1035"/>
      <c r="K513" s="1230"/>
      <c r="L513" s="852"/>
      <c r="M513" s="852"/>
      <c r="N513" s="805"/>
      <c r="O513" s="971"/>
      <c r="P513" s="805"/>
      <c r="Q513" s="1208"/>
      <c r="R513" s="805"/>
      <c r="S513" s="1208"/>
      <c r="T513" s="805"/>
      <c r="U513" s="1208"/>
      <c r="V513" s="1211"/>
      <c r="W513" s="1208"/>
      <c r="X513" s="1208"/>
      <c r="Y513" s="1226"/>
      <c r="Z513" s="68">
        <v>5</v>
      </c>
      <c r="AA513" s="385"/>
      <c r="AB513" s="421"/>
      <c r="AC513" s="385"/>
      <c r="AD513" s="422" t="str">
        <f t="shared" si="48"/>
        <v/>
      </c>
      <c r="AE513" s="421"/>
      <c r="AF513" s="313" t="str">
        <f t="shared" si="49"/>
        <v/>
      </c>
      <c r="AG513" s="421"/>
      <c r="AH513" s="313" t="str">
        <f t="shared" si="50"/>
        <v/>
      </c>
      <c r="AI513" s="108" t="str">
        <f t="shared" si="51"/>
        <v/>
      </c>
      <c r="AJ513" s="109" t="str">
        <f>IFERROR(IF(AND(AD512="Probabilidad",AD513="Probabilidad"),(AJ512-(+AJ512*AI513)),IF(AND(AD512="Impacto",AD513="Probabilidad"),(AJ511-(+AJ511*AI513)),IF(AD513="Impacto",AJ512,""))),"")</f>
        <v/>
      </c>
      <c r="AK513" s="109" t="str">
        <f>IFERROR(IF(AND(AD512="Impacto",AD513="Impacto"),(AK512-(+AK512*AI513)),IF(AND(AD512="Probabilidad",AD513="Impacto"),(AK511-(+AK511*AI513)),IF(AD513="Probabilidad",AK512,""))),"")</f>
        <v/>
      </c>
      <c r="AL513" s="96"/>
      <c r="AM513" s="96"/>
      <c r="AN513" s="96"/>
      <c r="AO513" s="1197"/>
      <c r="AP513" s="1197"/>
      <c r="AQ513" s="1226"/>
      <c r="AR513" s="1197"/>
      <c r="AS513" s="1197"/>
      <c r="AT513" s="1226"/>
      <c r="AU513" s="1226"/>
      <c r="AV513" s="1226"/>
      <c r="AW513" s="805"/>
      <c r="AX513" s="852"/>
      <c r="AY513" s="852"/>
      <c r="AZ513" s="852"/>
      <c r="BA513" s="852"/>
      <c r="BB513" s="1046"/>
      <c r="BC513" s="1185"/>
      <c r="BD513" s="1185"/>
      <c r="BE513" s="1189"/>
      <c r="BF513" s="1189"/>
      <c r="BG513" s="1189"/>
      <c r="BH513" s="1189"/>
      <c r="BI513" s="1185"/>
      <c r="BJ513" s="805"/>
      <c r="BK513" s="805"/>
      <c r="BL513" s="805"/>
    </row>
    <row r="514" spans="1:64" ht="15.75" thickBot="1" x14ac:dyDescent="0.3">
      <c r="A514" s="1177"/>
      <c r="B514" s="943"/>
      <c r="C514" s="1178"/>
      <c r="D514" s="1206"/>
      <c r="E514" s="950"/>
      <c r="F514" s="1017"/>
      <c r="G514" s="960"/>
      <c r="H514" s="806"/>
      <c r="I514" s="1234"/>
      <c r="J514" s="1036"/>
      <c r="K514" s="1231"/>
      <c r="L514" s="960"/>
      <c r="M514" s="960"/>
      <c r="N514" s="806"/>
      <c r="O514" s="972"/>
      <c r="P514" s="806"/>
      <c r="Q514" s="1209"/>
      <c r="R514" s="806"/>
      <c r="S514" s="1209"/>
      <c r="T514" s="806"/>
      <c r="U514" s="1209"/>
      <c r="V514" s="1212"/>
      <c r="W514" s="1209"/>
      <c r="X514" s="1209"/>
      <c r="Y514" s="1227"/>
      <c r="Z514" s="60">
        <v>6</v>
      </c>
      <c r="AA514" s="387"/>
      <c r="AB514" s="423"/>
      <c r="AC514" s="387"/>
      <c r="AD514" s="424" t="str">
        <f t="shared" si="48"/>
        <v/>
      </c>
      <c r="AE514" s="423"/>
      <c r="AF514" s="314" t="str">
        <f t="shared" si="49"/>
        <v/>
      </c>
      <c r="AG514" s="423"/>
      <c r="AH514" s="314" t="str">
        <f t="shared" si="50"/>
        <v/>
      </c>
      <c r="AI514" s="110" t="str">
        <f t="shared" si="51"/>
        <v/>
      </c>
      <c r="AJ514" s="111" t="str">
        <f>IFERROR(IF(AND(AD513="Probabilidad",AD514="Probabilidad"),(AJ513-(+AJ513*AI514)),IF(AND(AD513="Impacto",AD514="Probabilidad"),(AJ512-(+AJ512*AI514)),IF(AD514="Impacto",AJ513,""))),"")</f>
        <v/>
      </c>
      <c r="AK514" s="111" t="str">
        <f>IFERROR(IF(AND(AD513="Impacto",AD514="Impacto"),(AK513-(+AK513*AI514)),IF(AND(AD513="Probabilidad",AD514="Impacto"),(AK512-(+AK512*AI514)),IF(AD514="Probabilidad",AK513,""))),"")</f>
        <v/>
      </c>
      <c r="AL514" s="97"/>
      <c r="AM514" s="97"/>
      <c r="AN514" s="97"/>
      <c r="AO514" s="1198"/>
      <c r="AP514" s="1198"/>
      <c r="AQ514" s="1227"/>
      <c r="AR514" s="1198"/>
      <c r="AS514" s="1198"/>
      <c r="AT514" s="1227"/>
      <c r="AU514" s="1227"/>
      <c r="AV514" s="1227"/>
      <c r="AW514" s="806"/>
      <c r="AX514" s="960"/>
      <c r="AY514" s="960"/>
      <c r="AZ514" s="960"/>
      <c r="BA514" s="960"/>
      <c r="BB514" s="1047"/>
      <c r="BC514" s="1186"/>
      <c r="BD514" s="1186"/>
      <c r="BE514" s="1190"/>
      <c r="BF514" s="1190"/>
      <c r="BG514" s="1190"/>
      <c r="BH514" s="1190"/>
      <c r="BI514" s="1186"/>
      <c r="BJ514" s="806"/>
      <c r="BK514" s="806"/>
      <c r="BL514" s="806"/>
    </row>
    <row r="515" spans="1:64" ht="84" customHeight="1" thickBot="1" x14ac:dyDescent="0.3">
      <c r="A515" s="1055" t="s">
        <v>111</v>
      </c>
      <c r="B515" s="1167" t="s">
        <v>92</v>
      </c>
      <c r="C515" s="1061" t="s">
        <v>506</v>
      </c>
      <c r="D515" s="1012" t="s">
        <v>840</v>
      </c>
      <c r="E515" s="945" t="s">
        <v>133</v>
      </c>
      <c r="F515" s="1015">
        <v>1</v>
      </c>
      <c r="G515" s="804" t="s">
        <v>1234</v>
      </c>
      <c r="H515" s="802" t="s">
        <v>98</v>
      </c>
      <c r="I515" s="1018" t="s">
        <v>1251</v>
      </c>
      <c r="J515" s="982" t="s">
        <v>16</v>
      </c>
      <c r="K515" s="985" t="str">
        <f>CONCATENATE(" *",[29]Árbol_G!C519," *",[29]Árbol_G!E519," *",[29]Árbol_G!G519)</f>
        <v xml:space="preserve"> * * *</v>
      </c>
      <c r="L515" s="851" t="s">
        <v>1235</v>
      </c>
      <c r="M515" s="851" t="s">
        <v>1236</v>
      </c>
      <c r="N515" s="804"/>
      <c r="O515" s="970"/>
      <c r="P515" s="802" t="s">
        <v>71</v>
      </c>
      <c r="Q515" s="954">
        <f>IF(P515="Muy Alta",100%,IF(P515="Alta",80%,IF(P515="Media",60%,IF(P515="Baja",40%,IF(P515="Muy Baja",20%,"")))))</f>
        <v>0.4</v>
      </c>
      <c r="R515" s="802" t="s">
        <v>74</v>
      </c>
      <c r="S515" s="954">
        <f>IF(R515="Catastrófico",100%,IF(R515="Mayor",80%,IF(R515="Moderado",60%,IF(R515="Menor",40%,IF(R515="Leve",20%,"")))))</f>
        <v>0.2</v>
      </c>
      <c r="T515" s="802" t="s">
        <v>10</v>
      </c>
      <c r="U515" s="954">
        <f>IF(T515="Catastrófico",100%,IF(T515="Mayor",80%,IF(T515="Moderado",60%,IF(T515="Menor",40%,IF(T515="Leve",20%,"")))))</f>
        <v>0.6</v>
      </c>
      <c r="V515" s="957" t="str">
        <f>IF(W515=100%,"Catastrófico",IF(W515=80%,"Mayor",IF(W515=60%,"Moderado",IF(W515=40%,"Menor",IF(W515=20%,"Leve","")))))</f>
        <v>Moderado</v>
      </c>
      <c r="W515" s="954">
        <f>IF(AND(S515="",U515=""),"",MAX(S515,U515))</f>
        <v>0.6</v>
      </c>
      <c r="X515" s="954" t="str">
        <f>CONCATENATE(P515,V515)</f>
        <v>BajaModerado</v>
      </c>
      <c r="Y515" s="1001" t="str">
        <f>IF(X515="Muy AltaLeve","Alto",IF(X515="Muy AltaMenor","Alto",IF(X515="Muy AltaModerado","Alto",IF(X515="Muy AltaMayor","Alto",IF(X515="Muy AltaCatastrófico","Extremo",IF(X515="AltaLeve","Moderado",IF(X515="AltaMenor","Moderado",IF(X515="AltaModerado","Alto",IF(X515="AltaMayor","Alto",IF(X515="AltaCatastrófico","Extremo",IF(X515="MediaLeve","Moderado",IF(X515="MediaMenor","Moderado",IF(X515="MediaModerado","Moderado",IF(X515="MediaMayor","Alto",IF(X515="MediaCatastrófico","Extremo",IF(X515="BajaLeve","Bajo",IF(X515="BajaMenor","Moderado",IF(X515="BajaModerado","Moderado",IF(X515="BajaMayor","Alto",IF(X515="BajaCatastrófico","Extremo",IF(X515="Muy BajaLeve","Bajo",IF(X515="Muy BajaMenor","Bajo",IF(X515="Muy BajaModerado","Moderado",IF(X515="Muy BajaMayor","Alto",IF(X515="Muy BajaCatastrófico","Extremo","")))))))))))))))))))))))))</f>
        <v>Moderado</v>
      </c>
      <c r="Z515" s="58">
        <v>1</v>
      </c>
      <c r="AA515" s="385" t="s">
        <v>963</v>
      </c>
      <c r="AB515" s="381" t="s">
        <v>165</v>
      </c>
      <c r="AC515" s="385" t="s">
        <v>964</v>
      </c>
      <c r="AD515" s="382" t="str">
        <f>IF(OR(AE515="Preventivo",AE515="Detectivo"),"Probabilidad",IF(AE515="Correctivo","Impacto",""))</f>
        <v>Probabilidad</v>
      </c>
      <c r="AE515" s="381" t="s">
        <v>64</v>
      </c>
      <c r="AF515" s="301">
        <f>IF(AE515="","",IF(AE515="Preventivo",25%,IF(AE515="Detectivo",15%,IF(AE515="Correctivo",10%))))</f>
        <v>0.25</v>
      </c>
      <c r="AG515" s="381" t="s">
        <v>65</v>
      </c>
      <c r="AH515" s="301">
        <f>IF(AG515="Automático",25%,IF(AG515="Manual",15%,""))</f>
        <v>0.25</v>
      </c>
      <c r="AI515" s="300">
        <f>IF(OR(AF515="",AH515=""),"",AF515+AH515)</f>
        <v>0.5</v>
      </c>
      <c r="AJ515" s="59">
        <f>IFERROR(IF(AD515="Probabilidad",(Q515-(+Q515*AI515)),IF(AD515="Impacto",Q515,"")),"")</f>
        <v>0.2</v>
      </c>
      <c r="AK515" s="59">
        <f>IFERROR(IF(AD515="Impacto",(W515-(W515*AI515)),IF(AD515="Probabilidad",W515,"")),"")</f>
        <v>0.6</v>
      </c>
      <c r="AL515" s="10" t="s">
        <v>66</v>
      </c>
      <c r="AM515" s="10" t="s">
        <v>67</v>
      </c>
      <c r="AN515" s="10" t="s">
        <v>80</v>
      </c>
      <c r="AO515" s="951">
        <f>Q515</f>
        <v>0.4</v>
      </c>
      <c r="AP515" s="951">
        <f>IF(AJ515="","",MIN(AJ515:AJ520))</f>
        <v>0.14000000000000001</v>
      </c>
      <c r="AQ515" s="967" t="str">
        <f>IFERROR(IF(AP515="","",IF(AP515&lt;=0.2,"Muy Baja",IF(AP515&lt;=0.4,"Baja",IF(AP515&lt;=0.6,"Media",IF(AP515&lt;=0.8,"Alta","Muy Alta"))))),"")</f>
        <v>Muy Baja</v>
      </c>
      <c r="AR515" s="951">
        <f>W515</f>
        <v>0.6</v>
      </c>
      <c r="AS515" s="951">
        <f>IF(AK515="","",MIN(AK515:AK520))</f>
        <v>0.6</v>
      </c>
      <c r="AT515" s="967" t="str">
        <f>IFERROR(IF(AS515="","",IF(AS515&lt;=0.2,"Leve",IF(AS515&lt;=0.4,"Menor",IF(AS515&lt;=0.6,"Moderado",IF(AS515&lt;=0.8,"Mayor","Catastrófico"))))),"")</f>
        <v>Moderado</v>
      </c>
      <c r="AU515" s="967" t="str">
        <f>Y515</f>
        <v>Moderado</v>
      </c>
      <c r="AV515" s="967" t="str">
        <f>IFERROR(IF(OR(AND(AQ515="Muy Baja",AT515="Leve"),AND(AQ515="Muy Baja",AT515="Menor"),AND(AQ515="Baja",AT515="Leve")),"Bajo",IF(OR(AND(AQ515="Muy baja",AT515="Moderado"),AND(AQ515="Baja",AT515="Menor"),AND(AQ515="Baja",AT515="Moderado"),AND(AQ515="Media",AT515="Leve"),AND(AQ515="Media",AT515="Menor"),AND(AQ515="Media",AT515="Moderado"),AND(AQ515="Alta",AT515="Leve"),AND(AQ515="Alta",AT515="Menor")),"Moderado",IF(OR(AND(AQ515="Muy Baja",AT515="Mayor"),AND(AQ515="Baja",AT515="Mayor"),AND(AQ515="Media",AT515="Mayor"),AND(AQ515="Alta",AT515="Moderado"),AND(AQ515="Alta",AT515="Mayor"),AND(AQ515="Muy Alta",AT515="Leve"),AND(AQ515="Muy Alta",AT515="Menor"),AND(AQ515="Muy Alta",AT515="Moderado"),AND(AQ515="Muy Alta",AT515="Mayor")),"Alto",IF(OR(AND(AQ515="Muy Baja",AT515="Catastrófico"),AND(AQ515="Baja",AT515="Catastrófico"),AND(AQ515="Media",AT515="Catastrófico"),AND(AQ515="Alta",AT515="Catastrófico"),AND(AQ515="Muy Alta",AT515="Catastrófico")),"Extremo","")))),"")</f>
        <v>Moderado</v>
      </c>
      <c r="AW515" s="802" t="s">
        <v>167</v>
      </c>
      <c r="AX515" s="1064" t="s">
        <v>1237</v>
      </c>
      <c r="AY515" s="1064" t="s">
        <v>1238</v>
      </c>
      <c r="AZ515" s="1034" t="s">
        <v>664</v>
      </c>
      <c r="BA515" s="1034" t="s">
        <v>1239</v>
      </c>
      <c r="BB515" s="1235">
        <v>45291</v>
      </c>
      <c r="BC515" s="855"/>
      <c r="BD515" s="855"/>
      <c r="BE515" s="855"/>
      <c r="BF515" s="855"/>
      <c r="BG515" s="1039"/>
      <c r="BH515" s="855"/>
      <c r="BI515" s="1038"/>
      <c r="BJ515" s="861"/>
      <c r="BK515" s="861"/>
      <c r="BL515" s="1025"/>
    </row>
    <row r="516" spans="1:64" ht="105" x14ac:dyDescent="0.25">
      <c r="A516" s="1056"/>
      <c r="B516" s="1168"/>
      <c r="C516" s="1062"/>
      <c r="D516" s="1013"/>
      <c r="E516" s="946"/>
      <c r="F516" s="1016"/>
      <c r="G516" s="805"/>
      <c r="H516" s="803"/>
      <c r="I516" s="952"/>
      <c r="J516" s="983"/>
      <c r="K516" s="986"/>
      <c r="L516" s="852"/>
      <c r="M516" s="852"/>
      <c r="N516" s="805"/>
      <c r="O516" s="971"/>
      <c r="P516" s="803"/>
      <c r="Q516" s="955"/>
      <c r="R516" s="803"/>
      <c r="S516" s="955"/>
      <c r="T516" s="803"/>
      <c r="U516" s="955"/>
      <c r="V516" s="958"/>
      <c r="W516" s="955"/>
      <c r="X516" s="955"/>
      <c r="Y516" s="1002"/>
      <c r="Z516" s="68">
        <v>2</v>
      </c>
      <c r="AA516" s="298" t="s">
        <v>915</v>
      </c>
      <c r="AB516" s="383" t="s">
        <v>165</v>
      </c>
      <c r="AC516" s="298" t="s">
        <v>851</v>
      </c>
      <c r="AD516" s="384" t="str">
        <f t="shared" ref="AD516:AD550" si="52">IF(OR(AE516="Preventivo",AE516="Detectivo"),"Probabilidad",IF(AE516="Correctivo","Impacto",""))</f>
        <v>Probabilidad</v>
      </c>
      <c r="AE516" s="381" t="s">
        <v>75</v>
      </c>
      <c r="AF516" s="302">
        <f t="shared" ref="AF516:AF550" si="53">IF(AE516="","",IF(AE516="Preventivo",25%,IF(AE516="Detectivo",15%,IF(AE516="Correctivo",10%))))</f>
        <v>0.15</v>
      </c>
      <c r="AG516" s="383" t="s">
        <v>77</v>
      </c>
      <c r="AH516" s="302">
        <f t="shared" ref="AH516:AH550" si="54">IF(AG516="Automático",25%,IF(AG516="Manual",15%,""))</f>
        <v>0.15</v>
      </c>
      <c r="AI516" s="315">
        <f t="shared" ref="AI516:AI550" si="55">IF(OR(AF516="",AH516=""),"",AF516+AH516)</f>
        <v>0.3</v>
      </c>
      <c r="AJ516" s="69">
        <f>IFERROR(IF(AND(AD515="Probabilidad",AD516="Probabilidad"),(AJ515-(+AJ515*AI516)),IF(AD516="Probabilidad",(Q515-(+Q515*AI516)),IF(AD516="Impacto",AJ515,""))),"")</f>
        <v>0.14000000000000001</v>
      </c>
      <c r="AK516" s="69">
        <f>IFERROR(IF(AND(AD515="Impacto",AD516="Impacto"),(AK515-(+AK515*AI516)),IF(AD516="Impacto",(W515-(+W515*AI516)),IF(AD516="Probabilidad",AK515,""))),"")</f>
        <v>0.6</v>
      </c>
      <c r="AL516" s="10" t="s">
        <v>66</v>
      </c>
      <c r="AM516" s="10" t="s">
        <v>67</v>
      </c>
      <c r="AN516" s="10" t="s">
        <v>80</v>
      </c>
      <c r="AO516" s="952"/>
      <c r="AP516" s="952"/>
      <c r="AQ516" s="968"/>
      <c r="AR516" s="952"/>
      <c r="AS516" s="952"/>
      <c r="AT516" s="968"/>
      <c r="AU516" s="968"/>
      <c r="AV516" s="968"/>
      <c r="AW516" s="803"/>
      <c r="AX516" s="1065"/>
      <c r="AY516" s="1065"/>
      <c r="AZ516" s="1035"/>
      <c r="BA516" s="1035"/>
      <c r="BB516" s="1035"/>
      <c r="BC516" s="852"/>
      <c r="BD516" s="852"/>
      <c r="BE516" s="852"/>
      <c r="BF516" s="852"/>
      <c r="BG516" s="1020"/>
      <c r="BH516" s="852"/>
      <c r="BI516" s="971"/>
      <c r="BJ516" s="805"/>
      <c r="BK516" s="805"/>
      <c r="BL516" s="1026"/>
    </row>
    <row r="517" spans="1:64" x14ac:dyDescent="0.25">
      <c r="A517" s="1056"/>
      <c r="B517" s="1168"/>
      <c r="C517" s="1062"/>
      <c r="D517" s="1013"/>
      <c r="E517" s="946"/>
      <c r="F517" s="1016"/>
      <c r="G517" s="805"/>
      <c r="H517" s="803"/>
      <c r="I517" s="952"/>
      <c r="J517" s="983"/>
      <c r="K517" s="986"/>
      <c r="L517" s="852"/>
      <c r="M517" s="852"/>
      <c r="N517" s="805"/>
      <c r="O517" s="971"/>
      <c r="P517" s="803"/>
      <c r="Q517" s="955"/>
      <c r="R517" s="803"/>
      <c r="S517" s="955"/>
      <c r="T517" s="803"/>
      <c r="U517" s="955"/>
      <c r="V517" s="958"/>
      <c r="W517" s="955"/>
      <c r="X517" s="955"/>
      <c r="Y517" s="1002"/>
      <c r="Z517" s="68">
        <v>3</v>
      </c>
      <c r="AA517" s="298"/>
      <c r="AB517" s="383"/>
      <c r="AC517" s="298"/>
      <c r="AD517" s="384" t="str">
        <f t="shared" si="52"/>
        <v/>
      </c>
      <c r="AE517" s="383"/>
      <c r="AF517" s="302" t="str">
        <f t="shared" si="53"/>
        <v/>
      </c>
      <c r="AG517" s="383"/>
      <c r="AH517" s="302" t="str">
        <f t="shared" si="54"/>
        <v/>
      </c>
      <c r="AI517" s="315" t="str">
        <f t="shared" si="55"/>
        <v/>
      </c>
      <c r="AJ517" s="69" t="str">
        <f>IFERROR(IF(AND(AD516="Probabilidad",AD517="Probabilidad"),(AJ516-(+AJ516*AI517)),IF(AND(AD516="Impacto",AD517="Probabilidad"),(AJ515-(+AJ515*AI517)),IF(AD517="Impacto",AJ516,""))),"")</f>
        <v/>
      </c>
      <c r="AK517" s="69" t="str">
        <f>IFERROR(IF(AND(AD516="Impacto",AD517="Impacto"),(AK516-(+AK516*AI517)),IF(AND(AD516="Probabilidad",AD517="Impacto"),(AK515-(+AK515*AI517)),IF(AD517="Probabilidad",AK516,""))),"")</f>
        <v/>
      </c>
      <c r="AL517" s="19"/>
      <c r="AM517" s="19"/>
      <c r="AN517" s="19"/>
      <c r="AO517" s="952"/>
      <c r="AP517" s="952"/>
      <c r="AQ517" s="968"/>
      <c r="AR517" s="952"/>
      <c r="AS517" s="952"/>
      <c r="AT517" s="968"/>
      <c r="AU517" s="968"/>
      <c r="AV517" s="968"/>
      <c r="AW517" s="803"/>
      <c r="AX517" s="1065"/>
      <c r="AY517" s="1065"/>
      <c r="AZ517" s="1035"/>
      <c r="BA517" s="1035"/>
      <c r="BB517" s="1035"/>
      <c r="BC517" s="852"/>
      <c r="BD517" s="852"/>
      <c r="BE517" s="852"/>
      <c r="BF517" s="852"/>
      <c r="BG517" s="1020"/>
      <c r="BH517" s="852"/>
      <c r="BI517" s="971"/>
      <c r="BJ517" s="805"/>
      <c r="BK517" s="805"/>
      <c r="BL517" s="1026"/>
    </row>
    <row r="518" spans="1:64" x14ac:dyDescent="0.25">
      <c r="A518" s="1056"/>
      <c r="B518" s="1168"/>
      <c r="C518" s="1062"/>
      <c r="D518" s="1013"/>
      <c r="E518" s="946"/>
      <c r="F518" s="1016"/>
      <c r="G518" s="805"/>
      <c r="H518" s="803"/>
      <c r="I518" s="952"/>
      <c r="J518" s="983"/>
      <c r="K518" s="986"/>
      <c r="L518" s="852"/>
      <c r="M518" s="852"/>
      <c r="N518" s="805"/>
      <c r="O518" s="971"/>
      <c r="P518" s="803"/>
      <c r="Q518" s="955"/>
      <c r="R518" s="803"/>
      <c r="S518" s="955"/>
      <c r="T518" s="803"/>
      <c r="U518" s="955"/>
      <c r="V518" s="958"/>
      <c r="W518" s="955"/>
      <c r="X518" s="955"/>
      <c r="Y518" s="1002"/>
      <c r="Z518" s="68">
        <v>4</v>
      </c>
      <c r="AA518" s="385"/>
      <c r="AB518" s="383"/>
      <c r="AC518" s="385"/>
      <c r="AD518" s="384" t="str">
        <f t="shared" si="52"/>
        <v/>
      </c>
      <c r="AE518" s="383"/>
      <c r="AF518" s="302" t="str">
        <f t="shared" si="53"/>
        <v/>
      </c>
      <c r="AG518" s="383"/>
      <c r="AH518" s="302" t="str">
        <f t="shared" si="54"/>
        <v/>
      </c>
      <c r="AI518" s="315" t="str">
        <f t="shared" si="55"/>
        <v/>
      </c>
      <c r="AJ518" s="69" t="str">
        <f>IFERROR(IF(AND(AD517="Probabilidad",AD518="Probabilidad"),(AJ517-(+AJ517*AI518)),IF(AND(AD517="Impacto",AD518="Probabilidad"),(AJ516-(+AJ516*AI518)),IF(AD518="Impacto",AJ517,""))),"")</f>
        <v/>
      </c>
      <c r="AK518" s="69" t="str">
        <f>IFERROR(IF(AND(AD517="Impacto",AD518="Impacto"),(AK517-(+AK517*AI518)),IF(AND(AD517="Probabilidad",AD518="Impacto"),(AK516-(+AK516*AI518)),IF(AD518="Probabilidad",AK517,""))),"")</f>
        <v/>
      </c>
      <c r="AL518" s="19"/>
      <c r="AM518" s="19"/>
      <c r="AN518" s="19"/>
      <c r="AO518" s="952"/>
      <c r="AP518" s="952"/>
      <c r="AQ518" s="968"/>
      <c r="AR518" s="952"/>
      <c r="AS518" s="952"/>
      <c r="AT518" s="968"/>
      <c r="AU518" s="968"/>
      <c r="AV518" s="968"/>
      <c r="AW518" s="803"/>
      <c r="AX518" s="1065"/>
      <c r="AY518" s="1065"/>
      <c r="AZ518" s="1035"/>
      <c r="BA518" s="1035"/>
      <c r="BB518" s="1035"/>
      <c r="BC518" s="852"/>
      <c r="BD518" s="852"/>
      <c r="BE518" s="852"/>
      <c r="BF518" s="852"/>
      <c r="BG518" s="1020"/>
      <c r="BH518" s="852"/>
      <c r="BI518" s="971"/>
      <c r="BJ518" s="805"/>
      <c r="BK518" s="805"/>
      <c r="BL518" s="1026"/>
    </row>
    <row r="519" spans="1:64" x14ac:dyDescent="0.25">
      <c r="A519" s="1056"/>
      <c r="B519" s="1168"/>
      <c r="C519" s="1062"/>
      <c r="D519" s="1013"/>
      <c r="E519" s="946"/>
      <c r="F519" s="1016"/>
      <c r="G519" s="805"/>
      <c r="H519" s="803"/>
      <c r="I519" s="952"/>
      <c r="J519" s="983"/>
      <c r="K519" s="986"/>
      <c r="L519" s="852"/>
      <c r="M519" s="852"/>
      <c r="N519" s="805"/>
      <c r="O519" s="971"/>
      <c r="P519" s="803"/>
      <c r="Q519" s="955"/>
      <c r="R519" s="803"/>
      <c r="S519" s="955"/>
      <c r="T519" s="803"/>
      <c r="U519" s="955"/>
      <c r="V519" s="958"/>
      <c r="W519" s="955"/>
      <c r="X519" s="955"/>
      <c r="Y519" s="1002"/>
      <c r="Z519" s="68">
        <v>5</v>
      </c>
      <c r="AA519" s="309"/>
      <c r="AB519" s="383"/>
      <c r="AC519" s="385"/>
      <c r="AD519" s="384" t="str">
        <f t="shared" si="52"/>
        <v/>
      </c>
      <c r="AE519" s="383"/>
      <c r="AF519" s="302" t="str">
        <f t="shared" si="53"/>
        <v/>
      </c>
      <c r="AG519" s="383"/>
      <c r="AH519" s="302" t="str">
        <f t="shared" si="54"/>
        <v/>
      </c>
      <c r="AI519" s="315" t="str">
        <f t="shared" si="55"/>
        <v/>
      </c>
      <c r="AJ519" s="69" t="str">
        <f>IFERROR(IF(AND(AD518="Probabilidad",AD519="Probabilidad"),(AJ518-(+AJ518*AI519)),IF(AND(AD518="Impacto",AD519="Probabilidad"),(AJ517-(+AJ517*AI519)),IF(AD519="Impacto",AJ518,""))),"")</f>
        <v/>
      </c>
      <c r="AK519" s="69" t="str">
        <f>IFERROR(IF(AND(AD518="Impacto",AD519="Impacto"),(AK518-(+AK518*AI519)),IF(AND(AD518="Probabilidad",AD519="Impacto"),(AK517-(+AK517*AI519)),IF(AD519="Probabilidad",AK518,""))),"")</f>
        <v/>
      </c>
      <c r="AL519" s="19"/>
      <c r="AM519" s="19"/>
      <c r="AN519" s="19"/>
      <c r="AO519" s="952"/>
      <c r="AP519" s="952"/>
      <c r="AQ519" s="968"/>
      <c r="AR519" s="952"/>
      <c r="AS519" s="952"/>
      <c r="AT519" s="968"/>
      <c r="AU519" s="968"/>
      <c r="AV519" s="968"/>
      <c r="AW519" s="803"/>
      <c r="AX519" s="1065"/>
      <c r="AY519" s="1065"/>
      <c r="AZ519" s="1035"/>
      <c r="BA519" s="1035"/>
      <c r="BB519" s="1035"/>
      <c r="BC519" s="852"/>
      <c r="BD519" s="852"/>
      <c r="BE519" s="852"/>
      <c r="BF519" s="852"/>
      <c r="BG519" s="1020"/>
      <c r="BH519" s="852"/>
      <c r="BI519" s="971"/>
      <c r="BJ519" s="805"/>
      <c r="BK519" s="805"/>
      <c r="BL519" s="1026"/>
    </row>
    <row r="520" spans="1:64" ht="15.75" thickBot="1" x14ac:dyDescent="0.3">
      <c r="A520" s="1056"/>
      <c r="B520" s="1168"/>
      <c r="C520" s="1062"/>
      <c r="D520" s="1014"/>
      <c r="E520" s="947"/>
      <c r="F520" s="1017"/>
      <c r="G520" s="806"/>
      <c r="H520" s="847"/>
      <c r="I520" s="953"/>
      <c r="J520" s="984"/>
      <c r="K520" s="987"/>
      <c r="L520" s="960"/>
      <c r="M520" s="960"/>
      <c r="N520" s="806"/>
      <c r="O520" s="972"/>
      <c r="P520" s="847"/>
      <c r="Q520" s="956"/>
      <c r="R520" s="847"/>
      <c r="S520" s="956"/>
      <c r="T520" s="847"/>
      <c r="U520" s="956"/>
      <c r="V520" s="959"/>
      <c r="W520" s="956"/>
      <c r="X520" s="956"/>
      <c r="Y520" s="1003"/>
      <c r="Z520" s="60">
        <v>6</v>
      </c>
      <c r="AA520" s="387"/>
      <c r="AB520" s="388"/>
      <c r="AC520" s="387"/>
      <c r="AD520" s="389" t="str">
        <f t="shared" si="52"/>
        <v/>
      </c>
      <c r="AE520" s="388"/>
      <c r="AF520" s="303" t="str">
        <f t="shared" si="53"/>
        <v/>
      </c>
      <c r="AG520" s="388"/>
      <c r="AH520" s="303" t="str">
        <f t="shared" si="54"/>
        <v/>
      </c>
      <c r="AI520" s="61" t="str">
        <f t="shared" si="55"/>
        <v/>
      </c>
      <c r="AJ520" s="69" t="str">
        <f>IFERROR(IF(AND(AD519="Probabilidad",AD520="Probabilidad"),(AJ519-(+AJ519*AI520)),IF(AND(AD519="Impacto",AD520="Probabilidad"),(AJ518-(+AJ518*AI520)),IF(AD520="Impacto",AJ519,""))),"")</f>
        <v/>
      </c>
      <c r="AK520" s="69" t="str">
        <f>IFERROR(IF(AND(AD519="Impacto",AD520="Impacto"),(AK519-(+AK519*AI520)),IF(AND(AD519="Probabilidad",AD520="Impacto"),(AK518-(+AK518*AI520)),IF(AD520="Probabilidad",AK519,""))),"")</f>
        <v/>
      </c>
      <c r="AL520" s="20"/>
      <c r="AM520" s="20"/>
      <c r="AN520" s="20"/>
      <c r="AO520" s="953"/>
      <c r="AP520" s="953"/>
      <c r="AQ520" s="969"/>
      <c r="AR520" s="953"/>
      <c r="AS520" s="953"/>
      <c r="AT520" s="969"/>
      <c r="AU520" s="969"/>
      <c r="AV520" s="969"/>
      <c r="AW520" s="847"/>
      <c r="AX520" s="1066"/>
      <c r="AY520" s="1066"/>
      <c r="AZ520" s="1036"/>
      <c r="BA520" s="1036"/>
      <c r="BB520" s="1036"/>
      <c r="BC520" s="960"/>
      <c r="BD520" s="960"/>
      <c r="BE520" s="960"/>
      <c r="BF520" s="960"/>
      <c r="BG520" s="1021"/>
      <c r="BH520" s="960"/>
      <c r="BI520" s="972"/>
      <c r="BJ520" s="806"/>
      <c r="BK520" s="806"/>
      <c r="BL520" s="1027"/>
    </row>
    <row r="521" spans="1:64" ht="75.75" customHeight="1" thickBot="1" x14ac:dyDescent="0.3">
      <c r="A521" s="1056"/>
      <c r="B521" s="1168"/>
      <c r="C521" s="1062"/>
      <c r="D521" s="1012" t="s">
        <v>840</v>
      </c>
      <c r="E521" s="945" t="s">
        <v>133</v>
      </c>
      <c r="F521" s="1015">
        <v>2</v>
      </c>
      <c r="G521" s="804" t="s">
        <v>1234</v>
      </c>
      <c r="H521" s="802" t="s">
        <v>99</v>
      </c>
      <c r="I521" s="1028" t="s">
        <v>1252</v>
      </c>
      <c r="J521" s="982" t="s">
        <v>16</v>
      </c>
      <c r="K521" s="985" t="str">
        <f>CONCATENATE(" *",[29]Árbol_G!C537," *",[29]Árbol_G!E537," *",[29]Árbol_G!G537)</f>
        <v xml:space="preserve"> * * *</v>
      </c>
      <c r="L521" s="851" t="s">
        <v>1240</v>
      </c>
      <c r="M521" s="851" t="s">
        <v>1241</v>
      </c>
      <c r="N521" s="961"/>
      <c r="O521" s="964"/>
      <c r="P521" s="802" t="s">
        <v>71</v>
      </c>
      <c r="Q521" s="954">
        <f>IF(P521="Muy Alta",100%,IF(P521="Alta",80%,IF(P521="Media",60%,IF(P521="Baja",40%,IF(P521="Muy Baja",20%,"")))))</f>
        <v>0.4</v>
      </c>
      <c r="R521" s="802" t="s">
        <v>74</v>
      </c>
      <c r="S521" s="954">
        <f>IF(R521="Catastrófico",100%,IF(R521="Mayor",80%,IF(R521="Moderado",60%,IF(R521="Menor",40%,IF(R521="Leve",20%,"")))))</f>
        <v>0.2</v>
      </c>
      <c r="T521" s="802" t="s">
        <v>9</v>
      </c>
      <c r="U521" s="954">
        <f>IF(T521="Catastrófico",100%,IF(T521="Mayor",80%,IF(T521="Moderado",60%,IF(T521="Menor",40%,IF(T521="Leve",20%,"")))))</f>
        <v>0.4</v>
      </c>
      <c r="V521" s="957" t="str">
        <f>IF(W521=100%,"Catastrófico",IF(W521=80%,"Mayor",IF(W521=60%,"Moderado",IF(W521=40%,"Menor",IF(W521=20%,"Leve","")))))</f>
        <v>Menor</v>
      </c>
      <c r="W521" s="954">
        <f>IF(AND(S521="",U521=""),"",MAX(S521,U521))</f>
        <v>0.4</v>
      </c>
      <c r="X521" s="954" t="str">
        <f>CONCATENATE(P521,V521)</f>
        <v>BajaMenor</v>
      </c>
      <c r="Y521" s="967" t="str">
        <f>IF(X521="Muy AltaLeve","Alto",IF(X521="Muy AltaMenor","Alto",IF(X521="Muy AltaModerado","Alto",IF(X521="Muy AltaMayor","Alto",IF(X521="Muy AltaCatastrófico","Extremo",IF(X521="AltaLeve","Moderado",IF(X521="AltaMenor","Moderado",IF(X521="AltaModerado","Alto",IF(X521="AltaMayor","Alto",IF(X521="AltaCatastrófico","Extremo",IF(X521="MediaLeve","Moderado",IF(X521="MediaMenor","Moderado",IF(X521="MediaModerado","Moderado",IF(X521="MediaMayor","Alto",IF(X521="MediaCatastrófico","Extremo",IF(X521="BajaLeve","Bajo",IF(X521="BajaMenor","Moderado",IF(X521="BajaModerado","Moderado",IF(X521="BajaMayor","Alto",IF(X521="BajaCatastrófico","Extremo",IF(X521="Muy BajaLeve","Bajo",IF(X521="Muy BajaMenor","Bajo",IF(X521="Muy BajaModerado","Moderado",IF(X521="Muy BajaMayor","Alto",IF(X521="Muy BajaCatastrófico","Extremo","")))))))))))))))))))))))))</f>
        <v>Moderado</v>
      </c>
      <c r="Z521" s="58">
        <v>1</v>
      </c>
      <c r="AA521" s="385" t="s">
        <v>963</v>
      </c>
      <c r="AB521" s="381" t="s">
        <v>165</v>
      </c>
      <c r="AC521" s="385" t="s">
        <v>964</v>
      </c>
      <c r="AD521" s="382" t="str">
        <f t="shared" si="52"/>
        <v>Probabilidad</v>
      </c>
      <c r="AE521" s="381" t="s">
        <v>64</v>
      </c>
      <c r="AF521" s="301">
        <f t="shared" si="53"/>
        <v>0.25</v>
      </c>
      <c r="AG521" s="381" t="s">
        <v>65</v>
      </c>
      <c r="AH521" s="301">
        <f t="shared" si="54"/>
        <v>0.25</v>
      </c>
      <c r="AI521" s="300">
        <f t="shared" si="55"/>
        <v>0.5</v>
      </c>
      <c r="AJ521" s="59">
        <f>IFERROR(IF(AD521="Probabilidad",(Q521-(+Q521*AI521)),IF(AD521="Impacto",Q521,"")),"")</f>
        <v>0.2</v>
      </c>
      <c r="AK521" s="59">
        <f>IFERROR(IF(AD521="Impacto",(W521-(+W521*AI521)),IF(AD521="Probabilidad",W521,"")),"")</f>
        <v>0.4</v>
      </c>
      <c r="AL521" s="10" t="s">
        <v>66</v>
      </c>
      <c r="AM521" s="10" t="s">
        <v>67</v>
      </c>
      <c r="AN521" s="10" t="s">
        <v>80</v>
      </c>
      <c r="AO521" s="951">
        <f>Q521</f>
        <v>0.4</v>
      </c>
      <c r="AP521" s="951">
        <f>IF(AJ521="","",MIN(AJ521:AJ526))</f>
        <v>0.14000000000000001</v>
      </c>
      <c r="AQ521" s="967" t="str">
        <f>IFERROR(IF(AP521="","",IF(AP521&lt;=0.2,"Muy Baja",IF(AP521&lt;=0.4,"Baja",IF(AP521&lt;=0.6,"Media",IF(AP521&lt;=0.8,"Alta","Muy Alta"))))),"")</f>
        <v>Muy Baja</v>
      </c>
      <c r="AR521" s="951">
        <f>W521</f>
        <v>0.4</v>
      </c>
      <c r="AS521" s="951">
        <f>IF(AK521="","",MIN(AK521:AK526))</f>
        <v>0.4</v>
      </c>
      <c r="AT521" s="967" t="str">
        <f>IFERROR(IF(AS521="","",IF(AS521&lt;=0.2,"Leve",IF(AS521&lt;=0.4,"Menor",IF(AS521&lt;=0.6,"Moderado",IF(AS521&lt;=0.8,"Mayor","Catastrófico"))))),"")</f>
        <v>Menor</v>
      </c>
      <c r="AU521" s="967" t="str">
        <f>Y521</f>
        <v>Moderado</v>
      </c>
      <c r="AV521" s="967" t="str">
        <f>IFERROR(IF(OR(AND(AQ521="Muy Baja",AT521="Leve"),AND(AQ521="Muy Baja",AT521="Menor"),AND(AQ521="Baja",AT521="Leve")),"Bajo",IF(OR(AND(AQ521="Muy baja",AT521="Moderado"),AND(AQ521="Baja",AT521="Menor"),AND(AQ521="Baja",AT521="Moderado"),AND(AQ521="Media",AT521="Leve"),AND(AQ521="Media",AT521="Menor"),AND(AQ521="Media",AT521="Moderado"),AND(AQ521="Alta",AT521="Leve"),AND(AQ521="Alta",AT521="Menor")),"Moderado",IF(OR(AND(AQ521="Muy Baja",AT521="Mayor"),AND(AQ521="Baja",AT521="Mayor"),AND(AQ521="Media",AT521="Mayor"),AND(AQ521="Alta",AT521="Moderado"),AND(AQ521="Alta",AT521="Mayor"),AND(AQ521="Muy Alta",AT521="Leve"),AND(AQ521="Muy Alta",AT521="Menor"),AND(AQ521="Muy Alta",AT521="Moderado"),AND(AQ521="Muy Alta",AT521="Mayor")),"Alto",IF(OR(AND(AQ521="Muy Baja",AT521="Catastrófico"),AND(AQ521="Baja",AT521="Catastrófico"),AND(AQ521="Media",AT521="Catastrófico"),AND(AQ521="Alta",AT521="Catastrófico"),AND(AQ521="Muy Alta",AT521="Catastrófico")),"Extremo","")))),"")</f>
        <v>Bajo</v>
      </c>
      <c r="AW521" s="802" t="s">
        <v>82</v>
      </c>
      <c r="AX521" s="851"/>
      <c r="AY521" s="851"/>
      <c r="AZ521" s="851"/>
      <c r="BA521" s="851"/>
      <c r="BB521" s="1037"/>
      <c r="BC521" s="851"/>
      <c r="BD521" s="851"/>
      <c r="BE521" s="1019"/>
      <c r="BF521" s="1019"/>
      <c r="BG521" s="1019"/>
      <c r="BH521" s="1019"/>
      <c r="BI521" s="1019"/>
      <c r="BJ521" s="851"/>
      <c r="BK521" s="851"/>
      <c r="BL521" s="1048"/>
    </row>
    <row r="522" spans="1:64" ht="155.25" customHeight="1" x14ac:dyDescent="0.25">
      <c r="A522" s="1056"/>
      <c r="B522" s="1168"/>
      <c r="C522" s="1062"/>
      <c r="D522" s="1013"/>
      <c r="E522" s="946"/>
      <c r="F522" s="1016"/>
      <c r="G522" s="805"/>
      <c r="H522" s="803"/>
      <c r="I522" s="1029"/>
      <c r="J522" s="983"/>
      <c r="K522" s="986"/>
      <c r="L522" s="852"/>
      <c r="M522" s="852"/>
      <c r="N522" s="962"/>
      <c r="O522" s="965"/>
      <c r="P522" s="803"/>
      <c r="Q522" s="955"/>
      <c r="R522" s="803"/>
      <c r="S522" s="955"/>
      <c r="T522" s="803"/>
      <c r="U522" s="955"/>
      <c r="V522" s="958"/>
      <c r="W522" s="955"/>
      <c r="X522" s="955"/>
      <c r="Y522" s="968"/>
      <c r="Z522" s="68">
        <v>2</v>
      </c>
      <c r="AA522" s="298" t="s">
        <v>915</v>
      </c>
      <c r="AB522" s="383" t="s">
        <v>165</v>
      </c>
      <c r="AC522" s="298" t="s">
        <v>851</v>
      </c>
      <c r="AD522" s="70" t="str">
        <f>IF(OR(AE522="Preventivo",AE522="Detectivo"),"Probabilidad",IF(AE522="Correctivo","Impacto",""))</f>
        <v>Probabilidad</v>
      </c>
      <c r="AE522" s="381" t="s">
        <v>75</v>
      </c>
      <c r="AF522" s="302">
        <f t="shared" si="53"/>
        <v>0.15</v>
      </c>
      <c r="AG522" s="19" t="s">
        <v>77</v>
      </c>
      <c r="AH522" s="302">
        <f t="shared" si="54"/>
        <v>0.15</v>
      </c>
      <c r="AI522" s="315">
        <f t="shared" si="55"/>
        <v>0.3</v>
      </c>
      <c r="AJ522" s="71">
        <f>IFERROR(IF(AND(AD521="Probabilidad",AD522="Probabilidad"),(AJ521-(+AJ521*AI522)),IF(AD522="Probabilidad",(Q521-(+Q521*AI522)),IF(AD522="Impacto",AJ521,""))),"")</f>
        <v>0.14000000000000001</v>
      </c>
      <c r="AK522" s="71">
        <f>IFERROR(IF(AND(AD521="Impacto",AD522="Impacto"),(AK521-(+AK521*AI522)),IF(AD522="Impacto",(W521-(+W521*AI522)),IF(AD522="Probabilidad",AK521,""))),"")</f>
        <v>0.4</v>
      </c>
      <c r="AL522" s="10" t="s">
        <v>66</v>
      </c>
      <c r="AM522" s="10" t="s">
        <v>67</v>
      </c>
      <c r="AN522" s="10" t="s">
        <v>80</v>
      </c>
      <c r="AO522" s="952"/>
      <c r="AP522" s="952"/>
      <c r="AQ522" s="968"/>
      <c r="AR522" s="952"/>
      <c r="AS522" s="952"/>
      <c r="AT522" s="968"/>
      <c r="AU522" s="968"/>
      <c r="AV522" s="968"/>
      <c r="AW522" s="803"/>
      <c r="AX522" s="852"/>
      <c r="AY522" s="852"/>
      <c r="AZ522" s="852"/>
      <c r="BA522" s="852"/>
      <c r="BB522" s="1046"/>
      <c r="BC522" s="852"/>
      <c r="BD522" s="852"/>
      <c r="BE522" s="1020"/>
      <c r="BF522" s="1020"/>
      <c r="BG522" s="1020"/>
      <c r="BH522" s="1020"/>
      <c r="BI522" s="1020"/>
      <c r="BJ522" s="852"/>
      <c r="BK522" s="852"/>
      <c r="BL522" s="1041"/>
    </row>
    <row r="523" spans="1:64" x14ac:dyDescent="0.25">
      <c r="A523" s="1056"/>
      <c r="B523" s="1168"/>
      <c r="C523" s="1062"/>
      <c r="D523" s="1013"/>
      <c r="E523" s="946"/>
      <c r="F523" s="1016"/>
      <c r="G523" s="805"/>
      <c r="H523" s="803"/>
      <c r="I523" s="1029"/>
      <c r="J523" s="983"/>
      <c r="K523" s="986"/>
      <c r="L523" s="852"/>
      <c r="M523" s="852"/>
      <c r="N523" s="962"/>
      <c r="O523" s="965"/>
      <c r="P523" s="803"/>
      <c r="Q523" s="955"/>
      <c r="R523" s="803"/>
      <c r="S523" s="955"/>
      <c r="T523" s="803"/>
      <c r="U523" s="955"/>
      <c r="V523" s="958"/>
      <c r="W523" s="955"/>
      <c r="X523" s="955"/>
      <c r="Y523" s="968"/>
      <c r="Z523" s="68">
        <v>3</v>
      </c>
      <c r="AA523" s="298"/>
      <c r="AB523" s="383"/>
      <c r="AC523" s="298"/>
      <c r="AD523" s="384" t="str">
        <f>IF(OR(AE523="Preventivo",AE523="Detectivo"),"Probabilidad",IF(AE523="Correctivo","Impacto",""))</f>
        <v/>
      </c>
      <c r="AE523" s="383"/>
      <c r="AF523" s="302" t="str">
        <f t="shared" si="53"/>
        <v/>
      </c>
      <c r="AG523" s="383"/>
      <c r="AH523" s="302" t="str">
        <f t="shared" si="54"/>
        <v/>
      </c>
      <c r="AI523" s="315" t="str">
        <f t="shared" si="55"/>
        <v/>
      </c>
      <c r="AJ523" s="69" t="str">
        <f>IFERROR(IF(AND(AD522="Probabilidad",AD523="Probabilidad"),(AJ522-(+AJ522*AI523)),IF(AND(AD522="Impacto",AD523="Probabilidad"),(AJ521-(+AJ521*AI523)),IF(AD523="Impacto",AJ522,""))),"")</f>
        <v/>
      </c>
      <c r="AK523" s="69" t="str">
        <f>IFERROR(IF(AND(AD522="Impacto",AD523="Impacto"),(AK522-(+AK522*AI523)),IF(AND(AD522="Probabilidad",AD523="Impacto"),(AK521-(+AK521*AI523)),IF(AD523="Probabilidad",AK522,""))),"")</f>
        <v/>
      </c>
      <c r="AL523" s="19"/>
      <c r="AM523" s="19"/>
      <c r="AN523" s="19"/>
      <c r="AO523" s="952"/>
      <c r="AP523" s="952"/>
      <c r="AQ523" s="968"/>
      <c r="AR523" s="952"/>
      <c r="AS523" s="952"/>
      <c r="AT523" s="968"/>
      <c r="AU523" s="968"/>
      <c r="AV523" s="968"/>
      <c r="AW523" s="803"/>
      <c r="AX523" s="852"/>
      <c r="AY523" s="852"/>
      <c r="AZ523" s="852"/>
      <c r="BA523" s="852"/>
      <c r="BB523" s="1046"/>
      <c r="BC523" s="852"/>
      <c r="BD523" s="852"/>
      <c r="BE523" s="1020"/>
      <c r="BF523" s="1020"/>
      <c r="BG523" s="1020"/>
      <c r="BH523" s="1020"/>
      <c r="BI523" s="1020"/>
      <c r="BJ523" s="852"/>
      <c r="BK523" s="852"/>
      <c r="BL523" s="1041"/>
    </row>
    <row r="524" spans="1:64" x14ac:dyDescent="0.25">
      <c r="A524" s="1056"/>
      <c r="B524" s="1168"/>
      <c r="C524" s="1062"/>
      <c r="D524" s="1013"/>
      <c r="E524" s="946"/>
      <c r="F524" s="1016"/>
      <c r="G524" s="805"/>
      <c r="H524" s="803"/>
      <c r="I524" s="1029"/>
      <c r="J524" s="983"/>
      <c r="K524" s="986"/>
      <c r="L524" s="852"/>
      <c r="M524" s="852"/>
      <c r="N524" s="962"/>
      <c r="O524" s="965"/>
      <c r="P524" s="803"/>
      <c r="Q524" s="955"/>
      <c r="R524" s="803"/>
      <c r="S524" s="955"/>
      <c r="T524" s="803"/>
      <c r="U524" s="955"/>
      <c r="V524" s="958"/>
      <c r="W524" s="955"/>
      <c r="X524" s="955"/>
      <c r="Y524" s="968"/>
      <c r="Z524" s="68">
        <v>4</v>
      </c>
      <c r="AA524" s="385"/>
      <c r="AB524" s="383"/>
      <c r="AC524" s="385"/>
      <c r="AD524" s="384" t="str">
        <f t="shared" si="52"/>
        <v/>
      </c>
      <c r="AE524" s="383"/>
      <c r="AF524" s="302" t="str">
        <f t="shared" si="53"/>
        <v/>
      </c>
      <c r="AG524" s="383"/>
      <c r="AH524" s="302" t="str">
        <f t="shared" si="54"/>
        <v/>
      </c>
      <c r="AI524" s="315" t="str">
        <f t="shared" si="55"/>
        <v/>
      </c>
      <c r="AJ524" s="69" t="str">
        <f>IFERROR(IF(AND(AD523="Probabilidad",AD524="Probabilidad"),(AJ523-(+AJ523*AI524)),IF(AND(AD523="Impacto",AD524="Probabilidad"),(AJ522-(+AJ522*AI524)),IF(AD524="Impacto",AJ523,""))),"")</f>
        <v/>
      </c>
      <c r="AK524" s="69" t="str">
        <f>IFERROR(IF(AND(AD523="Impacto",AD524="Impacto"),(AK523-(+AK523*AI524)),IF(AND(AD523="Probabilidad",AD524="Impacto"),(AK522-(+AK522*AI524)),IF(AD524="Probabilidad",AK523,""))),"")</f>
        <v/>
      </c>
      <c r="AL524" s="19"/>
      <c r="AM524" s="19"/>
      <c r="AN524" s="19"/>
      <c r="AO524" s="952"/>
      <c r="AP524" s="952"/>
      <c r="AQ524" s="968"/>
      <c r="AR524" s="952"/>
      <c r="AS524" s="952"/>
      <c r="AT524" s="968"/>
      <c r="AU524" s="968"/>
      <c r="AV524" s="968"/>
      <c r="AW524" s="803"/>
      <c r="AX524" s="852"/>
      <c r="AY524" s="852"/>
      <c r="AZ524" s="852"/>
      <c r="BA524" s="852"/>
      <c r="BB524" s="1046"/>
      <c r="BC524" s="852"/>
      <c r="BD524" s="852"/>
      <c r="BE524" s="1020"/>
      <c r="BF524" s="1020"/>
      <c r="BG524" s="1020"/>
      <c r="BH524" s="1020"/>
      <c r="BI524" s="1020"/>
      <c r="BJ524" s="852"/>
      <c r="BK524" s="852"/>
      <c r="BL524" s="1041"/>
    </row>
    <row r="525" spans="1:64" x14ac:dyDescent="0.25">
      <c r="A525" s="1056"/>
      <c r="B525" s="1168"/>
      <c r="C525" s="1062"/>
      <c r="D525" s="1013"/>
      <c r="E525" s="946"/>
      <c r="F525" s="1016"/>
      <c r="G525" s="805"/>
      <c r="H525" s="803"/>
      <c r="I525" s="1029"/>
      <c r="J525" s="983"/>
      <c r="K525" s="986"/>
      <c r="L525" s="852"/>
      <c r="M525" s="852"/>
      <c r="N525" s="962"/>
      <c r="O525" s="965"/>
      <c r="P525" s="803"/>
      <c r="Q525" s="955"/>
      <c r="R525" s="803"/>
      <c r="S525" s="955"/>
      <c r="T525" s="803"/>
      <c r="U525" s="955"/>
      <c r="V525" s="958"/>
      <c r="W525" s="955"/>
      <c r="X525" s="955"/>
      <c r="Y525" s="968"/>
      <c r="Z525" s="68">
        <v>5</v>
      </c>
      <c r="AA525" s="306"/>
      <c r="AB525" s="383"/>
      <c r="AC525" s="385"/>
      <c r="AD525" s="384" t="str">
        <f t="shared" si="52"/>
        <v/>
      </c>
      <c r="AE525" s="383"/>
      <c r="AF525" s="302" t="str">
        <f t="shared" si="53"/>
        <v/>
      </c>
      <c r="AG525" s="383"/>
      <c r="AH525" s="302" t="str">
        <f t="shared" si="54"/>
        <v/>
      </c>
      <c r="AI525" s="315" t="str">
        <f t="shared" si="55"/>
        <v/>
      </c>
      <c r="AJ525" s="69" t="str">
        <f>IFERROR(IF(AND(AD524="Probabilidad",AD525="Probabilidad"),(AJ524-(+AJ524*AI525)),IF(AND(AD524="Impacto",AD525="Probabilidad"),(AJ523-(+AJ523*AI525)),IF(AD525="Impacto",AJ524,""))),"")</f>
        <v/>
      </c>
      <c r="AK525" s="69" t="str">
        <f>IFERROR(IF(AND(AD524="Impacto",AD525="Impacto"),(AK524-(+AK524*AI525)),IF(AND(AD524="Probabilidad",AD525="Impacto"),(AK523-(+AK523*AI525)),IF(AD525="Probabilidad",AK524,""))),"")</f>
        <v/>
      </c>
      <c r="AL525" s="19"/>
      <c r="AM525" s="19"/>
      <c r="AN525" s="19"/>
      <c r="AO525" s="952"/>
      <c r="AP525" s="952"/>
      <c r="AQ525" s="968"/>
      <c r="AR525" s="952"/>
      <c r="AS525" s="952"/>
      <c r="AT525" s="968"/>
      <c r="AU525" s="968"/>
      <c r="AV525" s="968"/>
      <c r="AW525" s="803"/>
      <c r="AX525" s="852"/>
      <c r="AY525" s="852"/>
      <c r="AZ525" s="852"/>
      <c r="BA525" s="852"/>
      <c r="BB525" s="1046"/>
      <c r="BC525" s="852"/>
      <c r="BD525" s="852"/>
      <c r="BE525" s="1020"/>
      <c r="BF525" s="1020"/>
      <c r="BG525" s="1020"/>
      <c r="BH525" s="1020"/>
      <c r="BI525" s="1020"/>
      <c r="BJ525" s="852"/>
      <c r="BK525" s="852"/>
      <c r="BL525" s="1041"/>
    </row>
    <row r="526" spans="1:64" ht="15.75" thickBot="1" x14ac:dyDescent="0.3">
      <c r="A526" s="1056"/>
      <c r="B526" s="1168"/>
      <c r="C526" s="1062"/>
      <c r="D526" s="1014"/>
      <c r="E526" s="947"/>
      <c r="F526" s="1017"/>
      <c r="G526" s="806"/>
      <c r="H526" s="847"/>
      <c r="I526" s="1030"/>
      <c r="J526" s="984"/>
      <c r="K526" s="987"/>
      <c r="L526" s="960"/>
      <c r="M526" s="960"/>
      <c r="N526" s="963"/>
      <c r="O526" s="966"/>
      <c r="P526" s="847"/>
      <c r="Q526" s="956"/>
      <c r="R526" s="847"/>
      <c r="S526" s="956"/>
      <c r="T526" s="847"/>
      <c r="U526" s="956"/>
      <c r="V526" s="959"/>
      <c r="W526" s="956"/>
      <c r="X526" s="956"/>
      <c r="Y526" s="969"/>
      <c r="Z526" s="60">
        <v>6</v>
      </c>
      <c r="AA526" s="387"/>
      <c r="AB526" s="388"/>
      <c r="AC526" s="387"/>
      <c r="AD526" s="391" t="str">
        <f t="shared" si="52"/>
        <v/>
      </c>
      <c r="AE526" s="388"/>
      <c r="AF526" s="303" t="str">
        <f t="shared" si="53"/>
        <v/>
      </c>
      <c r="AG526" s="388"/>
      <c r="AH526" s="303" t="str">
        <f t="shared" si="54"/>
        <v/>
      </c>
      <c r="AI526" s="61" t="str">
        <f t="shared" si="55"/>
        <v/>
      </c>
      <c r="AJ526" s="69" t="str">
        <f>IFERROR(IF(AND(AD525="Probabilidad",AD526="Probabilidad"),(AJ525-(+AJ525*AI526)),IF(AND(AD525="Impacto",AD526="Probabilidad"),(AJ524-(+AJ524*AI526)),IF(AD526="Impacto",AJ525,""))),"")</f>
        <v/>
      </c>
      <c r="AK526" s="69" t="str">
        <f>IFERROR(IF(AND(AD525="Impacto",AD526="Impacto"),(AK525-(+AK525*AI526)),IF(AND(AD525="Probabilidad",AD526="Impacto"),(AK524-(+AK524*AI526)),IF(AD526="Probabilidad",AK525,""))),"")</f>
        <v/>
      </c>
      <c r="AL526" s="20"/>
      <c r="AM526" s="20"/>
      <c r="AN526" s="20"/>
      <c r="AO526" s="953"/>
      <c r="AP526" s="953"/>
      <c r="AQ526" s="969"/>
      <c r="AR526" s="953"/>
      <c r="AS526" s="953"/>
      <c r="AT526" s="969"/>
      <c r="AU526" s="969"/>
      <c r="AV526" s="969"/>
      <c r="AW526" s="847"/>
      <c r="AX526" s="960"/>
      <c r="AY526" s="960"/>
      <c r="AZ526" s="960"/>
      <c r="BA526" s="960"/>
      <c r="BB526" s="1047"/>
      <c r="BC526" s="960"/>
      <c r="BD526" s="960"/>
      <c r="BE526" s="1021"/>
      <c r="BF526" s="1021"/>
      <c r="BG526" s="1021"/>
      <c r="BH526" s="1021"/>
      <c r="BI526" s="1021"/>
      <c r="BJ526" s="960"/>
      <c r="BK526" s="960"/>
      <c r="BL526" s="1042"/>
    </row>
    <row r="527" spans="1:64" ht="66.75" customHeight="1" thickBot="1" x14ac:dyDescent="0.3">
      <c r="A527" s="1056"/>
      <c r="B527" s="1168"/>
      <c r="C527" s="1062"/>
      <c r="D527" s="1012" t="s">
        <v>840</v>
      </c>
      <c r="E527" s="945" t="s">
        <v>133</v>
      </c>
      <c r="F527" s="1015">
        <v>3</v>
      </c>
      <c r="G527" s="804" t="s">
        <v>1242</v>
      </c>
      <c r="H527" s="802" t="s">
        <v>98</v>
      </c>
      <c r="I527" s="1043" t="s">
        <v>1733</v>
      </c>
      <c r="J527" s="982" t="s">
        <v>16</v>
      </c>
      <c r="K527" s="985" t="str">
        <f>CONCATENATE(" *",[29]Árbol_G!C555," *",[29]Árbol_G!E555," *",[29]Árbol_G!G555)</f>
        <v xml:space="preserve"> * * *</v>
      </c>
      <c r="L527" s="851" t="s">
        <v>1734</v>
      </c>
      <c r="M527" s="851" t="s">
        <v>942</v>
      </c>
      <c r="N527" s="804"/>
      <c r="O527" s="970"/>
      <c r="P527" s="802" t="s">
        <v>72</v>
      </c>
      <c r="Q527" s="954">
        <f>IF(P527="Muy Alta",100%,IF(P527="Alta",80%,IF(P527="Media",60%,IF(P527="Baja",40%,IF(P527="Muy Baja",20%,"")))))</f>
        <v>0.8</v>
      </c>
      <c r="R527" s="802" t="s">
        <v>74</v>
      </c>
      <c r="S527" s="954">
        <f>IF(R527="Catastrófico",100%,IF(R527="Mayor",80%,IF(R527="Moderado",60%,IF(R527="Menor",40%,IF(R527="Leve",20%,"")))))</f>
        <v>0.2</v>
      </c>
      <c r="T527" s="802" t="s">
        <v>10</v>
      </c>
      <c r="U527" s="954">
        <f>IF(T527="Catastrófico",100%,IF(T527="Mayor",80%,IF(T527="Moderado",60%,IF(T527="Menor",40%,IF(T527="Leve",20%,"")))))</f>
        <v>0.6</v>
      </c>
      <c r="V527" s="957" t="str">
        <f>IF(W527=100%,"Catastrófico",IF(W527=80%,"Mayor",IF(W527=60%,"Moderado",IF(W527=40%,"Menor",IF(W527=20%,"Leve","")))))</f>
        <v>Moderado</v>
      </c>
      <c r="W527" s="954">
        <f>IF(AND(S527="",U527=""),"",MAX(S527,U527))</f>
        <v>0.6</v>
      </c>
      <c r="X527" s="954" t="str">
        <f>CONCATENATE(P527,V527)</f>
        <v>AltaModerado</v>
      </c>
      <c r="Y527" s="967" t="str">
        <f>IF(X527="Muy AltaLeve","Alto",IF(X527="Muy AltaMenor","Alto",IF(X527="Muy AltaModerado","Alto",IF(X527="Muy AltaMayor","Alto",IF(X527="Muy AltaCatastrófico","Extremo",IF(X527="AltaLeve","Moderado",IF(X527="AltaMenor","Moderado",IF(X527="AltaModerado","Alto",IF(X527="AltaMayor","Alto",IF(X527="AltaCatastrófico","Extremo",IF(X527="MediaLeve","Moderado",IF(X527="MediaMenor","Moderado",IF(X527="MediaModerado","Moderado",IF(X527="MediaMayor","Alto",IF(X527="MediaCatastrófico","Extremo",IF(X527="BajaLeve","Bajo",IF(X527="BajaMenor","Moderado",IF(X527="BajaModerado","Moderado",IF(X527="BajaMayor","Alto",IF(X527="BajaCatastrófico","Extremo",IF(X527="Muy BajaLeve","Bajo",IF(X527="Muy BajaMenor","Bajo",IF(X527="Muy BajaModerado","Moderado",IF(X527="Muy BajaMayor","Alto",IF(X527="Muy BajaCatastrófico","Extremo","")))))))))))))))))))))))))</f>
        <v>Alto</v>
      </c>
      <c r="Z527" s="58">
        <v>1</v>
      </c>
      <c r="AA527" s="385" t="s">
        <v>1735</v>
      </c>
      <c r="AB527" s="381" t="s">
        <v>170</v>
      </c>
      <c r="AC527" s="385" t="s">
        <v>1736</v>
      </c>
      <c r="AD527" s="382" t="str">
        <f t="shared" si="52"/>
        <v>Probabilidad</v>
      </c>
      <c r="AE527" s="381" t="s">
        <v>75</v>
      </c>
      <c r="AF527" s="301">
        <f t="shared" si="53"/>
        <v>0.15</v>
      </c>
      <c r="AG527" s="381" t="s">
        <v>77</v>
      </c>
      <c r="AH527" s="301">
        <f t="shared" si="54"/>
        <v>0.15</v>
      </c>
      <c r="AI527" s="300">
        <f t="shared" si="55"/>
        <v>0.3</v>
      </c>
      <c r="AJ527" s="59">
        <f>IFERROR(IF(AD527="Probabilidad",(Q527-(+Q527*AI527)),IF(AD527="Impacto",Q527,"")),"")</f>
        <v>0.56000000000000005</v>
      </c>
      <c r="AK527" s="59">
        <f>IFERROR(IF(AD527="Impacto",(W527-(+W527*AI527)),IF(AD527="Probabilidad",W527,"")),"")</f>
        <v>0.6</v>
      </c>
      <c r="AL527" s="10" t="s">
        <v>66</v>
      </c>
      <c r="AM527" s="10" t="s">
        <v>67</v>
      </c>
      <c r="AN527" s="10" t="s">
        <v>80</v>
      </c>
      <c r="AO527" s="951">
        <f>Q527</f>
        <v>0.8</v>
      </c>
      <c r="AP527" s="951">
        <f>IF(AJ527="","",MIN(AJ527:AJ532))</f>
        <v>0.23520000000000002</v>
      </c>
      <c r="AQ527" s="967" t="str">
        <f>IFERROR(IF(AP527="","",IF(AP527&lt;=0.2,"Muy Baja",IF(AP527&lt;=0.4,"Baja",IF(AP527&lt;=0.6,"Media",IF(AP527&lt;=0.8,"Alta","Muy Alta"))))),"")</f>
        <v>Baja</v>
      </c>
      <c r="AR527" s="951">
        <f>W527</f>
        <v>0.6</v>
      </c>
      <c r="AS527" s="951">
        <f>IF(AK527="","",MIN(AK527:AK532))</f>
        <v>0.44999999999999996</v>
      </c>
      <c r="AT527" s="967" t="str">
        <f>IFERROR(IF(AS527="","",IF(AS527&lt;=0.2,"Leve",IF(AS527&lt;=0.4,"Menor",IF(AS527&lt;=0.6,"Moderado",IF(AS527&lt;=0.8,"Mayor","Catastrófico"))))),"")</f>
        <v>Moderado</v>
      </c>
      <c r="AU527" s="967" t="str">
        <f>Y527</f>
        <v>Alto</v>
      </c>
      <c r="AV527" s="967" t="str">
        <f>IFERROR(IF(OR(AND(AQ527="Muy Baja",AT527="Leve"),AND(AQ527="Muy Baja",AT527="Menor"),AND(AQ527="Baja",AT527="Leve")),"Bajo",IF(OR(AND(AQ527="Muy baja",AT527="Moderado"),AND(AQ527="Baja",AT527="Menor"),AND(AQ527="Baja",AT527="Moderado"),AND(AQ527="Media",AT527="Leve"),AND(AQ527="Media",AT527="Menor"),AND(AQ527="Media",AT527="Moderado"),AND(AQ527="Alta",AT527="Leve"),AND(AQ527="Alta",AT527="Menor")),"Moderado",IF(OR(AND(AQ527="Muy Baja",AT527="Mayor"),AND(AQ527="Baja",AT527="Mayor"),AND(AQ527="Media",AT527="Mayor"),AND(AQ527="Alta",AT527="Moderado"),AND(AQ527="Alta",AT527="Mayor"),AND(AQ527="Muy Alta",AT527="Leve"),AND(AQ527="Muy Alta",AT527="Menor"),AND(AQ527="Muy Alta",AT527="Moderado"),AND(AQ527="Muy Alta",AT527="Mayor")),"Alto",IF(OR(AND(AQ527="Muy Baja",AT527="Catastrófico"),AND(AQ527="Baja",AT527="Catastrófico"),AND(AQ527="Media",AT527="Catastrófico"),AND(AQ527="Alta",AT527="Catastrófico"),AND(AQ527="Muy Alta",AT527="Catastrófico")),"Extremo","")))),"")</f>
        <v>Moderado</v>
      </c>
      <c r="AW527" s="802" t="s">
        <v>167</v>
      </c>
      <c r="AX527" s="804" t="s">
        <v>1737</v>
      </c>
      <c r="AY527" s="851" t="s">
        <v>1243</v>
      </c>
      <c r="AZ527" s="1034" t="s">
        <v>664</v>
      </c>
      <c r="BA527" s="1034" t="s">
        <v>1239</v>
      </c>
      <c r="BB527" s="1235">
        <v>45291</v>
      </c>
      <c r="BC527" s="855"/>
      <c r="BD527" s="855"/>
      <c r="BE527" s="1039"/>
      <c r="BF527" s="1039"/>
      <c r="BG527" s="1039"/>
      <c r="BH527" s="1039"/>
      <c r="BI527" s="1039"/>
      <c r="BJ527" s="855"/>
      <c r="BK527" s="855"/>
      <c r="BL527" s="1040"/>
    </row>
    <row r="528" spans="1:64" ht="105.75" thickBot="1" x14ac:dyDescent="0.3">
      <c r="A528" s="1056"/>
      <c r="B528" s="1168"/>
      <c r="C528" s="1062"/>
      <c r="D528" s="1013"/>
      <c r="E528" s="946"/>
      <c r="F528" s="1016"/>
      <c r="G528" s="805"/>
      <c r="H528" s="803"/>
      <c r="I528" s="1044"/>
      <c r="J528" s="983"/>
      <c r="K528" s="986"/>
      <c r="L528" s="852"/>
      <c r="M528" s="852"/>
      <c r="N528" s="805"/>
      <c r="O528" s="971"/>
      <c r="P528" s="803"/>
      <c r="Q528" s="955"/>
      <c r="R528" s="803"/>
      <c r="S528" s="955"/>
      <c r="T528" s="803"/>
      <c r="U528" s="955"/>
      <c r="V528" s="958"/>
      <c r="W528" s="955"/>
      <c r="X528" s="955"/>
      <c r="Y528" s="968"/>
      <c r="Z528" s="68">
        <v>2</v>
      </c>
      <c r="AA528" s="385" t="s">
        <v>1200</v>
      </c>
      <c r="AB528" s="383" t="s">
        <v>170</v>
      </c>
      <c r="AC528" s="385" t="s">
        <v>1244</v>
      </c>
      <c r="AD528" s="384" t="str">
        <f t="shared" si="52"/>
        <v>Probabilidad</v>
      </c>
      <c r="AE528" s="383" t="s">
        <v>64</v>
      </c>
      <c r="AF528" s="302">
        <f t="shared" si="53"/>
        <v>0.25</v>
      </c>
      <c r="AG528" s="383" t="s">
        <v>77</v>
      </c>
      <c r="AH528" s="302">
        <f t="shared" si="54"/>
        <v>0.15</v>
      </c>
      <c r="AI528" s="315">
        <f t="shared" si="55"/>
        <v>0.4</v>
      </c>
      <c r="AJ528" s="69">
        <f>IFERROR(IF(AND(AD527="Probabilidad",AD528="Probabilidad"),(AJ527-(+AJ527*AI528)),IF(AD528="Probabilidad",(Q527-(+Q527*AI528)),IF(AD528="Impacto",AJ527,""))),"")</f>
        <v>0.33600000000000002</v>
      </c>
      <c r="AK528" s="69">
        <f>IFERROR(IF(AND(AD527="Impacto",AD528="Impacto"),(AK527-(+AK527*AI528)),IF(AD528="Impacto",(W527-(+W527*AI528)),IF(AD528="Probabilidad",AK527,""))),"")</f>
        <v>0.6</v>
      </c>
      <c r="AL528" s="10" t="s">
        <v>66</v>
      </c>
      <c r="AM528" s="10" t="s">
        <v>67</v>
      </c>
      <c r="AN528" s="10" t="s">
        <v>80</v>
      </c>
      <c r="AO528" s="952"/>
      <c r="AP528" s="952"/>
      <c r="AQ528" s="968"/>
      <c r="AR528" s="952"/>
      <c r="AS528" s="952"/>
      <c r="AT528" s="968"/>
      <c r="AU528" s="968"/>
      <c r="AV528" s="968"/>
      <c r="AW528" s="803"/>
      <c r="AX528" s="805"/>
      <c r="AY528" s="852"/>
      <c r="AZ528" s="1035"/>
      <c r="BA528" s="1035"/>
      <c r="BB528" s="1035"/>
      <c r="BC528" s="852"/>
      <c r="BD528" s="852"/>
      <c r="BE528" s="1020"/>
      <c r="BF528" s="1020"/>
      <c r="BG528" s="1020"/>
      <c r="BH528" s="1020"/>
      <c r="BI528" s="1020"/>
      <c r="BJ528" s="852"/>
      <c r="BK528" s="852"/>
      <c r="BL528" s="1041"/>
    </row>
    <row r="529" spans="1:64" ht="71.25" thickBot="1" x14ac:dyDescent="0.3">
      <c r="A529" s="1056"/>
      <c r="B529" s="1168"/>
      <c r="C529" s="1062"/>
      <c r="D529" s="1013"/>
      <c r="E529" s="946"/>
      <c r="F529" s="1016"/>
      <c r="G529" s="805"/>
      <c r="H529" s="803"/>
      <c r="I529" s="1044"/>
      <c r="J529" s="983"/>
      <c r="K529" s="986"/>
      <c r="L529" s="852"/>
      <c r="M529" s="852"/>
      <c r="N529" s="805"/>
      <c r="O529" s="971"/>
      <c r="P529" s="803"/>
      <c r="Q529" s="955"/>
      <c r="R529" s="803"/>
      <c r="S529" s="955"/>
      <c r="T529" s="803"/>
      <c r="U529" s="955"/>
      <c r="V529" s="958"/>
      <c r="W529" s="955"/>
      <c r="X529" s="955"/>
      <c r="Y529" s="968"/>
      <c r="Z529" s="68">
        <v>3</v>
      </c>
      <c r="AA529" s="385" t="s">
        <v>1245</v>
      </c>
      <c r="AB529" s="383" t="s">
        <v>170</v>
      </c>
      <c r="AC529" s="385" t="s">
        <v>1246</v>
      </c>
      <c r="AD529" s="384" t="str">
        <f t="shared" si="52"/>
        <v>Impacto</v>
      </c>
      <c r="AE529" s="383" t="s">
        <v>76</v>
      </c>
      <c r="AF529" s="302">
        <f t="shared" si="53"/>
        <v>0.1</v>
      </c>
      <c r="AG529" s="383" t="s">
        <v>77</v>
      </c>
      <c r="AH529" s="302">
        <f t="shared" si="54"/>
        <v>0.15</v>
      </c>
      <c r="AI529" s="315">
        <f t="shared" si="55"/>
        <v>0.25</v>
      </c>
      <c r="AJ529" s="69">
        <f>IFERROR(IF(AND(AD528="Probabilidad",AD529="Probabilidad"),(AJ528-(+AJ528*AI529)),IF(AND(AD528="Impacto",AD529="Probabilidad"),(AJ527-(+AJ527*AI529)),IF(AD529="Impacto",AJ528,""))),"")</f>
        <v>0.33600000000000002</v>
      </c>
      <c r="AK529" s="69">
        <f>IFERROR(IF(AND(AD528="Impacto",AD529="Impacto"),(AK528-(+AK528*AI529)),IF(AND(AD528="Probabilidad",AD529="Impacto"),(AK527-(+AK527*AI529)),IF(AD529="Probabilidad",AK528,""))),"")</f>
        <v>0.44999999999999996</v>
      </c>
      <c r="AL529" s="10" t="s">
        <v>66</v>
      </c>
      <c r="AM529" s="10" t="s">
        <v>67</v>
      </c>
      <c r="AN529" s="10" t="s">
        <v>80</v>
      </c>
      <c r="AO529" s="952"/>
      <c r="AP529" s="952"/>
      <c r="AQ529" s="968"/>
      <c r="AR529" s="952"/>
      <c r="AS529" s="952"/>
      <c r="AT529" s="968"/>
      <c r="AU529" s="968"/>
      <c r="AV529" s="968"/>
      <c r="AW529" s="803"/>
      <c r="AX529" s="805"/>
      <c r="AY529" s="852"/>
      <c r="AZ529" s="1035"/>
      <c r="BA529" s="1035"/>
      <c r="BB529" s="1035"/>
      <c r="BC529" s="852"/>
      <c r="BD529" s="852"/>
      <c r="BE529" s="1020"/>
      <c r="BF529" s="1020"/>
      <c r="BG529" s="1020"/>
      <c r="BH529" s="1020"/>
      <c r="BI529" s="1020"/>
      <c r="BJ529" s="852"/>
      <c r="BK529" s="852"/>
      <c r="BL529" s="1041"/>
    </row>
    <row r="530" spans="1:64" ht="105" x14ac:dyDescent="0.25">
      <c r="A530" s="1056"/>
      <c r="B530" s="1168"/>
      <c r="C530" s="1062"/>
      <c r="D530" s="1013"/>
      <c r="E530" s="946"/>
      <c r="F530" s="1016"/>
      <c r="G530" s="805"/>
      <c r="H530" s="803"/>
      <c r="I530" s="1044"/>
      <c r="J530" s="983"/>
      <c r="K530" s="986"/>
      <c r="L530" s="852"/>
      <c r="M530" s="852"/>
      <c r="N530" s="805"/>
      <c r="O530" s="971"/>
      <c r="P530" s="803"/>
      <c r="Q530" s="955"/>
      <c r="R530" s="803"/>
      <c r="S530" s="955"/>
      <c r="T530" s="803"/>
      <c r="U530" s="955"/>
      <c r="V530" s="958"/>
      <c r="W530" s="955"/>
      <c r="X530" s="955"/>
      <c r="Y530" s="968"/>
      <c r="Z530" s="68">
        <v>4</v>
      </c>
      <c r="AA530" s="298" t="s">
        <v>915</v>
      </c>
      <c r="AB530" s="383" t="s">
        <v>165</v>
      </c>
      <c r="AC530" s="298" t="s">
        <v>851</v>
      </c>
      <c r="AD530" s="384" t="str">
        <f t="shared" si="52"/>
        <v>Probabilidad</v>
      </c>
      <c r="AE530" s="383" t="s">
        <v>75</v>
      </c>
      <c r="AF530" s="302">
        <f t="shared" si="53"/>
        <v>0.15</v>
      </c>
      <c r="AG530" s="383" t="s">
        <v>77</v>
      </c>
      <c r="AH530" s="302">
        <f t="shared" si="54"/>
        <v>0.15</v>
      </c>
      <c r="AI530" s="315">
        <f t="shared" si="55"/>
        <v>0.3</v>
      </c>
      <c r="AJ530" s="69">
        <f>IFERROR(IF(AND(AD529="Probabilidad",AD530="Probabilidad"),(AJ529-(+AJ529*AI530)),IF(AND(AD529="Impacto",AD530="Probabilidad"),(AJ528-(+AJ528*AI530)),IF(AD530="Impacto",AJ529,""))),"")</f>
        <v>0.23520000000000002</v>
      </c>
      <c r="AK530" s="69">
        <f>IFERROR(IF(AND(AD529="Impacto",AD530="Impacto"),(AK529-(+AK529*AI530)),IF(AND(AD529="Probabilidad",AD530="Impacto"),(AK528-(+AK528*AI530)),IF(AD530="Probabilidad",AK529,""))),"")</f>
        <v>0.44999999999999996</v>
      </c>
      <c r="AL530" s="10" t="s">
        <v>66</v>
      </c>
      <c r="AM530" s="10" t="s">
        <v>67</v>
      </c>
      <c r="AN530" s="10" t="s">
        <v>80</v>
      </c>
      <c r="AO530" s="952"/>
      <c r="AP530" s="952"/>
      <c r="AQ530" s="968"/>
      <c r="AR530" s="952"/>
      <c r="AS530" s="952"/>
      <c r="AT530" s="968"/>
      <c r="AU530" s="968"/>
      <c r="AV530" s="968"/>
      <c r="AW530" s="803"/>
      <c r="AX530" s="805"/>
      <c r="AY530" s="852"/>
      <c r="AZ530" s="1035"/>
      <c r="BA530" s="1035"/>
      <c r="BB530" s="1035"/>
      <c r="BC530" s="852"/>
      <c r="BD530" s="852"/>
      <c r="BE530" s="1020"/>
      <c r="BF530" s="1020"/>
      <c r="BG530" s="1020"/>
      <c r="BH530" s="1020"/>
      <c r="BI530" s="1020"/>
      <c r="BJ530" s="852"/>
      <c r="BK530" s="852"/>
      <c r="BL530" s="1041"/>
    </row>
    <row r="531" spans="1:64" x14ac:dyDescent="0.25">
      <c r="A531" s="1056"/>
      <c r="B531" s="1168"/>
      <c r="C531" s="1062"/>
      <c r="D531" s="1013"/>
      <c r="E531" s="946"/>
      <c r="F531" s="1016"/>
      <c r="G531" s="805"/>
      <c r="H531" s="803"/>
      <c r="I531" s="1044"/>
      <c r="J531" s="983"/>
      <c r="K531" s="986"/>
      <c r="L531" s="852"/>
      <c r="M531" s="852"/>
      <c r="N531" s="805"/>
      <c r="O531" s="971"/>
      <c r="P531" s="803"/>
      <c r="Q531" s="955"/>
      <c r="R531" s="803"/>
      <c r="S531" s="955"/>
      <c r="T531" s="803"/>
      <c r="U531" s="955"/>
      <c r="V531" s="958"/>
      <c r="W531" s="955"/>
      <c r="X531" s="955"/>
      <c r="Y531" s="968"/>
      <c r="Z531" s="68">
        <v>5</v>
      </c>
      <c r="AA531" s="385"/>
      <c r="AB531" s="383"/>
      <c r="AC531" s="386"/>
      <c r="AD531" s="384" t="str">
        <f t="shared" si="52"/>
        <v/>
      </c>
      <c r="AE531" s="383"/>
      <c r="AF531" s="302" t="str">
        <f t="shared" si="53"/>
        <v/>
      </c>
      <c r="AG531" s="383"/>
      <c r="AH531" s="302" t="str">
        <f t="shared" si="54"/>
        <v/>
      </c>
      <c r="AI531" s="315" t="str">
        <f t="shared" si="55"/>
        <v/>
      </c>
      <c r="AJ531" s="69" t="str">
        <f>IFERROR(IF(AND(AD530="Probabilidad",AD531="Probabilidad"),(AJ530-(+AJ530*AI531)),IF(AND(AD530="Impacto",AD531="Probabilidad"),(AJ529-(+AJ529*AI531)),IF(AD531="Impacto",AJ530,""))),"")</f>
        <v/>
      </c>
      <c r="AK531" s="69" t="str">
        <f>IFERROR(IF(AND(AD530="Impacto",AD531="Impacto"),(AK530-(+AK530*AI531)),IF(AND(AD530="Probabilidad",AD531="Impacto"),(AK529-(+AK529*AI531)),IF(AD531="Probabilidad",AK530,""))),"")</f>
        <v/>
      </c>
      <c r="AL531" s="19"/>
      <c r="AM531" s="19"/>
      <c r="AN531" s="19"/>
      <c r="AO531" s="952"/>
      <c r="AP531" s="952"/>
      <c r="AQ531" s="968"/>
      <c r="AR531" s="952"/>
      <c r="AS531" s="952"/>
      <c r="AT531" s="968"/>
      <c r="AU531" s="968"/>
      <c r="AV531" s="968"/>
      <c r="AW531" s="803"/>
      <c r="AX531" s="805"/>
      <c r="AY531" s="852"/>
      <c r="AZ531" s="1035"/>
      <c r="BA531" s="1035"/>
      <c r="BB531" s="1035"/>
      <c r="BC531" s="852"/>
      <c r="BD531" s="852"/>
      <c r="BE531" s="1020"/>
      <c r="BF531" s="1020"/>
      <c r="BG531" s="1020"/>
      <c r="BH531" s="1020"/>
      <c r="BI531" s="1020"/>
      <c r="BJ531" s="852"/>
      <c r="BK531" s="852"/>
      <c r="BL531" s="1041"/>
    </row>
    <row r="532" spans="1:64" ht="15.75" thickBot="1" x14ac:dyDescent="0.3">
      <c r="A532" s="1056"/>
      <c r="B532" s="1168"/>
      <c r="C532" s="1062"/>
      <c r="D532" s="1014"/>
      <c r="E532" s="947"/>
      <c r="F532" s="1017"/>
      <c r="G532" s="806"/>
      <c r="H532" s="847"/>
      <c r="I532" s="1045"/>
      <c r="J532" s="984"/>
      <c r="K532" s="987"/>
      <c r="L532" s="960"/>
      <c r="M532" s="960"/>
      <c r="N532" s="806"/>
      <c r="O532" s="972"/>
      <c r="P532" s="847"/>
      <c r="Q532" s="956"/>
      <c r="R532" s="847"/>
      <c r="S532" s="956"/>
      <c r="T532" s="847"/>
      <c r="U532" s="956"/>
      <c r="V532" s="959"/>
      <c r="W532" s="956"/>
      <c r="X532" s="956"/>
      <c r="Y532" s="969"/>
      <c r="Z532" s="60">
        <v>6</v>
      </c>
      <c r="AA532" s="387"/>
      <c r="AB532" s="388"/>
      <c r="AC532" s="387"/>
      <c r="AD532" s="391" t="str">
        <f t="shared" si="52"/>
        <v/>
      </c>
      <c r="AE532" s="388"/>
      <c r="AF532" s="303" t="str">
        <f t="shared" si="53"/>
        <v/>
      </c>
      <c r="AG532" s="388"/>
      <c r="AH532" s="303" t="str">
        <f t="shared" si="54"/>
        <v/>
      </c>
      <c r="AI532" s="61" t="str">
        <f t="shared" si="55"/>
        <v/>
      </c>
      <c r="AJ532" s="69" t="str">
        <f>IFERROR(IF(AND(AD531="Probabilidad",AD532="Probabilidad"),(AJ531-(+AJ531*AI532)),IF(AND(AD531="Impacto",AD532="Probabilidad"),(AJ530-(+AJ530*AI532)),IF(AD532="Impacto",AJ531,""))),"")</f>
        <v/>
      </c>
      <c r="AK532" s="69" t="str">
        <f>IFERROR(IF(AND(AD531="Impacto",AD532="Impacto"),(AK531-(+AK531*AI532)),IF(AND(AD531="Probabilidad",AD532="Impacto"),(AK530-(+AK530*AI532)),IF(AD532="Probabilidad",AK531,""))),"")</f>
        <v/>
      </c>
      <c r="AL532" s="20"/>
      <c r="AM532" s="20"/>
      <c r="AN532" s="20"/>
      <c r="AO532" s="953"/>
      <c r="AP532" s="953"/>
      <c r="AQ532" s="969"/>
      <c r="AR532" s="953"/>
      <c r="AS532" s="953"/>
      <c r="AT532" s="969"/>
      <c r="AU532" s="969"/>
      <c r="AV532" s="969"/>
      <c r="AW532" s="847"/>
      <c r="AX532" s="806"/>
      <c r="AY532" s="960"/>
      <c r="AZ532" s="1036"/>
      <c r="BA532" s="1036"/>
      <c r="BB532" s="1036"/>
      <c r="BC532" s="960"/>
      <c r="BD532" s="960"/>
      <c r="BE532" s="1021"/>
      <c r="BF532" s="1021"/>
      <c r="BG532" s="1021"/>
      <c r="BH532" s="1021"/>
      <c r="BI532" s="1021"/>
      <c r="BJ532" s="960"/>
      <c r="BK532" s="960"/>
      <c r="BL532" s="1042"/>
    </row>
    <row r="533" spans="1:64" ht="64.5" customHeight="1" thickBot="1" x14ac:dyDescent="0.3">
      <c r="A533" s="1056"/>
      <c r="B533" s="1168"/>
      <c r="C533" s="1062"/>
      <c r="D533" s="1012" t="s">
        <v>840</v>
      </c>
      <c r="E533" s="945" t="s">
        <v>133</v>
      </c>
      <c r="F533" s="1015">
        <v>4</v>
      </c>
      <c r="G533" s="804" t="s">
        <v>1242</v>
      </c>
      <c r="H533" s="802" t="s">
        <v>99</v>
      </c>
      <c r="I533" s="1043" t="s">
        <v>1253</v>
      </c>
      <c r="J533" s="982" t="s">
        <v>16</v>
      </c>
      <c r="K533" s="985" t="str">
        <f>CONCATENATE(" *",[29]Árbol_G!C572," *",[29]Árbol_G!E572," *",[29]Árbol_G!G572)</f>
        <v xml:space="preserve"> * * *</v>
      </c>
      <c r="L533" s="851" t="s">
        <v>1247</v>
      </c>
      <c r="M533" s="851" t="s">
        <v>946</v>
      </c>
      <c r="N533" s="804"/>
      <c r="O533" s="1049"/>
      <c r="P533" s="802" t="s">
        <v>72</v>
      </c>
      <c r="Q533" s="954">
        <f>IF(P533="Muy Alta",100%,IF(P533="Alta",80%,IF(P533="Media",60%,IF(P533="Baja",40%,IF(P533="Muy Baja",20%,"")))))</f>
        <v>0.8</v>
      </c>
      <c r="R533" s="802" t="s">
        <v>74</v>
      </c>
      <c r="S533" s="954">
        <f>IF(R533="Catastrófico",100%,IF(R533="Mayor",80%,IF(R533="Moderado",60%,IF(R533="Menor",40%,IF(R533="Leve",20%,"")))))</f>
        <v>0.2</v>
      </c>
      <c r="T533" s="802" t="s">
        <v>9</v>
      </c>
      <c r="U533" s="954">
        <f>IF(T533="Catastrófico",100%,IF(T533="Mayor",80%,IF(T533="Moderado",60%,IF(T533="Menor",40%,IF(T533="Leve",20%,"")))))</f>
        <v>0.4</v>
      </c>
      <c r="V533" s="957" t="str">
        <f>IF(W533=100%,"Catastrófico",IF(W533=80%,"Mayor",IF(W533=60%,"Moderado",IF(W533=40%,"Menor",IF(W533=20%,"Leve","")))))</f>
        <v>Menor</v>
      </c>
      <c r="W533" s="954">
        <f>IF(AND(S533="",U533=""),"",MAX(S533,U533))</f>
        <v>0.4</v>
      </c>
      <c r="X533" s="954" t="str">
        <f>CONCATENATE(P533,V533)</f>
        <v>AltaMenor</v>
      </c>
      <c r="Y533" s="967" t="str">
        <f>IF(X533="Muy AltaLeve","Alto",IF(X533="Muy AltaMenor","Alto",IF(X533="Muy AltaModerado","Alto",IF(X533="Muy AltaMayor","Alto",IF(X533="Muy AltaCatastrófico","Extremo",IF(X533="AltaLeve","Moderado",IF(X533="AltaMenor","Moderado",IF(X533="AltaModerado","Alto",IF(X533="AltaMayor","Alto",IF(X533="AltaCatastrófico","Extremo",IF(X533="MediaLeve","Moderado",IF(X533="MediaMenor","Moderado",IF(X533="MediaModerado","Moderado",IF(X533="MediaMayor","Alto",IF(X533="MediaCatastrófico","Extremo",IF(X533="BajaLeve","Bajo",IF(X533="BajaMenor","Moderado",IF(X533="BajaModerado","Moderado",IF(X533="BajaMayor","Alto",IF(X533="BajaCatastrófico","Extremo",IF(X533="Muy BajaLeve","Bajo",IF(X533="Muy BajaMenor","Bajo",IF(X533="Muy BajaModerado","Moderado",IF(X533="Muy BajaMayor","Alto",IF(X533="Muy BajaCatastrófico","Extremo","")))))))))))))))))))))))))</f>
        <v>Moderado</v>
      </c>
      <c r="Z533" s="58">
        <v>1</v>
      </c>
      <c r="AA533" s="385" t="s">
        <v>1203</v>
      </c>
      <c r="AB533" s="381"/>
      <c r="AC533" s="385" t="s">
        <v>847</v>
      </c>
      <c r="AD533" s="382" t="str">
        <f t="shared" si="52"/>
        <v>Probabilidad</v>
      </c>
      <c r="AE533" s="381" t="s">
        <v>75</v>
      </c>
      <c r="AF533" s="301">
        <f t="shared" si="53"/>
        <v>0.15</v>
      </c>
      <c r="AG533" s="381" t="s">
        <v>77</v>
      </c>
      <c r="AH533" s="301">
        <f t="shared" si="54"/>
        <v>0.15</v>
      </c>
      <c r="AI533" s="300">
        <f t="shared" si="55"/>
        <v>0.3</v>
      </c>
      <c r="AJ533" s="59">
        <f>IFERROR(IF(AD533="Probabilidad",(Q533-(+Q533*AI533)),IF(AD533="Impacto",Q533,"")),"")</f>
        <v>0.56000000000000005</v>
      </c>
      <c r="AK533" s="59">
        <f>IFERROR(IF(AD533="Impacto",(W533-(+W533*AI533)),IF(AD533="Probabilidad",W533,"")),"")</f>
        <v>0.4</v>
      </c>
      <c r="AL533" s="10" t="s">
        <v>66</v>
      </c>
      <c r="AM533" s="10" t="s">
        <v>67</v>
      </c>
      <c r="AN533" s="10" t="s">
        <v>80</v>
      </c>
      <c r="AO533" s="951">
        <f>Q533</f>
        <v>0.8</v>
      </c>
      <c r="AP533" s="951">
        <f>IF(AJ533="","",MIN(AJ533:AJ538))</f>
        <v>0.39200000000000002</v>
      </c>
      <c r="AQ533" s="967" t="str">
        <f>IFERROR(IF(AP533="","",IF(AP533&lt;=0.2,"Muy Baja",IF(AP533&lt;=0.4,"Baja",IF(AP533&lt;=0.6,"Media",IF(AP533&lt;=0.8,"Alta","Muy Alta"))))),"")</f>
        <v>Baja</v>
      </c>
      <c r="AR533" s="951">
        <f>W533</f>
        <v>0.4</v>
      </c>
      <c r="AS533" s="951">
        <f>IF(AK533="","",MIN(AK533:AK538))</f>
        <v>0.4</v>
      </c>
      <c r="AT533" s="967" t="str">
        <f>IFERROR(IF(AS533="","",IF(AS533&lt;=0.2,"Leve",IF(AS533&lt;=0.4,"Menor",IF(AS533&lt;=0.6,"Moderado",IF(AS533&lt;=0.8,"Mayor","Catastrófico"))))),"")</f>
        <v>Menor</v>
      </c>
      <c r="AU533" s="967" t="str">
        <f>Y533</f>
        <v>Moderado</v>
      </c>
      <c r="AV533" s="967" t="str">
        <f>IFERROR(IF(OR(AND(AQ533="Muy Baja",AT533="Leve"),AND(AQ533="Muy Baja",AT533="Menor"),AND(AQ533="Baja",AT533="Leve")),"Bajo",IF(OR(AND(AQ533="Muy baja",AT533="Moderado"),AND(AQ533="Baja",AT533="Menor"),AND(AQ533="Baja",AT533="Moderado"),AND(AQ533="Media",AT533="Leve"),AND(AQ533="Media",AT533="Menor"),AND(AQ533="Media",AT533="Moderado"),AND(AQ533="Alta",AT533="Leve"),AND(AQ533="Alta",AT533="Menor")),"Moderado",IF(OR(AND(AQ533="Muy Baja",AT533="Mayor"),AND(AQ533="Baja",AT533="Mayor"),AND(AQ533="Media",AT533="Mayor"),AND(AQ533="Alta",AT533="Moderado"),AND(AQ533="Alta",AT533="Mayor"),AND(AQ533="Muy Alta",AT533="Leve"),AND(AQ533="Muy Alta",AT533="Menor"),AND(AQ533="Muy Alta",AT533="Moderado"),AND(AQ533="Muy Alta",AT533="Mayor")),"Alto",IF(OR(AND(AQ533="Muy Baja",AT533="Catastrófico"),AND(AQ533="Baja",AT533="Catastrófico"),AND(AQ533="Media",AT533="Catastrófico"),AND(AQ533="Alta",AT533="Catastrófico"),AND(AQ533="Muy Alta",AT533="Catastrófico")),"Extremo","")))),"")</f>
        <v>Moderado</v>
      </c>
      <c r="AW533" s="802" t="s">
        <v>167</v>
      </c>
      <c r="AX533" s="804" t="s">
        <v>1248</v>
      </c>
      <c r="AY533" s="851" t="s">
        <v>1238</v>
      </c>
      <c r="AZ533" s="1034" t="s">
        <v>664</v>
      </c>
      <c r="BA533" s="1034" t="s">
        <v>1239</v>
      </c>
      <c r="BB533" s="1235">
        <v>45291</v>
      </c>
      <c r="BC533" s="855"/>
      <c r="BD533" s="855"/>
      <c r="BE533" s="1039"/>
      <c r="BF533" s="1039"/>
      <c r="BG533" s="1039"/>
      <c r="BH533" s="1039"/>
      <c r="BI533" s="1039"/>
      <c r="BJ533" s="855"/>
      <c r="BK533" s="855"/>
      <c r="BL533" s="1040"/>
    </row>
    <row r="534" spans="1:64" ht="111" customHeight="1" x14ac:dyDescent="0.25">
      <c r="A534" s="1056"/>
      <c r="B534" s="1168"/>
      <c r="C534" s="1062"/>
      <c r="D534" s="1013"/>
      <c r="E534" s="946"/>
      <c r="F534" s="1016"/>
      <c r="G534" s="805"/>
      <c r="H534" s="803"/>
      <c r="I534" s="1044"/>
      <c r="J534" s="983"/>
      <c r="K534" s="986"/>
      <c r="L534" s="852"/>
      <c r="M534" s="852"/>
      <c r="N534" s="805"/>
      <c r="O534" s="1050"/>
      <c r="P534" s="803"/>
      <c r="Q534" s="955"/>
      <c r="R534" s="803"/>
      <c r="S534" s="955"/>
      <c r="T534" s="803"/>
      <c r="U534" s="955"/>
      <c r="V534" s="958"/>
      <c r="W534" s="955"/>
      <c r="X534" s="955"/>
      <c r="Y534" s="968"/>
      <c r="Z534" s="68">
        <v>2</v>
      </c>
      <c r="AA534" s="298" t="s">
        <v>915</v>
      </c>
      <c r="AB534" s="383"/>
      <c r="AC534" s="298" t="s">
        <v>851</v>
      </c>
      <c r="AD534" s="384" t="str">
        <f t="shared" si="52"/>
        <v>Probabilidad</v>
      </c>
      <c r="AE534" s="383" t="s">
        <v>75</v>
      </c>
      <c r="AF534" s="302">
        <f t="shared" si="53"/>
        <v>0.15</v>
      </c>
      <c r="AG534" s="383" t="s">
        <v>77</v>
      </c>
      <c r="AH534" s="302">
        <f t="shared" si="54"/>
        <v>0.15</v>
      </c>
      <c r="AI534" s="315">
        <f t="shared" si="55"/>
        <v>0.3</v>
      </c>
      <c r="AJ534" s="69">
        <f>IFERROR(IF(AND(AD533="Probabilidad",AD534="Probabilidad"),(AJ533-(+AJ533*AI534)),IF(AD534="Probabilidad",(Q533-(+Q533*AI534)),IF(AD534="Impacto",AJ533,""))),"")</f>
        <v>0.39200000000000002</v>
      </c>
      <c r="AK534" s="69">
        <f>IFERROR(IF(AND(AD533="Impacto",AD534="Impacto"),(AK533-(+AK533*AI534)),IF(AD534="Impacto",(W533-(+W533*AI534)),IF(AD534="Probabilidad",AK533,""))),"")</f>
        <v>0.4</v>
      </c>
      <c r="AL534" s="10" t="s">
        <v>66</v>
      </c>
      <c r="AM534" s="10" t="s">
        <v>67</v>
      </c>
      <c r="AN534" s="10" t="s">
        <v>80</v>
      </c>
      <c r="AO534" s="952"/>
      <c r="AP534" s="952"/>
      <c r="AQ534" s="968"/>
      <c r="AR534" s="952"/>
      <c r="AS534" s="952"/>
      <c r="AT534" s="968"/>
      <c r="AU534" s="968"/>
      <c r="AV534" s="968"/>
      <c r="AW534" s="803"/>
      <c r="AX534" s="805"/>
      <c r="AY534" s="852"/>
      <c r="AZ534" s="1035"/>
      <c r="BA534" s="1035"/>
      <c r="BB534" s="1035"/>
      <c r="BC534" s="852"/>
      <c r="BD534" s="852"/>
      <c r="BE534" s="1020"/>
      <c r="BF534" s="1020"/>
      <c r="BG534" s="1020"/>
      <c r="BH534" s="1020"/>
      <c r="BI534" s="1020"/>
      <c r="BJ534" s="852"/>
      <c r="BK534" s="852"/>
      <c r="BL534" s="1041"/>
    </row>
    <row r="535" spans="1:64" x14ac:dyDescent="0.25">
      <c r="A535" s="1056"/>
      <c r="B535" s="1168"/>
      <c r="C535" s="1062"/>
      <c r="D535" s="1013"/>
      <c r="E535" s="946"/>
      <c r="F535" s="1016"/>
      <c r="G535" s="805"/>
      <c r="H535" s="803"/>
      <c r="I535" s="1044"/>
      <c r="J535" s="983"/>
      <c r="K535" s="986"/>
      <c r="L535" s="852"/>
      <c r="M535" s="852"/>
      <c r="N535" s="805"/>
      <c r="O535" s="1050"/>
      <c r="P535" s="803"/>
      <c r="Q535" s="955"/>
      <c r="R535" s="803"/>
      <c r="S535" s="955"/>
      <c r="T535" s="803"/>
      <c r="U535" s="955"/>
      <c r="V535" s="958"/>
      <c r="W535" s="955"/>
      <c r="X535" s="955"/>
      <c r="Y535" s="968"/>
      <c r="Z535" s="68">
        <v>3</v>
      </c>
      <c r="AA535" s="385"/>
      <c r="AB535" s="383"/>
      <c r="AC535" s="385"/>
      <c r="AD535" s="384" t="str">
        <f t="shared" si="52"/>
        <v/>
      </c>
      <c r="AE535" s="383"/>
      <c r="AF535" s="302" t="str">
        <f t="shared" si="53"/>
        <v/>
      </c>
      <c r="AG535" s="383"/>
      <c r="AH535" s="302" t="str">
        <f t="shared" si="54"/>
        <v/>
      </c>
      <c r="AI535" s="315" t="str">
        <f t="shared" si="55"/>
        <v/>
      </c>
      <c r="AJ535" s="69" t="str">
        <f>IFERROR(IF(AND(AD534="Probabilidad",AD535="Probabilidad"),(AJ534-(+AJ534*AI535)),IF(AND(AD534="Impacto",AD535="Probabilidad"),(AJ533-(+AJ533*AI535)),IF(AD535="Impacto",AJ534,""))),"")</f>
        <v/>
      </c>
      <c r="AK535" s="69" t="str">
        <f>IFERROR(IF(AND(AD534="Impacto",AD535="Impacto"),(AK534-(+AK534*AI535)),IF(AND(AD534="Probabilidad",AD535="Impacto"),(AK533-(+AK533*AI535)),IF(AD535="Probabilidad",AK534,""))),"")</f>
        <v/>
      </c>
      <c r="AL535" s="19"/>
      <c r="AM535" s="19"/>
      <c r="AN535" s="19"/>
      <c r="AO535" s="952"/>
      <c r="AP535" s="952"/>
      <c r="AQ535" s="968"/>
      <c r="AR535" s="952"/>
      <c r="AS535" s="952"/>
      <c r="AT535" s="968"/>
      <c r="AU535" s="968"/>
      <c r="AV535" s="968"/>
      <c r="AW535" s="803"/>
      <c r="AX535" s="805"/>
      <c r="AY535" s="852"/>
      <c r="AZ535" s="1035"/>
      <c r="BA535" s="1035"/>
      <c r="BB535" s="1035"/>
      <c r="BC535" s="852"/>
      <c r="BD535" s="852"/>
      <c r="BE535" s="1020"/>
      <c r="BF535" s="1020"/>
      <c r="BG535" s="1020"/>
      <c r="BH535" s="1020"/>
      <c r="BI535" s="1020"/>
      <c r="BJ535" s="852"/>
      <c r="BK535" s="852"/>
      <c r="BL535" s="1041"/>
    </row>
    <row r="536" spans="1:64" x14ac:dyDescent="0.25">
      <c r="A536" s="1056"/>
      <c r="B536" s="1168"/>
      <c r="C536" s="1062"/>
      <c r="D536" s="1013"/>
      <c r="E536" s="946"/>
      <c r="F536" s="1016"/>
      <c r="G536" s="805"/>
      <c r="H536" s="803"/>
      <c r="I536" s="1044"/>
      <c r="J536" s="983"/>
      <c r="K536" s="986"/>
      <c r="L536" s="852"/>
      <c r="M536" s="852"/>
      <c r="N536" s="805"/>
      <c r="O536" s="1050"/>
      <c r="P536" s="803"/>
      <c r="Q536" s="955"/>
      <c r="R536" s="803"/>
      <c r="S536" s="955"/>
      <c r="T536" s="803"/>
      <c r="U536" s="955"/>
      <c r="V536" s="958"/>
      <c r="W536" s="955"/>
      <c r="X536" s="955"/>
      <c r="Y536" s="968"/>
      <c r="Z536" s="68">
        <v>4</v>
      </c>
      <c r="AA536" s="385"/>
      <c r="AB536" s="383"/>
      <c r="AC536" s="385"/>
      <c r="AD536" s="384" t="str">
        <f t="shared" si="52"/>
        <v/>
      </c>
      <c r="AE536" s="383"/>
      <c r="AF536" s="302" t="str">
        <f t="shared" si="53"/>
        <v/>
      </c>
      <c r="AG536" s="383"/>
      <c r="AH536" s="302" t="str">
        <f t="shared" si="54"/>
        <v/>
      </c>
      <c r="AI536" s="315" t="str">
        <f t="shared" si="55"/>
        <v/>
      </c>
      <c r="AJ536" s="69" t="str">
        <f>IFERROR(IF(AND(AD535="Probabilidad",AD536="Probabilidad"),(AJ535-(+AJ535*AI536)),IF(AND(AD535="Impacto",AD536="Probabilidad"),(AJ534-(+AJ534*AI536)),IF(AD536="Impacto",AJ535,""))),"")</f>
        <v/>
      </c>
      <c r="AK536" s="69" t="str">
        <f>IFERROR(IF(AND(AD535="Impacto",AD536="Impacto"),(AK535-(+AK535*AI536)),IF(AND(AD535="Probabilidad",AD536="Impacto"),(AK534-(+AK534*AI536)),IF(AD536="Probabilidad",AK535,""))),"")</f>
        <v/>
      </c>
      <c r="AL536" s="19"/>
      <c r="AM536" s="19"/>
      <c r="AN536" s="19"/>
      <c r="AO536" s="952"/>
      <c r="AP536" s="952"/>
      <c r="AQ536" s="968"/>
      <c r="AR536" s="952"/>
      <c r="AS536" s="952"/>
      <c r="AT536" s="968"/>
      <c r="AU536" s="968"/>
      <c r="AV536" s="968"/>
      <c r="AW536" s="803"/>
      <c r="AX536" s="805"/>
      <c r="AY536" s="852"/>
      <c r="AZ536" s="1035"/>
      <c r="BA536" s="1035"/>
      <c r="BB536" s="1035"/>
      <c r="BC536" s="852"/>
      <c r="BD536" s="852"/>
      <c r="BE536" s="1020"/>
      <c r="BF536" s="1020"/>
      <c r="BG536" s="1020"/>
      <c r="BH536" s="1020"/>
      <c r="BI536" s="1020"/>
      <c r="BJ536" s="852"/>
      <c r="BK536" s="852"/>
      <c r="BL536" s="1041"/>
    </row>
    <row r="537" spans="1:64" x14ac:dyDescent="0.25">
      <c r="A537" s="1056"/>
      <c r="B537" s="1168"/>
      <c r="C537" s="1062"/>
      <c r="D537" s="1013"/>
      <c r="E537" s="946"/>
      <c r="F537" s="1016"/>
      <c r="G537" s="805"/>
      <c r="H537" s="803"/>
      <c r="I537" s="1044"/>
      <c r="J537" s="983"/>
      <c r="K537" s="986"/>
      <c r="L537" s="852"/>
      <c r="M537" s="852"/>
      <c r="N537" s="805"/>
      <c r="O537" s="1050"/>
      <c r="P537" s="803"/>
      <c r="Q537" s="955"/>
      <c r="R537" s="803"/>
      <c r="S537" s="955"/>
      <c r="T537" s="803"/>
      <c r="U537" s="955"/>
      <c r="V537" s="958"/>
      <c r="W537" s="955"/>
      <c r="X537" s="955"/>
      <c r="Y537" s="968"/>
      <c r="Z537" s="68">
        <v>5</v>
      </c>
      <c r="AA537" s="385"/>
      <c r="AB537" s="383"/>
      <c r="AC537" s="385"/>
      <c r="AD537" s="384" t="str">
        <f t="shared" si="52"/>
        <v/>
      </c>
      <c r="AE537" s="383"/>
      <c r="AF537" s="302" t="str">
        <f t="shared" si="53"/>
        <v/>
      </c>
      <c r="AG537" s="383"/>
      <c r="AH537" s="302" t="str">
        <f t="shared" si="54"/>
        <v/>
      </c>
      <c r="AI537" s="315" t="str">
        <f t="shared" si="55"/>
        <v/>
      </c>
      <c r="AJ537" s="69" t="str">
        <f>IFERROR(IF(AND(AD536="Probabilidad",AD537="Probabilidad"),(AJ536-(+AJ536*AI537)),IF(AND(AD536="Impacto",AD537="Probabilidad"),(AJ535-(+AJ535*AI537)),IF(AD537="Impacto",AJ536,""))),"")</f>
        <v/>
      </c>
      <c r="AK537" s="69" t="str">
        <f>IFERROR(IF(AND(AD536="Impacto",AD537="Impacto"),(AK536-(+AK536*AI537)),IF(AND(AD536="Probabilidad",AD537="Impacto"),(AK535-(+AK535*AI537)),IF(AD537="Probabilidad",AK536,""))),"")</f>
        <v/>
      </c>
      <c r="AL537" s="19"/>
      <c r="AM537" s="19"/>
      <c r="AN537" s="19"/>
      <c r="AO537" s="952"/>
      <c r="AP537" s="952"/>
      <c r="AQ537" s="968"/>
      <c r="AR537" s="952"/>
      <c r="AS537" s="952"/>
      <c r="AT537" s="968"/>
      <c r="AU537" s="968"/>
      <c r="AV537" s="968"/>
      <c r="AW537" s="803"/>
      <c r="AX537" s="805"/>
      <c r="AY537" s="852"/>
      <c r="AZ537" s="1035"/>
      <c r="BA537" s="1035"/>
      <c r="BB537" s="1035"/>
      <c r="BC537" s="852"/>
      <c r="BD537" s="852"/>
      <c r="BE537" s="1020"/>
      <c r="BF537" s="1020"/>
      <c r="BG537" s="1020"/>
      <c r="BH537" s="1020"/>
      <c r="BI537" s="1020"/>
      <c r="BJ537" s="852"/>
      <c r="BK537" s="852"/>
      <c r="BL537" s="1041"/>
    </row>
    <row r="538" spans="1:64" ht="15.75" thickBot="1" x14ac:dyDescent="0.3">
      <c r="A538" s="1056"/>
      <c r="B538" s="1168"/>
      <c r="C538" s="1062"/>
      <c r="D538" s="1014"/>
      <c r="E538" s="947"/>
      <c r="F538" s="1017"/>
      <c r="G538" s="806"/>
      <c r="H538" s="847"/>
      <c r="I538" s="1045"/>
      <c r="J538" s="984"/>
      <c r="K538" s="987"/>
      <c r="L538" s="960"/>
      <c r="M538" s="960"/>
      <c r="N538" s="806"/>
      <c r="O538" s="1051"/>
      <c r="P538" s="847"/>
      <c r="Q538" s="956"/>
      <c r="R538" s="847"/>
      <c r="S538" s="956"/>
      <c r="T538" s="847"/>
      <c r="U538" s="956"/>
      <c r="V538" s="959"/>
      <c r="W538" s="956"/>
      <c r="X538" s="956"/>
      <c r="Y538" s="969"/>
      <c r="Z538" s="60">
        <v>6</v>
      </c>
      <c r="AA538" s="387"/>
      <c r="AB538" s="388"/>
      <c r="AC538" s="387"/>
      <c r="AD538" s="391" t="str">
        <f t="shared" si="52"/>
        <v/>
      </c>
      <c r="AE538" s="388"/>
      <c r="AF538" s="303" t="str">
        <f t="shared" si="53"/>
        <v/>
      </c>
      <c r="AG538" s="388"/>
      <c r="AH538" s="303" t="str">
        <f t="shared" si="54"/>
        <v/>
      </c>
      <c r="AI538" s="61" t="str">
        <f t="shared" si="55"/>
        <v/>
      </c>
      <c r="AJ538" s="69" t="str">
        <f>IFERROR(IF(AND(AD537="Probabilidad",AD538="Probabilidad"),(AJ537-(+AJ537*AI538)),IF(AND(AD537="Impacto",AD538="Probabilidad"),(AJ536-(+AJ536*AI538)),IF(AD538="Impacto",AJ537,""))),"")</f>
        <v/>
      </c>
      <c r="AK538" s="69" t="str">
        <f>IFERROR(IF(AND(AD537="Impacto",AD538="Impacto"),(AK537-(+AK537*AI538)),IF(AND(AD537="Probabilidad",AD538="Impacto"),(AK536-(+AK536*AI538)),IF(AD538="Probabilidad",AK537,""))),"")</f>
        <v/>
      </c>
      <c r="AL538" s="20"/>
      <c r="AM538" s="20"/>
      <c r="AN538" s="20"/>
      <c r="AO538" s="953"/>
      <c r="AP538" s="953"/>
      <c r="AQ538" s="969"/>
      <c r="AR538" s="953"/>
      <c r="AS538" s="953"/>
      <c r="AT538" s="969"/>
      <c r="AU538" s="969"/>
      <c r="AV538" s="969"/>
      <c r="AW538" s="847"/>
      <c r="AX538" s="806"/>
      <c r="AY538" s="960"/>
      <c r="AZ538" s="1036"/>
      <c r="BA538" s="1036"/>
      <c r="BB538" s="1036"/>
      <c r="BC538" s="960"/>
      <c r="BD538" s="960"/>
      <c r="BE538" s="1021"/>
      <c r="BF538" s="1021"/>
      <c r="BG538" s="1021"/>
      <c r="BH538" s="1021"/>
      <c r="BI538" s="1021"/>
      <c r="BJ538" s="960"/>
      <c r="BK538" s="960"/>
      <c r="BL538" s="1042"/>
    </row>
    <row r="539" spans="1:64" ht="75" customHeight="1" thickBot="1" x14ac:dyDescent="0.3">
      <c r="A539" s="1056"/>
      <c r="B539" s="1168"/>
      <c r="C539" s="1062"/>
      <c r="D539" s="1012" t="s">
        <v>840</v>
      </c>
      <c r="E539" s="945" t="s">
        <v>133</v>
      </c>
      <c r="F539" s="1015">
        <v>5</v>
      </c>
      <c r="G539" s="851" t="s">
        <v>1249</v>
      </c>
      <c r="H539" s="802" t="s">
        <v>98</v>
      </c>
      <c r="I539" s="1043" t="s">
        <v>1254</v>
      </c>
      <c r="J539" s="982"/>
      <c r="K539" s="1001" t="str">
        <f>CONCATENATE(" *",[29]Árbol_G!C589," *",[29]Árbol_G!E589," *",[29]Árbol_G!G589)</f>
        <v xml:space="preserve"> * * *</v>
      </c>
      <c r="L539" s="851" t="s">
        <v>1235</v>
      </c>
      <c r="M539" s="851" t="s">
        <v>1236</v>
      </c>
      <c r="N539" s="1052"/>
      <c r="O539" s="1049"/>
      <c r="P539" s="802" t="s">
        <v>71</v>
      </c>
      <c r="Q539" s="954">
        <f>IF(P539="Muy Alta",100%,IF(P539="Alta",80%,IF(P539="Media",60%,IF(P539="Baja",40%,IF(P539="Muy Baja",20%,"")))))</f>
        <v>0.4</v>
      </c>
      <c r="R539" s="802" t="s">
        <v>74</v>
      </c>
      <c r="S539" s="954">
        <f>IF(R539="Catastrófico",100%,IF(R539="Mayor",80%,IF(R539="Moderado",60%,IF(R539="Menor",40%,IF(R539="Leve",20%,"")))))</f>
        <v>0.2</v>
      </c>
      <c r="T539" s="802" t="s">
        <v>10</v>
      </c>
      <c r="U539" s="954">
        <f>IF(T539="Catastrófico",100%,IF(T539="Mayor",80%,IF(T539="Moderado",60%,IF(T539="Menor",40%,IF(T539="Leve",20%,"")))))</f>
        <v>0.6</v>
      </c>
      <c r="V539" s="957" t="str">
        <f>IF(W539=100%,"Catastrófico",IF(W539=80%,"Mayor",IF(W539=60%,"Moderado",IF(W539=40%,"Menor",IF(W539=20%,"Leve","")))))</f>
        <v>Moderado</v>
      </c>
      <c r="W539" s="954">
        <f>IF(AND(S539="",U539=""),"",MAX(S539,U539))</f>
        <v>0.6</v>
      </c>
      <c r="X539" s="954" t="str">
        <f>CONCATENATE(P539,V539)</f>
        <v>BajaModerado</v>
      </c>
      <c r="Y539" s="967" t="str">
        <f>IF(X539="Muy AltaLeve","Alto",IF(X539="Muy AltaMenor","Alto",IF(X539="Muy AltaModerado","Alto",IF(X539="Muy AltaMayor","Alto",IF(X539="Muy AltaCatastrófico","Extremo",IF(X539="AltaLeve","Moderado",IF(X539="AltaMenor","Moderado",IF(X539="AltaModerado","Alto",IF(X539="AltaMayor","Alto",IF(X539="AltaCatastrófico","Extremo",IF(X539="MediaLeve","Moderado",IF(X539="MediaMenor","Moderado",IF(X539="MediaModerado","Moderado",IF(X539="MediaMayor","Alto",IF(X539="MediaCatastrófico","Extremo",IF(X539="BajaLeve","Bajo",IF(X539="BajaMenor","Moderado",IF(X539="BajaModerado","Moderado",IF(X539="BajaMayor","Alto",IF(X539="BajaCatastrófico","Extremo",IF(X539="Muy BajaLeve","Bajo",IF(X539="Muy BajaMenor","Bajo",IF(X539="Muy BajaModerado","Moderado",IF(X539="Muy BajaMayor","Alto",IF(X539="Muy BajaCatastrófico","Extremo","")))))))))))))))))))))))))</f>
        <v>Moderado</v>
      </c>
      <c r="Z539" s="58">
        <v>1</v>
      </c>
      <c r="AA539" s="385" t="s">
        <v>963</v>
      </c>
      <c r="AB539" s="381" t="s">
        <v>165</v>
      </c>
      <c r="AC539" s="385" t="s">
        <v>964</v>
      </c>
      <c r="AD539" s="396" t="str">
        <f t="shared" si="52"/>
        <v>Probabilidad</v>
      </c>
      <c r="AE539" s="381" t="s">
        <v>64</v>
      </c>
      <c r="AF539" s="301">
        <f t="shared" si="53"/>
        <v>0.25</v>
      </c>
      <c r="AG539" s="381" t="s">
        <v>65</v>
      </c>
      <c r="AH539" s="301">
        <f t="shared" si="54"/>
        <v>0.25</v>
      </c>
      <c r="AI539" s="300">
        <f t="shared" si="55"/>
        <v>0.5</v>
      </c>
      <c r="AJ539" s="59">
        <f>IFERROR(IF(AD539="Probabilidad",(Q539-(+Q539*AI539)),IF(AD539="Impacto",Q539,"")),"")</f>
        <v>0.2</v>
      </c>
      <c r="AK539" s="59">
        <f>IFERROR(IF(AD539="Impacto",(W539-(+W539*AI539)),IF(AD539="Probabilidad",W539,"")),"")</f>
        <v>0.6</v>
      </c>
      <c r="AL539" s="10" t="s">
        <v>66</v>
      </c>
      <c r="AM539" s="10" t="s">
        <v>67</v>
      </c>
      <c r="AN539" s="10" t="s">
        <v>80</v>
      </c>
      <c r="AO539" s="951">
        <f>Q539</f>
        <v>0.4</v>
      </c>
      <c r="AP539" s="951">
        <f>IF(AJ539="","",MIN(AJ539:AJ544))</f>
        <v>0.14000000000000001</v>
      </c>
      <c r="AQ539" s="967" t="str">
        <f>IFERROR(IF(AP539="","",IF(AP539&lt;=0.2,"Muy Baja",IF(AP539&lt;=0.4,"Baja",IF(AP539&lt;=0.6,"Media",IF(AP539&lt;=0.8,"Alta","Muy Alta"))))),"")</f>
        <v>Muy Baja</v>
      </c>
      <c r="AR539" s="951">
        <f>W539</f>
        <v>0.6</v>
      </c>
      <c r="AS539" s="951">
        <f>IF(AK539="","",MIN(AK539:AK544))</f>
        <v>0.6</v>
      </c>
      <c r="AT539" s="967" t="str">
        <f>IFERROR(IF(AS539="","",IF(AS539&lt;=0.2,"Leve",IF(AS539&lt;=0.4,"Menor",IF(AS539&lt;=0.6,"Moderado",IF(AS539&lt;=0.8,"Mayor","Catastrófico"))))),"")</f>
        <v>Moderado</v>
      </c>
      <c r="AU539" s="967" t="str">
        <f>Y539</f>
        <v>Moderado</v>
      </c>
      <c r="AV539" s="967" t="str">
        <f>IFERROR(IF(OR(AND(AQ539="Muy Baja",AT539="Leve"),AND(AQ539="Muy Baja",AT539="Menor"),AND(AQ539="Baja",AT539="Leve")),"Bajo",IF(OR(AND(AQ539="Muy baja",AT539="Moderado"),AND(AQ539="Baja",AT539="Menor"),AND(AQ539="Baja",AT539="Moderado"),AND(AQ539="Media",AT539="Leve"),AND(AQ539="Media",AT539="Menor"),AND(AQ539="Media",AT539="Moderado"),AND(AQ539="Alta",AT539="Leve"),AND(AQ539="Alta",AT539="Menor")),"Moderado",IF(OR(AND(AQ539="Muy Baja",AT539="Mayor"),AND(AQ539="Baja",AT539="Mayor"),AND(AQ539="Media",AT539="Mayor"),AND(AQ539="Alta",AT539="Moderado"),AND(AQ539="Alta",AT539="Mayor"),AND(AQ539="Muy Alta",AT539="Leve"),AND(AQ539="Muy Alta",AT539="Menor"),AND(AQ539="Muy Alta",AT539="Moderado"),AND(AQ539="Muy Alta",AT539="Mayor")),"Alto",IF(OR(AND(AQ539="Muy Baja",AT539="Catastrófico"),AND(AQ539="Baja",AT539="Catastrófico"),AND(AQ539="Media",AT539="Catastrófico"),AND(AQ539="Alta",AT539="Catastrófico"),AND(AQ539="Muy Alta",AT539="Catastrófico")),"Extremo","")))),"")</f>
        <v>Moderado</v>
      </c>
      <c r="AW539" s="802" t="s">
        <v>167</v>
      </c>
      <c r="AX539" s="1064" t="s">
        <v>1250</v>
      </c>
      <c r="AY539" s="1064" t="s">
        <v>1238</v>
      </c>
      <c r="AZ539" s="1034" t="s">
        <v>664</v>
      </c>
      <c r="BA539" s="1034" t="s">
        <v>1239</v>
      </c>
      <c r="BB539" s="1235">
        <v>45291</v>
      </c>
      <c r="BC539" s="855"/>
      <c r="BD539" s="855"/>
      <c r="BE539" s="1039"/>
      <c r="BF539" s="1039"/>
      <c r="BG539" s="1039"/>
      <c r="BH539" s="1039"/>
      <c r="BI539" s="1039"/>
      <c r="BJ539" s="855"/>
      <c r="BK539" s="855"/>
      <c r="BL539" s="1040"/>
    </row>
    <row r="540" spans="1:64" ht="105" x14ac:dyDescent="0.25">
      <c r="A540" s="1056"/>
      <c r="B540" s="1168"/>
      <c r="C540" s="1062"/>
      <c r="D540" s="1013"/>
      <c r="E540" s="946"/>
      <c r="F540" s="1016"/>
      <c r="G540" s="852"/>
      <c r="H540" s="803"/>
      <c r="I540" s="1044"/>
      <c r="J540" s="983"/>
      <c r="K540" s="1002"/>
      <c r="L540" s="852"/>
      <c r="M540" s="852"/>
      <c r="N540" s="1053"/>
      <c r="O540" s="1050"/>
      <c r="P540" s="803"/>
      <c r="Q540" s="955"/>
      <c r="R540" s="803"/>
      <c r="S540" s="955"/>
      <c r="T540" s="803"/>
      <c r="U540" s="955"/>
      <c r="V540" s="958"/>
      <c r="W540" s="955"/>
      <c r="X540" s="955"/>
      <c r="Y540" s="968"/>
      <c r="Z540" s="68">
        <v>2</v>
      </c>
      <c r="AA540" s="298" t="s">
        <v>915</v>
      </c>
      <c r="AB540" s="383" t="s">
        <v>165</v>
      </c>
      <c r="AC540" s="298" t="s">
        <v>851</v>
      </c>
      <c r="AD540" s="384" t="str">
        <f t="shared" si="52"/>
        <v>Probabilidad</v>
      </c>
      <c r="AE540" s="383" t="s">
        <v>75</v>
      </c>
      <c r="AF540" s="302">
        <f t="shared" si="53"/>
        <v>0.15</v>
      </c>
      <c r="AG540" s="383" t="s">
        <v>77</v>
      </c>
      <c r="AH540" s="302">
        <f t="shared" si="54"/>
        <v>0.15</v>
      </c>
      <c r="AI540" s="315">
        <f t="shared" si="55"/>
        <v>0.3</v>
      </c>
      <c r="AJ540" s="69">
        <f>IFERROR(IF(AND(AD539="Probabilidad",AD540="Probabilidad"),(AJ539-(+AJ539*AI540)),IF(AD540="Probabilidad",(Q539-(+Q539*AI540)),IF(AD540="Impacto",AJ539,""))),"")</f>
        <v>0.14000000000000001</v>
      </c>
      <c r="AK540" s="69">
        <f>IFERROR(IF(AND(AD539="Impacto",AD540="Impacto"),(AK539-(+AK539*AI540)),IF(AD540="Impacto",(W539-(+W539*AI540)),IF(AD540="Probabilidad",AK539,""))),"")</f>
        <v>0.6</v>
      </c>
      <c r="AL540" s="10" t="s">
        <v>66</v>
      </c>
      <c r="AM540" s="10" t="s">
        <v>67</v>
      </c>
      <c r="AN540" s="10" t="s">
        <v>80</v>
      </c>
      <c r="AO540" s="952"/>
      <c r="AP540" s="952"/>
      <c r="AQ540" s="968"/>
      <c r="AR540" s="952"/>
      <c r="AS540" s="952"/>
      <c r="AT540" s="968"/>
      <c r="AU540" s="968"/>
      <c r="AV540" s="968"/>
      <c r="AW540" s="803"/>
      <c r="AX540" s="1065"/>
      <c r="AY540" s="1065"/>
      <c r="AZ540" s="1035"/>
      <c r="BA540" s="1035"/>
      <c r="BB540" s="1035"/>
      <c r="BC540" s="852"/>
      <c r="BD540" s="852"/>
      <c r="BE540" s="1020"/>
      <c r="BF540" s="1020"/>
      <c r="BG540" s="1020"/>
      <c r="BH540" s="1020"/>
      <c r="BI540" s="1020"/>
      <c r="BJ540" s="852"/>
      <c r="BK540" s="852"/>
      <c r="BL540" s="1041"/>
    </row>
    <row r="541" spans="1:64" x14ac:dyDescent="0.25">
      <c r="A541" s="1056"/>
      <c r="B541" s="1168"/>
      <c r="C541" s="1062"/>
      <c r="D541" s="1013"/>
      <c r="E541" s="946"/>
      <c r="F541" s="1016"/>
      <c r="G541" s="852"/>
      <c r="H541" s="803"/>
      <c r="I541" s="1044"/>
      <c r="J541" s="983"/>
      <c r="K541" s="1002"/>
      <c r="L541" s="852"/>
      <c r="M541" s="852"/>
      <c r="N541" s="1053"/>
      <c r="O541" s="1050"/>
      <c r="P541" s="803"/>
      <c r="Q541" s="955"/>
      <c r="R541" s="803"/>
      <c r="S541" s="955"/>
      <c r="T541" s="803"/>
      <c r="U541" s="955"/>
      <c r="V541" s="958"/>
      <c r="W541" s="955"/>
      <c r="X541" s="955"/>
      <c r="Y541" s="968"/>
      <c r="Z541" s="68">
        <v>3</v>
      </c>
      <c r="AA541" s="385"/>
      <c r="AB541" s="383"/>
      <c r="AC541" s="385"/>
      <c r="AD541" s="384" t="str">
        <f t="shared" si="52"/>
        <v/>
      </c>
      <c r="AE541" s="383"/>
      <c r="AF541" s="302" t="str">
        <f t="shared" si="53"/>
        <v/>
      </c>
      <c r="AG541" s="383"/>
      <c r="AH541" s="302" t="str">
        <f t="shared" si="54"/>
        <v/>
      </c>
      <c r="AI541" s="315" t="str">
        <f t="shared" si="55"/>
        <v/>
      </c>
      <c r="AJ541" s="69" t="str">
        <f>IFERROR(IF(AND(AD540="Probabilidad",AD541="Probabilidad"),(AJ540-(+AJ540*AI541)),IF(AND(AD540="Impacto",AD541="Probabilidad"),(AJ539-(+AJ539*AI541)),IF(AD541="Impacto",AJ540,""))),"")</f>
        <v/>
      </c>
      <c r="AK541" s="69" t="str">
        <f>IFERROR(IF(AND(AD540="Impacto",AD541="Impacto"),(AK540-(+AK540*AI541)),IF(AND(AD540="Probabilidad",AD541="Impacto"),(AK539-(+AK539*AI541)),IF(AD541="Probabilidad",AK540,""))),"")</f>
        <v/>
      </c>
      <c r="AL541" s="19"/>
      <c r="AM541" s="19"/>
      <c r="AN541" s="19"/>
      <c r="AO541" s="952"/>
      <c r="AP541" s="952"/>
      <c r="AQ541" s="968"/>
      <c r="AR541" s="952"/>
      <c r="AS541" s="952"/>
      <c r="AT541" s="968"/>
      <c r="AU541" s="968"/>
      <c r="AV541" s="968"/>
      <c r="AW541" s="803"/>
      <c r="AX541" s="1065"/>
      <c r="AY541" s="1065"/>
      <c r="AZ541" s="1035"/>
      <c r="BA541" s="1035"/>
      <c r="BB541" s="1035"/>
      <c r="BC541" s="852"/>
      <c r="BD541" s="852"/>
      <c r="BE541" s="1020"/>
      <c r="BF541" s="1020"/>
      <c r="BG541" s="1020"/>
      <c r="BH541" s="1020"/>
      <c r="BI541" s="1020"/>
      <c r="BJ541" s="852"/>
      <c r="BK541" s="852"/>
      <c r="BL541" s="1041"/>
    </row>
    <row r="542" spans="1:64" x14ac:dyDescent="0.25">
      <c r="A542" s="1056"/>
      <c r="B542" s="1168"/>
      <c r="C542" s="1062"/>
      <c r="D542" s="1013"/>
      <c r="E542" s="946"/>
      <c r="F542" s="1016"/>
      <c r="G542" s="852"/>
      <c r="H542" s="803"/>
      <c r="I542" s="1044"/>
      <c r="J542" s="983"/>
      <c r="K542" s="1002"/>
      <c r="L542" s="852"/>
      <c r="M542" s="852"/>
      <c r="N542" s="1053"/>
      <c r="O542" s="1050"/>
      <c r="P542" s="803"/>
      <c r="Q542" s="955"/>
      <c r="R542" s="803"/>
      <c r="S542" s="955"/>
      <c r="T542" s="803"/>
      <c r="U542" s="955"/>
      <c r="V542" s="958"/>
      <c r="W542" s="955"/>
      <c r="X542" s="955"/>
      <c r="Y542" s="968"/>
      <c r="Z542" s="68">
        <v>4</v>
      </c>
      <c r="AA542" s="385"/>
      <c r="AB542" s="383"/>
      <c r="AC542" s="385"/>
      <c r="AD542" s="384" t="str">
        <f t="shared" si="52"/>
        <v/>
      </c>
      <c r="AE542" s="383"/>
      <c r="AF542" s="302" t="str">
        <f t="shared" si="53"/>
        <v/>
      </c>
      <c r="AG542" s="383"/>
      <c r="AH542" s="302" t="str">
        <f t="shared" si="54"/>
        <v/>
      </c>
      <c r="AI542" s="315" t="str">
        <f t="shared" si="55"/>
        <v/>
      </c>
      <c r="AJ542" s="69" t="str">
        <f>IFERROR(IF(AND(AD541="Probabilidad",AD542="Probabilidad"),(AJ541-(+AJ541*AI542)),IF(AND(AD541="Impacto",AD542="Probabilidad"),(AJ540-(+AJ540*AI542)),IF(AD542="Impacto",AJ541,""))),"")</f>
        <v/>
      </c>
      <c r="AK542" s="69" t="str">
        <f>IFERROR(IF(AND(AD541="Impacto",AD542="Impacto"),(AK541-(+AK541*AI542)),IF(AND(AD541="Probabilidad",AD542="Impacto"),(AK540-(+AK540*AI542)),IF(AD542="Probabilidad",AK541,""))),"")</f>
        <v/>
      </c>
      <c r="AL542" s="19"/>
      <c r="AM542" s="19"/>
      <c r="AN542" s="19"/>
      <c r="AO542" s="952"/>
      <c r="AP542" s="952"/>
      <c r="AQ542" s="968"/>
      <c r="AR542" s="952"/>
      <c r="AS542" s="952"/>
      <c r="AT542" s="968"/>
      <c r="AU542" s="968"/>
      <c r="AV542" s="968"/>
      <c r="AW542" s="803"/>
      <c r="AX542" s="1065"/>
      <c r="AY542" s="1065"/>
      <c r="AZ542" s="1035"/>
      <c r="BA542" s="1035"/>
      <c r="BB542" s="1035"/>
      <c r="BC542" s="852"/>
      <c r="BD542" s="852"/>
      <c r="BE542" s="1020"/>
      <c r="BF542" s="1020"/>
      <c r="BG542" s="1020"/>
      <c r="BH542" s="1020"/>
      <c r="BI542" s="1020"/>
      <c r="BJ542" s="852"/>
      <c r="BK542" s="852"/>
      <c r="BL542" s="1041"/>
    </row>
    <row r="543" spans="1:64" x14ac:dyDescent="0.25">
      <c r="A543" s="1056"/>
      <c r="B543" s="1168"/>
      <c r="C543" s="1062"/>
      <c r="D543" s="1013"/>
      <c r="E543" s="946"/>
      <c r="F543" s="1016"/>
      <c r="G543" s="852"/>
      <c r="H543" s="803"/>
      <c r="I543" s="1044"/>
      <c r="J543" s="983"/>
      <c r="K543" s="1002"/>
      <c r="L543" s="852"/>
      <c r="M543" s="852"/>
      <c r="N543" s="1053"/>
      <c r="O543" s="1050"/>
      <c r="P543" s="803"/>
      <c r="Q543" s="955"/>
      <c r="R543" s="803"/>
      <c r="S543" s="955"/>
      <c r="T543" s="803"/>
      <c r="U543" s="955"/>
      <c r="V543" s="958"/>
      <c r="W543" s="955"/>
      <c r="X543" s="955"/>
      <c r="Y543" s="968"/>
      <c r="Z543" s="68">
        <v>5</v>
      </c>
      <c r="AA543" s="385"/>
      <c r="AB543" s="383"/>
      <c r="AC543" s="385"/>
      <c r="AD543" s="384" t="str">
        <f t="shared" si="52"/>
        <v/>
      </c>
      <c r="AE543" s="383"/>
      <c r="AF543" s="302" t="str">
        <f t="shared" si="53"/>
        <v/>
      </c>
      <c r="AG543" s="383"/>
      <c r="AH543" s="302" t="str">
        <f t="shared" si="54"/>
        <v/>
      </c>
      <c r="AI543" s="315" t="str">
        <f t="shared" si="55"/>
        <v/>
      </c>
      <c r="AJ543" s="69" t="str">
        <f>IFERROR(IF(AND(AD542="Probabilidad",AD543="Probabilidad"),(AJ542-(+AJ542*AI543)),IF(AND(AD542="Impacto",AD543="Probabilidad"),(AJ541-(+AJ541*AI543)),IF(AD543="Impacto",AJ542,""))),"")</f>
        <v/>
      </c>
      <c r="AK543" s="69" t="str">
        <f>IFERROR(IF(AND(AD542="Impacto",AD543="Impacto"),(AK542-(+AK542*AI543)),IF(AND(AD542="Probabilidad",AD543="Impacto"),(AK541-(+AK541*AI543)),IF(AD543="Probabilidad",AK542,""))),"")</f>
        <v/>
      </c>
      <c r="AL543" s="19"/>
      <c r="AM543" s="19"/>
      <c r="AN543" s="19"/>
      <c r="AO543" s="952"/>
      <c r="AP543" s="952"/>
      <c r="AQ543" s="968"/>
      <c r="AR543" s="952"/>
      <c r="AS543" s="952"/>
      <c r="AT543" s="968"/>
      <c r="AU543" s="968"/>
      <c r="AV543" s="968"/>
      <c r="AW543" s="803"/>
      <c r="AX543" s="1065"/>
      <c r="AY543" s="1065"/>
      <c r="AZ543" s="1035"/>
      <c r="BA543" s="1035"/>
      <c r="BB543" s="1035"/>
      <c r="BC543" s="852"/>
      <c r="BD543" s="852"/>
      <c r="BE543" s="1020"/>
      <c r="BF543" s="1020"/>
      <c r="BG543" s="1020"/>
      <c r="BH543" s="1020"/>
      <c r="BI543" s="1020"/>
      <c r="BJ543" s="852"/>
      <c r="BK543" s="852"/>
      <c r="BL543" s="1041"/>
    </row>
    <row r="544" spans="1:64" ht="15.75" thickBot="1" x14ac:dyDescent="0.3">
      <c r="A544" s="1056"/>
      <c r="B544" s="1168"/>
      <c r="C544" s="1062"/>
      <c r="D544" s="1014"/>
      <c r="E544" s="947"/>
      <c r="F544" s="1017"/>
      <c r="G544" s="960"/>
      <c r="H544" s="847"/>
      <c r="I544" s="1045"/>
      <c r="J544" s="984"/>
      <c r="K544" s="1003"/>
      <c r="L544" s="960"/>
      <c r="M544" s="960"/>
      <c r="N544" s="1054"/>
      <c r="O544" s="1051"/>
      <c r="P544" s="847"/>
      <c r="Q544" s="956"/>
      <c r="R544" s="847"/>
      <c r="S544" s="956"/>
      <c r="T544" s="847"/>
      <c r="U544" s="956"/>
      <c r="V544" s="959"/>
      <c r="W544" s="956"/>
      <c r="X544" s="956"/>
      <c r="Y544" s="969"/>
      <c r="Z544" s="60">
        <v>6</v>
      </c>
      <c r="AA544" s="387"/>
      <c r="AB544" s="388"/>
      <c r="AC544" s="387"/>
      <c r="AD544" s="389" t="str">
        <f t="shared" si="52"/>
        <v/>
      </c>
      <c r="AE544" s="397"/>
      <c r="AF544" s="303" t="str">
        <f t="shared" si="53"/>
        <v/>
      </c>
      <c r="AG544" s="397"/>
      <c r="AH544" s="303" t="str">
        <f t="shared" si="54"/>
        <v/>
      </c>
      <c r="AI544" s="61" t="str">
        <f t="shared" si="55"/>
        <v/>
      </c>
      <c r="AJ544" s="69" t="str">
        <f>IFERROR(IF(AND(AD543="Probabilidad",AD544="Probabilidad"),(AJ543-(+AJ543*AI544)),IF(AND(AD543="Impacto",AD544="Probabilidad"),(AJ542-(+AJ542*AI544)),IF(AD544="Impacto",AJ543,""))),"")</f>
        <v/>
      </c>
      <c r="AK544" s="69" t="str">
        <f>IFERROR(IF(AND(AD543="Impacto",AD544="Impacto"),(AK543-(+AK543*AI544)),IF(AND(AD543="Probabilidad",AD544="Impacto"),(AK542-(+AK542*AI544)),IF(AD544="Probabilidad",AK543,""))),"")</f>
        <v/>
      </c>
      <c r="AL544" s="20"/>
      <c r="AM544" s="20"/>
      <c r="AN544" s="20"/>
      <c r="AO544" s="953"/>
      <c r="AP544" s="953"/>
      <c r="AQ544" s="969"/>
      <c r="AR544" s="953"/>
      <c r="AS544" s="953"/>
      <c r="AT544" s="969"/>
      <c r="AU544" s="969"/>
      <c r="AV544" s="969"/>
      <c r="AW544" s="847"/>
      <c r="AX544" s="1066"/>
      <c r="AY544" s="1066"/>
      <c r="AZ544" s="1036"/>
      <c r="BA544" s="1036"/>
      <c r="BB544" s="1036"/>
      <c r="BC544" s="960"/>
      <c r="BD544" s="960"/>
      <c r="BE544" s="1021"/>
      <c r="BF544" s="1021"/>
      <c r="BG544" s="1021"/>
      <c r="BH544" s="1021"/>
      <c r="BI544" s="1021"/>
      <c r="BJ544" s="960"/>
      <c r="BK544" s="960"/>
      <c r="BL544" s="1042"/>
    </row>
    <row r="545" spans="1:64" ht="75" customHeight="1" thickBot="1" x14ac:dyDescent="0.3">
      <c r="A545" s="1056"/>
      <c r="B545" s="1168"/>
      <c r="C545" s="1062"/>
      <c r="D545" s="1012" t="s">
        <v>840</v>
      </c>
      <c r="E545" s="945" t="s">
        <v>133</v>
      </c>
      <c r="F545" s="1015">
        <v>6</v>
      </c>
      <c r="G545" s="851" t="s">
        <v>1249</v>
      </c>
      <c r="H545" s="802" t="s">
        <v>99</v>
      </c>
      <c r="I545" s="1018" t="s">
        <v>1255</v>
      </c>
      <c r="J545" s="1236"/>
      <c r="K545" s="1001" t="str">
        <f>CONCATENATE(" *",[29]Árbol_G!C606," *",[29]Árbol_G!E606," *",[29]Árbol_G!G606)</f>
        <v xml:space="preserve"> * * *</v>
      </c>
      <c r="L545" s="851" t="s">
        <v>1240</v>
      </c>
      <c r="M545" s="851" t="s">
        <v>1241</v>
      </c>
      <c r="N545" s="804"/>
      <c r="O545" s="970"/>
      <c r="P545" s="802" t="s">
        <v>71</v>
      </c>
      <c r="Q545" s="954">
        <f>IF(P545="Muy Alta",100%,IF(P545="Alta",80%,IF(P545="Media",60%,IF(P545="Baja",40%,IF(P545="Muy Baja",20%,"")))))</f>
        <v>0.4</v>
      </c>
      <c r="R545" s="802" t="s">
        <v>74</v>
      </c>
      <c r="S545" s="954">
        <f>IF(R545="Catastrófico",100%,IF(R545="Mayor",80%,IF(R545="Moderado",60%,IF(R545="Menor",40%,IF(R545="Leve",20%,"")))))</f>
        <v>0.2</v>
      </c>
      <c r="T545" s="802" t="s">
        <v>9</v>
      </c>
      <c r="U545" s="954">
        <f>IF(T545="Catastrófico",100%,IF(T545="Mayor",80%,IF(T545="Moderado",60%,IF(T545="Menor",40%,IF(T545="Leve",20%,"")))))</f>
        <v>0.4</v>
      </c>
      <c r="V545" s="957" t="str">
        <f>IF(W545=100%,"Catastrófico",IF(W545=80%,"Mayor",IF(W545=60%,"Moderado",IF(W545=40%,"Menor",IF(W545=20%,"Leve","")))))</f>
        <v>Menor</v>
      </c>
      <c r="W545" s="954">
        <f>IF(AND(S545="",U545=""),"",MAX(S545,U545))</f>
        <v>0.4</v>
      </c>
      <c r="X545" s="954" t="str">
        <f>CONCATENATE(P545,V545)</f>
        <v>BajaMenor</v>
      </c>
      <c r="Y545" s="967" t="str">
        <f>IF(X545="Muy AltaLeve","Alto",IF(X545="Muy AltaMenor","Alto",IF(X545="Muy AltaModerado","Alto",IF(X545="Muy AltaMayor","Alto",IF(X545="Muy AltaCatastrófico","Extremo",IF(X545="AltaLeve","Moderado",IF(X545="AltaMenor","Moderado",IF(X545="AltaModerado","Alto",IF(X545="AltaMayor","Alto",IF(X545="AltaCatastrófico","Extremo",IF(X545="MediaLeve","Moderado",IF(X545="MediaMenor","Moderado",IF(X545="MediaModerado","Moderado",IF(X545="MediaMayor","Alto",IF(X545="MediaCatastrófico","Extremo",IF(X545="BajaLeve","Bajo",IF(X545="BajaMenor","Moderado",IF(X545="BajaModerado","Moderado",IF(X545="BajaMayor","Alto",IF(X545="BajaCatastrófico","Extremo",IF(X545="Muy BajaLeve","Bajo",IF(X545="Muy BajaMenor","Bajo",IF(X545="Muy BajaModerado","Moderado",IF(X545="Muy BajaMayor","Alto",IF(X545="Muy BajaCatastrófico","Extremo","")))))))))))))))))))))))))</f>
        <v>Moderado</v>
      </c>
      <c r="Z545" s="58">
        <v>1</v>
      </c>
      <c r="AA545" s="385" t="s">
        <v>963</v>
      </c>
      <c r="AB545" s="381" t="s">
        <v>165</v>
      </c>
      <c r="AC545" s="385" t="s">
        <v>964</v>
      </c>
      <c r="AD545" s="382" t="str">
        <f t="shared" si="52"/>
        <v>Probabilidad</v>
      </c>
      <c r="AE545" s="381" t="s">
        <v>64</v>
      </c>
      <c r="AF545" s="301">
        <f t="shared" si="53"/>
        <v>0.25</v>
      </c>
      <c r="AG545" s="381" t="s">
        <v>65</v>
      </c>
      <c r="AH545" s="301">
        <f t="shared" si="54"/>
        <v>0.25</v>
      </c>
      <c r="AI545" s="300">
        <f t="shared" si="55"/>
        <v>0.5</v>
      </c>
      <c r="AJ545" s="59">
        <f>IFERROR(IF(AD545="Probabilidad",(Q545-(+Q545*AI545)),IF(AD545="Impacto",Q545,"")),"")</f>
        <v>0.2</v>
      </c>
      <c r="AK545" s="59">
        <f>IFERROR(IF(AD545="Impacto",(W545-(+W545*AI545)),IF(AD545="Probabilidad",W545,"")),"")</f>
        <v>0.4</v>
      </c>
      <c r="AL545" s="10" t="s">
        <v>66</v>
      </c>
      <c r="AM545" s="10" t="s">
        <v>67</v>
      </c>
      <c r="AN545" s="10" t="s">
        <v>80</v>
      </c>
      <c r="AO545" s="951">
        <f>Q545</f>
        <v>0.4</v>
      </c>
      <c r="AP545" s="951">
        <f>IF(AJ545="","",MIN(AJ545:AJ550))</f>
        <v>0.14000000000000001</v>
      </c>
      <c r="AQ545" s="967" t="str">
        <f>IFERROR(IF(AP545="","",IF(AP545&lt;=0.2,"Muy Baja",IF(AP545&lt;=0.4,"Baja",IF(AP545&lt;=0.6,"Media",IF(AP545&lt;=0.8,"Alta","Muy Alta"))))),"")</f>
        <v>Muy Baja</v>
      </c>
      <c r="AR545" s="951">
        <f>W545</f>
        <v>0.4</v>
      </c>
      <c r="AS545" s="951">
        <f>IF(AK545="","",MIN(AK545:AK550))</f>
        <v>0.4</v>
      </c>
      <c r="AT545" s="967" t="str">
        <f>IFERROR(IF(AS545="","",IF(AS545&lt;=0.2,"Leve",IF(AS545&lt;=0.4,"Menor",IF(AS545&lt;=0.6,"Moderado",IF(AS545&lt;=0.8,"Mayor","Catastrófico"))))),"")</f>
        <v>Menor</v>
      </c>
      <c r="AU545" s="967" t="str">
        <f>Y545</f>
        <v>Moderado</v>
      </c>
      <c r="AV545" s="967" t="str">
        <f>IFERROR(IF(OR(AND(AQ545="Muy Baja",AT545="Leve"),AND(AQ545="Muy Baja",AT545="Menor"),AND(AQ545="Baja",AT545="Leve")),"Bajo",IF(OR(AND(AQ545="Muy baja",AT545="Moderado"),AND(AQ545="Baja",AT545="Menor"),AND(AQ545="Baja",AT545="Moderado"),AND(AQ545="Media",AT545="Leve"),AND(AQ545="Media",AT545="Menor"),AND(AQ545="Media",AT545="Moderado"),AND(AQ545="Alta",AT545="Leve"),AND(AQ545="Alta",AT545="Menor")),"Moderado",IF(OR(AND(AQ545="Muy Baja",AT545="Mayor"),AND(AQ545="Baja",AT545="Mayor"),AND(AQ545="Media",AT545="Mayor"),AND(AQ545="Alta",AT545="Moderado"),AND(AQ545="Alta",AT545="Mayor"),AND(AQ545="Muy Alta",AT545="Leve"),AND(AQ545="Muy Alta",AT545="Menor"),AND(AQ545="Muy Alta",AT545="Moderado"),AND(AQ545="Muy Alta",AT545="Mayor")),"Alto",IF(OR(AND(AQ545="Muy Baja",AT545="Catastrófico"),AND(AQ545="Baja",AT545="Catastrófico"),AND(AQ545="Media",AT545="Catastrófico"),AND(AQ545="Alta",AT545="Catastrófico"),AND(AQ545="Muy Alta",AT545="Catastrófico")),"Extremo","")))),"")</f>
        <v>Bajo</v>
      </c>
      <c r="AW545" s="802" t="s">
        <v>82</v>
      </c>
      <c r="AX545" s="851"/>
      <c r="AY545" s="851"/>
      <c r="AZ545" s="851"/>
      <c r="BA545" s="851"/>
      <c r="BB545" s="1037"/>
      <c r="BC545" s="851"/>
      <c r="BD545" s="851"/>
      <c r="BE545" s="1019"/>
      <c r="BF545" s="1019"/>
      <c r="BG545" s="1019"/>
      <c r="BH545" s="1019"/>
      <c r="BI545" s="1019"/>
      <c r="BJ545" s="851"/>
      <c r="BK545" s="851"/>
      <c r="BL545" s="1048"/>
    </row>
    <row r="546" spans="1:64" ht="105" x14ac:dyDescent="0.25">
      <c r="A546" s="1056"/>
      <c r="B546" s="1168"/>
      <c r="C546" s="1062"/>
      <c r="D546" s="1013"/>
      <c r="E546" s="946"/>
      <c r="F546" s="1016"/>
      <c r="G546" s="852"/>
      <c r="H546" s="803"/>
      <c r="I546" s="952"/>
      <c r="J546" s="1237"/>
      <c r="K546" s="1002"/>
      <c r="L546" s="852"/>
      <c r="M546" s="852"/>
      <c r="N546" s="805"/>
      <c r="O546" s="971"/>
      <c r="P546" s="803"/>
      <c r="Q546" s="955"/>
      <c r="R546" s="803"/>
      <c r="S546" s="955"/>
      <c r="T546" s="803"/>
      <c r="U546" s="955"/>
      <c r="V546" s="958"/>
      <c r="W546" s="955"/>
      <c r="X546" s="955"/>
      <c r="Y546" s="968"/>
      <c r="Z546" s="68">
        <v>2</v>
      </c>
      <c r="AA546" s="298" t="s">
        <v>915</v>
      </c>
      <c r="AB546" s="383" t="s">
        <v>165</v>
      </c>
      <c r="AC546" s="298" t="s">
        <v>851</v>
      </c>
      <c r="AD546" s="384" t="str">
        <f t="shared" si="52"/>
        <v>Probabilidad</v>
      </c>
      <c r="AE546" s="383" t="s">
        <v>75</v>
      </c>
      <c r="AF546" s="302">
        <f t="shared" si="53"/>
        <v>0.15</v>
      </c>
      <c r="AG546" s="383" t="s">
        <v>77</v>
      </c>
      <c r="AH546" s="302">
        <f t="shared" si="54"/>
        <v>0.15</v>
      </c>
      <c r="AI546" s="315">
        <f t="shared" si="55"/>
        <v>0.3</v>
      </c>
      <c r="AJ546" s="69">
        <f>IFERROR(IF(AND(AD545="Probabilidad",AD546="Probabilidad"),(AJ545-(+AJ545*AI546)),IF(AD546="Probabilidad",(Q545-(+Q545*AI546)),IF(AD546="Impacto",AJ545,""))),"")</f>
        <v>0.14000000000000001</v>
      </c>
      <c r="AK546" s="69">
        <f>IFERROR(IF(AND(AD545="Impacto",AD546="Impacto"),(AK545-(+AK545*AI546)),IF(AD546="Impacto",(W545-(+W545*AI546)),IF(AD546="Probabilidad",AK545,""))),"")</f>
        <v>0.4</v>
      </c>
      <c r="AL546" s="10" t="s">
        <v>66</v>
      </c>
      <c r="AM546" s="10" t="s">
        <v>67</v>
      </c>
      <c r="AN546" s="10" t="s">
        <v>80</v>
      </c>
      <c r="AO546" s="952"/>
      <c r="AP546" s="952"/>
      <c r="AQ546" s="968"/>
      <c r="AR546" s="952"/>
      <c r="AS546" s="952"/>
      <c r="AT546" s="968"/>
      <c r="AU546" s="968"/>
      <c r="AV546" s="968"/>
      <c r="AW546" s="803"/>
      <c r="AX546" s="852"/>
      <c r="AY546" s="852"/>
      <c r="AZ546" s="852"/>
      <c r="BA546" s="852"/>
      <c r="BB546" s="1046"/>
      <c r="BC546" s="852"/>
      <c r="BD546" s="852"/>
      <c r="BE546" s="1020"/>
      <c r="BF546" s="1020"/>
      <c r="BG546" s="1020"/>
      <c r="BH546" s="1020"/>
      <c r="BI546" s="1020"/>
      <c r="BJ546" s="852"/>
      <c r="BK546" s="852"/>
      <c r="BL546" s="1041"/>
    </row>
    <row r="547" spans="1:64" x14ac:dyDescent="0.25">
      <c r="A547" s="1056"/>
      <c r="B547" s="1168"/>
      <c r="C547" s="1062"/>
      <c r="D547" s="1013"/>
      <c r="E547" s="946"/>
      <c r="F547" s="1016"/>
      <c r="G547" s="852"/>
      <c r="H547" s="803"/>
      <c r="I547" s="952"/>
      <c r="J547" s="1237"/>
      <c r="K547" s="1002"/>
      <c r="L547" s="852"/>
      <c r="M547" s="852"/>
      <c r="N547" s="805"/>
      <c r="O547" s="971"/>
      <c r="P547" s="803"/>
      <c r="Q547" s="955"/>
      <c r="R547" s="803"/>
      <c r="S547" s="955"/>
      <c r="T547" s="803"/>
      <c r="U547" s="955"/>
      <c r="V547" s="958"/>
      <c r="W547" s="955"/>
      <c r="X547" s="955"/>
      <c r="Y547" s="968"/>
      <c r="Z547" s="68">
        <v>3</v>
      </c>
      <c r="AA547" s="385"/>
      <c r="AB547" s="383"/>
      <c r="AC547" s="385"/>
      <c r="AD547" s="384" t="str">
        <f t="shared" si="52"/>
        <v/>
      </c>
      <c r="AE547" s="383"/>
      <c r="AF547" s="302" t="str">
        <f t="shared" si="53"/>
        <v/>
      </c>
      <c r="AG547" s="383"/>
      <c r="AH547" s="302" t="str">
        <f t="shared" si="54"/>
        <v/>
      </c>
      <c r="AI547" s="315" t="str">
        <f t="shared" si="55"/>
        <v/>
      </c>
      <c r="AJ547" s="69" t="str">
        <f>IFERROR(IF(AND(AD546="Probabilidad",AD547="Probabilidad"),(AJ546-(+AJ546*AI547)),IF(AND(AD546="Impacto",AD547="Probabilidad"),(AJ545-(+AJ545*AI547)),IF(AD547="Impacto",AJ546,""))),"")</f>
        <v/>
      </c>
      <c r="AK547" s="69" t="str">
        <f>IFERROR(IF(AND(AD546="Impacto",AD547="Impacto"),(AK546-(+AK546*AI547)),IF(AND(AD546="Probabilidad",AD547="Impacto"),(AK545-(+AK545*AI547)),IF(AD547="Probabilidad",AK546,""))),"")</f>
        <v/>
      </c>
      <c r="AL547" s="19"/>
      <c r="AM547" s="19"/>
      <c r="AN547" s="19"/>
      <c r="AO547" s="952"/>
      <c r="AP547" s="952"/>
      <c r="AQ547" s="968"/>
      <c r="AR547" s="952"/>
      <c r="AS547" s="952"/>
      <c r="AT547" s="968"/>
      <c r="AU547" s="968"/>
      <c r="AV547" s="968"/>
      <c r="AW547" s="803"/>
      <c r="AX547" s="852"/>
      <c r="AY547" s="852"/>
      <c r="AZ547" s="852"/>
      <c r="BA547" s="852"/>
      <c r="BB547" s="1046"/>
      <c r="BC547" s="852"/>
      <c r="BD547" s="852"/>
      <c r="BE547" s="1020"/>
      <c r="BF547" s="1020"/>
      <c r="BG547" s="1020"/>
      <c r="BH547" s="1020"/>
      <c r="BI547" s="1020"/>
      <c r="BJ547" s="852"/>
      <c r="BK547" s="852"/>
      <c r="BL547" s="1041"/>
    </row>
    <row r="548" spans="1:64" x14ac:dyDescent="0.25">
      <c r="A548" s="1056"/>
      <c r="B548" s="1168"/>
      <c r="C548" s="1062"/>
      <c r="D548" s="1013"/>
      <c r="E548" s="946"/>
      <c r="F548" s="1016"/>
      <c r="G548" s="852"/>
      <c r="H548" s="803"/>
      <c r="I548" s="952"/>
      <c r="J548" s="1237"/>
      <c r="K548" s="1002"/>
      <c r="L548" s="852"/>
      <c r="M548" s="852"/>
      <c r="N548" s="805"/>
      <c r="O548" s="971"/>
      <c r="P548" s="803"/>
      <c r="Q548" s="955"/>
      <c r="R548" s="803"/>
      <c r="S548" s="955"/>
      <c r="T548" s="803"/>
      <c r="U548" s="955"/>
      <c r="V548" s="958"/>
      <c r="W548" s="955"/>
      <c r="X548" s="955"/>
      <c r="Y548" s="968"/>
      <c r="Z548" s="68">
        <v>4</v>
      </c>
      <c r="AA548" s="385"/>
      <c r="AB548" s="383"/>
      <c r="AC548" s="385"/>
      <c r="AD548" s="384" t="str">
        <f t="shared" si="52"/>
        <v/>
      </c>
      <c r="AE548" s="383"/>
      <c r="AF548" s="302" t="str">
        <f t="shared" si="53"/>
        <v/>
      </c>
      <c r="AG548" s="383"/>
      <c r="AH548" s="302" t="str">
        <f t="shared" si="54"/>
        <v/>
      </c>
      <c r="AI548" s="315" t="str">
        <f t="shared" si="55"/>
        <v/>
      </c>
      <c r="AJ548" s="69" t="str">
        <f>IFERROR(IF(AND(AD547="Probabilidad",AD548="Probabilidad"),(AJ547-(+AJ547*AI548)),IF(AND(AD547="Impacto",AD548="Probabilidad"),(AJ546-(+AJ546*AI548)),IF(AD548="Impacto",AJ547,""))),"")</f>
        <v/>
      </c>
      <c r="AK548" s="69" t="str">
        <f>IFERROR(IF(AND(AD547="Impacto",AD548="Impacto"),(AK547-(+AK547*AI548)),IF(AND(AD547="Probabilidad",AD548="Impacto"),(AK546-(+AK546*AI548)),IF(AD548="Probabilidad",AK547,""))),"")</f>
        <v/>
      </c>
      <c r="AL548" s="19"/>
      <c r="AM548" s="19"/>
      <c r="AN548" s="19"/>
      <c r="AO548" s="952"/>
      <c r="AP548" s="952"/>
      <c r="AQ548" s="968"/>
      <c r="AR548" s="952"/>
      <c r="AS548" s="952"/>
      <c r="AT548" s="968"/>
      <c r="AU548" s="968"/>
      <c r="AV548" s="968"/>
      <c r="AW548" s="803"/>
      <c r="AX548" s="852"/>
      <c r="AY548" s="852"/>
      <c r="AZ548" s="852"/>
      <c r="BA548" s="852"/>
      <c r="BB548" s="1046"/>
      <c r="BC548" s="852"/>
      <c r="BD548" s="852"/>
      <c r="BE548" s="1020"/>
      <c r="BF548" s="1020"/>
      <c r="BG548" s="1020"/>
      <c r="BH548" s="1020"/>
      <c r="BI548" s="1020"/>
      <c r="BJ548" s="852"/>
      <c r="BK548" s="852"/>
      <c r="BL548" s="1041"/>
    </row>
    <row r="549" spans="1:64" x14ac:dyDescent="0.25">
      <c r="A549" s="1056"/>
      <c r="B549" s="1168"/>
      <c r="C549" s="1062"/>
      <c r="D549" s="1013"/>
      <c r="E549" s="946"/>
      <c r="F549" s="1016"/>
      <c r="G549" s="852"/>
      <c r="H549" s="803"/>
      <c r="I549" s="952"/>
      <c r="J549" s="1237"/>
      <c r="K549" s="1002"/>
      <c r="L549" s="852"/>
      <c r="M549" s="852"/>
      <c r="N549" s="805"/>
      <c r="O549" s="971"/>
      <c r="P549" s="803"/>
      <c r="Q549" s="955"/>
      <c r="R549" s="803"/>
      <c r="S549" s="955"/>
      <c r="T549" s="803"/>
      <c r="U549" s="955"/>
      <c r="V549" s="958"/>
      <c r="W549" s="955"/>
      <c r="X549" s="955"/>
      <c r="Y549" s="968"/>
      <c r="Z549" s="68">
        <v>5</v>
      </c>
      <c r="AA549" s="385"/>
      <c r="AB549" s="383"/>
      <c r="AC549" s="385"/>
      <c r="AD549" s="384" t="str">
        <f t="shared" si="52"/>
        <v/>
      </c>
      <c r="AE549" s="383"/>
      <c r="AF549" s="302" t="str">
        <f t="shared" si="53"/>
        <v/>
      </c>
      <c r="AG549" s="383"/>
      <c r="AH549" s="302" t="str">
        <f t="shared" si="54"/>
        <v/>
      </c>
      <c r="AI549" s="315" t="str">
        <f t="shared" si="55"/>
        <v/>
      </c>
      <c r="AJ549" s="69" t="str">
        <f>IFERROR(IF(AND(AD548="Probabilidad",AD549="Probabilidad"),(AJ548-(+AJ548*AI549)),IF(AND(AD548="Impacto",AD549="Probabilidad"),(AJ547-(+AJ547*AI549)),IF(AD549="Impacto",AJ548,""))),"")</f>
        <v/>
      </c>
      <c r="AK549" s="69" t="str">
        <f>IFERROR(IF(AND(AD548="Impacto",AD549="Impacto"),(AK548-(+AK548*AI549)),IF(AND(AD548="Probabilidad",AD549="Impacto"),(AK547-(+AK547*AI549)),IF(AD549="Probabilidad",AK548,""))),"")</f>
        <v/>
      </c>
      <c r="AL549" s="19"/>
      <c r="AM549" s="19"/>
      <c r="AN549" s="19"/>
      <c r="AO549" s="952"/>
      <c r="AP549" s="952"/>
      <c r="AQ549" s="968"/>
      <c r="AR549" s="952"/>
      <c r="AS549" s="952"/>
      <c r="AT549" s="968"/>
      <c r="AU549" s="968"/>
      <c r="AV549" s="968"/>
      <c r="AW549" s="803"/>
      <c r="AX549" s="852"/>
      <c r="AY549" s="852"/>
      <c r="AZ549" s="852"/>
      <c r="BA549" s="852"/>
      <c r="BB549" s="1046"/>
      <c r="BC549" s="852"/>
      <c r="BD549" s="852"/>
      <c r="BE549" s="1020"/>
      <c r="BF549" s="1020"/>
      <c r="BG549" s="1020"/>
      <c r="BH549" s="1020"/>
      <c r="BI549" s="1020"/>
      <c r="BJ549" s="852"/>
      <c r="BK549" s="852"/>
      <c r="BL549" s="1041"/>
    </row>
    <row r="550" spans="1:64" ht="15.75" thickBot="1" x14ac:dyDescent="0.3">
      <c r="A550" s="1177"/>
      <c r="B550" s="943"/>
      <c r="C550" s="1178"/>
      <c r="D550" s="1014"/>
      <c r="E550" s="947"/>
      <c r="F550" s="1017"/>
      <c r="G550" s="960"/>
      <c r="H550" s="847"/>
      <c r="I550" s="953"/>
      <c r="J550" s="1238"/>
      <c r="K550" s="1003"/>
      <c r="L550" s="960"/>
      <c r="M550" s="960"/>
      <c r="N550" s="806"/>
      <c r="O550" s="972"/>
      <c r="P550" s="847"/>
      <c r="Q550" s="956"/>
      <c r="R550" s="847"/>
      <c r="S550" s="956"/>
      <c r="T550" s="847"/>
      <c r="U550" s="956"/>
      <c r="V550" s="959"/>
      <c r="W550" s="956"/>
      <c r="X550" s="956"/>
      <c r="Y550" s="969"/>
      <c r="Z550" s="60">
        <v>6</v>
      </c>
      <c r="AA550" s="387"/>
      <c r="AB550" s="388"/>
      <c r="AC550" s="387"/>
      <c r="AD550" s="391" t="str">
        <f t="shared" si="52"/>
        <v/>
      </c>
      <c r="AE550" s="388"/>
      <c r="AF550" s="303" t="str">
        <f t="shared" si="53"/>
        <v/>
      </c>
      <c r="AG550" s="388"/>
      <c r="AH550" s="303" t="str">
        <f t="shared" si="54"/>
        <v/>
      </c>
      <c r="AI550" s="61" t="str">
        <f t="shared" si="55"/>
        <v/>
      </c>
      <c r="AJ550" s="69" t="str">
        <f>IFERROR(IF(AND(AD549="Probabilidad",AD550="Probabilidad"),(AJ549-(+AJ549*AI550)),IF(AND(AD549="Impacto",AD550="Probabilidad"),(AJ548-(+AJ548*AI550)),IF(AD550="Impacto",AJ549,""))),"")</f>
        <v/>
      </c>
      <c r="AK550" s="69" t="str">
        <f>IFERROR(IF(AND(AD549="Impacto",AD550="Impacto"),(AK549-(+AK549*AI550)),IF(AND(AD549="Probabilidad",AD550="Impacto"),(AK548-(+AK548*AI550)),IF(AD550="Probabilidad",AK549,""))),"")</f>
        <v/>
      </c>
      <c r="AL550" s="20"/>
      <c r="AM550" s="20"/>
      <c r="AN550" s="20"/>
      <c r="AO550" s="953"/>
      <c r="AP550" s="953"/>
      <c r="AQ550" s="969"/>
      <c r="AR550" s="953"/>
      <c r="AS550" s="953"/>
      <c r="AT550" s="969"/>
      <c r="AU550" s="969"/>
      <c r="AV550" s="969"/>
      <c r="AW550" s="847"/>
      <c r="AX550" s="960"/>
      <c r="AY550" s="960"/>
      <c r="AZ550" s="960"/>
      <c r="BA550" s="960"/>
      <c r="BB550" s="1047"/>
      <c r="BC550" s="960"/>
      <c r="BD550" s="960"/>
      <c r="BE550" s="1021"/>
      <c r="BF550" s="1021"/>
      <c r="BG550" s="1021"/>
      <c r="BH550" s="1021"/>
      <c r="BI550" s="1021"/>
      <c r="BJ550" s="960"/>
      <c r="BK550" s="960"/>
      <c r="BL550" s="1042"/>
    </row>
    <row r="551" spans="1:64" ht="115.5" customHeight="1" thickBot="1" x14ac:dyDescent="0.3">
      <c r="A551" s="1055" t="s">
        <v>108</v>
      </c>
      <c r="B551" s="1167" t="s">
        <v>92</v>
      </c>
      <c r="C551" s="1061" t="s">
        <v>1256</v>
      </c>
      <c r="D551" s="1012" t="s">
        <v>840</v>
      </c>
      <c r="E551" s="945" t="s">
        <v>129</v>
      </c>
      <c r="F551" s="1015">
        <v>1</v>
      </c>
      <c r="G551" s="804" t="s">
        <v>1257</v>
      </c>
      <c r="H551" s="802" t="s">
        <v>98</v>
      </c>
      <c r="I551" s="1018" t="s">
        <v>1307</v>
      </c>
      <c r="J551" s="436" t="s">
        <v>16</v>
      </c>
      <c r="K551" s="985" t="str">
        <f>CONCATENATE(" *",[30]Árbol_G!C555," *",[30]Árbol_G!E555," *",[30]Árbol_G!G555)</f>
        <v xml:space="preserve"> * * *</v>
      </c>
      <c r="L551" s="851" t="s">
        <v>1258</v>
      </c>
      <c r="M551" s="851" t="s">
        <v>1259</v>
      </c>
      <c r="N551" s="804"/>
      <c r="O551" s="970"/>
      <c r="P551" s="802" t="s">
        <v>71</v>
      </c>
      <c r="Q551" s="954">
        <f>IF(P551="Muy Alta",100%,IF(P551="Alta",80%,IF(P551="Media",60%,IF(P551="Baja",40%,IF(P551="Muy Baja",20%,"")))))</f>
        <v>0.4</v>
      </c>
      <c r="R551" s="802" t="s">
        <v>9</v>
      </c>
      <c r="S551" s="954">
        <f>IF(R551="Catastrófico",100%,IF(R551="Mayor",80%,IF(R551="Moderado",60%,IF(R551="Menor",40%,IF(R551="Leve",20%,"")))))</f>
        <v>0.4</v>
      </c>
      <c r="T551" s="802" t="s">
        <v>74</v>
      </c>
      <c r="U551" s="954">
        <f>IF(T551="Catastrófico",100%,IF(T551="Mayor",80%,IF(T551="Moderado",60%,IF(T551="Menor",40%,IF(T551="Leve",20%,"")))))</f>
        <v>0.2</v>
      </c>
      <c r="V551" s="957" t="str">
        <f>IF(W551=100%,"Catastrófico",IF(W551=80%,"Mayor",IF(W551=60%,"Moderado",IF(W551=40%,"Menor",IF(W551=20%,"Leve","")))))</f>
        <v>Menor</v>
      </c>
      <c r="W551" s="954">
        <f>IF(AND(S551="",U551=""),"",MAX(S551,U551))</f>
        <v>0.4</v>
      </c>
      <c r="X551" s="954" t="str">
        <f>CONCATENATE(P551,V551)</f>
        <v>BajaMenor</v>
      </c>
      <c r="Y551" s="1001" t="str">
        <f>IF(X551="Muy AltaLeve","Alto",IF(X551="Muy AltaMenor","Alto",IF(X551="Muy AltaModerado","Alto",IF(X551="Muy AltaMayor","Alto",IF(X551="Muy AltaCatastrófico","Extremo",IF(X551="AltaLeve","Moderado",IF(X551="AltaMenor","Moderado",IF(X551="AltaModerado","Alto",IF(X551="AltaMayor","Alto",IF(X551="AltaCatastrófico","Extremo",IF(X551="MediaLeve","Moderado",IF(X551="MediaMenor","Moderado",IF(X551="MediaModerado","Moderado",IF(X551="MediaMayor","Alto",IF(X551="MediaCatastrófico","Extremo",IF(X551="BajaLeve","Bajo",IF(X551="BajaMenor","Moderado",IF(X551="BajaModerado","Moderado",IF(X551="BajaMayor","Alto",IF(X551="BajaCatastrófico","Extremo",IF(X551="Muy BajaLeve","Bajo",IF(X551="Muy BajaMenor","Bajo",IF(X551="Muy BajaModerado","Moderado",IF(X551="Muy BajaMayor","Alto",IF(X551="Muy BajaCatastrófico","Extremo","")))))))))))))))))))))))))</f>
        <v>Moderado</v>
      </c>
      <c r="Z551" s="58">
        <v>1</v>
      </c>
      <c r="AA551" s="437" t="s">
        <v>1260</v>
      </c>
      <c r="AB551" s="381" t="s">
        <v>170</v>
      </c>
      <c r="AC551" s="385" t="s">
        <v>1261</v>
      </c>
      <c r="AD551" s="382" t="str">
        <f>IF(OR(AE551="Preventivo",AE551="Detectivo"),"Probabilidad",IF(AE551="Correctivo","Impacto",""))</f>
        <v>Probabilidad</v>
      </c>
      <c r="AE551" s="381" t="s">
        <v>64</v>
      </c>
      <c r="AF551" s="301">
        <f>IF(AE551="","",IF(AE551="Preventivo",25%,IF(AE551="Detectivo",15%,IF(AE551="Correctivo",10%))))</f>
        <v>0.25</v>
      </c>
      <c r="AG551" s="381" t="s">
        <v>77</v>
      </c>
      <c r="AH551" s="301">
        <f>IF(AG551="Automático",25%,IF(AG551="Manual",15%,""))</f>
        <v>0.15</v>
      </c>
      <c r="AI551" s="300">
        <f>IF(OR(AF551="",AH551=""),"",AF551+AH551)</f>
        <v>0.4</v>
      </c>
      <c r="AJ551" s="59">
        <f>IFERROR(IF(AD551="Probabilidad",(Q551-(+Q551*AI551)),IF(AD551="Impacto",Q551,"")),"")</f>
        <v>0.24</v>
      </c>
      <c r="AK551" s="59">
        <f>IFERROR(IF(AD551="Impacto",(W551-(W551*AI551)),IF(AD551="Probabilidad",W551,"")),"")</f>
        <v>0.4</v>
      </c>
      <c r="AL551" s="10" t="s">
        <v>66</v>
      </c>
      <c r="AM551" s="10" t="s">
        <v>67</v>
      </c>
      <c r="AN551" s="10" t="s">
        <v>80</v>
      </c>
      <c r="AO551" s="951">
        <f>Q551</f>
        <v>0.4</v>
      </c>
      <c r="AP551" s="951">
        <f>IF(AJ551="","",MIN(AJ551:AJ556))</f>
        <v>8.3999999999999991E-2</v>
      </c>
      <c r="AQ551" s="967" t="str">
        <f>IFERROR(IF(AP551="","",IF(AP551&lt;=0.2,"Muy Baja",IF(AP551&lt;=0.4,"Baja",IF(AP551&lt;=0.6,"Media",IF(AP551&lt;=0.8,"Alta","Muy Alta"))))),"")</f>
        <v>Muy Baja</v>
      </c>
      <c r="AR551" s="951">
        <f>W551</f>
        <v>0.4</v>
      </c>
      <c r="AS551" s="951">
        <f>IF(AK551="","",MIN(AK551:AK556))</f>
        <v>0.4</v>
      </c>
      <c r="AT551" s="967" t="str">
        <f>IFERROR(IF(AS551="","",IF(AS551&lt;=0.2,"Leve",IF(AS551&lt;=0.4,"Menor",IF(AS551&lt;=0.6,"Moderado",IF(AS551&lt;=0.8,"Mayor","Catastrófico"))))),"")</f>
        <v>Menor</v>
      </c>
      <c r="AU551" s="967" t="str">
        <f>Y551</f>
        <v>Moderado</v>
      </c>
      <c r="AV551" s="967" t="str">
        <f>IFERROR(IF(OR(AND(AQ551="Muy Baja",AT551="Leve"),AND(AQ551="Muy Baja",AT551="Menor"),AND(AQ551="Baja",AT551="Leve")),"Bajo",IF(OR(AND(AQ551="Muy baja",AT551="Moderado"),AND(AQ551="Baja",AT551="Menor"),AND(AQ551="Baja",AT551="Moderado"),AND(AQ551="Media",AT551="Leve"),AND(AQ551="Media",AT551="Menor"),AND(AQ551="Media",AT551="Moderado"),AND(AQ551="Alta",AT551="Leve"),AND(AQ551="Alta",AT551="Menor")),"Moderado",IF(OR(AND(AQ551="Muy Baja",AT551="Mayor"),AND(AQ551="Baja",AT551="Mayor"),AND(AQ551="Media",AT551="Mayor"),AND(AQ551="Alta",AT551="Moderado"),AND(AQ551="Alta",AT551="Mayor"),AND(AQ551="Muy Alta",AT551="Leve"),AND(AQ551="Muy Alta",AT551="Menor"),AND(AQ551="Muy Alta",AT551="Moderado"),AND(AQ551="Muy Alta",AT551="Mayor")),"Alto",IF(OR(AND(AQ551="Muy Baja",AT551="Catastrófico"),AND(AQ551="Baja",AT551="Catastrófico"),AND(AQ551="Media",AT551="Catastrófico"),AND(AQ551="Alta",AT551="Catastrófico"),AND(AQ551="Muy Alta",AT551="Catastrófico")),"Extremo","")))),"")</f>
        <v>Bajo</v>
      </c>
      <c r="AW551" s="802" t="s">
        <v>82</v>
      </c>
      <c r="AX551" s="804"/>
      <c r="AY551" s="804"/>
      <c r="AZ551" s="851"/>
      <c r="BA551" s="851"/>
      <c r="BB551" s="851"/>
      <c r="BC551" s="851"/>
      <c r="BD551" s="851"/>
      <c r="BE551" s="851"/>
      <c r="BF551" s="851"/>
      <c r="BG551" s="851"/>
      <c r="BH551" s="851"/>
      <c r="BI551" s="1019"/>
      <c r="BJ551" s="851"/>
      <c r="BK551" s="851"/>
      <c r="BL551" s="1048"/>
    </row>
    <row r="552" spans="1:64" ht="75.75" thickBot="1" x14ac:dyDescent="0.3">
      <c r="A552" s="1056"/>
      <c r="B552" s="1168"/>
      <c r="C552" s="1062"/>
      <c r="D552" s="1013"/>
      <c r="E552" s="946"/>
      <c r="F552" s="1016"/>
      <c r="G552" s="805"/>
      <c r="H552" s="803"/>
      <c r="I552" s="952"/>
      <c r="J552" s="438"/>
      <c r="K552" s="986"/>
      <c r="L552" s="852"/>
      <c r="M552" s="852"/>
      <c r="N552" s="805"/>
      <c r="O552" s="971"/>
      <c r="P552" s="803"/>
      <c r="Q552" s="955"/>
      <c r="R552" s="803"/>
      <c r="S552" s="955"/>
      <c r="T552" s="803"/>
      <c r="U552" s="955"/>
      <c r="V552" s="958"/>
      <c r="W552" s="955"/>
      <c r="X552" s="955"/>
      <c r="Y552" s="1002"/>
      <c r="Z552" s="68">
        <v>2</v>
      </c>
      <c r="AA552" s="437" t="s">
        <v>1262</v>
      </c>
      <c r="AB552" s="383" t="s">
        <v>165</v>
      </c>
      <c r="AC552" s="385" t="s">
        <v>1263</v>
      </c>
      <c r="AD552" s="384" t="str">
        <f t="shared" ref="AD552:AD615" si="56">IF(OR(AE552="Preventivo",AE552="Detectivo"),"Probabilidad",IF(AE552="Correctivo","Impacto",""))</f>
        <v>Probabilidad</v>
      </c>
      <c r="AE552" s="381" t="s">
        <v>64</v>
      </c>
      <c r="AF552" s="302">
        <f t="shared" ref="AF552:AF615" si="57">IF(AE552="","",IF(AE552="Preventivo",25%,IF(AE552="Detectivo",15%,IF(AE552="Correctivo",10%))))</f>
        <v>0.25</v>
      </c>
      <c r="AG552" s="383" t="s">
        <v>65</v>
      </c>
      <c r="AH552" s="302">
        <f t="shared" ref="AH552:AH615" si="58">IF(AG552="Automático",25%,IF(AG552="Manual",15%,""))</f>
        <v>0.25</v>
      </c>
      <c r="AI552" s="315">
        <f t="shared" ref="AI552:AI615" si="59">IF(OR(AF552="",AH552=""),"",AF552+AH552)</f>
        <v>0.5</v>
      </c>
      <c r="AJ552" s="69">
        <f>IFERROR(IF(AND(AD551="Probabilidad",AD552="Probabilidad"),(AJ551-(+AJ551*AI552)),IF(AD552="Probabilidad",(Q551-(+Q551*AI552)),IF(AD552="Impacto",AJ551,""))),"")</f>
        <v>0.12</v>
      </c>
      <c r="AK552" s="69">
        <f>IFERROR(IF(AND(AD551="Impacto",AD552="Impacto"),(AK551-(+AK551*AI552)),IF(AD552="Impacto",(W551-(+W551*AI552)),IF(AD552="Probabilidad",AK551,""))),"")</f>
        <v>0.4</v>
      </c>
      <c r="AL552" s="10" t="s">
        <v>66</v>
      </c>
      <c r="AM552" s="19" t="s">
        <v>67</v>
      </c>
      <c r="AN552" s="19" t="s">
        <v>80</v>
      </c>
      <c r="AO552" s="952"/>
      <c r="AP552" s="952"/>
      <c r="AQ552" s="968"/>
      <c r="AR552" s="952"/>
      <c r="AS552" s="952"/>
      <c r="AT552" s="968"/>
      <c r="AU552" s="968"/>
      <c r="AV552" s="968"/>
      <c r="AW552" s="803"/>
      <c r="AX552" s="805"/>
      <c r="AY552" s="805"/>
      <c r="AZ552" s="852"/>
      <c r="BA552" s="852"/>
      <c r="BB552" s="852"/>
      <c r="BC552" s="852"/>
      <c r="BD552" s="852"/>
      <c r="BE552" s="852"/>
      <c r="BF552" s="852"/>
      <c r="BG552" s="852"/>
      <c r="BH552" s="852"/>
      <c r="BI552" s="1020"/>
      <c r="BJ552" s="852"/>
      <c r="BK552" s="852"/>
      <c r="BL552" s="1041"/>
    </row>
    <row r="553" spans="1:64" ht="105" x14ac:dyDescent="0.25">
      <c r="A553" s="1056"/>
      <c r="B553" s="1168"/>
      <c r="C553" s="1062"/>
      <c r="D553" s="1013"/>
      <c r="E553" s="946"/>
      <c r="F553" s="1016"/>
      <c r="G553" s="805"/>
      <c r="H553" s="803"/>
      <c r="I553" s="952"/>
      <c r="J553" s="438"/>
      <c r="K553" s="986"/>
      <c r="L553" s="852"/>
      <c r="M553" s="852"/>
      <c r="N553" s="805"/>
      <c r="O553" s="971"/>
      <c r="P553" s="803"/>
      <c r="Q553" s="955"/>
      <c r="R553" s="803"/>
      <c r="S553" s="955"/>
      <c r="T553" s="803"/>
      <c r="U553" s="955"/>
      <c r="V553" s="958"/>
      <c r="W553" s="955"/>
      <c r="X553" s="955"/>
      <c r="Y553" s="1002"/>
      <c r="Z553" s="68">
        <v>3</v>
      </c>
      <c r="AA553" s="437" t="s">
        <v>1264</v>
      </c>
      <c r="AB553" s="383" t="s">
        <v>165</v>
      </c>
      <c r="AC553" s="385" t="s">
        <v>869</v>
      </c>
      <c r="AD553" s="384" t="str">
        <f t="shared" si="56"/>
        <v>Probabilidad</v>
      </c>
      <c r="AE553" s="383" t="s">
        <v>75</v>
      </c>
      <c r="AF553" s="302">
        <f t="shared" si="57"/>
        <v>0.15</v>
      </c>
      <c r="AG553" s="381" t="s">
        <v>77</v>
      </c>
      <c r="AH553" s="302">
        <f t="shared" si="58"/>
        <v>0.15</v>
      </c>
      <c r="AI553" s="315">
        <f t="shared" si="59"/>
        <v>0.3</v>
      </c>
      <c r="AJ553" s="69">
        <f>IFERROR(IF(AND(AD552="Probabilidad",AD553="Probabilidad"),(AJ552-(+AJ552*AI553)),IF(AND(AD552="Impacto",AD553="Probabilidad"),(AJ551-(+AJ551*AI553)),IF(AD553="Impacto",AJ552,""))),"")</f>
        <v>8.3999999999999991E-2</v>
      </c>
      <c r="AK553" s="69">
        <f>IFERROR(IF(AND(AD552="Impacto",AD553="Impacto"),(AK552-(+AK552*AI553)),IF(AND(AD552="Probabilidad",AD553="Impacto"),(AK551-(+AK551*AI553)),IF(AD553="Probabilidad",AK552,""))),"")</f>
        <v>0.4</v>
      </c>
      <c r="AL553" s="10" t="s">
        <v>66</v>
      </c>
      <c r="AM553" s="19" t="s">
        <v>67</v>
      </c>
      <c r="AN553" s="19" t="s">
        <v>80</v>
      </c>
      <c r="AO553" s="952"/>
      <c r="AP553" s="952"/>
      <c r="AQ553" s="968"/>
      <c r="AR553" s="952"/>
      <c r="AS553" s="952"/>
      <c r="AT553" s="968"/>
      <c r="AU553" s="968"/>
      <c r="AV553" s="968"/>
      <c r="AW553" s="803"/>
      <c r="AX553" s="805"/>
      <c r="AY553" s="805"/>
      <c r="AZ553" s="852"/>
      <c r="BA553" s="852"/>
      <c r="BB553" s="852"/>
      <c r="BC553" s="852"/>
      <c r="BD553" s="852"/>
      <c r="BE553" s="852"/>
      <c r="BF553" s="852"/>
      <c r="BG553" s="852"/>
      <c r="BH553" s="852"/>
      <c r="BI553" s="1020"/>
      <c r="BJ553" s="852"/>
      <c r="BK553" s="852"/>
      <c r="BL553" s="1041"/>
    </row>
    <row r="554" spans="1:64" x14ac:dyDescent="0.25">
      <c r="A554" s="1056"/>
      <c r="B554" s="1168"/>
      <c r="C554" s="1062"/>
      <c r="D554" s="1013"/>
      <c r="E554" s="946"/>
      <c r="F554" s="1016"/>
      <c r="G554" s="805"/>
      <c r="H554" s="803"/>
      <c r="I554" s="952"/>
      <c r="J554" s="438"/>
      <c r="K554" s="986"/>
      <c r="L554" s="852"/>
      <c r="M554" s="852"/>
      <c r="N554" s="805"/>
      <c r="O554" s="971"/>
      <c r="P554" s="803"/>
      <c r="Q554" s="955"/>
      <c r="R554" s="803"/>
      <c r="S554" s="955"/>
      <c r="T554" s="803"/>
      <c r="U554" s="955"/>
      <c r="V554" s="958"/>
      <c r="W554" s="955"/>
      <c r="X554" s="955"/>
      <c r="Y554" s="1002"/>
      <c r="Z554" s="68">
        <v>4</v>
      </c>
      <c r="AA554" s="385"/>
      <c r="AB554" s="383"/>
      <c r="AC554" s="385"/>
      <c r="AD554" s="384" t="str">
        <f t="shared" si="56"/>
        <v/>
      </c>
      <c r="AE554" s="383"/>
      <c r="AF554" s="302" t="str">
        <f t="shared" si="57"/>
        <v/>
      </c>
      <c r="AG554" s="383"/>
      <c r="AH554" s="302" t="str">
        <f t="shared" si="58"/>
        <v/>
      </c>
      <c r="AI554" s="315" t="str">
        <f t="shared" si="59"/>
        <v/>
      </c>
      <c r="AJ554" s="69" t="str">
        <f>IFERROR(IF(AND(AD553="Probabilidad",AD554="Probabilidad"),(AJ553-(+AJ553*AI554)),IF(AND(AD553="Impacto",AD554="Probabilidad"),(AJ552-(+AJ552*AI554)),IF(AD554="Impacto",AJ553,""))),"")</f>
        <v/>
      </c>
      <c r="AK554" s="69" t="str">
        <f>IFERROR(IF(AND(AD553="Impacto",AD554="Impacto"),(AK553-(+AK553*AI554)),IF(AND(AD553="Probabilidad",AD554="Impacto"),(AK552-(+AK552*AI554)),IF(AD554="Probabilidad",AK553,""))),"")</f>
        <v/>
      </c>
      <c r="AL554" s="19"/>
      <c r="AM554" s="19"/>
      <c r="AN554" s="19"/>
      <c r="AO554" s="952"/>
      <c r="AP554" s="952"/>
      <c r="AQ554" s="968"/>
      <c r="AR554" s="952"/>
      <c r="AS554" s="952"/>
      <c r="AT554" s="968"/>
      <c r="AU554" s="968"/>
      <c r="AV554" s="968"/>
      <c r="AW554" s="803"/>
      <c r="AX554" s="805"/>
      <c r="AY554" s="805"/>
      <c r="AZ554" s="852"/>
      <c r="BA554" s="852"/>
      <c r="BB554" s="852"/>
      <c r="BC554" s="852"/>
      <c r="BD554" s="852"/>
      <c r="BE554" s="852"/>
      <c r="BF554" s="852"/>
      <c r="BG554" s="852"/>
      <c r="BH554" s="852"/>
      <c r="BI554" s="1020"/>
      <c r="BJ554" s="852"/>
      <c r="BK554" s="852"/>
      <c r="BL554" s="1041"/>
    </row>
    <row r="555" spans="1:64" x14ac:dyDescent="0.25">
      <c r="A555" s="1056"/>
      <c r="B555" s="1168"/>
      <c r="C555" s="1062"/>
      <c r="D555" s="1013"/>
      <c r="E555" s="946"/>
      <c r="F555" s="1016"/>
      <c r="G555" s="805"/>
      <c r="H555" s="803"/>
      <c r="I555" s="952"/>
      <c r="J555" s="438"/>
      <c r="K555" s="986"/>
      <c r="L555" s="852"/>
      <c r="M555" s="852"/>
      <c r="N555" s="805"/>
      <c r="O555" s="971"/>
      <c r="P555" s="803"/>
      <c r="Q555" s="955"/>
      <c r="R555" s="803"/>
      <c r="S555" s="955"/>
      <c r="T555" s="803"/>
      <c r="U555" s="955"/>
      <c r="V555" s="958"/>
      <c r="W555" s="955"/>
      <c r="X555" s="955"/>
      <c r="Y555" s="1002"/>
      <c r="Z555" s="68">
        <v>5</v>
      </c>
      <c r="AA555" s="309"/>
      <c r="AB555" s="383"/>
      <c r="AC555" s="385"/>
      <c r="AD555" s="384" t="str">
        <f t="shared" si="56"/>
        <v/>
      </c>
      <c r="AE555" s="383"/>
      <c r="AF555" s="302" t="str">
        <f t="shared" si="57"/>
        <v/>
      </c>
      <c r="AG555" s="383"/>
      <c r="AH555" s="302" t="str">
        <f t="shared" si="58"/>
        <v/>
      </c>
      <c r="AI555" s="315" t="str">
        <f t="shared" si="59"/>
        <v/>
      </c>
      <c r="AJ555" s="69" t="str">
        <f>IFERROR(IF(AND(AD554="Probabilidad",AD555="Probabilidad"),(AJ554-(+AJ554*AI555)),IF(AND(AD554="Impacto",AD555="Probabilidad"),(AJ553-(+AJ553*AI555)),IF(AD555="Impacto",AJ554,""))),"")</f>
        <v/>
      </c>
      <c r="AK555" s="69" t="str">
        <f>IFERROR(IF(AND(AD554="Impacto",AD555="Impacto"),(AK554-(+AK554*AI555)),IF(AND(AD554="Probabilidad",AD555="Impacto"),(AK553-(+AK553*AI555)),IF(AD555="Probabilidad",AK554,""))),"")</f>
        <v/>
      </c>
      <c r="AL555" s="19"/>
      <c r="AM555" s="19"/>
      <c r="AN555" s="19"/>
      <c r="AO555" s="952"/>
      <c r="AP555" s="952"/>
      <c r="AQ555" s="968"/>
      <c r="AR555" s="952"/>
      <c r="AS555" s="952"/>
      <c r="AT555" s="968"/>
      <c r="AU555" s="968"/>
      <c r="AV555" s="968"/>
      <c r="AW555" s="803"/>
      <c r="AX555" s="805"/>
      <c r="AY555" s="805"/>
      <c r="AZ555" s="852"/>
      <c r="BA555" s="852"/>
      <c r="BB555" s="852"/>
      <c r="BC555" s="852"/>
      <c r="BD555" s="852"/>
      <c r="BE555" s="852"/>
      <c r="BF555" s="852"/>
      <c r="BG555" s="852"/>
      <c r="BH555" s="852"/>
      <c r="BI555" s="1020"/>
      <c r="BJ555" s="852"/>
      <c r="BK555" s="852"/>
      <c r="BL555" s="1041"/>
    </row>
    <row r="556" spans="1:64" ht="15.75" thickBot="1" x14ac:dyDescent="0.3">
      <c r="A556" s="1056"/>
      <c r="B556" s="1168"/>
      <c r="C556" s="1062"/>
      <c r="D556" s="1014"/>
      <c r="E556" s="947"/>
      <c r="F556" s="1017"/>
      <c r="G556" s="806"/>
      <c r="H556" s="847"/>
      <c r="I556" s="953"/>
      <c r="J556" s="439"/>
      <c r="K556" s="987"/>
      <c r="L556" s="960"/>
      <c r="M556" s="960"/>
      <c r="N556" s="806"/>
      <c r="O556" s="972"/>
      <c r="P556" s="847"/>
      <c r="Q556" s="956"/>
      <c r="R556" s="847"/>
      <c r="S556" s="956"/>
      <c r="T556" s="847"/>
      <c r="U556" s="956"/>
      <c r="V556" s="959"/>
      <c r="W556" s="956"/>
      <c r="X556" s="956"/>
      <c r="Y556" s="1003"/>
      <c r="Z556" s="60">
        <v>6</v>
      </c>
      <c r="AA556" s="387"/>
      <c r="AB556" s="388"/>
      <c r="AC556" s="387"/>
      <c r="AD556" s="389" t="str">
        <f t="shared" si="56"/>
        <v/>
      </c>
      <c r="AE556" s="388"/>
      <c r="AF556" s="303" t="str">
        <f t="shared" si="57"/>
        <v/>
      </c>
      <c r="AG556" s="388"/>
      <c r="AH556" s="303" t="str">
        <f t="shared" si="58"/>
        <v/>
      </c>
      <c r="AI556" s="61" t="str">
        <f t="shared" si="59"/>
        <v/>
      </c>
      <c r="AJ556" s="69" t="str">
        <f>IFERROR(IF(AND(AD555="Probabilidad",AD556="Probabilidad"),(AJ555-(+AJ555*AI556)),IF(AND(AD555="Impacto",AD556="Probabilidad"),(AJ554-(+AJ554*AI556)),IF(AD556="Impacto",AJ555,""))),"")</f>
        <v/>
      </c>
      <c r="AK556" s="69" t="str">
        <f>IFERROR(IF(AND(AD555="Impacto",AD556="Impacto"),(AK555-(+AK555*AI556)),IF(AND(AD555="Probabilidad",AD556="Impacto"),(AK554-(+AK554*AI556)),IF(AD556="Probabilidad",AK555,""))),"")</f>
        <v/>
      </c>
      <c r="AL556" s="20"/>
      <c r="AM556" s="20"/>
      <c r="AN556" s="20"/>
      <c r="AO556" s="953"/>
      <c r="AP556" s="953"/>
      <c r="AQ556" s="969"/>
      <c r="AR556" s="953"/>
      <c r="AS556" s="953"/>
      <c r="AT556" s="969"/>
      <c r="AU556" s="969"/>
      <c r="AV556" s="969"/>
      <c r="AW556" s="847"/>
      <c r="AX556" s="806"/>
      <c r="AY556" s="806"/>
      <c r="AZ556" s="960"/>
      <c r="BA556" s="960"/>
      <c r="BB556" s="960"/>
      <c r="BC556" s="960"/>
      <c r="BD556" s="960"/>
      <c r="BE556" s="960"/>
      <c r="BF556" s="960"/>
      <c r="BG556" s="960"/>
      <c r="BH556" s="960"/>
      <c r="BI556" s="1021"/>
      <c r="BJ556" s="960"/>
      <c r="BK556" s="960"/>
      <c r="BL556" s="1042"/>
    </row>
    <row r="557" spans="1:64" ht="77.25" customHeight="1" thickBot="1" x14ac:dyDescent="0.3">
      <c r="A557" s="1056"/>
      <c r="B557" s="1168"/>
      <c r="C557" s="1062"/>
      <c r="D557" s="1012" t="s">
        <v>840</v>
      </c>
      <c r="E557" s="945" t="s">
        <v>129</v>
      </c>
      <c r="F557" s="1015">
        <v>2</v>
      </c>
      <c r="G557" s="804" t="s">
        <v>1257</v>
      </c>
      <c r="H557" s="802" t="s">
        <v>99</v>
      </c>
      <c r="I557" s="1028" t="s">
        <v>1308</v>
      </c>
      <c r="J557" s="436" t="s">
        <v>16</v>
      </c>
      <c r="K557" s="985" t="str">
        <f>CONCATENATE(" *",[30]Árbol_G!C573," *",[30]Árbol_G!E573," *",[30]Árbol_G!G573)</f>
        <v xml:space="preserve"> * * *</v>
      </c>
      <c r="L557" s="851" t="s">
        <v>1265</v>
      </c>
      <c r="M557" s="851" t="s">
        <v>1266</v>
      </c>
      <c r="N557" s="961"/>
      <c r="O557" s="964"/>
      <c r="P557" s="802" t="s">
        <v>71</v>
      </c>
      <c r="Q557" s="954">
        <f>IF(P557="Muy Alta",100%,IF(P557="Alta",80%,IF(P557="Media",60%,IF(P557="Baja",40%,IF(P557="Muy Baja",20%,"")))))</f>
        <v>0.4</v>
      </c>
      <c r="R557" s="802" t="s">
        <v>9</v>
      </c>
      <c r="S557" s="954">
        <f>IF(R557="Catastrófico",100%,IF(R557="Mayor",80%,IF(R557="Moderado",60%,IF(R557="Menor",40%,IF(R557="Leve",20%,"")))))</f>
        <v>0.4</v>
      </c>
      <c r="T557" s="802" t="s">
        <v>74</v>
      </c>
      <c r="U557" s="954">
        <f>IF(T557="Catastrófico",100%,IF(T557="Mayor",80%,IF(T557="Moderado",60%,IF(T557="Menor",40%,IF(T557="Leve",20%,"")))))</f>
        <v>0.2</v>
      </c>
      <c r="V557" s="957" t="str">
        <f>IF(W557=100%,"Catastrófico",IF(W557=80%,"Mayor",IF(W557=60%,"Moderado",IF(W557=40%,"Menor",IF(W557=20%,"Leve","")))))</f>
        <v>Menor</v>
      </c>
      <c r="W557" s="954">
        <f>IF(AND(S557="",U557=""),"",MAX(S557,U557))</f>
        <v>0.4</v>
      </c>
      <c r="X557" s="954" t="str">
        <f>CONCATENATE(P557,V557)</f>
        <v>BajaMenor</v>
      </c>
      <c r="Y557" s="967" t="str">
        <f>IF(X557="Muy AltaLeve","Alto",IF(X557="Muy AltaMenor","Alto",IF(X557="Muy AltaModerado","Alto",IF(X557="Muy AltaMayor","Alto",IF(X557="Muy AltaCatastrófico","Extremo",IF(X557="AltaLeve","Moderado",IF(X557="AltaMenor","Moderado",IF(X557="AltaModerado","Alto",IF(X557="AltaMayor","Alto",IF(X557="AltaCatastrófico","Extremo",IF(X557="MediaLeve","Moderado",IF(X557="MediaMenor","Moderado",IF(X557="MediaModerado","Moderado",IF(X557="MediaMayor","Alto",IF(X557="MediaCatastrófico","Extremo",IF(X557="BajaLeve","Bajo",IF(X557="BajaMenor","Moderado",IF(X557="BajaModerado","Moderado",IF(X557="BajaMayor","Alto",IF(X557="BajaCatastrófico","Extremo",IF(X557="Muy BajaLeve","Bajo",IF(X557="Muy BajaMenor","Bajo",IF(X557="Muy BajaModerado","Moderado",IF(X557="Muy BajaMayor","Alto",IF(X557="Muy BajaCatastrófico","Extremo","")))))))))))))))))))))))))</f>
        <v>Moderado</v>
      </c>
      <c r="Z557" s="58">
        <v>1</v>
      </c>
      <c r="AA557" s="437" t="s">
        <v>1264</v>
      </c>
      <c r="AB557" s="381" t="s">
        <v>165</v>
      </c>
      <c r="AC557" s="385" t="s">
        <v>1267</v>
      </c>
      <c r="AD557" s="382" t="str">
        <f t="shared" si="56"/>
        <v>Probabilidad</v>
      </c>
      <c r="AE557" s="381" t="s">
        <v>75</v>
      </c>
      <c r="AF557" s="301">
        <f t="shared" si="57"/>
        <v>0.15</v>
      </c>
      <c r="AG557" s="381" t="s">
        <v>77</v>
      </c>
      <c r="AH557" s="301">
        <f t="shared" si="58"/>
        <v>0.15</v>
      </c>
      <c r="AI557" s="300">
        <f t="shared" si="59"/>
        <v>0.3</v>
      </c>
      <c r="AJ557" s="59">
        <f>IFERROR(IF(AD557="Probabilidad",(Q557-(+Q557*AI557)),IF(AD557="Impacto",Q557,"")),"")</f>
        <v>0.28000000000000003</v>
      </c>
      <c r="AK557" s="59">
        <f>IFERROR(IF(AD557="Impacto",(W557-(+W557*AI557)),IF(AD557="Probabilidad",W557,"")),"")</f>
        <v>0.4</v>
      </c>
      <c r="AL557" s="10" t="s">
        <v>66</v>
      </c>
      <c r="AM557" s="19" t="s">
        <v>67</v>
      </c>
      <c r="AN557" s="19" t="s">
        <v>80</v>
      </c>
      <c r="AO557" s="951">
        <f>Q557</f>
        <v>0.4</v>
      </c>
      <c r="AP557" s="951">
        <f>IF(AJ557="","",MIN(AJ557:AJ562))</f>
        <v>0.14000000000000001</v>
      </c>
      <c r="AQ557" s="967" t="str">
        <f>IFERROR(IF(AP557="","",IF(AP557&lt;=0.2,"Muy Baja",IF(AP557&lt;=0.4,"Baja",IF(AP557&lt;=0.6,"Media",IF(AP557&lt;=0.8,"Alta","Muy Alta"))))),"")</f>
        <v>Muy Baja</v>
      </c>
      <c r="AR557" s="951">
        <f>W557</f>
        <v>0.4</v>
      </c>
      <c r="AS557" s="951">
        <f>IF(AK557="","",MIN(AK557:AK562))</f>
        <v>0.4</v>
      </c>
      <c r="AT557" s="967" t="str">
        <f>IFERROR(IF(AS557="","",IF(AS557&lt;=0.2,"Leve",IF(AS557&lt;=0.4,"Menor",IF(AS557&lt;=0.6,"Moderado",IF(AS557&lt;=0.8,"Mayor","Catastrófico"))))),"")</f>
        <v>Menor</v>
      </c>
      <c r="AU557" s="967" t="str">
        <f>Y557</f>
        <v>Moderado</v>
      </c>
      <c r="AV557" s="967" t="str">
        <f>IFERROR(IF(OR(AND(AQ557="Muy Baja",AT557="Leve"),AND(AQ557="Muy Baja",AT557="Menor"),AND(AQ557="Baja",AT557="Leve")),"Bajo",IF(OR(AND(AQ557="Muy baja",AT557="Moderado"),AND(AQ557="Baja",AT557="Menor"),AND(AQ557="Baja",AT557="Moderado"),AND(AQ557="Media",AT557="Leve"),AND(AQ557="Media",AT557="Menor"),AND(AQ557="Media",AT557="Moderado"),AND(AQ557="Alta",AT557="Leve"),AND(AQ557="Alta",AT557="Menor")),"Moderado",IF(OR(AND(AQ557="Muy Baja",AT557="Mayor"),AND(AQ557="Baja",AT557="Mayor"),AND(AQ557="Media",AT557="Mayor"),AND(AQ557="Alta",AT557="Moderado"),AND(AQ557="Alta",AT557="Mayor"),AND(AQ557="Muy Alta",AT557="Leve"),AND(AQ557="Muy Alta",AT557="Menor"),AND(AQ557="Muy Alta",AT557="Moderado"),AND(AQ557="Muy Alta",AT557="Mayor")),"Alto",IF(OR(AND(AQ557="Muy Baja",AT557="Catastrófico"),AND(AQ557="Baja",AT557="Catastrófico"),AND(AQ557="Media",AT557="Catastrófico"),AND(AQ557="Alta",AT557="Catastrófico"),AND(AQ557="Muy Alta",AT557="Catastrófico")),"Extremo","")))),"")</f>
        <v>Bajo</v>
      </c>
      <c r="AW557" s="802" t="s">
        <v>82</v>
      </c>
      <c r="AX557" s="851"/>
      <c r="AY557" s="851"/>
      <c r="AZ557" s="851"/>
      <c r="BA557" s="851"/>
      <c r="BB557" s="1037"/>
      <c r="BC557" s="851"/>
      <c r="BD557" s="851"/>
      <c r="BE557" s="851"/>
      <c r="BF557" s="851"/>
      <c r="BG557" s="851"/>
      <c r="BH557" s="1019"/>
      <c r="BI557" s="1019"/>
      <c r="BJ557" s="851"/>
      <c r="BK557" s="851"/>
      <c r="BL557" s="1048"/>
    </row>
    <row r="558" spans="1:64" ht="75" x14ac:dyDescent="0.25">
      <c r="A558" s="1056"/>
      <c r="B558" s="1168"/>
      <c r="C558" s="1062"/>
      <c r="D558" s="1013"/>
      <c r="E558" s="946"/>
      <c r="F558" s="1016"/>
      <c r="G558" s="805"/>
      <c r="H558" s="803"/>
      <c r="I558" s="1029"/>
      <c r="J558" s="438"/>
      <c r="K558" s="986"/>
      <c r="L558" s="852"/>
      <c r="M558" s="852"/>
      <c r="N558" s="962"/>
      <c r="O558" s="965"/>
      <c r="P558" s="803"/>
      <c r="Q558" s="955"/>
      <c r="R558" s="803"/>
      <c r="S558" s="955"/>
      <c r="T558" s="803"/>
      <c r="U558" s="955"/>
      <c r="V558" s="958"/>
      <c r="W558" s="955"/>
      <c r="X558" s="955"/>
      <c r="Y558" s="968"/>
      <c r="Z558" s="68">
        <v>2</v>
      </c>
      <c r="AA558" s="437" t="s">
        <v>1262</v>
      </c>
      <c r="AB558" s="383" t="s">
        <v>165</v>
      </c>
      <c r="AC558" s="385" t="s">
        <v>1263</v>
      </c>
      <c r="AD558" s="70" t="str">
        <f>IF(OR(AE558="Preventivo",AE558="Detectivo"),"Probabilidad",IF(AE558="Correctivo","Impacto",""))</f>
        <v>Probabilidad</v>
      </c>
      <c r="AE558" s="19" t="s">
        <v>64</v>
      </c>
      <c r="AF558" s="302">
        <f t="shared" si="57"/>
        <v>0.25</v>
      </c>
      <c r="AG558" s="383" t="s">
        <v>65</v>
      </c>
      <c r="AH558" s="302">
        <f t="shared" si="58"/>
        <v>0.25</v>
      </c>
      <c r="AI558" s="315">
        <f t="shared" si="59"/>
        <v>0.5</v>
      </c>
      <c r="AJ558" s="71">
        <f>IFERROR(IF(AND(AD557="Probabilidad",AD558="Probabilidad"),(AJ557-(+AJ557*AI558)),IF(AD558="Probabilidad",(Q557-(+Q557*AI558)),IF(AD558="Impacto",AJ557,""))),"")</f>
        <v>0.14000000000000001</v>
      </c>
      <c r="AK558" s="71">
        <f>IFERROR(IF(AND(AD557="Impacto",AD558="Impacto"),(AK557-(+AK557*AI558)),IF(AD558="Impacto",(W557-(+W557*AI558)),IF(AD558="Probabilidad",AK557,""))),"")</f>
        <v>0.4</v>
      </c>
      <c r="AL558" s="10" t="s">
        <v>66</v>
      </c>
      <c r="AM558" s="19" t="s">
        <v>67</v>
      </c>
      <c r="AN558" s="19" t="s">
        <v>80</v>
      </c>
      <c r="AO558" s="952"/>
      <c r="AP558" s="952"/>
      <c r="AQ558" s="968"/>
      <c r="AR558" s="952"/>
      <c r="AS558" s="952"/>
      <c r="AT558" s="968"/>
      <c r="AU558" s="968"/>
      <c r="AV558" s="968"/>
      <c r="AW558" s="803"/>
      <c r="AX558" s="852"/>
      <c r="AY558" s="852"/>
      <c r="AZ558" s="852"/>
      <c r="BA558" s="852"/>
      <c r="BB558" s="1046"/>
      <c r="BC558" s="852"/>
      <c r="BD558" s="852"/>
      <c r="BE558" s="852"/>
      <c r="BF558" s="852"/>
      <c r="BG558" s="852"/>
      <c r="BH558" s="1020"/>
      <c r="BI558" s="1020"/>
      <c r="BJ558" s="852"/>
      <c r="BK558" s="852"/>
      <c r="BL558" s="1041"/>
    </row>
    <row r="559" spans="1:64" x14ac:dyDescent="0.25">
      <c r="A559" s="1056"/>
      <c r="B559" s="1168"/>
      <c r="C559" s="1062"/>
      <c r="D559" s="1013"/>
      <c r="E559" s="946"/>
      <c r="F559" s="1016"/>
      <c r="G559" s="805"/>
      <c r="H559" s="803"/>
      <c r="I559" s="1029"/>
      <c r="J559" s="438"/>
      <c r="K559" s="986"/>
      <c r="L559" s="852"/>
      <c r="M559" s="852"/>
      <c r="N559" s="962"/>
      <c r="O559" s="965"/>
      <c r="P559" s="803"/>
      <c r="Q559" s="955"/>
      <c r="R559" s="803"/>
      <c r="S559" s="955"/>
      <c r="T559" s="803"/>
      <c r="U559" s="955"/>
      <c r="V559" s="958"/>
      <c r="W559" s="955"/>
      <c r="X559" s="955"/>
      <c r="Y559" s="968"/>
      <c r="Z559" s="68">
        <v>3</v>
      </c>
      <c r="AA559" s="298"/>
      <c r="AB559" s="383"/>
      <c r="AC559" s="385"/>
      <c r="AD559" s="384" t="str">
        <f>IF(OR(AE559="Preventivo",AE559="Detectivo"),"Probabilidad",IF(AE559="Correctivo","Impacto",""))</f>
        <v/>
      </c>
      <c r="AE559" s="383"/>
      <c r="AF559" s="302" t="str">
        <f t="shared" si="57"/>
        <v/>
      </c>
      <c r="AG559" s="383"/>
      <c r="AH559" s="302" t="str">
        <f t="shared" si="58"/>
        <v/>
      </c>
      <c r="AI559" s="315" t="str">
        <f t="shared" si="59"/>
        <v/>
      </c>
      <c r="AJ559" s="69" t="str">
        <f>IFERROR(IF(AND(AD558="Probabilidad",AD559="Probabilidad"),(AJ558-(+AJ558*AI559)),IF(AND(AD558="Impacto",AD559="Probabilidad"),(AJ557-(+AJ557*AI559)),IF(AD559="Impacto",AJ558,""))),"")</f>
        <v/>
      </c>
      <c r="AK559" s="69" t="str">
        <f>IFERROR(IF(AND(AD558="Impacto",AD559="Impacto"),(AK558-(+AK558*AI559)),IF(AND(AD558="Probabilidad",AD559="Impacto"),(AK557-(+AK557*AI559)),IF(AD559="Probabilidad",AK558,""))),"")</f>
        <v/>
      </c>
      <c r="AL559" s="19"/>
      <c r="AM559" s="19"/>
      <c r="AN559" s="19"/>
      <c r="AO559" s="952"/>
      <c r="AP559" s="952"/>
      <c r="AQ559" s="968"/>
      <c r="AR559" s="952"/>
      <c r="AS559" s="952"/>
      <c r="AT559" s="968"/>
      <c r="AU559" s="968"/>
      <c r="AV559" s="968"/>
      <c r="AW559" s="803"/>
      <c r="AX559" s="852"/>
      <c r="AY559" s="852"/>
      <c r="AZ559" s="852"/>
      <c r="BA559" s="852"/>
      <c r="BB559" s="1046"/>
      <c r="BC559" s="852"/>
      <c r="BD559" s="852"/>
      <c r="BE559" s="852"/>
      <c r="BF559" s="852"/>
      <c r="BG559" s="852"/>
      <c r="BH559" s="1020"/>
      <c r="BI559" s="1020"/>
      <c r="BJ559" s="852"/>
      <c r="BK559" s="852"/>
      <c r="BL559" s="1041"/>
    </row>
    <row r="560" spans="1:64" x14ac:dyDescent="0.25">
      <c r="A560" s="1056"/>
      <c r="B560" s="1168"/>
      <c r="C560" s="1062"/>
      <c r="D560" s="1013"/>
      <c r="E560" s="946"/>
      <c r="F560" s="1016"/>
      <c r="G560" s="805"/>
      <c r="H560" s="803"/>
      <c r="I560" s="1029"/>
      <c r="J560" s="438"/>
      <c r="K560" s="986"/>
      <c r="L560" s="852"/>
      <c r="M560" s="852"/>
      <c r="N560" s="962"/>
      <c r="O560" s="965"/>
      <c r="P560" s="803"/>
      <c r="Q560" s="955"/>
      <c r="R560" s="803"/>
      <c r="S560" s="955"/>
      <c r="T560" s="803"/>
      <c r="U560" s="955"/>
      <c r="V560" s="958"/>
      <c r="W560" s="955"/>
      <c r="X560" s="955"/>
      <c r="Y560" s="968"/>
      <c r="Z560" s="68">
        <v>4</v>
      </c>
      <c r="AA560" s="385"/>
      <c r="AB560" s="383"/>
      <c r="AC560" s="385"/>
      <c r="AD560" s="384" t="str">
        <f t="shared" si="56"/>
        <v/>
      </c>
      <c r="AE560" s="383"/>
      <c r="AF560" s="302" t="str">
        <f t="shared" si="57"/>
        <v/>
      </c>
      <c r="AG560" s="383"/>
      <c r="AH560" s="302" t="str">
        <f t="shared" si="58"/>
        <v/>
      </c>
      <c r="AI560" s="315" t="str">
        <f t="shared" si="59"/>
        <v/>
      </c>
      <c r="AJ560" s="69" t="str">
        <f>IFERROR(IF(AND(AD559="Probabilidad",AD560="Probabilidad"),(AJ559-(+AJ559*AI560)),IF(AND(AD559="Impacto",AD560="Probabilidad"),(AJ558-(+AJ558*AI560)),IF(AD560="Impacto",AJ559,""))),"")</f>
        <v/>
      </c>
      <c r="AK560" s="69" t="str">
        <f>IFERROR(IF(AND(AD559="Impacto",AD560="Impacto"),(AK559-(+AK559*AI560)),IF(AND(AD559="Probabilidad",AD560="Impacto"),(AK558-(+AK558*AI560)),IF(AD560="Probabilidad",AK559,""))),"")</f>
        <v/>
      </c>
      <c r="AL560" s="19"/>
      <c r="AM560" s="19"/>
      <c r="AN560" s="19"/>
      <c r="AO560" s="952"/>
      <c r="AP560" s="952"/>
      <c r="AQ560" s="968"/>
      <c r="AR560" s="952"/>
      <c r="AS560" s="952"/>
      <c r="AT560" s="968"/>
      <c r="AU560" s="968"/>
      <c r="AV560" s="968"/>
      <c r="AW560" s="803"/>
      <c r="AX560" s="852"/>
      <c r="AY560" s="852"/>
      <c r="AZ560" s="852"/>
      <c r="BA560" s="852"/>
      <c r="BB560" s="1046"/>
      <c r="BC560" s="852"/>
      <c r="BD560" s="852"/>
      <c r="BE560" s="852"/>
      <c r="BF560" s="852"/>
      <c r="BG560" s="852"/>
      <c r="BH560" s="1020"/>
      <c r="BI560" s="1020"/>
      <c r="BJ560" s="852"/>
      <c r="BK560" s="852"/>
      <c r="BL560" s="1041"/>
    </row>
    <row r="561" spans="1:64" x14ac:dyDescent="0.25">
      <c r="A561" s="1056"/>
      <c r="B561" s="1168"/>
      <c r="C561" s="1062"/>
      <c r="D561" s="1013"/>
      <c r="E561" s="946"/>
      <c r="F561" s="1016"/>
      <c r="G561" s="805"/>
      <c r="H561" s="803"/>
      <c r="I561" s="1029"/>
      <c r="J561" s="438"/>
      <c r="K561" s="986"/>
      <c r="L561" s="852"/>
      <c r="M561" s="852"/>
      <c r="N561" s="962"/>
      <c r="O561" s="965"/>
      <c r="P561" s="803"/>
      <c r="Q561" s="955"/>
      <c r="R561" s="803"/>
      <c r="S561" s="955"/>
      <c r="T561" s="803"/>
      <c r="U561" s="955"/>
      <c r="V561" s="958"/>
      <c r="W561" s="955"/>
      <c r="X561" s="955"/>
      <c r="Y561" s="968"/>
      <c r="Z561" s="68">
        <v>5</v>
      </c>
      <c r="AA561" s="306"/>
      <c r="AB561" s="383"/>
      <c r="AC561" s="385"/>
      <c r="AD561" s="384" t="str">
        <f t="shared" si="56"/>
        <v/>
      </c>
      <c r="AE561" s="383"/>
      <c r="AF561" s="302" t="str">
        <f t="shared" si="57"/>
        <v/>
      </c>
      <c r="AG561" s="383"/>
      <c r="AH561" s="302" t="str">
        <f t="shared" si="58"/>
        <v/>
      </c>
      <c r="AI561" s="315" t="str">
        <f t="shared" si="59"/>
        <v/>
      </c>
      <c r="AJ561" s="69" t="str">
        <f>IFERROR(IF(AND(AD560="Probabilidad",AD561="Probabilidad"),(AJ560-(+AJ560*AI561)),IF(AND(AD560="Impacto",AD561="Probabilidad"),(AJ559-(+AJ559*AI561)),IF(AD561="Impacto",AJ560,""))),"")</f>
        <v/>
      </c>
      <c r="AK561" s="69" t="str">
        <f>IFERROR(IF(AND(AD560="Impacto",AD561="Impacto"),(AK560-(+AK560*AI561)),IF(AND(AD560="Probabilidad",AD561="Impacto"),(AK559-(+AK559*AI561)),IF(AD561="Probabilidad",AK560,""))),"")</f>
        <v/>
      </c>
      <c r="AL561" s="19"/>
      <c r="AM561" s="19"/>
      <c r="AN561" s="19"/>
      <c r="AO561" s="952"/>
      <c r="AP561" s="952"/>
      <c r="AQ561" s="968"/>
      <c r="AR561" s="952"/>
      <c r="AS561" s="952"/>
      <c r="AT561" s="968"/>
      <c r="AU561" s="968"/>
      <c r="AV561" s="968"/>
      <c r="AW561" s="803"/>
      <c r="AX561" s="852"/>
      <c r="AY561" s="852"/>
      <c r="AZ561" s="852"/>
      <c r="BA561" s="852"/>
      <c r="BB561" s="1046"/>
      <c r="BC561" s="852"/>
      <c r="BD561" s="852"/>
      <c r="BE561" s="852"/>
      <c r="BF561" s="852"/>
      <c r="BG561" s="852"/>
      <c r="BH561" s="1020"/>
      <c r="BI561" s="1020"/>
      <c r="BJ561" s="852"/>
      <c r="BK561" s="852"/>
      <c r="BL561" s="1041"/>
    </row>
    <row r="562" spans="1:64" ht="15.75" thickBot="1" x14ac:dyDescent="0.3">
      <c r="A562" s="1056"/>
      <c r="B562" s="1168"/>
      <c r="C562" s="1062"/>
      <c r="D562" s="1014"/>
      <c r="E562" s="947"/>
      <c r="F562" s="1017"/>
      <c r="G562" s="806"/>
      <c r="H562" s="847"/>
      <c r="I562" s="1030"/>
      <c r="J562" s="439"/>
      <c r="K562" s="987"/>
      <c r="L562" s="960"/>
      <c r="M562" s="960"/>
      <c r="N562" s="963"/>
      <c r="O562" s="966"/>
      <c r="P562" s="847"/>
      <c r="Q562" s="956"/>
      <c r="R562" s="847"/>
      <c r="S562" s="956"/>
      <c r="T562" s="847"/>
      <c r="U562" s="956"/>
      <c r="V562" s="959"/>
      <c r="W562" s="956"/>
      <c r="X562" s="956"/>
      <c r="Y562" s="969"/>
      <c r="Z562" s="60">
        <v>6</v>
      </c>
      <c r="AA562" s="387"/>
      <c r="AB562" s="388"/>
      <c r="AC562" s="387"/>
      <c r="AD562" s="391" t="str">
        <f t="shared" si="56"/>
        <v/>
      </c>
      <c r="AE562" s="388"/>
      <c r="AF562" s="303" t="str">
        <f t="shared" si="57"/>
        <v/>
      </c>
      <c r="AG562" s="388"/>
      <c r="AH562" s="303" t="str">
        <f t="shared" si="58"/>
        <v/>
      </c>
      <c r="AI562" s="61" t="str">
        <f t="shared" si="59"/>
        <v/>
      </c>
      <c r="AJ562" s="69" t="str">
        <f>IFERROR(IF(AND(AD561="Probabilidad",AD562="Probabilidad"),(AJ561-(+AJ561*AI562)),IF(AND(AD561="Impacto",AD562="Probabilidad"),(AJ560-(+AJ560*AI562)),IF(AD562="Impacto",AJ561,""))),"")</f>
        <v/>
      </c>
      <c r="AK562" s="69" t="str">
        <f>IFERROR(IF(AND(AD561="Impacto",AD562="Impacto"),(AK561-(+AK561*AI562)),IF(AND(AD561="Probabilidad",AD562="Impacto"),(AK560-(+AK560*AI562)),IF(AD562="Probabilidad",AK561,""))),"")</f>
        <v/>
      </c>
      <c r="AL562" s="20"/>
      <c r="AM562" s="20"/>
      <c r="AN562" s="20"/>
      <c r="AO562" s="953"/>
      <c r="AP562" s="953"/>
      <c r="AQ562" s="969"/>
      <c r="AR562" s="953"/>
      <c r="AS562" s="953"/>
      <c r="AT562" s="969"/>
      <c r="AU562" s="969"/>
      <c r="AV562" s="969"/>
      <c r="AW562" s="847"/>
      <c r="AX562" s="960"/>
      <c r="AY562" s="960"/>
      <c r="AZ562" s="960"/>
      <c r="BA562" s="960"/>
      <c r="BB562" s="1047"/>
      <c r="BC562" s="960"/>
      <c r="BD562" s="960"/>
      <c r="BE562" s="960"/>
      <c r="BF562" s="960"/>
      <c r="BG562" s="960"/>
      <c r="BH562" s="1021"/>
      <c r="BI562" s="1021"/>
      <c r="BJ562" s="960"/>
      <c r="BK562" s="960"/>
      <c r="BL562" s="1042"/>
    </row>
    <row r="563" spans="1:64" ht="77.25" customHeight="1" thickBot="1" x14ac:dyDescent="0.3">
      <c r="A563" s="1056"/>
      <c r="B563" s="1168"/>
      <c r="C563" s="1062"/>
      <c r="D563" s="1012" t="s">
        <v>840</v>
      </c>
      <c r="E563" s="945" t="s">
        <v>129</v>
      </c>
      <c r="F563" s="1015">
        <v>3</v>
      </c>
      <c r="G563" s="804" t="s">
        <v>1268</v>
      </c>
      <c r="H563" s="802" t="s">
        <v>98</v>
      </c>
      <c r="I563" s="1043" t="s">
        <v>1309</v>
      </c>
      <c r="J563" s="436" t="s">
        <v>16</v>
      </c>
      <c r="K563" s="985" t="str">
        <f>CONCATENATE(" *",[30]Árbol_G!C591," *",[30]Árbol_G!E591," *",[30]Árbol_G!G591)</f>
        <v xml:space="preserve"> * * *</v>
      </c>
      <c r="L563" s="851" t="s">
        <v>1269</v>
      </c>
      <c r="M563" s="851" t="s">
        <v>1270</v>
      </c>
      <c r="N563" s="804"/>
      <c r="O563" s="970"/>
      <c r="P563" s="802" t="s">
        <v>62</v>
      </c>
      <c r="Q563" s="954">
        <f>IF(P563="Muy Alta",100%,IF(P563="Alta",80%,IF(P563="Media",60%,IF(P563="Baja",40%,IF(P563="Muy Baja",20%,"")))))</f>
        <v>0.6</v>
      </c>
      <c r="R563" s="802" t="s">
        <v>9</v>
      </c>
      <c r="S563" s="954">
        <f>IF(R563="Catastrófico",100%,IF(R563="Mayor",80%,IF(R563="Moderado",60%,IF(R563="Menor",40%,IF(R563="Leve",20%,"")))))</f>
        <v>0.4</v>
      </c>
      <c r="T563" s="802" t="s">
        <v>74</v>
      </c>
      <c r="U563" s="954">
        <f>IF(T563="Catastrófico",100%,IF(T563="Mayor",80%,IF(T563="Moderado",60%,IF(T563="Menor",40%,IF(T563="Leve",20%,"")))))</f>
        <v>0.2</v>
      </c>
      <c r="V563" s="957" t="str">
        <f>IF(W563=100%,"Catastrófico",IF(W563=80%,"Mayor",IF(W563=60%,"Moderado",IF(W563=40%,"Menor",IF(W563=20%,"Leve","")))))</f>
        <v>Menor</v>
      </c>
      <c r="W563" s="954">
        <f>IF(AND(S563="",U563=""),"",MAX(S563,U563))</f>
        <v>0.4</v>
      </c>
      <c r="X563" s="954" t="str">
        <f>CONCATENATE(P563,V563)</f>
        <v>MediaMenor</v>
      </c>
      <c r="Y563" s="967" t="str">
        <f>IF(X563="Muy AltaLeve","Alto",IF(X563="Muy AltaMenor","Alto",IF(X563="Muy AltaModerado","Alto",IF(X563="Muy AltaMayor","Alto",IF(X563="Muy AltaCatastrófico","Extremo",IF(X563="AltaLeve","Moderado",IF(X563="AltaMenor","Moderado",IF(X563="AltaModerado","Alto",IF(X563="AltaMayor","Alto",IF(X563="AltaCatastrófico","Extremo",IF(X563="MediaLeve","Moderado",IF(X563="MediaMenor","Moderado",IF(X563="MediaModerado","Moderado",IF(X563="MediaMayor","Alto",IF(X563="MediaCatastrófico","Extremo",IF(X563="BajaLeve","Bajo",IF(X563="BajaMenor","Moderado",IF(X563="BajaModerado","Moderado",IF(X563="BajaMayor","Alto",IF(X563="BajaCatastrófico","Extremo",IF(X563="Muy BajaLeve","Bajo",IF(X563="Muy BajaMenor","Bajo",IF(X563="Muy BajaModerado","Moderado",IF(X563="Muy BajaMayor","Alto",IF(X563="Muy BajaCatastrófico","Extremo","")))))))))))))))))))))))))</f>
        <v>Moderado</v>
      </c>
      <c r="Z563" s="58">
        <v>1</v>
      </c>
      <c r="AA563" s="437" t="s">
        <v>1264</v>
      </c>
      <c r="AB563" s="381" t="s">
        <v>165</v>
      </c>
      <c r="AC563" s="385" t="s">
        <v>869</v>
      </c>
      <c r="AD563" s="382" t="str">
        <f t="shared" si="56"/>
        <v>Probabilidad</v>
      </c>
      <c r="AE563" s="381" t="s">
        <v>75</v>
      </c>
      <c r="AF563" s="301">
        <f t="shared" si="57"/>
        <v>0.15</v>
      </c>
      <c r="AG563" s="381" t="s">
        <v>77</v>
      </c>
      <c r="AH563" s="301">
        <f t="shared" si="58"/>
        <v>0.15</v>
      </c>
      <c r="AI563" s="300">
        <f t="shared" si="59"/>
        <v>0.3</v>
      </c>
      <c r="AJ563" s="59">
        <f>IFERROR(IF(AD563="Probabilidad",(Q563-(+Q563*AI563)),IF(AD563="Impacto",Q563,"")),"")</f>
        <v>0.42</v>
      </c>
      <c r="AK563" s="59">
        <f>IFERROR(IF(AD563="Impacto",(W563-(+W563*AI563)),IF(AD563="Probabilidad",W563,"")),"")</f>
        <v>0.4</v>
      </c>
      <c r="AL563" s="10" t="s">
        <v>66</v>
      </c>
      <c r="AM563" s="19" t="s">
        <v>67</v>
      </c>
      <c r="AN563" s="19" t="s">
        <v>80</v>
      </c>
      <c r="AO563" s="951">
        <f>Q563</f>
        <v>0.6</v>
      </c>
      <c r="AP563" s="951">
        <f>IF(AJ563="","",MIN(AJ563:AJ568))</f>
        <v>0.29399999999999998</v>
      </c>
      <c r="AQ563" s="967" t="str">
        <f>IFERROR(IF(AP563="","",IF(AP563&lt;=0.2,"Muy Baja",IF(AP563&lt;=0.4,"Baja",IF(AP563&lt;=0.6,"Media",IF(AP563&lt;=0.8,"Alta","Muy Alta"))))),"")</f>
        <v>Baja</v>
      </c>
      <c r="AR563" s="951">
        <f>W563</f>
        <v>0.4</v>
      </c>
      <c r="AS563" s="951">
        <f>IF(AK563="","",MIN(AK563:AK568))</f>
        <v>0.30000000000000004</v>
      </c>
      <c r="AT563" s="967" t="str">
        <f>IFERROR(IF(AS563="","",IF(AS563&lt;=0.2,"Leve",IF(AS563&lt;=0.4,"Menor",IF(AS563&lt;=0.6,"Moderado",IF(AS563&lt;=0.8,"Mayor","Catastrófico"))))),"")</f>
        <v>Menor</v>
      </c>
      <c r="AU563" s="967" t="str">
        <f>Y563</f>
        <v>Moderado</v>
      </c>
      <c r="AV563" s="967" t="str">
        <f>IFERROR(IF(OR(AND(AQ563="Muy Baja",AT563="Leve"),AND(AQ563="Muy Baja",AT563="Menor"),AND(AQ563="Baja",AT563="Leve")),"Bajo",IF(OR(AND(AQ563="Muy baja",AT563="Moderado"),AND(AQ563="Baja",AT563="Menor"),AND(AQ563="Baja",AT563="Moderado"),AND(AQ563="Media",AT563="Leve"),AND(AQ563="Media",AT563="Menor"),AND(AQ563="Media",AT563="Moderado"),AND(AQ563="Alta",AT563="Leve"),AND(AQ563="Alta",AT563="Menor")),"Moderado",IF(OR(AND(AQ563="Muy Baja",AT563="Mayor"),AND(AQ563="Baja",AT563="Mayor"),AND(AQ563="Media",AT563="Mayor"),AND(AQ563="Alta",AT563="Moderado"),AND(AQ563="Alta",AT563="Mayor"),AND(AQ563="Muy Alta",AT563="Leve"),AND(AQ563="Muy Alta",AT563="Menor"),AND(AQ563="Muy Alta",AT563="Moderado"),AND(AQ563="Muy Alta",AT563="Mayor")),"Alto",IF(OR(AND(AQ563="Muy Baja",AT563="Catastrófico"),AND(AQ563="Baja",AT563="Catastrófico"),AND(AQ563="Media",AT563="Catastrófico"),AND(AQ563="Alta",AT563="Catastrófico"),AND(AQ563="Muy Alta",AT563="Catastrófico")),"Extremo","")))),"")</f>
        <v>Moderado</v>
      </c>
      <c r="AW563" s="802" t="s">
        <v>167</v>
      </c>
      <c r="AX563" s="804" t="s">
        <v>1738</v>
      </c>
      <c r="AY563" s="851" t="s">
        <v>1739</v>
      </c>
      <c r="AZ563" s="851" t="s">
        <v>664</v>
      </c>
      <c r="BA563" s="851" t="s">
        <v>1271</v>
      </c>
      <c r="BB563" s="1037">
        <v>45291</v>
      </c>
      <c r="BC563" s="855"/>
      <c r="BD563" s="855"/>
      <c r="BE563" s="1039"/>
      <c r="BF563" s="1039"/>
      <c r="BG563" s="1039"/>
      <c r="BH563" s="1039"/>
      <c r="BI563" s="1039"/>
      <c r="BJ563" s="855"/>
      <c r="BK563" s="855"/>
      <c r="BL563" s="1040"/>
    </row>
    <row r="564" spans="1:64" ht="90.75" thickBot="1" x14ac:dyDescent="0.3">
      <c r="A564" s="1056"/>
      <c r="B564" s="1168"/>
      <c r="C564" s="1062"/>
      <c r="D564" s="1013"/>
      <c r="E564" s="946"/>
      <c r="F564" s="1016"/>
      <c r="G564" s="805"/>
      <c r="H564" s="803"/>
      <c r="I564" s="1044"/>
      <c r="J564" s="438"/>
      <c r="K564" s="986"/>
      <c r="L564" s="852"/>
      <c r="M564" s="852"/>
      <c r="N564" s="805"/>
      <c r="O564" s="971"/>
      <c r="P564" s="803"/>
      <c r="Q564" s="955"/>
      <c r="R564" s="803"/>
      <c r="S564" s="955"/>
      <c r="T564" s="803"/>
      <c r="U564" s="955"/>
      <c r="V564" s="958"/>
      <c r="W564" s="955"/>
      <c r="X564" s="955"/>
      <c r="Y564" s="968"/>
      <c r="Z564" s="68">
        <v>2</v>
      </c>
      <c r="AA564" s="437" t="s">
        <v>1272</v>
      </c>
      <c r="AB564" s="383" t="s">
        <v>170</v>
      </c>
      <c r="AC564" s="385" t="s">
        <v>1190</v>
      </c>
      <c r="AD564" s="384" t="str">
        <f t="shared" si="56"/>
        <v>Probabilidad</v>
      </c>
      <c r="AE564" s="381" t="s">
        <v>75</v>
      </c>
      <c r="AF564" s="302">
        <f t="shared" si="57"/>
        <v>0.15</v>
      </c>
      <c r="AG564" s="381" t="s">
        <v>77</v>
      </c>
      <c r="AH564" s="302">
        <f t="shared" si="58"/>
        <v>0.15</v>
      </c>
      <c r="AI564" s="315">
        <f t="shared" si="59"/>
        <v>0.3</v>
      </c>
      <c r="AJ564" s="69">
        <f>IFERROR(IF(AND(AD563="Probabilidad",AD564="Probabilidad"),(AJ563-(+AJ563*AI564)),IF(AD564="Probabilidad",(Q563-(+Q563*AI564)),IF(AD564="Impacto",AJ563,""))),"")</f>
        <v>0.29399999999999998</v>
      </c>
      <c r="AK564" s="69">
        <f>IFERROR(IF(AND(AD563="Impacto",AD564="Impacto"),(AK563-(+AK563*AI564)),IF(AD564="Impacto",(W563-(+W563*AI564)),IF(AD564="Probabilidad",AK563,""))),"")</f>
        <v>0.4</v>
      </c>
      <c r="AL564" s="10" t="s">
        <v>66</v>
      </c>
      <c r="AM564" s="19" t="s">
        <v>67</v>
      </c>
      <c r="AN564" s="19" t="s">
        <v>80</v>
      </c>
      <c r="AO564" s="952"/>
      <c r="AP564" s="952"/>
      <c r="AQ564" s="968"/>
      <c r="AR564" s="952"/>
      <c r="AS564" s="952"/>
      <c r="AT564" s="968"/>
      <c r="AU564" s="968"/>
      <c r="AV564" s="968"/>
      <c r="AW564" s="803"/>
      <c r="AX564" s="805"/>
      <c r="AY564" s="852"/>
      <c r="AZ564" s="852"/>
      <c r="BA564" s="852"/>
      <c r="BB564" s="1046"/>
      <c r="BC564" s="852"/>
      <c r="BD564" s="852"/>
      <c r="BE564" s="1020"/>
      <c r="BF564" s="1020"/>
      <c r="BG564" s="1020"/>
      <c r="BH564" s="1020"/>
      <c r="BI564" s="1020"/>
      <c r="BJ564" s="852"/>
      <c r="BK564" s="852"/>
      <c r="BL564" s="1041"/>
    </row>
    <row r="565" spans="1:64" ht="71.25" thickBot="1" x14ac:dyDescent="0.3">
      <c r="A565" s="1056"/>
      <c r="B565" s="1168"/>
      <c r="C565" s="1062"/>
      <c r="D565" s="1013"/>
      <c r="E565" s="946"/>
      <c r="F565" s="1016"/>
      <c r="G565" s="805"/>
      <c r="H565" s="803"/>
      <c r="I565" s="1044"/>
      <c r="J565" s="438"/>
      <c r="K565" s="986"/>
      <c r="L565" s="852"/>
      <c r="M565" s="852"/>
      <c r="N565" s="805"/>
      <c r="O565" s="971"/>
      <c r="P565" s="803"/>
      <c r="Q565" s="955"/>
      <c r="R565" s="803"/>
      <c r="S565" s="955"/>
      <c r="T565" s="803"/>
      <c r="U565" s="955"/>
      <c r="V565" s="958"/>
      <c r="W565" s="955"/>
      <c r="X565" s="955"/>
      <c r="Y565" s="968"/>
      <c r="Z565" s="68">
        <v>3</v>
      </c>
      <c r="AA565" s="437" t="s">
        <v>1245</v>
      </c>
      <c r="AB565" s="383" t="s">
        <v>170</v>
      </c>
      <c r="AC565" s="385" t="s">
        <v>1190</v>
      </c>
      <c r="AD565" s="384" t="str">
        <f t="shared" si="56"/>
        <v>Impacto</v>
      </c>
      <c r="AE565" s="383" t="s">
        <v>76</v>
      </c>
      <c r="AF565" s="302">
        <f t="shared" si="57"/>
        <v>0.1</v>
      </c>
      <c r="AG565" s="381" t="s">
        <v>77</v>
      </c>
      <c r="AH565" s="302">
        <f t="shared" si="58"/>
        <v>0.15</v>
      </c>
      <c r="AI565" s="315">
        <f t="shared" si="59"/>
        <v>0.25</v>
      </c>
      <c r="AJ565" s="69">
        <f>IFERROR(IF(AND(AD564="Probabilidad",AD565="Probabilidad"),(AJ564-(+AJ564*AI565)),IF(AND(AD564="Impacto",AD565="Probabilidad"),(AJ563-(+AJ563*AI565)),IF(AD565="Impacto",AJ564,""))),"")</f>
        <v>0.29399999999999998</v>
      </c>
      <c r="AK565" s="69">
        <f>IFERROR(IF(AND(AD564="Impacto",AD565="Impacto"),(AK564-(+AK564*AI565)),IF(AND(AD564="Probabilidad",AD565="Impacto"),(AK563-(+AK563*AI565)),IF(AD565="Probabilidad",AK564,""))),"")</f>
        <v>0.30000000000000004</v>
      </c>
      <c r="AL565" s="10" t="s">
        <v>66</v>
      </c>
      <c r="AM565" s="19" t="s">
        <v>79</v>
      </c>
      <c r="AN565" s="19" t="s">
        <v>80</v>
      </c>
      <c r="AO565" s="952"/>
      <c r="AP565" s="952"/>
      <c r="AQ565" s="968"/>
      <c r="AR565" s="952"/>
      <c r="AS565" s="952"/>
      <c r="AT565" s="968"/>
      <c r="AU565" s="968"/>
      <c r="AV565" s="968"/>
      <c r="AW565" s="803"/>
      <c r="AX565" s="805"/>
      <c r="AY565" s="852"/>
      <c r="AZ565" s="852"/>
      <c r="BA565" s="852"/>
      <c r="BB565" s="1046"/>
      <c r="BC565" s="852"/>
      <c r="BD565" s="852"/>
      <c r="BE565" s="1020"/>
      <c r="BF565" s="1020"/>
      <c r="BG565" s="1020"/>
      <c r="BH565" s="1020"/>
      <c r="BI565" s="1020"/>
      <c r="BJ565" s="852"/>
      <c r="BK565" s="852"/>
      <c r="BL565" s="1041"/>
    </row>
    <row r="566" spans="1:64" x14ac:dyDescent="0.25">
      <c r="A566" s="1056"/>
      <c r="B566" s="1168"/>
      <c r="C566" s="1062"/>
      <c r="D566" s="1013"/>
      <c r="E566" s="946"/>
      <c r="F566" s="1016"/>
      <c r="G566" s="805"/>
      <c r="H566" s="803"/>
      <c r="I566" s="1044"/>
      <c r="J566" s="438"/>
      <c r="K566" s="986"/>
      <c r="L566" s="852"/>
      <c r="M566" s="852"/>
      <c r="N566" s="805"/>
      <c r="O566" s="971"/>
      <c r="P566" s="803"/>
      <c r="Q566" s="955"/>
      <c r="R566" s="803"/>
      <c r="S566" s="955"/>
      <c r="T566" s="803"/>
      <c r="U566" s="955"/>
      <c r="V566" s="958"/>
      <c r="W566" s="955"/>
      <c r="X566" s="955"/>
      <c r="Y566" s="968"/>
      <c r="Z566" s="68">
        <v>4</v>
      </c>
      <c r="AA566" s="437"/>
      <c r="AB566" s="383"/>
      <c r="AC566" s="385"/>
      <c r="AD566" s="384" t="str">
        <f t="shared" si="56"/>
        <v/>
      </c>
      <c r="AE566" s="383"/>
      <c r="AF566" s="302" t="str">
        <f t="shared" si="57"/>
        <v/>
      </c>
      <c r="AG566" s="381"/>
      <c r="AH566" s="302" t="str">
        <f t="shared" si="58"/>
        <v/>
      </c>
      <c r="AI566" s="315" t="str">
        <f t="shared" si="59"/>
        <v/>
      </c>
      <c r="AJ566" s="69" t="str">
        <f>IFERROR(IF(AND(AD565="Probabilidad",AD566="Probabilidad"),(AJ565-(+AJ565*AI566)),IF(AND(AD565="Impacto",AD566="Probabilidad"),(AJ564-(+AJ564*AI566)),IF(AD566="Impacto",AJ565,""))),"")</f>
        <v/>
      </c>
      <c r="AK566" s="69" t="str">
        <f>IFERROR(IF(AND(AD565="Impacto",AD566="Impacto"),(AK565-(+AK565*AI566)),IF(AND(AD565="Probabilidad",AD566="Impacto"),(AK564-(+AK564*AI566)),IF(AD566="Probabilidad",AK565,""))),"")</f>
        <v/>
      </c>
      <c r="AL566" s="10"/>
      <c r="AM566" s="19"/>
      <c r="AN566" s="19"/>
      <c r="AO566" s="952"/>
      <c r="AP566" s="952"/>
      <c r="AQ566" s="968"/>
      <c r="AR566" s="952"/>
      <c r="AS566" s="952"/>
      <c r="AT566" s="968"/>
      <c r="AU566" s="968"/>
      <c r="AV566" s="968"/>
      <c r="AW566" s="803"/>
      <c r="AX566" s="805"/>
      <c r="AY566" s="852"/>
      <c r="AZ566" s="852"/>
      <c r="BA566" s="852"/>
      <c r="BB566" s="1046"/>
      <c r="BC566" s="852"/>
      <c r="BD566" s="852"/>
      <c r="BE566" s="1020"/>
      <c r="BF566" s="1020"/>
      <c r="BG566" s="1020"/>
      <c r="BH566" s="1020"/>
      <c r="BI566" s="1020"/>
      <c r="BJ566" s="852"/>
      <c r="BK566" s="852"/>
      <c r="BL566" s="1041"/>
    </row>
    <row r="567" spans="1:64" x14ac:dyDescent="0.25">
      <c r="A567" s="1056"/>
      <c r="B567" s="1168"/>
      <c r="C567" s="1062"/>
      <c r="D567" s="1013"/>
      <c r="E567" s="946"/>
      <c r="F567" s="1016"/>
      <c r="G567" s="805"/>
      <c r="H567" s="803"/>
      <c r="I567" s="1044"/>
      <c r="J567" s="438"/>
      <c r="K567" s="986"/>
      <c r="L567" s="852"/>
      <c r="M567" s="852"/>
      <c r="N567" s="805"/>
      <c r="O567" s="971"/>
      <c r="P567" s="803"/>
      <c r="Q567" s="955"/>
      <c r="R567" s="803"/>
      <c r="S567" s="955"/>
      <c r="T567" s="803"/>
      <c r="U567" s="955"/>
      <c r="V567" s="958"/>
      <c r="W567" s="955"/>
      <c r="X567" s="955"/>
      <c r="Y567" s="968"/>
      <c r="Z567" s="68">
        <v>5</v>
      </c>
      <c r="AA567" s="385"/>
      <c r="AB567" s="383"/>
      <c r="AC567" s="386"/>
      <c r="AD567" s="384" t="str">
        <f t="shared" si="56"/>
        <v/>
      </c>
      <c r="AE567" s="383"/>
      <c r="AF567" s="302" t="str">
        <f t="shared" si="57"/>
        <v/>
      </c>
      <c r="AG567" s="383"/>
      <c r="AH567" s="302" t="str">
        <f t="shared" si="58"/>
        <v/>
      </c>
      <c r="AI567" s="315" t="str">
        <f t="shared" si="59"/>
        <v/>
      </c>
      <c r="AJ567" s="69" t="str">
        <f>IFERROR(IF(AND(AD566="Probabilidad",AD567="Probabilidad"),(AJ566-(+AJ566*AI567)),IF(AND(AD566="Impacto",AD567="Probabilidad"),(AJ565-(+AJ565*AI567)),IF(AD567="Impacto",AJ566,""))),"")</f>
        <v/>
      </c>
      <c r="AK567" s="69" t="str">
        <f>IFERROR(IF(AND(AD566="Impacto",AD567="Impacto"),(AK566-(+AK566*AI567)),IF(AND(AD566="Probabilidad",AD567="Impacto"),(AK565-(+AK565*AI567)),IF(AD567="Probabilidad",AK566,""))),"")</f>
        <v/>
      </c>
      <c r="AL567" s="19"/>
      <c r="AM567" s="19"/>
      <c r="AN567" s="19"/>
      <c r="AO567" s="952"/>
      <c r="AP567" s="952"/>
      <c r="AQ567" s="968"/>
      <c r="AR567" s="952"/>
      <c r="AS567" s="952"/>
      <c r="AT567" s="968"/>
      <c r="AU567" s="968"/>
      <c r="AV567" s="968"/>
      <c r="AW567" s="803"/>
      <c r="AX567" s="805"/>
      <c r="AY567" s="852"/>
      <c r="AZ567" s="852"/>
      <c r="BA567" s="852"/>
      <c r="BB567" s="1046"/>
      <c r="BC567" s="852"/>
      <c r="BD567" s="852"/>
      <c r="BE567" s="1020"/>
      <c r="BF567" s="1020"/>
      <c r="BG567" s="1020"/>
      <c r="BH567" s="1020"/>
      <c r="BI567" s="1020"/>
      <c r="BJ567" s="852"/>
      <c r="BK567" s="852"/>
      <c r="BL567" s="1041"/>
    </row>
    <row r="568" spans="1:64" ht="15.75" thickBot="1" x14ac:dyDescent="0.3">
      <c r="A568" s="1056"/>
      <c r="B568" s="1168"/>
      <c r="C568" s="1062"/>
      <c r="D568" s="1014"/>
      <c r="E568" s="947"/>
      <c r="F568" s="1017"/>
      <c r="G568" s="806"/>
      <c r="H568" s="847"/>
      <c r="I568" s="1045"/>
      <c r="J568" s="439"/>
      <c r="K568" s="987"/>
      <c r="L568" s="960"/>
      <c r="M568" s="960"/>
      <c r="N568" s="806"/>
      <c r="O568" s="972"/>
      <c r="P568" s="847"/>
      <c r="Q568" s="956"/>
      <c r="R568" s="847"/>
      <c r="S568" s="956"/>
      <c r="T568" s="847"/>
      <c r="U568" s="956"/>
      <c r="V568" s="959"/>
      <c r="W568" s="956"/>
      <c r="X568" s="956"/>
      <c r="Y568" s="969"/>
      <c r="Z568" s="60">
        <v>6</v>
      </c>
      <c r="AA568" s="387"/>
      <c r="AB568" s="388"/>
      <c r="AC568" s="387"/>
      <c r="AD568" s="391" t="str">
        <f t="shared" si="56"/>
        <v/>
      </c>
      <c r="AE568" s="388"/>
      <c r="AF568" s="303" t="str">
        <f t="shared" si="57"/>
        <v/>
      </c>
      <c r="AG568" s="388"/>
      <c r="AH568" s="303" t="str">
        <f t="shared" si="58"/>
        <v/>
      </c>
      <c r="AI568" s="61" t="str">
        <f t="shared" si="59"/>
        <v/>
      </c>
      <c r="AJ568" s="69" t="str">
        <f>IFERROR(IF(AND(AD567="Probabilidad",AD568="Probabilidad"),(AJ567-(+AJ567*AI568)),IF(AND(AD567="Impacto",AD568="Probabilidad"),(AJ566-(+AJ566*AI568)),IF(AD568="Impacto",AJ567,""))),"")</f>
        <v/>
      </c>
      <c r="AK568" s="69" t="str">
        <f>IFERROR(IF(AND(AD567="Impacto",AD568="Impacto"),(AK567-(+AK567*AI568)),IF(AND(AD567="Probabilidad",AD568="Impacto"),(AK566-(+AK566*AI568)),IF(AD568="Probabilidad",AK567,""))),"")</f>
        <v/>
      </c>
      <c r="AL568" s="20"/>
      <c r="AM568" s="20"/>
      <c r="AN568" s="20"/>
      <c r="AO568" s="953"/>
      <c r="AP568" s="953"/>
      <c r="AQ568" s="969"/>
      <c r="AR568" s="953"/>
      <c r="AS568" s="953"/>
      <c r="AT568" s="969"/>
      <c r="AU568" s="969"/>
      <c r="AV568" s="969"/>
      <c r="AW568" s="847"/>
      <c r="AX568" s="806"/>
      <c r="AY568" s="960"/>
      <c r="AZ568" s="960"/>
      <c r="BA568" s="960"/>
      <c r="BB568" s="1047"/>
      <c r="BC568" s="960"/>
      <c r="BD568" s="960"/>
      <c r="BE568" s="1021"/>
      <c r="BF568" s="1021"/>
      <c r="BG568" s="1021"/>
      <c r="BH568" s="1021"/>
      <c r="BI568" s="1021"/>
      <c r="BJ568" s="960"/>
      <c r="BK568" s="960"/>
      <c r="BL568" s="1042"/>
    </row>
    <row r="569" spans="1:64" ht="77.25" customHeight="1" thickBot="1" x14ac:dyDescent="0.3">
      <c r="A569" s="1056"/>
      <c r="B569" s="1168"/>
      <c r="C569" s="1062"/>
      <c r="D569" s="1012" t="s">
        <v>840</v>
      </c>
      <c r="E569" s="945" t="s">
        <v>129</v>
      </c>
      <c r="F569" s="1015">
        <v>4</v>
      </c>
      <c r="G569" s="804" t="s">
        <v>1268</v>
      </c>
      <c r="H569" s="802" t="s">
        <v>99</v>
      </c>
      <c r="I569" s="1043" t="s">
        <v>1310</v>
      </c>
      <c r="J569" s="436" t="s">
        <v>16</v>
      </c>
      <c r="K569" s="985" t="str">
        <f>CONCATENATE(" *",[30]Árbol_G!C608," *",[30]Árbol_G!E608," *",[30]Árbol_G!G608)</f>
        <v xml:space="preserve"> * * *</v>
      </c>
      <c r="L569" s="851" t="s">
        <v>1273</v>
      </c>
      <c r="M569" s="851" t="s">
        <v>1274</v>
      </c>
      <c r="N569" s="804"/>
      <c r="O569" s="1049"/>
      <c r="P569" s="802" t="s">
        <v>62</v>
      </c>
      <c r="Q569" s="954">
        <f>IF(P569="Muy Alta",100%,IF(P569="Alta",80%,IF(P569="Media",60%,IF(P569="Baja",40%,IF(P569="Muy Baja",20%,"")))))</f>
        <v>0.6</v>
      </c>
      <c r="R569" s="802" t="s">
        <v>9</v>
      </c>
      <c r="S569" s="954">
        <f>IF(R569="Catastrófico",100%,IF(R569="Mayor",80%,IF(R569="Moderado",60%,IF(R569="Menor",40%,IF(R569="Leve",20%,"")))))</f>
        <v>0.4</v>
      </c>
      <c r="T569" s="802" t="s">
        <v>74</v>
      </c>
      <c r="U569" s="954">
        <f>IF(T569="Catastrófico",100%,IF(T569="Mayor",80%,IF(T569="Moderado",60%,IF(T569="Menor",40%,IF(T569="Leve",20%,"")))))</f>
        <v>0.2</v>
      </c>
      <c r="V569" s="957" t="str">
        <f>IF(W569=100%,"Catastrófico",IF(W569=80%,"Mayor",IF(W569=60%,"Moderado",IF(W569=40%,"Menor",IF(W569=20%,"Leve","")))))</f>
        <v>Menor</v>
      </c>
      <c r="W569" s="954">
        <f>IF(AND(S569="",U569=""),"",MAX(S569,U569))</f>
        <v>0.4</v>
      </c>
      <c r="X569" s="954" t="str">
        <f>CONCATENATE(P569,V569)</f>
        <v>MediaMenor</v>
      </c>
      <c r="Y569" s="967" t="str">
        <f>IF(X569="Muy AltaLeve","Alto",IF(X569="Muy AltaMenor","Alto",IF(X569="Muy AltaModerado","Alto",IF(X569="Muy AltaMayor","Alto",IF(X569="Muy AltaCatastrófico","Extremo",IF(X569="AltaLeve","Moderado",IF(X569="AltaMenor","Moderado",IF(X569="AltaModerado","Alto",IF(X569="AltaMayor","Alto",IF(X569="AltaCatastrófico","Extremo",IF(X569="MediaLeve","Moderado",IF(X569="MediaMenor","Moderado",IF(X569="MediaModerado","Moderado",IF(X569="MediaMayor","Alto",IF(X569="MediaCatastrófico","Extremo",IF(X569="BajaLeve","Bajo",IF(X569="BajaMenor","Moderado",IF(X569="BajaModerado","Moderado",IF(X569="BajaMayor","Alto",IF(X569="BajaCatastrófico","Extremo",IF(X569="Muy BajaLeve","Bajo",IF(X569="Muy BajaMenor","Bajo",IF(X569="Muy BajaModerado","Moderado",IF(X569="Muy BajaMayor","Alto",IF(X569="Muy BajaCatastrófico","Extremo","")))))))))))))))))))))))))</f>
        <v>Moderado</v>
      </c>
      <c r="Z569" s="58">
        <v>1</v>
      </c>
      <c r="AA569" s="437" t="s">
        <v>1264</v>
      </c>
      <c r="AB569" s="381" t="s">
        <v>165</v>
      </c>
      <c r="AC569" s="385" t="s">
        <v>869</v>
      </c>
      <c r="AD569" s="382" t="str">
        <f t="shared" si="56"/>
        <v>Probabilidad</v>
      </c>
      <c r="AE569" s="381" t="s">
        <v>75</v>
      </c>
      <c r="AF569" s="301">
        <f t="shared" si="57"/>
        <v>0.15</v>
      </c>
      <c r="AG569" s="381" t="s">
        <v>77</v>
      </c>
      <c r="AH569" s="301">
        <f t="shared" si="58"/>
        <v>0.15</v>
      </c>
      <c r="AI569" s="300">
        <f t="shared" si="59"/>
        <v>0.3</v>
      </c>
      <c r="AJ569" s="59">
        <f>IFERROR(IF(AD569="Probabilidad",(Q569-(+Q569*AI569)),IF(AD569="Impacto",Q569,"")),"")</f>
        <v>0.42</v>
      </c>
      <c r="AK569" s="59">
        <f>IFERROR(IF(AD569="Impacto",(W569-(+W569*AI569)),IF(AD569="Probabilidad",W569,"")),"")</f>
        <v>0.4</v>
      </c>
      <c r="AL569" s="10" t="s">
        <v>66</v>
      </c>
      <c r="AM569" s="10" t="s">
        <v>67</v>
      </c>
      <c r="AN569" s="10" t="s">
        <v>80</v>
      </c>
      <c r="AO569" s="951">
        <f>Q569</f>
        <v>0.6</v>
      </c>
      <c r="AP569" s="951">
        <f>IF(AJ569="","",MIN(AJ569:AJ574))</f>
        <v>0.1764</v>
      </c>
      <c r="AQ569" s="967" t="str">
        <f>IFERROR(IF(AP569="","",IF(AP569&lt;=0.2,"Muy Baja",IF(AP569&lt;=0.4,"Baja",IF(AP569&lt;=0.6,"Media",IF(AP569&lt;=0.8,"Alta","Muy Alta"))))),"")</f>
        <v>Muy Baja</v>
      </c>
      <c r="AR569" s="951">
        <f>W569</f>
        <v>0.4</v>
      </c>
      <c r="AS569" s="951">
        <f>IF(AK569="","",MIN(AK569:AK574))</f>
        <v>0.30000000000000004</v>
      </c>
      <c r="AT569" s="967" t="str">
        <f>IFERROR(IF(AS569="","",IF(AS569&lt;=0.2,"Leve",IF(AS569&lt;=0.4,"Menor",IF(AS569&lt;=0.6,"Moderado",IF(AS569&lt;=0.8,"Mayor","Catastrófico"))))),"")</f>
        <v>Menor</v>
      </c>
      <c r="AU569" s="967" t="str">
        <f>Y569</f>
        <v>Moderado</v>
      </c>
      <c r="AV569" s="967" t="str">
        <f>IFERROR(IF(OR(AND(AQ569="Muy Baja",AT569="Leve"),AND(AQ569="Muy Baja",AT569="Menor"),AND(AQ569="Baja",AT569="Leve")),"Bajo",IF(OR(AND(AQ569="Muy baja",AT569="Moderado"),AND(AQ569="Baja",AT569="Menor"),AND(AQ569="Baja",AT569="Moderado"),AND(AQ569="Media",AT569="Leve"),AND(AQ569="Media",AT569="Menor"),AND(AQ569="Media",AT569="Moderado"),AND(AQ569="Alta",AT569="Leve"),AND(AQ569="Alta",AT569="Menor")),"Moderado",IF(OR(AND(AQ569="Muy Baja",AT569="Mayor"),AND(AQ569="Baja",AT569="Mayor"),AND(AQ569="Media",AT569="Mayor"),AND(AQ569="Alta",AT569="Moderado"),AND(AQ569="Alta",AT569="Mayor"),AND(AQ569="Muy Alta",AT569="Leve"),AND(AQ569="Muy Alta",AT569="Menor"),AND(AQ569="Muy Alta",AT569="Moderado"),AND(AQ569="Muy Alta",AT569="Mayor")),"Alto",IF(OR(AND(AQ569="Muy Baja",AT569="Catastrófico"),AND(AQ569="Baja",AT569="Catastrófico"),AND(AQ569="Media",AT569="Catastrófico"),AND(AQ569="Alta",AT569="Catastrófico"),AND(AQ569="Muy Alta",AT569="Catastrófico")),"Extremo","")))),"")</f>
        <v>Bajo</v>
      </c>
      <c r="AW569" s="802" t="s">
        <v>82</v>
      </c>
      <c r="AX569" s="851"/>
      <c r="AY569" s="851"/>
      <c r="AZ569" s="851"/>
      <c r="BA569" s="851"/>
      <c r="BB569" s="1037"/>
      <c r="BC569" s="851"/>
      <c r="BD569" s="851"/>
      <c r="BE569" s="851"/>
      <c r="BF569" s="851"/>
      <c r="BG569" s="851"/>
      <c r="BH569" s="1019"/>
      <c r="BI569" s="1019"/>
      <c r="BJ569" s="851"/>
      <c r="BK569" s="851"/>
      <c r="BL569" s="1048"/>
    </row>
    <row r="570" spans="1:64" ht="75.75" thickBot="1" x14ac:dyDescent="0.3">
      <c r="A570" s="1056"/>
      <c r="B570" s="1168"/>
      <c r="C570" s="1062"/>
      <c r="D570" s="1013"/>
      <c r="E570" s="946"/>
      <c r="F570" s="1016"/>
      <c r="G570" s="805"/>
      <c r="H570" s="803"/>
      <c r="I570" s="1044"/>
      <c r="J570" s="438"/>
      <c r="K570" s="986"/>
      <c r="L570" s="852"/>
      <c r="M570" s="852"/>
      <c r="N570" s="805"/>
      <c r="O570" s="1050"/>
      <c r="P570" s="803"/>
      <c r="Q570" s="955"/>
      <c r="R570" s="803"/>
      <c r="S570" s="955"/>
      <c r="T570" s="803"/>
      <c r="U570" s="955"/>
      <c r="V570" s="958"/>
      <c r="W570" s="955"/>
      <c r="X570" s="955"/>
      <c r="Y570" s="968"/>
      <c r="Z570" s="68">
        <v>2</v>
      </c>
      <c r="AA570" s="437" t="s">
        <v>927</v>
      </c>
      <c r="AB570" s="383" t="s">
        <v>170</v>
      </c>
      <c r="AC570" s="408" t="s">
        <v>939</v>
      </c>
      <c r="AD570" s="384" t="str">
        <f t="shared" si="56"/>
        <v>Probabilidad</v>
      </c>
      <c r="AE570" s="381" t="s">
        <v>75</v>
      </c>
      <c r="AF570" s="302">
        <f t="shared" si="57"/>
        <v>0.15</v>
      </c>
      <c r="AG570" s="381" t="s">
        <v>77</v>
      </c>
      <c r="AH570" s="302">
        <f t="shared" si="58"/>
        <v>0.15</v>
      </c>
      <c r="AI570" s="315">
        <f t="shared" si="59"/>
        <v>0.3</v>
      </c>
      <c r="AJ570" s="69">
        <f>IFERROR(IF(AND(AD569="Probabilidad",AD570="Probabilidad"),(AJ569-(+AJ569*AI570)),IF(AD570="Probabilidad",(Q569-(+Q569*AI570)),IF(AD570="Impacto",AJ569,""))),"")</f>
        <v>0.29399999999999998</v>
      </c>
      <c r="AK570" s="69">
        <f>IFERROR(IF(AND(AD569="Impacto",AD570="Impacto"),(AK569-(+AK569*AI570)),IF(AD570="Impacto",(W569-(+W569*AI570)),IF(AD570="Probabilidad",AK569,""))),"")</f>
        <v>0.4</v>
      </c>
      <c r="AL570" s="10" t="s">
        <v>66</v>
      </c>
      <c r="AM570" s="19" t="s">
        <v>67</v>
      </c>
      <c r="AN570" s="19" t="s">
        <v>80</v>
      </c>
      <c r="AO570" s="952"/>
      <c r="AP570" s="952"/>
      <c r="AQ570" s="968"/>
      <c r="AR570" s="952"/>
      <c r="AS570" s="952"/>
      <c r="AT570" s="968"/>
      <c r="AU570" s="968"/>
      <c r="AV570" s="968"/>
      <c r="AW570" s="803"/>
      <c r="AX570" s="852"/>
      <c r="AY570" s="852"/>
      <c r="AZ570" s="852"/>
      <c r="BA570" s="852"/>
      <c r="BB570" s="1046"/>
      <c r="BC570" s="852"/>
      <c r="BD570" s="852"/>
      <c r="BE570" s="852"/>
      <c r="BF570" s="852"/>
      <c r="BG570" s="852"/>
      <c r="BH570" s="1020"/>
      <c r="BI570" s="1020"/>
      <c r="BJ570" s="852"/>
      <c r="BK570" s="852"/>
      <c r="BL570" s="1041"/>
    </row>
    <row r="571" spans="1:64" ht="120.75" thickBot="1" x14ac:dyDescent="0.3">
      <c r="A571" s="1056"/>
      <c r="B571" s="1168"/>
      <c r="C571" s="1062"/>
      <c r="D571" s="1013"/>
      <c r="E571" s="946"/>
      <c r="F571" s="1016"/>
      <c r="G571" s="805"/>
      <c r="H571" s="803"/>
      <c r="I571" s="1044"/>
      <c r="J571" s="438"/>
      <c r="K571" s="986"/>
      <c r="L571" s="852"/>
      <c r="M571" s="852"/>
      <c r="N571" s="805"/>
      <c r="O571" s="1050"/>
      <c r="P571" s="803"/>
      <c r="Q571" s="955"/>
      <c r="R571" s="803"/>
      <c r="S571" s="955"/>
      <c r="T571" s="803"/>
      <c r="U571" s="955"/>
      <c r="V571" s="958"/>
      <c r="W571" s="955"/>
      <c r="X571" s="955"/>
      <c r="Y571" s="968"/>
      <c r="Z571" s="68">
        <v>3</v>
      </c>
      <c r="AA571" s="437" t="s">
        <v>1275</v>
      </c>
      <c r="AB571" s="383" t="s">
        <v>170</v>
      </c>
      <c r="AC571" s="385" t="s">
        <v>869</v>
      </c>
      <c r="AD571" s="384" t="str">
        <f t="shared" si="56"/>
        <v>Probabilidad</v>
      </c>
      <c r="AE571" s="383" t="s">
        <v>64</v>
      </c>
      <c r="AF571" s="302">
        <f t="shared" si="57"/>
        <v>0.25</v>
      </c>
      <c r="AG571" s="381" t="s">
        <v>77</v>
      </c>
      <c r="AH571" s="302">
        <f t="shared" si="58"/>
        <v>0.15</v>
      </c>
      <c r="AI571" s="315">
        <f t="shared" si="59"/>
        <v>0.4</v>
      </c>
      <c r="AJ571" s="69">
        <f>IFERROR(IF(AND(AD570="Probabilidad",AD571="Probabilidad"),(AJ570-(+AJ570*AI571)),IF(AND(AD570="Impacto",AD571="Probabilidad"),(AJ569-(+AJ569*AI571)),IF(AD571="Impacto",AJ570,""))),"")</f>
        <v>0.1764</v>
      </c>
      <c r="AK571" s="69">
        <f>IFERROR(IF(AND(AD570="Impacto",AD571="Impacto"),(AK570-(+AK570*AI571)),IF(AND(AD570="Probabilidad",AD571="Impacto"),(AK569-(+AK569*AI571)),IF(AD571="Probabilidad",AK570,""))),"")</f>
        <v>0.4</v>
      </c>
      <c r="AL571" s="10" t="s">
        <v>66</v>
      </c>
      <c r="AM571" s="19" t="s">
        <v>67</v>
      </c>
      <c r="AN571" s="19" t="s">
        <v>80</v>
      </c>
      <c r="AO571" s="952"/>
      <c r="AP571" s="952"/>
      <c r="AQ571" s="968"/>
      <c r="AR571" s="952"/>
      <c r="AS571" s="952"/>
      <c r="AT571" s="968"/>
      <c r="AU571" s="968"/>
      <c r="AV571" s="968"/>
      <c r="AW571" s="803"/>
      <c r="AX571" s="852"/>
      <c r="AY571" s="852"/>
      <c r="AZ571" s="852"/>
      <c r="BA571" s="852"/>
      <c r="BB571" s="1046"/>
      <c r="BC571" s="852"/>
      <c r="BD571" s="852"/>
      <c r="BE571" s="852"/>
      <c r="BF571" s="852"/>
      <c r="BG571" s="852"/>
      <c r="BH571" s="1020"/>
      <c r="BI571" s="1020"/>
      <c r="BJ571" s="852"/>
      <c r="BK571" s="852"/>
      <c r="BL571" s="1041"/>
    </row>
    <row r="572" spans="1:64" ht="120.75" thickBot="1" x14ac:dyDescent="0.3">
      <c r="A572" s="1056"/>
      <c r="B572" s="1168"/>
      <c r="C572" s="1062"/>
      <c r="D572" s="1013"/>
      <c r="E572" s="946"/>
      <c r="F572" s="1016"/>
      <c r="G572" s="805"/>
      <c r="H572" s="803"/>
      <c r="I572" s="1044"/>
      <c r="J572" s="438"/>
      <c r="K572" s="986"/>
      <c r="L572" s="852"/>
      <c r="M572" s="852"/>
      <c r="N572" s="805"/>
      <c r="O572" s="1050"/>
      <c r="P572" s="803"/>
      <c r="Q572" s="955"/>
      <c r="R572" s="803"/>
      <c r="S572" s="955"/>
      <c r="T572" s="803"/>
      <c r="U572" s="955"/>
      <c r="V572" s="958"/>
      <c r="W572" s="955"/>
      <c r="X572" s="955"/>
      <c r="Y572" s="968"/>
      <c r="Z572" s="68">
        <v>4</v>
      </c>
      <c r="AA572" s="437" t="s">
        <v>1275</v>
      </c>
      <c r="AB572" s="383" t="s">
        <v>170</v>
      </c>
      <c r="AC572" s="385" t="s">
        <v>993</v>
      </c>
      <c r="AD572" s="384" t="str">
        <f t="shared" si="56"/>
        <v>Impacto</v>
      </c>
      <c r="AE572" s="383" t="s">
        <v>76</v>
      </c>
      <c r="AF572" s="302">
        <f t="shared" si="57"/>
        <v>0.1</v>
      </c>
      <c r="AG572" s="381" t="s">
        <v>77</v>
      </c>
      <c r="AH572" s="302">
        <f t="shared" si="58"/>
        <v>0.15</v>
      </c>
      <c r="AI572" s="315">
        <f t="shared" si="59"/>
        <v>0.25</v>
      </c>
      <c r="AJ572" s="69">
        <f>IFERROR(IF(AND(AD571="Probabilidad",AD572="Probabilidad"),(AJ571-(+AJ571*AI572)),IF(AND(AD571="Impacto",AD572="Probabilidad"),(AJ570-(+AJ570*AI572)),IF(AD572="Impacto",AJ571,""))),"")</f>
        <v>0.1764</v>
      </c>
      <c r="AK572" s="69">
        <f>IFERROR(IF(AND(AD571="Impacto",AD572="Impacto"),(AK571-(+AK571*AI572)),IF(AND(AD571="Probabilidad",AD572="Impacto"),(AK570-(+AK570*AI572)),IF(AD572="Probabilidad",AK571,""))),"")</f>
        <v>0.30000000000000004</v>
      </c>
      <c r="AL572" s="10" t="s">
        <v>66</v>
      </c>
      <c r="AM572" s="19" t="s">
        <v>67</v>
      </c>
      <c r="AN572" s="19" t="s">
        <v>80</v>
      </c>
      <c r="AO572" s="952"/>
      <c r="AP572" s="952"/>
      <c r="AQ572" s="968"/>
      <c r="AR572" s="952"/>
      <c r="AS572" s="952"/>
      <c r="AT572" s="968"/>
      <c r="AU572" s="968"/>
      <c r="AV572" s="968"/>
      <c r="AW572" s="803"/>
      <c r="AX572" s="852"/>
      <c r="AY572" s="852"/>
      <c r="AZ572" s="852"/>
      <c r="BA572" s="852"/>
      <c r="BB572" s="1046"/>
      <c r="BC572" s="852"/>
      <c r="BD572" s="852"/>
      <c r="BE572" s="852"/>
      <c r="BF572" s="852"/>
      <c r="BG572" s="852"/>
      <c r="BH572" s="1020"/>
      <c r="BI572" s="1020"/>
      <c r="BJ572" s="852"/>
      <c r="BK572" s="852"/>
      <c r="BL572" s="1041"/>
    </row>
    <row r="573" spans="1:64" ht="45" x14ac:dyDescent="0.25">
      <c r="A573" s="1056"/>
      <c r="B573" s="1168"/>
      <c r="C573" s="1062"/>
      <c r="D573" s="1013"/>
      <c r="E573" s="946"/>
      <c r="F573" s="1016"/>
      <c r="G573" s="805"/>
      <c r="H573" s="803"/>
      <c r="I573" s="1044"/>
      <c r="J573" s="438"/>
      <c r="K573" s="986"/>
      <c r="L573" s="852"/>
      <c r="M573" s="852"/>
      <c r="N573" s="805"/>
      <c r="O573" s="1050"/>
      <c r="P573" s="803"/>
      <c r="Q573" s="955"/>
      <c r="R573" s="803"/>
      <c r="S573" s="955"/>
      <c r="T573" s="803"/>
      <c r="U573" s="955"/>
      <c r="V573" s="958"/>
      <c r="W573" s="955"/>
      <c r="X573" s="955"/>
      <c r="Y573" s="968"/>
      <c r="Z573" s="68">
        <v>5</v>
      </c>
      <c r="AA573" s="437"/>
      <c r="AB573" s="383"/>
      <c r="AC573" s="385" t="s">
        <v>993</v>
      </c>
      <c r="AD573" s="384" t="str">
        <f t="shared" si="56"/>
        <v/>
      </c>
      <c r="AE573" s="383"/>
      <c r="AF573" s="302" t="str">
        <f t="shared" si="57"/>
        <v/>
      </c>
      <c r="AG573" s="381"/>
      <c r="AH573" s="302" t="str">
        <f t="shared" si="58"/>
        <v/>
      </c>
      <c r="AI573" s="315" t="str">
        <f t="shared" si="59"/>
        <v/>
      </c>
      <c r="AJ573" s="69" t="str">
        <f>IFERROR(IF(AND(AD572="Probabilidad",AD573="Probabilidad"),(AJ572-(+AJ572*AI573)),IF(AND(AD572="Impacto",AD573="Probabilidad"),(AJ571-(+AJ571*AI573)),IF(AD573="Impacto",AJ572,""))),"")</f>
        <v/>
      </c>
      <c r="AK573" s="69" t="str">
        <f>IFERROR(IF(AND(AD572="Impacto",AD573="Impacto"),(AK572-(+AK572*AI573)),IF(AND(AD572="Probabilidad",AD573="Impacto"),(AK571-(+AK571*AI573)),IF(AD573="Probabilidad",AK572,""))),"")</f>
        <v/>
      </c>
      <c r="AL573" s="10"/>
      <c r="AM573" s="19"/>
      <c r="AN573" s="19"/>
      <c r="AO573" s="952"/>
      <c r="AP573" s="952"/>
      <c r="AQ573" s="968"/>
      <c r="AR573" s="952"/>
      <c r="AS573" s="952"/>
      <c r="AT573" s="968"/>
      <c r="AU573" s="968"/>
      <c r="AV573" s="968"/>
      <c r="AW573" s="803"/>
      <c r="AX573" s="852"/>
      <c r="AY573" s="852"/>
      <c r="AZ573" s="852"/>
      <c r="BA573" s="852"/>
      <c r="BB573" s="1046"/>
      <c r="BC573" s="852"/>
      <c r="BD573" s="852"/>
      <c r="BE573" s="852"/>
      <c r="BF573" s="852"/>
      <c r="BG573" s="852"/>
      <c r="BH573" s="1020"/>
      <c r="BI573" s="1020"/>
      <c r="BJ573" s="852"/>
      <c r="BK573" s="852"/>
      <c r="BL573" s="1041"/>
    </row>
    <row r="574" spans="1:64" ht="15.75" thickBot="1" x14ac:dyDescent="0.3">
      <c r="A574" s="1056"/>
      <c r="B574" s="1168"/>
      <c r="C574" s="1062"/>
      <c r="D574" s="1014"/>
      <c r="E574" s="947"/>
      <c r="F574" s="1017"/>
      <c r="G574" s="806"/>
      <c r="H574" s="847"/>
      <c r="I574" s="1045"/>
      <c r="J574" s="439"/>
      <c r="K574" s="987"/>
      <c r="L574" s="960"/>
      <c r="M574" s="960"/>
      <c r="N574" s="806"/>
      <c r="O574" s="1051"/>
      <c r="P574" s="847"/>
      <c r="Q574" s="956"/>
      <c r="R574" s="847"/>
      <c r="S574" s="956"/>
      <c r="T574" s="847"/>
      <c r="U574" s="956"/>
      <c r="V574" s="959"/>
      <c r="W574" s="956"/>
      <c r="X574" s="956"/>
      <c r="Y574" s="969"/>
      <c r="Z574" s="60">
        <v>6</v>
      </c>
      <c r="AA574" s="387"/>
      <c r="AB574" s="388"/>
      <c r="AC574" s="387"/>
      <c r="AD574" s="391" t="str">
        <f t="shared" si="56"/>
        <v/>
      </c>
      <c r="AE574" s="388"/>
      <c r="AF574" s="303" t="str">
        <f t="shared" si="57"/>
        <v/>
      </c>
      <c r="AG574" s="388"/>
      <c r="AH574" s="303" t="str">
        <f t="shared" si="58"/>
        <v/>
      </c>
      <c r="AI574" s="61" t="str">
        <f t="shared" si="59"/>
        <v/>
      </c>
      <c r="AJ574" s="69" t="str">
        <f>IFERROR(IF(AND(AD573="Probabilidad",AD574="Probabilidad"),(AJ573-(+AJ573*AI574)),IF(AND(AD573="Impacto",AD574="Probabilidad"),(AJ572-(+AJ572*AI574)),IF(AD574="Impacto",AJ573,""))),"")</f>
        <v/>
      </c>
      <c r="AK574" s="69" t="str">
        <f>IFERROR(IF(AND(AD573="Impacto",AD574="Impacto"),(AK573-(+AK573*AI574)),IF(AND(AD573="Probabilidad",AD574="Impacto"),(AK572-(+AK572*AI574)),IF(AD574="Probabilidad",AK573,""))),"")</f>
        <v/>
      </c>
      <c r="AL574" s="20"/>
      <c r="AM574" s="20"/>
      <c r="AN574" s="20"/>
      <c r="AO574" s="953"/>
      <c r="AP574" s="953"/>
      <c r="AQ574" s="969"/>
      <c r="AR574" s="953"/>
      <c r="AS574" s="953"/>
      <c r="AT574" s="969"/>
      <c r="AU574" s="969"/>
      <c r="AV574" s="969"/>
      <c r="AW574" s="847"/>
      <c r="AX574" s="960"/>
      <c r="AY574" s="960"/>
      <c r="AZ574" s="960"/>
      <c r="BA574" s="960"/>
      <c r="BB574" s="1047"/>
      <c r="BC574" s="960"/>
      <c r="BD574" s="960"/>
      <c r="BE574" s="960"/>
      <c r="BF574" s="960"/>
      <c r="BG574" s="960"/>
      <c r="BH574" s="1021"/>
      <c r="BI574" s="1021"/>
      <c r="BJ574" s="960"/>
      <c r="BK574" s="960"/>
      <c r="BL574" s="1042"/>
    </row>
    <row r="575" spans="1:64" ht="77.25" customHeight="1" thickBot="1" x14ac:dyDescent="0.3">
      <c r="A575" s="1056"/>
      <c r="B575" s="1168"/>
      <c r="C575" s="1062"/>
      <c r="D575" s="1012" t="s">
        <v>840</v>
      </c>
      <c r="E575" s="945" t="s">
        <v>129</v>
      </c>
      <c r="F575" s="1015">
        <v>5</v>
      </c>
      <c r="G575" s="851" t="s">
        <v>1276</v>
      </c>
      <c r="H575" s="802" t="s">
        <v>98</v>
      </c>
      <c r="I575" s="1043" t="s">
        <v>1311</v>
      </c>
      <c r="J575" s="436" t="s">
        <v>16</v>
      </c>
      <c r="K575" s="1001" t="str">
        <f>CONCATENATE(" *",[30]Árbol_G!C625," *",[30]Árbol_G!E625," *",[30]Árbol_G!G625)</f>
        <v xml:space="preserve"> * * *</v>
      </c>
      <c r="L575" s="851" t="s">
        <v>1277</v>
      </c>
      <c r="M575" s="851" t="s">
        <v>1278</v>
      </c>
      <c r="N575" s="1052"/>
      <c r="O575" s="1049"/>
      <c r="P575" s="802" t="s">
        <v>62</v>
      </c>
      <c r="Q575" s="954">
        <f>IF(P575="Muy Alta",100%,IF(P575="Alta",80%,IF(P575="Media",60%,IF(P575="Baja",40%,IF(P575="Muy Baja",20%,"")))))</f>
        <v>0.6</v>
      </c>
      <c r="R575" s="802" t="s">
        <v>9</v>
      </c>
      <c r="S575" s="954">
        <f>IF(R575="Catastrófico",100%,IF(R575="Mayor",80%,IF(R575="Moderado",60%,IF(R575="Menor",40%,IF(R575="Leve",20%,"")))))</f>
        <v>0.4</v>
      </c>
      <c r="T575" s="802" t="s">
        <v>74</v>
      </c>
      <c r="U575" s="954">
        <f>IF(T575="Catastrófico",100%,IF(T575="Mayor",80%,IF(T575="Moderado",60%,IF(T575="Menor",40%,IF(T575="Leve",20%,"")))))</f>
        <v>0.2</v>
      </c>
      <c r="V575" s="957" t="str">
        <f>IF(W575=100%,"Catastrófico",IF(W575=80%,"Mayor",IF(W575=60%,"Moderado",IF(W575=40%,"Menor",IF(W575=20%,"Leve","")))))</f>
        <v>Menor</v>
      </c>
      <c r="W575" s="954">
        <f>IF(AND(S575="",U575=""),"",MAX(S575,U575))</f>
        <v>0.4</v>
      </c>
      <c r="X575" s="954" t="str">
        <f>CONCATENATE(P575,V575)</f>
        <v>MediaMenor</v>
      </c>
      <c r="Y575" s="967" t="str">
        <f>IF(X575="Muy AltaLeve","Alto",IF(X575="Muy AltaMenor","Alto",IF(X575="Muy AltaModerado","Alto",IF(X575="Muy AltaMayor","Alto",IF(X575="Muy AltaCatastrófico","Extremo",IF(X575="AltaLeve","Moderado",IF(X575="AltaMenor","Moderado",IF(X575="AltaModerado","Alto",IF(X575="AltaMayor","Alto",IF(X575="AltaCatastrófico","Extremo",IF(X575="MediaLeve","Moderado",IF(X575="MediaMenor","Moderado",IF(X575="MediaModerado","Moderado",IF(X575="MediaMayor","Alto",IF(X575="MediaCatastrófico","Extremo",IF(X575="BajaLeve","Bajo",IF(X575="BajaMenor","Moderado",IF(X575="BajaModerado","Moderado",IF(X575="BajaMayor","Alto",IF(X575="BajaCatastrófico","Extremo",IF(X575="Muy BajaLeve","Bajo",IF(X575="Muy BajaMenor","Bajo",IF(X575="Muy BajaModerado","Moderado",IF(X575="Muy BajaMayor","Alto",IF(X575="Muy BajaCatastrófico","Extremo","")))))))))))))))))))))))))</f>
        <v>Moderado</v>
      </c>
      <c r="Z575" s="58">
        <v>1</v>
      </c>
      <c r="AA575" s="437" t="s">
        <v>1264</v>
      </c>
      <c r="AB575" s="381" t="s">
        <v>165</v>
      </c>
      <c r="AC575" s="385" t="s">
        <v>869</v>
      </c>
      <c r="AD575" s="396" t="str">
        <f t="shared" si="56"/>
        <v>Probabilidad</v>
      </c>
      <c r="AE575" s="381" t="s">
        <v>75</v>
      </c>
      <c r="AF575" s="301">
        <f t="shared" si="57"/>
        <v>0.15</v>
      </c>
      <c r="AG575" s="381" t="s">
        <v>77</v>
      </c>
      <c r="AH575" s="301">
        <f t="shared" si="58"/>
        <v>0.15</v>
      </c>
      <c r="AI575" s="300">
        <f t="shared" si="59"/>
        <v>0.3</v>
      </c>
      <c r="AJ575" s="59">
        <f>IFERROR(IF(AD575="Probabilidad",(Q575-(+Q575*AI575)),IF(AD575="Impacto",Q575,"")),"")</f>
        <v>0.42</v>
      </c>
      <c r="AK575" s="59">
        <f>IFERROR(IF(AD575="Impacto",(W575-(+W575*AI575)),IF(AD575="Probabilidad",W575,"")),"")</f>
        <v>0.4</v>
      </c>
      <c r="AL575" s="10" t="s">
        <v>66</v>
      </c>
      <c r="AM575" s="19" t="s">
        <v>67</v>
      </c>
      <c r="AN575" s="19" t="s">
        <v>80</v>
      </c>
      <c r="AO575" s="951">
        <f>Q575</f>
        <v>0.6</v>
      </c>
      <c r="AP575" s="951">
        <f>IF(AJ575="","",MIN(AJ575:AJ580))</f>
        <v>0.29399999999999998</v>
      </c>
      <c r="AQ575" s="967" t="str">
        <f>IFERROR(IF(AP575="","",IF(AP575&lt;=0.2,"Muy Baja",IF(AP575&lt;=0.4,"Baja",IF(AP575&lt;=0.6,"Media",IF(AP575&lt;=0.8,"Alta","Muy Alta"))))),"")</f>
        <v>Baja</v>
      </c>
      <c r="AR575" s="951">
        <f>W575</f>
        <v>0.4</v>
      </c>
      <c r="AS575" s="951">
        <f>IF(AK575="","",MIN(AK575:AK580))</f>
        <v>0.30000000000000004</v>
      </c>
      <c r="AT575" s="967" t="str">
        <f>IFERROR(IF(AS575="","",IF(AS575&lt;=0.2,"Leve",IF(AS575&lt;=0.4,"Menor",IF(AS575&lt;=0.6,"Moderado",IF(AS575&lt;=0.8,"Mayor","Catastrófico"))))),"")</f>
        <v>Menor</v>
      </c>
      <c r="AU575" s="967" t="str">
        <f>Y575</f>
        <v>Moderado</v>
      </c>
      <c r="AV575" s="967" t="str">
        <f>IFERROR(IF(OR(AND(AQ575="Muy Baja",AT575="Leve"),AND(AQ575="Muy Baja",AT575="Menor"),AND(AQ575="Baja",AT575="Leve")),"Bajo",IF(OR(AND(AQ575="Muy baja",AT575="Moderado"),AND(AQ575="Baja",AT575="Menor"),AND(AQ575="Baja",AT575="Moderado"),AND(AQ575="Media",AT575="Leve"),AND(AQ575="Media",AT575="Menor"),AND(AQ575="Media",AT575="Moderado"),AND(AQ575="Alta",AT575="Leve"),AND(AQ575="Alta",AT575="Menor")),"Moderado",IF(OR(AND(AQ575="Muy Baja",AT575="Mayor"),AND(AQ575="Baja",AT575="Mayor"),AND(AQ575="Media",AT575="Mayor"),AND(AQ575="Alta",AT575="Moderado"),AND(AQ575="Alta",AT575="Mayor"),AND(AQ575="Muy Alta",AT575="Leve"),AND(AQ575="Muy Alta",AT575="Menor"),AND(AQ575="Muy Alta",AT575="Moderado"),AND(AQ575="Muy Alta",AT575="Mayor")),"Alto",IF(OR(AND(AQ575="Muy Baja",AT575="Catastrófico"),AND(AQ575="Baja",AT575="Catastrófico"),AND(AQ575="Media",AT575="Catastrófico"),AND(AQ575="Alta",AT575="Catastrófico"),AND(AQ575="Muy Alta",AT575="Catastrófico")),"Extremo","")))),"")</f>
        <v>Moderado</v>
      </c>
      <c r="AW575" s="802" t="s">
        <v>167</v>
      </c>
      <c r="AX575" s="851" t="s">
        <v>1740</v>
      </c>
      <c r="AY575" s="851" t="s">
        <v>1741</v>
      </c>
      <c r="AZ575" s="851" t="s">
        <v>664</v>
      </c>
      <c r="BA575" s="851" t="s">
        <v>1271</v>
      </c>
      <c r="BB575" s="1037">
        <v>45291</v>
      </c>
      <c r="BC575" s="855"/>
      <c r="BD575" s="855"/>
      <c r="BE575" s="1039"/>
      <c r="BF575" s="1039"/>
      <c r="BG575" s="1039"/>
      <c r="BH575" s="1039"/>
      <c r="BI575" s="1039"/>
      <c r="BJ575" s="855"/>
      <c r="BK575" s="855"/>
      <c r="BL575" s="1040"/>
    </row>
    <row r="576" spans="1:64" ht="90.75" thickBot="1" x14ac:dyDescent="0.3">
      <c r="A576" s="1056"/>
      <c r="B576" s="1168"/>
      <c r="C576" s="1062"/>
      <c r="D576" s="1013"/>
      <c r="E576" s="946"/>
      <c r="F576" s="1016"/>
      <c r="G576" s="852"/>
      <c r="H576" s="803"/>
      <c r="I576" s="1044"/>
      <c r="J576" s="438"/>
      <c r="K576" s="1002"/>
      <c r="L576" s="852"/>
      <c r="M576" s="852"/>
      <c r="N576" s="1053"/>
      <c r="O576" s="1050"/>
      <c r="P576" s="803"/>
      <c r="Q576" s="955"/>
      <c r="R576" s="803"/>
      <c r="S576" s="955"/>
      <c r="T576" s="803"/>
      <c r="U576" s="955"/>
      <c r="V576" s="958"/>
      <c r="W576" s="955"/>
      <c r="X576" s="955"/>
      <c r="Y576" s="968"/>
      <c r="Z576" s="68">
        <v>2</v>
      </c>
      <c r="AA576" s="437" t="s">
        <v>1272</v>
      </c>
      <c r="AB576" s="383" t="s">
        <v>170</v>
      </c>
      <c r="AC576" s="385" t="s">
        <v>1190</v>
      </c>
      <c r="AD576" s="384" t="str">
        <f t="shared" si="56"/>
        <v>Probabilidad</v>
      </c>
      <c r="AE576" s="383" t="s">
        <v>75</v>
      </c>
      <c r="AF576" s="302">
        <f t="shared" si="57"/>
        <v>0.15</v>
      </c>
      <c r="AG576" s="381" t="s">
        <v>77</v>
      </c>
      <c r="AH576" s="302">
        <f t="shared" si="58"/>
        <v>0.15</v>
      </c>
      <c r="AI576" s="315">
        <f t="shared" si="59"/>
        <v>0.3</v>
      </c>
      <c r="AJ576" s="69">
        <f>IFERROR(IF(AND(AD575="Probabilidad",AD576="Probabilidad"),(AJ575-(+AJ575*AI576)),IF(AD576="Probabilidad",(Q575-(+Q575*AI576)),IF(AD576="Impacto",AJ575,""))),"")</f>
        <v>0.29399999999999998</v>
      </c>
      <c r="AK576" s="69">
        <f>IFERROR(IF(AND(AD575="Impacto",AD576="Impacto"),(AK575-(+AK575*AI576)),IF(AD576="Impacto",(W575-(+W575*AI576)),IF(AD576="Probabilidad",AK575,""))),"")</f>
        <v>0.4</v>
      </c>
      <c r="AL576" s="10" t="s">
        <v>66</v>
      </c>
      <c r="AM576" s="19" t="s">
        <v>67</v>
      </c>
      <c r="AN576" s="19" t="s">
        <v>80</v>
      </c>
      <c r="AO576" s="952"/>
      <c r="AP576" s="952"/>
      <c r="AQ576" s="968"/>
      <c r="AR576" s="952"/>
      <c r="AS576" s="952"/>
      <c r="AT576" s="968"/>
      <c r="AU576" s="968"/>
      <c r="AV576" s="968"/>
      <c r="AW576" s="803"/>
      <c r="AX576" s="852"/>
      <c r="AY576" s="852"/>
      <c r="AZ576" s="852"/>
      <c r="BA576" s="852"/>
      <c r="BB576" s="1046"/>
      <c r="BC576" s="852"/>
      <c r="BD576" s="852"/>
      <c r="BE576" s="1020"/>
      <c r="BF576" s="1020"/>
      <c r="BG576" s="1020"/>
      <c r="BH576" s="1020"/>
      <c r="BI576" s="1020"/>
      <c r="BJ576" s="852"/>
      <c r="BK576" s="852"/>
      <c r="BL576" s="1041"/>
    </row>
    <row r="577" spans="1:64" ht="71.25" thickBot="1" x14ac:dyDescent="0.3">
      <c r="A577" s="1056"/>
      <c r="B577" s="1168"/>
      <c r="C577" s="1062"/>
      <c r="D577" s="1013"/>
      <c r="E577" s="946"/>
      <c r="F577" s="1016"/>
      <c r="G577" s="852"/>
      <c r="H577" s="803"/>
      <c r="I577" s="1044"/>
      <c r="J577" s="438"/>
      <c r="K577" s="1002"/>
      <c r="L577" s="852"/>
      <c r="M577" s="852"/>
      <c r="N577" s="1053"/>
      <c r="O577" s="1050"/>
      <c r="P577" s="803"/>
      <c r="Q577" s="955"/>
      <c r="R577" s="803"/>
      <c r="S577" s="955"/>
      <c r="T577" s="803"/>
      <c r="U577" s="955"/>
      <c r="V577" s="958"/>
      <c r="W577" s="955"/>
      <c r="X577" s="955"/>
      <c r="Y577" s="968"/>
      <c r="Z577" s="68">
        <v>3</v>
      </c>
      <c r="AA577" s="437" t="s">
        <v>1245</v>
      </c>
      <c r="AB577" s="383" t="s">
        <v>170</v>
      </c>
      <c r="AC577" s="385" t="s">
        <v>1190</v>
      </c>
      <c r="AD577" s="384" t="str">
        <f t="shared" si="56"/>
        <v>Impacto</v>
      </c>
      <c r="AE577" s="383" t="s">
        <v>76</v>
      </c>
      <c r="AF577" s="302">
        <f t="shared" si="57"/>
        <v>0.1</v>
      </c>
      <c r="AG577" s="381" t="s">
        <v>77</v>
      </c>
      <c r="AH577" s="302">
        <f t="shared" si="58"/>
        <v>0.15</v>
      </c>
      <c r="AI577" s="315">
        <f t="shared" si="59"/>
        <v>0.25</v>
      </c>
      <c r="AJ577" s="69">
        <f>IFERROR(IF(AND(AD576="Probabilidad",AD577="Probabilidad"),(AJ576-(+AJ576*AI577)),IF(AND(AD576="Impacto",AD577="Probabilidad"),(AJ575-(+AJ575*AI577)),IF(AD577="Impacto",AJ576,""))),"")</f>
        <v>0.29399999999999998</v>
      </c>
      <c r="AK577" s="69">
        <f>IFERROR(IF(AND(AD576="Impacto",AD577="Impacto"),(AK576-(+AK576*AI577)),IF(AND(AD576="Probabilidad",AD577="Impacto"),(AK575-(+AK575*AI577)),IF(AD577="Probabilidad",AK576,""))),"")</f>
        <v>0.30000000000000004</v>
      </c>
      <c r="AL577" s="10" t="s">
        <v>66</v>
      </c>
      <c r="AM577" s="19" t="s">
        <v>67</v>
      </c>
      <c r="AN577" s="19" t="s">
        <v>80</v>
      </c>
      <c r="AO577" s="952"/>
      <c r="AP577" s="952"/>
      <c r="AQ577" s="968"/>
      <c r="AR577" s="952"/>
      <c r="AS577" s="952"/>
      <c r="AT577" s="968"/>
      <c r="AU577" s="968"/>
      <c r="AV577" s="968"/>
      <c r="AW577" s="803"/>
      <c r="AX577" s="852"/>
      <c r="AY577" s="852"/>
      <c r="AZ577" s="852"/>
      <c r="BA577" s="852"/>
      <c r="BB577" s="1046"/>
      <c r="BC577" s="852"/>
      <c r="BD577" s="852"/>
      <c r="BE577" s="1020"/>
      <c r="BF577" s="1020"/>
      <c r="BG577" s="1020"/>
      <c r="BH577" s="1020"/>
      <c r="BI577" s="1020"/>
      <c r="BJ577" s="852"/>
      <c r="BK577" s="852"/>
      <c r="BL577" s="1041"/>
    </row>
    <row r="578" spans="1:64" ht="25.5" x14ac:dyDescent="0.25">
      <c r="A578" s="1056"/>
      <c r="B578" s="1168"/>
      <c r="C578" s="1062"/>
      <c r="D578" s="1013"/>
      <c r="E578" s="946"/>
      <c r="F578" s="1016"/>
      <c r="G578" s="852"/>
      <c r="H578" s="803"/>
      <c r="I578" s="1044"/>
      <c r="J578" s="438"/>
      <c r="K578" s="1002"/>
      <c r="L578" s="852"/>
      <c r="M578" s="852"/>
      <c r="N578" s="1053"/>
      <c r="O578" s="1050"/>
      <c r="P578" s="803"/>
      <c r="Q578" s="955"/>
      <c r="R578" s="803"/>
      <c r="S578" s="955"/>
      <c r="T578" s="803"/>
      <c r="U578" s="955"/>
      <c r="V578" s="958"/>
      <c r="W578" s="955"/>
      <c r="X578" s="955"/>
      <c r="Y578" s="968"/>
      <c r="Z578" s="68">
        <v>4</v>
      </c>
      <c r="AA578" s="437"/>
      <c r="AB578" s="383"/>
      <c r="AC578" s="385"/>
      <c r="AD578" s="384" t="str">
        <f t="shared" si="56"/>
        <v/>
      </c>
      <c r="AE578" s="383"/>
      <c r="AF578" s="302" t="str">
        <f t="shared" si="57"/>
        <v/>
      </c>
      <c r="AG578" s="381" t="s">
        <v>77</v>
      </c>
      <c r="AH578" s="302">
        <f t="shared" si="58"/>
        <v>0.15</v>
      </c>
      <c r="AI578" s="315" t="str">
        <f t="shared" si="59"/>
        <v/>
      </c>
      <c r="AJ578" s="69" t="str">
        <f>IFERROR(IF(AND(AD577="Probabilidad",AD578="Probabilidad"),(AJ577-(+AJ577*AI578)),IF(AND(AD577="Impacto",AD578="Probabilidad"),(AJ576-(+AJ576*AI578)),IF(AD578="Impacto",AJ577,""))),"")</f>
        <v/>
      </c>
      <c r="AK578" s="69" t="str">
        <f>IFERROR(IF(AND(AD577="Impacto",AD578="Impacto"),(AK577-(+AK577*AI578)),IF(AND(AD577="Probabilidad",AD578="Impacto"),(AK576-(+AK576*AI578)),IF(AD578="Probabilidad",AK577,""))),"")</f>
        <v/>
      </c>
      <c r="AL578" s="10"/>
      <c r="AM578" s="19"/>
      <c r="AN578" s="19"/>
      <c r="AO578" s="952"/>
      <c r="AP578" s="952"/>
      <c r="AQ578" s="968"/>
      <c r="AR578" s="952"/>
      <c r="AS578" s="952"/>
      <c r="AT578" s="968"/>
      <c r="AU578" s="968"/>
      <c r="AV578" s="968"/>
      <c r="AW578" s="803"/>
      <c r="AX578" s="852"/>
      <c r="AY578" s="852"/>
      <c r="AZ578" s="852"/>
      <c r="BA578" s="852"/>
      <c r="BB578" s="1046"/>
      <c r="BC578" s="852"/>
      <c r="BD578" s="852"/>
      <c r="BE578" s="1020"/>
      <c r="BF578" s="1020"/>
      <c r="BG578" s="1020"/>
      <c r="BH578" s="1020"/>
      <c r="BI578" s="1020"/>
      <c r="BJ578" s="852"/>
      <c r="BK578" s="852"/>
      <c r="BL578" s="1041"/>
    </row>
    <row r="579" spans="1:64" x14ac:dyDescent="0.25">
      <c r="A579" s="1056"/>
      <c r="B579" s="1168"/>
      <c r="C579" s="1062"/>
      <c r="D579" s="1013"/>
      <c r="E579" s="946"/>
      <c r="F579" s="1016"/>
      <c r="G579" s="852"/>
      <c r="H579" s="803"/>
      <c r="I579" s="1044"/>
      <c r="J579" s="438"/>
      <c r="K579" s="1002"/>
      <c r="L579" s="852"/>
      <c r="M579" s="852"/>
      <c r="N579" s="1053"/>
      <c r="O579" s="1050"/>
      <c r="P579" s="803"/>
      <c r="Q579" s="955"/>
      <c r="R579" s="803"/>
      <c r="S579" s="955"/>
      <c r="T579" s="803"/>
      <c r="U579" s="955"/>
      <c r="V579" s="958"/>
      <c r="W579" s="955"/>
      <c r="X579" s="955"/>
      <c r="Y579" s="968"/>
      <c r="Z579" s="68">
        <v>5</v>
      </c>
      <c r="AA579" s="385"/>
      <c r="AB579" s="383"/>
      <c r="AC579" s="385"/>
      <c r="AD579" s="384" t="str">
        <f t="shared" si="56"/>
        <v/>
      </c>
      <c r="AE579" s="383"/>
      <c r="AF579" s="302" t="str">
        <f t="shared" si="57"/>
        <v/>
      </c>
      <c r="AG579" s="383"/>
      <c r="AH579" s="302" t="str">
        <f t="shared" si="58"/>
        <v/>
      </c>
      <c r="AI579" s="315" t="str">
        <f t="shared" si="59"/>
        <v/>
      </c>
      <c r="AJ579" s="69" t="str">
        <f>IFERROR(IF(AND(AD578="Probabilidad",AD579="Probabilidad"),(AJ578-(+AJ578*AI579)),IF(AND(AD578="Impacto",AD579="Probabilidad"),(AJ577-(+AJ577*AI579)),IF(AD579="Impacto",AJ578,""))),"")</f>
        <v/>
      </c>
      <c r="AK579" s="69" t="str">
        <f>IFERROR(IF(AND(AD578="Impacto",AD579="Impacto"),(AK578-(+AK578*AI579)),IF(AND(AD578="Probabilidad",AD579="Impacto"),(AK577-(+AK577*AI579)),IF(AD579="Probabilidad",AK578,""))),"")</f>
        <v/>
      </c>
      <c r="AL579" s="19"/>
      <c r="AM579" s="19"/>
      <c r="AN579" s="19"/>
      <c r="AO579" s="952"/>
      <c r="AP579" s="952"/>
      <c r="AQ579" s="968"/>
      <c r="AR579" s="952"/>
      <c r="AS579" s="952"/>
      <c r="AT579" s="968"/>
      <c r="AU579" s="968"/>
      <c r="AV579" s="968"/>
      <c r="AW579" s="803"/>
      <c r="AX579" s="852"/>
      <c r="AY579" s="852"/>
      <c r="AZ579" s="852"/>
      <c r="BA579" s="852"/>
      <c r="BB579" s="1046"/>
      <c r="BC579" s="852"/>
      <c r="BD579" s="852"/>
      <c r="BE579" s="1020"/>
      <c r="BF579" s="1020"/>
      <c r="BG579" s="1020"/>
      <c r="BH579" s="1020"/>
      <c r="BI579" s="1020"/>
      <c r="BJ579" s="852"/>
      <c r="BK579" s="852"/>
      <c r="BL579" s="1041"/>
    </row>
    <row r="580" spans="1:64" ht="15.75" thickBot="1" x14ac:dyDescent="0.3">
      <c r="A580" s="1056"/>
      <c r="B580" s="1168"/>
      <c r="C580" s="1062"/>
      <c r="D580" s="1014"/>
      <c r="E580" s="947"/>
      <c r="F580" s="1017"/>
      <c r="G580" s="960"/>
      <c r="H580" s="847"/>
      <c r="I580" s="1045"/>
      <c r="J580" s="439"/>
      <c r="K580" s="1003"/>
      <c r="L580" s="960"/>
      <c r="M580" s="960"/>
      <c r="N580" s="1054"/>
      <c r="O580" s="1051"/>
      <c r="P580" s="847"/>
      <c r="Q580" s="956"/>
      <c r="R580" s="847"/>
      <c r="S580" s="956"/>
      <c r="T580" s="847"/>
      <c r="U580" s="956"/>
      <c r="V580" s="959"/>
      <c r="W580" s="956"/>
      <c r="X580" s="956"/>
      <c r="Y580" s="969"/>
      <c r="Z580" s="60">
        <v>6</v>
      </c>
      <c r="AA580" s="387"/>
      <c r="AB580" s="388"/>
      <c r="AC580" s="387"/>
      <c r="AD580" s="389" t="str">
        <f t="shared" si="56"/>
        <v/>
      </c>
      <c r="AE580" s="397"/>
      <c r="AF580" s="303" t="str">
        <f t="shared" si="57"/>
        <v/>
      </c>
      <c r="AG580" s="397"/>
      <c r="AH580" s="303" t="str">
        <f t="shared" si="58"/>
        <v/>
      </c>
      <c r="AI580" s="61" t="str">
        <f t="shared" si="59"/>
        <v/>
      </c>
      <c r="AJ580" s="69" t="str">
        <f>IFERROR(IF(AND(AD579="Probabilidad",AD580="Probabilidad"),(AJ579-(+AJ579*AI580)),IF(AND(AD579="Impacto",AD580="Probabilidad"),(AJ578-(+AJ578*AI580)),IF(AD580="Impacto",AJ579,""))),"")</f>
        <v/>
      </c>
      <c r="AK580" s="69" t="str">
        <f>IFERROR(IF(AND(AD579="Impacto",AD580="Impacto"),(AK579-(+AK579*AI580)),IF(AND(AD579="Probabilidad",AD580="Impacto"),(AK578-(+AK578*AI580)),IF(AD580="Probabilidad",AK579,""))),"")</f>
        <v/>
      </c>
      <c r="AL580" s="20"/>
      <c r="AM580" s="20"/>
      <c r="AN580" s="20"/>
      <c r="AO580" s="953"/>
      <c r="AP580" s="953"/>
      <c r="AQ580" s="969"/>
      <c r="AR580" s="953"/>
      <c r="AS580" s="953"/>
      <c r="AT580" s="969"/>
      <c r="AU580" s="969"/>
      <c r="AV580" s="969"/>
      <c r="AW580" s="847"/>
      <c r="AX580" s="960"/>
      <c r="AY580" s="960"/>
      <c r="AZ580" s="960"/>
      <c r="BA580" s="960"/>
      <c r="BB580" s="1047"/>
      <c r="BC580" s="960"/>
      <c r="BD580" s="960"/>
      <c r="BE580" s="1021"/>
      <c r="BF580" s="1021"/>
      <c r="BG580" s="1021"/>
      <c r="BH580" s="1021"/>
      <c r="BI580" s="1021"/>
      <c r="BJ580" s="960"/>
      <c r="BK580" s="960"/>
      <c r="BL580" s="1042"/>
    </row>
    <row r="581" spans="1:64" ht="77.25" customHeight="1" thickBot="1" x14ac:dyDescent="0.3">
      <c r="A581" s="1056"/>
      <c r="B581" s="1168"/>
      <c r="C581" s="1062"/>
      <c r="D581" s="1012" t="s">
        <v>840</v>
      </c>
      <c r="E581" s="945" t="s">
        <v>129</v>
      </c>
      <c r="F581" s="1015">
        <v>6</v>
      </c>
      <c r="G581" s="851" t="s">
        <v>1276</v>
      </c>
      <c r="H581" s="802" t="s">
        <v>99</v>
      </c>
      <c r="I581" s="1018" t="s">
        <v>1312</v>
      </c>
      <c r="J581" s="436" t="s">
        <v>16</v>
      </c>
      <c r="K581" s="1001" t="str">
        <f>CONCATENATE(" *",[30]Árbol_G!C642," *",[30]Árbol_G!E642," *",[30]Árbol_G!G642)</f>
        <v xml:space="preserve"> * * *</v>
      </c>
      <c r="L581" s="851" t="s">
        <v>1279</v>
      </c>
      <c r="M581" s="851" t="s">
        <v>1280</v>
      </c>
      <c r="N581" s="804"/>
      <c r="O581" s="970"/>
      <c r="P581" s="802" t="s">
        <v>62</v>
      </c>
      <c r="Q581" s="954">
        <f>IF(P581="Muy Alta",100%,IF(P581="Alta",80%,IF(P581="Media",60%,IF(P581="Baja",40%,IF(P581="Muy Baja",20%,"")))))</f>
        <v>0.6</v>
      </c>
      <c r="R581" s="802" t="s">
        <v>9</v>
      </c>
      <c r="S581" s="954">
        <f>IF(R581="Catastrófico",100%,IF(R581="Mayor",80%,IF(R581="Moderado",60%,IF(R581="Menor",40%,IF(R581="Leve",20%,"")))))</f>
        <v>0.4</v>
      </c>
      <c r="T581" s="802" t="s">
        <v>74</v>
      </c>
      <c r="U581" s="954">
        <f>IF(T581="Catastrófico",100%,IF(T581="Mayor",80%,IF(T581="Moderado",60%,IF(T581="Menor",40%,IF(T581="Leve",20%,"")))))</f>
        <v>0.2</v>
      </c>
      <c r="V581" s="957" t="str">
        <f>IF(W581=100%,"Catastrófico",IF(W581=80%,"Mayor",IF(W581=60%,"Moderado",IF(W581=40%,"Menor",IF(W581=20%,"Leve","")))))</f>
        <v>Menor</v>
      </c>
      <c r="W581" s="954">
        <f>IF(AND(S581="",U581=""),"",MAX(S581,U581))</f>
        <v>0.4</v>
      </c>
      <c r="X581" s="954" t="str">
        <f>CONCATENATE(P581,V581)</f>
        <v>MediaMenor</v>
      </c>
      <c r="Y581" s="967" t="str">
        <f>IF(X581="Muy AltaLeve","Alto",IF(X581="Muy AltaMenor","Alto",IF(X581="Muy AltaModerado","Alto",IF(X581="Muy AltaMayor","Alto",IF(X581="Muy AltaCatastrófico","Extremo",IF(X581="AltaLeve","Moderado",IF(X581="AltaMenor","Moderado",IF(X581="AltaModerado","Alto",IF(X581="AltaMayor","Alto",IF(X581="AltaCatastrófico","Extremo",IF(X581="MediaLeve","Moderado",IF(X581="MediaMenor","Moderado",IF(X581="MediaModerado","Moderado",IF(X581="MediaMayor","Alto",IF(X581="MediaCatastrófico","Extremo",IF(X581="BajaLeve","Bajo",IF(X581="BajaMenor","Moderado",IF(X581="BajaModerado","Moderado",IF(X581="BajaMayor","Alto",IF(X581="BajaCatastrófico","Extremo",IF(X581="Muy BajaLeve","Bajo",IF(X581="Muy BajaMenor","Bajo",IF(X581="Muy BajaModerado","Moderado",IF(X581="Muy BajaMayor","Alto",IF(X581="Muy BajaCatastrófico","Extremo","")))))))))))))))))))))))))</f>
        <v>Moderado</v>
      </c>
      <c r="Z581" s="58">
        <v>1</v>
      </c>
      <c r="AA581" s="437" t="s">
        <v>1264</v>
      </c>
      <c r="AB581" s="381" t="s">
        <v>165</v>
      </c>
      <c r="AC581" s="385" t="s">
        <v>869</v>
      </c>
      <c r="AD581" s="382" t="str">
        <f t="shared" si="56"/>
        <v>Probabilidad</v>
      </c>
      <c r="AE581" s="381" t="s">
        <v>75</v>
      </c>
      <c r="AF581" s="301">
        <f t="shared" si="57"/>
        <v>0.15</v>
      </c>
      <c r="AG581" s="381" t="s">
        <v>77</v>
      </c>
      <c r="AH581" s="301">
        <f t="shared" si="58"/>
        <v>0.15</v>
      </c>
      <c r="AI581" s="300">
        <f t="shared" si="59"/>
        <v>0.3</v>
      </c>
      <c r="AJ581" s="59">
        <f>IFERROR(IF(AD581="Probabilidad",(Q581-(+Q581*AI581)),IF(AD581="Impacto",Q581,"")),"")</f>
        <v>0.42</v>
      </c>
      <c r="AK581" s="59">
        <f>IFERROR(IF(AD581="Impacto",(W581-(+W581*AI581)),IF(AD581="Probabilidad",W581,"")),"")</f>
        <v>0.4</v>
      </c>
      <c r="AL581" s="10" t="s">
        <v>66</v>
      </c>
      <c r="AM581" s="10" t="s">
        <v>67</v>
      </c>
      <c r="AN581" s="10" t="s">
        <v>80</v>
      </c>
      <c r="AO581" s="951">
        <f>Q581</f>
        <v>0.6</v>
      </c>
      <c r="AP581" s="951">
        <f>IF(AJ581="","",MIN(AJ581:AJ586))</f>
        <v>0.1764</v>
      </c>
      <c r="AQ581" s="967" t="str">
        <f>IFERROR(IF(AP581="","",IF(AP581&lt;=0.2,"Muy Baja",IF(AP581&lt;=0.4,"Baja",IF(AP581&lt;=0.6,"Media",IF(AP581&lt;=0.8,"Alta","Muy Alta"))))),"")</f>
        <v>Muy Baja</v>
      </c>
      <c r="AR581" s="951">
        <f>W581</f>
        <v>0.4</v>
      </c>
      <c r="AS581" s="951">
        <f>IF(AK581="","",MIN(AK581:AK586))</f>
        <v>0.30000000000000004</v>
      </c>
      <c r="AT581" s="967" t="str">
        <f>IFERROR(IF(AS581="","",IF(AS581&lt;=0.2,"Leve",IF(AS581&lt;=0.4,"Menor",IF(AS581&lt;=0.6,"Moderado",IF(AS581&lt;=0.8,"Mayor","Catastrófico"))))),"")</f>
        <v>Menor</v>
      </c>
      <c r="AU581" s="967" t="str">
        <f>Y581</f>
        <v>Moderado</v>
      </c>
      <c r="AV581" s="967" t="str">
        <f>IFERROR(IF(OR(AND(AQ581="Muy Baja",AT581="Leve"),AND(AQ581="Muy Baja",AT581="Menor"),AND(AQ581="Baja",AT581="Leve")),"Bajo",IF(OR(AND(AQ581="Muy baja",AT581="Moderado"),AND(AQ581="Baja",AT581="Menor"),AND(AQ581="Baja",AT581="Moderado"),AND(AQ581="Media",AT581="Leve"),AND(AQ581="Media",AT581="Menor"),AND(AQ581="Media",AT581="Moderado"),AND(AQ581="Alta",AT581="Leve"),AND(AQ581="Alta",AT581="Menor")),"Moderado",IF(OR(AND(AQ581="Muy Baja",AT581="Mayor"),AND(AQ581="Baja",AT581="Mayor"),AND(AQ581="Media",AT581="Mayor"),AND(AQ581="Alta",AT581="Moderado"),AND(AQ581="Alta",AT581="Mayor"),AND(AQ581="Muy Alta",AT581="Leve"),AND(AQ581="Muy Alta",AT581="Menor"),AND(AQ581="Muy Alta",AT581="Moderado"),AND(AQ581="Muy Alta",AT581="Mayor")),"Alto",IF(OR(AND(AQ581="Muy Baja",AT581="Catastrófico"),AND(AQ581="Baja",AT581="Catastrófico"),AND(AQ581="Media",AT581="Catastrófico"),AND(AQ581="Alta",AT581="Catastrófico"),AND(AQ581="Muy Alta",AT581="Catastrófico")),"Extremo","")))),"")</f>
        <v>Bajo</v>
      </c>
      <c r="AW581" s="802" t="s">
        <v>82</v>
      </c>
      <c r="AX581" s="851"/>
      <c r="AY581" s="851"/>
      <c r="AZ581" s="851"/>
      <c r="BA581" s="851"/>
      <c r="BB581" s="1037"/>
      <c r="BC581" s="851"/>
      <c r="BD581" s="851"/>
      <c r="BE581" s="851"/>
      <c r="BF581" s="851"/>
      <c r="BG581" s="851"/>
      <c r="BH581" s="1019"/>
      <c r="BI581" s="1019"/>
      <c r="BJ581" s="851"/>
      <c r="BK581" s="851"/>
      <c r="BL581" s="1048"/>
    </row>
    <row r="582" spans="1:64" ht="75.75" thickBot="1" x14ac:dyDescent="0.3">
      <c r="A582" s="1056"/>
      <c r="B582" s="1168"/>
      <c r="C582" s="1062"/>
      <c r="D582" s="1013"/>
      <c r="E582" s="946"/>
      <c r="F582" s="1016"/>
      <c r="G582" s="852"/>
      <c r="H582" s="803"/>
      <c r="I582" s="952"/>
      <c r="J582" s="438"/>
      <c r="K582" s="1002"/>
      <c r="L582" s="852"/>
      <c r="M582" s="852"/>
      <c r="N582" s="805"/>
      <c r="O582" s="971"/>
      <c r="P582" s="803"/>
      <c r="Q582" s="955"/>
      <c r="R582" s="803"/>
      <c r="S582" s="955"/>
      <c r="T582" s="803"/>
      <c r="U582" s="955"/>
      <c r="V582" s="958"/>
      <c r="W582" s="955"/>
      <c r="X582" s="955"/>
      <c r="Y582" s="968"/>
      <c r="Z582" s="68">
        <v>2</v>
      </c>
      <c r="AA582" s="437" t="s">
        <v>927</v>
      </c>
      <c r="AB582" s="383" t="s">
        <v>170</v>
      </c>
      <c r="AC582" s="408" t="s">
        <v>939</v>
      </c>
      <c r="AD582" s="384" t="str">
        <f t="shared" si="56"/>
        <v>Probabilidad</v>
      </c>
      <c r="AE582" s="381" t="s">
        <v>75</v>
      </c>
      <c r="AF582" s="302">
        <f t="shared" si="57"/>
        <v>0.15</v>
      </c>
      <c r="AG582" s="381" t="s">
        <v>77</v>
      </c>
      <c r="AH582" s="302">
        <f t="shared" si="58"/>
        <v>0.15</v>
      </c>
      <c r="AI582" s="315">
        <f t="shared" si="59"/>
        <v>0.3</v>
      </c>
      <c r="AJ582" s="69">
        <f>IFERROR(IF(AND(AD581="Probabilidad",AD582="Probabilidad"),(AJ581-(+AJ581*AI582)),IF(AD582="Probabilidad",(Q581-(+Q581*AI582)),IF(AD582="Impacto",AJ581,""))),"")</f>
        <v>0.29399999999999998</v>
      </c>
      <c r="AK582" s="69">
        <f>IFERROR(IF(AND(AD581="Impacto",AD582="Impacto"),(AK581-(+AK581*AI582)),IF(AD582="Impacto",(W581-(+W581*AI582)),IF(AD582="Probabilidad",AK581,""))),"")</f>
        <v>0.4</v>
      </c>
      <c r="AL582" s="10" t="s">
        <v>66</v>
      </c>
      <c r="AM582" s="10" t="s">
        <v>67</v>
      </c>
      <c r="AN582" s="10" t="s">
        <v>80</v>
      </c>
      <c r="AO582" s="952"/>
      <c r="AP582" s="952"/>
      <c r="AQ582" s="968"/>
      <c r="AR582" s="952"/>
      <c r="AS582" s="952"/>
      <c r="AT582" s="968"/>
      <c r="AU582" s="968"/>
      <c r="AV582" s="968"/>
      <c r="AW582" s="803"/>
      <c r="AX582" s="852"/>
      <c r="AY582" s="852"/>
      <c r="AZ582" s="852"/>
      <c r="BA582" s="852"/>
      <c r="BB582" s="1046"/>
      <c r="BC582" s="852"/>
      <c r="BD582" s="852"/>
      <c r="BE582" s="852"/>
      <c r="BF582" s="852"/>
      <c r="BG582" s="852"/>
      <c r="BH582" s="1020"/>
      <c r="BI582" s="1020"/>
      <c r="BJ582" s="852"/>
      <c r="BK582" s="852"/>
      <c r="BL582" s="1041"/>
    </row>
    <row r="583" spans="1:64" ht="120.75" thickBot="1" x14ac:dyDescent="0.3">
      <c r="A583" s="1056"/>
      <c r="B583" s="1168"/>
      <c r="C583" s="1062"/>
      <c r="D583" s="1013"/>
      <c r="E583" s="946"/>
      <c r="F583" s="1016"/>
      <c r="G583" s="852"/>
      <c r="H583" s="803"/>
      <c r="I583" s="952"/>
      <c r="J583" s="438"/>
      <c r="K583" s="1002"/>
      <c r="L583" s="852"/>
      <c r="M583" s="852"/>
      <c r="N583" s="805"/>
      <c r="O583" s="971"/>
      <c r="P583" s="803"/>
      <c r="Q583" s="955"/>
      <c r="R583" s="803"/>
      <c r="S583" s="955"/>
      <c r="T583" s="803"/>
      <c r="U583" s="955"/>
      <c r="V583" s="958"/>
      <c r="W583" s="955"/>
      <c r="X583" s="955"/>
      <c r="Y583" s="968"/>
      <c r="Z583" s="68">
        <v>3</v>
      </c>
      <c r="AA583" s="437" t="s">
        <v>1275</v>
      </c>
      <c r="AB583" s="383" t="s">
        <v>165</v>
      </c>
      <c r="AC583" s="385" t="s">
        <v>869</v>
      </c>
      <c r="AD583" s="384" t="str">
        <f t="shared" si="56"/>
        <v>Probabilidad</v>
      </c>
      <c r="AE583" s="383" t="s">
        <v>64</v>
      </c>
      <c r="AF583" s="302">
        <f t="shared" si="57"/>
        <v>0.25</v>
      </c>
      <c r="AG583" s="381" t="s">
        <v>77</v>
      </c>
      <c r="AH583" s="302">
        <f t="shared" si="58"/>
        <v>0.15</v>
      </c>
      <c r="AI583" s="315">
        <f t="shared" si="59"/>
        <v>0.4</v>
      </c>
      <c r="AJ583" s="69">
        <f>IFERROR(IF(AND(AD582="Probabilidad",AD583="Probabilidad"),(AJ582-(+AJ582*AI583)),IF(AND(AD582="Impacto",AD583="Probabilidad"),(AJ581-(+AJ581*AI583)),IF(AD583="Impacto",AJ582,""))),"")</f>
        <v>0.1764</v>
      </c>
      <c r="AK583" s="69">
        <f>IFERROR(IF(AND(AD582="Impacto",AD583="Impacto"),(AK582-(+AK582*AI583)),IF(AND(AD582="Probabilidad",AD583="Impacto"),(AK581-(+AK581*AI583)),IF(AD583="Probabilidad",AK582,""))),"")</f>
        <v>0.4</v>
      </c>
      <c r="AL583" s="10" t="s">
        <v>66</v>
      </c>
      <c r="AM583" s="10" t="s">
        <v>67</v>
      </c>
      <c r="AN583" s="10" t="s">
        <v>80</v>
      </c>
      <c r="AO583" s="952"/>
      <c r="AP583" s="952"/>
      <c r="AQ583" s="968"/>
      <c r="AR583" s="952"/>
      <c r="AS583" s="952"/>
      <c r="AT583" s="968"/>
      <c r="AU583" s="968"/>
      <c r="AV583" s="968"/>
      <c r="AW583" s="803"/>
      <c r="AX583" s="852"/>
      <c r="AY583" s="852"/>
      <c r="AZ583" s="852"/>
      <c r="BA583" s="852"/>
      <c r="BB583" s="1046"/>
      <c r="BC583" s="852"/>
      <c r="BD583" s="852"/>
      <c r="BE583" s="852"/>
      <c r="BF583" s="852"/>
      <c r="BG583" s="852"/>
      <c r="BH583" s="1020"/>
      <c r="BI583" s="1020"/>
      <c r="BJ583" s="852"/>
      <c r="BK583" s="852"/>
      <c r="BL583" s="1041"/>
    </row>
    <row r="584" spans="1:64" ht="120.75" thickBot="1" x14ac:dyDescent="0.3">
      <c r="A584" s="1056"/>
      <c r="B584" s="1168"/>
      <c r="C584" s="1062"/>
      <c r="D584" s="1013"/>
      <c r="E584" s="946"/>
      <c r="F584" s="1016"/>
      <c r="G584" s="852"/>
      <c r="H584" s="803"/>
      <c r="I584" s="952"/>
      <c r="J584" s="438"/>
      <c r="K584" s="1002"/>
      <c r="L584" s="852"/>
      <c r="M584" s="852"/>
      <c r="N584" s="805"/>
      <c r="O584" s="971"/>
      <c r="P584" s="803"/>
      <c r="Q584" s="955"/>
      <c r="R584" s="803"/>
      <c r="S584" s="955"/>
      <c r="T584" s="803"/>
      <c r="U584" s="955"/>
      <c r="V584" s="958"/>
      <c r="W584" s="955"/>
      <c r="X584" s="955"/>
      <c r="Y584" s="968"/>
      <c r="Z584" s="68">
        <v>4</v>
      </c>
      <c r="AA584" s="437" t="s">
        <v>1275</v>
      </c>
      <c r="AB584" s="383" t="s">
        <v>170</v>
      </c>
      <c r="AC584" s="385" t="s">
        <v>993</v>
      </c>
      <c r="AD584" s="384" t="str">
        <f t="shared" si="56"/>
        <v>Impacto</v>
      </c>
      <c r="AE584" s="383" t="s">
        <v>76</v>
      </c>
      <c r="AF584" s="302">
        <f t="shared" si="57"/>
        <v>0.1</v>
      </c>
      <c r="AG584" s="381" t="s">
        <v>77</v>
      </c>
      <c r="AH584" s="302">
        <f t="shared" si="58"/>
        <v>0.15</v>
      </c>
      <c r="AI584" s="315">
        <f t="shared" si="59"/>
        <v>0.25</v>
      </c>
      <c r="AJ584" s="69">
        <f>IFERROR(IF(AND(AD583="Probabilidad",AD584="Probabilidad"),(AJ583-(+AJ583*AI584)),IF(AND(AD583="Impacto",AD584="Probabilidad"),(AJ582-(+AJ582*AI584)),IF(AD584="Impacto",AJ583,""))),"")</f>
        <v>0.1764</v>
      </c>
      <c r="AK584" s="69">
        <f>IFERROR(IF(AND(AD583="Impacto",AD584="Impacto"),(AK583-(+AK583*AI584)),IF(AND(AD583="Probabilidad",AD584="Impacto"),(AK582-(+AK582*AI584)),IF(AD584="Probabilidad",AK583,""))),"")</f>
        <v>0.30000000000000004</v>
      </c>
      <c r="AL584" s="10" t="s">
        <v>66</v>
      </c>
      <c r="AM584" s="10" t="s">
        <v>67</v>
      </c>
      <c r="AN584" s="10" t="s">
        <v>80</v>
      </c>
      <c r="AO584" s="952"/>
      <c r="AP584" s="952"/>
      <c r="AQ584" s="968"/>
      <c r="AR584" s="952"/>
      <c r="AS584" s="952"/>
      <c r="AT584" s="968"/>
      <c r="AU584" s="968"/>
      <c r="AV584" s="968"/>
      <c r="AW584" s="803"/>
      <c r="AX584" s="852"/>
      <c r="AY584" s="852"/>
      <c r="AZ584" s="852"/>
      <c r="BA584" s="852"/>
      <c r="BB584" s="1046"/>
      <c r="BC584" s="852"/>
      <c r="BD584" s="852"/>
      <c r="BE584" s="852"/>
      <c r="BF584" s="852"/>
      <c r="BG584" s="852"/>
      <c r="BH584" s="1020"/>
      <c r="BI584" s="1020"/>
      <c r="BJ584" s="852"/>
      <c r="BK584" s="852"/>
      <c r="BL584" s="1041"/>
    </row>
    <row r="585" spans="1:64" x14ac:dyDescent="0.25">
      <c r="A585" s="1056"/>
      <c r="B585" s="1168"/>
      <c r="C585" s="1062"/>
      <c r="D585" s="1013"/>
      <c r="E585" s="946"/>
      <c r="F585" s="1016"/>
      <c r="G585" s="852"/>
      <c r="H585" s="803"/>
      <c r="I585" s="952"/>
      <c r="J585" s="438"/>
      <c r="K585" s="1002"/>
      <c r="L585" s="852"/>
      <c r="M585" s="852"/>
      <c r="N585" s="805"/>
      <c r="O585" s="971"/>
      <c r="P585" s="803"/>
      <c r="Q585" s="955"/>
      <c r="R585" s="803"/>
      <c r="S585" s="955"/>
      <c r="T585" s="803"/>
      <c r="U585" s="955"/>
      <c r="V585" s="958"/>
      <c r="W585" s="955"/>
      <c r="X585" s="955"/>
      <c r="Y585" s="968"/>
      <c r="Z585" s="68">
        <v>5</v>
      </c>
      <c r="AA585" s="437"/>
      <c r="AB585" s="383"/>
      <c r="AC585" s="385"/>
      <c r="AD585" s="384" t="str">
        <f t="shared" si="56"/>
        <v/>
      </c>
      <c r="AE585" s="383"/>
      <c r="AF585" s="302" t="str">
        <f t="shared" si="57"/>
        <v/>
      </c>
      <c r="AG585" s="381"/>
      <c r="AH585" s="302" t="str">
        <f t="shared" si="58"/>
        <v/>
      </c>
      <c r="AI585" s="315" t="str">
        <f t="shared" si="59"/>
        <v/>
      </c>
      <c r="AJ585" s="69" t="str">
        <f>IFERROR(IF(AND(AD584="Probabilidad",AD585="Probabilidad"),(AJ584-(+AJ584*AI585)),IF(AND(AD584="Impacto",AD585="Probabilidad"),(AJ583-(+AJ583*AI585)),IF(AD585="Impacto",AJ584,""))),"")</f>
        <v/>
      </c>
      <c r="AK585" s="69" t="str">
        <f>IFERROR(IF(AND(AD584="Impacto",AD585="Impacto"),(AK584-(+AK584*AI585)),IF(AND(AD584="Probabilidad",AD585="Impacto"),(AK583-(+AK583*AI585)),IF(AD585="Probabilidad",AK584,""))),"")</f>
        <v/>
      </c>
      <c r="AL585" s="10"/>
      <c r="AM585" s="19"/>
      <c r="AN585" s="19"/>
      <c r="AO585" s="952"/>
      <c r="AP585" s="952"/>
      <c r="AQ585" s="968"/>
      <c r="AR585" s="952"/>
      <c r="AS585" s="952"/>
      <c r="AT585" s="968"/>
      <c r="AU585" s="968"/>
      <c r="AV585" s="968"/>
      <c r="AW585" s="803"/>
      <c r="AX585" s="852"/>
      <c r="AY585" s="852"/>
      <c r="AZ585" s="852"/>
      <c r="BA585" s="852"/>
      <c r="BB585" s="1046"/>
      <c r="BC585" s="852"/>
      <c r="BD585" s="852"/>
      <c r="BE585" s="852"/>
      <c r="BF585" s="852"/>
      <c r="BG585" s="852"/>
      <c r="BH585" s="1020"/>
      <c r="BI585" s="1020"/>
      <c r="BJ585" s="852"/>
      <c r="BK585" s="852"/>
      <c r="BL585" s="1041"/>
    </row>
    <row r="586" spans="1:64" ht="15.75" thickBot="1" x14ac:dyDescent="0.3">
      <c r="A586" s="1056"/>
      <c r="B586" s="1168"/>
      <c r="C586" s="1062"/>
      <c r="D586" s="1014"/>
      <c r="E586" s="947"/>
      <c r="F586" s="1017"/>
      <c r="G586" s="960"/>
      <c r="H586" s="847"/>
      <c r="I586" s="953"/>
      <c r="J586" s="439"/>
      <c r="K586" s="1003"/>
      <c r="L586" s="960"/>
      <c r="M586" s="960"/>
      <c r="N586" s="806"/>
      <c r="O586" s="972"/>
      <c r="P586" s="847"/>
      <c r="Q586" s="956"/>
      <c r="R586" s="847"/>
      <c r="S586" s="956"/>
      <c r="T586" s="847"/>
      <c r="U586" s="956"/>
      <c r="V586" s="959"/>
      <c r="W586" s="956"/>
      <c r="X586" s="956"/>
      <c r="Y586" s="969"/>
      <c r="Z586" s="60">
        <v>6</v>
      </c>
      <c r="AA586" s="387"/>
      <c r="AB586" s="388"/>
      <c r="AC586" s="387"/>
      <c r="AD586" s="391" t="str">
        <f t="shared" si="56"/>
        <v/>
      </c>
      <c r="AE586" s="388"/>
      <c r="AF586" s="303" t="str">
        <f t="shared" si="57"/>
        <v/>
      </c>
      <c r="AG586" s="388"/>
      <c r="AH586" s="303" t="str">
        <f t="shared" si="58"/>
        <v/>
      </c>
      <c r="AI586" s="61" t="str">
        <f t="shared" si="59"/>
        <v/>
      </c>
      <c r="AJ586" s="69" t="str">
        <f>IFERROR(IF(AND(AD585="Probabilidad",AD586="Probabilidad"),(AJ585-(+AJ585*AI586)),IF(AND(AD585="Impacto",AD586="Probabilidad"),(AJ584-(+AJ584*AI586)),IF(AD586="Impacto",AJ585,""))),"")</f>
        <v/>
      </c>
      <c r="AK586" s="69" t="str">
        <f>IFERROR(IF(AND(AD585="Impacto",AD586="Impacto"),(AK585-(+AK585*AI586)),IF(AND(AD585="Probabilidad",AD586="Impacto"),(AK584-(+AK584*AI586)),IF(AD586="Probabilidad",AK585,""))),"")</f>
        <v/>
      </c>
      <c r="AL586" s="20"/>
      <c r="AM586" s="20"/>
      <c r="AN586" s="20"/>
      <c r="AO586" s="953"/>
      <c r="AP586" s="953"/>
      <c r="AQ586" s="969"/>
      <c r="AR586" s="953"/>
      <c r="AS586" s="953"/>
      <c r="AT586" s="969"/>
      <c r="AU586" s="969"/>
      <c r="AV586" s="969"/>
      <c r="AW586" s="847"/>
      <c r="AX586" s="960"/>
      <c r="AY586" s="960"/>
      <c r="AZ586" s="960"/>
      <c r="BA586" s="960"/>
      <c r="BB586" s="1047"/>
      <c r="BC586" s="960"/>
      <c r="BD586" s="960"/>
      <c r="BE586" s="960"/>
      <c r="BF586" s="960"/>
      <c r="BG586" s="960"/>
      <c r="BH586" s="1021"/>
      <c r="BI586" s="1021"/>
      <c r="BJ586" s="960"/>
      <c r="BK586" s="960"/>
      <c r="BL586" s="1042"/>
    </row>
    <row r="587" spans="1:64" ht="71.25" customHeight="1" thickBot="1" x14ac:dyDescent="0.3">
      <c r="A587" s="1056"/>
      <c r="B587" s="1168"/>
      <c r="C587" s="1062"/>
      <c r="D587" s="1012" t="s">
        <v>840</v>
      </c>
      <c r="E587" s="945" t="s">
        <v>129</v>
      </c>
      <c r="F587" s="1015">
        <v>7</v>
      </c>
      <c r="G587" s="851" t="s">
        <v>1281</v>
      </c>
      <c r="H587" s="802" t="s">
        <v>98</v>
      </c>
      <c r="I587" s="1043" t="s">
        <v>1313</v>
      </c>
      <c r="J587" s="436" t="s">
        <v>16</v>
      </c>
      <c r="K587" s="1001" t="str">
        <f>CONCATENATE(" *",[30]Árbol_G!C659," *",[30]Árbol_G!E659," *",[30]Árbol_G!G659)</f>
        <v xml:space="preserve"> * * *</v>
      </c>
      <c r="L587" s="851" t="s">
        <v>1282</v>
      </c>
      <c r="M587" s="851" t="s">
        <v>1283</v>
      </c>
      <c r="N587" s="804"/>
      <c r="O587" s="970"/>
      <c r="P587" s="802" t="s">
        <v>71</v>
      </c>
      <c r="Q587" s="954">
        <f>IF(P587="Muy Alta",100%,IF(P587="Alta",80%,IF(P587="Media",60%,IF(P587="Baja",40%,IF(P587="Muy Baja",20%,"")))))</f>
        <v>0.4</v>
      </c>
      <c r="R587" s="802" t="s">
        <v>9</v>
      </c>
      <c r="S587" s="954">
        <f>IF(R587="Catastrófico",100%,IF(R587="Mayor",80%,IF(R587="Moderado",60%,IF(R587="Menor",40%,IF(R587="Leve",20%,"")))))</f>
        <v>0.4</v>
      </c>
      <c r="T587" s="802" t="s">
        <v>74</v>
      </c>
      <c r="U587" s="954">
        <f>IF(T587="Catastrófico",100%,IF(T587="Mayor",80%,IF(T587="Moderado",60%,IF(T587="Menor",40%,IF(T587="Leve",20%,"")))))</f>
        <v>0.2</v>
      </c>
      <c r="V587" s="957" t="str">
        <f>IF(W587=100%,"Catastrófico",IF(W587=80%,"Mayor",IF(W587=60%,"Moderado",IF(W587=40%,"Menor",IF(W587=20%,"Leve","")))))</f>
        <v>Menor</v>
      </c>
      <c r="W587" s="954">
        <f>IF(AND(S587="",U587=""),"",MAX(S587,U587))</f>
        <v>0.4</v>
      </c>
      <c r="X587" s="954" t="str">
        <f>CONCATENATE(P587,V587)</f>
        <v>BajaMenor</v>
      </c>
      <c r="Y587" s="967" t="str">
        <f>IF(X587="Muy AltaLeve","Alto",IF(X587="Muy AltaMenor","Alto",IF(X587="Muy AltaModerado","Alto",IF(X587="Muy AltaMayor","Alto",IF(X587="Muy AltaCatastrófico","Extremo",IF(X587="AltaLeve","Moderado",IF(X587="AltaMenor","Moderado",IF(X587="AltaModerado","Alto",IF(X587="AltaMayor","Alto",IF(X587="AltaCatastrófico","Extremo",IF(X587="MediaLeve","Moderado",IF(X587="MediaMenor","Moderado",IF(X587="MediaModerado","Moderado",IF(X587="MediaMayor","Alto",IF(X587="MediaCatastrófico","Extremo",IF(X587="BajaLeve","Bajo",IF(X587="BajaMenor","Moderado",IF(X587="BajaModerado","Moderado",IF(X587="BajaMayor","Alto",IF(X587="BajaCatastrófico","Extremo",IF(X587="Muy BajaLeve","Bajo",IF(X587="Muy BajaMenor","Bajo",IF(X587="Muy BajaModerado","Moderado",IF(X587="Muy BajaMayor","Alto",IF(X587="Muy BajaCatastrófico","Extremo","")))))))))))))))))))))))))</f>
        <v>Moderado</v>
      </c>
      <c r="Z587" s="58">
        <v>1</v>
      </c>
      <c r="AA587" s="437" t="s">
        <v>1262</v>
      </c>
      <c r="AB587" s="381" t="s">
        <v>165</v>
      </c>
      <c r="AC587" s="385" t="s">
        <v>869</v>
      </c>
      <c r="AD587" s="396" t="str">
        <f t="shared" si="56"/>
        <v>Probabilidad</v>
      </c>
      <c r="AE587" s="409" t="s">
        <v>64</v>
      </c>
      <c r="AF587" s="301">
        <f t="shared" si="57"/>
        <v>0.25</v>
      </c>
      <c r="AG587" s="383" t="s">
        <v>65</v>
      </c>
      <c r="AH587" s="301">
        <f t="shared" si="58"/>
        <v>0.25</v>
      </c>
      <c r="AI587" s="300">
        <f t="shared" si="59"/>
        <v>0.5</v>
      </c>
      <c r="AJ587" s="59">
        <f>IFERROR(IF(AD587="Probabilidad",(Q587-(+Q587*AI587)),IF(AD587="Impacto",Q587,"")),"")</f>
        <v>0.2</v>
      </c>
      <c r="AK587" s="59">
        <f>IFERROR(IF(AD587="Impacto",(W587-(+W587*AI587)),IF(AD587="Probabilidad",W587,"")),"")</f>
        <v>0.4</v>
      </c>
      <c r="AL587" s="10" t="s">
        <v>66</v>
      </c>
      <c r="AM587" s="10" t="s">
        <v>67</v>
      </c>
      <c r="AN587" s="10" t="s">
        <v>80</v>
      </c>
      <c r="AO587" s="951">
        <f>Q587</f>
        <v>0.4</v>
      </c>
      <c r="AP587" s="951">
        <f>IF(AJ587="","",MIN(AJ587:AJ592))</f>
        <v>0.12</v>
      </c>
      <c r="AQ587" s="967" t="str">
        <f>IFERROR(IF(AP587="","",IF(AP587&lt;=0.2,"Muy Baja",IF(AP587&lt;=0.4,"Baja",IF(AP587&lt;=0.6,"Media",IF(AP587&lt;=0.8,"Alta","Muy Alta"))))),"")</f>
        <v>Muy Baja</v>
      </c>
      <c r="AR587" s="951">
        <f>W587</f>
        <v>0.4</v>
      </c>
      <c r="AS587" s="951">
        <f>IF(AK587="","",MIN(AK587:AK592))</f>
        <v>0.4</v>
      </c>
      <c r="AT587" s="967" t="str">
        <f>IFERROR(IF(AS587="","",IF(AS587&lt;=0.2,"Leve",IF(AS587&lt;=0.4,"Menor",IF(AS587&lt;=0.6,"Moderado",IF(AS587&lt;=0.8,"Mayor","Catastrófico"))))),"")</f>
        <v>Menor</v>
      </c>
      <c r="AU587" s="967" t="str">
        <f>Y587</f>
        <v>Moderado</v>
      </c>
      <c r="AV587" s="967" t="str">
        <f>IFERROR(IF(OR(AND(AQ587="Muy Baja",AT587="Leve"),AND(AQ587="Muy Baja",AT587="Menor"),AND(AQ587="Baja",AT587="Leve")),"Bajo",IF(OR(AND(AQ587="Muy baja",AT587="Moderado"),AND(AQ587="Baja",AT587="Menor"),AND(AQ587="Baja",AT587="Moderado"),AND(AQ587="Media",AT587="Leve"),AND(AQ587="Media",AT587="Menor"),AND(AQ587="Media",AT587="Moderado"),AND(AQ587="Alta",AT587="Leve"),AND(AQ587="Alta",AT587="Menor")),"Moderado",IF(OR(AND(AQ587="Muy Baja",AT587="Mayor"),AND(AQ587="Baja",AT587="Mayor"),AND(AQ587="Media",AT587="Mayor"),AND(AQ587="Alta",AT587="Moderado"),AND(AQ587="Alta",AT587="Mayor"),AND(AQ587="Muy Alta",AT587="Leve"),AND(AQ587="Muy Alta",AT587="Menor"),AND(AQ587="Muy Alta",AT587="Moderado"),AND(AQ587="Muy Alta",AT587="Mayor")),"Alto",IF(OR(AND(AQ587="Muy Baja",AT587="Catastrófico"),AND(AQ587="Baja",AT587="Catastrófico"),AND(AQ587="Media",AT587="Catastrófico"),AND(AQ587="Alta",AT587="Catastrófico"),AND(AQ587="Muy Alta",AT587="Catastrófico")),"Extremo","")))),"")</f>
        <v>Bajo</v>
      </c>
      <c r="AW587" s="802" t="s">
        <v>82</v>
      </c>
      <c r="AX587" s="851"/>
      <c r="AY587" s="851"/>
      <c r="AZ587" s="851"/>
      <c r="BA587" s="851"/>
      <c r="BB587" s="1037"/>
      <c r="BC587" s="851"/>
      <c r="BD587" s="851"/>
      <c r="BE587" s="851"/>
      <c r="BF587" s="851"/>
      <c r="BG587" s="851"/>
      <c r="BH587" s="1019"/>
      <c r="BI587" s="1019"/>
      <c r="BJ587" s="851"/>
      <c r="BK587" s="851"/>
      <c r="BL587" s="1048"/>
    </row>
    <row r="588" spans="1:64" ht="105" x14ac:dyDescent="0.25">
      <c r="A588" s="1056"/>
      <c r="B588" s="1168"/>
      <c r="C588" s="1062"/>
      <c r="D588" s="1013"/>
      <c r="E588" s="946"/>
      <c r="F588" s="1016"/>
      <c r="G588" s="852"/>
      <c r="H588" s="803"/>
      <c r="I588" s="1044"/>
      <c r="J588" s="438"/>
      <c r="K588" s="1002"/>
      <c r="L588" s="852"/>
      <c r="M588" s="852"/>
      <c r="N588" s="805"/>
      <c r="O588" s="971"/>
      <c r="P588" s="803"/>
      <c r="Q588" s="955"/>
      <c r="R588" s="803"/>
      <c r="S588" s="955"/>
      <c r="T588" s="803"/>
      <c r="U588" s="955"/>
      <c r="V588" s="958"/>
      <c r="W588" s="955"/>
      <c r="X588" s="955"/>
      <c r="Y588" s="968"/>
      <c r="Z588" s="68">
        <v>2</v>
      </c>
      <c r="AA588" s="437" t="s">
        <v>1264</v>
      </c>
      <c r="AB588" s="381" t="s">
        <v>165</v>
      </c>
      <c r="AC588" s="385" t="s">
        <v>869</v>
      </c>
      <c r="AD588" s="384" t="str">
        <f t="shared" si="56"/>
        <v>Probabilidad</v>
      </c>
      <c r="AE588" s="383" t="s">
        <v>64</v>
      </c>
      <c r="AF588" s="302">
        <f t="shared" si="57"/>
        <v>0.25</v>
      </c>
      <c r="AG588" s="381" t="s">
        <v>77</v>
      </c>
      <c r="AH588" s="302">
        <f t="shared" si="58"/>
        <v>0.15</v>
      </c>
      <c r="AI588" s="315">
        <f t="shared" si="59"/>
        <v>0.4</v>
      </c>
      <c r="AJ588" s="69">
        <f>IFERROR(IF(AND(AD587="Probabilidad",AD588="Probabilidad"),(AJ587-(+AJ587*AI588)),IF(AD588="Probabilidad",(Q587-(+Q587*AI588)),IF(AD588="Impacto",AJ587,""))),"")</f>
        <v>0.12</v>
      </c>
      <c r="AK588" s="69">
        <f>IFERROR(IF(AND(AD587="Impacto",AD588="Impacto"),(AK587-(+AK587*AI588)),IF(AD588="Impacto",(W587-(W587*AI588)),IF(AD588="Probabilidad",AK587,""))),"")</f>
        <v>0.4</v>
      </c>
      <c r="AL588" s="10" t="s">
        <v>66</v>
      </c>
      <c r="AM588" s="19" t="s">
        <v>67</v>
      </c>
      <c r="AN588" s="19" t="s">
        <v>80</v>
      </c>
      <c r="AO588" s="952"/>
      <c r="AP588" s="952"/>
      <c r="AQ588" s="968"/>
      <c r="AR588" s="952"/>
      <c r="AS588" s="952"/>
      <c r="AT588" s="968"/>
      <c r="AU588" s="968"/>
      <c r="AV588" s="968"/>
      <c r="AW588" s="803"/>
      <c r="AX588" s="852"/>
      <c r="AY588" s="852"/>
      <c r="AZ588" s="852"/>
      <c r="BA588" s="852"/>
      <c r="BB588" s="1046"/>
      <c r="BC588" s="852"/>
      <c r="BD588" s="852"/>
      <c r="BE588" s="852"/>
      <c r="BF588" s="852"/>
      <c r="BG588" s="852"/>
      <c r="BH588" s="1020"/>
      <c r="BI588" s="1020"/>
      <c r="BJ588" s="852"/>
      <c r="BK588" s="852"/>
      <c r="BL588" s="1041"/>
    </row>
    <row r="589" spans="1:64" x14ac:dyDescent="0.25">
      <c r="A589" s="1056"/>
      <c r="B589" s="1168"/>
      <c r="C589" s="1062"/>
      <c r="D589" s="1013"/>
      <c r="E589" s="946"/>
      <c r="F589" s="1016"/>
      <c r="G589" s="852"/>
      <c r="H589" s="803"/>
      <c r="I589" s="1044"/>
      <c r="J589" s="438"/>
      <c r="K589" s="1002"/>
      <c r="L589" s="852"/>
      <c r="M589" s="852"/>
      <c r="N589" s="805"/>
      <c r="O589" s="971"/>
      <c r="P589" s="803"/>
      <c r="Q589" s="955"/>
      <c r="R589" s="803"/>
      <c r="S589" s="955"/>
      <c r="T589" s="803"/>
      <c r="U589" s="955"/>
      <c r="V589" s="958"/>
      <c r="W589" s="955"/>
      <c r="X589" s="955"/>
      <c r="Y589" s="968"/>
      <c r="Z589" s="68">
        <v>3</v>
      </c>
      <c r="AA589" s="385"/>
      <c r="AB589" s="383"/>
      <c r="AC589" s="385"/>
      <c r="AD589" s="384" t="str">
        <f t="shared" si="56"/>
        <v/>
      </c>
      <c r="AE589" s="383"/>
      <c r="AF589" s="302" t="str">
        <f t="shared" si="57"/>
        <v/>
      </c>
      <c r="AG589" s="383"/>
      <c r="AH589" s="302" t="str">
        <f t="shared" si="58"/>
        <v/>
      </c>
      <c r="AI589" s="315" t="str">
        <f t="shared" si="59"/>
        <v/>
      </c>
      <c r="AJ589" s="69" t="str">
        <f>IFERROR(IF(AND(AD588="Probabilidad",AD589="Probabilidad"),(AJ588-(+AJ588*AI589)),IF(AND(AD588="Impacto",AD589="Probabilidad"),(AJ587-(+AJ587*AI589)),IF(AD589="Impacto",AJ588,""))),"")</f>
        <v/>
      </c>
      <c r="AK589" s="69" t="str">
        <f>IFERROR(IF(AND(AD588="Impacto",AD589="Impacto"),(AK588-(+AK588*AI589)),IF(AND(AD588="Probabilidad",AD589="Impacto"),(AK587-(+AK587*AI589)),IF(AD589="Probabilidad",AK588,""))),"")</f>
        <v/>
      </c>
      <c r="AL589" s="19"/>
      <c r="AM589" s="19"/>
      <c r="AN589" s="19"/>
      <c r="AO589" s="952"/>
      <c r="AP589" s="952"/>
      <c r="AQ589" s="968"/>
      <c r="AR589" s="952"/>
      <c r="AS589" s="952"/>
      <c r="AT589" s="968"/>
      <c r="AU589" s="968"/>
      <c r="AV589" s="968"/>
      <c r="AW589" s="803"/>
      <c r="AX589" s="852"/>
      <c r="AY589" s="852"/>
      <c r="AZ589" s="852"/>
      <c r="BA589" s="852"/>
      <c r="BB589" s="1046"/>
      <c r="BC589" s="852"/>
      <c r="BD589" s="852"/>
      <c r="BE589" s="852"/>
      <c r="BF589" s="852"/>
      <c r="BG589" s="852"/>
      <c r="BH589" s="1020"/>
      <c r="BI589" s="1020"/>
      <c r="BJ589" s="852"/>
      <c r="BK589" s="852"/>
      <c r="BL589" s="1041"/>
    </row>
    <row r="590" spans="1:64" x14ac:dyDescent="0.25">
      <c r="A590" s="1056"/>
      <c r="B590" s="1168"/>
      <c r="C590" s="1062"/>
      <c r="D590" s="1013"/>
      <c r="E590" s="946"/>
      <c r="F590" s="1016"/>
      <c r="G590" s="852"/>
      <c r="H590" s="803"/>
      <c r="I590" s="1044"/>
      <c r="J590" s="438"/>
      <c r="K590" s="1002"/>
      <c r="L590" s="852"/>
      <c r="M590" s="852"/>
      <c r="N590" s="805"/>
      <c r="O590" s="971"/>
      <c r="P590" s="803"/>
      <c r="Q590" s="955"/>
      <c r="R590" s="803"/>
      <c r="S590" s="955"/>
      <c r="T590" s="803"/>
      <c r="U590" s="955"/>
      <c r="V590" s="958"/>
      <c r="W590" s="955"/>
      <c r="X590" s="955"/>
      <c r="Y590" s="968"/>
      <c r="Z590" s="68">
        <v>4</v>
      </c>
      <c r="AA590" s="385"/>
      <c r="AB590" s="383"/>
      <c r="AC590" s="385"/>
      <c r="AD590" s="384" t="str">
        <f t="shared" si="56"/>
        <v/>
      </c>
      <c r="AE590" s="383"/>
      <c r="AF590" s="302" t="str">
        <f t="shared" si="57"/>
        <v/>
      </c>
      <c r="AG590" s="383"/>
      <c r="AH590" s="302" t="str">
        <f t="shared" si="58"/>
        <v/>
      </c>
      <c r="AI590" s="315" t="str">
        <f t="shared" si="59"/>
        <v/>
      </c>
      <c r="AJ590" s="69" t="str">
        <f>IFERROR(IF(AND(AD589="Probabilidad",AD590="Probabilidad"),(AJ589-(+AJ589*AI590)),IF(AND(AD589="Impacto",AD590="Probabilidad"),(AJ588-(+AJ588*AI590)),IF(AD590="Impacto",AJ589,""))),"")</f>
        <v/>
      </c>
      <c r="AK590" s="69" t="str">
        <f>IFERROR(IF(AND(AD589="Impacto",AD590="Impacto"),(AK589-(+AK589*AI590)),IF(AND(AD589="Probabilidad",AD590="Impacto"),(AK588-(+AK588*AI590)),IF(AD590="Probabilidad",AK589,""))),"")</f>
        <v/>
      </c>
      <c r="AL590" s="19"/>
      <c r="AM590" s="19"/>
      <c r="AN590" s="19"/>
      <c r="AO590" s="952"/>
      <c r="AP590" s="952"/>
      <c r="AQ590" s="968"/>
      <c r="AR590" s="952"/>
      <c r="AS590" s="952"/>
      <c r="AT590" s="968"/>
      <c r="AU590" s="968"/>
      <c r="AV590" s="968"/>
      <c r="AW590" s="803"/>
      <c r="AX590" s="852"/>
      <c r="AY590" s="852"/>
      <c r="AZ590" s="852"/>
      <c r="BA590" s="852"/>
      <c r="BB590" s="1046"/>
      <c r="BC590" s="852"/>
      <c r="BD590" s="852"/>
      <c r="BE590" s="852"/>
      <c r="BF590" s="852"/>
      <c r="BG590" s="852"/>
      <c r="BH590" s="1020"/>
      <c r="BI590" s="1020"/>
      <c r="BJ590" s="852"/>
      <c r="BK590" s="852"/>
      <c r="BL590" s="1041"/>
    </row>
    <row r="591" spans="1:64" x14ac:dyDescent="0.25">
      <c r="A591" s="1056"/>
      <c r="B591" s="1168"/>
      <c r="C591" s="1062"/>
      <c r="D591" s="1013"/>
      <c r="E591" s="946"/>
      <c r="F591" s="1016"/>
      <c r="G591" s="852"/>
      <c r="H591" s="803"/>
      <c r="I591" s="1044"/>
      <c r="J591" s="438"/>
      <c r="K591" s="1002"/>
      <c r="L591" s="852"/>
      <c r="M591" s="852"/>
      <c r="N591" s="805"/>
      <c r="O591" s="971"/>
      <c r="P591" s="803"/>
      <c r="Q591" s="955"/>
      <c r="R591" s="803"/>
      <c r="S591" s="955"/>
      <c r="T591" s="803"/>
      <c r="U591" s="955"/>
      <c r="V591" s="958"/>
      <c r="W591" s="955"/>
      <c r="X591" s="955"/>
      <c r="Y591" s="968"/>
      <c r="Z591" s="68">
        <v>5</v>
      </c>
      <c r="AA591" s="385"/>
      <c r="AB591" s="383"/>
      <c r="AC591" s="385"/>
      <c r="AD591" s="384" t="str">
        <f t="shared" si="56"/>
        <v/>
      </c>
      <c r="AE591" s="383"/>
      <c r="AF591" s="302" t="str">
        <f t="shared" si="57"/>
        <v/>
      </c>
      <c r="AG591" s="383"/>
      <c r="AH591" s="302" t="str">
        <f t="shared" si="58"/>
        <v/>
      </c>
      <c r="AI591" s="315" t="str">
        <f t="shared" si="59"/>
        <v/>
      </c>
      <c r="AJ591" s="69" t="str">
        <f>IFERROR(IF(AND(AD590="Probabilidad",AD591="Probabilidad"),(AJ590-(+AJ590*AI591)),IF(AND(AD590="Impacto",AD591="Probabilidad"),(AJ589-(+AJ589*AI591)),IF(AD591="Impacto",AJ590,""))),"")</f>
        <v/>
      </c>
      <c r="AK591" s="69" t="str">
        <f>IFERROR(IF(AND(AD590="Impacto",AD591="Impacto"),(AK590-(+AK590*AI591)),IF(AND(AD590="Probabilidad",AD591="Impacto"),(AK589-(+AK589*AI591)),IF(AD591="Probabilidad",AK590,""))),"")</f>
        <v/>
      </c>
      <c r="AL591" s="19"/>
      <c r="AM591" s="19"/>
      <c r="AN591" s="19"/>
      <c r="AO591" s="952"/>
      <c r="AP591" s="952"/>
      <c r="AQ591" s="968"/>
      <c r="AR591" s="952"/>
      <c r="AS591" s="952"/>
      <c r="AT591" s="968"/>
      <c r="AU591" s="968"/>
      <c r="AV591" s="968"/>
      <c r="AW591" s="803"/>
      <c r="AX591" s="852"/>
      <c r="AY591" s="852"/>
      <c r="AZ591" s="852"/>
      <c r="BA591" s="852"/>
      <c r="BB591" s="1046"/>
      <c r="BC591" s="852"/>
      <c r="BD591" s="852"/>
      <c r="BE591" s="852"/>
      <c r="BF591" s="852"/>
      <c r="BG591" s="852"/>
      <c r="BH591" s="1020"/>
      <c r="BI591" s="1020"/>
      <c r="BJ591" s="852"/>
      <c r="BK591" s="852"/>
      <c r="BL591" s="1041"/>
    </row>
    <row r="592" spans="1:64" ht="15.75" thickBot="1" x14ac:dyDescent="0.3">
      <c r="A592" s="1056"/>
      <c r="B592" s="1168"/>
      <c r="C592" s="1062"/>
      <c r="D592" s="1014"/>
      <c r="E592" s="947"/>
      <c r="F592" s="1017"/>
      <c r="G592" s="960"/>
      <c r="H592" s="847"/>
      <c r="I592" s="1045"/>
      <c r="J592" s="439"/>
      <c r="K592" s="1003"/>
      <c r="L592" s="960"/>
      <c r="M592" s="960"/>
      <c r="N592" s="806"/>
      <c r="O592" s="972"/>
      <c r="P592" s="847"/>
      <c r="Q592" s="956"/>
      <c r="R592" s="847"/>
      <c r="S592" s="956"/>
      <c r="T592" s="847"/>
      <c r="U592" s="956"/>
      <c r="V592" s="959"/>
      <c r="W592" s="956"/>
      <c r="X592" s="956"/>
      <c r="Y592" s="969"/>
      <c r="Z592" s="60">
        <v>6</v>
      </c>
      <c r="AA592" s="387"/>
      <c r="AB592" s="388"/>
      <c r="AC592" s="387"/>
      <c r="AD592" s="389" t="str">
        <f t="shared" si="56"/>
        <v/>
      </c>
      <c r="AE592" s="397"/>
      <c r="AF592" s="303" t="str">
        <f t="shared" si="57"/>
        <v/>
      </c>
      <c r="AG592" s="397"/>
      <c r="AH592" s="303" t="str">
        <f t="shared" si="58"/>
        <v/>
      </c>
      <c r="AI592" s="61" t="str">
        <f t="shared" si="59"/>
        <v/>
      </c>
      <c r="AJ592" s="69" t="str">
        <f>IFERROR(IF(AND(AD591="Probabilidad",AD592="Probabilidad"),(AJ591-(+AJ591*AI592)),IF(AND(AD591="Impacto",AD592="Probabilidad"),(AJ590-(+AJ590*AI592)),IF(AD592="Impacto",AJ591,""))),"")</f>
        <v/>
      </c>
      <c r="AK592" s="69" t="str">
        <f>IFERROR(IF(AND(AD591="Impacto",AD592="Impacto"),(AK591-(+AK591*AI592)),IF(AND(AD591="Probabilidad",AD592="Impacto"),(AK590-(+AK590*AI592)),IF(AD592="Probabilidad",AK591,""))),"")</f>
        <v/>
      </c>
      <c r="AL592" s="20"/>
      <c r="AM592" s="20"/>
      <c r="AN592" s="20"/>
      <c r="AO592" s="953"/>
      <c r="AP592" s="953"/>
      <c r="AQ592" s="969"/>
      <c r="AR592" s="953"/>
      <c r="AS592" s="953"/>
      <c r="AT592" s="969"/>
      <c r="AU592" s="969"/>
      <c r="AV592" s="969"/>
      <c r="AW592" s="847"/>
      <c r="AX592" s="960"/>
      <c r="AY592" s="960"/>
      <c r="AZ592" s="960"/>
      <c r="BA592" s="960"/>
      <c r="BB592" s="1047"/>
      <c r="BC592" s="960"/>
      <c r="BD592" s="960"/>
      <c r="BE592" s="960"/>
      <c r="BF592" s="960"/>
      <c r="BG592" s="960"/>
      <c r="BH592" s="1021"/>
      <c r="BI592" s="1021"/>
      <c r="BJ592" s="960"/>
      <c r="BK592" s="960"/>
      <c r="BL592" s="1042"/>
    </row>
    <row r="593" spans="1:64" ht="71.25" customHeight="1" thickBot="1" x14ac:dyDescent="0.3">
      <c r="A593" s="1056"/>
      <c r="B593" s="1168"/>
      <c r="C593" s="1062"/>
      <c r="D593" s="1012" t="s">
        <v>840</v>
      </c>
      <c r="E593" s="945" t="s">
        <v>129</v>
      </c>
      <c r="F593" s="1015">
        <v>8</v>
      </c>
      <c r="G593" s="851" t="s">
        <v>1281</v>
      </c>
      <c r="H593" s="802" t="s">
        <v>99</v>
      </c>
      <c r="I593" s="1043" t="s">
        <v>1314</v>
      </c>
      <c r="J593" s="436" t="s">
        <v>16</v>
      </c>
      <c r="K593" s="1001" t="str">
        <f>CONCATENATE(" *",[30]Árbol_G!C676," *",[30]Árbol_G!E676," *",[30]Árbol_G!G676)</f>
        <v xml:space="preserve"> * * *</v>
      </c>
      <c r="L593" s="851" t="s">
        <v>1258</v>
      </c>
      <c r="M593" s="851" t="s">
        <v>1284</v>
      </c>
      <c r="N593" s="804"/>
      <c r="O593" s="970"/>
      <c r="P593" s="802" t="s">
        <v>71</v>
      </c>
      <c r="Q593" s="954">
        <f>IF(P593="Muy Alta",100%,IF(P593="Alta",80%,IF(P593="Media",60%,IF(P593="Baja",40%,IF(P593="Muy Baja",20%,"")))))</f>
        <v>0.4</v>
      </c>
      <c r="R593" s="802" t="s">
        <v>9</v>
      </c>
      <c r="S593" s="954">
        <f>IF(R593="Catastrófico",100%,IF(R593="Mayor",80%,IF(R593="Moderado",60%,IF(R593="Menor",40%,IF(R593="Leve",20%,"")))))</f>
        <v>0.4</v>
      </c>
      <c r="T593" s="802" t="s">
        <v>74</v>
      </c>
      <c r="U593" s="954">
        <f>IF(T593="Catastrófico",100%,IF(T593="Mayor",80%,IF(T593="Moderado",60%,IF(T593="Menor",40%,IF(T593="Leve",20%,"")))))</f>
        <v>0.2</v>
      </c>
      <c r="V593" s="957" t="str">
        <f>IF(W593=100%,"Catastrófico",IF(W593=80%,"Mayor",IF(W593=60%,"Moderado",IF(W593=40%,"Menor",IF(W593=20%,"Leve","")))))</f>
        <v>Menor</v>
      </c>
      <c r="W593" s="954">
        <f>IF(AND(S593="",U593=""),"",MAX(S593,U593))</f>
        <v>0.4</v>
      </c>
      <c r="X593" s="954" t="str">
        <f>CONCATENATE(P593,V593)</f>
        <v>BajaMenor</v>
      </c>
      <c r="Y593" s="967" t="str">
        <f>IF(X593="Muy AltaLeve","Alto",IF(X593="Muy AltaMenor","Alto",IF(X593="Muy AltaModerado","Alto",IF(X593="Muy AltaMayor","Alto",IF(X593="Muy AltaCatastrófico","Extremo",IF(X593="AltaLeve","Moderado",IF(X593="AltaMenor","Moderado",IF(X593="AltaModerado","Alto",IF(X593="AltaMayor","Alto",IF(X593="AltaCatastrófico","Extremo",IF(X593="MediaLeve","Moderado",IF(X593="MediaMenor","Moderado",IF(X593="MediaModerado","Moderado",IF(X593="MediaMayor","Alto",IF(X593="MediaCatastrófico","Extremo",IF(X593="BajaLeve","Bajo",IF(X593="BajaMenor","Moderado",IF(X593="BajaModerado","Moderado",IF(X593="BajaMayor","Alto",IF(X593="BajaCatastrófico","Extremo",IF(X593="Muy BajaLeve","Bajo",IF(X593="Muy BajaMenor","Bajo",IF(X593="Muy BajaModerado","Moderado",IF(X593="Muy BajaMayor","Alto",IF(X593="Muy BajaCatastrófico","Extremo","")))))))))))))))))))))))))</f>
        <v>Moderado</v>
      </c>
      <c r="Z593" s="58">
        <v>1</v>
      </c>
      <c r="AA593" s="437" t="s">
        <v>1262</v>
      </c>
      <c r="AB593" s="381" t="s">
        <v>165</v>
      </c>
      <c r="AC593" s="385" t="s">
        <v>869</v>
      </c>
      <c r="AD593" s="382" t="str">
        <f t="shared" si="56"/>
        <v>Probabilidad</v>
      </c>
      <c r="AE593" s="383" t="s">
        <v>64</v>
      </c>
      <c r="AF593" s="301">
        <f t="shared" si="57"/>
        <v>0.25</v>
      </c>
      <c r="AG593" s="383" t="s">
        <v>65</v>
      </c>
      <c r="AH593" s="301">
        <f t="shared" si="58"/>
        <v>0.25</v>
      </c>
      <c r="AI593" s="300">
        <f t="shared" si="59"/>
        <v>0.5</v>
      </c>
      <c r="AJ593" s="59">
        <f>IFERROR(IF(AD593="Probabilidad",(Q593-(+Q593*AI593)),IF(AD593="Impacto",Q593,"")),"")</f>
        <v>0.2</v>
      </c>
      <c r="AK593" s="59">
        <f>IFERROR(IF(AD593="Impacto",(W593-(+W593*AI593)),IF(AD593="Probabilidad",W593,"")),"")</f>
        <v>0.4</v>
      </c>
      <c r="AL593" s="10" t="s">
        <v>66</v>
      </c>
      <c r="AM593" s="19" t="s">
        <v>67</v>
      </c>
      <c r="AN593" s="19" t="s">
        <v>80</v>
      </c>
      <c r="AO593" s="951">
        <f>Q593</f>
        <v>0.4</v>
      </c>
      <c r="AP593" s="951">
        <f>IF(AJ593="","",MIN(AJ593:AJ598))</f>
        <v>0.12</v>
      </c>
      <c r="AQ593" s="967" t="str">
        <f>IFERROR(IF(AP593="","",IF(AP593&lt;=0.2,"Muy Baja",IF(AP593&lt;=0.4,"Baja",IF(AP593&lt;=0.6,"Media",IF(AP593&lt;=0.8,"Alta","Muy Alta"))))),"")</f>
        <v>Muy Baja</v>
      </c>
      <c r="AR593" s="951">
        <f>W593</f>
        <v>0.4</v>
      </c>
      <c r="AS593" s="951">
        <f>IF(AK593="","",MIN(AK593:AK598))</f>
        <v>0.4</v>
      </c>
      <c r="AT593" s="967" t="str">
        <f>IFERROR(IF(AS593="","",IF(AS593&lt;=0.2,"Leve",IF(AS593&lt;=0.4,"Menor",IF(AS593&lt;=0.6,"Moderado",IF(AS593&lt;=0.8,"Mayor","Catastrófico"))))),"")</f>
        <v>Menor</v>
      </c>
      <c r="AU593" s="967" t="str">
        <f>Y593</f>
        <v>Moderado</v>
      </c>
      <c r="AV593" s="967" t="str">
        <f>IFERROR(IF(OR(AND(AQ593="Muy Baja",AT593="Leve"),AND(AQ593="Muy Baja",AT593="Menor"),AND(AQ593="Baja",AT593="Leve")),"Bajo",IF(OR(AND(AQ593="Muy baja",AT593="Moderado"),AND(AQ593="Baja",AT593="Menor"),AND(AQ593="Baja",AT593="Moderado"),AND(AQ593="Media",AT593="Leve"),AND(AQ593="Media",AT593="Menor"),AND(AQ593="Media",AT593="Moderado"),AND(AQ593="Alta",AT593="Leve"),AND(AQ593="Alta",AT593="Menor")),"Moderado",IF(OR(AND(AQ593="Muy Baja",AT593="Mayor"),AND(AQ593="Baja",AT593="Mayor"),AND(AQ593="Media",AT593="Mayor"),AND(AQ593="Alta",AT593="Moderado"),AND(AQ593="Alta",AT593="Mayor"),AND(AQ593="Muy Alta",AT593="Leve"),AND(AQ593="Muy Alta",AT593="Menor"),AND(AQ593="Muy Alta",AT593="Moderado"),AND(AQ593="Muy Alta",AT593="Mayor")),"Alto",IF(OR(AND(AQ593="Muy Baja",AT593="Catastrófico"),AND(AQ593="Baja",AT593="Catastrófico"),AND(AQ593="Media",AT593="Catastrófico"),AND(AQ593="Alta",AT593="Catastrófico"),AND(AQ593="Muy Alta",AT593="Catastrófico")),"Extremo","")))),"")</f>
        <v>Bajo</v>
      </c>
      <c r="AW593" s="802" t="s">
        <v>82</v>
      </c>
      <c r="AX593" s="851"/>
      <c r="AY593" s="851"/>
      <c r="AZ593" s="851"/>
      <c r="BA593" s="851"/>
      <c r="BB593" s="1037"/>
      <c r="BC593" s="851"/>
      <c r="BD593" s="851"/>
      <c r="BE593" s="851"/>
      <c r="BF593" s="851"/>
      <c r="BG593" s="851"/>
      <c r="BH593" s="1019"/>
      <c r="BI593" s="1019"/>
      <c r="BJ593" s="851"/>
      <c r="BK593" s="851"/>
      <c r="BL593" s="1048"/>
    </row>
    <row r="594" spans="1:64" ht="105" x14ac:dyDescent="0.25">
      <c r="A594" s="1056"/>
      <c r="B594" s="1168"/>
      <c r="C594" s="1062"/>
      <c r="D594" s="1013"/>
      <c r="E594" s="946"/>
      <c r="F594" s="1016"/>
      <c r="G594" s="852"/>
      <c r="H594" s="803"/>
      <c r="I594" s="1044"/>
      <c r="J594" s="438"/>
      <c r="K594" s="1002"/>
      <c r="L594" s="852"/>
      <c r="M594" s="852"/>
      <c r="N594" s="805"/>
      <c r="O594" s="971"/>
      <c r="P594" s="803"/>
      <c r="Q594" s="955"/>
      <c r="R594" s="803"/>
      <c r="S594" s="955"/>
      <c r="T594" s="803"/>
      <c r="U594" s="955"/>
      <c r="V594" s="958"/>
      <c r="W594" s="955"/>
      <c r="X594" s="955"/>
      <c r="Y594" s="968"/>
      <c r="Z594" s="68">
        <v>2</v>
      </c>
      <c r="AA594" s="437" t="s">
        <v>1264</v>
      </c>
      <c r="AB594" s="381" t="s">
        <v>165</v>
      </c>
      <c r="AC594" s="385" t="s">
        <v>869</v>
      </c>
      <c r="AD594" s="384" t="str">
        <f t="shared" si="56"/>
        <v>Probabilidad</v>
      </c>
      <c r="AE594" s="383" t="s">
        <v>64</v>
      </c>
      <c r="AF594" s="302">
        <f t="shared" si="57"/>
        <v>0.25</v>
      </c>
      <c r="AG594" s="381" t="s">
        <v>77</v>
      </c>
      <c r="AH594" s="302">
        <f t="shared" si="58"/>
        <v>0.15</v>
      </c>
      <c r="AI594" s="315">
        <f t="shared" si="59"/>
        <v>0.4</v>
      </c>
      <c r="AJ594" s="69">
        <f>IFERROR(IF(AND(AD593="Probabilidad",AD594="Probabilidad"),(AJ593-(+AJ593*AI594)),IF(AD594="Probabilidad",(Q593-(+Q593*AI594)),IF(AD594="Impacto",AJ593,""))),"")</f>
        <v>0.12</v>
      </c>
      <c r="AK594" s="69">
        <f>IFERROR(IF(AND(AD593="Impacto",AD594="Impacto"),(AK593-(+AK593*AI594)),IF(AD594="Impacto",(W593-(W593*AI594)),IF(AD594="Probabilidad",AK593,""))),"")</f>
        <v>0.4</v>
      </c>
      <c r="AL594" s="10" t="s">
        <v>66</v>
      </c>
      <c r="AM594" s="19" t="s">
        <v>67</v>
      </c>
      <c r="AN594" s="19" t="s">
        <v>80</v>
      </c>
      <c r="AO594" s="952"/>
      <c r="AP594" s="952"/>
      <c r="AQ594" s="968"/>
      <c r="AR594" s="952"/>
      <c r="AS594" s="952"/>
      <c r="AT594" s="968"/>
      <c r="AU594" s="968"/>
      <c r="AV594" s="968"/>
      <c r="AW594" s="803"/>
      <c r="AX594" s="852"/>
      <c r="AY594" s="852"/>
      <c r="AZ594" s="852"/>
      <c r="BA594" s="852"/>
      <c r="BB594" s="1046"/>
      <c r="BC594" s="852"/>
      <c r="BD594" s="852"/>
      <c r="BE594" s="852"/>
      <c r="BF594" s="852"/>
      <c r="BG594" s="852"/>
      <c r="BH594" s="1020"/>
      <c r="BI594" s="1020"/>
      <c r="BJ594" s="852"/>
      <c r="BK594" s="852"/>
      <c r="BL594" s="1041"/>
    </row>
    <row r="595" spans="1:64" x14ac:dyDescent="0.25">
      <c r="A595" s="1056"/>
      <c r="B595" s="1168"/>
      <c r="C595" s="1062"/>
      <c r="D595" s="1013"/>
      <c r="E595" s="946"/>
      <c r="F595" s="1016"/>
      <c r="G595" s="852"/>
      <c r="H595" s="803"/>
      <c r="I595" s="1044"/>
      <c r="J595" s="438"/>
      <c r="K595" s="1002"/>
      <c r="L595" s="852"/>
      <c r="M595" s="852"/>
      <c r="N595" s="805"/>
      <c r="O595" s="971"/>
      <c r="P595" s="803"/>
      <c r="Q595" s="955"/>
      <c r="R595" s="803"/>
      <c r="S595" s="955"/>
      <c r="T595" s="803"/>
      <c r="U595" s="955"/>
      <c r="V595" s="958"/>
      <c r="W595" s="955"/>
      <c r="X595" s="955"/>
      <c r="Y595" s="968"/>
      <c r="Z595" s="68">
        <v>3</v>
      </c>
      <c r="AA595" s="385"/>
      <c r="AB595" s="383"/>
      <c r="AC595" s="385"/>
      <c r="AD595" s="384" t="str">
        <f t="shared" si="56"/>
        <v/>
      </c>
      <c r="AE595" s="383"/>
      <c r="AF595" s="302" t="str">
        <f t="shared" si="57"/>
        <v/>
      </c>
      <c r="AG595" s="383"/>
      <c r="AH595" s="302" t="str">
        <f t="shared" si="58"/>
        <v/>
      </c>
      <c r="AI595" s="315" t="str">
        <f t="shared" si="59"/>
        <v/>
      </c>
      <c r="AJ595" s="69" t="str">
        <f>IFERROR(IF(AND(AD594="Probabilidad",AD595="Probabilidad"),(AJ594-(+AJ594*AI595)),IF(AND(AD594="Impacto",AD595="Probabilidad"),(AJ593-(+AJ593*AI595)),IF(AD595="Impacto",AJ594,""))),"")</f>
        <v/>
      </c>
      <c r="AK595" s="69" t="str">
        <f>IFERROR(IF(AND(AD594="Impacto",AD595="Impacto"),(AK594-(+AK594*AI595)),IF(AND(AD594="Probabilidad",AD595="Impacto"),(AK593-(+AK593*AI595)),IF(AD595="Probabilidad",AK594,""))),"")</f>
        <v/>
      </c>
      <c r="AL595" s="19"/>
      <c r="AM595" s="19"/>
      <c r="AN595" s="19"/>
      <c r="AO595" s="952"/>
      <c r="AP595" s="952"/>
      <c r="AQ595" s="968"/>
      <c r="AR595" s="952"/>
      <c r="AS595" s="952"/>
      <c r="AT595" s="968"/>
      <c r="AU595" s="968"/>
      <c r="AV595" s="968"/>
      <c r="AW595" s="803"/>
      <c r="AX595" s="852"/>
      <c r="AY595" s="852"/>
      <c r="AZ595" s="852"/>
      <c r="BA595" s="852"/>
      <c r="BB595" s="1046"/>
      <c r="BC595" s="852"/>
      <c r="BD595" s="852"/>
      <c r="BE595" s="852"/>
      <c r="BF595" s="852"/>
      <c r="BG595" s="852"/>
      <c r="BH595" s="1020"/>
      <c r="BI595" s="1020"/>
      <c r="BJ595" s="852"/>
      <c r="BK595" s="852"/>
      <c r="BL595" s="1041"/>
    </row>
    <row r="596" spans="1:64" x14ac:dyDescent="0.25">
      <c r="A596" s="1056"/>
      <c r="B596" s="1168"/>
      <c r="C596" s="1062"/>
      <c r="D596" s="1013"/>
      <c r="E596" s="946"/>
      <c r="F596" s="1016"/>
      <c r="G596" s="852"/>
      <c r="H596" s="803"/>
      <c r="I596" s="1044"/>
      <c r="J596" s="438"/>
      <c r="K596" s="1002"/>
      <c r="L596" s="852"/>
      <c r="M596" s="852"/>
      <c r="N596" s="805"/>
      <c r="O596" s="971"/>
      <c r="P596" s="803"/>
      <c r="Q596" s="955"/>
      <c r="R596" s="803"/>
      <c r="S596" s="955"/>
      <c r="T596" s="803"/>
      <c r="U596" s="955"/>
      <c r="V596" s="958"/>
      <c r="W596" s="955"/>
      <c r="X596" s="955"/>
      <c r="Y596" s="968"/>
      <c r="Z596" s="68">
        <v>4</v>
      </c>
      <c r="AA596" s="385"/>
      <c r="AB596" s="383"/>
      <c r="AC596" s="385"/>
      <c r="AD596" s="384" t="str">
        <f t="shared" si="56"/>
        <v/>
      </c>
      <c r="AE596" s="383"/>
      <c r="AF596" s="302" t="str">
        <f t="shared" si="57"/>
        <v/>
      </c>
      <c r="AG596" s="383"/>
      <c r="AH596" s="302" t="str">
        <f t="shared" si="58"/>
        <v/>
      </c>
      <c r="AI596" s="315" t="str">
        <f t="shared" si="59"/>
        <v/>
      </c>
      <c r="AJ596" s="69" t="str">
        <f>IFERROR(IF(AND(AD595="Probabilidad",AD596="Probabilidad"),(AJ595-(+AJ595*AI596)),IF(AND(AD595="Impacto",AD596="Probabilidad"),(AJ594-(+AJ594*AI596)),IF(AD596="Impacto",AJ595,""))),"")</f>
        <v/>
      </c>
      <c r="AK596" s="71" t="str">
        <f>IFERROR(IF(AND(AD595="Impacto",AD596="Impacto"),(AK595-(+AK595*AI596)),IF(AND(AD595="Probabilidad",AD596="Impacto"),(AK594-(+AK594*AI596)),IF(AD596="Probabilidad",AK595,""))),"")</f>
        <v/>
      </c>
      <c r="AL596" s="19"/>
      <c r="AM596" s="19"/>
      <c r="AN596" s="19"/>
      <c r="AO596" s="952"/>
      <c r="AP596" s="952"/>
      <c r="AQ596" s="968"/>
      <c r="AR596" s="952"/>
      <c r="AS596" s="952"/>
      <c r="AT596" s="968"/>
      <c r="AU596" s="968"/>
      <c r="AV596" s="968"/>
      <c r="AW596" s="803"/>
      <c r="AX596" s="852"/>
      <c r="AY596" s="852"/>
      <c r="AZ596" s="852"/>
      <c r="BA596" s="852"/>
      <c r="BB596" s="1046"/>
      <c r="BC596" s="852"/>
      <c r="BD596" s="852"/>
      <c r="BE596" s="852"/>
      <c r="BF596" s="852"/>
      <c r="BG596" s="852"/>
      <c r="BH596" s="1020"/>
      <c r="BI596" s="1020"/>
      <c r="BJ596" s="852"/>
      <c r="BK596" s="852"/>
      <c r="BL596" s="1041"/>
    </row>
    <row r="597" spans="1:64" x14ac:dyDescent="0.25">
      <c r="A597" s="1056"/>
      <c r="B597" s="1168"/>
      <c r="C597" s="1062"/>
      <c r="D597" s="1013"/>
      <c r="E597" s="946"/>
      <c r="F597" s="1016"/>
      <c r="G597" s="852"/>
      <c r="H597" s="803"/>
      <c r="I597" s="1044"/>
      <c r="J597" s="438"/>
      <c r="K597" s="1002"/>
      <c r="L597" s="852"/>
      <c r="M597" s="852"/>
      <c r="N597" s="805"/>
      <c r="O597" s="971"/>
      <c r="P597" s="803"/>
      <c r="Q597" s="955"/>
      <c r="R597" s="803"/>
      <c r="S597" s="955"/>
      <c r="T597" s="803"/>
      <c r="U597" s="955"/>
      <c r="V597" s="958"/>
      <c r="W597" s="955"/>
      <c r="X597" s="955"/>
      <c r="Y597" s="968"/>
      <c r="Z597" s="68">
        <v>5</v>
      </c>
      <c r="AA597" s="385"/>
      <c r="AB597" s="383"/>
      <c r="AC597" s="385"/>
      <c r="AD597" s="384" t="str">
        <f t="shared" si="56"/>
        <v/>
      </c>
      <c r="AE597" s="383"/>
      <c r="AF597" s="302" t="str">
        <f t="shared" si="57"/>
        <v/>
      </c>
      <c r="AG597" s="383"/>
      <c r="AH597" s="302" t="str">
        <f t="shared" si="58"/>
        <v/>
      </c>
      <c r="AI597" s="315" t="str">
        <f t="shared" si="59"/>
        <v/>
      </c>
      <c r="AJ597" s="69" t="str">
        <f>IFERROR(IF(AND(AD596="Probabilidad",AD597="Probabilidad"),(AJ596-(+AJ596*AI597)),IF(AND(AD596="Impacto",AD597="Probabilidad"),(AJ595-(+AJ595*AI597)),IF(AD597="Impacto",AJ596,""))),"")</f>
        <v/>
      </c>
      <c r="AK597" s="69" t="str">
        <f>IFERROR(IF(AND(AD596="Impacto",AD597="Impacto"),(AK596-(+AK596*AI597)),IF(AND(AD596="Probabilidad",AD597="Impacto"),(AK595-(+AK595*AI597)),IF(AD597="Probabilidad",AK596,""))),"")</f>
        <v/>
      </c>
      <c r="AL597" s="19"/>
      <c r="AM597" s="19"/>
      <c r="AN597" s="19"/>
      <c r="AO597" s="952"/>
      <c r="AP597" s="952"/>
      <c r="AQ597" s="968"/>
      <c r="AR597" s="952"/>
      <c r="AS597" s="952"/>
      <c r="AT597" s="968"/>
      <c r="AU597" s="968"/>
      <c r="AV597" s="968"/>
      <c r="AW597" s="803"/>
      <c r="AX597" s="852"/>
      <c r="AY597" s="852"/>
      <c r="AZ597" s="852"/>
      <c r="BA597" s="852"/>
      <c r="BB597" s="1046"/>
      <c r="BC597" s="852"/>
      <c r="BD597" s="852"/>
      <c r="BE597" s="852"/>
      <c r="BF597" s="852"/>
      <c r="BG597" s="852"/>
      <c r="BH597" s="1020"/>
      <c r="BI597" s="1020"/>
      <c r="BJ597" s="852"/>
      <c r="BK597" s="852"/>
      <c r="BL597" s="1041"/>
    </row>
    <row r="598" spans="1:64" ht="15.75" thickBot="1" x14ac:dyDescent="0.3">
      <c r="A598" s="1056"/>
      <c r="B598" s="1168"/>
      <c r="C598" s="1062"/>
      <c r="D598" s="1014"/>
      <c r="E598" s="947"/>
      <c r="F598" s="1017"/>
      <c r="G598" s="960"/>
      <c r="H598" s="847"/>
      <c r="I598" s="1045"/>
      <c r="J598" s="439"/>
      <c r="K598" s="1003"/>
      <c r="L598" s="960"/>
      <c r="M598" s="960"/>
      <c r="N598" s="806"/>
      <c r="O598" s="972"/>
      <c r="P598" s="847"/>
      <c r="Q598" s="956"/>
      <c r="R598" s="847"/>
      <c r="S598" s="956"/>
      <c r="T598" s="847"/>
      <c r="U598" s="956"/>
      <c r="V598" s="959"/>
      <c r="W598" s="956"/>
      <c r="X598" s="956"/>
      <c r="Y598" s="969"/>
      <c r="Z598" s="60">
        <v>6</v>
      </c>
      <c r="AA598" s="387"/>
      <c r="AB598" s="388"/>
      <c r="AC598" s="387"/>
      <c r="AD598" s="391" t="str">
        <f t="shared" si="56"/>
        <v/>
      </c>
      <c r="AE598" s="388"/>
      <c r="AF598" s="303" t="str">
        <f t="shared" si="57"/>
        <v/>
      </c>
      <c r="AG598" s="388"/>
      <c r="AH598" s="303" t="str">
        <f t="shared" si="58"/>
        <v/>
      </c>
      <c r="AI598" s="61" t="str">
        <f t="shared" si="59"/>
        <v/>
      </c>
      <c r="AJ598" s="69" t="str">
        <f>IFERROR(IF(AND(AD597="Probabilidad",AD598="Probabilidad"),(AJ597-(+AJ597*AI598)),IF(AND(AD597="Impacto",AD598="Probabilidad"),(AJ596-(+AJ596*AI598)),IF(AD598="Impacto",AJ597,""))),"")</f>
        <v/>
      </c>
      <c r="AK598" s="69" t="str">
        <f>IFERROR(IF(AND(AD597="Impacto",AD598="Impacto"),(AK597-(+AK597*AI598)),IF(AND(AD597="Probabilidad",AD598="Impacto"),(AK596-(+AK596*AI598)),IF(AD598="Probabilidad",AK597,""))),"")</f>
        <v/>
      </c>
      <c r="AL598" s="20"/>
      <c r="AM598" s="20"/>
      <c r="AN598" s="20"/>
      <c r="AO598" s="953"/>
      <c r="AP598" s="953"/>
      <c r="AQ598" s="969"/>
      <c r="AR598" s="953"/>
      <c r="AS598" s="953"/>
      <c r="AT598" s="969"/>
      <c r="AU598" s="969"/>
      <c r="AV598" s="969"/>
      <c r="AW598" s="847"/>
      <c r="AX598" s="960"/>
      <c r="AY598" s="960"/>
      <c r="AZ598" s="960"/>
      <c r="BA598" s="960"/>
      <c r="BB598" s="1047"/>
      <c r="BC598" s="960"/>
      <c r="BD598" s="960"/>
      <c r="BE598" s="960"/>
      <c r="BF598" s="960"/>
      <c r="BG598" s="960"/>
      <c r="BH598" s="1021"/>
      <c r="BI598" s="1021"/>
      <c r="BJ598" s="960"/>
      <c r="BK598" s="960"/>
      <c r="BL598" s="1042"/>
    </row>
    <row r="599" spans="1:64" ht="71.25" customHeight="1" thickBot="1" x14ac:dyDescent="0.3">
      <c r="A599" s="1056"/>
      <c r="B599" s="1168"/>
      <c r="C599" s="1062"/>
      <c r="D599" s="1012" t="s">
        <v>840</v>
      </c>
      <c r="E599" s="945" t="s">
        <v>129</v>
      </c>
      <c r="F599" s="1015">
        <v>9</v>
      </c>
      <c r="G599" s="851" t="s">
        <v>1285</v>
      </c>
      <c r="H599" s="802" t="s">
        <v>98</v>
      </c>
      <c r="I599" s="1043" t="s">
        <v>1315</v>
      </c>
      <c r="J599" s="436" t="s">
        <v>16</v>
      </c>
      <c r="K599" s="1001" t="str">
        <f>CONCATENATE(" *",[30]Árbol_G!C693," *",[30]Árbol_G!E693," *",[30]Árbol_G!G693)</f>
        <v xml:space="preserve"> * * *</v>
      </c>
      <c r="L599" s="851" t="s">
        <v>1286</v>
      </c>
      <c r="M599" s="851" t="s">
        <v>1287</v>
      </c>
      <c r="N599" s="804"/>
      <c r="O599" s="970"/>
      <c r="P599" s="802" t="s">
        <v>72</v>
      </c>
      <c r="Q599" s="954">
        <f>IF(P599="Muy Alta",100%,IF(P599="Alta",80%,IF(P599="Media",60%,IF(P599="Baja",40%,IF(P599="Muy Baja",20%,"")))))</f>
        <v>0.8</v>
      </c>
      <c r="R599" s="802" t="s">
        <v>10</v>
      </c>
      <c r="S599" s="954">
        <f>IF(R599="Catastrófico",100%,IF(R599="Mayor",80%,IF(R599="Moderado",60%,IF(R599="Menor",40%,IF(R599="Leve",20%,"")))))</f>
        <v>0.6</v>
      </c>
      <c r="T599" s="802" t="s">
        <v>74</v>
      </c>
      <c r="U599" s="954">
        <f>IF(T599="Catastrófico",100%,IF(T599="Mayor",80%,IF(T599="Moderado",60%,IF(T599="Menor",40%,IF(T599="Leve",20%,"")))))</f>
        <v>0.2</v>
      </c>
      <c r="V599" s="957" t="str">
        <f>IF(W599=100%,"Catastrófico",IF(W599=80%,"Mayor",IF(W599=60%,"Moderado",IF(W599=40%,"Menor",IF(W599=20%,"Leve","")))))</f>
        <v>Moderado</v>
      </c>
      <c r="W599" s="954">
        <f>IF(AND(S599="",U599=""),"",MAX(S599,U599))</f>
        <v>0.6</v>
      </c>
      <c r="X599" s="954" t="str">
        <f>CONCATENATE(P599,V599)</f>
        <v>AltaModerado</v>
      </c>
      <c r="Y599" s="967" t="str">
        <f>IF(X599="Muy AltaLeve","Alto",IF(X599="Muy AltaMenor","Alto",IF(X599="Muy AltaModerado","Alto",IF(X599="Muy AltaMayor","Alto",IF(X599="Muy AltaCatastrófico","Extremo",IF(X599="AltaLeve","Moderado",IF(X599="AltaMenor","Moderado",IF(X599="AltaModerado","Alto",IF(X599="AltaMayor","Alto",IF(X599="AltaCatastrófico","Extremo",IF(X599="MediaLeve","Moderado",IF(X599="MediaMenor","Moderado",IF(X599="MediaModerado","Moderado",IF(X599="MediaMayor","Alto",IF(X599="MediaCatastrófico","Extremo",IF(X599="BajaLeve","Bajo",IF(X599="BajaMenor","Moderado",IF(X599="BajaModerado","Moderado",IF(X599="BajaMayor","Alto",IF(X599="BajaCatastrófico","Extremo",IF(X599="Muy BajaLeve","Bajo",IF(X599="Muy BajaMenor","Bajo",IF(X599="Muy BajaModerado","Moderado",IF(X599="Muy BajaMayor","Alto",IF(X599="Muy BajaCatastrófico","Extremo","")))))))))))))))))))))))))</f>
        <v>Alto</v>
      </c>
      <c r="Z599" s="58">
        <v>1</v>
      </c>
      <c r="AA599" s="437" t="s">
        <v>1288</v>
      </c>
      <c r="AB599" s="381" t="s">
        <v>165</v>
      </c>
      <c r="AC599" s="412" t="s">
        <v>1289</v>
      </c>
      <c r="AD599" s="396" t="str">
        <f t="shared" si="56"/>
        <v>Probabilidad</v>
      </c>
      <c r="AE599" s="409" t="s">
        <v>75</v>
      </c>
      <c r="AF599" s="301">
        <f t="shared" si="57"/>
        <v>0.15</v>
      </c>
      <c r="AG599" s="383" t="s">
        <v>65</v>
      </c>
      <c r="AH599" s="301">
        <f t="shared" si="58"/>
        <v>0.25</v>
      </c>
      <c r="AI599" s="300">
        <f t="shared" si="59"/>
        <v>0.4</v>
      </c>
      <c r="AJ599" s="59">
        <f>IFERROR(IF(AD599="Probabilidad",(Q599-(+Q599*AI599)),IF(AD599="Impacto",Q599,"")),"")</f>
        <v>0.48</v>
      </c>
      <c r="AK599" s="59">
        <f>IFERROR(IF(AD599="Impacto",(W599-(+W599*AI599)),IF(AD599="Probabilidad",W599,"")),"")</f>
        <v>0.6</v>
      </c>
      <c r="AL599" s="10" t="s">
        <v>66</v>
      </c>
      <c r="AM599" s="10" t="s">
        <v>67</v>
      </c>
      <c r="AN599" s="10" t="s">
        <v>80</v>
      </c>
      <c r="AO599" s="951">
        <f>Q599</f>
        <v>0.8</v>
      </c>
      <c r="AP599" s="951">
        <f>IF(AJ599="","",MIN(AJ599:AJ604))</f>
        <v>0.33599999999999997</v>
      </c>
      <c r="AQ599" s="967" t="str">
        <f>IFERROR(IF(AP599="","",IF(AP599&lt;=0.2,"Muy Baja",IF(AP599&lt;=0.4,"Baja",IF(AP599&lt;=0.6,"Media",IF(AP599&lt;=0.8,"Alta","Muy Alta"))))),"")</f>
        <v>Baja</v>
      </c>
      <c r="AR599" s="951">
        <f>W599</f>
        <v>0.6</v>
      </c>
      <c r="AS599" s="951">
        <f>IF(AK599="","",MIN(AK599:AK604))</f>
        <v>0.33749999999999997</v>
      </c>
      <c r="AT599" s="967" t="str">
        <f>IFERROR(IF(AS599="","",IF(AS599&lt;=0.2,"Leve",IF(AS599&lt;=0.4,"Menor",IF(AS599&lt;=0.6,"Moderado",IF(AS599&lt;=0.8,"Mayor","Catastrófico"))))),"")</f>
        <v>Menor</v>
      </c>
      <c r="AU599" s="967" t="str">
        <f>Y599</f>
        <v>Alto</v>
      </c>
      <c r="AV599" s="967" t="str">
        <f>IFERROR(IF(OR(AND(AQ599="Muy Baja",AT599="Leve"),AND(AQ599="Muy Baja",AT599="Menor"),AND(AQ599="Baja",AT599="Leve")),"Bajo",IF(OR(AND(AQ599="Muy baja",AT599="Moderado"),AND(AQ599="Baja",AT599="Menor"),AND(AQ599="Baja",AT599="Moderado"),AND(AQ599="Media",AT599="Leve"),AND(AQ599="Media",AT599="Menor"),AND(AQ599="Media",AT599="Moderado"),AND(AQ599="Alta",AT599="Leve"),AND(AQ599="Alta",AT599="Menor")),"Moderado",IF(OR(AND(AQ599="Muy Baja",AT599="Mayor"),AND(AQ599="Baja",AT599="Mayor"),AND(AQ599="Media",AT599="Mayor"),AND(AQ599="Alta",AT599="Moderado"),AND(AQ599="Alta",AT599="Mayor"),AND(AQ599="Muy Alta",AT599="Leve"),AND(AQ599="Muy Alta",AT599="Menor"),AND(AQ599="Muy Alta",AT599="Moderado"),AND(AQ599="Muy Alta",AT599="Mayor")),"Alto",IF(OR(AND(AQ599="Muy Baja",AT599="Catastrófico"),AND(AQ599="Baja",AT599="Catastrófico"),AND(AQ599="Media",AT599="Catastrófico"),AND(AQ599="Alta",AT599="Catastrófico"),AND(AQ599="Muy Alta",AT599="Catastrófico")),"Extremo","")))),"")</f>
        <v>Moderado</v>
      </c>
      <c r="AW599" s="802" t="s">
        <v>167</v>
      </c>
      <c r="AX599" s="851" t="s">
        <v>1742</v>
      </c>
      <c r="AY599" s="851" t="s">
        <v>1743</v>
      </c>
      <c r="AZ599" s="851" t="s">
        <v>664</v>
      </c>
      <c r="BA599" s="851" t="s">
        <v>1271</v>
      </c>
      <c r="BB599" s="1037">
        <v>45291</v>
      </c>
      <c r="BC599" s="855"/>
      <c r="BD599" s="855"/>
      <c r="BE599" s="1039"/>
      <c r="BF599" s="1039"/>
      <c r="BG599" s="1039"/>
      <c r="BH599" s="1039"/>
      <c r="BI599" s="1039"/>
      <c r="BJ599" s="855"/>
      <c r="BK599" s="855"/>
      <c r="BL599" s="1040"/>
    </row>
    <row r="600" spans="1:64" ht="75.75" thickBot="1" x14ac:dyDescent="0.3">
      <c r="A600" s="1056"/>
      <c r="B600" s="1168"/>
      <c r="C600" s="1062"/>
      <c r="D600" s="1013"/>
      <c r="E600" s="946"/>
      <c r="F600" s="1016"/>
      <c r="G600" s="852"/>
      <c r="H600" s="803"/>
      <c r="I600" s="1044"/>
      <c r="J600" s="438"/>
      <c r="K600" s="1002"/>
      <c r="L600" s="852"/>
      <c r="M600" s="852"/>
      <c r="N600" s="805"/>
      <c r="O600" s="971"/>
      <c r="P600" s="803"/>
      <c r="Q600" s="955"/>
      <c r="R600" s="803"/>
      <c r="S600" s="955"/>
      <c r="T600" s="803"/>
      <c r="U600" s="955"/>
      <c r="V600" s="958"/>
      <c r="W600" s="955"/>
      <c r="X600" s="955"/>
      <c r="Y600" s="968"/>
      <c r="Z600" s="68">
        <v>2</v>
      </c>
      <c r="AA600" s="437" t="s">
        <v>922</v>
      </c>
      <c r="AB600" s="383" t="s">
        <v>170</v>
      </c>
      <c r="AC600" s="385" t="s">
        <v>923</v>
      </c>
      <c r="AD600" s="384" t="str">
        <f t="shared" si="56"/>
        <v>Impacto</v>
      </c>
      <c r="AE600" s="383" t="s">
        <v>76</v>
      </c>
      <c r="AF600" s="302">
        <f t="shared" si="57"/>
        <v>0.1</v>
      </c>
      <c r="AG600" s="381" t="s">
        <v>77</v>
      </c>
      <c r="AH600" s="302">
        <f t="shared" si="58"/>
        <v>0.15</v>
      </c>
      <c r="AI600" s="315">
        <f t="shared" si="59"/>
        <v>0.25</v>
      </c>
      <c r="AJ600" s="69">
        <f>IFERROR(IF(AND(AD599="Probabilidad",AD600="Probabilidad"),(AJ599-(+AJ599*AI600)),IF(AD600="Probabilidad",(Q599-(+Q599*AI600)),IF(AD600="Impacto",AJ599,""))),"")</f>
        <v>0.48</v>
      </c>
      <c r="AK600" s="69">
        <f>IFERROR(IF(AND(AD599="Impacto",AD600="Impacto"),(AK599-(+AK599*AI600)),IF(AD600="Impacto",(W599-(W599*AI600)),IF(AD600="Probabilidad",AK599,""))),"")</f>
        <v>0.44999999999999996</v>
      </c>
      <c r="AL600" s="10" t="s">
        <v>66</v>
      </c>
      <c r="AM600" s="10" t="s">
        <v>67</v>
      </c>
      <c r="AN600" s="10" t="s">
        <v>80</v>
      </c>
      <c r="AO600" s="952"/>
      <c r="AP600" s="952"/>
      <c r="AQ600" s="968"/>
      <c r="AR600" s="952"/>
      <c r="AS600" s="952"/>
      <c r="AT600" s="968"/>
      <c r="AU600" s="968"/>
      <c r="AV600" s="968"/>
      <c r="AW600" s="803"/>
      <c r="AX600" s="852"/>
      <c r="AY600" s="852"/>
      <c r="AZ600" s="852"/>
      <c r="BA600" s="852"/>
      <c r="BB600" s="1046"/>
      <c r="BC600" s="852"/>
      <c r="BD600" s="852"/>
      <c r="BE600" s="1020"/>
      <c r="BF600" s="1020"/>
      <c r="BG600" s="1020"/>
      <c r="BH600" s="1020"/>
      <c r="BI600" s="1020"/>
      <c r="BJ600" s="852"/>
      <c r="BK600" s="852"/>
      <c r="BL600" s="1041"/>
    </row>
    <row r="601" spans="1:64" ht="75.75" thickBot="1" x14ac:dyDescent="0.3">
      <c r="A601" s="1056"/>
      <c r="B601" s="1168"/>
      <c r="C601" s="1062"/>
      <c r="D601" s="1013"/>
      <c r="E601" s="946"/>
      <c r="F601" s="1016"/>
      <c r="G601" s="852"/>
      <c r="H601" s="803"/>
      <c r="I601" s="1044"/>
      <c r="J601" s="438"/>
      <c r="K601" s="1002"/>
      <c r="L601" s="852"/>
      <c r="M601" s="852"/>
      <c r="N601" s="805"/>
      <c r="O601" s="971"/>
      <c r="P601" s="803"/>
      <c r="Q601" s="955"/>
      <c r="R601" s="803"/>
      <c r="S601" s="955"/>
      <c r="T601" s="803"/>
      <c r="U601" s="955"/>
      <c r="V601" s="958"/>
      <c r="W601" s="955"/>
      <c r="X601" s="955"/>
      <c r="Y601" s="968"/>
      <c r="Z601" s="68">
        <v>3</v>
      </c>
      <c r="AA601" s="437" t="s">
        <v>924</v>
      </c>
      <c r="AB601" s="383" t="s">
        <v>170</v>
      </c>
      <c r="AC601" s="385" t="s">
        <v>923</v>
      </c>
      <c r="AD601" s="384" t="str">
        <f t="shared" si="56"/>
        <v>Probabilidad</v>
      </c>
      <c r="AE601" s="409" t="s">
        <v>75</v>
      </c>
      <c r="AF601" s="302">
        <f t="shared" si="57"/>
        <v>0.15</v>
      </c>
      <c r="AG601" s="381" t="s">
        <v>77</v>
      </c>
      <c r="AH601" s="302">
        <f t="shared" si="58"/>
        <v>0.15</v>
      </c>
      <c r="AI601" s="315">
        <f t="shared" si="59"/>
        <v>0.3</v>
      </c>
      <c r="AJ601" s="69">
        <f>IFERROR(IF(AND(AD600="Probabilidad",AD601="Probabilidad"),(AJ600-(+AJ600*AI601)),IF(AND(AD600="Impacto",AD601="Probabilidad"),(AJ599-(+AJ599*AI601)),IF(AD601="Impacto",AJ600,""))),"")</f>
        <v>0.33599999999999997</v>
      </c>
      <c r="AK601" s="69">
        <f>IFERROR(IF(AND(AD600="Impacto",AD601="Impacto"),(AK600-(+AK600*AI601)),IF(AND(AD600="Probabilidad",AD601="Impacto"),(AK599-(+AK599*AI601)),IF(AD601="Probabilidad",AK600,""))),"")</f>
        <v>0.44999999999999996</v>
      </c>
      <c r="AL601" s="10" t="s">
        <v>66</v>
      </c>
      <c r="AM601" s="10" t="s">
        <v>67</v>
      </c>
      <c r="AN601" s="10" t="s">
        <v>80</v>
      </c>
      <c r="AO601" s="952"/>
      <c r="AP601" s="952"/>
      <c r="AQ601" s="968"/>
      <c r="AR601" s="952"/>
      <c r="AS601" s="952"/>
      <c r="AT601" s="968"/>
      <c r="AU601" s="968"/>
      <c r="AV601" s="968"/>
      <c r="AW601" s="803"/>
      <c r="AX601" s="852"/>
      <c r="AY601" s="852"/>
      <c r="AZ601" s="852"/>
      <c r="BA601" s="852"/>
      <c r="BB601" s="1046"/>
      <c r="BC601" s="852"/>
      <c r="BD601" s="852"/>
      <c r="BE601" s="1020"/>
      <c r="BF601" s="1020"/>
      <c r="BG601" s="1020"/>
      <c r="BH601" s="1020"/>
      <c r="BI601" s="1020"/>
      <c r="BJ601" s="852"/>
      <c r="BK601" s="852"/>
      <c r="BL601" s="1041"/>
    </row>
    <row r="602" spans="1:64" ht="105" x14ac:dyDescent="0.25">
      <c r="A602" s="1056"/>
      <c r="B602" s="1168"/>
      <c r="C602" s="1062"/>
      <c r="D602" s="1013"/>
      <c r="E602" s="946"/>
      <c r="F602" s="1016"/>
      <c r="G602" s="852"/>
      <c r="H602" s="803"/>
      <c r="I602" s="1044"/>
      <c r="J602" s="438"/>
      <c r="K602" s="1002"/>
      <c r="L602" s="852"/>
      <c r="M602" s="852"/>
      <c r="N602" s="805"/>
      <c r="O602" s="971"/>
      <c r="P602" s="803"/>
      <c r="Q602" s="955"/>
      <c r="R602" s="803"/>
      <c r="S602" s="955"/>
      <c r="T602" s="803"/>
      <c r="U602" s="955"/>
      <c r="V602" s="958"/>
      <c r="W602" s="955"/>
      <c r="X602" s="955"/>
      <c r="Y602" s="968"/>
      <c r="Z602" s="68">
        <v>4</v>
      </c>
      <c r="AA602" s="437" t="s">
        <v>1264</v>
      </c>
      <c r="AB602" s="383" t="s">
        <v>170</v>
      </c>
      <c r="AC602" s="385" t="s">
        <v>869</v>
      </c>
      <c r="AD602" s="384" t="str">
        <f t="shared" si="56"/>
        <v>Impacto</v>
      </c>
      <c r="AE602" s="383" t="s">
        <v>76</v>
      </c>
      <c r="AF602" s="302">
        <f t="shared" si="57"/>
        <v>0.1</v>
      </c>
      <c r="AG602" s="381" t="s">
        <v>77</v>
      </c>
      <c r="AH602" s="302">
        <f t="shared" si="58"/>
        <v>0.15</v>
      </c>
      <c r="AI602" s="315">
        <f t="shared" si="59"/>
        <v>0.25</v>
      </c>
      <c r="AJ602" s="69">
        <f>IFERROR(IF(AND(AD601="Probabilidad",AD602="Probabilidad"),(AJ601-(+AJ601*AI602)),IF(AND(AD601="Impacto",AD602="Probabilidad"),(AJ600-(+AJ600*AI602)),IF(AD602="Impacto",AJ601,""))),"")</f>
        <v>0.33599999999999997</v>
      </c>
      <c r="AK602" s="69">
        <f>IFERROR(IF(AND(AD601="Impacto",AD602="Impacto"),(AK601-(+AK601*AI602)),IF(AND(AD601="Probabilidad",AD602="Impacto"),(AK600-(+AK600*AI602)),IF(AD602="Probabilidad",AK601,""))),"")</f>
        <v>0.33749999999999997</v>
      </c>
      <c r="AL602" s="10" t="s">
        <v>66</v>
      </c>
      <c r="AM602" s="10" t="s">
        <v>67</v>
      </c>
      <c r="AN602" s="10" t="s">
        <v>80</v>
      </c>
      <c r="AO602" s="952"/>
      <c r="AP602" s="952"/>
      <c r="AQ602" s="968"/>
      <c r="AR602" s="952"/>
      <c r="AS602" s="952"/>
      <c r="AT602" s="968"/>
      <c r="AU602" s="968"/>
      <c r="AV602" s="968"/>
      <c r="AW602" s="803"/>
      <c r="AX602" s="852"/>
      <c r="AY602" s="852"/>
      <c r="AZ602" s="852"/>
      <c r="BA602" s="852"/>
      <c r="BB602" s="1046"/>
      <c r="BC602" s="852"/>
      <c r="BD602" s="852"/>
      <c r="BE602" s="1020"/>
      <c r="BF602" s="1020"/>
      <c r="BG602" s="1020"/>
      <c r="BH602" s="1020"/>
      <c r="BI602" s="1020"/>
      <c r="BJ602" s="852"/>
      <c r="BK602" s="852"/>
      <c r="BL602" s="1041"/>
    </row>
    <row r="603" spans="1:64" x14ac:dyDescent="0.25">
      <c r="A603" s="1056"/>
      <c r="B603" s="1168"/>
      <c r="C603" s="1062"/>
      <c r="D603" s="1013"/>
      <c r="E603" s="946"/>
      <c r="F603" s="1016"/>
      <c r="G603" s="852"/>
      <c r="H603" s="803"/>
      <c r="I603" s="1044"/>
      <c r="J603" s="438"/>
      <c r="K603" s="1002"/>
      <c r="L603" s="852"/>
      <c r="M603" s="852"/>
      <c r="N603" s="805"/>
      <c r="O603" s="971"/>
      <c r="P603" s="803"/>
      <c r="Q603" s="955"/>
      <c r="R603" s="803"/>
      <c r="S603" s="955"/>
      <c r="T603" s="803"/>
      <c r="U603" s="955"/>
      <c r="V603" s="958"/>
      <c r="W603" s="955"/>
      <c r="X603" s="955"/>
      <c r="Y603" s="968"/>
      <c r="Z603" s="68">
        <v>5</v>
      </c>
      <c r="AA603" s="385"/>
      <c r="AB603" s="383"/>
      <c r="AC603" s="385"/>
      <c r="AD603" s="384" t="str">
        <f t="shared" si="56"/>
        <v/>
      </c>
      <c r="AE603" s="383"/>
      <c r="AF603" s="302" t="str">
        <f t="shared" si="57"/>
        <v/>
      </c>
      <c r="AG603" s="383"/>
      <c r="AH603" s="302" t="str">
        <f t="shared" si="58"/>
        <v/>
      </c>
      <c r="AI603" s="315" t="str">
        <f t="shared" si="59"/>
        <v/>
      </c>
      <c r="AJ603" s="69" t="str">
        <f>IFERROR(IF(AND(AD602="Probabilidad",AD603="Probabilidad"),(AJ602-(+AJ602*AI603)),IF(AND(AD602="Impacto",AD603="Probabilidad"),(AJ601-(+AJ601*AI603)),IF(AD603="Impacto",AJ602,""))),"")</f>
        <v/>
      </c>
      <c r="AK603" s="69" t="str">
        <f>IFERROR(IF(AND(AD602="Impacto",AD603="Impacto"),(AK602-(+AK602*AI603)),IF(AND(AD602="Probabilidad",AD603="Impacto"),(AK601-(+AK601*AI603)),IF(AD603="Probabilidad",AK602,""))),"")</f>
        <v/>
      </c>
      <c r="AL603" s="19"/>
      <c r="AM603" s="19"/>
      <c r="AN603" s="19"/>
      <c r="AO603" s="952"/>
      <c r="AP603" s="952"/>
      <c r="AQ603" s="968"/>
      <c r="AR603" s="952"/>
      <c r="AS603" s="952"/>
      <c r="AT603" s="968"/>
      <c r="AU603" s="968"/>
      <c r="AV603" s="968"/>
      <c r="AW603" s="803"/>
      <c r="AX603" s="852"/>
      <c r="AY603" s="852"/>
      <c r="AZ603" s="852"/>
      <c r="BA603" s="852"/>
      <c r="BB603" s="1046"/>
      <c r="BC603" s="852"/>
      <c r="BD603" s="852"/>
      <c r="BE603" s="1020"/>
      <c r="BF603" s="1020"/>
      <c r="BG603" s="1020"/>
      <c r="BH603" s="1020"/>
      <c r="BI603" s="1020"/>
      <c r="BJ603" s="852"/>
      <c r="BK603" s="852"/>
      <c r="BL603" s="1041"/>
    </row>
    <row r="604" spans="1:64" ht="15.75" thickBot="1" x14ac:dyDescent="0.3">
      <c r="A604" s="1056"/>
      <c r="B604" s="1168"/>
      <c r="C604" s="1062"/>
      <c r="D604" s="1014"/>
      <c r="E604" s="947"/>
      <c r="F604" s="1017"/>
      <c r="G604" s="960"/>
      <c r="H604" s="847"/>
      <c r="I604" s="1045"/>
      <c r="J604" s="439"/>
      <c r="K604" s="1003"/>
      <c r="L604" s="960"/>
      <c r="M604" s="960"/>
      <c r="N604" s="806"/>
      <c r="O604" s="972"/>
      <c r="P604" s="847"/>
      <c r="Q604" s="956"/>
      <c r="R604" s="847"/>
      <c r="S604" s="956"/>
      <c r="T604" s="847"/>
      <c r="U604" s="956"/>
      <c r="V604" s="959"/>
      <c r="W604" s="956"/>
      <c r="X604" s="956"/>
      <c r="Y604" s="969"/>
      <c r="Z604" s="60">
        <v>6</v>
      </c>
      <c r="AA604" s="387"/>
      <c r="AB604" s="388"/>
      <c r="AC604" s="387"/>
      <c r="AD604" s="389" t="str">
        <f t="shared" si="56"/>
        <v/>
      </c>
      <c r="AE604" s="397"/>
      <c r="AF604" s="303" t="str">
        <f t="shared" si="57"/>
        <v/>
      </c>
      <c r="AG604" s="397"/>
      <c r="AH604" s="303" t="str">
        <f t="shared" si="58"/>
        <v/>
      </c>
      <c r="AI604" s="61" t="str">
        <f t="shared" si="59"/>
        <v/>
      </c>
      <c r="AJ604" s="69" t="str">
        <f>IFERROR(IF(AND(AD603="Probabilidad",AD604="Probabilidad"),(AJ603-(+AJ603*AI604)),IF(AND(AD603="Impacto",AD604="Probabilidad"),(AJ602-(+AJ602*AI604)),IF(AD604="Impacto",AJ603,""))),"")</f>
        <v/>
      </c>
      <c r="AK604" s="69" t="str">
        <f>IFERROR(IF(AND(AD603="Impacto",AD604="Impacto"),(AK603-(+AK603*AI604)),IF(AND(AD603="Probabilidad",AD604="Impacto"),(AK602-(+AK602*AI604)),IF(AD604="Probabilidad",AK603,""))),"")</f>
        <v/>
      </c>
      <c r="AL604" s="20"/>
      <c r="AM604" s="20"/>
      <c r="AN604" s="20"/>
      <c r="AO604" s="953"/>
      <c r="AP604" s="953"/>
      <c r="AQ604" s="969"/>
      <c r="AR604" s="953"/>
      <c r="AS604" s="953"/>
      <c r="AT604" s="969"/>
      <c r="AU604" s="969"/>
      <c r="AV604" s="969"/>
      <c r="AW604" s="847"/>
      <c r="AX604" s="960"/>
      <c r="AY604" s="960"/>
      <c r="AZ604" s="960"/>
      <c r="BA604" s="960"/>
      <c r="BB604" s="1047"/>
      <c r="BC604" s="960"/>
      <c r="BD604" s="960"/>
      <c r="BE604" s="1021"/>
      <c r="BF604" s="1021"/>
      <c r="BG604" s="1021"/>
      <c r="BH604" s="1021"/>
      <c r="BI604" s="1021"/>
      <c r="BJ604" s="960"/>
      <c r="BK604" s="960"/>
      <c r="BL604" s="1042"/>
    </row>
    <row r="605" spans="1:64" ht="110.25" customHeight="1" thickBot="1" x14ac:dyDescent="0.3">
      <c r="A605" s="1056"/>
      <c r="B605" s="1168"/>
      <c r="C605" s="1062"/>
      <c r="D605" s="1012" t="s">
        <v>840</v>
      </c>
      <c r="E605" s="945" t="s">
        <v>129</v>
      </c>
      <c r="F605" s="1015">
        <v>10</v>
      </c>
      <c r="G605" s="851" t="s">
        <v>1285</v>
      </c>
      <c r="H605" s="802" t="s">
        <v>99</v>
      </c>
      <c r="I605" s="1043" t="s">
        <v>1316</v>
      </c>
      <c r="J605" s="436" t="s">
        <v>16</v>
      </c>
      <c r="K605" s="1001" t="str">
        <f>CONCATENATE(" *",[30]Árbol_G!C710," *",[30]Árbol_G!E710," *",[30]Árbol_G!G710)</f>
        <v xml:space="preserve"> * * *</v>
      </c>
      <c r="L605" s="851" t="s">
        <v>1290</v>
      </c>
      <c r="M605" s="851" t="s">
        <v>1291</v>
      </c>
      <c r="N605" s="804"/>
      <c r="O605" s="970"/>
      <c r="P605" s="802" t="s">
        <v>72</v>
      </c>
      <c r="Q605" s="954">
        <f>IF(P605="Muy Alta",100%,IF(P605="Alta",80%,IF(P605="Media",60%,IF(P605="Baja",40%,IF(P605="Muy Baja",20%,"")))))</f>
        <v>0.8</v>
      </c>
      <c r="R605" s="802" t="s">
        <v>10</v>
      </c>
      <c r="S605" s="954">
        <f>IF(R605="Catastrófico",100%,IF(R605="Mayor",80%,IF(R605="Moderado",60%,IF(R605="Menor",40%,IF(R605="Leve",20%,"")))))</f>
        <v>0.6</v>
      </c>
      <c r="T605" s="802" t="s">
        <v>74</v>
      </c>
      <c r="U605" s="954">
        <f>IF(T605="Catastrófico",100%,IF(T605="Mayor",80%,IF(T605="Moderado",60%,IF(T605="Menor",40%,IF(T605="Leve",20%,"")))))</f>
        <v>0.2</v>
      </c>
      <c r="V605" s="957" t="str">
        <f>IF(W605=100%,"Catastrófico",IF(W605=80%,"Mayor",IF(W605=60%,"Moderado",IF(W605=40%,"Menor",IF(W605=20%,"Leve","")))))</f>
        <v>Moderado</v>
      </c>
      <c r="W605" s="954">
        <f>IF(AND(S605="",U605=""),"",MAX(S605,U605))</f>
        <v>0.6</v>
      </c>
      <c r="X605" s="954" t="str">
        <f>CONCATENATE(P605,V605)</f>
        <v>AltaModerado</v>
      </c>
      <c r="Y605" s="967" t="str">
        <f>IF(X605="Muy AltaLeve","Alto",IF(X605="Muy AltaMenor","Alto",IF(X605="Muy AltaModerado","Alto",IF(X605="Muy AltaMayor","Alto",IF(X605="Muy AltaCatastrófico","Extremo",IF(X605="AltaLeve","Moderado",IF(X605="AltaMenor","Moderado",IF(X605="AltaModerado","Alto",IF(X605="AltaMayor","Alto",IF(X605="AltaCatastrófico","Extremo",IF(X605="MediaLeve","Moderado",IF(X605="MediaMenor","Moderado",IF(X605="MediaModerado","Moderado",IF(X605="MediaMayor","Alto",IF(X605="MediaCatastrófico","Extremo",IF(X605="BajaLeve","Bajo",IF(X605="BajaMenor","Moderado",IF(X605="BajaModerado","Moderado",IF(X605="BajaMayor","Alto",IF(X605="BajaCatastrófico","Extremo",IF(X605="Muy BajaLeve","Bajo",IF(X605="Muy BajaMenor","Bajo",IF(X605="Muy BajaModerado","Moderado",IF(X605="Muy BajaMayor","Alto",IF(X605="Muy BajaCatastrófico","Extremo","")))))))))))))))))))))))))</f>
        <v>Alto</v>
      </c>
      <c r="Z605" s="58">
        <v>1</v>
      </c>
      <c r="AA605" s="437" t="s">
        <v>991</v>
      </c>
      <c r="AB605" s="381" t="s">
        <v>165</v>
      </c>
      <c r="AC605" s="385" t="s">
        <v>869</v>
      </c>
      <c r="AD605" s="382" t="str">
        <f t="shared" si="56"/>
        <v>Probabilidad</v>
      </c>
      <c r="AE605" s="381" t="s">
        <v>75</v>
      </c>
      <c r="AF605" s="301">
        <f t="shared" si="57"/>
        <v>0.15</v>
      </c>
      <c r="AG605" s="381" t="s">
        <v>77</v>
      </c>
      <c r="AH605" s="301">
        <f t="shared" si="58"/>
        <v>0.15</v>
      </c>
      <c r="AI605" s="300">
        <f t="shared" si="59"/>
        <v>0.3</v>
      </c>
      <c r="AJ605" s="59">
        <f>IFERROR(IF(AD605="Probabilidad",(Q605-(+Q605*AI605)),IF(AD605="Impacto",Q605,"")),"")</f>
        <v>0.56000000000000005</v>
      </c>
      <c r="AK605" s="59">
        <f>IFERROR(IF(AD605="Impacto",(W605-(+W605*AI605)),IF(AD605="Probabilidad",W605,"")),"")</f>
        <v>0.6</v>
      </c>
      <c r="AL605" s="10" t="s">
        <v>66</v>
      </c>
      <c r="AM605" s="10" t="s">
        <v>67</v>
      </c>
      <c r="AN605" s="10" t="s">
        <v>80</v>
      </c>
      <c r="AO605" s="951">
        <f>Q605</f>
        <v>0.8</v>
      </c>
      <c r="AP605" s="951">
        <f>IF(AJ605="","",MIN(AJ605:AJ610))</f>
        <v>0.14112000000000002</v>
      </c>
      <c r="AQ605" s="967" t="str">
        <f>IFERROR(IF(AP605="","",IF(AP605&lt;=0.2,"Muy Baja",IF(AP605&lt;=0.4,"Baja",IF(AP605&lt;=0.6,"Media",IF(AP605&lt;=0.8,"Alta","Muy Alta"))))),"")</f>
        <v>Muy Baja</v>
      </c>
      <c r="AR605" s="951">
        <f>W605</f>
        <v>0.6</v>
      </c>
      <c r="AS605" s="951">
        <f>IF(AK605="","",MIN(AK605:AK610))</f>
        <v>0.44999999999999996</v>
      </c>
      <c r="AT605" s="967" t="str">
        <f>IFERROR(IF(AS605="","",IF(AS605&lt;=0.2,"Leve",IF(AS605&lt;=0.4,"Menor",IF(AS605&lt;=0.6,"Moderado",IF(AS605&lt;=0.8,"Mayor","Catastrófico"))))),"")</f>
        <v>Moderado</v>
      </c>
      <c r="AU605" s="967" t="str">
        <f>Y605</f>
        <v>Alto</v>
      </c>
      <c r="AV605" s="967" t="str">
        <f>IFERROR(IF(OR(AND(AQ605="Muy Baja",AT605="Leve"),AND(AQ605="Muy Baja",AT605="Menor"),AND(AQ605="Baja",AT605="Leve")),"Bajo",IF(OR(AND(AQ605="Muy baja",AT605="Moderado"),AND(AQ605="Baja",AT605="Menor"),AND(AQ605="Baja",AT605="Moderado"),AND(AQ605="Media",AT605="Leve"),AND(AQ605="Media",AT605="Menor"),AND(AQ605="Media",AT605="Moderado"),AND(AQ605="Alta",AT605="Leve"),AND(AQ605="Alta",AT605="Menor")),"Moderado",IF(OR(AND(AQ605="Muy Baja",AT605="Mayor"),AND(AQ605="Baja",AT605="Mayor"),AND(AQ605="Media",AT605="Mayor"),AND(AQ605="Alta",AT605="Moderado"),AND(AQ605="Alta",AT605="Mayor"),AND(AQ605="Muy Alta",AT605="Leve"),AND(AQ605="Muy Alta",AT605="Menor"),AND(AQ605="Muy Alta",AT605="Moderado"),AND(AQ605="Muy Alta",AT605="Mayor")),"Alto",IF(OR(AND(AQ605="Muy Baja",AT605="Catastrófico"),AND(AQ605="Baja",AT605="Catastrófico"),AND(AQ605="Media",AT605="Catastrófico"),AND(AQ605="Alta",AT605="Catastrófico"),AND(AQ605="Muy Alta",AT605="Catastrófico")),"Extremo","")))),"")</f>
        <v>Moderado</v>
      </c>
      <c r="AW605" s="802" t="s">
        <v>167</v>
      </c>
      <c r="AX605" s="851" t="s">
        <v>1744</v>
      </c>
      <c r="AY605" s="851" t="s">
        <v>1745</v>
      </c>
      <c r="AZ605" s="851" t="s">
        <v>664</v>
      </c>
      <c r="BA605" s="851" t="s">
        <v>1271</v>
      </c>
      <c r="BB605" s="1037">
        <v>45291</v>
      </c>
      <c r="BC605" s="855"/>
      <c r="BD605" s="855"/>
      <c r="BE605" s="1039"/>
      <c r="BF605" s="1039"/>
      <c r="BG605" s="1039"/>
      <c r="BH605" s="1039"/>
      <c r="BI605" s="1039"/>
      <c r="BJ605" s="855"/>
      <c r="BK605" s="855"/>
      <c r="BL605" s="1040"/>
    </row>
    <row r="606" spans="1:64" ht="87.75" customHeight="1" thickBot="1" x14ac:dyDescent="0.3">
      <c r="A606" s="1056"/>
      <c r="B606" s="1168"/>
      <c r="C606" s="1062"/>
      <c r="D606" s="1013"/>
      <c r="E606" s="946"/>
      <c r="F606" s="1016"/>
      <c r="G606" s="852"/>
      <c r="H606" s="803"/>
      <c r="I606" s="1044"/>
      <c r="J606" s="438"/>
      <c r="K606" s="1002"/>
      <c r="L606" s="852"/>
      <c r="M606" s="852"/>
      <c r="N606" s="805"/>
      <c r="O606" s="971"/>
      <c r="P606" s="803"/>
      <c r="Q606" s="955"/>
      <c r="R606" s="803"/>
      <c r="S606" s="955"/>
      <c r="T606" s="803"/>
      <c r="U606" s="955"/>
      <c r="V606" s="958"/>
      <c r="W606" s="955"/>
      <c r="X606" s="955"/>
      <c r="Y606" s="968"/>
      <c r="Z606" s="68">
        <v>2</v>
      </c>
      <c r="AA606" s="437" t="s">
        <v>1292</v>
      </c>
      <c r="AB606" s="381" t="s">
        <v>165</v>
      </c>
      <c r="AC606" s="385" t="s">
        <v>993</v>
      </c>
      <c r="AD606" s="384" t="str">
        <f t="shared" si="56"/>
        <v>Probabilidad</v>
      </c>
      <c r="AE606" s="381" t="s">
        <v>75</v>
      </c>
      <c r="AF606" s="302">
        <f t="shared" si="57"/>
        <v>0.15</v>
      </c>
      <c r="AG606" s="383" t="s">
        <v>65</v>
      </c>
      <c r="AH606" s="302">
        <f t="shared" si="58"/>
        <v>0.25</v>
      </c>
      <c r="AI606" s="315">
        <f t="shared" si="59"/>
        <v>0.4</v>
      </c>
      <c r="AJ606" s="69">
        <f>IFERROR(IF(AND(AD605="Probabilidad",AD606="Probabilidad"),(AJ605-(+AJ605*AI606)),IF(AD606="Probabilidad",(Q605-(+Q605*AI606)),IF(AD606="Impacto",AJ605,""))),"")</f>
        <v>0.33600000000000002</v>
      </c>
      <c r="AK606" s="69">
        <f>IFERROR(IF(AND(AD605="Impacto",AD606="Impacto"),(AK605-(+AK605*AI606)),IF(AD606="Impacto",(W605-(W605*AI606)),IF(AD606="Probabilidad",AK605,""))),"")</f>
        <v>0.6</v>
      </c>
      <c r="AL606" s="10" t="s">
        <v>66</v>
      </c>
      <c r="AM606" s="10" t="s">
        <v>67</v>
      </c>
      <c r="AN606" s="10" t="s">
        <v>80</v>
      </c>
      <c r="AO606" s="952"/>
      <c r="AP606" s="952"/>
      <c r="AQ606" s="968"/>
      <c r="AR606" s="952"/>
      <c r="AS606" s="952"/>
      <c r="AT606" s="968"/>
      <c r="AU606" s="968"/>
      <c r="AV606" s="968"/>
      <c r="AW606" s="803"/>
      <c r="AX606" s="852"/>
      <c r="AY606" s="852"/>
      <c r="AZ606" s="852"/>
      <c r="BA606" s="852"/>
      <c r="BB606" s="1046"/>
      <c r="BC606" s="852"/>
      <c r="BD606" s="852"/>
      <c r="BE606" s="1020"/>
      <c r="BF606" s="1020"/>
      <c r="BG606" s="1020"/>
      <c r="BH606" s="1020"/>
      <c r="BI606" s="1020"/>
      <c r="BJ606" s="852"/>
      <c r="BK606" s="852"/>
      <c r="BL606" s="1041"/>
    </row>
    <row r="607" spans="1:64" ht="75.75" thickBot="1" x14ac:dyDescent="0.3">
      <c r="A607" s="1056"/>
      <c r="B607" s="1168"/>
      <c r="C607" s="1062"/>
      <c r="D607" s="1013"/>
      <c r="E607" s="946"/>
      <c r="F607" s="1016"/>
      <c r="G607" s="852"/>
      <c r="H607" s="803"/>
      <c r="I607" s="1044"/>
      <c r="J607" s="438"/>
      <c r="K607" s="1002"/>
      <c r="L607" s="852"/>
      <c r="M607" s="852"/>
      <c r="N607" s="805"/>
      <c r="O607" s="971"/>
      <c r="P607" s="803"/>
      <c r="Q607" s="955"/>
      <c r="R607" s="803"/>
      <c r="S607" s="955"/>
      <c r="T607" s="803"/>
      <c r="U607" s="955"/>
      <c r="V607" s="958"/>
      <c r="W607" s="955"/>
      <c r="X607" s="955"/>
      <c r="Y607" s="968"/>
      <c r="Z607" s="68">
        <v>3</v>
      </c>
      <c r="AA607" s="437" t="s">
        <v>1293</v>
      </c>
      <c r="AB607" s="383" t="s">
        <v>170</v>
      </c>
      <c r="AC607" s="408" t="s">
        <v>939</v>
      </c>
      <c r="AD607" s="384" t="str">
        <f t="shared" si="56"/>
        <v>Probabilidad</v>
      </c>
      <c r="AE607" s="381" t="s">
        <v>75</v>
      </c>
      <c r="AF607" s="302">
        <f t="shared" si="57"/>
        <v>0.15</v>
      </c>
      <c r="AG607" s="381" t="s">
        <v>77</v>
      </c>
      <c r="AH607" s="302">
        <f t="shared" si="58"/>
        <v>0.15</v>
      </c>
      <c r="AI607" s="315">
        <f t="shared" si="59"/>
        <v>0.3</v>
      </c>
      <c r="AJ607" s="69">
        <f>IFERROR(IF(AND(AD606="Probabilidad",AD607="Probabilidad"),(AJ606-(+AJ606*AI607)),IF(AND(AD606="Impacto",AD607="Probabilidad"),(AJ605-(+AJ605*AI607)),IF(AD607="Impacto",AJ606,""))),"")</f>
        <v>0.23520000000000002</v>
      </c>
      <c r="AK607" s="69">
        <f>IFERROR(IF(AND(AD606="Impacto",AD607="Impacto"),(AK606-(+AK606*AI607)),IF(AND(AD606="Probabilidad",AD607="Impacto"),(AK605-(+AK605*AI607)),IF(AD607="Probabilidad",AK606,""))),"")</f>
        <v>0.6</v>
      </c>
      <c r="AL607" s="10" t="s">
        <v>66</v>
      </c>
      <c r="AM607" s="10" t="s">
        <v>67</v>
      </c>
      <c r="AN607" s="10" t="s">
        <v>80</v>
      </c>
      <c r="AO607" s="952"/>
      <c r="AP607" s="952"/>
      <c r="AQ607" s="968"/>
      <c r="AR607" s="952"/>
      <c r="AS607" s="952"/>
      <c r="AT607" s="968"/>
      <c r="AU607" s="968"/>
      <c r="AV607" s="968"/>
      <c r="AW607" s="803"/>
      <c r="AX607" s="852"/>
      <c r="AY607" s="852"/>
      <c r="AZ607" s="852"/>
      <c r="BA607" s="852"/>
      <c r="BB607" s="1046"/>
      <c r="BC607" s="852"/>
      <c r="BD607" s="852"/>
      <c r="BE607" s="1020"/>
      <c r="BF607" s="1020"/>
      <c r="BG607" s="1020"/>
      <c r="BH607" s="1020"/>
      <c r="BI607" s="1020"/>
      <c r="BJ607" s="852"/>
      <c r="BK607" s="852"/>
      <c r="BL607" s="1041"/>
    </row>
    <row r="608" spans="1:64" ht="126.75" customHeight="1" thickBot="1" x14ac:dyDescent="0.3">
      <c r="A608" s="1056"/>
      <c r="B608" s="1168"/>
      <c r="C608" s="1062"/>
      <c r="D608" s="1013"/>
      <c r="E608" s="946"/>
      <c r="F608" s="1016"/>
      <c r="G608" s="852"/>
      <c r="H608" s="803"/>
      <c r="I608" s="1044"/>
      <c r="J608" s="438"/>
      <c r="K608" s="1002"/>
      <c r="L608" s="852"/>
      <c r="M608" s="852"/>
      <c r="N608" s="805"/>
      <c r="O608" s="971"/>
      <c r="P608" s="803"/>
      <c r="Q608" s="955"/>
      <c r="R608" s="803"/>
      <c r="S608" s="955"/>
      <c r="T608" s="803"/>
      <c r="U608" s="955"/>
      <c r="V608" s="958"/>
      <c r="W608" s="955"/>
      <c r="X608" s="955"/>
      <c r="Y608" s="968"/>
      <c r="Z608" s="68">
        <v>4</v>
      </c>
      <c r="AA608" s="437" t="s">
        <v>1275</v>
      </c>
      <c r="AB608" s="383" t="s">
        <v>170</v>
      </c>
      <c r="AC608" s="385" t="s">
        <v>993</v>
      </c>
      <c r="AD608" s="384" t="str">
        <f t="shared" si="56"/>
        <v>Probabilidad</v>
      </c>
      <c r="AE608" s="383" t="s">
        <v>64</v>
      </c>
      <c r="AF608" s="302">
        <f t="shared" si="57"/>
        <v>0.25</v>
      </c>
      <c r="AG608" s="381" t="s">
        <v>77</v>
      </c>
      <c r="AH608" s="302">
        <f t="shared" si="58"/>
        <v>0.15</v>
      </c>
      <c r="AI608" s="315">
        <f t="shared" si="59"/>
        <v>0.4</v>
      </c>
      <c r="AJ608" s="69">
        <f>IFERROR(IF(AND(AD607="Probabilidad",AD608="Probabilidad"),(AJ607-(+AJ607*AI608)),IF(AND(AD607="Impacto",AD608="Probabilidad"),(AJ606-(+AJ606*AI608)),IF(AD608="Impacto",AJ607,""))),"")</f>
        <v>0.14112000000000002</v>
      </c>
      <c r="AK608" s="69">
        <f>IFERROR(IF(AND(AD607="Impacto",AD608="Impacto"),(AK607-(+AK607*AI608)),IF(AND(AD607="Probabilidad",AD608="Impacto"),(AK606-(+AK606*AI608)),IF(AD608="Probabilidad",AK607,""))),"")</f>
        <v>0.6</v>
      </c>
      <c r="AL608" s="10" t="s">
        <v>66</v>
      </c>
      <c r="AM608" s="10" t="s">
        <v>67</v>
      </c>
      <c r="AN608" s="10" t="s">
        <v>80</v>
      </c>
      <c r="AO608" s="952"/>
      <c r="AP608" s="952"/>
      <c r="AQ608" s="968"/>
      <c r="AR608" s="952"/>
      <c r="AS608" s="952"/>
      <c r="AT608" s="968"/>
      <c r="AU608" s="968"/>
      <c r="AV608" s="968"/>
      <c r="AW608" s="803"/>
      <c r="AX608" s="852"/>
      <c r="AY608" s="852"/>
      <c r="AZ608" s="852"/>
      <c r="BA608" s="852"/>
      <c r="BB608" s="1046"/>
      <c r="BC608" s="852"/>
      <c r="BD608" s="852"/>
      <c r="BE608" s="1020"/>
      <c r="BF608" s="1020"/>
      <c r="BG608" s="1020"/>
      <c r="BH608" s="1020"/>
      <c r="BI608" s="1020"/>
      <c r="BJ608" s="852"/>
      <c r="BK608" s="852"/>
      <c r="BL608" s="1041"/>
    </row>
    <row r="609" spans="1:64" ht="120" x14ac:dyDescent="0.25">
      <c r="A609" s="1056"/>
      <c r="B609" s="1168"/>
      <c r="C609" s="1062"/>
      <c r="D609" s="1013"/>
      <c r="E609" s="946"/>
      <c r="F609" s="1016"/>
      <c r="G609" s="852"/>
      <c r="H609" s="803"/>
      <c r="I609" s="1044"/>
      <c r="J609" s="438"/>
      <c r="K609" s="1002"/>
      <c r="L609" s="852"/>
      <c r="M609" s="852"/>
      <c r="N609" s="805"/>
      <c r="O609" s="971"/>
      <c r="P609" s="803"/>
      <c r="Q609" s="955"/>
      <c r="R609" s="803"/>
      <c r="S609" s="955"/>
      <c r="T609" s="803"/>
      <c r="U609" s="955"/>
      <c r="V609" s="958"/>
      <c r="W609" s="955"/>
      <c r="X609" s="955"/>
      <c r="Y609" s="968"/>
      <c r="Z609" s="68">
        <v>5</v>
      </c>
      <c r="AA609" s="437" t="s">
        <v>1275</v>
      </c>
      <c r="AB609" s="383" t="s">
        <v>170</v>
      </c>
      <c r="AC609" s="385" t="s">
        <v>993</v>
      </c>
      <c r="AD609" s="384" t="str">
        <f t="shared" si="56"/>
        <v>Impacto</v>
      </c>
      <c r="AE609" s="383" t="s">
        <v>76</v>
      </c>
      <c r="AF609" s="302">
        <f t="shared" si="57"/>
        <v>0.1</v>
      </c>
      <c r="AG609" s="381" t="s">
        <v>77</v>
      </c>
      <c r="AH609" s="302">
        <f t="shared" si="58"/>
        <v>0.15</v>
      </c>
      <c r="AI609" s="315">
        <f t="shared" si="59"/>
        <v>0.25</v>
      </c>
      <c r="AJ609" s="69">
        <f>IFERROR(IF(AND(AD608="Probabilidad",AD609="Probabilidad"),(AJ608-(+AJ608*AI609)),IF(AND(AD608="Impacto",AD609="Probabilidad"),(AJ607-(+AJ607*AI609)),IF(AD609="Impacto",AJ608,""))),"")</f>
        <v>0.14112000000000002</v>
      </c>
      <c r="AK609" s="69">
        <f>IFERROR(IF(AND(AD608="Impacto",AD609="Impacto"),(AK608-(+AK608*AI609)),IF(AND(AD608="Probabilidad",AD609="Impacto"),(AK607-(+AK607*AI609)),IF(AD609="Probabilidad",AK608,""))),"")</f>
        <v>0.44999999999999996</v>
      </c>
      <c r="AL609" s="10" t="s">
        <v>66</v>
      </c>
      <c r="AM609" s="10" t="s">
        <v>67</v>
      </c>
      <c r="AN609" s="10" t="s">
        <v>80</v>
      </c>
      <c r="AO609" s="952"/>
      <c r="AP609" s="952"/>
      <c r="AQ609" s="968"/>
      <c r="AR609" s="952"/>
      <c r="AS609" s="952"/>
      <c r="AT609" s="968"/>
      <c r="AU609" s="968"/>
      <c r="AV609" s="968"/>
      <c r="AW609" s="803"/>
      <c r="AX609" s="852"/>
      <c r="AY609" s="852"/>
      <c r="AZ609" s="852"/>
      <c r="BA609" s="852"/>
      <c r="BB609" s="1046"/>
      <c r="BC609" s="852"/>
      <c r="BD609" s="852"/>
      <c r="BE609" s="1020"/>
      <c r="BF609" s="1020"/>
      <c r="BG609" s="1020"/>
      <c r="BH609" s="1020"/>
      <c r="BI609" s="1020"/>
      <c r="BJ609" s="852"/>
      <c r="BK609" s="852"/>
      <c r="BL609" s="1041"/>
    </row>
    <row r="610" spans="1:64" ht="15.75" thickBot="1" x14ac:dyDescent="0.3">
      <c r="A610" s="1056"/>
      <c r="B610" s="1168"/>
      <c r="C610" s="1062"/>
      <c r="D610" s="1014"/>
      <c r="E610" s="947"/>
      <c r="F610" s="1017"/>
      <c r="G610" s="960"/>
      <c r="H610" s="847"/>
      <c r="I610" s="1045"/>
      <c r="J610" s="439"/>
      <c r="K610" s="1003"/>
      <c r="L610" s="960"/>
      <c r="M610" s="960"/>
      <c r="N610" s="806"/>
      <c r="O610" s="972"/>
      <c r="P610" s="847"/>
      <c r="Q610" s="956"/>
      <c r="R610" s="847"/>
      <c r="S610" s="956"/>
      <c r="T610" s="847"/>
      <c r="U610" s="956"/>
      <c r="V610" s="959"/>
      <c r="W610" s="956"/>
      <c r="X610" s="956"/>
      <c r="Y610" s="969"/>
      <c r="Z610" s="60">
        <v>6</v>
      </c>
      <c r="AA610" s="387"/>
      <c r="AB610" s="388"/>
      <c r="AC610" s="387"/>
      <c r="AD610" s="391" t="str">
        <f t="shared" si="56"/>
        <v/>
      </c>
      <c r="AE610" s="388"/>
      <c r="AF610" s="303" t="str">
        <f t="shared" si="57"/>
        <v/>
      </c>
      <c r="AG610" s="388"/>
      <c r="AH610" s="303" t="str">
        <f t="shared" si="58"/>
        <v/>
      </c>
      <c r="AI610" s="61" t="str">
        <f t="shared" si="59"/>
        <v/>
      </c>
      <c r="AJ610" s="63" t="str">
        <f>IFERROR(IF(AND(AD609="Probabilidad",AD610="Probabilidad"),(AJ609-(+AJ609*AI610)),IF(AND(AD609="Impacto",AD610="Probabilidad"),(AJ608-(+AJ608*AI610)),IF(AD610="Impacto",AJ609,""))),"")</f>
        <v/>
      </c>
      <c r="AK610" s="63" t="str">
        <f>IFERROR(IF(AND(AD609="Impacto",AD610="Impacto"),(AK609-(+AK609*AI610)),IF(AND(AD609="Probabilidad",AD610="Impacto"),(AK608-(+AK608*AI610)),IF(AD610="Probabilidad",AK609,""))),"")</f>
        <v/>
      </c>
      <c r="AL610" s="20"/>
      <c r="AM610" s="20"/>
      <c r="AN610" s="20"/>
      <c r="AO610" s="953"/>
      <c r="AP610" s="953"/>
      <c r="AQ610" s="969"/>
      <c r="AR610" s="953"/>
      <c r="AS610" s="953"/>
      <c r="AT610" s="969"/>
      <c r="AU610" s="969"/>
      <c r="AV610" s="969"/>
      <c r="AW610" s="847"/>
      <c r="AX610" s="960"/>
      <c r="AY610" s="960"/>
      <c r="AZ610" s="960"/>
      <c r="BA610" s="960"/>
      <c r="BB610" s="1047"/>
      <c r="BC610" s="960"/>
      <c r="BD610" s="960"/>
      <c r="BE610" s="1021"/>
      <c r="BF610" s="1021"/>
      <c r="BG610" s="1021"/>
      <c r="BH610" s="1021"/>
      <c r="BI610" s="1021"/>
      <c r="BJ610" s="960"/>
      <c r="BK610" s="960"/>
      <c r="BL610" s="1042"/>
    </row>
    <row r="611" spans="1:64" ht="75.75" customHeight="1" thickBot="1" x14ac:dyDescent="0.3">
      <c r="A611" s="1056"/>
      <c r="B611" s="1168"/>
      <c r="C611" s="1062"/>
      <c r="D611" s="1012" t="s">
        <v>840</v>
      </c>
      <c r="E611" s="945" t="s">
        <v>129</v>
      </c>
      <c r="F611" s="1015">
        <v>11</v>
      </c>
      <c r="G611" s="851" t="s">
        <v>1294</v>
      </c>
      <c r="H611" s="802" t="s">
        <v>98</v>
      </c>
      <c r="I611" s="1043" t="s">
        <v>1317</v>
      </c>
      <c r="J611" s="436" t="s">
        <v>16</v>
      </c>
      <c r="K611" s="1001" t="str">
        <f>CONCATENATE(" *",[30]Árbol_G!C727," *",[30]Árbol_G!E727," *",[30]Árbol_G!G727)</f>
        <v xml:space="preserve"> * * *</v>
      </c>
      <c r="L611" s="851" t="s">
        <v>1295</v>
      </c>
      <c r="M611" s="851" t="s">
        <v>1296</v>
      </c>
      <c r="N611" s="804"/>
      <c r="O611" s="970"/>
      <c r="P611" s="802" t="s">
        <v>72</v>
      </c>
      <c r="Q611" s="954">
        <f>IF(P611="Muy Alta",100%,IF(P611="Alta",80%,IF(P611="Media",60%,IF(P611="Baja",40%,IF(P611="Muy Baja",20%,"")))))</f>
        <v>0.8</v>
      </c>
      <c r="R611" s="802" t="s">
        <v>9</v>
      </c>
      <c r="S611" s="954">
        <f>IF(R611="Catastrófico",100%,IF(R611="Mayor",80%,IF(R611="Moderado",60%,IF(R611="Menor",40%,IF(R611="Leve",20%,"")))))</f>
        <v>0.4</v>
      </c>
      <c r="T611" s="802" t="s">
        <v>74</v>
      </c>
      <c r="U611" s="954">
        <f>IF(T611="Catastrófico",100%,IF(T611="Mayor",80%,IF(T611="Moderado",60%,IF(T611="Menor",40%,IF(T611="Leve",20%,"")))))</f>
        <v>0.2</v>
      </c>
      <c r="V611" s="957" t="str">
        <f>IF(W611=100%,"Catastrófico",IF(W611=80%,"Mayor",IF(W611=60%,"Moderado",IF(W611=40%,"Menor",IF(W611=20%,"Leve","")))))</f>
        <v>Menor</v>
      </c>
      <c r="W611" s="954">
        <f>IF(AND(S611="",U611=""),"",MAX(S611,U611))</f>
        <v>0.4</v>
      </c>
      <c r="X611" s="954" t="str">
        <f>CONCATENATE(P611,V611)</f>
        <v>AltaMenor</v>
      </c>
      <c r="Y611" s="967" t="str">
        <f>IF(X611="Muy AltaLeve","Alto",IF(X611="Muy AltaMenor","Alto",IF(X611="Muy AltaModerado","Alto",IF(X611="Muy AltaMayor","Alto",IF(X611="Muy AltaCatastrófico","Extremo",IF(X611="AltaLeve","Moderado",IF(X611="AltaMenor","Moderado",IF(X611="AltaModerado","Alto",IF(X611="AltaMayor","Alto",IF(X611="AltaCatastrófico","Extremo",IF(X611="MediaLeve","Moderado",IF(X611="MediaMenor","Moderado",IF(X611="MediaModerado","Moderado",IF(X611="MediaMayor","Alto",IF(X611="MediaCatastrófico","Extremo",IF(X611="BajaLeve","Bajo",IF(X611="BajaMenor","Moderado",IF(X611="BajaModerado","Moderado",IF(X611="BajaMayor","Alto",IF(X611="BajaCatastrófico","Extremo",IF(X611="Muy BajaLeve","Bajo",IF(X611="Muy BajaMenor","Bajo",IF(X611="Muy BajaModerado","Moderado",IF(X611="Muy BajaMayor","Alto",IF(X611="Muy BajaCatastrófico","Extremo","")))))))))))))))))))))))))</f>
        <v>Moderado</v>
      </c>
      <c r="Z611" s="58">
        <v>1</v>
      </c>
      <c r="AA611" s="408" t="s">
        <v>1297</v>
      </c>
      <c r="AB611" s="381" t="s">
        <v>170</v>
      </c>
      <c r="AC611" s="408" t="s">
        <v>1298</v>
      </c>
      <c r="AD611" s="382" t="str">
        <f t="shared" si="56"/>
        <v>Probabilidad</v>
      </c>
      <c r="AE611" s="381" t="s">
        <v>64</v>
      </c>
      <c r="AF611" s="301">
        <f t="shared" si="57"/>
        <v>0.25</v>
      </c>
      <c r="AG611" s="381" t="s">
        <v>77</v>
      </c>
      <c r="AH611" s="301">
        <f t="shared" si="58"/>
        <v>0.15</v>
      </c>
      <c r="AI611" s="300">
        <f t="shared" si="59"/>
        <v>0.4</v>
      </c>
      <c r="AJ611" s="59">
        <f>IFERROR(IF(AD611="Probabilidad",(Q611-(+Q611*AI611)),IF(AD611="Impacto",Q611,"")),"")</f>
        <v>0.48</v>
      </c>
      <c r="AK611" s="59">
        <f>IFERROR(IF(AD611="Impacto",(W611-(+W611*AI611)),IF(AD611="Probabilidad",W611,"")),"")</f>
        <v>0.4</v>
      </c>
      <c r="AL611" s="10" t="s">
        <v>66</v>
      </c>
      <c r="AM611" s="10" t="s">
        <v>67</v>
      </c>
      <c r="AN611" s="10" t="s">
        <v>80</v>
      </c>
      <c r="AO611" s="951">
        <f>Q611</f>
        <v>0.8</v>
      </c>
      <c r="AP611" s="951">
        <f>IF(AJ611="","",MIN(AJ611:AJ616))</f>
        <v>0.33599999999999997</v>
      </c>
      <c r="AQ611" s="967" t="str">
        <f>IFERROR(IF(AP611="","",IF(AP611&lt;=0.2,"Muy Baja",IF(AP611&lt;=0.4,"Baja",IF(AP611&lt;=0.6,"Media",IF(AP611&lt;=0.8,"Alta","Muy Alta"))))),"")</f>
        <v>Baja</v>
      </c>
      <c r="AR611" s="951">
        <f>W611</f>
        <v>0.4</v>
      </c>
      <c r="AS611" s="951">
        <f>IF(AK611="","",MIN(AK611:AK616))</f>
        <v>0.4</v>
      </c>
      <c r="AT611" s="967" t="str">
        <f>IFERROR(IF(AS611="","",IF(AS611&lt;=0.2,"Leve",IF(AS611&lt;=0.4,"Menor",IF(AS611&lt;=0.6,"Moderado",IF(AS611&lt;=0.8,"Mayor","Catastrófico"))))),"")</f>
        <v>Menor</v>
      </c>
      <c r="AU611" s="967" t="str">
        <f>Y611</f>
        <v>Moderado</v>
      </c>
      <c r="AV611" s="967" t="str">
        <f>IFERROR(IF(OR(AND(AQ611="Muy Baja",AT611="Leve"),AND(AQ611="Muy Baja",AT611="Menor"),AND(AQ611="Baja",AT611="Leve")),"Bajo",IF(OR(AND(AQ611="Muy baja",AT611="Moderado"),AND(AQ611="Baja",AT611="Menor"),AND(AQ611="Baja",AT611="Moderado"),AND(AQ611="Media",AT611="Leve"),AND(AQ611="Media",AT611="Menor"),AND(AQ611="Media",AT611="Moderado"),AND(AQ611="Alta",AT611="Leve"),AND(AQ611="Alta",AT611="Menor")),"Moderado",IF(OR(AND(AQ611="Muy Baja",AT611="Mayor"),AND(AQ611="Baja",AT611="Mayor"),AND(AQ611="Media",AT611="Mayor"),AND(AQ611="Alta",AT611="Moderado"),AND(AQ611="Alta",AT611="Mayor"),AND(AQ611="Muy Alta",AT611="Leve"),AND(AQ611="Muy Alta",AT611="Menor"),AND(AQ611="Muy Alta",AT611="Moderado"),AND(AQ611="Muy Alta",AT611="Mayor")),"Alto",IF(OR(AND(AQ611="Muy Baja",AT611="Catastrófico"),AND(AQ611="Baja",AT611="Catastrófico"),AND(AQ611="Media",AT611="Catastrófico"),AND(AQ611="Alta",AT611="Catastrófico"),AND(AQ611="Muy Alta",AT611="Catastrófico")),"Extremo","")))),"")</f>
        <v>Moderado</v>
      </c>
      <c r="AW611" s="802" t="s">
        <v>167</v>
      </c>
      <c r="AX611" s="851" t="s">
        <v>1746</v>
      </c>
      <c r="AY611" s="851" t="s">
        <v>1747</v>
      </c>
      <c r="AZ611" s="851" t="s">
        <v>664</v>
      </c>
      <c r="BA611" s="851" t="s">
        <v>1271</v>
      </c>
      <c r="BB611" s="1037">
        <v>45291</v>
      </c>
      <c r="BC611" s="855"/>
      <c r="BD611" s="855"/>
      <c r="BE611" s="1039"/>
      <c r="BF611" s="1039"/>
      <c r="BG611" s="1039"/>
      <c r="BH611" s="1039"/>
      <c r="BI611" s="1039"/>
      <c r="BJ611" s="855"/>
      <c r="BK611" s="855"/>
      <c r="BL611" s="1040"/>
    </row>
    <row r="612" spans="1:64" ht="120" x14ac:dyDescent="0.25">
      <c r="A612" s="1056"/>
      <c r="B612" s="1168"/>
      <c r="C612" s="1062"/>
      <c r="D612" s="1013"/>
      <c r="E612" s="946"/>
      <c r="F612" s="1016"/>
      <c r="G612" s="852"/>
      <c r="H612" s="803"/>
      <c r="I612" s="1044"/>
      <c r="J612" s="438"/>
      <c r="K612" s="1002"/>
      <c r="L612" s="852"/>
      <c r="M612" s="852"/>
      <c r="N612" s="805"/>
      <c r="O612" s="971"/>
      <c r="P612" s="803"/>
      <c r="Q612" s="955"/>
      <c r="R612" s="803"/>
      <c r="S612" s="955"/>
      <c r="T612" s="803"/>
      <c r="U612" s="955"/>
      <c r="V612" s="958"/>
      <c r="W612" s="955"/>
      <c r="X612" s="955"/>
      <c r="Y612" s="968"/>
      <c r="Z612" s="68">
        <v>2</v>
      </c>
      <c r="AA612" s="62" t="s">
        <v>991</v>
      </c>
      <c r="AB612" s="383" t="s">
        <v>165</v>
      </c>
      <c r="AC612" s="385" t="s">
        <v>869</v>
      </c>
      <c r="AD612" s="384" t="str">
        <f t="shared" si="56"/>
        <v>Probabilidad</v>
      </c>
      <c r="AE612" s="383" t="s">
        <v>75</v>
      </c>
      <c r="AF612" s="302">
        <f t="shared" si="57"/>
        <v>0.15</v>
      </c>
      <c r="AG612" s="381" t="s">
        <v>77</v>
      </c>
      <c r="AH612" s="302">
        <f t="shared" si="58"/>
        <v>0.15</v>
      </c>
      <c r="AI612" s="315">
        <f t="shared" si="59"/>
        <v>0.3</v>
      </c>
      <c r="AJ612" s="69">
        <f>IFERROR(IF(AND(AD611="Probabilidad",AD612="Probabilidad"),(AJ611-(+AJ611*AI612)),IF(AD612="Probabilidad",(Q611-(+Q611*AI612)),IF(AD612="Impacto",AJ611,""))),"")</f>
        <v>0.33599999999999997</v>
      </c>
      <c r="AK612" s="69">
        <f>IFERROR(IF(AND(AD611="Impacto",AD612="Impacto"),(AK611-(+AK611*AI612)),IF(AD612="Impacto",(W611-(W611*AI612)),IF(AD612="Probabilidad",AK611,""))),"")</f>
        <v>0.4</v>
      </c>
      <c r="AL612" s="10" t="s">
        <v>66</v>
      </c>
      <c r="AM612" s="10" t="s">
        <v>67</v>
      </c>
      <c r="AN612" s="10" t="s">
        <v>80</v>
      </c>
      <c r="AO612" s="952"/>
      <c r="AP612" s="952"/>
      <c r="AQ612" s="968"/>
      <c r="AR612" s="952"/>
      <c r="AS612" s="952"/>
      <c r="AT612" s="968"/>
      <c r="AU612" s="968"/>
      <c r="AV612" s="968"/>
      <c r="AW612" s="803"/>
      <c r="AX612" s="852"/>
      <c r="AY612" s="852"/>
      <c r="AZ612" s="852"/>
      <c r="BA612" s="852"/>
      <c r="BB612" s="1046"/>
      <c r="BC612" s="852"/>
      <c r="BD612" s="852"/>
      <c r="BE612" s="1020"/>
      <c r="BF612" s="1020"/>
      <c r="BG612" s="1020"/>
      <c r="BH612" s="1020"/>
      <c r="BI612" s="1020"/>
      <c r="BJ612" s="852"/>
      <c r="BK612" s="852"/>
      <c r="BL612" s="1041"/>
    </row>
    <row r="613" spans="1:64" x14ac:dyDescent="0.25">
      <c r="A613" s="1056"/>
      <c r="B613" s="1168"/>
      <c r="C613" s="1062"/>
      <c r="D613" s="1013"/>
      <c r="E613" s="946"/>
      <c r="F613" s="1016"/>
      <c r="G613" s="852"/>
      <c r="H613" s="803"/>
      <c r="I613" s="1044"/>
      <c r="J613" s="438"/>
      <c r="K613" s="1002"/>
      <c r="L613" s="852"/>
      <c r="M613" s="852"/>
      <c r="N613" s="805"/>
      <c r="O613" s="971"/>
      <c r="P613" s="803"/>
      <c r="Q613" s="955"/>
      <c r="R613" s="803"/>
      <c r="S613" s="955"/>
      <c r="T613" s="803"/>
      <c r="U613" s="955"/>
      <c r="V613" s="958"/>
      <c r="W613" s="955"/>
      <c r="X613" s="955"/>
      <c r="Y613" s="968"/>
      <c r="Z613" s="68">
        <v>3</v>
      </c>
      <c r="AA613" s="385"/>
      <c r="AB613" s="383"/>
      <c r="AC613" s="385"/>
      <c r="AD613" s="384" t="str">
        <f t="shared" si="56"/>
        <v/>
      </c>
      <c r="AE613" s="383"/>
      <c r="AF613" s="302" t="str">
        <f t="shared" si="57"/>
        <v/>
      </c>
      <c r="AG613" s="383"/>
      <c r="AH613" s="302" t="str">
        <f t="shared" si="58"/>
        <v/>
      </c>
      <c r="AI613" s="315" t="str">
        <f t="shared" si="59"/>
        <v/>
      </c>
      <c r="AJ613" s="69" t="str">
        <f>IFERROR(IF(AND(AD612="Probabilidad",AD613="Probabilidad"),(AJ612-(+AJ612*AI613)),IF(AND(AD612="Impacto",AD613="Probabilidad"),(AJ611-(+AJ611*AI613)),IF(AD613="Impacto",AJ612,""))),"")</f>
        <v/>
      </c>
      <c r="AK613" s="69" t="str">
        <f>IFERROR(IF(AND(AD612="Impacto",AD613="Impacto"),(AK612-(+AK612*AI613)),IF(AND(AD612="Probabilidad",AD613="Impacto"),(AK611-(+AK611*AI613)),IF(AD613="Probabilidad",AK612,""))),"")</f>
        <v/>
      </c>
      <c r="AL613" s="19"/>
      <c r="AM613" s="19"/>
      <c r="AN613" s="19"/>
      <c r="AO613" s="952"/>
      <c r="AP613" s="952"/>
      <c r="AQ613" s="968"/>
      <c r="AR613" s="952"/>
      <c r="AS613" s="952"/>
      <c r="AT613" s="968"/>
      <c r="AU613" s="968"/>
      <c r="AV613" s="968"/>
      <c r="AW613" s="803"/>
      <c r="AX613" s="852"/>
      <c r="AY613" s="852"/>
      <c r="AZ613" s="852"/>
      <c r="BA613" s="852"/>
      <c r="BB613" s="1046"/>
      <c r="BC613" s="852"/>
      <c r="BD613" s="852"/>
      <c r="BE613" s="1020"/>
      <c r="BF613" s="1020"/>
      <c r="BG613" s="1020"/>
      <c r="BH613" s="1020"/>
      <c r="BI613" s="1020"/>
      <c r="BJ613" s="852"/>
      <c r="BK613" s="852"/>
      <c r="BL613" s="1041"/>
    </row>
    <row r="614" spans="1:64" x14ac:dyDescent="0.25">
      <c r="A614" s="1056"/>
      <c r="B614" s="1168"/>
      <c r="C614" s="1062"/>
      <c r="D614" s="1013"/>
      <c r="E614" s="946"/>
      <c r="F614" s="1016"/>
      <c r="G614" s="852"/>
      <c r="H614" s="803"/>
      <c r="I614" s="1044"/>
      <c r="J614" s="438"/>
      <c r="K614" s="1002"/>
      <c r="L614" s="852"/>
      <c r="M614" s="852"/>
      <c r="N614" s="805"/>
      <c r="O614" s="971"/>
      <c r="P614" s="803"/>
      <c r="Q614" s="955"/>
      <c r="R614" s="803"/>
      <c r="S614" s="955"/>
      <c r="T614" s="803"/>
      <c r="U614" s="955"/>
      <c r="V614" s="958"/>
      <c r="W614" s="955"/>
      <c r="X614" s="955"/>
      <c r="Y614" s="968"/>
      <c r="Z614" s="68">
        <v>4</v>
      </c>
      <c r="AA614" s="385"/>
      <c r="AB614" s="383"/>
      <c r="AC614" s="385"/>
      <c r="AD614" s="384" t="str">
        <f t="shared" si="56"/>
        <v/>
      </c>
      <c r="AE614" s="383"/>
      <c r="AF614" s="302" t="str">
        <f t="shared" si="57"/>
        <v/>
      </c>
      <c r="AG614" s="383"/>
      <c r="AH614" s="302" t="str">
        <f t="shared" si="58"/>
        <v/>
      </c>
      <c r="AI614" s="315" t="str">
        <f t="shared" si="59"/>
        <v/>
      </c>
      <c r="AJ614" s="69" t="str">
        <f>IFERROR(IF(AND(AD613="Probabilidad",AD614="Probabilidad"),(AJ613-(+AJ613*AI614)),IF(AND(AD613="Impacto",AD614="Probabilidad"),(AJ612-(+AJ612*AI614)),IF(AD614="Impacto",AJ613,""))),"")</f>
        <v/>
      </c>
      <c r="AK614" s="69" t="str">
        <f>IFERROR(IF(AND(AD613="Impacto",AD614="Impacto"),(AK613-(+AK613*AI614)),IF(AND(AD613="Probabilidad",AD614="Impacto"),(AK612-(+AK612*AI614)),IF(AD614="Probabilidad",AK613,""))),"")</f>
        <v/>
      </c>
      <c r="AL614" s="19"/>
      <c r="AM614" s="19"/>
      <c r="AN614" s="19"/>
      <c r="AO614" s="952"/>
      <c r="AP614" s="952"/>
      <c r="AQ614" s="968"/>
      <c r="AR614" s="952"/>
      <c r="AS614" s="952"/>
      <c r="AT614" s="968"/>
      <c r="AU614" s="968"/>
      <c r="AV614" s="968"/>
      <c r="AW614" s="803"/>
      <c r="AX614" s="852"/>
      <c r="AY614" s="852"/>
      <c r="AZ614" s="852"/>
      <c r="BA614" s="852"/>
      <c r="BB614" s="1046"/>
      <c r="BC614" s="852"/>
      <c r="BD614" s="852"/>
      <c r="BE614" s="1020"/>
      <c r="BF614" s="1020"/>
      <c r="BG614" s="1020"/>
      <c r="BH614" s="1020"/>
      <c r="BI614" s="1020"/>
      <c r="BJ614" s="852"/>
      <c r="BK614" s="852"/>
      <c r="BL614" s="1041"/>
    </row>
    <row r="615" spans="1:64" x14ac:dyDescent="0.25">
      <c r="A615" s="1056"/>
      <c r="B615" s="1168"/>
      <c r="C615" s="1062"/>
      <c r="D615" s="1013"/>
      <c r="E615" s="946"/>
      <c r="F615" s="1016"/>
      <c r="G615" s="852"/>
      <c r="H615" s="803"/>
      <c r="I615" s="1044"/>
      <c r="J615" s="438"/>
      <c r="K615" s="1002"/>
      <c r="L615" s="852"/>
      <c r="M615" s="852"/>
      <c r="N615" s="805"/>
      <c r="O615" s="971"/>
      <c r="P615" s="803"/>
      <c r="Q615" s="955"/>
      <c r="R615" s="803"/>
      <c r="S615" s="955"/>
      <c r="T615" s="803"/>
      <c r="U615" s="955"/>
      <c r="V615" s="958"/>
      <c r="W615" s="955"/>
      <c r="X615" s="955"/>
      <c r="Y615" s="968"/>
      <c r="Z615" s="68">
        <v>5</v>
      </c>
      <c r="AA615" s="385"/>
      <c r="AB615" s="383"/>
      <c r="AC615" s="385"/>
      <c r="AD615" s="384" t="str">
        <f t="shared" si="56"/>
        <v/>
      </c>
      <c r="AE615" s="383"/>
      <c r="AF615" s="302" t="str">
        <f t="shared" si="57"/>
        <v/>
      </c>
      <c r="AG615" s="383"/>
      <c r="AH615" s="302" t="str">
        <f t="shared" si="58"/>
        <v/>
      </c>
      <c r="AI615" s="315" t="str">
        <f t="shared" si="59"/>
        <v/>
      </c>
      <c r="AJ615" s="69" t="str">
        <f>IFERROR(IF(AND(AD614="Probabilidad",AD615="Probabilidad"),(AJ614-(+AJ614*AI615)),IF(AND(AD614="Impacto",AD615="Probabilidad"),(AJ613-(+AJ613*AI615)),IF(AD615="Impacto",AJ614,""))),"")</f>
        <v/>
      </c>
      <c r="AK615" s="69" t="str">
        <f>IFERROR(IF(AND(AD614="Impacto",AD615="Impacto"),(AK614-(+AK614*AI615)),IF(AND(AD614="Probabilidad",AD615="Impacto"),(AK613-(+AK613*AI615)),IF(AD615="Probabilidad",AK614,""))),"")</f>
        <v/>
      </c>
      <c r="AL615" s="19"/>
      <c r="AM615" s="19"/>
      <c r="AN615" s="19"/>
      <c r="AO615" s="952"/>
      <c r="AP615" s="952"/>
      <c r="AQ615" s="968"/>
      <c r="AR615" s="952"/>
      <c r="AS615" s="952"/>
      <c r="AT615" s="968"/>
      <c r="AU615" s="968"/>
      <c r="AV615" s="968"/>
      <c r="AW615" s="803"/>
      <c r="AX615" s="852"/>
      <c r="AY615" s="852"/>
      <c r="AZ615" s="852"/>
      <c r="BA615" s="852"/>
      <c r="BB615" s="1046"/>
      <c r="BC615" s="852"/>
      <c r="BD615" s="852"/>
      <c r="BE615" s="1020"/>
      <c r="BF615" s="1020"/>
      <c r="BG615" s="1020"/>
      <c r="BH615" s="1020"/>
      <c r="BI615" s="1020"/>
      <c r="BJ615" s="852"/>
      <c r="BK615" s="852"/>
      <c r="BL615" s="1041"/>
    </row>
    <row r="616" spans="1:64" ht="15.75" thickBot="1" x14ac:dyDescent="0.3">
      <c r="A616" s="1056"/>
      <c r="B616" s="1168"/>
      <c r="C616" s="1062"/>
      <c r="D616" s="1014"/>
      <c r="E616" s="947"/>
      <c r="F616" s="1017"/>
      <c r="G616" s="960"/>
      <c r="H616" s="847"/>
      <c r="I616" s="1045"/>
      <c r="J616" s="439"/>
      <c r="K616" s="1003"/>
      <c r="L616" s="960"/>
      <c r="M616" s="960"/>
      <c r="N616" s="806"/>
      <c r="O616" s="972"/>
      <c r="P616" s="847"/>
      <c r="Q616" s="956"/>
      <c r="R616" s="847"/>
      <c r="S616" s="956"/>
      <c r="T616" s="847"/>
      <c r="U616" s="956"/>
      <c r="V616" s="959"/>
      <c r="W616" s="956"/>
      <c r="X616" s="956"/>
      <c r="Y616" s="969"/>
      <c r="Z616" s="60">
        <v>6</v>
      </c>
      <c r="AA616" s="387"/>
      <c r="AB616" s="388"/>
      <c r="AC616" s="387"/>
      <c r="AD616" s="391" t="str">
        <f t="shared" ref="AD616:AD634" si="60">IF(OR(AE616="Preventivo",AE616="Detectivo"),"Probabilidad",IF(AE616="Correctivo","Impacto",""))</f>
        <v/>
      </c>
      <c r="AE616" s="388"/>
      <c r="AF616" s="303" t="str">
        <f t="shared" ref="AF616:AF634" si="61">IF(AE616="","",IF(AE616="Preventivo",25%,IF(AE616="Detectivo",15%,IF(AE616="Correctivo",10%))))</f>
        <v/>
      </c>
      <c r="AG616" s="388"/>
      <c r="AH616" s="303" t="str">
        <f t="shared" ref="AH616:AH634" si="62">IF(AG616="Automático",25%,IF(AG616="Manual",15%,""))</f>
        <v/>
      </c>
      <c r="AI616" s="61" t="str">
        <f t="shared" ref="AI616:AI634" si="63">IF(OR(AF616="",AH616=""),"",AF616+AH616)</f>
        <v/>
      </c>
      <c r="AJ616" s="63" t="str">
        <f>IFERROR(IF(AND(AD615="Probabilidad",AD616="Probabilidad"),(AJ615-(+AJ615*AI616)),IF(AND(AD615="Impacto",AD616="Probabilidad"),(AJ614-(+AJ614*AI616)),IF(AD616="Impacto",AJ615,""))),"")</f>
        <v/>
      </c>
      <c r="AK616" s="63" t="str">
        <f>IFERROR(IF(AND(AD615="Impacto",AD616="Impacto"),(AK615-(+AK615*AI616)),IF(AND(AD615="Probabilidad",AD616="Impacto"),(AK614-(+AK614*AI616)),IF(AD616="Probabilidad",AK615,""))),"")</f>
        <v/>
      </c>
      <c r="AL616" s="20"/>
      <c r="AM616" s="20"/>
      <c r="AN616" s="20"/>
      <c r="AO616" s="953"/>
      <c r="AP616" s="953"/>
      <c r="AQ616" s="969"/>
      <c r="AR616" s="953"/>
      <c r="AS616" s="953"/>
      <c r="AT616" s="969"/>
      <c r="AU616" s="969"/>
      <c r="AV616" s="969"/>
      <c r="AW616" s="847"/>
      <c r="AX616" s="960"/>
      <c r="AY616" s="960"/>
      <c r="AZ616" s="960"/>
      <c r="BA616" s="960"/>
      <c r="BB616" s="1047"/>
      <c r="BC616" s="960"/>
      <c r="BD616" s="960"/>
      <c r="BE616" s="1021"/>
      <c r="BF616" s="1021"/>
      <c r="BG616" s="1021"/>
      <c r="BH616" s="1021"/>
      <c r="BI616" s="1021"/>
      <c r="BJ616" s="960"/>
      <c r="BK616" s="960"/>
      <c r="BL616" s="1042"/>
    </row>
    <row r="617" spans="1:64" ht="77.25" customHeight="1" thickBot="1" x14ac:dyDescent="0.3">
      <c r="A617" s="1056"/>
      <c r="B617" s="1168"/>
      <c r="C617" s="1062"/>
      <c r="D617" s="1012" t="s">
        <v>840</v>
      </c>
      <c r="E617" s="945" t="s">
        <v>129</v>
      </c>
      <c r="F617" s="1015">
        <v>12</v>
      </c>
      <c r="G617" s="851" t="s">
        <v>1294</v>
      </c>
      <c r="H617" s="802" t="s">
        <v>99</v>
      </c>
      <c r="I617" s="1043" t="s">
        <v>1318</v>
      </c>
      <c r="J617" s="436" t="s">
        <v>16</v>
      </c>
      <c r="K617" s="1001" t="str">
        <f>CONCATENATE(" *",[30]Árbol_G!C744," *",[30]Árbol_G!E744," *",[30]Árbol_G!G744)</f>
        <v xml:space="preserve"> * * *</v>
      </c>
      <c r="L617" s="851" t="s">
        <v>1299</v>
      </c>
      <c r="M617" s="851" t="s">
        <v>1300</v>
      </c>
      <c r="N617" s="804"/>
      <c r="O617" s="970"/>
      <c r="P617" s="802" t="s">
        <v>72</v>
      </c>
      <c r="Q617" s="954">
        <f>IF(P617="Muy Alta",100%,IF(P617="Alta",80%,IF(P617="Media",60%,IF(P617="Baja",40%,IF(P617="Muy Baja",20%,"")))))</f>
        <v>0.8</v>
      </c>
      <c r="R617" s="802" t="s">
        <v>9</v>
      </c>
      <c r="S617" s="954">
        <f>IF(R617="Catastrófico",100%,IF(R617="Mayor",80%,IF(R617="Moderado",60%,IF(R617="Menor",40%,IF(R617="Leve",20%,"")))))</f>
        <v>0.4</v>
      </c>
      <c r="T617" s="802" t="s">
        <v>74</v>
      </c>
      <c r="U617" s="954">
        <f>IF(T617="Catastrófico",100%,IF(T617="Mayor",80%,IF(T617="Moderado",60%,IF(T617="Menor",40%,IF(T617="Leve",20%,"")))))</f>
        <v>0.2</v>
      </c>
      <c r="V617" s="957" t="str">
        <f>IF(W617=100%,"Catastrófico",IF(W617=80%,"Mayor",IF(W617=60%,"Moderado",IF(W617=40%,"Menor",IF(W617=20%,"Leve","")))))</f>
        <v>Menor</v>
      </c>
      <c r="W617" s="954">
        <f>IF(AND(S617="",U617=""),"",MAX(S617,U617))</f>
        <v>0.4</v>
      </c>
      <c r="X617" s="954" t="str">
        <f>CONCATENATE(P617,V617)</f>
        <v>AltaMenor</v>
      </c>
      <c r="Y617" s="967" t="str">
        <f>IF(X617="Muy AltaLeve","Alto",IF(X617="Muy AltaMenor","Alto",IF(X617="Muy AltaModerado","Alto",IF(X617="Muy AltaMayor","Alto",IF(X617="Muy AltaCatastrófico","Extremo",IF(X617="AltaLeve","Moderado",IF(X617="AltaMenor","Moderado",IF(X617="AltaModerado","Alto",IF(X617="AltaMayor","Alto",IF(X617="AltaCatastrófico","Extremo",IF(X617="MediaLeve","Moderado",IF(X617="MediaMenor","Moderado",IF(X617="MediaModerado","Moderado",IF(X617="MediaMayor","Alto",IF(X617="MediaCatastrófico","Extremo",IF(X617="BajaLeve","Bajo",IF(X617="BajaMenor","Moderado",IF(X617="BajaModerado","Moderado",IF(X617="BajaMayor","Alto",IF(X617="BajaCatastrófico","Extremo",IF(X617="Muy BajaLeve","Bajo",IF(X617="Muy BajaMenor","Bajo",IF(X617="Muy BajaModerado","Moderado",IF(X617="Muy BajaMayor","Alto",IF(X617="Muy BajaCatastrófico","Extremo","")))))))))))))))))))))))))</f>
        <v>Moderado</v>
      </c>
      <c r="Z617" s="58">
        <v>1</v>
      </c>
      <c r="AA617" s="385" t="s">
        <v>1301</v>
      </c>
      <c r="AB617" s="381" t="s">
        <v>170</v>
      </c>
      <c r="AC617" s="385" t="s">
        <v>869</v>
      </c>
      <c r="AD617" s="382" t="str">
        <f t="shared" si="60"/>
        <v>Probabilidad</v>
      </c>
      <c r="AE617" s="381" t="s">
        <v>75</v>
      </c>
      <c r="AF617" s="301">
        <f t="shared" si="61"/>
        <v>0.15</v>
      </c>
      <c r="AG617" s="381" t="s">
        <v>77</v>
      </c>
      <c r="AH617" s="301">
        <f t="shared" si="62"/>
        <v>0.15</v>
      </c>
      <c r="AI617" s="300">
        <f t="shared" si="63"/>
        <v>0.3</v>
      </c>
      <c r="AJ617" s="59">
        <f>IFERROR(IF(AD617="Probabilidad",(Q617-(+Q617*AI617)),IF(AD617="Impacto",Q617,"")),"")</f>
        <v>0.56000000000000005</v>
      </c>
      <c r="AK617" s="59">
        <f>IFERROR(IF(AD617="Impacto",(W617-(+W617*AI617)),IF(AD617="Probabilidad",W617,"")),"")</f>
        <v>0.4</v>
      </c>
      <c r="AL617" s="10" t="s">
        <v>66</v>
      </c>
      <c r="AM617" s="10" t="s">
        <v>79</v>
      </c>
      <c r="AN617" s="10" t="s">
        <v>80</v>
      </c>
      <c r="AO617" s="951">
        <f>Q617</f>
        <v>0.8</v>
      </c>
      <c r="AP617" s="951">
        <f>IF(AJ617="","",MIN(AJ617:AJ622))</f>
        <v>0.12096</v>
      </c>
      <c r="AQ617" s="967" t="str">
        <f>IFERROR(IF(AP617="","",IF(AP617&lt;=0.2,"Muy Baja",IF(AP617&lt;=0.4,"Baja",IF(AP617&lt;=0.6,"Media",IF(AP617&lt;=0.8,"Alta","Muy Alta"))))),"")</f>
        <v>Muy Baja</v>
      </c>
      <c r="AR617" s="951">
        <f>W617</f>
        <v>0.4</v>
      </c>
      <c r="AS617" s="951">
        <f>IF(AK617="","",MIN(AK617:AK622))</f>
        <v>0.4</v>
      </c>
      <c r="AT617" s="967" t="str">
        <f>IFERROR(IF(AS617="","",IF(AS617&lt;=0.2,"Leve",IF(AS617&lt;=0.4,"Menor",IF(AS617&lt;=0.6,"Moderado",IF(AS617&lt;=0.8,"Mayor","Catastrófico"))))),"")</f>
        <v>Menor</v>
      </c>
      <c r="AU617" s="967" t="str">
        <f>Y617</f>
        <v>Moderado</v>
      </c>
      <c r="AV617" s="967" t="str">
        <f>IFERROR(IF(OR(AND(AQ617="Muy Baja",AT617="Leve"),AND(AQ617="Muy Baja",AT617="Menor"),AND(AQ617="Baja",AT617="Leve")),"Bajo",IF(OR(AND(AQ617="Muy baja",AT617="Moderado"),AND(AQ617="Baja",AT617="Menor"),AND(AQ617="Baja",AT617="Moderado"),AND(AQ617="Media",AT617="Leve"),AND(AQ617="Media",AT617="Menor"),AND(AQ617="Media",AT617="Moderado"),AND(AQ617="Alta",AT617="Leve"),AND(AQ617="Alta",AT617="Menor")),"Moderado",IF(OR(AND(AQ617="Muy Baja",AT617="Mayor"),AND(AQ617="Baja",AT617="Mayor"),AND(AQ617="Media",AT617="Mayor"),AND(AQ617="Alta",AT617="Moderado"),AND(AQ617="Alta",AT617="Mayor"),AND(AQ617="Muy Alta",AT617="Leve"),AND(AQ617="Muy Alta",AT617="Menor"),AND(AQ617="Muy Alta",AT617="Moderado"),AND(AQ617="Muy Alta",AT617="Mayor")),"Alto",IF(OR(AND(AQ617="Muy Baja",AT617="Catastrófico"),AND(AQ617="Baja",AT617="Catastrófico"),AND(AQ617="Media",AT617="Catastrófico"),AND(AQ617="Alta",AT617="Catastrófico"),AND(AQ617="Muy Alta",AT617="Catastrófico")),"Extremo","")))),"")</f>
        <v>Bajo</v>
      </c>
      <c r="AW617" s="802" t="s">
        <v>82</v>
      </c>
      <c r="AX617" s="851"/>
      <c r="AY617" s="851"/>
      <c r="AZ617" s="851"/>
      <c r="BA617" s="851"/>
      <c r="BB617" s="1037"/>
      <c r="BC617" s="851"/>
      <c r="BD617" s="851"/>
      <c r="BE617" s="851"/>
      <c r="BF617" s="851"/>
      <c r="BG617" s="851"/>
      <c r="BH617" s="1019"/>
      <c r="BI617" s="1019"/>
      <c r="BJ617" s="851"/>
      <c r="BK617" s="851"/>
      <c r="BL617" s="1048"/>
    </row>
    <row r="618" spans="1:64" ht="120.75" thickBot="1" x14ac:dyDescent="0.3">
      <c r="A618" s="1056"/>
      <c r="B618" s="1168"/>
      <c r="C618" s="1062"/>
      <c r="D618" s="1013"/>
      <c r="E618" s="946"/>
      <c r="F618" s="1016"/>
      <c r="G618" s="852"/>
      <c r="H618" s="803"/>
      <c r="I618" s="1044"/>
      <c r="J618" s="438"/>
      <c r="K618" s="1002"/>
      <c r="L618" s="852"/>
      <c r="M618" s="852"/>
      <c r="N618" s="805"/>
      <c r="O618" s="971"/>
      <c r="P618" s="803"/>
      <c r="Q618" s="955"/>
      <c r="R618" s="803"/>
      <c r="S618" s="955"/>
      <c r="T618" s="803"/>
      <c r="U618" s="955"/>
      <c r="V618" s="958"/>
      <c r="W618" s="955"/>
      <c r="X618" s="955"/>
      <c r="Y618" s="968"/>
      <c r="Z618" s="68">
        <v>2</v>
      </c>
      <c r="AA618" s="62" t="s">
        <v>884</v>
      </c>
      <c r="AB618" s="383" t="s">
        <v>165</v>
      </c>
      <c r="AC618" s="385" t="s">
        <v>869</v>
      </c>
      <c r="AD618" s="384" t="str">
        <f t="shared" si="60"/>
        <v>Probabilidad</v>
      </c>
      <c r="AE618" s="383" t="s">
        <v>64</v>
      </c>
      <c r="AF618" s="302">
        <f t="shared" si="61"/>
        <v>0.25</v>
      </c>
      <c r="AG618" s="381" t="s">
        <v>77</v>
      </c>
      <c r="AH618" s="302">
        <f t="shared" si="62"/>
        <v>0.15</v>
      </c>
      <c r="AI618" s="315">
        <f t="shared" si="63"/>
        <v>0.4</v>
      </c>
      <c r="AJ618" s="69">
        <f>IFERROR(IF(AND(AD617="Probabilidad",AD618="Probabilidad"),(AJ617-(+AJ617*AI618)),IF(AD618="Probabilidad",(Q617-(+Q617*AI618)),IF(AD618="Impacto",AJ617,""))),"")</f>
        <v>0.33600000000000002</v>
      </c>
      <c r="AK618" s="69">
        <f>IFERROR(IF(AND(AD617="Impacto",AD618="Impacto"),(AK617-(+AK617*AI618)),IF(AD618="Impacto",(W617-(W617*AI618)),IF(AD618="Probabilidad",AK617,""))),"")</f>
        <v>0.4</v>
      </c>
      <c r="AL618" s="10" t="s">
        <v>66</v>
      </c>
      <c r="AM618" s="19" t="s">
        <v>67</v>
      </c>
      <c r="AN618" s="19" t="s">
        <v>80</v>
      </c>
      <c r="AO618" s="952"/>
      <c r="AP618" s="952"/>
      <c r="AQ618" s="968"/>
      <c r="AR618" s="952"/>
      <c r="AS618" s="952"/>
      <c r="AT618" s="968"/>
      <c r="AU618" s="968"/>
      <c r="AV618" s="968"/>
      <c r="AW618" s="803"/>
      <c r="AX618" s="852"/>
      <c r="AY618" s="852"/>
      <c r="AZ618" s="852"/>
      <c r="BA618" s="852"/>
      <c r="BB618" s="1046"/>
      <c r="BC618" s="852"/>
      <c r="BD618" s="852"/>
      <c r="BE618" s="852"/>
      <c r="BF618" s="852"/>
      <c r="BG618" s="852"/>
      <c r="BH618" s="1020"/>
      <c r="BI618" s="1020"/>
      <c r="BJ618" s="852"/>
      <c r="BK618" s="852"/>
      <c r="BL618" s="1041"/>
    </row>
    <row r="619" spans="1:64" ht="105.75" thickBot="1" x14ac:dyDescent="0.3">
      <c r="A619" s="1056"/>
      <c r="B619" s="1168"/>
      <c r="C619" s="1062"/>
      <c r="D619" s="1013"/>
      <c r="E619" s="946"/>
      <c r="F619" s="1016"/>
      <c r="G619" s="852"/>
      <c r="H619" s="803"/>
      <c r="I619" s="1044"/>
      <c r="J619" s="438"/>
      <c r="K619" s="1002"/>
      <c r="L619" s="852"/>
      <c r="M619" s="852"/>
      <c r="N619" s="805"/>
      <c r="O619" s="971"/>
      <c r="P619" s="803"/>
      <c r="Q619" s="955"/>
      <c r="R619" s="803"/>
      <c r="S619" s="955"/>
      <c r="T619" s="803"/>
      <c r="U619" s="955"/>
      <c r="V619" s="958"/>
      <c r="W619" s="955"/>
      <c r="X619" s="955"/>
      <c r="Y619" s="968"/>
      <c r="Z619" s="68">
        <v>3</v>
      </c>
      <c r="AA619" s="408" t="s">
        <v>1000</v>
      </c>
      <c r="AB619" s="383" t="s">
        <v>170</v>
      </c>
      <c r="AC619" s="408" t="s">
        <v>1001</v>
      </c>
      <c r="AD619" s="384" t="str">
        <f t="shared" si="60"/>
        <v>Probabilidad</v>
      </c>
      <c r="AE619" s="383" t="s">
        <v>64</v>
      </c>
      <c r="AF619" s="302">
        <f t="shared" si="61"/>
        <v>0.25</v>
      </c>
      <c r="AG619" s="381" t="s">
        <v>77</v>
      </c>
      <c r="AH619" s="302">
        <f t="shared" si="62"/>
        <v>0.15</v>
      </c>
      <c r="AI619" s="315">
        <f t="shared" si="63"/>
        <v>0.4</v>
      </c>
      <c r="AJ619" s="69">
        <f>IFERROR(IF(AND(AD618="Probabilidad",AD619="Probabilidad"),(AJ618-(+AJ618*AI619)),IF(AND(AD618="Impacto",AD619="Probabilidad"),(AJ617-(+AJ617*AI619)),IF(AD619="Impacto",AJ618,""))),"")</f>
        <v>0.2016</v>
      </c>
      <c r="AK619" s="69">
        <f>IFERROR(IF(AND(AD618="Impacto",AD619="Impacto"),(AK618-(+AK618*AI619)),IF(AND(AD618="Probabilidad",AD619="Impacto"),(AK617-(+AK617*AI619)),IF(AD619="Probabilidad",AK618,""))),"")</f>
        <v>0.4</v>
      </c>
      <c r="AL619" s="10" t="s">
        <v>66</v>
      </c>
      <c r="AM619" s="19" t="s">
        <v>67</v>
      </c>
      <c r="AN619" s="19" t="s">
        <v>80</v>
      </c>
      <c r="AO619" s="952"/>
      <c r="AP619" s="952"/>
      <c r="AQ619" s="968"/>
      <c r="AR619" s="952"/>
      <c r="AS619" s="952"/>
      <c r="AT619" s="968"/>
      <c r="AU619" s="968"/>
      <c r="AV619" s="968"/>
      <c r="AW619" s="803"/>
      <c r="AX619" s="852"/>
      <c r="AY619" s="852"/>
      <c r="AZ619" s="852"/>
      <c r="BA619" s="852"/>
      <c r="BB619" s="1046"/>
      <c r="BC619" s="852"/>
      <c r="BD619" s="852"/>
      <c r="BE619" s="852"/>
      <c r="BF619" s="852"/>
      <c r="BG619" s="852"/>
      <c r="BH619" s="1020"/>
      <c r="BI619" s="1020"/>
      <c r="BJ619" s="852"/>
      <c r="BK619" s="852"/>
      <c r="BL619" s="1041"/>
    </row>
    <row r="620" spans="1:64" ht="90" x14ac:dyDescent="0.25">
      <c r="A620" s="1056"/>
      <c r="B620" s="1168"/>
      <c r="C620" s="1062"/>
      <c r="D620" s="1013"/>
      <c r="E620" s="946"/>
      <c r="F620" s="1016"/>
      <c r="G620" s="852"/>
      <c r="H620" s="803"/>
      <c r="I620" s="1044"/>
      <c r="J620" s="438"/>
      <c r="K620" s="1002"/>
      <c r="L620" s="852"/>
      <c r="M620" s="852"/>
      <c r="N620" s="805"/>
      <c r="O620" s="971"/>
      <c r="P620" s="803"/>
      <c r="Q620" s="955"/>
      <c r="R620" s="803"/>
      <c r="S620" s="955"/>
      <c r="T620" s="803"/>
      <c r="U620" s="955"/>
      <c r="V620" s="958"/>
      <c r="W620" s="955"/>
      <c r="X620" s="955"/>
      <c r="Y620" s="968"/>
      <c r="Z620" s="68">
        <v>4</v>
      </c>
      <c r="AA620" s="62" t="s">
        <v>1036</v>
      </c>
      <c r="AB620" s="383" t="s">
        <v>165</v>
      </c>
      <c r="AC620" s="385" t="s">
        <v>1077</v>
      </c>
      <c r="AD620" s="384" t="str">
        <f t="shared" si="60"/>
        <v>Probabilidad</v>
      </c>
      <c r="AE620" s="381" t="s">
        <v>75</v>
      </c>
      <c r="AF620" s="302">
        <f t="shared" si="61"/>
        <v>0.15</v>
      </c>
      <c r="AG620" s="383" t="s">
        <v>65</v>
      </c>
      <c r="AH620" s="302">
        <f t="shared" si="62"/>
        <v>0.25</v>
      </c>
      <c r="AI620" s="315">
        <f t="shared" si="63"/>
        <v>0.4</v>
      </c>
      <c r="AJ620" s="69">
        <f>IFERROR(IF(AND(AD619="Probabilidad",AD620="Probabilidad"),(AJ619-(+AJ619*AI620)),IF(AND(AD619="Impacto",AD620="Probabilidad"),(AJ618-(+AJ618*AI620)),IF(AD620="Impacto",AJ619,""))),"")</f>
        <v>0.12096</v>
      </c>
      <c r="AK620" s="69">
        <f>IFERROR(IF(AND(AD619="Impacto",AD620="Impacto"),(AK619-(+AK619*AI620)),IF(AND(AD619="Probabilidad",AD620="Impacto"),(AK618-(+AK618*AI620)),IF(AD620="Probabilidad",AK619,""))),"")</f>
        <v>0.4</v>
      </c>
      <c r="AL620" s="10" t="s">
        <v>66</v>
      </c>
      <c r="AM620" s="19" t="s">
        <v>67</v>
      </c>
      <c r="AN620" s="19" t="s">
        <v>80</v>
      </c>
      <c r="AO620" s="952"/>
      <c r="AP620" s="952"/>
      <c r="AQ620" s="968"/>
      <c r="AR620" s="952"/>
      <c r="AS620" s="952"/>
      <c r="AT620" s="968"/>
      <c r="AU620" s="968"/>
      <c r="AV620" s="968"/>
      <c r="AW620" s="803"/>
      <c r="AX620" s="852"/>
      <c r="AY620" s="852"/>
      <c r="AZ620" s="852"/>
      <c r="BA620" s="852"/>
      <c r="BB620" s="1046"/>
      <c r="BC620" s="852"/>
      <c r="BD620" s="852"/>
      <c r="BE620" s="852"/>
      <c r="BF620" s="852"/>
      <c r="BG620" s="852"/>
      <c r="BH620" s="1020"/>
      <c r="BI620" s="1020"/>
      <c r="BJ620" s="852"/>
      <c r="BK620" s="852"/>
      <c r="BL620" s="1041"/>
    </row>
    <row r="621" spans="1:64" x14ac:dyDescent="0.25">
      <c r="A621" s="1056"/>
      <c r="B621" s="1168"/>
      <c r="C621" s="1062"/>
      <c r="D621" s="1013"/>
      <c r="E621" s="946"/>
      <c r="F621" s="1016"/>
      <c r="G621" s="852"/>
      <c r="H621" s="803"/>
      <c r="I621" s="1044"/>
      <c r="J621" s="438"/>
      <c r="K621" s="1002"/>
      <c r="L621" s="852"/>
      <c r="M621" s="852"/>
      <c r="N621" s="805"/>
      <c r="O621" s="971"/>
      <c r="P621" s="803"/>
      <c r="Q621" s="955"/>
      <c r="R621" s="803"/>
      <c r="S621" s="955"/>
      <c r="T621" s="803"/>
      <c r="U621" s="955"/>
      <c r="V621" s="958"/>
      <c r="W621" s="955"/>
      <c r="X621" s="955"/>
      <c r="Y621" s="968"/>
      <c r="Z621" s="68">
        <v>5</v>
      </c>
      <c r="AA621" s="385"/>
      <c r="AB621" s="383"/>
      <c r="AC621" s="385"/>
      <c r="AD621" s="384" t="str">
        <f t="shared" si="60"/>
        <v/>
      </c>
      <c r="AE621" s="383"/>
      <c r="AF621" s="302" t="str">
        <f t="shared" si="61"/>
        <v/>
      </c>
      <c r="AG621" s="383"/>
      <c r="AH621" s="302" t="str">
        <f t="shared" si="62"/>
        <v/>
      </c>
      <c r="AI621" s="315" t="str">
        <f t="shared" si="63"/>
        <v/>
      </c>
      <c r="AJ621" s="69" t="str">
        <f>IFERROR(IF(AND(AD620="Probabilidad",AD621="Probabilidad"),(AJ620-(+AJ620*AI621)),IF(AND(AD620="Impacto",AD621="Probabilidad"),(AJ619-(+AJ619*AI621)),IF(AD621="Impacto",AJ620,""))),"")</f>
        <v/>
      </c>
      <c r="AK621" s="69" t="str">
        <f>IFERROR(IF(AND(AD620="Impacto",AD621="Impacto"),(AK620-(+AK620*AI621)),IF(AND(AD620="Probabilidad",AD621="Impacto"),(AK619-(+AK619*AI621)),IF(AD621="Probabilidad",AK620,""))),"")</f>
        <v/>
      </c>
      <c r="AL621" s="19"/>
      <c r="AM621" s="19"/>
      <c r="AN621" s="19"/>
      <c r="AO621" s="952"/>
      <c r="AP621" s="952"/>
      <c r="AQ621" s="968"/>
      <c r="AR621" s="952"/>
      <c r="AS621" s="952"/>
      <c r="AT621" s="968"/>
      <c r="AU621" s="968"/>
      <c r="AV621" s="968"/>
      <c r="AW621" s="803"/>
      <c r="AX621" s="852"/>
      <c r="AY621" s="852"/>
      <c r="AZ621" s="852"/>
      <c r="BA621" s="852"/>
      <c r="BB621" s="1046"/>
      <c r="BC621" s="852"/>
      <c r="BD621" s="852"/>
      <c r="BE621" s="852"/>
      <c r="BF621" s="852"/>
      <c r="BG621" s="852"/>
      <c r="BH621" s="1020"/>
      <c r="BI621" s="1020"/>
      <c r="BJ621" s="852"/>
      <c r="BK621" s="852"/>
      <c r="BL621" s="1041"/>
    </row>
    <row r="622" spans="1:64" ht="15.75" thickBot="1" x14ac:dyDescent="0.3">
      <c r="A622" s="1056"/>
      <c r="B622" s="1168"/>
      <c r="C622" s="1062"/>
      <c r="D622" s="1014"/>
      <c r="E622" s="947"/>
      <c r="F622" s="1017"/>
      <c r="G622" s="960"/>
      <c r="H622" s="847"/>
      <c r="I622" s="1045"/>
      <c r="J622" s="439"/>
      <c r="K622" s="1003"/>
      <c r="L622" s="960"/>
      <c r="M622" s="960"/>
      <c r="N622" s="806"/>
      <c r="O622" s="972"/>
      <c r="P622" s="847"/>
      <c r="Q622" s="956"/>
      <c r="R622" s="847"/>
      <c r="S622" s="956"/>
      <c r="T622" s="847"/>
      <c r="U622" s="956"/>
      <c r="V622" s="959"/>
      <c r="W622" s="956"/>
      <c r="X622" s="956"/>
      <c r="Y622" s="969"/>
      <c r="Z622" s="60">
        <v>6</v>
      </c>
      <c r="AA622" s="387"/>
      <c r="AB622" s="388"/>
      <c r="AC622" s="387"/>
      <c r="AD622" s="391" t="str">
        <f t="shared" si="60"/>
        <v/>
      </c>
      <c r="AE622" s="388"/>
      <c r="AF622" s="303" t="str">
        <f t="shared" si="61"/>
        <v/>
      </c>
      <c r="AG622" s="388"/>
      <c r="AH622" s="303" t="str">
        <f t="shared" si="62"/>
        <v/>
      </c>
      <c r="AI622" s="61" t="str">
        <f t="shared" si="63"/>
        <v/>
      </c>
      <c r="AJ622" s="63" t="str">
        <f>IFERROR(IF(AND(AD621="Probabilidad",AD622="Probabilidad"),(AJ621-(+AJ621*AI622)),IF(AND(AD621="Impacto",AD622="Probabilidad"),(AJ620-(+AJ620*AI622)),IF(AD622="Impacto",AJ621,""))),"")</f>
        <v/>
      </c>
      <c r="AK622" s="63" t="str">
        <f>IFERROR(IF(AND(AD621="Impacto",AD622="Impacto"),(AK621-(+AK621*AI622)),IF(AND(AD621="Probabilidad",AD622="Impacto"),(AK620-(+AK620*AI622)),IF(AD622="Probabilidad",AK621,""))),"")</f>
        <v/>
      </c>
      <c r="AL622" s="20"/>
      <c r="AM622" s="20"/>
      <c r="AN622" s="20"/>
      <c r="AO622" s="953"/>
      <c r="AP622" s="953"/>
      <c r="AQ622" s="969"/>
      <c r="AR622" s="953"/>
      <c r="AS622" s="953"/>
      <c r="AT622" s="969"/>
      <c r="AU622" s="969"/>
      <c r="AV622" s="969"/>
      <c r="AW622" s="847"/>
      <c r="AX622" s="960"/>
      <c r="AY622" s="960"/>
      <c r="AZ622" s="960"/>
      <c r="BA622" s="960"/>
      <c r="BB622" s="1047"/>
      <c r="BC622" s="960"/>
      <c r="BD622" s="960"/>
      <c r="BE622" s="960"/>
      <c r="BF622" s="960"/>
      <c r="BG622" s="960"/>
      <c r="BH622" s="1021"/>
      <c r="BI622" s="1021"/>
      <c r="BJ622" s="960"/>
      <c r="BK622" s="960"/>
      <c r="BL622" s="1042"/>
    </row>
    <row r="623" spans="1:64" ht="105.75" customHeight="1" thickBot="1" x14ac:dyDescent="0.3">
      <c r="A623" s="1056"/>
      <c r="B623" s="1168"/>
      <c r="C623" s="1062"/>
      <c r="D623" s="1012" t="s">
        <v>840</v>
      </c>
      <c r="E623" s="945" t="s">
        <v>129</v>
      </c>
      <c r="F623" s="1015">
        <v>13</v>
      </c>
      <c r="G623" s="851" t="s">
        <v>1302</v>
      </c>
      <c r="H623" s="802" t="s">
        <v>100</v>
      </c>
      <c r="I623" s="1043" t="s">
        <v>1319</v>
      </c>
      <c r="J623" s="436" t="s">
        <v>16</v>
      </c>
      <c r="K623" s="1001" t="str">
        <f>CONCATENATE(" *",[30]Árbol_G!C760," *",[30]Árbol_G!E760," *",[30]Árbol_G!G760)</f>
        <v xml:space="preserve"> * * *</v>
      </c>
      <c r="L623" s="851" t="s">
        <v>1303</v>
      </c>
      <c r="M623" s="851" t="s">
        <v>1304</v>
      </c>
      <c r="N623" s="804"/>
      <c r="O623" s="970"/>
      <c r="P623" s="802" t="s">
        <v>71</v>
      </c>
      <c r="Q623" s="954">
        <f>IF(P623="Muy Alta",100%,IF(P623="Alta",80%,IF(P623="Media",60%,IF(P623="Baja",40%,IF(P623="Muy Baja",20%,"")))))</f>
        <v>0.4</v>
      </c>
      <c r="R623" s="802" t="s">
        <v>74</v>
      </c>
      <c r="S623" s="954">
        <f>IF(R623="Catastrófico",100%,IF(R623="Mayor",80%,IF(R623="Moderado",60%,IF(R623="Menor",40%,IF(R623="Leve",20%,"")))))</f>
        <v>0.2</v>
      </c>
      <c r="T623" s="802" t="s">
        <v>74</v>
      </c>
      <c r="U623" s="954">
        <f>IF(T623="Catastrófico",100%,IF(T623="Mayor",80%,IF(T623="Moderado",60%,IF(T623="Menor",40%,IF(T623="Leve",20%,"")))))</f>
        <v>0.2</v>
      </c>
      <c r="V623" s="957" t="str">
        <f>IF(W623=100%,"Catastrófico",IF(W623=80%,"Mayor",IF(W623=60%,"Moderado",IF(W623=40%,"Menor",IF(W623=20%,"Leve","")))))</f>
        <v>Leve</v>
      </c>
      <c r="W623" s="954">
        <f>IF(AND(S623="",U623=""),"",MAX(S623,U623))</f>
        <v>0.2</v>
      </c>
      <c r="X623" s="954" t="str">
        <f>CONCATENATE(P623,V623)</f>
        <v>BajaLeve</v>
      </c>
      <c r="Y623" s="967" t="str">
        <f>IF(X623="Muy AltaLeve","Alto",IF(X623="Muy AltaMenor","Alto",IF(X623="Muy AltaModerado","Alto",IF(X623="Muy AltaMayor","Alto",IF(X623="Muy AltaCatastrófico","Extremo",IF(X623="AltaLeve","Moderado",IF(X623="AltaMenor","Moderado",IF(X623="AltaModerado","Alto",IF(X623="AltaMayor","Alto",IF(X623="AltaCatastrófico","Extremo",IF(X623="MediaLeve","Moderado",IF(X623="MediaMenor","Moderado",IF(X623="MediaModerado","Moderado",IF(X623="MediaMayor","Alto",IF(X623="MediaCatastrófico","Extremo",IF(X623="BajaLeve","Bajo",IF(X623="BajaMenor","Moderado",IF(X623="BajaModerado","Moderado",IF(X623="BajaMayor","Alto",IF(X623="BajaCatastrófico","Extremo",IF(X623="Muy BajaLeve","Bajo",IF(X623="Muy BajaMenor","Bajo",IF(X623="Muy BajaModerado","Moderado",IF(X623="Muy BajaMayor","Alto",IF(X623="Muy BajaCatastrófico","Extremo","")))))))))))))))))))))))))</f>
        <v>Bajo</v>
      </c>
      <c r="Z623" s="58">
        <v>1</v>
      </c>
      <c r="AA623" s="62" t="s">
        <v>868</v>
      </c>
      <c r="AB623" s="381" t="s">
        <v>165</v>
      </c>
      <c r="AC623" s="385" t="s">
        <v>869</v>
      </c>
      <c r="AD623" s="382" t="str">
        <f t="shared" si="60"/>
        <v>Probabilidad</v>
      </c>
      <c r="AE623" s="381" t="s">
        <v>75</v>
      </c>
      <c r="AF623" s="301">
        <f t="shared" si="61"/>
        <v>0.15</v>
      </c>
      <c r="AG623" s="381" t="s">
        <v>77</v>
      </c>
      <c r="AH623" s="301">
        <f t="shared" si="62"/>
        <v>0.15</v>
      </c>
      <c r="AI623" s="300">
        <f t="shared" si="63"/>
        <v>0.3</v>
      </c>
      <c r="AJ623" s="59">
        <f>IFERROR(IF(AD623="Probabilidad",(Q623-(+Q623*AI623)),IF(AD623="Impacto",Q623,"")),"")</f>
        <v>0.28000000000000003</v>
      </c>
      <c r="AK623" s="59">
        <f>IFERROR(IF(AD623="Impacto",(W623-(+W623*AI623)),IF(AD623="Probabilidad",W623,"")),"")</f>
        <v>0.2</v>
      </c>
      <c r="AL623" s="10" t="s">
        <v>66</v>
      </c>
      <c r="AM623" s="19" t="s">
        <v>67</v>
      </c>
      <c r="AN623" s="19" t="s">
        <v>80</v>
      </c>
      <c r="AO623" s="951">
        <f>Q623</f>
        <v>0.4</v>
      </c>
      <c r="AP623" s="951">
        <f>IF(AJ623="","",MIN(AJ623:AJ628))</f>
        <v>0.16800000000000001</v>
      </c>
      <c r="AQ623" s="967" t="str">
        <f>IFERROR(IF(AP623="","",IF(AP623&lt;=0.2,"Muy Baja",IF(AP623&lt;=0.4,"Baja",IF(AP623&lt;=0.6,"Media",IF(AP623&lt;=0.8,"Alta","Muy Alta"))))),"")</f>
        <v>Muy Baja</v>
      </c>
      <c r="AR623" s="951">
        <f>W623</f>
        <v>0.2</v>
      </c>
      <c r="AS623" s="951">
        <f>IF(AK623="","",MIN(AK623:AK628))</f>
        <v>0.2</v>
      </c>
      <c r="AT623" s="967" t="str">
        <f>IFERROR(IF(AS623="","",IF(AS623&lt;=0.2,"Leve",IF(AS623&lt;=0.4,"Menor",IF(AS623&lt;=0.6,"Moderado",IF(AS623&lt;=0.8,"Mayor","Catastrófico"))))),"")</f>
        <v>Leve</v>
      </c>
      <c r="AU623" s="967" t="str">
        <f>Y623</f>
        <v>Bajo</v>
      </c>
      <c r="AV623" s="967" t="str">
        <f>IFERROR(IF(OR(AND(AQ623="Muy Baja",AT623="Leve"),AND(AQ623="Muy Baja",AT623="Menor"),AND(AQ623="Baja",AT623="Leve")),"Bajo",IF(OR(AND(AQ623="Muy baja",AT623="Moderado"),AND(AQ623="Baja",AT623="Menor"),AND(AQ623="Baja",AT623="Moderado"),AND(AQ623="Media",AT623="Leve"),AND(AQ623="Media",AT623="Menor"),AND(AQ623="Media",AT623="Moderado"),AND(AQ623="Alta",AT623="Leve"),AND(AQ623="Alta",AT623="Menor")),"Moderado",IF(OR(AND(AQ623="Muy Baja",AT623="Mayor"),AND(AQ623="Baja",AT623="Mayor"),AND(AQ623="Media",AT623="Mayor"),AND(AQ623="Alta",AT623="Moderado"),AND(AQ623="Alta",AT623="Mayor"),AND(AQ623="Muy Alta",AT623="Leve"),AND(AQ623="Muy Alta",AT623="Menor"),AND(AQ623="Muy Alta",AT623="Moderado"),AND(AQ623="Muy Alta",AT623="Mayor")),"Alto",IF(OR(AND(AQ623="Muy Baja",AT623="Catastrófico"),AND(AQ623="Baja",AT623="Catastrófico"),AND(AQ623="Media",AT623="Catastrófico"),AND(AQ623="Alta",AT623="Catastrófico"),AND(AQ623="Muy Alta",AT623="Catastrófico")),"Extremo","")))),"")</f>
        <v>Bajo</v>
      </c>
      <c r="AW623" s="802" t="s">
        <v>82</v>
      </c>
      <c r="AX623" s="851"/>
      <c r="AY623" s="851"/>
      <c r="AZ623" s="851"/>
      <c r="BA623" s="851"/>
      <c r="BB623" s="1037"/>
      <c r="BC623" s="851"/>
      <c r="BD623" s="851"/>
      <c r="BE623" s="851"/>
      <c r="BF623" s="851"/>
      <c r="BG623" s="851"/>
      <c r="BH623" s="1019"/>
      <c r="BI623" s="1019"/>
      <c r="BJ623" s="851"/>
      <c r="BK623" s="851"/>
      <c r="BL623" s="1048"/>
    </row>
    <row r="624" spans="1:64" ht="90" x14ac:dyDescent="0.25">
      <c r="A624" s="1056"/>
      <c r="B624" s="1168"/>
      <c r="C624" s="1062"/>
      <c r="D624" s="1013"/>
      <c r="E624" s="946"/>
      <c r="F624" s="1016"/>
      <c r="G624" s="852"/>
      <c r="H624" s="803"/>
      <c r="I624" s="1044"/>
      <c r="J624" s="438"/>
      <c r="K624" s="1002"/>
      <c r="L624" s="852"/>
      <c r="M624" s="852"/>
      <c r="N624" s="805"/>
      <c r="O624" s="971"/>
      <c r="P624" s="803"/>
      <c r="Q624" s="955"/>
      <c r="R624" s="803"/>
      <c r="S624" s="955"/>
      <c r="T624" s="803"/>
      <c r="U624" s="955"/>
      <c r="V624" s="958"/>
      <c r="W624" s="955"/>
      <c r="X624" s="955"/>
      <c r="Y624" s="968"/>
      <c r="Z624" s="68">
        <v>2</v>
      </c>
      <c r="AA624" s="385" t="s">
        <v>1305</v>
      </c>
      <c r="AB624" s="383" t="s">
        <v>170</v>
      </c>
      <c r="AC624" s="385" t="s">
        <v>869</v>
      </c>
      <c r="AD624" s="384" t="str">
        <f t="shared" si="60"/>
        <v>Probabilidad</v>
      </c>
      <c r="AE624" s="383" t="s">
        <v>64</v>
      </c>
      <c r="AF624" s="302">
        <f t="shared" si="61"/>
        <v>0.25</v>
      </c>
      <c r="AG624" s="381" t="s">
        <v>77</v>
      </c>
      <c r="AH624" s="302">
        <f t="shared" si="62"/>
        <v>0.15</v>
      </c>
      <c r="AI624" s="315">
        <f t="shared" si="63"/>
        <v>0.4</v>
      </c>
      <c r="AJ624" s="69">
        <f>IFERROR(IF(AND(AD623="Probabilidad",AD624="Probabilidad"),(AJ623-(+AJ623*AI624)),IF(AD624="Probabilidad",(Q623-(+Q623*AI624)),IF(AD624="Impacto",AJ623,""))),"")</f>
        <v>0.16800000000000001</v>
      </c>
      <c r="AK624" s="69">
        <f>IFERROR(IF(AND(AD623="Impacto",AD624="Impacto"),(AK623-(+AK623*AI624)),IF(AD624="Impacto",(W623-(W623*AI624)),IF(AD624="Probabilidad",AK623,""))),"")</f>
        <v>0.2</v>
      </c>
      <c r="AL624" s="10" t="s">
        <v>66</v>
      </c>
      <c r="AM624" s="19" t="s">
        <v>67</v>
      </c>
      <c r="AN624" s="19" t="s">
        <v>80</v>
      </c>
      <c r="AO624" s="952"/>
      <c r="AP624" s="952"/>
      <c r="AQ624" s="968"/>
      <c r="AR624" s="952"/>
      <c r="AS624" s="952"/>
      <c r="AT624" s="968"/>
      <c r="AU624" s="968"/>
      <c r="AV624" s="968"/>
      <c r="AW624" s="803"/>
      <c r="AX624" s="852"/>
      <c r="AY624" s="852"/>
      <c r="AZ624" s="852"/>
      <c r="BA624" s="852"/>
      <c r="BB624" s="1046"/>
      <c r="BC624" s="852"/>
      <c r="BD624" s="852"/>
      <c r="BE624" s="852"/>
      <c r="BF624" s="852"/>
      <c r="BG624" s="852"/>
      <c r="BH624" s="1020"/>
      <c r="BI624" s="1020"/>
      <c r="BJ624" s="852"/>
      <c r="BK624" s="852"/>
      <c r="BL624" s="1041"/>
    </row>
    <row r="625" spans="1:64" x14ac:dyDescent="0.25">
      <c r="A625" s="1056"/>
      <c r="B625" s="1168"/>
      <c r="C625" s="1062"/>
      <c r="D625" s="1013"/>
      <c r="E625" s="946"/>
      <c r="F625" s="1016"/>
      <c r="G625" s="852"/>
      <c r="H625" s="803"/>
      <c r="I625" s="1044"/>
      <c r="J625" s="438"/>
      <c r="K625" s="1002"/>
      <c r="L625" s="852"/>
      <c r="M625" s="852"/>
      <c r="N625" s="805"/>
      <c r="O625" s="971"/>
      <c r="P625" s="803"/>
      <c r="Q625" s="955"/>
      <c r="R625" s="803"/>
      <c r="S625" s="955"/>
      <c r="T625" s="803"/>
      <c r="U625" s="955"/>
      <c r="V625" s="958"/>
      <c r="W625" s="955"/>
      <c r="X625" s="955"/>
      <c r="Y625" s="968"/>
      <c r="Z625" s="68">
        <v>3</v>
      </c>
      <c r="AA625" s="385"/>
      <c r="AB625" s="383"/>
      <c r="AC625" s="385"/>
      <c r="AD625" s="384" t="str">
        <f t="shared" si="60"/>
        <v/>
      </c>
      <c r="AE625" s="383"/>
      <c r="AF625" s="302" t="str">
        <f t="shared" si="61"/>
        <v/>
      </c>
      <c r="AG625" s="383"/>
      <c r="AH625" s="302" t="str">
        <f t="shared" si="62"/>
        <v/>
      </c>
      <c r="AI625" s="315" t="str">
        <f t="shared" si="63"/>
        <v/>
      </c>
      <c r="AJ625" s="69" t="str">
        <f>IFERROR(IF(AND(AD624="Probabilidad",AD625="Probabilidad"),(AJ624-(+AJ624*AI625)),IF(AND(AD624="Impacto",AD625="Probabilidad"),(AJ623-(+AJ623*AI625)),IF(AD625="Impacto",AJ624,""))),"")</f>
        <v/>
      </c>
      <c r="AK625" s="69" t="str">
        <f>IFERROR(IF(AND(AD624="Impacto",AD625="Impacto"),(AK624-(+AK624*AI625)),IF(AND(AD624="Probabilidad",AD625="Impacto"),(AK623-(+AK623*AI625)),IF(AD625="Probabilidad",AK624,""))),"")</f>
        <v/>
      </c>
      <c r="AL625" s="19"/>
      <c r="AM625" s="19"/>
      <c r="AN625" s="19"/>
      <c r="AO625" s="952"/>
      <c r="AP625" s="952"/>
      <c r="AQ625" s="968"/>
      <c r="AR625" s="952"/>
      <c r="AS625" s="952"/>
      <c r="AT625" s="968"/>
      <c r="AU625" s="968"/>
      <c r="AV625" s="968"/>
      <c r="AW625" s="803"/>
      <c r="AX625" s="852"/>
      <c r="AY625" s="852"/>
      <c r="AZ625" s="852"/>
      <c r="BA625" s="852"/>
      <c r="BB625" s="1046"/>
      <c r="BC625" s="852"/>
      <c r="BD625" s="852"/>
      <c r="BE625" s="852"/>
      <c r="BF625" s="852"/>
      <c r="BG625" s="852"/>
      <c r="BH625" s="1020"/>
      <c r="BI625" s="1020"/>
      <c r="BJ625" s="852"/>
      <c r="BK625" s="852"/>
      <c r="BL625" s="1041"/>
    </row>
    <row r="626" spans="1:64" x14ac:dyDescent="0.25">
      <c r="A626" s="1056"/>
      <c r="B626" s="1168"/>
      <c r="C626" s="1062"/>
      <c r="D626" s="1013"/>
      <c r="E626" s="946"/>
      <c r="F626" s="1016"/>
      <c r="G626" s="852"/>
      <c r="H626" s="803"/>
      <c r="I626" s="1044"/>
      <c r="J626" s="438"/>
      <c r="K626" s="1002"/>
      <c r="L626" s="852"/>
      <c r="M626" s="852"/>
      <c r="N626" s="805"/>
      <c r="O626" s="971"/>
      <c r="P626" s="803"/>
      <c r="Q626" s="955"/>
      <c r="R626" s="803"/>
      <c r="S626" s="955"/>
      <c r="T626" s="803"/>
      <c r="U626" s="955"/>
      <c r="V626" s="958"/>
      <c r="W626" s="955"/>
      <c r="X626" s="955"/>
      <c r="Y626" s="968"/>
      <c r="Z626" s="68">
        <v>4</v>
      </c>
      <c r="AA626" s="385"/>
      <c r="AB626" s="383"/>
      <c r="AC626" s="385"/>
      <c r="AD626" s="384" t="str">
        <f t="shared" si="60"/>
        <v/>
      </c>
      <c r="AE626" s="383"/>
      <c r="AF626" s="302" t="str">
        <f t="shared" si="61"/>
        <v/>
      </c>
      <c r="AG626" s="383"/>
      <c r="AH626" s="302" t="str">
        <f t="shared" si="62"/>
        <v/>
      </c>
      <c r="AI626" s="315" t="str">
        <f t="shared" si="63"/>
        <v/>
      </c>
      <c r="AJ626" s="69" t="str">
        <f>IFERROR(IF(AND(AD625="Probabilidad",AD626="Probabilidad"),(AJ625-(+AJ625*AI626)),IF(AND(AD625="Impacto",AD626="Probabilidad"),(AJ624-(+AJ624*AI626)),IF(AD626="Impacto",AJ625,""))),"")</f>
        <v/>
      </c>
      <c r="AK626" s="69" t="str">
        <f>IFERROR(IF(AND(AD625="Impacto",AD626="Impacto"),(AK625-(+AK625*AI626)),IF(AND(AD625="Probabilidad",AD626="Impacto"),(AK624-(+AK624*AI626)),IF(AD626="Probabilidad",AK625,""))),"")</f>
        <v/>
      </c>
      <c r="AL626" s="19"/>
      <c r="AM626" s="19"/>
      <c r="AN626" s="19"/>
      <c r="AO626" s="952"/>
      <c r="AP626" s="952"/>
      <c r="AQ626" s="968"/>
      <c r="AR626" s="952"/>
      <c r="AS626" s="952"/>
      <c r="AT626" s="968"/>
      <c r="AU626" s="968"/>
      <c r="AV626" s="968"/>
      <c r="AW626" s="803"/>
      <c r="AX626" s="852"/>
      <c r="AY626" s="852"/>
      <c r="AZ626" s="852"/>
      <c r="BA626" s="852"/>
      <c r="BB626" s="1046"/>
      <c r="BC626" s="852"/>
      <c r="BD626" s="852"/>
      <c r="BE626" s="852"/>
      <c r="BF626" s="852"/>
      <c r="BG626" s="852"/>
      <c r="BH626" s="1020"/>
      <c r="BI626" s="1020"/>
      <c r="BJ626" s="852"/>
      <c r="BK626" s="852"/>
      <c r="BL626" s="1041"/>
    </row>
    <row r="627" spans="1:64" x14ac:dyDescent="0.25">
      <c r="A627" s="1056"/>
      <c r="B627" s="1168"/>
      <c r="C627" s="1062"/>
      <c r="D627" s="1013"/>
      <c r="E627" s="946"/>
      <c r="F627" s="1016"/>
      <c r="G627" s="852"/>
      <c r="H627" s="803"/>
      <c r="I627" s="1044"/>
      <c r="J627" s="438"/>
      <c r="K627" s="1002"/>
      <c r="L627" s="852"/>
      <c r="M627" s="852"/>
      <c r="N627" s="805"/>
      <c r="O627" s="971"/>
      <c r="P627" s="803"/>
      <c r="Q627" s="955"/>
      <c r="R627" s="803"/>
      <c r="S627" s="955"/>
      <c r="T627" s="803"/>
      <c r="U627" s="955"/>
      <c r="V627" s="958"/>
      <c r="W627" s="955"/>
      <c r="X627" s="955"/>
      <c r="Y627" s="968"/>
      <c r="Z627" s="68">
        <v>5</v>
      </c>
      <c r="AA627" s="385"/>
      <c r="AB627" s="383"/>
      <c r="AC627" s="385"/>
      <c r="AD627" s="384" t="str">
        <f t="shared" si="60"/>
        <v/>
      </c>
      <c r="AE627" s="383"/>
      <c r="AF627" s="302" t="str">
        <f t="shared" si="61"/>
        <v/>
      </c>
      <c r="AG627" s="383"/>
      <c r="AH627" s="302" t="str">
        <f t="shared" si="62"/>
        <v/>
      </c>
      <c r="AI627" s="315" t="str">
        <f t="shared" si="63"/>
        <v/>
      </c>
      <c r="AJ627" s="69" t="str">
        <f>IFERROR(IF(AND(AD626="Probabilidad",AD627="Probabilidad"),(AJ626-(+AJ626*AI627)),IF(AND(AD626="Impacto",AD627="Probabilidad"),(AJ625-(+AJ625*AI627)),IF(AD627="Impacto",AJ626,""))),"")</f>
        <v/>
      </c>
      <c r="AK627" s="69" t="str">
        <f>IFERROR(IF(AND(AD626="Impacto",AD627="Impacto"),(AK626-(+AK626*AI627)),IF(AND(AD626="Probabilidad",AD627="Impacto"),(AK625-(+AK625*AI627)),IF(AD627="Probabilidad",AK626,""))),"")</f>
        <v/>
      </c>
      <c r="AL627" s="19"/>
      <c r="AM627" s="19"/>
      <c r="AN627" s="19"/>
      <c r="AO627" s="952"/>
      <c r="AP627" s="952"/>
      <c r="AQ627" s="968"/>
      <c r="AR627" s="952"/>
      <c r="AS627" s="952"/>
      <c r="AT627" s="968"/>
      <c r="AU627" s="968"/>
      <c r="AV627" s="968"/>
      <c r="AW627" s="803"/>
      <c r="AX627" s="852"/>
      <c r="AY627" s="852"/>
      <c r="AZ627" s="852"/>
      <c r="BA627" s="852"/>
      <c r="BB627" s="1046"/>
      <c r="BC627" s="852"/>
      <c r="BD627" s="852"/>
      <c r="BE627" s="852"/>
      <c r="BF627" s="852"/>
      <c r="BG627" s="852"/>
      <c r="BH627" s="1020"/>
      <c r="BI627" s="1020"/>
      <c r="BJ627" s="852"/>
      <c r="BK627" s="852"/>
      <c r="BL627" s="1041"/>
    </row>
    <row r="628" spans="1:64" ht="15.75" thickBot="1" x14ac:dyDescent="0.3">
      <c r="A628" s="1056"/>
      <c r="B628" s="1168"/>
      <c r="C628" s="1062"/>
      <c r="D628" s="1014"/>
      <c r="E628" s="947"/>
      <c r="F628" s="1017"/>
      <c r="G628" s="960"/>
      <c r="H628" s="847"/>
      <c r="I628" s="1045"/>
      <c r="J628" s="439"/>
      <c r="K628" s="1003"/>
      <c r="L628" s="960"/>
      <c r="M628" s="960"/>
      <c r="N628" s="806"/>
      <c r="O628" s="972"/>
      <c r="P628" s="847"/>
      <c r="Q628" s="956"/>
      <c r="R628" s="847"/>
      <c r="S628" s="956"/>
      <c r="T628" s="847"/>
      <c r="U628" s="956"/>
      <c r="V628" s="959"/>
      <c r="W628" s="956"/>
      <c r="X628" s="956"/>
      <c r="Y628" s="969"/>
      <c r="Z628" s="60">
        <v>6</v>
      </c>
      <c r="AA628" s="387"/>
      <c r="AB628" s="388"/>
      <c r="AC628" s="387"/>
      <c r="AD628" s="391" t="str">
        <f t="shared" si="60"/>
        <v/>
      </c>
      <c r="AE628" s="388"/>
      <c r="AF628" s="303" t="str">
        <f t="shared" si="61"/>
        <v/>
      </c>
      <c r="AG628" s="388"/>
      <c r="AH628" s="303" t="str">
        <f t="shared" si="62"/>
        <v/>
      </c>
      <c r="AI628" s="61" t="str">
        <f t="shared" si="63"/>
        <v/>
      </c>
      <c r="AJ628" s="63" t="str">
        <f>IFERROR(IF(AND(AD627="Probabilidad",AD628="Probabilidad"),(AJ627-(+AJ627*AI628)),IF(AND(AD627="Impacto",AD628="Probabilidad"),(AJ626-(+AJ626*AI628)),IF(AD628="Impacto",AJ627,""))),"")</f>
        <v/>
      </c>
      <c r="AK628" s="63" t="str">
        <f>IFERROR(IF(AND(AD627="Impacto",AD628="Impacto"),(AK627-(+AK627*AI628)),IF(AND(AD627="Probabilidad",AD628="Impacto"),(AK626-(+AK626*AI628)),IF(AD628="Probabilidad",AK627,""))),"")</f>
        <v/>
      </c>
      <c r="AL628" s="20"/>
      <c r="AM628" s="20"/>
      <c r="AN628" s="20"/>
      <c r="AO628" s="953"/>
      <c r="AP628" s="953"/>
      <c r="AQ628" s="969"/>
      <c r="AR628" s="953"/>
      <c r="AS628" s="953"/>
      <c r="AT628" s="969"/>
      <c r="AU628" s="969"/>
      <c r="AV628" s="969"/>
      <c r="AW628" s="847"/>
      <c r="AX628" s="960"/>
      <c r="AY628" s="960"/>
      <c r="AZ628" s="960"/>
      <c r="BA628" s="960"/>
      <c r="BB628" s="1047"/>
      <c r="BC628" s="960"/>
      <c r="BD628" s="960"/>
      <c r="BE628" s="960"/>
      <c r="BF628" s="960"/>
      <c r="BG628" s="960"/>
      <c r="BH628" s="1021"/>
      <c r="BI628" s="1021"/>
      <c r="BJ628" s="960"/>
      <c r="BK628" s="960"/>
      <c r="BL628" s="1042"/>
    </row>
    <row r="629" spans="1:64" ht="120.75" customHeight="1" thickBot="1" x14ac:dyDescent="0.3">
      <c r="A629" s="1056"/>
      <c r="B629" s="1168"/>
      <c r="C629" s="1062"/>
      <c r="D629" s="1012" t="s">
        <v>840</v>
      </c>
      <c r="E629" s="945" t="s">
        <v>129</v>
      </c>
      <c r="F629" s="1015">
        <v>14</v>
      </c>
      <c r="G629" s="851" t="s">
        <v>1302</v>
      </c>
      <c r="H629" s="802" t="s">
        <v>99</v>
      </c>
      <c r="I629" s="1043" t="s">
        <v>1320</v>
      </c>
      <c r="J629" s="436" t="s">
        <v>16</v>
      </c>
      <c r="K629" s="1001" t="str">
        <f>CONCATENATE(" *",[30]Árbol_G!C777," *",[30]Árbol_G!E777," *",[30]Árbol_G!G777)</f>
        <v xml:space="preserve"> * * *</v>
      </c>
      <c r="L629" s="851" t="s">
        <v>1299</v>
      </c>
      <c r="M629" s="851" t="s">
        <v>1306</v>
      </c>
      <c r="N629" s="804"/>
      <c r="O629" s="970"/>
      <c r="P629" s="802" t="s">
        <v>70</v>
      </c>
      <c r="Q629" s="954">
        <f>IF(P629="Muy Alta",100%,IF(P629="Alta",80%,IF(P629="Media",60%,IF(P629="Baja",40%,IF(P629="Muy Baja",20%,"")))))</f>
        <v>0.2</v>
      </c>
      <c r="R629" s="802" t="s">
        <v>74</v>
      </c>
      <c r="S629" s="954">
        <f>IF(R629="Catastrófico",100%,IF(R629="Mayor",80%,IF(R629="Moderado",60%,IF(R629="Menor",40%,IF(R629="Leve",20%,"")))))</f>
        <v>0.2</v>
      </c>
      <c r="T629" s="802" t="s">
        <v>74</v>
      </c>
      <c r="U629" s="954">
        <f>IF(T629="Catastrófico",100%,IF(T629="Mayor",80%,IF(T629="Moderado",60%,IF(T629="Menor",40%,IF(T629="Leve",20%,"")))))</f>
        <v>0.2</v>
      </c>
      <c r="V629" s="957" t="str">
        <f>IF(W629=100%,"Catastrófico",IF(W629=80%,"Mayor",IF(W629=60%,"Moderado",IF(W629=40%,"Menor",IF(W629=20%,"Leve","")))))</f>
        <v>Leve</v>
      </c>
      <c r="W629" s="954">
        <f>IF(AND(S629="",U629=""),"",MAX(S629,U629))</f>
        <v>0.2</v>
      </c>
      <c r="X629" s="954" t="str">
        <f>CONCATENATE(P629,V629)</f>
        <v>Muy BajaLeve</v>
      </c>
      <c r="Y629" s="967" t="str">
        <f>IF(X629="Muy AltaLeve","Alto",IF(X629="Muy AltaMenor","Alto",IF(X629="Muy AltaModerado","Alto",IF(X629="Muy AltaMayor","Alto",IF(X629="Muy AltaCatastrófico","Extremo",IF(X629="AltaLeve","Moderado",IF(X629="AltaMenor","Moderado",IF(X629="AltaModerado","Alto",IF(X629="AltaMayor","Alto",IF(X629="AltaCatastrófico","Extremo",IF(X629="MediaLeve","Moderado",IF(X629="MediaMenor","Moderado",IF(X629="MediaModerado","Moderado",IF(X629="MediaMayor","Alto",IF(X629="MediaCatastrófico","Extremo",IF(X629="BajaLeve","Bajo",IF(X629="BajaMenor","Moderado",IF(X629="BajaModerado","Moderado",IF(X629="BajaMayor","Alto",IF(X629="BajaCatastrófico","Extremo",IF(X629="Muy BajaLeve","Bajo",IF(X629="Muy BajaMenor","Bajo",IF(X629="Muy BajaModerado","Moderado",IF(X629="Muy BajaMayor","Alto",IF(X629="Muy BajaCatastrófico","Extremo","")))))))))))))))))))))))))</f>
        <v>Bajo</v>
      </c>
      <c r="Z629" s="58">
        <v>1</v>
      </c>
      <c r="AA629" s="62" t="s">
        <v>991</v>
      </c>
      <c r="AB629" s="381" t="s">
        <v>165</v>
      </c>
      <c r="AC629" s="385" t="s">
        <v>869</v>
      </c>
      <c r="AD629" s="382" t="str">
        <f t="shared" si="60"/>
        <v>Probabilidad</v>
      </c>
      <c r="AE629" s="381" t="s">
        <v>64</v>
      </c>
      <c r="AF629" s="301">
        <f t="shared" si="61"/>
        <v>0.25</v>
      </c>
      <c r="AG629" s="381" t="s">
        <v>77</v>
      </c>
      <c r="AH629" s="301">
        <f t="shared" si="62"/>
        <v>0.15</v>
      </c>
      <c r="AI629" s="300">
        <f t="shared" si="63"/>
        <v>0.4</v>
      </c>
      <c r="AJ629" s="59">
        <f>IFERROR(IF(AD629="Probabilidad",(Q629-(+Q629*AI629)),IF(AD629="Impacto",Q629,"")),"")</f>
        <v>0.12</v>
      </c>
      <c r="AK629" s="59">
        <f>IFERROR(IF(AD629="Impacto",(W629-(+W629*AI629)),IF(AD629="Probabilidad",W629,"")),"")</f>
        <v>0.2</v>
      </c>
      <c r="AL629" s="10" t="s">
        <v>66</v>
      </c>
      <c r="AM629" s="19" t="s">
        <v>67</v>
      </c>
      <c r="AN629" s="19" t="s">
        <v>80</v>
      </c>
      <c r="AO629" s="951">
        <f>Q629</f>
        <v>0.2</v>
      </c>
      <c r="AP629" s="951">
        <f>IF(AJ629="","",MIN(AJ629:AJ634))</f>
        <v>7.1999999999999995E-2</v>
      </c>
      <c r="AQ629" s="967" t="str">
        <f>IFERROR(IF(AP629="","",IF(AP629&lt;=0.2,"Muy Baja",IF(AP629&lt;=0.4,"Baja",IF(AP629&lt;=0.6,"Media",IF(AP629&lt;=0.8,"Alta","Muy Alta"))))),"")</f>
        <v>Muy Baja</v>
      </c>
      <c r="AR629" s="951">
        <f>W629</f>
        <v>0.2</v>
      </c>
      <c r="AS629" s="951">
        <f>IF(AK629="","",MIN(AK629:AK634))</f>
        <v>0.2</v>
      </c>
      <c r="AT629" s="967" t="str">
        <f>IFERROR(IF(AS629="","",IF(AS629&lt;=0.2,"Leve",IF(AS629&lt;=0.4,"Menor",IF(AS629&lt;=0.6,"Moderado",IF(AS629&lt;=0.8,"Mayor","Catastrófico"))))),"")</f>
        <v>Leve</v>
      </c>
      <c r="AU629" s="967" t="str">
        <f>Y629</f>
        <v>Bajo</v>
      </c>
      <c r="AV629" s="967" t="str">
        <f>IFERROR(IF(OR(AND(AQ629="Muy Baja",AT629="Leve"),AND(AQ629="Muy Baja",AT629="Menor"),AND(AQ629="Baja",AT629="Leve")),"Bajo",IF(OR(AND(AQ629="Muy baja",AT629="Moderado"),AND(AQ629="Baja",AT629="Menor"),AND(AQ629="Baja",AT629="Moderado"),AND(AQ629="Media",AT629="Leve"),AND(AQ629="Media",AT629="Menor"),AND(AQ629="Media",AT629="Moderado"),AND(AQ629="Alta",AT629="Leve"),AND(AQ629="Alta",AT629="Menor")),"Moderado",IF(OR(AND(AQ629="Muy Baja",AT629="Mayor"),AND(AQ629="Baja",AT629="Mayor"),AND(AQ629="Media",AT629="Mayor"),AND(AQ629="Alta",AT629="Moderado"),AND(AQ629="Alta",AT629="Mayor"),AND(AQ629="Muy Alta",AT629="Leve"),AND(AQ629="Muy Alta",AT629="Menor"),AND(AQ629="Muy Alta",AT629="Moderado"),AND(AQ629="Muy Alta",AT629="Mayor")),"Alto",IF(OR(AND(AQ629="Muy Baja",AT629="Catastrófico"),AND(AQ629="Baja",AT629="Catastrófico"),AND(AQ629="Media",AT629="Catastrófico"),AND(AQ629="Alta",AT629="Catastrófico"),AND(AQ629="Muy Alta",AT629="Catastrófico")),"Extremo","")))),"")</f>
        <v>Bajo</v>
      </c>
      <c r="AW629" s="802" t="s">
        <v>82</v>
      </c>
      <c r="AX629" s="851"/>
      <c r="AY629" s="851"/>
      <c r="AZ629" s="851"/>
      <c r="BA629" s="851"/>
      <c r="BB629" s="1037"/>
      <c r="BC629" s="851"/>
      <c r="BD629" s="851"/>
      <c r="BE629" s="851"/>
      <c r="BF629" s="851"/>
      <c r="BG629" s="851"/>
      <c r="BH629" s="1019"/>
      <c r="BI629" s="1019"/>
      <c r="BJ629" s="851"/>
      <c r="BK629" s="851"/>
      <c r="BL629" s="1048"/>
    </row>
    <row r="630" spans="1:64" ht="70.5" x14ac:dyDescent="0.25">
      <c r="A630" s="1056"/>
      <c r="B630" s="1168"/>
      <c r="C630" s="1062"/>
      <c r="D630" s="1013"/>
      <c r="E630" s="946"/>
      <c r="F630" s="1016"/>
      <c r="G630" s="852"/>
      <c r="H630" s="803"/>
      <c r="I630" s="1044"/>
      <c r="J630" s="438"/>
      <c r="K630" s="1002"/>
      <c r="L630" s="852"/>
      <c r="M630" s="852"/>
      <c r="N630" s="805"/>
      <c r="O630" s="971"/>
      <c r="P630" s="803"/>
      <c r="Q630" s="955"/>
      <c r="R630" s="803"/>
      <c r="S630" s="955"/>
      <c r="T630" s="803"/>
      <c r="U630" s="955"/>
      <c r="V630" s="958"/>
      <c r="W630" s="955"/>
      <c r="X630" s="955"/>
      <c r="Y630" s="968"/>
      <c r="Z630" s="68">
        <v>2</v>
      </c>
      <c r="AA630" s="385" t="s">
        <v>873</v>
      </c>
      <c r="AB630" s="383" t="s">
        <v>170</v>
      </c>
      <c r="AC630" s="385" t="s">
        <v>993</v>
      </c>
      <c r="AD630" s="384" t="str">
        <f t="shared" si="60"/>
        <v>Probabilidad</v>
      </c>
      <c r="AE630" s="383" t="s">
        <v>64</v>
      </c>
      <c r="AF630" s="302">
        <f t="shared" si="61"/>
        <v>0.25</v>
      </c>
      <c r="AG630" s="381" t="s">
        <v>77</v>
      </c>
      <c r="AH630" s="302">
        <f t="shared" si="62"/>
        <v>0.15</v>
      </c>
      <c r="AI630" s="315">
        <f t="shared" si="63"/>
        <v>0.4</v>
      </c>
      <c r="AJ630" s="69">
        <f>IFERROR(IF(AND(AD629="Probabilidad",AD630="Probabilidad"),(AJ629-(+AJ629*AI630)),IF(AD630="Probabilidad",(Q629-(+Q629*AI630)),IF(AD630="Impacto",AJ629,""))),"")</f>
        <v>7.1999999999999995E-2</v>
      </c>
      <c r="AK630" s="69">
        <f>IFERROR(IF(AND(AD629="Impacto",AD630="Impacto"),(AK629-(+AK629*AI630)),IF(AD630="Impacto",(W629-(W629*AI630)),IF(AD630="Probabilidad",AK629,""))),"")</f>
        <v>0.2</v>
      </c>
      <c r="AL630" s="10" t="s">
        <v>66</v>
      </c>
      <c r="AM630" s="19" t="s">
        <v>67</v>
      </c>
      <c r="AN630" s="19" t="s">
        <v>80</v>
      </c>
      <c r="AO630" s="952"/>
      <c r="AP630" s="952"/>
      <c r="AQ630" s="968"/>
      <c r="AR630" s="952"/>
      <c r="AS630" s="952"/>
      <c r="AT630" s="968"/>
      <c r="AU630" s="968"/>
      <c r="AV630" s="968"/>
      <c r="AW630" s="803"/>
      <c r="AX630" s="852"/>
      <c r="AY630" s="852"/>
      <c r="AZ630" s="852"/>
      <c r="BA630" s="852"/>
      <c r="BB630" s="1046"/>
      <c r="BC630" s="852"/>
      <c r="BD630" s="852"/>
      <c r="BE630" s="852"/>
      <c r="BF630" s="852"/>
      <c r="BG630" s="852"/>
      <c r="BH630" s="1020"/>
      <c r="BI630" s="1020"/>
      <c r="BJ630" s="852"/>
      <c r="BK630" s="852"/>
      <c r="BL630" s="1041"/>
    </row>
    <row r="631" spans="1:64" x14ac:dyDescent="0.25">
      <c r="A631" s="1056"/>
      <c r="B631" s="1168"/>
      <c r="C631" s="1062"/>
      <c r="D631" s="1013"/>
      <c r="E631" s="946"/>
      <c r="F631" s="1016"/>
      <c r="G631" s="852"/>
      <c r="H631" s="803"/>
      <c r="I631" s="1044"/>
      <c r="J631" s="438"/>
      <c r="K631" s="1002"/>
      <c r="L631" s="852"/>
      <c r="M631" s="852"/>
      <c r="N631" s="805"/>
      <c r="O631" s="971"/>
      <c r="P631" s="803"/>
      <c r="Q631" s="955"/>
      <c r="R631" s="803"/>
      <c r="S631" s="955"/>
      <c r="T631" s="803"/>
      <c r="U631" s="955"/>
      <c r="V631" s="958"/>
      <c r="W631" s="955"/>
      <c r="X631" s="955"/>
      <c r="Y631" s="968"/>
      <c r="Z631" s="68">
        <v>3</v>
      </c>
      <c r="AA631" s="385"/>
      <c r="AB631" s="383"/>
      <c r="AC631" s="385"/>
      <c r="AD631" s="384" t="str">
        <f t="shared" si="60"/>
        <v/>
      </c>
      <c r="AE631" s="383"/>
      <c r="AF631" s="302" t="str">
        <f t="shared" si="61"/>
        <v/>
      </c>
      <c r="AG631" s="383"/>
      <c r="AH631" s="302" t="str">
        <f t="shared" si="62"/>
        <v/>
      </c>
      <c r="AI631" s="315" t="str">
        <f t="shared" si="63"/>
        <v/>
      </c>
      <c r="AJ631" s="69" t="str">
        <f>IFERROR(IF(AND(AD630="Probabilidad",AD631="Probabilidad"),(AJ630-(+AJ630*AI631)),IF(AND(AD630="Impacto",AD631="Probabilidad"),(AJ629-(+AJ629*AI631)),IF(AD631="Impacto",AJ630,""))),"")</f>
        <v/>
      </c>
      <c r="AK631" s="69" t="str">
        <f>IFERROR(IF(AND(AD630="Impacto",AD631="Impacto"),(AK630-(+AK630*AI631)),IF(AND(AD630="Probabilidad",AD631="Impacto"),(AK629-(+AK629*AI631)),IF(AD631="Probabilidad",AK630,""))),"")</f>
        <v/>
      </c>
      <c r="AL631" s="19"/>
      <c r="AM631" s="19"/>
      <c r="AN631" s="19"/>
      <c r="AO631" s="952"/>
      <c r="AP631" s="952"/>
      <c r="AQ631" s="968"/>
      <c r="AR631" s="952"/>
      <c r="AS631" s="952"/>
      <c r="AT631" s="968"/>
      <c r="AU631" s="968"/>
      <c r="AV631" s="968"/>
      <c r="AW631" s="803"/>
      <c r="AX631" s="852"/>
      <c r="AY631" s="852"/>
      <c r="AZ631" s="852"/>
      <c r="BA631" s="852"/>
      <c r="BB631" s="1046"/>
      <c r="BC631" s="852"/>
      <c r="BD631" s="852"/>
      <c r="BE631" s="852"/>
      <c r="BF631" s="852"/>
      <c r="BG631" s="852"/>
      <c r="BH631" s="1020"/>
      <c r="BI631" s="1020"/>
      <c r="BJ631" s="852"/>
      <c r="BK631" s="852"/>
      <c r="BL631" s="1041"/>
    </row>
    <row r="632" spans="1:64" x14ac:dyDescent="0.25">
      <c r="A632" s="1056"/>
      <c r="B632" s="1168"/>
      <c r="C632" s="1062"/>
      <c r="D632" s="1013"/>
      <c r="E632" s="946"/>
      <c r="F632" s="1016"/>
      <c r="G632" s="852"/>
      <c r="H632" s="803"/>
      <c r="I632" s="1044"/>
      <c r="J632" s="438"/>
      <c r="K632" s="1002"/>
      <c r="L632" s="852"/>
      <c r="M632" s="852"/>
      <c r="N632" s="805"/>
      <c r="O632" s="971"/>
      <c r="P632" s="803"/>
      <c r="Q632" s="955"/>
      <c r="R632" s="803"/>
      <c r="S632" s="955"/>
      <c r="T632" s="803"/>
      <c r="U632" s="955"/>
      <c r="V632" s="958"/>
      <c r="W632" s="955"/>
      <c r="X632" s="955"/>
      <c r="Y632" s="968"/>
      <c r="Z632" s="68">
        <v>4</v>
      </c>
      <c r="AA632" s="385"/>
      <c r="AB632" s="383"/>
      <c r="AC632" s="385"/>
      <c r="AD632" s="384" t="str">
        <f t="shared" si="60"/>
        <v/>
      </c>
      <c r="AE632" s="383"/>
      <c r="AF632" s="302" t="str">
        <f t="shared" si="61"/>
        <v/>
      </c>
      <c r="AG632" s="383"/>
      <c r="AH632" s="302" t="str">
        <f t="shared" si="62"/>
        <v/>
      </c>
      <c r="AI632" s="315" t="str">
        <f t="shared" si="63"/>
        <v/>
      </c>
      <c r="AJ632" s="69" t="str">
        <f>IFERROR(IF(AND(AD631="Probabilidad",AD632="Probabilidad"),(AJ631-(+AJ631*AI632)),IF(AND(AD631="Impacto",AD632="Probabilidad"),(AJ630-(+AJ630*AI632)),IF(AD632="Impacto",AJ631,""))),"")</f>
        <v/>
      </c>
      <c r="AK632" s="69" t="str">
        <f>IFERROR(IF(AND(AD631="Impacto",AD632="Impacto"),(AK631-(+AK631*AI632)),IF(AND(AD631="Probabilidad",AD632="Impacto"),(AK630-(+AK630*AI632)),IF(AD632="Probabilidad",AK631,""))),"")</f>
        <v/>
      </c>
      <c r="AL632" s="19"/>
      <c r="AM632" s="19"/>
      <c r="AN632" s="19"/>
      <c r="AO632" s="952"/>
      <c r="AP632" s="952"/>
      <c r="AQ632" s="968"/>
      <c r="AR632" s="952"/>
      <c r="AS632" s="952"/>
      <c r="AT632" s="968"/>
      <c r="AU632" s="968"/>
      <c r="AV632" s="968"/>
      <c r="AW632" s="803"/>
      <c r="AX632" s="852"/>
      <c r="AY632" s="852"/>
      <c r="AZ632" s="852"/>
      <c r="BA632" s="852"/>
      <c r="BB632" s="1046"/>
      <c r="BC632" s="852"/>
      <c r="BD632" s="852"/>
      <c r="BE632" s="852"/>
      <c r="BF632" s="852"/>
      <c r="BG632" s="852"/>
      <c r="BH632" s="1020"/>
      <c r="BI632" s="1020"/>
      <c r="BJ632" s="852"/>
      <c r="BK632" s="852"/>
      <c r="BL632" s="1041"/>
    </row>
    <row r="633" spans="1:64" x14ac:dyDescent="0.25">
      <c r="A633" s="1056"/>
      <c r="B633" s="1168"/>
      <c r="C633" s="1062"/>
      <c r="D633" s="1013"/>
      <c r="E633" s="946"/>
      <c r="F633" s="1016"/>
      <c r="G633" s="852"/>
      <c r="H633" s="803"/>
      <c r="I633" s="1044"/>
      <c r="J633" s="438"/>
      <c r="K633" s="1002"/>
      <c r="L633" s="852"/>
      <c r="M633" s="852"/>
      <c r="N633" s="805"/>
      <c r="O633" s="971"/>
      <c r="P633" s="803"/>
      <c r="Q633" s="955"/>
      <c r="R633" s="803"/>
      <c r="S633" s="955"/>
      <c r="T633" s="803"/>
      <c r="U633" s="955"/>
      <c r="V633" s="958"/>
      <c r="W633" s="955"/>
      <c r="X633" s="955"/>
      <c r="Y633" s="968"/>
      <c r="Z633" s="68">
        <v>5</v>
      </c>
      <c r="AA633" s="385"/>
      <c r="AB633" s="383"/>
      <c r="AC633" s="385"/>
      <c r="AD633" s="384" t="str">
        <f t="shared" si="60"/>
        <v/>
      </c>
      <c r="AE633" s="383"/>
      <c r="AF633" s="302" t="str">
        <f t="shared" si="61"/>
        <v/>
      </c>
      <c r="AG633" s="383"/>
      <c r="AH633" s="302" t="str">
        <f t="shared" si="62"/>
        <v/>
      </c>
      <c r="AI633" s="315" t="str">
        <f t="shared" si="63"/>
        <v/>
      </c>
      <c r="AJ633" s="69" t="str">
        <f>IFERROR(IF(AND(AD632="Probabilidad",AD633="Probabilidad"),(AJ632-(+AJ632*AI633)),IF(AND(AD632="Impacto",AD633="Probabilidad"),(AJ631-(+AJ631*AI633)),IF(AD633="Impacto",AJ632,""))),"")</f>
        <v/>
      </c>
      <c r="AK633" s="69" t="str">
        <f>IFERROR(IF(AND(AD632="Impacto",AD633="Impacto"),(AK632-(+AK632*AI633)),IF(AND(AD632="Probabilidad",AD633="Impacto"),(AK631-(+AK631*AI633)),IF(AD633="Probabilidad",AK632,""))),"")</f>
        <v/>
      </c>
      <c r="AL633" s="19"/>
      <c r="AM633" s="19"/>
      <c r="AN633" s="19"/>
      <c r="AO633" s="952"/>
      <c r="AP633" s="952"/>
      <c r="AQ633" s="968"/>
      <c r="AR633" s="952"/>
      <c r="AS633" s="952"/>
      <c r="AT633" s="968"/>
      <c r="AU633" s="968"/>
      <c r="AV633" s="968"/>
      <c r="AW633" s="803"/>
      <c r="AX633" s="852"/>
      <c r="AY633" s="852"/>
      <c r="AZ633" s="852"/>
      <c r="BA633" s="852"/>
      <c r="BB633" s="1046"/>
      <c r="BC633" s="852"/>
      <c r="BD633" s="852"/>
      <c r="BE633" s="852"/>
      <c r="BF633" s="852"/>
      <c r="BG633" s="852"/>
      <c r="BH633" s="1020"/>
      <c r="BI633" s="1020"/>
      <c r="BJ633" s="852"/>
      <c r="BK633" s="852"/>
      <c r="BL633" s="1041"/>
    </row>
    <row r="634" spans="1:64" ht="15.75" thickBot="1" x14ac:dyDescent="0.3">
      <c r="A634" s="1177"/>
      <c r="B634" s="943"/>
      <c r="C634" s="1178"/>
      <c r="D634" s="1014"/>
      <c r="E634" s="947"/>
      <c r="F634" s="1017"/>
      <c r="G634" s="960"/>
      <c r="H634" s="847"/>
      <c r="I634" s="1045"/>
      <c r="J634" s="439"/>
      <c r="K634" s="1003"/>
      <c r="L634" s="960"/>
      <c r="M634" s="960"/>
      <c r="N634" s="806"/>
      <c r="O634" s="972"/>
      <c r="P634" s="847"/>
      <c r="Q634" s="956"/>
      <c r="R634" s="847"/>
      <c r="S634" s="956"/>
      <c r="T634" s="847"/>
      <c r="U634" s="956"/>
      <c r="V634" s="959"/>
      <c r="W634" s="956"/>
      <c r="X634" s="956"/>
      <c r="Y634" s="969"/>
      <c r="Z634" s="60">
        <v>6</v>
      </c>
      <c r="AA634" s="387"/>
      <c r="AB634" s="388"/>
      <c r="AC634" s="387"/>
      <c r="AD634" s="391" t="str">
        <f t="shared" si="60"/>
        <v/>
      </c>
      <c r="AE634" s="388"/>
      <c r="AF634" s="303" t="str">
        <f t="shared" si="61"/>
        <v/>
      </c>
      <c r="AG634" s="388"/>
      <c r="AH634" s="303" t="str">
        <f t="shared" si="62"/>
        <v/>
      </c>
      <c r="AI634" s="61" t="str">
        <f t="shared" si="63"/>
        <v/>
      </c>
      <c r="AJ634" s="63" t="str">
        <f>IFERROR(IF(AND(AD633="Probabilidad",AD634="Probabilidad"),(AJ633-(+AJ633*AI634)),IF(AND(AD633="Impacto",AD634="Probabilidad"),(AJ632-(+AJ632*AI634)),IF(AD634="Impacto",AJ633,""))),"")</f>
        <v/>
      </c>
      <c r="AK634" s="63" t="str">
        <f>IFERROR(IF(AND(AD633="Impacto",AD634="Impacto"),(AK633-(+AK633*AI634)),IF(AND(AD633="Probabilidad",AD634="Impacto"),(AK632-(+AK632*AI634)),IF(AD634="Probabilidad",AK633,""))),"")</f>
        <v/>
      </c>
      <c r="AL634" s="20"/>
      <c r="AM634" s="20"/>
      <c r="AN634" s="20"/>
      <c r="AO634" s="953"/>
      <c r="AP634" s="953"/>
      <c r="AQ634" s="969"/>
      <c r="AR634" s="953"/>
      <c r="AS634" s="953"/>
      <c r="AT634" s="969"/>
      <c r="AU634" s="969"/>
      <c r="AV634" s="969"/>
      <c r="AW634" s="847"/>
      <c r="AX634" s="960"/>
      <c r="AY634" s="960"/>
      <c r="AZ634" s="960"/>
      <c r="BA634" s="960"/>
      <c r="BB634" s="1047"/>
      <c r="BC634" s="960"/>
      <c r="BD634" s="960"/>
      <c r="BE634" s="960"/>
      <c r="BF634" s="960"/>
      <c r="BG634" s="960"/>
      <c r="BH634" s="1021"/>
      <c r="BI634" s="1021"/>
      <c r="BJ634" s="960"/>
      <c r="BK634" s="960"/>
      <c r="BL634" s="1042"/>
    </row>
    <row r="635" spans="1:64" ht="225.75" customHeight="1" thickBot="1" x14ac:dyDescent="0.3">
      <c r="A635" s="1055" t="s">
        <v>109</v>
      </c>
      <c r="B635" s="1167" t="s">
        <v>92</v>
      </c>
      <c r="C635" s="1061" t="s">
        <v>1321</v>
      </c>
      <c r="D635" s="1012" t="s">
        <v>840</v>
      </c>
      <c r="E635" s="945" t="s">
        <v>130</v>
      </c>
      <c r="F635" s="1015">
        <v>1</v>
      </c>
      <c r="G635" s="1064" t="s">
        <v>1322</v>
      </c>
      <c r="H635" s="802" t="s">
        <v>98</v>
      </c>
      <c r="I635" s="1018" t="s">
        <v>1359</v>
      </c>
      <c r="J635" s="982" t="s">
        <v>16</v>
      </c>
      <c r="K635" s="985" t="str">
        <f>CONCATENATE(" *",[31]Árbol_G!C639," *",[31]Árbol_G!E639," *",[31]Árbol_G!G639)</f>
        <v xml:space="preserve"> * * *</v>
      </c>
      <c r="L635" s="1034" t="s">
        <v>1323</v>
      </c>
      <c r="M635" s="1034" t="s">
        <v>1324</v>
      </c>
      <c r="N635" s="804"/>
      <c r="O635" s="970"/>
      <c r="P635" s="802" t="s">
        <v>71</v>
      </c>
      <c r="Q635" s="954">
        <f>IF(P635="Muy Alta",100%,IF(P635="Alta",80%,IF(P635="Media",60%,IF(P635="Baja",40%,IF(P635="Muy Baja",20%,"")))))</f>
        <v>0.4</v>
      </c>
      <c r="R635" s="802"/>
      <c r="S635" s="954" t="str">
        <f>IF(R635="Catastrófico",100%,IF(R635="Mayor",80%,IF(R635="Moderado",60%,IF(R635="Menor",40%,IF(R635="Leve",20%,"")))))</f>
        <v/>
      </c>
      <c r="T635" s="802" t="s">
        <v>74</v>
      </c>
      <c r="U635" s="954">
        <f>IF(T635="Catastrófico",100%,IF(T635="Mayor",80%,IF(T635="Moderado",60%,IF(T635="Menor",40%,IF(T635="Leve",20%,"")))))</f>
        <v>0.2</v>
      </c>
      <c r="V635" s="957" t="str">
        <f>IF(W635=100%,"Catastrófico",IF(W635=80%,"Mayor",IF(W635=60%,"Moderado",IF(W635=40%,"Menor",IF(W635=20%,"Leve","")))))</f>
        <v>Leve</v>
      </c>
      <c r="W635" s="954">
        <f>IF(AND(S635="",U635=""),"",MAX(S635,U635))</f>
        <v>0.2</v>
      </c>
      <c r="X635" s="954" t="str">
        <f>CONCATENATE(P635,V635)</f>
        <v>BajaLeve</v>
      </c>
      <c r="Y635" s="1001" t="str">
        <f>IF(X635="Muy AltaLeve","Alto",IF(X635="Muy AltaMenor","Alto",IF(X635="Muy AltaModerado","Alto",IF(X635="Muy AltaMayor","Alto",IF(X635="Muy AltaCatastrófico","Extremo",IF(X635="AltaLeve","Moderado",IF(X635="AltaMenor","Moderado",IF(X635="AltaModerado","Alto",IF(X635="AltaMayor","Alto",IF(X635="AltaCatastrófico","Extremo",IF(X635="MediaLeve","Moderado",IF(X635="MediaMenor","Moderado",IF(X635="MediaModerado","Moderado",IF(X635="MediaMayor","Alto",IF(X635="MediaCatastrófico","Extremo",IF(X635="BajaLeve","Bajo",IF(X635="BajaMenor","Moderado",IF(X635="BajaModerado","Moderado",IF(X635="BajaMayor","Alto",IF(X635="BajaCatastrófico","Extremo",IF(X635="Muy BajaLeve","Bajo",IF(X635="Muy BajaMenor","Bajo",IF(X635="Muy BajaModerado","Moderado",IF(X635="Muy BajaMayor","Alto",IF(X635="Muy BajaCatastrófico","Extremo","")))))))))))))))))))))))))</f>
        <v>Bajo</v>
      </c>
      <c r="Z635" s="58">
        <v>1</v>
      </c>
      <c r="AA635" s="385" t="s">
        <v>1325</v>
      </c>
      <c r="AB635" s="381" t="s">
        <v>170</v>
      </c>
      <c r="AC635" s="385" t="s">
        <v>1326</v>
      </c>
      <c r="AD635" s="382" t="str">
        <f>IF(OR(AE635="Preventivo",AE635="Detectivo"),"Probabilidad",IF(AE635="Correctivo","Impacto",""))</f>
        <v>Probabilidad</v>
      </c>
      <c r="AE635" s="381" t="s">
        <v>64</v>
      </c>
      <c r="AF635" s="301">
        <f>IF(AE635="","",IF(AE635="Preventivo",25%,IF(AE635="Detectivo",15%,IF(AE635="Correctivo",10%))))</f>
        <v>0.25</v>
      </c>
      <c r="AG635" s="381" t="s">
        <v>77</v>
      </c>
      <c r="AH635" s="301">
        <f>IF(AG635="Automático",25%,IF(AG635="Manual",15%,""))</f>
        <v>0.15</v>
      </c>
      <c r="AI635" s="300">
        <f>IF(OR(AF635="",AH635=""),"",AF635+AH635)</f>
        <v>0.4</v>
      </c>
      <c r="AJ635" s="59">
        <f>IFERROR(IF(AD635="Probabilidad",(Q635-(+Q635*AI635)),IF(AD635="Impacto",Q635,"")),"")</f>
        <v>0.24</v>
      </c>
      <c r="AK635" s="59">
        <f>IFERROR(IF(AD635="Impacto",(W635-(W635*AI635)),IF(AD635="Probabilidad",W635,"")),"")</f>
        <v>0.2</v>
      </c>
      <c r="AL635" s="10" t="s">
        <v>66</v>
      </c>
      <c r="AM635" s="10" t="s">
        <v>67</v>
      </c>
      <c r="AN635" s="10" t="s">
        <v>80</v>
      </c>
      <c r="AO635" s="951">
        <f>Q635</f>
        <v>0.4</v>
      </c>
      <c r="AP635" s="951">
        <f>IF(AJ635="","",MIN(AJ635:AJ640))</f>
        <v>0.16799999999999998</v>
      </c>
      <c r="AQ635" s="967" t="str">
        <f>IFERROR(IF(AP635="","",IF(AP635&lt;=0.2,"Muy Baja",IF(AP635&lt;=0.4,"Baja",IF(AP635&lt;=0.6,"Media",IF(AP635&lt;=0.8,"Alta","Muy Alta"))))),"")</f>
        <v>Muy Baja</v>
      </c>
      <c r="AR635" s="951">
        <f>W635</f>
        <v>0.2</v>
      </c>
      <c r="AS635" s="951">
        <f>IF(AK635="","",MIN(AK635:AK640))</f>
        <v>0.2</v>
      </c>
      <c r="AT635" s="967" t="str">
        <f>IFERROR(IF(AS635="","",IF(AS635&lt;=0.2,"Leve",IF(AS635&lt;=0.4,"Menor",IF(AS635&lt;=0.6,"Moderado",IF(AS635&lt;=0.8,"Mayor","Catastrófico"))))),"")</f>
        <v>Leve</v>
      </c>
      <c r="AU635" s="967" t="str">
        <f>Y635</f>
        <v>Bajo</v>
      </c>
      <c r="AV635" s="967" t="str">
        <f>IFERROR(IF(OR(AND(AQ635="Muy Baja",AT635="Leve"),AND(AQ635="Muy Baja",AT635="Menor"),AND(AQ635="Baja",AT635="Leve")),"Bajo",IF(OR(AND(AQ635="Muy baja",AT635="Moderado"),AND(AQ635="Baja",AT635="Menor"),AND(AQ635="Baja",AT635="Moderado"),AND(AQ635="Media",AT635="Leve"),AND(AQ635="Media",AT635="Menor"),AND(AQ635="Media",AT635="Moderado"),AND(AQ635="Alta",AT635="Leve"),AND(AQ635="Alta",AT635="Menor")),"Moderado",IF(OR(AND(AQ635="Muy Baja",AT635="Mayor"),AND(AQ635="Baja",AT635="Mayor"),AND(AQ635="Media",AT635="Mayor"),AND(AQ635="Alta",AT635="Moderado"),AND(AQ635="Alta",AT635="Mayor"),AND(AQ635="Muy Alta",AT635="Leve"),AND(AQ635="Muy Alta",AT635="Menor"),AND(AQ635="Muy Alta",AT635="Moderado"),AND(AQ635="Muy Alta",AT635="Mayor")),"Alto",IF(OR(AND(AQ635="Muy Baja",AT635="Catastrófico"),AND(AQ635="Baja",AT635="Catastrófico"),AND(AQ635="Media",AT635="Catastrófico"),AND(AQ635="Alta",AT635="Catastrófico"),AND(AQ635="Muy Alta",AT635="Catastrófico")),"Extremo","")))),"")</f>
        <v>Bajo</v>
      </c>
      <c r="AW635" s="802" t="s">
        <v>82</v>
      </c>
      <c r="AX635" s="804"/>
      <c r="AY635" s="804"/>
      <c r="AZ635" s="851"/>
      <c r="BA635" s="851"/>
      <c r="BB635" s="851"/>
      <c r="BC635" s="851"/>
      <c r="BD635" s="851"/>
      <c r="BE635" s="851"/>
      <c r="BF635" s="851"/>
      <c r="BG635" s="851"/>
      <c r="BH635" s="851"/>
      <c r="BI635" s="970"/>
      <c r="BJ635" s="804"/>
      <c r="BK635" s="804"/>
      <c r="BL635" s="1179"/>
    </row>
    <row r="636" spans="1:64" ht="105" x14ac:dyDescent="0.25">
      <c r="A636" s="1056"/>
      <c r="B636" s="1168"/>
      <c r="C636" s="1062"/>
      <c r="D636" s="1013"/>
      <c r="E636" s="946"/>
      <c r="F636" s="1016"/>
      <c r="G636" s="1065"/>
      <c r="H636" s="803"/>
      <c r="I636" s="952"/>
      <c r="J636" s="983"/>
      <c r="K636" s="986"/>
      <c r="L636" s="1035"/>
      <c r="M636" s="1035"/>
      <c r="N636" s="805"/>
      <c r="O636" s="971"/>
      <c r="P636" s="803"/>
      <c r="Q636" s="955"/>
      <c r="R636" s="803"/>
      <c r="S636" s="955"/>
      <c r="T636" s="803"/>
      <c r="U636" s="955"/>
      <c r="V636" s="958"/>
      <c r="W636" s="955"/>
      <c r="X636" s="955"/>
      <c r="Y636" s="1002"/>
      <c r="Z636" s="68">
        <v>2</v>
      </c>
      <c r="AA636" s="298" t="s">
        <v>915</v>
      </c>
      <c r="AB636" s="383" t="s">
        <v>165</v>
      </c>
      <c r="AC636" s="298" t="s">
        <v>851</v>
      </c>
      <c r="AD636" s="384" t="str">
        <f t="shared" ref="AD636:AD699" si="64">IF(OR(AE636="Preventivo",AE636="Detectivo"),"Probabilidad",IF(AE636="Correctivo","Impacto",""))</f>
        <v>Probabilidad</v>
      </c>
      <c r="AE636" s="383" t="s">
        <v>75</v>
      </c>
      <c r="AF636" s="302">
        <f t="shared" ref="AF636:AF699" si="65">IF(AE636="","",IF(AE636="Preventivo",25%,IF(AE636="Detectivo",15%,IF(AE636="Correctivo",10%))))</f>
        <v>0.15</v>
      </c>
      <c r="AG636" s="383" t="s">
        <v>77</v>
      </c>
      <c r="AH636" s="302">
        <f t="shared" ref="AH636:AH699" si="66">IF(AG636="Automático",25%,IF(AG636="Manual",15%,""))</f>
        <v>0.15</v>
      </c>
      <c r="AI636" s="315">
        <f t="shared" ref="AI636:AI699" si="67">IF(OR(AF636="",AH636=""),"",AF636+AH636)</f>
        <v>0.3</v>
      </c>
      <c r="AJ636" s="69">
        <f>IFERROR(IF(AND(AD635="Probabilidad",AD636="Probabilidad"),(AJ635-(+AJ635*AI636)),IF(AD636="Probabilidad",(Q635-(+Q635*AI636)),IF(AD636="Impacto",AJ635,""))),"")</f>
        <v>0.16799999999999998</v>
      </c>
      <c r="AK636" s="69">
        <f>IFERROR(IF(AND(AD635="Impacto",AD636="Impacto"),(AK635-(+AK635*AI636)),IF(AD636="Impacto",(W635-(+W635*AI636)),IF(AD636="Probabilidad",AK635,""))),"")</f>
        <v>0.2</v>
      </c>
      <c r="AL636" s="10" t="s">
        <v>66</v>
      </c>
      <c r="AM636" s="10" t="s">
        <v>67</v>
      </c>
      <c r="AN636" s="10" t="s">
        <v>80</v>
      </c>
      <c r="AO636" s="952"/>
      <c r="AP636" s="952"/>
      <c r="AQ636" s="968"/>
      <c r="AR636" s="952"/>
      <c r="AS636" s="952"/>
      <c r="AT636" s="968"/>
      <c r="AU636" s="968"/>
      <c r="AV636" s="968"/>
      <c r="AW636" s="803"/>
      <c r="AX636" s="805"/>
      <c r="AY636" s="805"/>
      <c r="AZ636" s="852"/>
      <c r="BA636" s="852"/>
      <c r="BB636" s="852"/>
      <c r="BC636" s="852"/>
      <c r="BD636" s="852"/>
      <c r="BE636" s="852"/>
      <c r="BF636" s="852"/>
      <c r="BG636" s="852"/>
      <c r="BH636" s="852"/>
      <c r="BI636" s="971"/>
      <c r="BJ636" s="805"/>
      <c r="BK636" s="805"/>
      <c r="BL636" s="1026"/>
    </row>
    <row r="637" spans="1:64" x14ac:dyDescent="0.25">
      <c r="A637" s="1056"/>
      <c r="B637" s="1168"/>
      <c r="C637" s="1062"/>
      <c r="D637" s="1013"/>
      <c r="E637" s="946"/>
      <c r="F637" s="1016"/>
      <c r="G637" s="1065"/>
      <c r="H637" s="803"/>
      <c r="I637" s="952"/>
      <c r="J637" s="983"/>
      <c r="K637" s="986"/>
      <c r="L637" s="1035"/>
      <c r="M637" s="1035"/>
      <c r="N637" s="805"/>
      <c r="O637" s="971"/>
      <c r="P637" s="803"/>
      <c r="Q637" s="955"/>
      <c r="R637" s="803"/>
      <c r="S637" s="955"/>
      <c r="T637" s="803"/>
      <c r="U637" s="955"/>
      <c r="V637" s="958"/>
      <c r="W637" s="955"/>
      <c r="X637" s="955"/>
      <c r="Y637" s="1002"/>
      <c r="Z637" s="68">
        <v>3</v>
      </c>
      <c r="AA637" s="298"/>
      <c r="AB637" s="383"/>
      <c r="AC637" s="298"/>
      <c r="AD637" s="384" t="str">
        <f t="shared" si="64"/>
        <v/>
      </c>
      <c r="AE637" s="383"/>
      <c r="AF637" s="302" t="str">
        <f t="shared" si="65"/>
        <v/>
      </c>
      <c r="AG637" s="383"/>
      <c r="AH637" s="302" t="str">
        <f t="shared" si="66"/>
        <v/>
      </c>
      <c r="AI637" s="315" t="str">
        <f t="shared" si="67"/>
        <v/>
      </c>
      <c r="AJ637" s="69" t="str">
        <f>IFERROR(IF(AND(AD636="Probabilidad",AD637="Probabilidad"),(AJ636-(+AJ636*AI637)),IF(AND(AD636="Impacto",AD637="Probabilidad"),(AJ635-(+AJ635*AI637)),IF(AD637="Impacto",AJ636,""))),"")</f>
        <v/>
      </c>
      <c r="AK637" s="69" t="str">
        <f>IFERROR(IF(AND(AD636="Impacto",AD637="Impacto"),(AK636-(+AK636*AI637)),IF(AND(AD636="Probabilidad",AD637="Impacto"),(AK635-(+AK635*AI637)),IF(AD637="Probabilidad",AK636,""))),"")</f>
        <v/>
      </c>
      <c r="AL637" s="19"/>
      <c r="AM637" s="19"/>
      <c r="AN637" s="19"/>
      <c r="AO637" s="952"/>
      <c r="AP637" s="952"/>
      <c r="AQ637" s="968"/>
      <c r="AR637" s="952"/>
      <c r="AS637" s="952"/>
      <c r="AT637" s="968"/>
      <c r="AU637" s="968"/>
      <c r="AV637" s="968"/>
      <c r="AW637" s="803"/>
      <c r="AX637" s="805"/>
      <c r="AY637" s="805"/>
      <c r="AZ637" s="852"/>
      <c r="BA637" s="852"/>
      <c r="BB637" s="852"/>
      <c r="BC637" s="852"/>
      <c r="BD637" s="852"/>
      <c r="BE637" s="852"/>
      <c r="BF637" s="852"/>
      <c r="BG637" s="852"/>
      <c r="BH637" s="852"/>
      <c r="BI637" s="971"/>
      <c r="BJ637" s="805"/>
      <c r="BK637" s="805"/>
      <c r="BL637" s="1026"/>
    </row>
    <row r="638" spans="1:64" x14ac:dyDescent="0.25">
      <c r="A638" s="1056"/>
      <c r="B638" s="1168"/>
      <c r="C638" s="1062"/>
      <c r="D638" s="1013"/>
      <c r="E638" s="946"/>
      <c r="F638" s="1016"/>
      <c r="G638" s="1065"/>
      <c r="H638" s="803"/>
      <c r="I638" s="952"/>
      <c r="J638" s="983"/>
      <c r="K638" s="986"/>
      <c r="L638" s="1035"/>
      <c r="M638" s="1035"/>
      <c r="N638" s="805"/>
      <c r="O638" s="971"/>
      <c r="P638" s="803"/>
      <c r="Q638" s="955"/>
      <c r="R638" s="803"/>
      <c r="S638" s="955"/>
      <c r="T638" s="803"/>
      <c r="U638" s="955"/>
      <c r="V638" s="958"/>
      <c r="W638" s="955"/>
      <c r="X638" s="955"/>
      <c r="Y638" s="1002"/>
      <c r="Z638" s="68">
        <v>4</v>
      </c>
      <c r="AA638" s="385"/>
      <c r="AB638" s="383"/>
      <c r="AC638" s="385"/>
      <c r="AD638" s="384" t="str">
        <f t="shared" si="64"/>
        <v/>
      </c>
      <c r="AE638" s="383"/>
      <c r="AF638" s="302" t="str">
        <f t="shared" si="65"/>
        <v/>
      </c>
      <c r="AG638" s="383"/>
      <c r="AH638" s="302" t="str">
        <f t="shared" si="66"/>
        <v/>
      </c>
      <c r="AI638" s="315" t="str">
        <f t="shared" si="67"/>
        <v/>
      </c>
      <c r="AJ638" s="69" t="str">
        <f>IFERROR(IF(AND(AD637="Probabilidad",AD638="Probabilidad"),(AJ637-(+AJ637*AI638)),IF(AND(AD637="Impacto",AD638="Probabilidad"),(AJ636-(+AJ636*AI638)),IF(AD638="Impacto",AJ637,""))),"")</f>
        <v/>
      </c>
      <c r="AK638" s="69" t="str">
        <f>IFERROR(IF(AND(AD637="Impacto",AD638="Impacto"),(AK637-(+AK637*AI638)),IF(AND(AD637="Probabilidad",AD638="Impacto"),(AK636-(+AK636*AI638)),IF(AD638="Probabilidad",AK637,""))),"")</f>
        <v/>
      </c>
      <c r="AL638" s="19"/>
      <c r="AM638" s="19"/>
      <c r="AN638" s="19"/>
      <c r="AO638" s="952"/>
      <c r="AP638" s="952"/>
      <c r="AQ638" s="968"/>
      <c r="AR638" s="952"/>
      <c r="AS638" s="952"/>
      <c r="AT638" s="968"/>
      <c r="AU638" s="968"/>
      <c r="AV638" s="968"/>
      <c r="AW638" s="803"/>
      <c r="AX638" s="805"/>
      <c r="AY638" s="805"/>
      <c r="AZ638" s="852"/>
      <c r="BA638" s="852"/>
      <c r="BB638" s="852"/>
      <c r="BC638" s="852"/>
      <c r="BD638" s="852"/>
      <c r="BE638" s="852"/>
      <c r="BF638" s="852"/>
      <c r="BG638" s="852"/>
      <c r="BH638" s="852"/>
      <c r="BI638" s="971"/>
      <c r="BJ638" s="805"/>
      <c r="BK638" s="805"/>
      <c r="BL638" s="1026"/>
    </row>
    <row r="639" spans="1:64" x14ac:dyDescent="0.25">
      <c r="A639" s="1056"/>
      <c r="B639" s="1168"/>
      <c r="C639" s="1062"/>
      <c r="D639" s="1013"/>
      <c r="E639" s="946"/>
      <c r="F639" s="1016"/>
      <c r="G639" s="1065"/>
      <c r="H639" s="803"/>
      <c r="I639" s="952"/>
      <c r="J639" s="983"/>
      <c r="K639" s="986"/>
      <c r="L639" s="1035"/>
      <c r="M639" s="1035"/>
      <c r="N639" s="805"/>
      <c r="O639" s="971"/>
      <c r="P639" s="803"/>
      <c r="Q639" s="955"/>
      <c r="R639" s="803"/>
      <c r="S639" s="955"/>
      <c r="T639" s="803"/>
      <c r="U639" s="955"/>
      <c r="V639" s="958"/>
      <c r="W639" s="955"/>
      <c r="X639" s="955"/>
      <c r="Y639" s="1002"/>
      <c r="Z639" s="68">
        <v>5</v>
      </c>
      <c r="AA639" s="309"/>
      <c r="AB639" s="383"/>
      <c r="AC639" s="385"/>
      <c r="AD639" s="384" t="str">
        <f t="shared" si="64"/>
        <v/>
      </c>
      <c r="AE639" s="383"/>
      <c r="AF639" s="302" t="str">
        <f t="shared" si="65"/>
        <v/>
      </c>
      <c r="AG639" s="383"/>
      <c r="AH639" s="302" t="str">
        <f t="shared" si="66"/>
        <v/>
      </c>
      <c r="AI639" s="315" t="str">
        <f t="shared" si="67"/>
        <v/>
      </c>
      <c r="AJ639" s="69" t="str">
        <f>IFERROR(IF(AND(AD638="Probabilidad",AD639="Probabilidad"),(AJ638-(+AJ638*AI639)),IF(AND(AD638="Impacto",AD639="Probabilidad"),(AJ637-(+AJ637*AI639)),IF(AD639="Impacto",AJ638,""))),"")</f>
        <v/>
      </c>
      <c r="AK639" s="69" t="str">
        <f>IFERROR(IF(AND(AD638="Impacto",AD639="Impacto"),(AK638-(+AK638*AI639)),IF(AND(AD638="Probabilidad",AD639="Impacto"),(AK637-(+AK637*AI639)),IF(AD639="Probabilidad",AK638,""))),"")</f>
        <v/>
      </c>
      <c r="AL639" s="19"/>
      <c r="AM639" s="19"/>
      <c r="AN639" s="19"/>
      <c r="AO639" s="952"/>
      <c r="AP639" s="952"/>
      <c r="AQ639" s="968"/>
      <c r="AR639" s="952"/>
      <c r="AS639" s="952"/>
      <c r="AT639" s="968"/>
      <c r="AU639" s="968"/>
      <c r="AV639" s="968"/>
      <c r="AW639" s="803"/>
      <c r="AX639" s="805"/>
      <c r="AY639" s="805"/>
      <c r="AZ639" s="852"/>
      <c r="BA639" s="852"/>
      <c r="BB639" s="852"/>
      <c r="BC639" s="852"/>
      <c r="BD639" s="852"/>
      <c r="BE639" s="852"/>
      <c r="BF639" s="852"/>
      <c r="BG639" s="852"/>
      <c r="BH639" s="852"/>
      <c r="BI639" s="971"/>
      <c r="BJ639" s="805"/>
      <c r="BK639" s="805"/>
      <c r="BL639" s="1026"/>
    </row>
    <row r="640" spans="1:64" ht="15.75" thickBot="1" x14ac:dyDescent="0.3">
      <c r="A640" s="1056"/>
      <c r="B640" s="1168"/>
      <c r="C640" s="1062"/>
      <c r="D640" s="1014"/>
      <c r="E640" s="947"/>
      <c r="F640" s="1017"/>
      <c r="G640" s="1066"/>
      <c r="H640" s="847"/>
      <c r="I640" s="953"/>
      <c r="J640" s="984"/>
      <c r="K640" s="987"/>
      <c r="L640" s="1036"/>
      <c r="M640" s="1036"/>
      <c r="N640" s="806"/>
      <c r="O640" s="972"/>
      <c r="P640" s="847"/>
      <c r="Q640" s="956"/>
      <c r="R640" s="847"/>
      <c r="S640" s="956"/>
      <c r="T640" s="847"/>
      <c r="U640" s="956"/>
      <c r="V640" s="959"/>
      <c r="W640" s="956"/>
      <c r="X640" s="956"/>
      <c r="Y640" s="1003"/>
      <c r="Z640" s="60">
        <v>6</v>
      </c>
      <c r="AA640" s="387"/>
      <c r="AB640" s="388"/>
      <c r="AC640" s="387"/>
      <c r="AD640" s="389" t="str">
        <f t="shared" si="64"/>
        <v/>
      </c>
      <c r="AE640" s="388"/>
      <c r="AF640" s="303" t="str">
        <f t="shared" si="65"/>
        <v/>
      </c>
      <c r="AG640" s="388"/>
      <c r="AH640" s="303" t="str">
        <f t="shared" si="66"/>
        <v/>
      </c>
      <c r="AI640" s="61" t="str">
        <f t="shared" si="67"/>
        <v/>
      </c>
      <c r="AJ640" s="69" t="str">
        <f>IFERROR(IF(AND(AD639="Probabilidad",AD640="Probabilidad"),(AJ639-(+AJ639*AI640)),IF(AND(AD639="Impacto",AD640="Probabilidad"),(AJ638-(+AJ638*AI640)),IF(AD640="Impacto",AJ639,""))),"")</f>
        <v/>
      </c>
      <c r="AK640" s="69" t="str">
        <f>IFERROR(IF(AND(AD639="Impacto",AD640="Impacto"),(AK639-(+AK639*AI640)),IF(AND(AD639="Probabilidad",AD640="Impacto"),(AK638-(+AK638*AI640)),IF(AD640="Probabilidad",AK639,""))),"")</f>
        <v/>
      </c>
      <c r="AL640" s="20"/>
      <c r="AM640" s="20"/>
      <c r="AN640" s="20"/>
      <c r="AO640" s="953"/>
      <c r="AP640" s="953"/>
      <c r="AQ640" s="969"/>
      <c r="AR640" s="953"/>
      <c r="AS640" s="953"/>
      <c r="AT640" s="969"/>
      <c r="AU640" s="969"/>
      <c r="AV640" s="969"/>
      <c r="AW640" s="847"/>
      <c r="AX640" s="806"/>
      <c r="AY640" s="806"/>
      <c r="AZ640" s="960"/>
      <c r="BA640" s="960"/>
      <c r="BB640" s="960"/>
      <c r="BC640" s="960"/>
      <c r="BD640" s="960"/>
      <c r="BE640" s="960"/>
      <c r="BF640" s="960"/>
      <c r="BG640" s="960"/>
      <c r="BH640" s="960"/>
      <c r="BI640" s="972"/>
      <c r="BJ640" s="806"/>
      <c r="BK640" s="806"/>
      <c r="BL640" s="1027"/>
    </row>
    <row r="641" spans="1:64" ht="75.75" customHeight="1" thickBot="1" x14ac:dyDescent="0.3">
      <c r="A641" s="1056"/>
      <c r="B641" s="1168"/>
      <c r="C641" s="1062"/>
      <c r="D641" s="1012" t="s">
        <v>840</v>
      </c>
      <c r="E641" s="945" t="s">
        <v>130</v>
      </c>
      <c r="F641" s="1015">
        <v>2</v>
      </c>
      <c r="G641" s="851" t="s">
        <v>1322</v>
      </c>
      <c r="H641" s="802" t="s">
        <v>99</v>
      </c>
      <c r="I641" s="1028" t="s">
        <v>1360</v>
      </c>
      <c r="J641" s="982" t="s">
        <v>16</v>
      </c>
      <c r="K641" s="985" t="str">
        <f>CONCATENATE(" *",[31]Árbol_G!C657," *",[31]Árbol_G!E657," *",[31]Árbol_G!G657)</f>
        <v xml:space="preserve"> * * *</v>
      </c>
      <c r="L641" s="1034" t="s">
        <v>1327</v>
      </c>
      <c r="M641" s="1034" t="s">
        <v>1328</v>
      </c>
      <c r="N641" s="961"/>
      <c r="O641" s="964"/>
      <c r="P641" s="802" t="s">
        <v>71</v>
      </c>
      <c r="Q641" s="954">
        <f>IF(P641="Muy Alta",100%,IF(P641="Alta",80%,IF(P641="Media",60%,IF(P641="Baja",40%,IF(P641="Muy Baja",20%,"")))))</f>
        <v>0.4</v>
      </c>
      <c r="R641" s="802"/>
      <c r="S641" s="954" t="str">
        <f>IF(R641="Catastrófico",100%,IF(R641="Mayor",80%,IF(R641="Moderado",60%,IF(R641="Menor",40%,IF(R641="Leve",20%,"")))))</f>
        <v/>
      </c>
      <c r="T641" s="802" t="s">
        <v>74</v>
      </c>
      <c r="U641" s="954">
        <f>IF(T641="Catastrófico",100%,IF(T641="Mayor",80%,IF(T641="Moderado",60%,IF(T641="Menor",40%,IF(T641="Leve",20%,"")))))</f>
        <v>0.2</v>
      </c>
      <c r="V641" s="957" t="str">
        <f>IF(W641=100%,"Catastrófico",IF(W641=80%,"Mayor",IF(W641=60%,"Moderado",IF(W641=40%,"Menor",IF(W641=20%,"Leve","")))))</f>
        <v>Leve</v>
      </c>
      <c r="W641" s="954">
        <f>IF(AND(S641="",U641=""),"",MAX(S641,U641))</f>
        <v>0.2</v>
      </c>
      <c r="X641" s="954" t="str">
        <f>CONCATENATE(P641,V641)</f>
        <v>BajaLeve</v>
      </c>
      <c r="Y641" s="967" t="str">
        <f>IF(X641="Muy AltaLeve","Alto",IF(X641="Muy AltaMenor","Alto",IF(X641="Muy AltaModerado","Alto",IF(X641="Muy AltaMayor","Alto",IF(X641="Muy AltaCatastrófico","Extremo",IF(X641="AltaLeve","Moderado",IF(X641="AltaMenor","Moderado",IF(X641="AltaModerado","Alto",IF(X641="AltaMayor","Alto",IF(X641="AltaCatastrófico","Extremo",IF(X641="MediaLeve","Moderado",IF(X641="MediaMenor","Moderado",IF(X641="MediaModerado","Moderado",IF(X641="MediaMayor","Alto",IF(X641="MediaCatastrófico","Extremo",IF(X641="BajaLeve","Bajo",IF(X641="BajaMenor","Moderado",IF(X641="BajaModerado","Moderado",IF(X641="BajaMayor","Alto",IF(X641="BajaCatastrófico","Extremo",IF(X641="Muy BajaLeve","Bajo",IF(X641="Muy BajaMenor","Bajo",IF(X641="Muy BajaModerado","Moderado",IF(X641="Muy BajaMayor","Alto",IF(X641="Muy BajaCatastrófico","Extremo","")))))))))))))))))))))))))</f>
        <v>Bajo</v>
      </c>
      <c r="Z641" s="58">
        <v>1</v>
      </c>
      <c r="AA641" s="385" t="s">
        <v>963</v>
      </c>
      <c r="AB641" s="381" t="s">
        <v>165</v>
      </c>
      <c r="AC641" s="385" t="s">
        <v>964</v>
      </c>
      <c r="AD641" s="382" t="str">
        <f t="shared" si="64"/>
        <v>Probabilidad</v>
      </c>
      <c r="AE641" s="381" t="s">
        <v>75</v>
      </c>
      <c r="AF641" s="301">
        <f t="shared" si="65"/>
        <v>0.15</v>
      </c>
      <c r="AG641" s="381" t="s">
        <v>65</v>
      </c>
      <c r="AH641" s="301">
        <f t="shared" si="66"/>
        <v>0.25</v>
      </c>
      <c r="AI641" s="300">
        <f t="shared" si="67"/>
        <v>0.4</v>
      </c>
      <c r="AJ641" s="59">
        <f>IFERROR(IF(AD641="Probabilidad",(Q641-(+Q641*AI641)),IF(AD641="Impacto",Q641,"")),"")</f>
        <v>0.24</v>
      </c>
      <c r="AK641" s="59">
        <f>IFERROR(IF(AD641="Impacto",(W641-(+W641*AI641)),IF(AD641="Probabilidad",W641,"")),"")</f>
        <v>0.2</v>
      </c>
      <c r="AL641" s="10" t="s">
        <v>66</v>
      </c>
      <c r="AM641" s="10" t="s">
        <v>67</v>
      </c>
      <c r="AN641" s="10" t="s">
        <v>80</v>
      </c>
      <c r="AO641" s="951">
        <f>Q641</f>
        <v>0.4</v>
      </c>
      <c r="AP641" s="951">
        <f>IF(AJ641="","",MIN(AJ641:AJ646))</f>
        <v>0.16799999999999998</v>
      </c>
      <c r="AQ641" s="967" t="str">
        <f>IFERROR(IF(AP641="","",IF(AP641&lt;=0.2,"Muy Baja",IF(AP641&lt;=0.4,"Baja",IF(AP641&lt;=0.6,"Media",IF(AP641&lt;=0.8,"Alta","Muy Alta"))))),"")</f>
        <v>Muy Baja</v>
      </c>
      <c r="AR641" s="951">
        <f>W641</f>
        <v>0.2</v>
      </c>
      <c r="AS641" s="951">
        <f>IF(AK641="","",MIN(AK641:AK646))</f>
        <v>0.2</v>
      </c>
      <c r="AT641" s="967" t="str">
        <f>IFERROR(IF(AS641="","",IF(AS641&lt;=0.2,"Leve",IF(AS641&lt;=0.4,"Menor",IF(AS641&lt;=0.6,"Moderado",IF(AS641&lt;=0.8,"Mayor","Catastrófico"))))),"")</f>
        <v>Leve</v>
      </c>
      <c r="AU641" s="967" t="str">
        <f>Y641</f>
        <v>Bajo</v>
      </c>
      <c r="AV641" s="967" t="str">
        <f>IFERROR(IF(OR(AND(AQ641="Muy Baja",AT641="Leve"),AND(AQ641="Muy Baja",AT641="Menor"),AND(AQ641="Baja",AT641="Leve")),"Bajo",IF(OR(AND(AQ641="Muy baja",AT641="Moderado"),AND(AQ641="Baja",AT641="Menor"),AND(AQ641="Baja",AT641="Moderado"),AND(AQ641="Media",AT641="Leve"),AND(AQ641="Media",AT641="Menor"),AND(AQ641="Media",AT641="Moderado"),AND(AQ641="Alta",AT641="Leve"),AND(AQ641="Alta",AT641="Menor")),"Moderado",IF(OR(AND(AQ641="Muy Baja",AT641="Mayor"),AND(AQ641="Baja",AT641="Mayor"),AND(AQ641="Media",AT641="Mayor"),AND(AQ641="Alta",AT641="Moderado"),AND(AQ641="Alta",AT641="Mayor"),AND(AQ641="Muy Alta",AT641="Leve"),AND(AQ641="Muy Alta",AT641="Menor"),AND(AQ641="Muy Alta",AT641="Moderado"),AND(AQ641="Muy Alta",AT641="Mayor")),"Alto",IF(OR(AND(AQ641="Muy Baja",AT641="Catastrófico"),AND(AQ641="Baja",AT641="Catastrófico"),AND(AQ641="Media",AT641="Catastrófico"),AND(AQ641="Alta",AT641="Catastrófico"),AND(AQ641="Muy Alta",AT641="Catastrófico")),"Extremo","")))),"")</f>
        <v>Bajo</v>
      </c>
      <c r="AW641" s="802" t="s">
        <v>82</v>
      </c>
      <c r="AX641" s="851"/>
      <c r="AY641" s="851"/>
      <c r="AZ641" s="851"/>
      <c r="BA641" s="851"/>
      <c r="BB641" s="1037"/>
      <c r="BC641" s="851"/>
      <c r="BD641" s="851"/>
      <c r="BE641" s="1019"/>
      <c r="BF641" s="1019"/>
      <c r="BG641" s="1019"/>
      <c r="BH641" s="1019"/>
      <c r="BI641" s="1019"/>
      <c r="BJ641" s="851"/>
      <c r="BK641" s="851"/>
      <c r="BL641" s="1048"/>
    </row>
    <row r="642" spans="1:64" ht="105" x14ac:dyDescent="0.25">
      <c r="A642" s="1056"/>
      <c r="B642" s="1168"/>
      <c r="C642" s="1062"/>
      <c r="D642" s="1013"/>
      <c r="E642" s="946"/>
      <c r="F642" s="1016"/>
      <c r="G642" s="852"/>
      <c r="H642" s="803"/>
      <c r="I642" s="1029"/>
      <c r="J642" s="983"/>
      <c r="K642" s="986"/>
      <c r="L642" s="1035"/>
      <c r="M642" s="1035"/>
      <c r="N642" s="962"/>
      <c r="O642" s="965"/>
      <c r="P642" s="803"/>
      <c r="Q642" s="955"/>
      <c r="R642" s="803"/>
      <c r="S642" s="955"/>
      <c r="T642" s="803"/>
      <c r="U642" s="955"/>
      <c r="V642" s="958"/>
      <c r="W642" s="955"/>
      <c r="X642" s="955"/>
      <c r="Y642" s="968"/>
      <c r="Z642" s="68">
        <v>2</v>
      </c>
      <c r="AA642" s="298" t="s">
        <v>915</v>
      </c>
      <c r="AB642" s="383" t="s">
        <v>165</v>
      </c>
      <c r="AC642" s="298" t="s">
        <v>851</v>
      </c>
      <c r="AD642" s="70" t="str">
        <f>IF(OR(AE642="Preventivo",AE642="Detectivo"),"Probabilidad",IF(AE642="Correctivo","Impacto",""))</f>
        <v>Probabilidad</v>
      </c>
      <c r="AE642" s="19" t="s">
        <v>75</v>
      </c>
      <c r="AF642" s="302">
        <f t="shared" si="65"/>
        <v>0.15</v>
      </c>
      <c r="AG642" s="19" t="s">
        <v>77</v>
      </c>
      <c r="AH642" s="302">
        <f t="shared" si="66"/>
        <v>0.15</v>
      </c>
      <c r="AI642" s="315">
        <f t="shared" si="67"/>
        <v>0.3</v>
      </c>
      <c r="AJ642" s="71">
        <f>IFERROR(IF(AND(AD641="Probabilidad",AD642="Probabilidad"),(AJ641-(+AJ641*AI642)),IF(AD642="Probabilidad",(Q641-(+Q641*AI642)),IF(AD642="Impacto",AJ641,""))),"")</f>
        <v>0.16799999999999998</v>
      </c>
      <c r="AK642" s="71">
        <f>IFERROR(IF(AND(AD641="Impacto",AD642="Impacto"),(AK641-(+AK641*AI642)),IF(AD642="Impacto",(W641-(+W641*AI642)),IF(AD642="Probabilidad",AK641,""))),"")</f>
        <v>0.2</v>
      </c>
      <c r="AL642" s="10" t="s">
        <v>66</v>
      </c>
      <c r="AM642" s="10" t="s">
        <v>67</v>
      </c>
      <c r="AN642" s="10" t="s">
        <v>80</v>
      </c>
      <c r="AO642" s="952"/>
      <c r="AP642" s="952"/>
      <c r="AQ642" s="968"/>
      <c r="AR642" s="952"/>
      <c r="AS642" s="952"/>
      <c r="AT642" s="968"/>
      <c r="AU642" s="968"/>
      <c r="AV642" s="968"/>
      <c r="AW642" s="803"/>
      <c r="AX642" s="852"/>
      <c r="AY642" s="852"/>
      <c r="AZ642" s="852"/>
      <c r="BA642" s="852"/>
      <c r="BB642" s="1046"/>
      <c r="BC642" s="852"/>
      <c r="BD642" s="852"/>
      <c r="BE642" s="1020"/>
      <c r="BF642" s="1020"/>
      <c r="BG642" s="1020"/>
      <c r="BH642" s="1020"/>
      <c r="BI642" s="1020"/>
      <c r="BJ642" s="852"/>
      <c r="BK642" s="852"/>
      <c r="BL642" s="1041"/>
    </row>
    <row r="643" spans="1:64" x14ac:dyDescent="0.25">
      <c r="A643" s="1056"/>
      <c r="B643" s="1168"/>
      <c r="C643" s="1062"/>
      <c r="D643" s="1013"/>
      <c r="E643" s="946"/>
      <c r="F643" s="1016"/>
      <c r="G643" s="852"/>
      <c r="H643" s="803"/>
      <c r="I643" s="1029"/>
      <c r="J643" s="983"/>
      <c r="K643" s="986"/>
      <c r="L643" s="1035"/>
      <c r="M643" s="1035"/>
      <c r="N643" s="962"/>
      <c r="O643" s="965"/>
      <c r="P643" s="803"/>
      <c r="Q643" s="955"/>
      <c r="R643" s="803"/>
      <c r="S643" s="955"/>
      <c r="T643" s="803"/>
      <c r="U643" s="955"/>
      <c r="V643" s="958"/>
      <c r="W643" s="955"/>
      <c r="X643" s="955"/>
      <c r="Y643" s="968"/>
      <c r="Z643" s="68">
        <v>3</v>
      </c>
      <c r="AA643" s="298"/>
      <c r="AB643" s="383"/>
      <c r="AC643" s="385"/>
      <c r="AD643" s="384" t="str">
        <f>IF(OR(AE643="Preventivo",AE643="Detectivo"),"Probabilidad",IF(AE643="Correctivo","Impacto",""))</f>
        <v/>
      </c>
      <c r="AE643" s="383"/>
      <c r="AF643" s="302" t="str">
        <f t="shared" si="65"/>
        <v/>
      </c>
      <c r="AG643" s="383"/>
      <c r="AH643" s="302" t="str">
        <f t="shared" si="66"/>
        <v/>
      </c>
      <c r="AI643" s="315" t="str">
        <f t="shared" si="67"/>
        <v/>
      </c>
      <c r="AJ643" s="69" t="str">
        <f>IFERROR(IF(AND(AD642="Probabilidad",AD643="Probabilidad"),(AJ642-(+AJ642*AI643)),IF(AND(AD642="Impacto",AD643="Probabilidad"),(AJ641-(+AJ641*AI643)),IF(AD643="Impacto",AJ642,""))),"")</f>
        <v/>
      </c>
      <c r="AK643" s="69" t="str">
        <f>IFERROR(IF(AND(AD642="Impacto",AD643="Impacto"),(AK642-(+AK642*AI643)),IF(AND(AD642="Probabilidad",AD643="Impacto"),(AK641-(+AK641*AI643)),IF(AD643="Probabilidad",AK642,""))),"")</f>
        <v/>
      </c>
      <c r="AL643" s="19"/>
      <c r="AM643" s="19"/>
      <c r="AN643" s="19"/>
      <c r="AO643" s="952"/>
      <c r="AP643" s="952"/>
      <c r="AQ643" s="968"/>
      <c r="AR643" s="952"/>
      <c r="AS643" s="952"/>
      <c r="AT643" s="968"/>
      <c r="AU643" s="968"/>
      <c r="AV643" s="968"/>
      <c r="AW643" s="803"/>
      <c r="AX643" s="852"/>
      <c r="AY643" s="852"/>
      <c r="AZ643" s="852"/>
      <c r="BA643" s="852"/>
      <c r="BB643" s="1046"/>
      <c r="BC643" s="852"/>
      <c r="BD643" s="852"/>
      <c r="BE643" s="1020"/>
      <c r="BF643" s="1020"/>
      <c r="BG643" s="1020"/>
      <c r="BH643" s="1020"/>
      <c r="BI643" s="1020"/>
      <c r="BJ643" s="852"/>
      <c r="BK643" s="852"/>
      <c r="BL643" s="1041"/>
    </row>
    <row r="644" spans="1:64" x14ac:dyDescent="0.25">
      <c r="A644" s="1056"/>
      <c r="B644" s="1168"/>
      <c r="C644" s="1062"/>
      <c r="D644" s="1013"/>
      <c r="E644" s="946"/>
      <c r="F644" s="1016"/>
      <c r="G644" s="852"/>
      <c r="H644" s="803"/>
      <c r="I644" s="1029"/>
      <c r="J644" s="983"/>
      <c r="K644" s="986"/>
      <c r="L644" s="1035"/>
      <c r="M644" s="1035"/>
      <c r="N644" s="962"/>
      <c r="O644" s="965"/>
      <c r="P644" s="803"/>
      <c r="Q644" s="955"/>
      <c r="R644" s="803"/>
      <c r="S644" s="955"/>
      <c r="T644" s="803"/>
      <c r="U644" s="955"/>
      <c r="V644" s="958"/>
      <c r="W644" s="955"/>
      <c r="X644" s="955"/>
      <c r="Y644" s="968"/>
      <c r="Z644" s="68">
        <v>4</v>
      </c>
      <c r="AA644" s="385"/>
      <c r="AB644" s="383"/>
      <c r="AC644" s="385"/>
      <c r="AD644" s="384" t="str">
        <f t="shared" si="64"/>
        <v/>
      </c>
      <c r="AE644" s="383"/>
      <c r="AF644" s="302" t="str">
        <f t="shared" si="65"/>
        <v/>
      </c>
      <c r="AG644" s="383"/>
      <c r="AH644" s="302" t="str">
        <f t="shared" si="66"/>
        <v/>
      </c>
      <c r="AI644" s="315" t="str">
        <f t="shared" si="67"/>
        <v/>
      </c>
      <c r="AJ644" s="69" t="str">
        <f>IFERROR(IF(AND(AD643="Probabilidad",AD644="Probabilidad"),(AJ643-(+AJ643*AI644)),IF(AND(AD643="Impacto",AD644="Probabilidad"),(AJ642-(+AJ642*AI644)),IF(AD644="Impacto",AJ643,""))),"")</f>
        <v/>
      </c>
      <c r="AK644" s="69" t="str">
        <f>IFERROR(IF(AND(AD643="Impacto",AD644="Impacto"),(AK643-(+AK643*AI644)),IF(AND(AD643="Probabilidad",AD644="Impacto"),(AK642-(+AK642*AI644)),IF(AD644="Probabilidad",AK643,""))),"")</f>
        <v/>
      </c>
      <c r="AL644" s="19"/>
      <c r="AM644" s="19"/>
      <c r="AN644" s="19"/>
      <c r="AO644" s="952"/>
      <c r="AP644" s="952"/>
      <c r="AQ644" s="968"/>
      <c r="AR644" s="952"/>
      <c r="AS644" s="952"/>
      <c r="AT644" s="968"/>
      <c r="AU644" s="968"/>
      <c r="AV644" s="968"/>
      <c r="AW644" s="803"/>
      <c r="AX644" s="852"/>
      <c r="AY644" s="852"/>
      <c r="AZ644" s="852"/>
      <c r="BA644" s="852"/>
      <c r="BB644" s="1046"/>
      <c r="BC644" s="852"/>
      <c r="BD644" s="852"/>
      <c r="BE644" s="1020"/>
      <c r="BF644" s="1020"/>
      <c r="BG644" s="1020"/>
      <c r="BH644" s="1020"/>
      <c r="BI644" s="1020"/>
      <c r="BJ644" s="852"/>
      <c r="BK644" s="852"/>
      <c r="BL644" s="1041"/>
    </row>
    <row r="645" spans="1:64" x14ac:dyDescent="0.25">
      <c r="A645" s="1056"/>
      <c r="B645" s="1168"/>
      <c r="C645" s="1062"/>
      <c r="D645" s="1013"/>
      <c r="E645" s="946"/>
      <c r="F645" s="1016"/>
      <c r="G645" s="852"/>
      <c r="H645" s="803"/>
      <c r="I645" s="1029"/>
      <c r="J645" s="983"/>
      <c r="K645" s="986"/>
      <c r="L645" s="1035"/>
      <c r="M645" s="1035"/>
      <c r="N645" s="962"/>
      <c r="O645" s="965"/>
      <c r="P645" s="803"/>
      <c r="Q645" s="955"/>
      <c r="R645" s="803"/>
      <c r="S645" s="955"/>
      <c r="T645" s="803"/>
      <c r="U645" s="955"/>
      <c r="V645" s="958"/>
      <c r="W645" s="955"/>
      <c r="X645" s="955"/>
      <c r="Y645" s="968"/>
      <c r="Z645" s="68">
        <v>5</v>
      </c>
      <c r="AA645" s="306"/>
      <c r="AB645" s="383"/>
      <c r="AC645" s="385"/>
      <c r="AD645" s="384" t="str">
        <f t="shared" si="64"/>
        <v/>
      </c>
      <c r="AE645" s="383"/>
      <c r="AF645" s="302" t="str">
        <f t="shared" si="65"/>
        <v/>
      </c>
      <c r="AG645" s="383"/>
      <c r="AH645" s="302" t="str">
        <f t="shared" si="66"/>
        <v/>
      </c>
      <c r="AI645" s="315" t="str">
        <f t="shared" si="67"/>
        <v/>
      </c>
      <c r="AJ645" s="69" t="str">
        <f>IFERROR(IF(AND(AD644="Probabilidad",AD645="Probabilidad"),(AJ644-(+AJ644*AI645)),IF(AND(AD644="Impacto",AD645="Probabilidad"),(AJ643-(+AJ643*AI645)),IF(AD645="Impacto",AJ644,""))),"")</f>
        <v/>
      </c>
      <c r="AK645" s="69" t="str">
        <f>IFERROR(IF(AND(AD644="Impacto",AD645="Impacto"),(AK644-(+AK644*AI645)),IF(AND(AD644="Probabilidad",AD645="Impacto"),(AK643-(+AK643*AI645)),IF(AD645="Probabilidad",AK644,""))),"")</f>
        <v/>
      </c>
      <c r="AL645" s="19"/>
      <c r="AM645" s="19"/>
      <c r="AN645" s="19"/>
      <c r="AO645" s="952"/>
      <c r="AP645" s="952"/>
      <c r="AQ645" s="968"/>
      <c r="AR645" s="952"/>
      <c r="AS645" s="952"/>
      <c r="AT645" s="968"/>
      <c r="AU645" s="968"/>
      <c r="AV645" s="968"/>
      <c r="AW645" s="803"/>
      <c r="AX645" s="852"/>
      <c r="AY645" s="852"/>
      <c r="AZ645" s="852"/>
      <c r="BA645" s="852"/>
      <c r="BB645" s="1046"/>
      <c r="BC645" s="852"/>
      <c r="BD645" s="852"/>
      <c r="BE645" s="1020"/>
      <c r="BF645" s="1020"/>
      <c r="BG645" s="1020"/>
      <c r="BH645" s="1020"/>
      <c r="BI645" s="1020"/>
      <c r="BJ645" s="852"/>
      <c r="BK645" s="852"/>
      <c r="BL645" s="1041"/>
    </row>
    <row r="646" spans="1:64" ht="15.75" thickBot="1" x14ac:dyDescent="0.3">
      <c r="A646" s="1056"/>
      <c r="B646" s="1168"/>
      <c r="C646" s="1062"/>
      <c r="D646" s="1014"/>
      <c r="E646" s="947"/>
      <c r="F646" s="1017"/>
      <c r="G646" s="960"/>
      <c r="H646" s="847"/>
      <c r="I646" s="1030"/>
      <c r="J646" s="984"/>
      <c r="K646" s="987"/>
      <c r="L646" s="1036"/>
      <c r="M646" s="1036"/>
      <c r="N646" s="963"/>
      <c r="O646" s="966"/>
      <c r="P646" s="847"/>
      <c r="Q646" s="956"/>
      <c r="R646" s="847"/>
      <c r="S646" s="956"/>
      <c r="T646" s="847"/>
      <c r="U646" s="956"/>
      <c r="V646" s="959"/>
      <c r="W646" s="956"/>
      <c r="X646" s="956"/>
      <c r="Y646" s="969"/>
      <c r="Z646" s="60">
        <v>6</v>
      </c>
      <c r="AA646" s="387"/>
      <c r="AB646" s="388"/>
      <c r="AC646" s="387"/>
      <c r="AD646" s="391" t="str">
        <f t="shared" si="64"/>
        <v/>
      </c>
      <c r="AE646" s="388"/>
      <c r="AF646" s="303" t="str">
        <f t="shared" si="65"/>
        <v/>
      </c>
      <c r="AG646" s="388"/>
      <c r="AH646" s="303" t="str">
        <f t="shared" si="66"/>
        <v/>
      </c>
      <c r="AI646" s="61" t="str">
        <f t="shared" si="67"/>
        <v/>
      </c>
      <c r="AJ646" s="69" t="str">
        <f>IFERROR(IF(AND(AD645="Probabilidad",AD646="Probabilidad"),(AJ645-(+AJ645*AI646)),IF(AND(AD645="Impacto",AD646="Probabilidad"),(AJ644-(+AJ644*AI646)),IF(AD646="Impacto",AJ645,""))),"")</f>
        <v/>
      </c>
      <c r="AK646" s="69" t="str">
        <f>IFERROR(IF(AND(AD645="Impacto",AD646="Impacto"),(AK645-(+AK645*AI646)),IF(AND(AD645="Probabilidad",AD646="Impacto"),(AK644-(+AK644*AI646)),IF(AD646="Probabilidad",AK645,""))),"")</f>
        <v/>
      </c>
      <c r="AL646" s="20"/>
      <c r="AM646" s="20"/>
      <c r="AN646" s="20"/>
      <c r="AO646" s="953"/>
      <c r="AP646" s="953"/>
      <c r="AQ646" s="969"/>
      <c r="AR646" s="953"/>
      <c r="AS646" s="953"/>
      <c r="AT646" s="969"/>
      <c r="AU646" s="969"/>
      <c r="AV646" s="969"/>
      <c r="AW646" s="847"/>
      <c r="AX646" s="960"/>
      <c r="AY646" s="960"/>
      <c r="AZ646" s="960"/>
      <c r="BA646" s="960"/>
      <c r="BB646" s="1047"/>
      <c r="BC646" s="960"/>
      <c r="BD646" s="960"/>
      <c r="BE646" s="1021"/>
      <c r="BF646" s="1021"/>
      <c r="BG646" s="1021"/>
      <c r="BH646" s="1021"/>
      <c r="BI646" s="1021"/>
      <c r="BJ646" s="960"/>
      <c r="BK646" s="960"/>
      <c r="BL646" s="1042"/>
    </row>
    <row r="647" spans="1:64" ht="120.75" customHeight="1" thickBot="1" x14ac:dyDescent="0.3">
      <c r="A647" s="1056"/>
      <c r="B647" s="1168"/>
      <c r="C647" s="1062"/>
      <c r="D647" s="1012" t="s">
        <v>840</v>
      </c>
      <c r="E647" s="945" t="s">
        <v>130</v>
      </c>
      <c r="F647" s="1015">
        <v>3</v>
      </c>
      <c r="G647" s="851" t="s">
        <v>1329</v>
      </c>
      <c r="H647" s="802" t="s">
        <v>98</v>
      </c>
      <c r="I647" s="1043" t="s">
        <v>1361</v>
      </c>
      <c r="J647" s="982" t="s">
        <v>16</v>
      </c>
      <c r="K647" s="985" t="str">
        <f>CONCATENATE(" *",[31]Árbol_G!C675," *",[31]Árbol_G!E675," *",[31]Árbol_G!G675)</f>
        <v xml:space="preserve"> * * *</v>
      </c>
      <c r="L647" s="1034" t="s">
        <v>1330</v>
      </c>
      <c r="M647" s="1034" t="s">
        <v>1324</v>
      </c>
      <c r="N647" s="804"/>
      <c r="O647" s="970"/>
      <c r="P647" s="802" t="s">
        <v>62</v>
      </c>
      <c r="Q647" s="954">
        <f>IF(P647="Muy Alta",100%,IF(P647="Alta",80%,IF(P647="Media",60%,IF(P647="Baja",40%,IF(P647="Muy Baja",20%,"")))))</f>
        <v>0.6</v>
      </c>
      <c r="R647" s="802"/>
      <c r="S647" s="954" t="str">
        <f>IF(R647="Catastrófico",100%,IF(R647="Mayor",80%,IF(R647="Moderado",60%,IF(R647="Menor",40%,IF(R647="Leve",20%,"")))))</f>
        <v/>
      </c>
      <c r="T647" s="802" t="s">
        <v>9</v>
      </c>
      <c r="U647" s="954">
        <f>IF(T647="Catastrófico",100%,IF(T647="Mayor",80%,IF(T647="Moderado",60%,IF(T647="Menor",40%,IF(T647="Leve",20%,"")))))</f>
        <v>0.4</v>
      </c>
      <c r="V647" s="957" t="str">
        <f>IF(W647=100%,"Catastrófico",IF(W647=80%,"Mayor",IF(W647=60%,"Moderado",IF(W647=40%,"Menor",IF(W647=20%,"Leve","")))))</f>
        <v>Menor</v>
      </c>
      <c r="W647" s="954">
        <f>IF(AND(S647="",U647=""),"",MAX(S647,U647))</f>
        <v>0.4</v>
      </c>
      <c r="X647" s="954" t="str">
        <f>CONCATENATE(P647,V647)</f>
        <v>MediaMenor</v>
      </c>
      <c r="Y647" s="967" t="str">
        <f>IF(X647="Muy AltaLeve","Alto",IF(X647="Muy AltaMenor","Alto",IF(X647="Muy AltaModerado","Alto",IF(X647="Muy AltaMayor","Alto",IF(X647="Muy AltaCatastrófico","Extremo",IF(X647="AltaLeve","Moderado",IF(X647="AltaMenor","Moderado",IF(X647="AltaModerado","Alto",IF(X647="AltaMayor","Alto",IF(X647="AltaCatastrófico","Extremo",IF(X647="MediaLeve","Moderado",IF(X647="MediaMenor","Moderado",IF(X647="MediaModerado","Moderado",IF(X647="MediaMayor","Alto",IF(X647="MediaCatastrófico","Extremo",IF(X647="BajaLeve","Bajo",IF(X647="BajaMenor","Moderado",IF(X647="BajaModerado","Moderado",IF(X647="BajaMayor","Alto",IF(X647="BajaCatastrófico","Extremo",IF(X647="Muy BajaLeve","Bajo",IF(X647="Muy BajaMenor","Bajo",IF(X647="Muy BajaModerado","Moderado",IF(X647="Muy BajaMayor","Alto",IF(X647="Muy BajaCatastrófico","Extremo","")))))))))))))))))))))))))</f>
        <v>Moderado</v>
      </c>
      <c r="Z647" s="58">
        <v>1</v>
      </c>
      <c r="AA647" s="385" t="s">
        <v>1331</v>
      </c>
      <c r="AB647" s="381" t="s">
        <v>170</v>
      </c>
      <c r="AC647" s="385" t="s">
        <v>1332</v>
      </c>
      <c r="AD647" s="382" t="str">
        <f t="shared" si="64"/>
        <v>Probabilidad</v>
      </c>
      <c r="AE647" s="381" t="s">
        <v>75</v>
      </c>
      <c r="AF647" s="301">
        <f t="shared" si="65"/>
        <v>0.15</v>
      </c>
      <c r="AG647" s="381" t="s">
        <v>77</v>
      </c>
      <c r="AH647" s="301">
        <f t="shared" si="66"/>
        <v>0.15</v>
      </c>
      <c r="AI647" s="300">
        <f t="shared" si="67"/>
        <v>0.3</v>
      </c>
      <c r="AJ647" s="59">
        <f>IFERROR(IF(AD647="Probabilidad",(Q647-(+Q647*AI647)),IF(AD647="Impacto",Q647,"")),"")</f>
        <v>0.42</v>
      </c>
      <c r="AK647" s="59">
        <f>IFERROR(IF(AD647="Impacto",(W647-(+W647*AI647)),IF(AD647="Probabilidad",W647,"")),"")</f>
        <v>0.4</v>
      </c>
      <c r="AL647" s="10" t="s">
        <v>66</v>
      </c>
      <c r="AM647" s="10" t="s">
        <v>67</v>
      </c>
      <c r="AN647" s="10" t="s">
        <v>80</v>
      </c>
      <c r="AO647" s="951">
        <f>Q647</f>
        <v>0.6</v>
      </c>
      <c r="AP647" s="951">
        <f>IF(AJ647="","",MIN(AJ647:AJ652))</f>
        <v>0.14405999999999999</v>
      </c>
      <c r="AQ647" s="967" t="str">
        <f>IFERROR(IF(AP647="","",IF(AP647&lt;=0.2,"Muy Baja",IF(AP647&lt;=0.4,"Baja",IF(AP647&lt;=0.6,"Media",IF(AP647&lt;=0.8,"Alta","Muy Alta"))))),"")</f>
        <v>Muy Baja</v>
      </c>
      <c r="AR647" s="951">
        <f>W647</f>
        <v>0.4</v>
      </c>
      <c r="AS647" s="951">
        <f>IF(AK647="","",MIN(AK647:AK652))</f>
        <v>0.30000000000000004</v>
      </c>
      <c r="AT647" s="967" t="str">
        <f>IFERROR(IF(AS647="","",IF(AS647&lt;=0.2,"Leve",IF(AS647&lt;=0.4,"Menor",IF(AS647&lt;=0.6,"Moderado",IF(AS647&lt;=0.8,"Mayor","Catastrófico"))))),"")</f>
        <v>Menor</v>
      </c>
      <c r="AU647" s="967" t="str">
        <f>Y647</f>
        <v>Moderado</v>
      </c>
      <c r="AV647" s="967" t="str">
        <f>IFERROR(IF(OR(AND(AQ647="Muy Baja",AT647="Leve"),AND(AQ647="Muy Baja",AT647="Menor"),AND(AQ647="Baja",AT647="Leve")),"Bajo",IF(OR(AND(AQ647="Muy baja",AT647="Moderado"),AND(AQ647="Baja",AT647="Menor"),AND(AQ647="Baja",AT647="Moderado"),AND(AQ647="Media",AT647="Leve"),AND(AQ647="Media",AT647="Menor"),AND(AQ647="Media",AT647="Moderado"),AND(AQ647="Alta",AT647="Leve"),AND(AQ647="Alta",AT647="Menor")),"Moderado",IF(OR(AND(AQ647="Muy Baja",AT647="Mayor"),AND(AQ647="Baja",AT647="Mayor"),AND(AQ647="Media",AT647="Mayor"),AND(AQ647="Alta",AT647="Moderado"),AND(AQ647="Alta",AT647="Mayor"),AND(AQ647="Muy Alta",AT647="Leve"),AND(AQ647="Muy Alta",AT647="Menor"),AND(AQ647="Muy Alta",AT647="Moderado"),AND(AQ647="Muy Alta",AT647="Mayor")),"Alto",IF(OR(AND(AQ647="Muy Baja",AT647="Catastrófico"),AND(AQ647="Baja",AT647="Catastrófico"),AND(AQ647="Media",AT647="Catastrófico"),AND(AQ647="Alta",AT647="Catastrófico"),AND(AQ647="Muy Alta",AT647="Catastrófico")),"Extremo","")))),"")</f>
        <v>Bajo</v>
      </c>
      <c r="AW647" s="802" t="s">
        <v>82</v>
      </c>
      <c r="AX647" s="961"/>
      <c r="AY647" s="851"/>
      <c r="AZ647" s="851"/>
      <c r="BA647" s="851"/>
      <c r="BB647" s="1037"/>
      <c r="BC647" s="851"/>
      <c r="BD647" s="851"/>
      <c r="BE647" s="1019"/>
      <c r="BF647" s="1019"/>
      <c r="BG647" s="1019"/>
      <c r="BH647" s="1019"/>
      <c r="BI647" s="1019"/>
      <c r="BJ647" s="851"/>
      <c r="BK647" s="851"/>
      <c r="BL647" s="1048"/>
    </row>
    <row r="648" spans="1:64" ht="90.75" thickBot="1" x14ac:dyDescent="0.3">
      <c r="A648" s="1056"/>
      <c r="B648" s="1168"/>
      <c r="C648" s="1062"/>
      <c r="D648" s="1013"/>
      <c r="E648" s="946"/>
      <c r="F648" s="1016"/>
      <c r="G648" s="852"/>
      <c r="H648" s="803"/>
      <c r="I648" s="1044"/>
      <c r="J648" s="983"/>
      <c r="K648" s="986"/>
      <c r="L648" s="1035"/>
      <c r="M648" s="1035"/>
      <c r="N648" s="805"/>
      <c r="O648" s="971"/>
      <c r="P648" s="803"/>
      <c r="Q648" s="955"/>
      <c r="R648" s="803"/>
      <c r="S648" s="955"/>
      <c r="T648" s="803"/>
      <c r="U648" s="955"/>
      <c r="V648" s="958"/>
      <c r="W648" s="955"/>
      <c r="X648" s="955"/>
      <c r="Y648" s="968"/>
      <c r="Z648" s="68">
        <v>2</v>
      </c>
      <c r="AA648" s="385" t="s">
        <v>1333</v>
      </c>
      <c r="AB648" s="383" t="s">
        <v>170</v>
      </c>
      <c r="AC648" s="385" t="s">
        <v>1334</v>
      </c>
      <c r="AD648" s="384" t="str">
        <f t="shared" si="64"/>
        <v>Probabilidad</v>
      </c>
      <c r="AE648" s="381" t="s">
        <v>75</v>
      </c>
      <c r="AF648" s="302">
        <f t="shared" si="65"/>
        <v>0.15</v>
      </c>
      <c r="AG648" s="383" t="s">
        <v>77</v>
      </c>
      <c r="AH648" s="302">
        <f t="shared" si="66"/>
        <v>0.15</v>
      </c>
      <c r="AI648" s="315">
        <f t="shared" si="67"/>
        <v>0.3</v>
      </c>
      <c r="AJ648" s="69">
        <f>IFERROR(IF(AND(AD647="Probabilidad",AD648="Probabilidad"),(AJ647-(+AJ647*AI648)),IF(AD648="Probabilidad",(Q647-(+Q647*AI648)),IF(AD648="Impacto",AJ647,""))),"")</f>
        <v>0.29399999999999998</v>
      </c>
      <c r="AK648" s="69">
        <f>IFERROR(IF(AND(AD647="Impacto",AD648="Impacto"),(AK647-(+AK647*AI648)),IF(AD648="Impacto",(W647-(+W647*AI648)),IF(AD648="Probabilidad",AK647,""))),"")</f>
        <v>0.4</v>
      </c>
      <c r="AL648" s="10" t="s">
        <v>66</v>
      </c>
      <c r="AM648" s="10" t="s">
        <v>67</v>
      </c>
      <c r="AN648" s="10" t="s">
        <v>80</v>
      </c>
      <c r="AO648" s="952"/>
      <c r="AP648" s="952"/>
      <c r="AQ648" s="968"/>
      <c r="AR648" s="952"/>
      <c r="AS648" s="952"/>
      <c r="AT648" s="968"/>
      <c r="AU648" s="968"/>
      <c r="AV648" s="968"/>
      <c r="AW648" s="803"/>
      <c r="AX648" s="962"/>
      <c r="AY648" s="852"/>
      <c r="AZ648" s="852"/>
      <c r="BA648" s="852"/>
      <c r="BB648" s="1046"/>
      <c r="BC648" s="852"/>
      <c r="BD648" s="852"/>
      <c r="BE648" s="1020"/>
      <c r="BF648" s="1020"/>
      <c r="BG648" s="1020"/>
      <c r="BH648" s="1020"/>
      <c r="BI648" s="1020"/>
      <c r="BJ648" s="852"/>
      <c r="BK648" s="852"/>
      <c r="BL648" s="1041"/>
    </row>
    <row r="649" spans="1:64" ht="90.75" thickBot="1" x14ac:dyDescent="0.3">
      <c r="A649" s="1056"/>
      <c r="B649" s="1168"/>
      <c r="C649" s="1062"/>
      <c r="D649" s="1013"/>
      <c r="E649" s="946"/>
      <c r="F649" s="1016"/>
      <c r="G649" s="852"/>
      <c r="H649" s="803"/>
      <c r="I649" s="1044"/>
      <c r="J649" s="983"/>
      <c r="K649" s="986"/>
      <c r="L649" s="1035"/>
      <c r="M649" s="1035"/>
      <c r="N649" s="805"/>
      <c r="O649" s="971"/>
      <c r="P649" s="803"/>
      <c r="Q649" s="955"/>
      <c r="R649" s="803"/>
      <c r="S649" s="955"/>
      <c r="T649" s="803"/>
      <c r="U649" s="955"/>
      <c r="V649" s="958"/>
      <c r="W649" s="955"/>
      <c r="X649" s="955"/>
      <c r="Y649" s="968"/>
      <c r="Z649" s="68">
        <v>3</v>
      </c>
      <c r="AA649" s="385" t="s">
        <v>1272</v>
      </c>
      <c r="AB649" s="383" t="s">
        <v>170</v>
      </c>
      <c r="AC649" s="385" t="s">
        <v>1334</v>
      </c>
      <c r="AD649" s="384" t="str">
        <f t="shared" si="64"/>
        <v>Probabilidad</v>
      </c>
      <c r="AE649" s="381" t="s">
        <v>75</v>
      </c>
      <c r="AF649" s="302">
        <f t="shared" si="65"/>
        <v>0.15</v>
      </c>
      <c r="AG649" s="383" t="s">
        <v>77</v>
      </c>
      <c r="AH649" s="302">
        <f t="shared" si="66"/>
        <v>0.15</v>
      </c>
      <c r="AI649" s="315">
        <f t="shared" si="67"/>
        <v>0.3</v>
      </c>
      <c r="AJ649" s="69">
        <f>IFERROR(IF(AND(AD648="Probabilidad",AD649="Probabilidad"),(AJ648-(+AJ648*AI649)),IF(AND(AD648="Impacto",AD649="Probabilidad"),(AJ647-(+AJ647*AI649)),IF(AD649="Impacto",AJ648,""))),"")</f>
        <v>0.20579999999999998</v>
      </c>
      <c r="AK649" s="69">
        <f>IFERROR(IF(AND(AD648="Impacto",AD649="Impacto"),(AK648-(+AK648*AI649)),IF(AND(AD648="Probabilidad",AD649="Impacto"),(AK647-(+AK647*AI649)),IF(AD649="Probabilidad",AK648,""))),"")</f>
        <v>0.4</v>
      </c>
      <c r="AL649" s="10" t="s">
        <v>66</v>
      </c>
      <c r="AM649" s="10" t="s">
        <v>67</v>
      </c>
      <c r="AN649" s="10" t="s">
        <v>80</v>
      </c>
      <c r="AO649" s="952"/>
      <c r="AP649" s="952"/>
      <c r="AQ649" s="968"/>
      <c r="AR649" s="952"/>
      <c r="AS649" s="952"/>
      <c r="AT649" s="968"/>
      <c r="AU649" s="968"/>
      <c r="AV649" s="968"/>
      <c r="AW649" s="803"/>
      <c r="AX649" s="962"/>
      <c r="AY649" s="852"/>
      <c r="AZ649" s="852"/>
      <c r="BA649" s="852"/>
      <c r="BB649" s="1046"/>
      <c r="BC649" s="852"/>
      <c r="BD649" s="852"/>
      <c r="BE649" s="1020"/>
      <c r="BF649" s="1020"/>
      <c r="BG649" s="1020"/>
      <c r="BH649" s="1020"/>
      <c r="BI649" s="1020"/>
      <c r="BJ649" s="852"/>
      <c r="BK649" s="852"/>
      <c r="BL649" s="1041"/>
    </row>
    <row r="650" spans="1:64" ht="71.25" thickBot="1" x14ac:dyDescent="0.3">
      <c r="A650" s="1056"/>
      <c r="B650" s="1168"/>
      <c r="C650" s="1062"/>
      <c r="D650" s="1013"/>
      <c r="E650" s="946"/>
      <c r="F650" s="1016"/>
      <c r="G650" s="852"/>
      <c r="H650" s="803"/>
      <c r="I650" s="1044"/>
      <c r="J650" s="983"/>
      <c r="K650" s="986"/>
      <c r="L650" s="1035"/>
      <c r="M650" s="1035"/>
      <c r="N650" s="805"/>
      <c r="O650" s="971"/>
      <c r="P650" s="803"/>
      <c r="Q650" s="955"/>
      <c r="R650" s="803"/>
      <c r="S650" s="955"/>
      <c r="T650" s="803"/>
      <c r="U650" s="955"/>
      <c r="V650" s="958"/>
      <c r="W650" s="955"/>
      <c r="X650" s="955"/>
      <c r="Y650" s="968"/>
      <c r="Z650" s="68">
        <v>4</v>
      </c>
      <c r="AA650" s="385" t="s">
        <v>1335</v>
      </c>
      <c r="AB650" s="383" t="s">
        <v>170</v>
      </c>
      <c r="AC650" s="385" t="s">
        <v>1112</v>
      </c>
      <c r="AD650" s="384" t="str">
        <f t="shared" si="64"/>
        <v>Impacto</v>
      </c>
      <c r="AE650" s="383" t="s">
        <v>76</v>
      </c>
      <c r="AF650" s="302">
        <f t="shared" si="65"/>
        <v>0.1</v>
      </c>
      <c r="AG650" s="383" t="s">
        <v>77</v>
      </c>
      <c r="AH650" s="302">
        <f t="shared" si="66"/>
        <v>0.15</v>
      </c>
      <c r="AI650" s="315">
        <f t="shared" si="67"/>
        <v>0.25</v>
      </c>
      <c r="AJ650" s="69">
        <f>IFERROR(IF(AND(AD649="Probabilidad",AD650="Probabilidad"),(AJ649-(+AJ649*AI650)),IF(AND(AD649="Impacto",AD650="Probabilidad"),(AJ648-(+AJ648*AI650)),IF(AD650="Impacto",AJ649,""))),"")</f>
        <v>0.20579999999999998</v>
      </c>
      <c r="AK650" s="69">
        <f>IFERROR(IF(AND(AD649="Impacto",AD650="Impacto"),(AK649-(+AK649*AI650)),IF(AND(AD649="Probabilidad",AD650="Impacto"),(AK648-(+AK648*AI650)),IF(AD650="Probabilidad",AK649,""))),"")</f>
        <v>0.30000000000000004</v>
      </c>
      <c r="AL650" s="10" t="s">
        <v>66</v>
      </c>
      <c r="AM650" s="10" t="s">
        <v>67</v>
      </c>
      <c r="AN650" s="10" t="s">
        <v>80</v>
      </c>
      <c r="AO650" s="952"/>
      <c r="AP650" s="952"/>
      <c r="AQ650" s="968"/>
      <c r="AR650" s="952"/>
      <c r="AS650" s="952"/>
      <c r="AT650" s="968"/>
      <c r="AU650" s="968"/>
      <c r="AV650" s="968"/>
      <c r="AW650" s="803"/>
      <c r="AX650" s="962"/>
      <c r="AY650" s="852"/>
      <c r="AZ650" s="852"/>
      <c r="BA650" s="852"/>
      <c r="BB650" s="1046"/>
      <c r="BC650" s="852"/>
      <c r="BD650" s="852"/>
      <c r="BE650" s="1020"/>
      <c r="BF650" s="1020"/>
      <c r="BG650" s="1020"/>
      <c r="BH650" s="1020"/>
      <c r="BI650" s="1020"/>
      <c r="BJ650" s="852"/>
      <c r="BK650" s="852"/>
      <c r="BL650" s="1041"/>
    </row>
    <row r="651" spans="1:64" ht="105" x14ac:dyDescent="0.25">
      <c r="A651" s="1056"/>
      <c r="B651" s="1168"/>
      <c r="C651" s="1062"/>
      <c r="D651" s="1013"/>
      <c r="E651" s="946"/>
      <c r="F651" s="1016"/>
      <c r="G651" s="852"/>
      <c r="H651" s="803"/>
      <c r="I651" s="1044"/>
      <c r="J651" s="983"/>
      <c r="K651" s="986"/>
      <c r="L651" s="1035"/>
      <c r="M651" s="1035"/>
      <c r="N651" s="805"/>
      <c r="O651" s="971"/>
      <c r="P651" s="803"/>
      <c r="Q651" s="955"/>
      <c r="R651" s="803"/>
      <c r="S651" s="955"/>
      <c r="T651" s="803"/>
      <c r="U651" s="955"/>
      <c r="V651" s="958"/>
      <c r="W651" s="955"/>
      <c r="X651" s="955"/>
      <c r="Y651" s="968"/>
      <c r="Z651" s="68">
        <v>5</v>
      </c>
      <c r="AA651" s="298" t="s">
        <v>915</v>
      </c>
      <c r="AB651" s="383" t="s">
        <v>165</v>
      </c>
      <c r="AC651" s="298" t="s">
        <v>851</v>
      </c>
      <c r="AD651" s="384" t="str">
        <f t="shared" si="64"/>
        <v>Probabilidad</v>
      </c>
      <c r="AE651" s="383" t="s">
        <v>75</v>
      </c>
      <c r="AF651" s="302">
        <f t="shared" si="65"/>
        <v>0.15</v>
      </c>
      <c r="AG651" s="383" t="s">
        <v>77</v>
      </c>
      <c r="AH651" s="302">
        <f t="shared" si="66"/>
        <v>0.15</v>
      </c>
      <c r="AI651" s="315">
        <f t="shared" si="67"/>
        <v>0.3</v>
      </c>
      <c r="AJ651" s="69">
        <f>IFERROR(IF(AND(AD650="Probabilidad",AD651="Probabilidad"),(AJ650-(+AJ650*AI651)),IF(AND(AD650="Impacto",AD651="Probabilidad"),(AJ649-(+AJ649*AI651)),IF(AD651="Impacto",AJ650,""))),"")</f>
        <v>0.14405999999999999</v>
      </c>
      <c r="AK651" s="69">
        <f>IFERROR(IF(AND(AD650="Impacto",AD651="Impacto"),(AK650-(+AK650*AI651)),IF(AND(AD650="Probabilidad",AD651="Impacto"),(AK649-(+AK649*AI651)),IF(AD651="Probabilidad",AK650,""))),"")</f>
        <v>0.30000000000000004</v>
      </c>
      <c r="AL651" s="10" t="s">
        <v>66</v>
      </c>
      <c r="AM651" s="10" t="s">
        <v>67</v>
      </c>
      <c r="AN651" s="10" t="s">
        <v>80</v>
      </c>
      <c r="AO651" s="952"/>
      <c r="AP651" s="952"/>
      <c r="AQ651" s="968"/>
      <c r="AR651" s="952"/>
      <c r="AS651" s="952"/>
      <c r="AT651" s="968"/>
      <c r="AU651" s="968"/>
      <c r="AV651" s="968"/>
      <c r="AW651" s="803"/>
      <c r="AX651" s="962"/>
      <c r="AY651" s="852"/>
      <c r="AZ651" s="852"/>
      <c r="BA651" s="852"/>
      <c r="BB651" s="1046"/>
      <c r="BC651" s="852"/>
      <c r="BD651" s="852"/>
      <c r="BE651" s="1020"/>
      <c r="BF651" s="1020"/>
      <c r="BG651" s="1020"/>
      <c r="BH651" s="1020"/>
      <c r="BI651" s="1020"/>
      <c r="BJ651" s="852"/>
      <c r="BK651" s="852"/>
      <c r="BL651" s="1041"/>
    </row>
    <row r="652" spans="1:64" ht="15.75" thickBot="1" x14ac:dyDescent="0.3">
      <c r="A652" s="1056"/>
      <c r="B652" s="1168"/>
      <c r="C652" s="1062"/>
      <c r="D652" s="1014"/>
      <c r="E652" s="947"/>
      <c r="F652" s="1017"/>
      <c r="G652" s="960"/>
      <c r="H652" s="847"/>
      <c r="I652" s="1045"/>
      <c r="J652" s="984"/>
      <c r="K652" s="987"/>
      <c r="L652" s="1036"/>
      <c r="M652" s="1036"/>
      <c r="N652" s="806"/>
      <c r="O652" s="972"/>
      <c r="P652" s="847"/>
      <c r="Q652" s="956"/>
      <c r="R652" s="847"/>
      <c r="S652" s="956"/>
      <c r="T652" s="847"/>
      <c r="U652" s="956"/>
      <c r="V652" s="959"/>
      <c r="W652" s="956"/>
      <c r="X652" s="956"/>
      <c r="Y652" s="969"/>
      <c r="Z652" s="60">
        <v>6</v>
      </c>
      <c r="AA652" s="387"/>
      <c r="AB652" s="388"/>
      <c r="AC652" s="387"/>
      <c r="AD652" s="391" t="str">
        <f t="shared" si="64"/>
        <v/>
      </c>
      <c r="AE652" s="388"/>
      <c r="AF652" s="303" t="str">
        <f t="shared" si="65"/>
        <v/>
      </c>
      <c r="AG652" s="388"/>
      <c r="AH652" s="303" t="str">
        <f t="shared" si="66"/>
        <v/>
      </c>
      <c r="AI652" s="61" t="str">
        <f t="shared" si="67"/>
        <v/>
      </c>
      <c r="AJ652" s="69" t="str">
        <f>IFERROR(IF(AND(AD651="Probabilidad",AD652="Probabilidad"),(AJ651-(+AJ651*AI652)),IF(AND(AD651="Impacto",AD652="Probabilidad"),(AJ650-(+AJ650*AI652)),IF(AD652="Impacto",AJ651,""))),"")</f>
        <v/>
      </c>
      <c r="AK652" s="69" t="str">
        <f>IFERROR(IF(AND(AD651="Impacto",AD652="Impacto"),(AK651-(+AK651*AI652)),IF(AND(AD651="Probabilidad",AD652="Impacto"),(AK650-(+AK650*AI652)),IF(AD652="Probabilidad",AK651,""))),"")</f>
        <v/>
      </c>
      <c r="AL652" s="20"/>
      <c r="AM652" s="20"/>
      <c r="AN652" s="20"/>
      <c r="AO652" s="953"/>
      <c r="AP652" s="953"/>
      <c r="AQ652" s="969"/>
      <c r="AR652" s="953"/>
      <c r="AS652" s="953"/>
      <c r="AT652" s="969"/>
      <c r="AU652" s="969"/>
      <c r="AV652" s="969"/>
      <c r="AW652" s="847"/>
      <c r="AX652" s="963"/>
      <c r="AY652" s="960"/>
      <c r="AZ652" s="960"/>
      <c r="BA652" s="960"/>
      <c r="BB652" s="1047"/>
      <c r="BC652" s="960"/>
      <c r="BD652" s="960"/>
      <c r="BE652" s="1021"/>
      <c r="BF652" s="1021"/>
      <c r="BG652" s="1021"/>
      <c r="BH652" s="1021"/>
      <c r="BI652" s="1021"/>
      <c r="BJ652" s="960"/>
      <c r="BK652" s="960"/>
      <c r="BL652" s="1042"/>
    </row>
    <row r="653" spans="1:64" ht="71.25" customHeight="1" thickBot="1" x14ac:dyDescent="0.3">
      <c r="A653" s="1056"/>
      <c r="B653" s="1168"/>
      <c r="C653" s="1062"/>
      <c r="D653" s="1012" t="s">
        <v>840</v>
      </c>
      <c r="E653" s="945" t="s">
        <v>130</v>
      </c>
      <c r="F653" s="1015">
        <v>4</v>
      </c>
      <c r="G653" s="851" t="s">
        <v>1329</v>
      </c>
      <c r="H653" s="802" t="s">
        <v>99</v>
      </c>
      <c r="I653" s="1043" t="s">
        <v>1362</v>
      </c>
      <c r="J653" s="982" t="s">
        <v>16</v>
      </c>
      <c r="K653" s="985" t="str">
        <f>CONCATENATE(" *",[31]Árbol_G!C692," *",[31]Árbol_G!E692," *",[31]Árbol_G!G692)</f>
        <v xml:space="preserve"> * * *</v>
      </c>
      <c r="L653" s="1034" t="s">
        <v>1327</v>
      </c>
      <c r="M653" s="1034" t="s">
        <v>1328</v>
      </c>
      <c r="N653" s="804"/>
      <c r="O653" s="1049"/>
      <c r="P653" s="802" t="s">
        <v>62</v>
      </c>
      <c r="Q653" s="954">
        <f>IF(P653="Muy Alta",100%,IF(P653="Alta",80%,IF(P653="Media",60%,IF(P653="Baja",40%,IF(P653="Muy Baja",20%,"")))))</f>
        <v>0.6</v>
      </c>
      <c r="R653" s="802"/>
      <c r="S653" s="954" t="str">
        <f>IF(R653="Catastrófico",100%,IF(R653="Mayor",80%,IF(R653="Moderado",60%,IF(R653="Menor",40%,IF(R653="Leve",20%,"")))))</f>
        <v/>
      </c>
      <c r="T653" s="802" t="s">
        <v>9</v>
      </c>
      <c r="U653" s="954">
        <f>IF(T653="Catastrófico",100%,IF(T653="Mayor",80%,IF(T653="Moderado",60%,IF(T653="Menor",40%,IF(T653="Leve",20%,"")))))</f>
        <v>0.4</v>
      </c>
      <c r="V653" s="957" t="str">
        <f>IF(W653=100%,"Catastrófico",IF(W653=80%,"Mayor",IF(W653=60%,"Moderado",IF(W653=40%,"Menor",IF(W653=20%,"Leve","")))))</f>
        <v>Menor</v>
      </c>
      <c r="W653" s="954">
        <f>IF(AND(S653="",U653=""),"",MAX(S653,U653))</f>
        <v>0.4</v>
      </c>
      <c r="X653" s="954" t="str">
        <f>CONCATENATE(P653,V653)</f>
        <v>MediaMenor</v>
      </c>
      <c r="Y653" s="967" t="str">
        <f>IF(X653="Muy AltaLeve","Alto",IF(X653="Muy AltaMenor","Alto",IF(X653="Muy AltaModerado","Alto",IF(X653="Muy AltaMayor","Alto",IF(X653="Muy AltaCatastrófico","Extremo",IF(X653="AltaLeve","Moderado",IF(X653="AltaMenor","Moderado",IF(X653="AltaModerado","Alto",IF(X653="AltaMayor","Alto",IF(X653="AltaCatastrófico","Extremo",IF(X653="MediaLeve","Moderado",IF(X653="MediaMenor","Moderado",IF(X653="MediaModerado","Moderado",IF(X653="MediaMayor","Alto",IF(X653="MediaCatastrófico","Extremo",IF(X653="BajaLeve","Bajo",IF(X653="BajaMenor","Moderado",IF(X653="BajaModerado","Moderado",IF(X653="BajaMayor","Alto",IF(X653="BajaCatastrófico","Extremo",IF(X653="Muy BajaLeve","Bajo",IF(X653="Muy BajaMenor","Bajo",IF(X653="Muy BajaModerado","Moderado",IF(X653="Muy BajaMayor","Alto",IF(X653="Muy BajaCatastrófico","Extremo","")))))))))))))))))))))))))</f>
        <v>Moderado</v>
      </c>
      <c r="Z653" s="58">
        <v>1</v>
      </c>
      <c r="AA653" s="385" t="s">
        <v>927</v>
      </c>
      <c r="AB653" s="381" t="s">
        <v>170</v>
      </c>
      <c r="AC653" s="385" t="s">
        <v>1112</v>
      </c>
      <c r="AD653" s="382" t="str">
        <f t="shared" si="64"/>
        <v>Probabilidad</v>
      </c>
      <c r="AE653" s="381" t="s">
        <v>75</v>
      </c>
      <c r="AF653" s="301">
        <f t="shared" si="65"/>
        <v>0.15</v>
      </c>
      <c r="AG653" s="381" t="s">
        <v>77</v>
      </c>
      <c r="AH653" s="301">
        <f t="shared" si="66"/>
        <v>0.15</v>
      </c>
      <c r="AI653" s="300">
        <f t="shared" si="67"/>
        <v>0.3</v>
      </c>
      <c r="AJ653" s="59">
        <f>IFERROR(IF(AD653="Probabilidad",(Q653-(+Q653*AI653)),IF(AD653="Impacto",Q653,"")),"")</f>
        <v>0.42</v>
      </c>
      <c r="AK653" s="59">
        <f>IFERROR(IF(AD653="Impacto",(W653-(+W653*AI653)),IF(AD653="Probabilidad",W653,"")),"")</f>
        <v>0.4</v>
      </c>
      <c r="AL653" s="10" t="s">
        <v>66</v>
      </c>
      <c r="AM653" s="10" t="s">
        <v>67</v>
      </c>
      <c r="AN653" s="10" t="s">
        <v>80</v>
      </c>
      <c r="AO653" s="951">
        <f>Q653</f>
        <v>0.6</v>
      </c>
      <c r="AP653" s="951">
        <f>IF(AJ653="","",MIN(AJ653:AJ658))</f>
        <v>0.29399999999999998</v>
      </c>
      <c r="AQ653" s="967" t="str">
        <f>IFERROR(IF(AP653="","",IF(AP653&lt;=0.2,"Muy Baja",IF(AP653&lt;=0.4,"Baja",IF(AP653&lt;=0.6,"Media",IF(AP653&lt;=0.8,"Alta","Muy Alta"))))),"")</f>
        <v>Baja</v>
      </c>
      <c r="AR653" s="951">
        <f>W653</f>
        <v>0.4</v>
      </c>
      <c r="AS653" s="951">
        <f>IF(AK653="","",MIN(AK653:AK658))</f>
        <v>0.30000000000000004</v>
      </c>
      <c r="AT653" s="967" t="str">
        <f>IFERROR(IF(AS653="","",IF(AS653&lt;=0.2,"Leve",IF(AS653&lt;=0.4,"Menor",IF(AS653&lt;=0.6,"Moderado",IF(AS653&lt;=0.8,"Mayor","Catastrófico"))))),"")</f>
        <v>Menor</v>
      </c>
      <c r="AU653" s="967" t="str">
        <f>Y653</f>
        <v>Moderado</v>
      </c>
      <c r="AV653" s="967" t="str">
        <f>IFERROR(IF(OR(AND(AQ653="Muy Baja",AT653="Leve"),AND(AQ653="Muy Baja",AT653="Menor"),AND(AQ653="Baja",AT653="Leve")),"Bajo",IF(OR(AND(AQ653="Muy baja",AT653="Moderado"),AND(AQ653="Baja",AT653="Menor"),AND(AQ653="Baja",AT653="Moderado"),AND(AQ653="Media",AT653="Leve"),AND(AQ653="Media",AT653="Menor"),AND(AQ653="Media",AT653="Moderado"),AND(AQ653="Alta",AT653="Leve"),AND(AQ653="Alta",AT653="Menor")),"Moderado",IF(OR(AND(AQ653="Muy Baja",AT653="Mayor"),AND(AQ653="Baja",AT653="Mayor"),AND(AQ653="Media",AT653="Mayor"),AND(AQ653="Alta",AT653="Moderado"),AND(AQ653="Alta",AT653="Mayor"),AND(AQ653="Muy Alta",AT653="Leve"),AND(AQ653="Muy Alta",AT653="Menor"),AND(AQ653="Muy Alta",AT653="Moderado"),AND(AQ653="Muy Alta",AT653="Mayor")),"Alto",IF(OR(AND(AQ653="Muy Baja",AT653="Catastrófico"),AND(AQ653="Baja",AT653="Catastrófico"),AND(AQ653="Media",AT653="Catastrófico"),AND(AQ653="Alta",AT653="Catastrófico"),AND(AQ653="Muy Alta",AT653="Catastrófico")),"Extremo","")))),"")</f>
        <v>Moderado</v>
      </c>
      <c r="AW653" s="802" t="s">
        <v>167</v>
      </c>
      <c r="AX653" s="1081" t="s">
        <v>1336</v>
      </c>
      <c r="AY653" s="1081" t="s">
        <v>1748</v>
      </c>
      <c r="AZ653" s="1081" t="s">
        <v>1337</v>
      </c>
      <c r="BA653" s="1081" t="s">
        <v>1338</v>
      </c>
      <c r="BB653" s="1098">
        <v>45107</v>
      </c>
      <c r="BC653" s="855"/>
      <c r="BD653" s="855"/>
      <c r="BE653" s="1039"/>
      <c r="BF653" s="1039"/>
      <c r="BG653" s="1039"/>
      <c r="BH653" s="1039"/>
      <c r="BI653" s="1039"/>
      <c r="BJ653" s="855"/>
      <c r="BK653" s="855"/>
      <c r="BL653" s="1040"/>
    </row>
    <row r="654" spans="1:64" ht="75.75" thickBot="1" x14ac:dyDescent="0.3">
      <c r="A654" s="1056"/>
      <c r="B654" s="1168"/>
      <c r="C654" s="1062"/>
      <c r="D654" s="1013"/>
      <c r="E654" s="946"/>
      <c r="F654" s="1016"/>
      <c r="G654" s="852"/>
      <c r="H654" s="803"/>
      <c r="I654" s="1044"/>
      <c r="J654" s="983"/>
      <c r="K654" s="986"/>
      <c r="L654" s="1035"/>
      <c r="M654" s="1035"/>
      <c r="N654" s="805"/>
      <c r="O654" s="1050"/>
      <c r="P654" s="803"/>
      <c r="Q654" s="955"/>
      <c r="R654" s="803"/>
      <c r="S654" s="955"/>
      <c r="T654" s="803"/>
      <c r="U654" s="955"/>
      <c r="V654" s="958"/>
      <c r="W654" s="955"/>
      <c r="X654" s="955"/>
      <c r="Y654" s="968"/>
      <c r="Z654" s="68">
        <v>2</v>
      </c>
      <c r="AA654" s="385" t="s">
        <v>1339</v>
      </c>
      <c r="AB654" s="381" t="s">
        <v>170</v>
      </c>
      <c r="AC654" s="385" t="s">
        <v>1112</v>
      </c>
      <c r="AD654" s="384" t="str">
        <f t="shared" si="64"/>
        <v>Impacto</v>
      </c>
      <c r="AE654" s="383" t="s">
        <v>76</v>
      </c>
      <c r="AF654" s="302">
        <f t="shared" si="65"/>
        <v>0.1</v>
      </c>
      <c r="AG654" s="383" t="s">
        <v>77</v>
      </c>
      <c r="AH654" s="302">
        <f t="shared" si="66"/>
        <v>0.15</v>
      </c>
      <c r="AI654" s="315">
        <f t="shared" si="67"/>
        <v>0.25</v>
      </c>
      <c r="AJ654" s="69">
        <f>IFERROR(IF(AND(AD653="Probabilidad",AD654="Probabilidad"),(AJ653-(+AJ653*AI654)),IF(AD654="Probabilidad",(Q653-(+Q653*AI654)),IF(AD654="Impacto",AJ653,""))),"")</f>
        <v>0.42</v>
      </c>
      <c r="AK654" s="69">
        <f>IFERROR(IF(AND(AD653="Impacto",AD654="Impacto"),(AK653-(+AK653*AI654)),IF(AD654="Impacto",(W653-(+W653*AI654)),IF(AD654="Probabilidad",AK653,""))),"")</f>
        <v>0.30000000000000004</v>
      </c>
      <c r="AL654" s="10" t="s">
        <v>66</v>
      </c>
      <c r="AM654" s="10" t="s">
        <v>67</v>
      </c>
      <c r="AN654" s="10" t="s">
        <v>80</v>
      </c>
      <c r="AO654" s="952"/>
      <c r="AP654" s="952"/>
      <c r="AQ654" s="968"/>
      <c r="AR654" s="952"/>
      <c r="AS654" s="952"/>
      <c r="AT654" s="968"/>
      <c r="AU654" s="968"/>
      <c r="AV654" s="968"/>
      <c r="AW654" s="803"/>
      <c r="AX654" s="1032"/>
      <c r="AY654" s="1032"/>
      <c r="AZ654" s="1032"/>
      <c r="BA654" s="1032"/>
      <c r="BB654" s="1099"/>
      <c r="BC654" s="852"/>
      <c r="BD654" s="852"/>
      <c r="BE654" s="1020"/>
      <c r="BF654" s="1020"/>
      <c r="BG654" s="1020"/>
      <c r="BH654" s="1020"/>
      <c r="BI654" s="1020"/>
      <c r="BJ654" s="852"/>
      <c r="BK654" s="852"/>
      <c r="BL654" s="1041"/>
    </row>
    <row r="655" spans="1:64" ht="105" x14ac:dyDescent="0.25">
      <c r="A655" s="1056"/>
      <c r="B655" s="1168"/>
      <c r="C655" s="1062"/>
      <c r="D655" s="1013"/>
      <c r="E655" s="946"/>
      <c r="F655" s="1016"/>
      <c r="G655" s="852"/>
      <c r="H655" s="803"/>
      <c r="I655" s="1044"/>
      <c r="J655" s="983"/>
      <c r="K655" s="986"/>
      <c r="L655" s="1035"/>
      <c r="M655" s="1035"/>
      <c r="N655" s="805"/>
      <c r="O655" s="1050"/>
      <c r="P655" s="803"/>
      <c r="Q655" s="955"/>
      <c r="R655" s="803"/>
      <c r="S655" s="955"/>
      <c r="T655" s="803"/>
      <c r="U655" s="955"/>
      <c r="V655" s="958"/>
      <c r="W655" s="955"/>
      <c r="X655" s="955"/>
      <c r="Y655" s="968"/>
      <c r="Z655" s="68">
        <v>3</v>
      </c>
      <c r="AA655" s="298" t="s">
        <v>915</v>
      </c>
      <c r="AB655" s="383" t="s">
        <v>165</v>
      </c>
      <c r="AC655" s="298" t="s">
        <v>851</v>
      </c>
      <c r="AD655" s="384" t="str">
        <f t="shared" si="64"/>
        <v>Probabilidad</v>
      </c>
      <c r="AE655" s="383" t="s">
        <v>75</v>
      </c>
      <c r="AF655" s="302">
        <f t="shared" si="65"/>
        <v>0.15</v>
      </c>
      <c r="AG655" s="383" t="s">
        <v>77</v>
      </c>
      <c r="AH655" s="302">
        <f t="shared" si="66"/>
        <v>0.15</v>
      </c>
      <c r="AI655" s="315">
        <f t="shared" si="67"/>
        <v>0.3</v>
      </c>
      <c r="AJ655" s="69">
        <f>IFERROR(IF(AND(AD654="Probabilidad",AD655="Probabilidad"),(AJ654-(+AJ654*AI655)),IF(AND(AD654="Impacto",AD655="Probabilidad"),(AJ653-(+AJ653*AI655)),IF(AD655="Impacto",AJ654,""))),"")</f>
        <v>0.29399999999999998</v>
      </c>
      <c r="AK655" s="69">
        <f>IFERROR(IF(AND(AD654="Impacto",AD655="Impacto"),(AK654-(+AK654*AI655)),IF(AND(AD654="Probabilidad",AD655="Impacto"),(AK653-(+AK653*AI655)),IF(AD655="Probabilidad",AK654,""))),"")</f>
        <v>0.30000000000000004</v>
      </c>
      <c r="AL655" s="10" t="s">
        <v>66</v>
      </c>
      <c r="AM655" s="10" t="s">
        <v>67</v>
      </c>
      <c r="AN655" s="10" t="s">
        <v>80</v>
      </c>
      <c r="AO655" s="952"/>
      <c r="AP655" s="952"/>
      <c r="AQ655" s="968"/>
      <c r="AR655" s="952"/>
      <c r="AS655" s="952"/>
      <c r="AT655" s="968"/>
      <c r="AU655" s="968"/>
      <c r="AV655" s="968"/>
      <c r="AW655" s="803"/>
      <c r="AX655" s="1032"/>
      <c r="AY655" s="1032"/>
      <c r="AZ655" s="1032"/>
      <c r="BA655" s="1032"/>
      <c r="BB655" s="1099"/>
      <c r="BC655" s="852"/>
      <c r="BD655" s="852"/>
      <c r="BE655" s="1020"/>
      <c r="BF655" s="1020"/>
      <c r="BG655" s="1020"/>
      <c r="BH655" s="1020"/>
      <c r="BI655" s="1020"/>
      <c r="BJ655" s="852"/>
      <c r="BK655" s="852"/>
      <c r="BL655" s="1041"/>
    </row>
    <row r="656" spans="1:64" x14ac:dyDescent="0.25">
      <c r="A656" s="1056"/>
      <c r="B656" s="1168"/>
      <c r="C656" s="1062"/>
      <c r="D656" s="1013"/>
      <c r="E656" s="946"/>
      <c r="F656" s="1016"/>
      <c r="G656" s="852"/>
      <c r="H656" s="803"/>
      <c r="I656" s="1044"/>
      <c r="J656" s="983"/>
      <c r="K656" s="986"/>
      <c r="L656" s="1035"/>
      <c r="M656" s="1035"/>
      <c r="N656" s="805"/>
      <c r="O656" s="1050"/>
      <c r="P656" s="803"/>
      <c r="Q656" s="955"/>
      <c r="R656" s="803"/>
      <c r="S656" s="955"/>
      <c r="T656" s="803"/>
      <c r="U656" s="955"/>
      <c r="V656" s="958"/>
      <c r="W656" s="955"/>
      <c r="X656" s="955"/>
      <c r="Y656" s="968"/>
      <c r="Z656" s="68">
        <v>4</v>
      </c>
      <c r="AA656" s="385"/>
      <c r="AB656" s="383"/>
      <c r="AC656" s="385"/>
      <c r="AD656" s="384" t="str">
        <f t="shared" si="64"/>
        <v/>
      </c>
      <c r="AE656" s="383"/>
      <c r="AF656" s="302" t="str">
        <f t="shared" si="65"/>
        <v/>
      </c>
      <c r="AG656" s="383"/>
      <c r="AH656" s="302" t="str">
        <f t="shared" si="66"/>
        <v/>
      </c>
      <c r="AI656" s="315" t="str">
        <f t="shared" si="67"/>
        <v/>
      </c>
      <c r="AJ656" s="69" t="str">
        <f>IFERROR(IF(AND(AD655="Probabilidad",AD656="Probabilidad"),(AJ655-(+AJ655*AI656)),IF(AND(AD655="Impacto",AD656="Probabilidad"),(AJ654-(+AJ654*AI656)),IF(AD656="Impacto",AJ655,""))),"")</f>
        <v/>
      </c>
      <c r="AK656" s="69" t="str">
        <f>IFERROR(IF(AND(AD655="Impacto",AD656="Impacto"),(AK655-(+AK655*AI656)),IF(AND(AD655="Probabilidad",AD656="Impacto"),(AK654-(+AK654*AI656)),IF(AD656="Probabilidad",AK655,""))),"")</f>
        <v/>
      </c>
      <c r="AL656" s="19"/>
      <c r="AM656" s="19"/>
      <c r="AN656" s="19"/>
      <c r="AO656" s="952"/>
      <c r="AP656" s="952"/>
      <c r="AQ656" s="968"/>
      <c r="AR656" s="952"/>
      <c r="AS656" s="952"/>
      <c r="AT656" s="968"/>
      <c r="AU656" s="968"/>
      <c r="AV656" s="968"/>
      <c r="AW656" s="803"/>
      <c r="AX656" s="1032"/>
      <c r="AY656" s="1032"/>
      <c r="AZ656" s="1032"/>
      <c r="BA656" s="1032"/>
      <c r="BB656" s="1099"/>
      <c r="BC656" s="852"/>
      <c r="BD656" s="852"/>
      <c r="BE656" s="1020"/>
      <c r="BF656" s="1020"/>
      <c r="BG656" s="1020"/>
      <c r="BH656" s="1020"/>
      <c r="BI656" s="1020"/>
      <c r="BJ656" s="852"/>
      <c r="BK656" s="852"/>
      <c r="BL656" s="1041"/>
    </row>
    <row r="657" spans="1:64" x14ac:dyDescent="0.25">
      <c r="A657" s="1056"/>
      <c r="B657" s="1168"/>
      <c r="C657" s="1062"/>
      <c r="D657" s="1013"/>
      <c r="E657" s="946"/>
      <c r="F657" s="1016"/>
      <c r="G657" s="852"/>
      <c r="H657" s="803"/>
      <c r="I657" s="1044"/>
      <c r="J657" s="983"/>
      <c r="K657" s="986"/>
      <c r="L657" s="1035"/>
      <c r="M657" s="1035"/>
      <c r="N657" s="805"/>
      <c r="O657" s="1050"/>
      <c r="P657" s="803"/>
      <c r="Q657" s="955"/>
      <c r="R657" s="803"/>
      <c r="S657" s="955"/>
      <c r="T657" s="803"/>
      <c r="U657" s="955"/>
      <c r="V657" s="958"/>
      <c r="W657" s="955"/>
      <c r="X657" s="955"/>
      <c r="Y657" s="968"/>
      <c r="Z657" s="68">
        <v>5</v>
      </c>
      <c r="AA657" s="385"/>
      <c r="AB657" s="383"/>
      <c r="AC657" s="385"/>
      <c r="AD657" s="384" t="str">
        <f t="shared" si="64"/>
        <v/>
      </c>
      <c r="AE657" s="383"/>
      <c r="AF657" s="302" t="str">
        <f t="shared" si="65"/>
        <v/>
      </c>
      <c r="AG657" s="383"/>
      <c r="AH657" s="302" t="str">
        <f t="shared" si="66"/>
        <v/>
      </c>
      <c r="AI657" s="315" t="str">
        <f t="shared" si="67"/>
        <v/>
      </c>
      <c r="AJ657" s="69" t="str">
        <f>IFERROR(IF(AND(AD656="Probabilidad",AD657="Probabilidad"),(AJ656-(+AJ656*AI657)),IF(AND(AD656="Impacto",AD657="Probabilidad"),(AJ655-(+AJ655*AI657)),IF(AD657="Impacto",AJ656,""))),"")</f>
        <v/>
      </c>
      <c r="AK657" s="69" t="str">
        <f>IFERROR(IF(AND(AD656="Impacto",AD657="Impacto"),(AK656-(+AK656*AI657)),IF(AND(AD656="Probabilidad",AD657="Impacto"),(AK655-(+AK655*AI657)),IF(AD657="Probabilidad",AK656,""))),"")</f>
        <v/>
      </c>
      <c r="AL657" s="19"/>
      <c r="AM657" s="19"/>
      <c r="AN657" s="19"/>
      <c r="AO657" s="952"/>
      <c r="AP657" s="952"/>
      <c r="AQ657" s="968"/>
      <c r="AR657" s="952"/>
      <c r="AS657" s="952"/>
      <c r="AT657" s="968"/>
      <c r="AU657" s="968"/>
      <c r="AV657" s="968"/>
      <c r="AW657" s="803"/>
      <c r="AX657" s="1032"/>
      <c r="AY657" s="1032"/>
      <c r="AZ657" s="1032"/>
      <c r="BA657" s="1032"/>
      <c r="BB657" s="1099"/>
      <c r="BC657" s="852"/>
      <c r="BD657" s="852"/>
      <c r="BE657" s="1020"/>
      <c r="BF657" s="1020"/>
      <c r="BG657" s="1020"/>
      <c r="BH657" s="1020"/>
      <c r="BI657" s="1020"/>
      <c r="BJ657" s="852"/>
      <c r="BK657" s="852"/>
      <c r="BL657" s="1041"/>
    </row>
    <row r="658" spans="1:64" ht="15.75" thickBot="1" x14ac:dyDescent="0.3">
      <c r="A658" s="1056"/>
      <c r="B658" s="1168"/>
      <c r="C658" s="1062"/>
      <c r="D658" s="1014"/>
      <c r="E658" s="947"/>
      <c r="F658" s="1017"/>
      <c r="G658" s="960"/>
      <c r="H658" s="847"/>
      <c r="I658" s="1045"/>
      <c r="J658" s="984"/>
      <c r="K658" s="987"/>
      <c r="L658" s="1036"/>
      <c r="M658" s="1036"/>
      <c r="N658" s="806"/>
      <c r="O658" s="1051"/>
      <c r="P658" s="847"/>
      <c r="Q658" s="956"/>
      <c r="R658" s="847"/>
      <c r="S658" s="956"/>
      <c r="T658" s="847"/>
      <c r="U658" s="956"/>
      <c r="V658" s="959"/>
      <c r="W658" s="956"/>
      <c r="X658" s="956"/>
      <c r="Y658" s="969"/>
      <c r="Z658" s="60">
        <v>6</v>
      </c>
      <c r="AA658" s="387"/>
      <c r="AB658" s="388"/>
      <c r="AC658" s="387"/>
      <c r="AD658" s="391" t="str">
        <f t="shared" si="64"/>
        <v/>
      </c>
      <c r="AE658" s="388"/>
      <c r="AF658" s="303" t="str">
        <f t="shared" si="65"/>
        <v/>
      </c>
      <c r="AG658" s="388"/>
      <c r="AH658" s="303" t="str">
        <f t="shared" si="66"/>
        <v/>
      </c>
      <c r="AI658" s="61" t="str">
        <f t="shared" si="67"/>
        <v/>
      </c>
      <c r="AJ658" s="69" t="str">
        <f>IFERROR(IF(AND(AD657="Probabilidad",AD658="Probabilidad"),(AJ657-(+AJ657*AI658)),IF(AND(AD657="Impacto",AD658="Probabilidad"),(AJ656-(+AJ656*AI658)),IF(AD658="Impacto",AJ657,""))),"")</f>
        <v/>
      </c>
      <c r="AK658" s="69" t="str">
        <f>IFERROR(IF(AND(AD657="Impacto",AD658="Impacto"),(AK657-(+AK657*AI658)),IF(AND(AD657="Probabilidad",AD658="Impacto"),(AK656-(+AK656*AI658)),IF(AD658="Probabilidad",AK657,""))),"")</f>
        <v/>
      </c>
      <c r="AL658" s="20"/>
      <c r="AM658" s="20"/>
      <c r="AN658" s="20"/>
      <c r="AO658" s="953"/>
      <c r="AP658" s="953"/>
      <c r="AQ658" s="969"/>
      <c r="AR658" s="953"/>
      <c r="AS658" s="953"/>
      <c r="AT658" s="969"/>
      <c r="AU658" s="969"/>
      <c r="AV658" s="969"/>
      <c r="AW658" s="847"/>
      <c r="AX658" s="1033"/>
      <c r="AY658" s="1033"/>
      <c r="AZ658" s="1033"/>
      <c r="BA658" s="1033"/>
      <c r="BB658" s="1100"/>
      <c r="BC658" s="960"/>
      <c r="BD658" s="960"/>
      <c r="BE658" s="1021"/>
      <c r="BF658" s="1021"/>
      <c r="BG658" s="1021"/>
      <c r="BH658" s="1021"/>
      <c r="BI658" s="1021"/>
      <c r="BJ658" s="960"/>
      <c r="BK658" s="960"/>
      <c r="BL658" s="1042"/>
    </row>
    <row r="659" spans="1:64" ht="75.75" customHeight="1" thickBot="1" x14ac:dyDescent="0.3">
      <c r="A659" s="1056"/>
      <c r="B659" s="1168"/>
      <c r="C659" s="1062"/>
      <c r="D659" s="1012" t="s">
        <v>840</v>
      </c>
      <c r="E659" s="945" t="s">
        <v>130</v>
      </c>
      <c r="F659" s="1015">
        <v>5</v>
      </c>
      <c r="G659" s="851" t="s">
        <v>1340</v>
      </c>
      <c r="H659" s="802" t="s">
        <v>98</v>
      </c>
      <c r="I659" s="1043" t="s">
        <v>1363</v>
      </c>
      <c r="J659" s="982" t="s">
        <v>16</v>
      </c>
      <c r="K659" s="1001" t="str">
        <f>CONCATENATE(" *",[31]Árbol_G!C709," *",[31]Árbol_G!E709," *",[31]Árbol_G!G709)</f>
        <v xml:space="preserve"> * * *</v>
      </c>
      <c r="L659" s="851" t="s">
        <v>1341</v>
      </c>
      <c r="M659" s="851" t="s">
        <v>1324</v>
      </c>
      <c r="N659" s="1052"/>
      <c r="O659" s="1049"/>
      <c r="P659" s="802" t="s">
        <v>71</v>
      </c>
      <c r="Q659" s="954">
        <f>IF(P659="Muy Alta",100%,IF(P659="Alta",80%,IF(P659="Media",60%,IF(P659="Baja",40%,IF(P659="Muy Baja",20%,"")))))</f>
        <v>0.4</v>
      </c>
      <c r="R659" s="802"/>
      <c r="S659" s="954" t="str">
        <f>IF(R659="Catastrófico",100%,IF(R659="Mayor",80%,IF(R659="Moderado",60%,IF(R659="Menor",40%,IF(R659="Leve",20%,"")))))</f>
        <v/>
      </c>
      <c r="T659" s="802" t="s">
        <v>74</v>
      </c>
      <c r="U659" s="954">
        <f>IF(T659="Catastrófico",100%,IF(T659="Mayor",80%,IF(T659="Moderado",60%,IF(T659="Menor",40%,IF(T659="Leve",20%,"")))))</f>
        <v>0.2</v>
      </c>
      <c r="V659" s="957" t="str">
        <f>IF(W659=100%,"Catastrófico",IF(W659=80%,"Mayor",IF(W659=60%,"Moderado",IF(W659=40%,"Menor",IF(W659=20%,"Leve","")))))</f>
        <v>Leve</v>
      </c>
      <c r="W659" s="954">
        <f>IF(AND(S659="",U659=""),"",MAX(S659,U659))</f>
        <v>0.2</v>
      </c>
      <c r="X659" s="954" t="str">
        <f>CONCATENATE(P659,V659)</f>
        <v>BajaLeve</v>
      </c>
      <c r="Y659" s="967" t="str">
        <f>IF(X659="Muy AltaLeve","Alto",IF(X659="Muy AltaMenor","Alto",IF(X659="Muy AltaModerado","Alto",IF(X659="Muy AltaMayor","Alto",IF(X659="Muy AltaCatastrófico","Extremo",IF(X659="AltaLeve","Moderado",IF(X659="AltaMenor","Moderado",IF(X659="AltaModerado","Alto",IF(X659="AltaMayor","Alto",IF(X659="AltaCatastrófico","Extremo",IF(X659="MediaLeve","Moderado",IF(X659="MediaMenor","Moderado",IF(X659="MediaModerado","Moderado",IF(X659="MediaMayor","Alto",IF(X659="MediaCatastrófico","Extremo",IF(X659="BajaLeve","Bajo",IF(X659="BajaMenor","Moderado",IF(X659="BajaModerado","Moderado",IF(X659="BajaMayor","Alto",IF(X659="BajaCatastrófico","Extremo",IF(X659="Muy BajaLeve","Bajo",IF(X659="Muy BajaMenor","Bajo",IF(X659="Muy BajaModerado","Moderado",IF(X659="Muy BajaMayor","Alto",IF(X659="Muy BajaCatastrófico","Extremo","")))))))))))))))))))))))))</f>
        <v>Bajo</v>
      </c>
      <c r="Z659" s="58">
        <v>1</v>
      </c>
      <c r="AA659" s="385" t="s">
        <v>963</v>
      </c>
      <c r="AB659" s="381" t="s">
        <v>165</v>
      </c>
      <c r="AC659" s="385" t="s">
        <v>964</v>
      </c>
      <c r="AD659" s="396" t="str">
        <f t="shared" si="64"/>
        <v>Probabilidad</v>
      </c>
      <c r="AE659" s="381" t="s">
        <v>64</v>
      </c>
      <c r="AF659" s="301">
        <f t="shared" si="65"/>
        <v>0.25</v>
      </c>
      <c r="AG659" s="381" t="s">
        <v>65</v>
      </c>
      <c r="AH659" s="301">
        <f t="shared" si="66"/>
        <v>0.25</v>
      </c>
      <c r="AI659" s="300">
        <f t="shared" si="67"/>
        <v>0.5</v>
      </c>
      <c r="AJ659" s="59">
        <f>IFERROR(IF(AD659="Probabilidad",(Q659-(+Q659*AI659)),IF(AD659="Impacto",Q659,"")),"")</f>
        <v>0.2</v>
      </c>
      <c r="AK659" s="59">
        <f>IFERROR(IF(AD659="Impacto",(W659-(+W659*AI659)),IF(AD659="Probabilidad",W659,"")),"")</f>
        <v>0.2</v>
      </c>
      <c r="AL659" s="10" t="s">
        <v>66</v>
      </c>
      <c r="AM659" s="10" t="s">
        <v>67</v>
      </c>
      <c r="AN659" s="10" t="s">
        <v>80</v>
      </c>
      <c r="AO659" s="951">
        <f>Q659</f>
        <v>0.4</v>
      </c>
      <c r="AP659" s="951">
        <f>IF(AJ659="","",MIN(AJ659:AJ664))</f>
        <v>0.14000000000000001</v>
      </c>
      <c r="AQ659" s="967" t="str">
        <f>IFERROR(IF(AP659="","",IF(AP659&lt;=0.2,"Muy Baja",IF(AP659&lt;=0.4,"Baja",IF(AP659&lt;=0.6,"Media",IF(AP659&lt;=0.8,"Alta","Muy Alta"))))),"")</f>
        <v>Muy Baja</v>
      </c>
      <c r="AR659" s="951">
        <f>W659</f>
        <v>0.2</v>
      </c>
      <c r="AS659" s="951">
        <f>IF(AK659="","",MIN(AK659:AK664))</f>
        <v>0.2</v>
      </c>
      <c r="AT659" s="967" t="str">
        <f>IFERROR(IF(AS659="","",IF(AS659&lt;=0.2,"Leve",IF(AS659&lt;=0.4,"Menor",IF(AS659&lt;=0.6,"Moderado",IF(AS659&lt;=0.8,"Mayor","Catastrófico"))))),"")</f>
        <v>Leve</v>
      </c>
      <c r="AU659" s="967" t="str">
        <f>Y659</f>
        <v>Bajo</v>
      </c>
      <c r="AV659" s="967" t="str">
        <f>IFERROR(IF(OR(AND(AQ659="Muy Baja",AT659="Leve"),AND(AQ659="Muy Baja",AT659="Menor"),AND(AQ659="Baja",AT659="Leve")),"Bajo",IF(OR(AND(AQ659="Muy baja",AT659="Moderado"),AND(AQ659="Baja",AT659="Menor"),AND(AQ659="Baja",AT659="Moderado"),AND(AQ659="Media",AT659="Leve"),AND(AQ659="Media",AT659="Menor"),AND(AQ659="Media",AT659="Moderado"),AND(AQ659="Alta",AT659="Leve"),AND(AQ659="Alta",AT659="Menor")),"Moderado",IF(OR(AND(AQ659="Muy Baja",AT659="Mayor"),AND(AQ659="Baja",AT659="Mayor"),AND(AQ659="Media",AT659="Mayor"),AND(AQ659="Alta",AT659="Moderado"),AND(AQ659="Alta",AT659="Mayor"),AND(AQ659="Muy Alta",AT659="Leve"),AND(AQ659="Muy Alta",AT659="Menor"),AND(AQ659="Muy Alta",AT659="Moderado"),AND(AQ659="Muy Alta",AT659="Mayor")),"Alto",IF(OR(AND(AQ659="Muy Baja",AT659="Catastrófico"),AND(AQ659="Baja",AT659="Catastrófico"),AND(AQ659="Media",AT659="Catastrófico"),AND(AQ659="Alta",AT659="Catastrófico"),AND(AQ659="Muy Alta",AT659="Catastrófico")),"Extremo","")))),"")</f>
        <v>Bajo</v>
      </c>
      <c r="AW659" s="802" t="s">
        <v>82</v>
      </c>
      <c r="AX659" s="1202"/>
      <c r="AY659" s="1202"/>
      <c r="AZ659" s="1202"/>
      <c r="BA659" s="1202"/>
      <c r="BB659" s="1239"/>
      <c r="BC659" s="851"/>
      <c r="BD659" s="851"/>
      <c r="BE659" s="1019"/>
      <c r="BF659" s="1019"/>
      <c r="BG659" s="1019"/>
      <c r="BH659" s="1019"/>
      <c r="BI659" s="1019"/>
      <c r="BJ659" s="851"/>
      <c r="BK659" s="851"/>
      <c r="BL659" s="1048"/>
    </row>
    <row r="660" spans="1:64" ht="105" x14ac:dyDescent="0.25">
      <c r="A660" s="1056"/>
      <c r="B660" s="1168"/>
      <c r="C660" s="1062"/>
      <c r="D660" s="1013"/>
      <c r="E660" s="946"/>
      <c r="F660" s="1016"/>
      <c r="G660" s="852"/>
      <c r="H660" s="803"/>
      <c r="I660" s="1044"/>
      <c r="J660" s="983"/>
      <c r="K660" s="1002"/>
      <c r="L660" s="852"/>
      <c r="M660" s="852"/>
      <c r="N660" s="1053"/>
      <c r="O660" s="1050"/>
      <c r="P660" s="803"/>
      <c r="Q660" s="955"/>
      <c r="R660" s="803"/>
      <c r="S660" s="955"/>
      <c r="T660" s="803"/>
      <c r="U660" s="955"/>
      <c r="V660" s="958"/>
      <c r="W660" s="955"/>
      <c r="X660" s="955"/>
      <c r="Y660" s="968"/>
      <c r="Z660" s="68">
        <v>2</v>
      </c>
      <c r="AA660" s="298" t="s">
        <v>915</v>
      </c>
      <c r="AB660" s="383" t="s">
        <v>165</v>
      </c>
      <c r="AC660" s="298" t="s">
        <v>851</v>
      </c>
      <c r="AD660" s="384" t="str">
        <f t="shared" si="64"/>
        <v>Probabilidad</v>
      </c>
      <c r="AE660" s="383" t="s">
        <v>75</v>
      </c>
      <c r="AF660" s="302">
        <f t="shared" si="65"/>
        <v>0.15</v>
      </c>
      <c r="AG660" s="383" t="s">
        <v>77</v>
      </c>
      <c r="AH660" s="302">
        <f t="shared" si="66"/>
        <v>0.15</v>
      </c>
      <c r="AI660" s="315">
        <f t="shared" si="67"/>
        <v>0.3</v>
      </c>
      <c r="AJ660" s="69">
        <f>IFERROR(IF(AND(AD659="Probabilidad",AD660="Probabilidad"),(AJ659-(+AJ659*AI660)),IF(AD660="Probabilidad",(Q659-(+Q659*AI660)),IF(AD660="Impacto",AJ659,""))),"")</f>
        <v>0.14000000000000001</v>
      </c>
      <c r="AK660" s="69">
        <f>IFERROR(IF(AND(AD659="Impacto",AD660="Impacto"),(AK659-(+AK659*AI660)),IF(AD660="Impacto",(W659-(+W659*AI660)),IF(AD660="Probabilidad",AK659,""))),"")</f>
        <v>0.2</v>
      </c>
      <c r="AL660" s="10" t="s">
        <v>66</v>
      </c>
      <c r="AM660" s="10" t="s">
        <v>67</v>
      </c>
      <c r="AN660" s="10" t="s">
        <v>80</v>
      </c>
      <c r="AO660" s="952"/>
      <c r="AP660" s="952"/>
      <c r="AQ660" s="968"/>
      <c r="AR660" s="952"/>
      <c r="AS660" s="952"/>
      <c r="AT660" s="968"/>
      <c r="AU660" s="968"/>
      <c r="AV660" s="968"/>
      <c r="AW660" s="803"/>
      <c r="AX660" s="1185"/>
      <c r="AY660" s="1185"/>
      <c r="AZ660" s="1185"/>
      <c r="BA660" s="1185"/>
      <c r="BB660" s="1240"/>
      <c r="BC660" s="852"/>
      <c r="BD660" s="852"/>
      <c r="BE660" s="1020"/>
      <c r="BF660" s="1020"/>
      <c r="BG660" s="1020"/>
      <c r="BH660" s="1020"/>
      <c r="BI660" s="1020"/>
      <c r="BJ660" s="852"/>
      <c r="BK660" s="852"/>
      <c r="BL660" s="1041"/>
    </row>
    <row r="661" spans="1:64" x14ac:dyDescent="0.25">
      <c r="A661" s="1056"/>
      <c r="B661" s="1168"/>
      <c r="C661" s="1062"/>
      <c r="D661" s="1013"/>
      <c r="E661" s="946"/>
      <c r="F661" s="1016"/>
      <c r="G661" s="852"/>
      <c r="H661" s="803"/>
      <c r="I661" s="1044"/>
      <c r="J661" s="983"/>
      <c r="K661" s="1002"/>
      <c r="L661" s="852"/>
      <c r="M661" s="852"/>
      <c r="N661" s="1053"/>
      <c r="O661" s="1050"/>
      <c r="P661" s="803"/>
      <c r="Q661" s="955"/>
      <c r="R661" s="803"/>
      <c r="S661" s="955"/>
      <c r="T661" s="803"/>
      <c r="U661" s="955"/>
      <c r="V661" s="958"/>
      <c r="W661" s="955"/>
      <c r="X661" s="955"/>
      <c r="Y661" s="968"/>
      <c r="Z661" s="68">
        <v>3</v>
      </c>
      <c r="AA661" s="385"/>
      <c r="AB661" s="383"/>
      <c r="AC661" s="385"/>
      <c r="AD661" s="384" t="str">
        <f t="shared" si="64"/>
        <v/>
      </c>
      <c r="AE661" s="383"/>
      <c r="AF661" s="302" t="str">
        <f t="shared" si="65"/>
        <v/>
      </c>
      <c r="AG661" s="383"/>
      <c r="AH661" s="302" t="str">
        <f t="shared" si="66"/>
        <v/>
      </c>
      <c r="AI661" s="315" t="str">
        <f t="shared" si="67"/>
        <v/>
      </c>
      <c r="AJ661" s="69" t="str">
        <f>IFERROR(IF(AND(AD660="Probabilidad",AD661="Probabilidad"),(AJ660-(+AJ660*AI661)),IF(AND(AD660="Impacto",AD661="Probabilidad"),(AJ659-(+AJ659*AI661)),IF(AD661="Impacto",AJ660,""))),"")</f>
        <v/>
      </c>
      <c r="AK661" s="69" t="str">
        <f>IFERROR(IF(AND(AD660="Impacto",AD661="Impacto"),(AK660-(+AK660*AI661)),IF(AND(AD660="Probabilidad",AD661="Impacto"),(AK659-(+AK659*AI661)),IF(AD661="Probabilidad",AK660,""))),"")</f>
        <v/>
      </c>
      <c r="AL661" s="19"/>
      <c r="AM661" s="19"/>
      <c r="AN661" s="19"/>
      <c r="AO661" s="952"/>
      <c r="AP661" s="952"/>
      <c r="AQ661" s="968"/>
      <c r="AR661" s="952"/>
      <c r="AS661" s="952"/>
      <c r="AT661" s="968"/>
      <c r="AU661" s="968"/>
      <c r="AV661" s="968"/>
      <c r="AW661" s="803"/>
      <c r="AX661" s="1185"/>
      <c r="AY661" s="1185"/>
      <c r="AZ661" s="1185"/>
      <c r="BA661" s="1185"/>
      <c r="BB661" s="1240"/>
      <c r="BC661" s="852"/>
      <c r="BD661" s="852"/>
      <c r="BE661" s="1020"/>
      <c r="BF661" s="1020"/>
      <c r="BG661" s="1020"/>
      <c r="BH661" s="1020"/>
      <c r="BI661" s="1020"/>
      <c r="BJ661" s="852"/>
      <c r="BK661" s="852"/>
      <c r="BL661" s="1041"/>
    </row>
    <row r="662" spans="1:64" x14ac:dyDescent="0.25">
      <c r="A662" s="1056"/>
      <c r="B662" s="1168"/>
      <c r="C662" s="1062"/>
      <c r="D662" s="1013"/>
      <c r="E662" s="946"/>
      <c r="F662" s="1016"/>
      <c r="G662" s="852"/>
      <c r="H662" s="803"/>
      <c r="I662" s="1044"/>
      <c r="J662" s="983"/>
      <c r="K662" s="1002"/>
      <c r="L662" s="852"/>
      <c r="M662" s="852"/>
      <c r="N662" s="1053"/>
      <c r="O662" s="1050"/>
      <c r="P662" s="803"/>
      <c r="Q662" s="955"/>
      <c r="R662" s="803"/>
      <c r="S662" s="955"/>
      <c r="T662" s="803"/>
      <c r="U662" s="955"/>
      <c r="V662" s="958"/>
      <c r="W662" s="955"/>
      <c r="X662" s="955"/>
      <c r="Y662" s="968"/>
      <c r="Z662" s="68">
        <v>4</v>
      </c>
      <c r="AA662" s="385"/>
      <c r="AB662" s="383"/>
      <c r="AC662" s="385"/>
      <c r="AD662" s="384" t="str">
        <f t="shared" si="64"/>
        <v/>
      </c>
      <c r="AE662" s="383"/>
      <c r="AF662" s="302" t="str">
        <f t="shared" si="65"/>
        <v/>
      </c>
      <c r="AG662" s="383"/>
      <c r="AH662" s="302" t="str">
        <f t="shared" si="66"/>
        <v/>
      </c>
      <c r="AI662" s="315" t="str">
        <f t="shared" si="67"/>
        <v/>
      </c>
      <c r="AJ662" s="69" t="str">
        <f>IFERROR(IF(AND(AD661="Probabilidad",AD662="Probabilidad"),(AJ661-(+AJ661*AI662)),IF(AND(AD661="Impacto",AD662="Probabilidad"),(AJ660-(+AJ660*AI662)),IF(AD662="Impacto",AJ661,""))),"")</f>
        <v/>
      </c>
      <c r="AK662" s="69" t="str">
        <f>IFERROR(IF(AND(AD661="Impacto",AD662="Impacto"),(AK661-(+AK661*AI662)),IF(AND(AD661="Probabilidad",AD662="Impacto"),(AK660-(+AK660*AI662)),IF(AD662="Probabilidad",AK661,""))),"")</f>
        <v/>
      </c>
      <c r="AL662" s="19"/>
      <c r="AM662" s="19"/>
      <c r="AN662" s="19"/>
      <c r="AO662" s="952"/>
      <c r="AP662" s="952"/>
      <c r="AQ662" s="968"/>
      <c r="AR662" s="952"/>
      <c r="AS662" s="952"/>
      <c r="AT662" s="968"/>
      <c r="AU662" s="968"/>
      <c r="AV662" s="968"/>
      <c r="AW662" s="803"/>
      <c r="AX662" s="1185"/>
      <c r="AY662" s="1185"/>
      <c r="AZ662" s="1185"/>
      <c r="BA662" s="1185"/>
      <c r="BB662" s="1240"/>
      <c r="BC662" s="852"/>
      <c r="BD662" s="852"/>
      <c r="BE662" s="1020"/>
      <c r="BF662" s="1020"/>
      <c r="BG662" s="1020"/>
      <c r="BH662" s="1020"/>
      <c r="BI662" s="1020"/>
      <c r="BJ662" s="852"/>
      <c r="BK662" s="852"/>
      <c r="BL662" s="1041"/>
    </row>
    <row r="663" spans="1:64" x14ac:dyDescent="0.25">
      <c r="A663" s="1056"/>
      <c r="B663" s="1168"/>
      <c r="C663" s="1062"/>
      <c r="D663" s="1013"/>
      <c r="E663" s="946"/>
      <c r="F663" s="1016"/>
      <c r="G663" s="852"/>
      <c r="H663" s="803"/>
      <c r="I663" s="1044"/>
      <c r="J663" s="983"/>
      <c r="K663" s="1002"/>
      <c r="L663" s="852"/>
      <c r="M663" s="852"/>
      <c r="N663" s="1053"/>
      <c r="O663" s="1050"/>
      <c r="P663" s="803"/>
      <c r="Q663" s="955"/>
      <c r="R663" s="803"/>
      <c r="S663" s="955"/>
      <c r="T663" s="803"/>
      <c r="U663" s="955"/>
      <c r="V663" s="958"/>
      <c r="W663" s="955"/>
      <c r="X663" s="955"/>
      <c r="Y663" s="968"/>
      <c r="Z663" s="68">
        <v>5</v>
      </c>
      <c r="AA663" s="385"/>
      <c r="AB663" s="383"/>
      <c r="AC663" s="385"/>
      <c r="AD663" s="384" t="str">
        <f t="shared" si="64"/>
        <v/>
      </c>
      <c r="AE663" s="383"/>
      <c r="AF663" s="302" t="str">
        <f t="shared" si="65"/>
        <v/>
      </c>
      <c r="AG663" s="383"/>
      <c r="AH663" s="302" t="str">
        <f t="shared" si="66"/>
        <v/>
      </c>
      <c r="AI663" s="315" t="str">
        <f t="shared" si="67"/>
        <v/>
      </c>
      <c r="AJ663" s="69" t="str">
        <f>IFERROR(IF(AND(AD662="Probabilidad",AD663="Probabilidad"),(AJ662-(+AJ662*AI663)),IF(AND(AD662="Impacto",AD663="Probabilidad"),(AJ661-(+AJ661*AI663)),IF(AD663="Impacto",AJ662,""))),"")</f>
        <v/>
      </c>
      <c r="AK663" s="69" t="str">
        <f>IFERROR(IF(AND(AD662="Impacto",AD663="Impacto"),(AK662-(+AK662*AI663)),IF(AND(AD662="Probabilidad",AD663="Impacto"),(AK661-(+AK661*AI663)),IF(AD663="Probabilidad",AK662,""))),"")</f>
        <v/>
      </c>
      <c r="AL663" s="19"/>
      <c r="AM663" s="19"/>
      <c r="AN663" s="19"/>
      <c r="AO663" s="952"/>
      <c r="AP663" s="952"/>
      <c r="AQ663" s="968"/>
      <c r="AR663" s="952"/>
      <c r="AS663" s="952"/>
      <c r="AT663" s="968"/>
      <c r="AU663" s="968"/>
      <c r="AV663" s="968"/>
      <c r="AW663" s="803"/>
      <c r="AX663" s="1185"/>
      <c r="AY663" s="1185"/>
      <c r="AZ663" s="1185"/>
      <c r="BA663" s="1185"/>
      <c r="BB663" s="1240"/>
      <c r="BC663" s="852"/>
      <c r="BD663" s="852"/>
      <c r="BE663" s="1020"/>
      <c r="BF663" s="1020"/>
      <c r="BG663" s="1020"/>
      <c r="BH663" s="1020"/>
      <c r="BI663" s="1020"/>
      <c r="BJ663" s="852"/>
      <c r="BK663" s="852"/>
      <c r="BL663" s="1041"/>
    </row>
    <row r="664" spans="1:64" ht="15.75" thickBot="1" x14ac:dyDescent="0.3">
      <c r="A664" s="1056"/>
      <c r="B664" s="1168"/>
      <c r="C664" s="1062"/>
      <c r="D664" s="1014"/>
      <c r="E664" s="947"/>
      <c r="F664" s="1017"/>
      <c r="G664" s="960"/>
      <c r="H664" s="847"/>
      <c r="I664" s="1045"/>
      <c r="J664" s="984"/>
      <c r="K664" s="1003"/>
      <c r="L664" s="960"/>
      <c r="M664" s="960"/>
      <c r="N664" s="1054"/>
      <c r="O664" s="1051"/>
      <c r="P664" s="847"/>
      <c r="Q664" s="956"/>
      <c r="R664" s="847"/>
      <c r="S664" s="956"/>
      <c r="T664" s="847"/>
      <c r="U664" s="956"/>
      <c r="V664" s="959"/>
      <c r="W664" s="956"/>
      <c r="X664" s="956"/>
      <c r="Y664" s="969"/>
      <c r="Z664" s="60">
        <v>6</v>
      </c>
      <c r="AA664" s="387"/>
      <c r="AB664" s="388"/>
      <c r="AC664" s="387"/>
      <c r="AD664" s="389" t="str">
        <f t="shared" si="64"/>
        <v/>
      </c>
      <c r="AE664" s="397"/>
      <c r="AF664" s="303" t="str">
        <f t="shared" si="65"/>
        <v/>
      </c>
      <c r="AG664" s="397"/>
      <c r="AH664" s="303" t="str">
        <f t="shared" si="66"/>
        <v/>
      </c>
      <c r="AI664" s="61" t="str">
        <f t="shared" si="67"/>
        <v/>
      </c>
      <c r="AJ664" s="69" t="str">
        <f>IFERROR(IF(AND(AD663="Probabilidad",AD664="Probabilidad"),(AJ663-(+AJ663*AI664)),IF(AND(AD663="Impacto",AD664="Probabilidad"),(AJ662-(+AJ662*AI664)),IF(AD664="Impacto",AJ663,""))),"")</f>
        <v/>
      </c>
      <c r="AK664" s="69" t="str">
        <f>IFERROR(IF(AND(AD663="Impacto",AD664="Impacto"),(AK663-(+AK663*AI664)),IF(AND(AD663="Probabilidad",AD664="Impacto"),(AK662-(+AK662*AI664)),IF(AD664="Probabilidad",AK663,""))),"")</f>
        <v/>
      </c>
      <c r="AL664" s="20"/>
      <c r="AM664" s="20"/>
      <c r="AN664" s="20"/>
      <c r="AO664" s="953"/>
      <c r="AP664" s="953"/>
      <c r="AQ664" s="969"/>
      <c r="AR664" s="953"/>
      <c r="AS664" s="953"/>
      <c r="AT664" s="969"/>
      <c r="AU664" s="969"/>
      <c r="AV664" s="969"/>
      <c r="AW664" s="847"/>
      <c r="AX664" s="1186"/>
      <c r="AY664" s="1186"/>
      <c r="AZ664" s="1186"/>
      <c r="BA664" s="1186"/>
      <c r="BB664" s="1241"/>
      <c r="BC664" s="960"/>
      <c r="BD664" s="960"/>
      <c r="BE664" s="1021"/>
      <c r="BF664" s="1021"/>
      <c r="BG664" s="1021"/>
      <c r="BH664" s="1021"/>
      <c r="BI664" s="1021"/>
      <c r="BJ664" s="960"/>
      <c r="BK664" s="960"/>
      <c r="BL664" s="1042"/>
    </row>
    <row r="665" spans="1:64" ht="75.75" thickBot="1" x14ac:dyDescent="0.3">
      <c r="A665" s="1056"/>
      <c r="B665" s="1168"/>
      <c r="C665" s="1062"/>
      <c r="D665" s="1012" t="s">
        <v>840</v>
      </c>
      <c r="E665" s="945" t="s">
        <v>130</v>
      </c>
      <c r="F665" s="1015">
        <v>6</v>
      </c>
      <c r="G665" s="851" t="s">
        <v>1340</v>
      </c>
      <c r="H665" s="802" t="s">
        <v>99</v>
      </c>
      <c r="I665" s="1018" t="s">
        <v>1364</v>
      </c>
      <c r="J665" s="982" t="s">
        <v>16</v>
      </c>
      <c r="K665" s="1001" t="str">
        <f>CONCATENATE(" *",[31]Árbol_G!C726," *",[31]Árbol_G!E726," *",[31]Árbol_G!G726)</f>
        <v xml:space="preserve"> * * *</v>
      </c>
      <c r="L665" s="1034" t="s">
        <v>1327</v>
      </c>
      <c r="M665" s="1034" t="s">
        <v>1328</v>
      </c>
      <c r="N665" s="804"/>
      <c r="O665" s="970"/>
      <c r="P665" s="802" t="s">
        <v>71</v>
      </c>
      <c r="Q665" s="954">
        <f>IF(P665="Muy Alta",100%,IF(P665="Alta",80%,IF(P665="Media",60%,IF(P665="Baja",40%,IF(P665="Muy Baja",20%,"")))))</f>
        <v>0.4</v>
      </c>
      <c r="R665" s="802"/>
      <c r="S665" s="954" t="str">
        <f>IF(R665="Catastrófico",100%,IF(R665="Mayor",80%,IF(R665="Moderado",60%,IF(R665="Menor",40%,IF(R665="Leve",20%,"")))))</f>
        <v/>
      </c>
      <c r="T665" s="802" t="s">
        <v>74</v>
      </c>
      <c r="U665" s="954">
        <f>IF(T665="Catastrófico",100%,IF(T665="Mayor",80%,IF(T665="Moderado",60%,IF(T665="Menor",40%,IF(T665="Leve",20%,"")))))</f>
        <v>0.2</v>
      </c>
      <c r="V665" s="957" t="str">
        <f>IF(W665=100%,"Catastrófico",IF(W665=80%,"Mayor",IF(W665=60%,"Moderado",IF(W665=40%,"Menor",IF(W665=20%,"Leve","")))))</f>
        <v>Leve</v>
      </c>
      <c r="W665" s="954">
        <f>IF(AND(S665="",U665=""),"",MAX(S665,U665))</f>
        <v>0.2</v>
      </c>
      <c r="X665" s="954" t="str">
        <f>CONCATENATE(P665,V665)</f>
        <v>BajaLeve</v>
      </c>
      <c r="Y665" s="967" t="str">
        <f>IF(X665="Muy AltaLeve","Alto",IF(X665="Muy AltaMenor","Alto",IF(X665="Muy AltaModerado","Alto",IF(X665="Muy AltaMayor","Alto",IF(X665="Muy AltaCatastrófico","Extremo",IF(X665="AltaLeve","Moderado",IF(X665="AltaMenor","Moderado",IF(X665="AltaModerado","Alto",IF(X665="AltaMayor","Alto",IF(X665="AltaCatastrófico","Extremo",IF(X665="MediaLeve","Moderado",IF(X665="MediaMenor","Moderado",IF(X665="MediaModerado","Moderado",IF(X665="MediaMayor","Alto",IF(X665="MediaCatastrófico","Extremo",IF(X665="BajaLeve","Bajo",IF(X665="BajaMenor","Moderado",IF(X665="BajaModerado","Moderado",IF(X665="BajaMayor","Alto",IF(X665="BajaCatastrófico","Extremo",IF(X665="Muy BajaLeve","Bajo",IF(X665="Muy BajaMenor","Bajo",IF(X665="Muy BajaModerado","Moderado",IF(X665="Muy BajaMayor","Alto",IF(X665="Muy BajaCatastrófico","Extremo","")))))))))))))))))))))))))</f>
        <v>Bajo</v>
      </c>
      <c r="Z665" s="58">
        <v>1</v>
      </c>
      <c r="AA665" s="385" t="s">
        <v>963</v>
      </c>
      <c r="AB665" s="381" t="s">
        <v>165</v>
      </c>
      <c r="AC665" s="385" t="s">
        <v>964</v>
      </c>
      <c r="AD665" s="382" t="str">
        <f t="shared" si="64"/>
        <v>Probabilidad</v>
      </c>
      <c r="AE665" s="381" t="s">
        <v>64</v>
      </c>
      <c r="AF665" s="301">
        <f t="shared" si="65"/>
        <v>0.25</v>
      </c>
      <c r="AG665" s="381" t="s">
        <v>65</v>
      </c>
      <c r="AH665" s="301">
        <f t="shared" si="66"/>
        <v>0.25</v>
      </c>
      <c r="AI665" s="300">
        <f t="shared" si="67"/>
        <v>0.5</v>
      </c>
      <c r="AJ665" s="59">
        <f>IFERROR(IF(AD665="Probabilidad",(Q665-(+Q665*AI665)),IF(AD665="Impacto",Q665,"")),"")</f>
        <v>0.2</v>
      </c>
      <c r="AK665" s="59">
        <f>IFERROR(IF(AD665="Impacto",(W665-(+W665*AI665)),IF(AD665="Probabilidad",W665,"")),"")</f>
        <v>0.2</v>
      </c>
      <c r="AL665" s="10" t="s">
        <v>66</v>
      </c>
      <c r="AM665" s="10" t="s">
        <v>67</v>
      </c>
      <c r="AN665" s="10" t="s">
        <v>80</v>
      </c>
      <c r="AO665" s="951">
        <f>Q665</f>
        <v>0.4</v>
      </c>
      <c r="AP665" s="951">
        <f>IF(AJ665="","",MIN(AJ665:AJ670))</f>
        <v>0.14000000000000001</v>
      </c>
      <c r="AQ665" s="967" t="str">
        <f>IFERROR(IF(AP665="","",IF(AP665&lt;=0.2,"Muy Baja",IF(AP665&lt;=0.4,"Baja",IF(AP665&lt;=0.6,"Media",IF(AP665&lt;=0.8,"Alta","Muy Alta"))))),"")</f>
        <v>Muy Baja</v>
      </c>
      <c r="AR665" s="951">
        <f>W665</f>
        <v>0.2</v>
      </c>
      <c r="AS665" s="951">
        <f>IF(AK665="","",MIN(AK665:AK670))</f>
        <v>0.2</v>
      </c>
      <c r="AT665" s="967" t="str">
        <f>IFERROR(IF(AS665="","",IF(AS665&lt;=0.2,"Leve",IF(AS665&lt;=0.4,"Menor",IF(AS665&lt;=0.6,"Moderado",IF(AS665&lt;=0.8,"Mayor","Catastrófico"))))),"")</f>
        <v>Leve</v>
      </c>
      <c r="AU665" s="967" t="str">
        <f>Y665</f>
        <v>Bajo</v>
      </c>
      <c r="AV665" s="967" t="str">
        <f>IFERROR(IF(OR(AND(AQ665="Muy Baja",AT665="Leve"),AND(AQ665="Muy Baja",AT665="Menor"),AND(AQ665="Baja",AT665="Leve")),"Bajo",IF(OR(AND(AQ665="Muy baja",AT665="Moderado"),AND(AQ665="Baja",AT665="Menor"),AND(AQ665="Baja",AT665="Moderado"),AND(AQ665="Media",AT665="Leve"),AND(AQ665="Media",AT665="Menor"),AND(AQ665="Media",AT665="Moderado"),AND(AQ665="Alta",AT665="Leve"),AND(AQ665="Alta",AT665="Menor")),"Moderado",IF(OR(AND(AQ665="Muy Baja",AT665="Mayor"),AND(AQ665="Baja",AT665="Mayor"),AND(AQ665="Media",AT665="Mayor"),AND(AQ665="Alta",AT665="Moderado"),AND(AQ665="Alta",AT665="Mayor"),AND(AQ665="Muy Alta",AT665="Leve"),AND(AQ665="Muy Alta",AT665="Menor"),AND(AQ665="Muy Alta",AT665="Moderado"),AND(AQ665="Muy Alta",AT665="Mayor")),"Alto",IF(OR(AND(AQ665="Muy Baja",AT665="Catastrófico"),AND(AQ665="Baja",AT665="Catastrófico"),AND(AQ665="Media",AT665="Catastrófico"),AND(AQ665="Alta",AT665="Catastrófico"),AND(AQ665="Muy Alta",AT665="Catastrófico")),"Extremo","")))),"")</f>
        <v>Bajo</v>
      </c>
      <c r="AW665" s="802" t="s">
        <v>82</v>
      </c>
      <c r="AX665" s="1202"/>
      <c r="AY665" s="1202"/>
      <c r="AZ665" s="1202"/>
      <c r="BA665" s="1202"/>
      <c r="BB665" s="1239"/>
      <c r="BC665" s="851"/>
      <c r="BD665" s="851"/>
      <c r="BE665" s="1019"/>
      <c r="BF665" s="1019"/>
      <c r="BG665" s="1019"/>
      <c r="BH665" s="1019"/>
      <c r="BI665" s="1019"/>
      <c r="BJ665" s="851"/>
      <c r="BK665" s="851"/>
      <c r="BL665" s="1048"/>
    </row>
    <row r="666" spans="1:64" ht="105" x14ac:dyDescent="0.25">
      <c r="A666" s="1056"/>
      <c r="B666" s="1168"/>
      <c r="C666" s="1062"/>
      <c r="D666" s="1013"/>
      <c r="E666" s="946"/>
      <c r="F666" s="1016"/>
      <c r="G666" s="852"/>
      <c r="H666" s="803"/>
      <c r="I666" s="952"/>
      <c r="J666" s="983"/>
      <c r="K666" s="1002"/>
      <c r="L666" s="1035"/>
      <c r="M666" s="1035"/>
      <c r="N666" s="805"/>
      <c r="O666" s="971"/>
      <c r="P666" s="803"/>
      <c r="Q666" s="955"/>
      <c r="R666" s="803"/>
      <c r="S666" s="955"/>
      <c r="T666" s="803"/>
      <c r="U666" s="955"/>
      <c r="V666" s="958"/>
      <c r="W666" s="955"/>
      <c r="X666" s="955"/>
      <c r="Y666" s="968"/>
      <c r="Z666" s="68">
        <v>2</v>
      </c>
      <c r="AA666" s="298" t="s">
        <v>915</v>
      </c>
      <c r="AB666" s="381" t="s">
        <v>165</v>
      </c>
      <c r="AC666" s="298" t="s">
        <v>851</v>
      </c>
      <c r="AD666" s="384" t="str">
        <f t="shared" si="64"/>
        <v>Probabilidad</v>
      </c>
      <c r="AE666" s="383" t="s">
        <v>75</v>
      </c>
      <c r="AF666" s="302">
        <f t="shared" si="65"/>
        <v>0.15</v>
      </c>
      <c r="AG666" s="383" t="s">
        <v>77</v>
      </c>
      <c r="AH666" s="302">
        <f t="shared" si="66"/>
        <v>0.15</v>
      </c>
      <c r="AI666" s="315">
        <f t="shared" si="67"/>
        <v>0.3</v>
      </c>
      <c r="AJ666" s="69">
        <f>IFERROR(IF(AND(AD665="Probabilidad",AD666="Probabilidad"),(AJ665-(+AJ665*AI666)),IF(AD666="Probabilidad",(Q665-(+Q665*AI666)),IF(AD666="Impacto",AJ665,""))),"")</f>
        <v>0.14000000000000001</v>
      </c>
      <c r="AK666" s="69">
        <f>IFERROR(IF(AND(AD665="Impacto",AD666="Impacto"),(AK665-(+AK665*AI666)),IF(AD666="Impacto",(W665-(+W665*AI666)),IF(AD666="Probabilidad",AK665,""))),"")</f>
        <v>0.2</v>
      </c>
      <c r="AL666" s="10" t="s">
        <v>66</v>
      </c>
      <c r="AM666" s="10" t="s">
        <v>67</v>
      </c>
      <c r="AN666" s="10" t="s">
        <v>80</v>
      </c>
      <c r="AO666" s="952"/>
      <c r="AP666" s="952"/>
      <c r="AQ666" s="968"/>
      <c r="AR666" s="952"/>
      <c r="AS666" s="952"/>
      <c r="AT666" s="968"/>
      <c r="AU666" s="968"/>
      <c r="AV666" s="968"/>
      <c r="AW666" s="803"/>
      <c r="AX666" s="1185"/>
      <c r="AY666" s="1185"/>
      <c r="AZ666" s="1185"/>
      <c r="BA666" s="1185"/>
      <c r="BB666" s="1240"/>
      <c r="BC666" s="852"/>
      <c r="BD666" s="852"/>
      <c r="BE666" s="1020"/>
      <c r="BF666" s="1020"/>
      <c r="BG666" s="1020"/>
      <c r="BH666" s="1020"/>
      <c r="BI666" s="1020"/>
      <c r="BJ666" s="852"/>
      <c r="BK666" s="852"/>
      <c r="BL666" s="1041"/>
    </row>
    <row r="667" spans="1:64" x14ac:dyDescent="0.25">
      <c r="A667" s="1056"/>
      <c r="B667" s="1168"/>
      <c r="C667" s="1062"/>
      <c r="D667" s="1013"/>
      <c r="E667" s="946"/>
      <c r="F667" s="1016"/>
      <c r="G667" s="852"/>
      <c r="H667" s="803"/>
      <c r="I667" s="952"/>
      <c r="J667" s="983"/>
      <c r="K667" s="1002"/>
      <c r="L667" s="1035"/>
      <c r="M667" s="1035"/>
      <c r="N667" s="805"/>
      <c r="O667" s="971"/>
      <c r="P667" s="803"/>
      <c r="Q667" s="955"/>
      <c r="R667" s="803"/>
      <c r="S667" s="955"/>
      <c r="T667" s="803"/>
      <c r="U667" s="955"/>
      <c r="V667" s="958"/>
      <c r="W667" s="955"/>
      <c r="X667" s="955"/>
      <c r="Y667" s="968"/>
      <c r="Z667" s="68">
        <v>3</v>
      </c>
      <c r="AA667" s="385"/>
      <c r="AB667" s="383"/>
      <c r="AC667" s="385"/>
      <c r="AD667" s="384" t="str">
        <f t="shared" si="64"/>
        <v/>
      </c>
      <c r="AE667" s="383"/>
      <c r="AF667" s="302" t="str">
        <f t="shared" si="65"/>
        <v/>
      </c>
      <c r="AG667" s="383"/>
      <c r="AH667" s="302" t="str">
        <f t="shared" si="66"/>
        <v/>
      </c>
      <c r="AI667" s="315" t="str">
        <f t="shared" si="67"/>
        <v/>
      </c>
      <c r="AJ667" s="69" t="str">
        <f>IFERROR(IF(AND(AD666="Probabilidad",AD667="Probabilidad"),(AJ666-(+AJ666*AI667)),IF(AND(AD666="Impacto",AD667="Probabilidad"),(AJ665-(+AJ665*AI667)),IF(AD667="Impacto",AJ666,""))),"")</f>
        <v/>
      </c>
      <c r="AK667" s="69" t="str">
        <f>IFERROR(IF(AND(AD666="Impacto",AD667="Impacto"),(AK666-(+AK666*AI667)),IF(AND(AD666="Probabilidad",AD667="Impacto"),(AK665-(+AK665*AI667)),IF(AD667="Probabilidad",AK666,""))),"")</f>
        <v/>
      </c>
      <c r="AL667" s="19"/>
      <c r="AM667" s="19"/>
      <c r="AN667" s="19"/>
      <c r="AO667" s="952"/>
      <c r="AP667" s="952"/>
      <c r="AQ667" s="968"/>
      <c r="AR667" s="952"/>
      <c r="AS667" s="952"/>
      <c r="AT667" s="968"/>
      <c r="AU667" s="968"/>
      <c r="AV667" s="968"/>
      <c r="AW667" s="803"/>
      <c r="AX667" s="1185"/>
      <c r="AY667" s="1185"/>
      <c r="AZ667" s="1185"/>
      <c r="BA667" s="1185"/>
      <c r="BB667" s="1240"/>
      <c r="BC667" s="852"/>
      <c r="BD667" s="852"/>
      <c r="BE667" s="1020"/>
      <c r="BF667" s="1020"/>
      <c r="BG667" s="1020"/>
      <c r="BH667" s="1020"/>
      <c r="BI667" s="1020"/>
      <c r="BJ667" s="852"/>
      <c r="BK667" s="852"/>
      <c r="BL667" s="1041"/>
    </row>
    <row r="668" spans="1:64" x14ac:dyDescent="0.25">
      <c r="A668" s="1056"/>
      <c r="B668" s="1168"/>
      <c r="C668" s="1062"/>
      <c r="D668" s="1013"/>
      <c r="E668" s="946"/>
      <c r="F668" s="1016"/>
      <c r="G668" s="852"/>
      <c r="H668" s="803"/>
      <c r="I668" s="952"/>
      <c r="J668" s="983"/>
      <c r="K668" s="1002"/>
      <c r="L668" s="1035"/>
      <c r="M668" s="1035"/>
      <c r="N668" s="805"/>
      <c r="O668" s="971"/>
      <c r="P668" s="803"/>
      <c r="Q668" s="955"/>
      <c r="R668" s="803"/>
      <c r="S668" s="955"/>
      <c r="T668" s="803"/>
      <c r="U668" s="955"/>
      <c r="V668" s="958"/>
      <c r="W668" s="955"/>
      <c r="X668" s="955"/>
      <c r="Y668" s="968"/>
      <c r="Z668" s="68">
        <v>4</v>
      </c>
      <c r="AA668" s="385"/>
      <c r="AB668" s="383"/>
      <c r="AC668" s="385"/>
      <c r="AD668" s="384" t="str">
        <f t="shared" si="64"/>
        <v/>
      </c>
      <c r="AE668" s="383"/>
      <c r="AF668" s="302" t="str">
        <f t="shared" si="65"/>
        <v/>
      </c>
      <c r="AG668" s="383"/>
      <c r="AH668" s="302" t="str">
        <f t="shared" si="66"/>
        <v/>
      </c>
      <c r="AI668" s="315" t="str">
        <f t="shared" si="67"/>
        <v/>
      </c>
      <c r="AJ668" s="69" t="str">
        <f>IFERROR(IF(AND(AD667="Probabilidad",AD668="Probabilidad"),(AJ667-(+AJ667*AI668)),IF(AND(AD667="Impacto",AD668="Probabilidad"),(AJ666-(+AJ666*AI668)),IF(AD668="Impacto",AJ667,""))),"")</f>
        <v/>
      </c>
      <c r="AK668" s="69" t="str">
        <f>IFERROR(IF(AND(AD667="Impacto",AD668="Impacto"),(AK667-(+AK667*AI668)),IF(AND(AD667="Probabilidad",AD668="Impacto"),(AK666-(+AK666*AI668)),IF(AD668="Probabilidad",AK667,""))),"")</f>
        <v/>
      </c>
      <c r="AL668" s="19"/>
      <c r="AM668" s="19"/>
      <c r="AN668" s="19"/>
      <c r="AO668" s="952"/>
      <c r="AP668" s="952"/>
      <c r="AQ668" s="968"/>
      <c r="AR668" s="952"/>
      <c r="AS668" s="952"/>
      <c r="AT668" s="968"/>
      <c r="AU668" s="968"/>
      <c r="AV668" s="968"/>
      <c r="AW668" s="803"/>
      <c r="AX668" s="1185"/>
      <c r="AY668" s="1185"/>
      <c r="AZ668" s="1185"/>
      <c r="BA668" s="1185"/>
      <c r="BB668" s="1240"/>
      <c r="BC668" s="852"/>
      <c r="BD668" s="852"/>
      <c r="BE668" s="1020"/>
      <c r="BF668" s="1020"/>
      <c r="BG668" s="1020"/>
      <c r="BH668" s="1020"/>
      <c r="BI668" s="1020"/>
      <c r="BJ668" s="852"/>
      <c r="BK668" s="852"/>
      <c r="BL668" s="1041"/>
    </row>
    <row r="669" spans="1:64" x14ac:dyDescent="0.25">
      <c r="A669" s="1056"/>
      <c r="B669" s="1168"/>
      <c r="C669" s="1062"/>
      <c r="D669" s="1013"/>
      <c r="E669" s="946"/>
      <c r="F669" s="1016"/>
      <c r="G669" s="852"/>
      <c r="H669" s="803"/>
      <c r="I669" s="952"/>
      <c r="J669" s="983"/>
      <c r="K669" s="1002"/>
      <c r="L669" s="1035"/>
      <c r="M669" s="1035"/>
      <c r="N669" s="805"/>
      <c r="O669" s="971"/>
      <c r="P669" s="803"/>
      <c r="Q669" s="955"/>
      <c r="R669" s="803"/>
      <c r="S669" s="955"/>
      <c r="T669" s="803"/>
      <c r="U669" s="955"/>
      <c r="V669" s="958"/>
      <c r="W669" s="955"/>
      <c r="X669" s="955"/>
      <c r="Y669" s="968"/>
      <c r="Z669" s="68">
        <v>5</v>
      </c>
      <c r="AA669" s="385"/>
      <c r="AB669" s="383"/>
      <c r="AC669" s="385"/>
      <c r="AD669" s="384" t="str">
        <f t="shared" si="64"/>
        <v/>
      </c>
      <c r="AE669" s="383"/>
      <c r="AF669" s="302" t="str">
        <f t="shared" si="65"/>
        <v/>
      </c>
      <c r="AG669" s="383"/>
      <c r="AH669" s="302" t="str">
        <f t="shared" si="66"/>
        <v/>
      </c>
      <c r="AI669" s="315" t="str">
        <f t="shared" si="67"/>
        <v/>
      </c>
      <c r="AJ669" s="69" t="str">
        <f>IFERROR(IF(AND(AD668="Probabilidad",AD669="Probabilidad"),(AJ668-(+AJ668*AI669)),IF(AND(AD668="Impacto",AD669="Probabilidad"),(AJ667-(+AJ667*AI669)),IF(AD669="Impacto",AJ668,""))),"")</f>
        <v/>
      </c>
      <c r="AK669" s="69" t="str">
        <f>IFERROR(IF(AND(AD668="Impacto",AD669="Impacto"),(AK668-(+AK668*AI669)),IF(AND(AD668="Probabilidad",AD669="Impacto"),(AK667-(+AK667*AI669)),IF(AD669="Probabilidad",AK668,""))),"")</f>
        <v/>
      </c>
      <c r="AL669" s="19"/>
      <c r="AM669" s="19"/>
      <c r="AN669" s="19"/>
      <c r="AO669" s="952"/>
      <c r="AP669" s="952"/>
      <c r="AQ669" s="968"/>
      <c r="AR669" s="952"/>
      <c r="AS669" s="952"/>
      <c r="AT669" s="968"/>
      <c r="AU669" s="968"/>
      <c r="AV669" s="968"/>
      <c r="AW669" s="803"/>
      <c r="AX669" s="1185"/>
      <c r="AY669" s="1185"/>
      <c r="AZ669" s="1185"/>
      <c r="BA669" s="1185"/>
      <c r="BB669" s="1240"/>
      <c r="BC669" s="852"/>
      <c r="BD669" s="852"/>
      <c r="BE669" s="1020"/>
      <c r="BF669" s="1020"/>
      <c r="BG669" s="1020"/>
      <c r="BH669" s="1020"/>
      <c r="BI669" s="1020"/>
      <c r="BJ669" s="852"/>
      <c r="BK669" s="852"/>
      <c r="BL669" s="1041"/>
    </row>
    <row r="670" spans="1:64" ht="15.75" thickBot="1" x14ac:dyDescent="0.3">
      <c r="A670" s="1056"/>
      <c r="B670" s="1168"/>
      <c r="C670" s="1062"/>
      <c r="D670" s="1014"/>
      <c r="E670" s="947"/>
      <c r="F670" s="1017"/>
      <c r="G670" s="960"/>
      <c r="H670" s="847"/>
      <c r="I670" s="953"/>
      <c r="J670" s="984"/>
      <c r="K670" s="1003"/>
      <c r="L670" s="1036"/>
      <c r="M670" s="1036"/>
      <c r="N670" s="806"/>
      <c r="O670" s="972"/>
      <c r="P670" s="847"/>
      <c r="Q670" s="956"/>
      <c r="R670" s="847"/>
      <c r="S670" s="956"/>
      <c r="T670" s="847"/>
      <c r="U670" s="956"/>
      <c r="V670" s="959"/>
      <c r="W670" s="956"/>
      <c r="X670" s="956"/>
      <c r="Y670" s="969"/>
      <c r="Z670" s="60">
        <v>6</v>
      </c>
      <c r="AA670" s="387"/>
      <c r="AB670" s="388"/>
      <c r="AC670" s="387"/>
      <c r="AD670" s="391" t="str">
        <f t="shared" si="64"/>
        <v/>
      </c>
      <c r="AE670" s="388"/>
      <c r="AF670" s="303" t="str">
        <f t="shared" si="65"/>
        <v/>
      </c>
      <c r="AG670" s="388"/>
      <c r="AH670" s="303" t="str">
        <f t="shared" si="66"/>
        <v/>
      </c>
      <c r="AI670" s="61" t="str">
        <f t="shared" si="67"/>
        <v/>
      </c>
      <c r="AJ670" s="69" t="str">
        <f>IFERROR(IF(AND(AD669="Probabilidad",AD670="Probabilidad"),(AJ669-(+AJ669*AI670)),IF(AND(AD669="Impacto",AD670="Probabilidad"),(AJ668-(+AJ668*AI670)),IF(AD670="Impacto",AJ669,""))),"")</f>
        <v/>
      </c>
      <c r="AK670" s="69" t="str">
        <f>IFERROR(IF(AND(AD669="Impacto",AD670="Impacto"),(AK669-(+AK669*AI670)),IF(AND(AD669="Probabilidad",AD670="Impacto"),(AK668-(+AK668*AI670)),IF(AD670="Probabilidad",AK669,""))),"")</f>
        <v/>
      </c>
      <c r="AL670" s="20"/>
      <c r="AM670" s="20"/>
      <c r="AN670" s="20"/>
      <c r="AO670" s="953"/>
      <c r="AP670" s="953"/>
      <c r="AQ670" s="969"/>
      <c r="AR670" s="953"/>
      <c r="AS670" s="953"/>
      <c r="AT670" s="969"/>
      <c r="AU670" s="969"/>
      <c r="AV670" s="969"/>
      <c r="AW670" s="847"/>
      <c r="AX670" s="1186"/>
      <c r="AY670" s="1186"/>
      <c r="AZ670" s="1186"/>
      <c r="BA670" s="1186"/>
      <c r="BB670" s="1241"/>
      <c r="BC670" s="960"/>
      <c r="BD670" s="960"/>
      <c r="BE670" s="1021"/>
      <c r="BF670" s="1021"/>
      <c r="BG670" s="1021"/>
      <c r="BH670" s="1021"/>
      <c r="BI670" s="1021"/>
      <c r="BJ670" s="960"/>
      <c r="BK670" s="960"/>
      <c r="BL670" s="1042"/>
    </row>
    <row r="671" spans="1:64" ht="77.25" customHeight="1" thickBot="1" x14ac:dyDescent="0.3">
      <c r="A671" s="1056"/>
      <c r="B671" s="1168"/>
      <c r="C671" s="1062"/>
      <c r="D671" s="1012" t="s">
        <v>840</v>
      </c>
      <c r="E671" s="945" t="s">
        <v>130</v>
      </c>
      <c r="F671" s="1015">
        <v>7</v>
      </c>
      <c r="G671" s="851" t="s">
        <v>1342</v>
      </c>
      <c r="H671" s="802" t="s">
        <v>98</v>
      </c>
      <c r="I671" s="1043" t="s">
        <v>1365</v>
      </c>
      <c r="J671" s="982" t="s">
        <v>16</v>
      </c>
      <c r="K671" s="1001" t="str">
        <f>CONCATENATE(" *",[31]Árbol_G!C743," *",[31]Árbol_G!E743," *",[31]Árbol_G!G743)</f>
        <v xml:space="preserve"> * * *</v>
      </c>
      <c r="L671" s="851" t="s">
        <v>1343</v>
      </c>
      <c r="M671" s="851" t="s">
        <v>1344</v>
      </c>
      <c r="N671" s="804"/>
      <c r="O671" s="970"/>
      <c r="P671" s="802" t="s">
        <v>71</v>
      </c>
      <c r="Q671" s="954">
        <f>IF(P671="Muy Alta",100%,IF(P671="Alta",80%,IF(P671="Media",60%,IF(P671="Baja",40%,IF(P671="Muy Baja",20%,"")))))</f>
        <v>0.4</v>
      </c>
      <c r="R671" s="802"/>
      <c r="S671" s="954" t="str">
        <f>IF(R671="Catastrófico",100%,IF(R671="Mayor",80%,IF(R671="Moderado",60%,IF(R671="Menor",40%,IF(R671="Leve",20%,"")))))</f>
        <v/>
      </c>
      <c r="T671" s="802" t="s">
        <v>74</v>
      </c>
      <c r="U671" s="954">
        <f>IF(T671="Catastrófico",100%,IF(T671="Mayor",80%,IF(T671="Moderado",60%,IF(T671="Menor",40%,IF(T671="Leve",20%,"")))))</f>
        <v>0.2</v>
      </c>
      <c r="V671" s="957" t="str">
        <f>IF(W671=100%,"Catastrófico",IF(W671=80%,"Mayor",IF(W671=60%,"Moderado",IF(W671=40%,"Menor",IF(W671=20%,"Leve","")))))</f>
        <v>Leve</v>
      </c>
      <c r="W671" s="954">
        <f>IF(AND(S671="",U671=""),"",MAX(S671,U671))</f>
        <v>0.2</v>
      </c>
      <c r="X671" s="954" t="str">
        <f>CONCATENATE(P671,V671)</f>
        <v>BajaLeve</v>
      </c>
      <c r="Y671" s="967" t="str">
        <f>IF(X671="Muy AltaLeve","Alto",IF(X671="Muy AltaMenor","Alto",IF(X671="Muy AltaModerado","Alto",IF(X671="Muy AltaMayor","Alto",IF(X671="Muy AltaCatastrófico","Extremo",IF(X671="AltaLeve","Moderado",IF(X671="AltaMenor","Moderado",IF(X671="AltaModerado","Alto",IF(X671="AltaMayor","Alto",IF(X671="AltaCatastrófico","Extremo",IF(X671="MediaLeve","Moderado",IF(X671="MediaMenor","Moderado",IF(X671="MediaModerado","Moderado",IF(X671="MediaMayor","Alto",IF(X671="MediaCatastrófico","Extremo",IF(X671="BajaLeve","Bajo",IF(X671="BajaMenor","Moderado",IF(X671="BajaModerado","Moderado",IF(X671="BajaMayor","Alto",IF(X671="BajaCatastrófico","Extremo",IF(X671="Muy BajaLeve","Bajo",IF(X671="Muy BajaMenor","Bajo",IF(X671="Muy BajaModerado","Moderado",IF(X671="Muy BajaMayor","Alto",IF(X671="Muy BajaCatastrófico","Extremo","")))))))))))))))))))))))))</f>
        <v>Bajo</v>
      </c>
      <c r="Z671" s="58">
        <v>1</v>
      </c>
      <c r="AA671" s="437" t="s">
        <v>1264</v>
      </c>
      <c r="AB671" s="383" t="s">
        <v>170</v>
      </c>
      <c r="AC671" s="385" t="s">
        <v>869</v>
      </c>
      <c r="AD671" s="396" t="str">
        <f t="shared" si="64"/>
        <v>Impacto</v>
      </c>
      <c r="AE671" s="383" t="s">
        <v>76</v>
      </c>
      <c r="AF671" s="301">
        <f t="shared" si="65"/>
        <v>0.1</v>
      </c>
      <c r="AG671" s="409" t="s">
        <v>77</v>
      </c>
      <c r="AH671" s="301">
        <f t="shared" si="66"/>
        <v>0.15</v>
      </c>
      <c r="AI671" s="300">
        <f t="shared" si="67"/>
        <v>0.25</v>
      </c>
      <c r="AJ671" s="59">
        <f>IFERROR(IF(AD671="Probabilidad",(Q671-(+Q671*AI671)),IF(AD671="Impacto",Q671,"")),"")</f>
        <v>0.4</v>
      </c>
      <c r="AK671" s="59">
        <f>IFERROR(IF(AD671="Impacto",(W671-(+W671*AI671)),IF(AD671="Probabilidad",W671,"")),"")</f>
        <v>0.15000000000000002</v>
      </c>
      <c r="AL671" s="10" t="s">
        <v>66</v>
      </c>
      <c r="AM671" s="10" t="s">
        <v>67</v>
      </c>
      <c r="AN671" s="10" t="s">
        <v>80</v>
      </c>
      <c r="AO671" s="951">
        <f>Q671</f>
        <v>0.4</v>
      </c>
      <c r="AP671" s="951">
        <f>IF(AJ671="","",MIN(AJ671:AJ676))</f>
        <v>0.24</v>
      </c>
      <c r="AQ671" s="967" t="str">
        <f>IFERROR(IF(AP671="","",IF(AP671&lt;=0.2,"Muy Baja",IF(AP671&lt;=0.4,"Baja",IF(AP671&lt;=0.6,"Media",IF(AP671&lt;=0.8,"Alta","Muy Alta"))))),"")</f>
        <v>Baja</v>
      </c>
      <c r="AR671" s="951">
        <f>W671</f>
        <v>0.2</v>
      </c>
      <c r="AS671" s="951">
        <f>IF(AK671="","",MIN(AK671:AK676))</f>
        <v>0.15000000000000002</v>
      </c>
      <c r="AT671" s="967" t="str">
        <f>IFERROR(IF(AS671="","",IF(AS671&lt;=0.2,"Leve",IF(AS671&lt;=0.4,"Menor",IF(AS671&lt;=0.6,"Moderado",IF(AS671&lt;=0.8,"Mayor","Catastrófico"))))),"")</f>
        <v>Leve</v>
      </c>
      <c r="AU671" s="967" t="str">
        <f>Y671</f>
        <v>Bajo</v>
      </c>
      <c r="AV671" s="967" t="str">
        <f>IFERROR(IF(OR(AND(AQ671="Muy Baja",AT671="Leve"),AND(AQ671="Muy Baja",AT671="Menor"),AND(AQ671="Baja",AT671="Leve")),"Bajo",IF(OR(AND(AQ671="Muy baja",AT671="Moderado"),AND(AQ671="Baja",AT671="Menor"),AND(AQ671="Baja",AT671="Moderado"),AND(AQ671="Media",AT671="Leve"),AND(AQ671="Media",AT671="Menor"),AND(AQ671="Media",AT671="Moderado"),AND(AQ671="Alta",AT671="Leve"),AND(AQ671="Alta",AT671="Menor")),"Moderado",IF(OR(AND(AQ671="Muy Baja",AT671="Mayor"),AND(AQ671="Baja",AT671="Mayor"),AND(AQ671="Media",AT671="Mayor"),AND(AQ671="Alta",AT671="Moderado"),AND(AQ671="Alta",AT671="Mayor"),AND(AQ671="Muy Alta",AT671="Leve"),AND(AQ671="Muy Alta",AT671="Menor"),AND(AQ671="Muy Alta",AT671="Moderado"),AND(AQ671="Muy Alta",AT671="Mayor")),"Alto",IF(OR(AND(AQ671="Muy Baja",AT671="Catastrófico"),AND(AQ671="Baja",AT671="Catastrófico"),AND(AQ671="Media",AT671="Catastrófico"),AND(AQ671="Alta",AT671="Catastrófico"),AND(AQ671="Muy Alta",AT671="Catastrófico")),"Extremo","")))),"")</f>
        <v>Bajo</v>
      </c>
      <c r="AW671" s="802" t="s">
        <v>82</v>
      </c>
      <c r="AX671" s="1202"/>
      <c r="AY671" s="1202"/>
      <c r="AZ671" s="1202"/>
      <c r="BA671" s="1202"/>
      <c r="BB671" s="1239"/>
      <c r="BC671" s="851"/>
      <c r="BD671" s="851"/>
      <c r="BE671" s="1019"/>
      <c r="BF671" s="1019"/>
      <c r="BG671" s="1019"/>
      <c r="BH671" s="1019"/>
      <c r="BI671" s="1019"/>
      <c r="BJ671" s="851"/>
      <c r="BK671" s="851"/>
      <c r="BL671" s="1048"/>
    </row>
    <row r="672" spans="1:64" ht="90" x14ac:dyDescent="0.25">
      <c r="A672" s="1056"/>
      <c r="B672" s="1168"/>
      <c r="C672" s="1062"/>
      <c r="D672" s="1013"/>
      <c r="E672" s="946"/>
      <c r="F672" s="1016"/>
      <c r="G672" s="852"/>
      <c r="H672" s="803"/>
      <c r="I672" s="1044"/>
      <c r="J672" s="983"/>
      <c r="K672" s="1002"/>
      <c r="L672" s="852"/>
      <c r="M672" s="852"/>
      <c r="N672" s="805"/>
      <c r="O672" s="971"/>
      <c r="P672" s="803"/>
      <c r="Q672" s="955"/>
      <c r="R672" s="803"/>
      <c r="S672" s="955"/>
      <c r="T672" s="803"/>
      <c r="U672" s="955"/>
      <c r="V672" s="958"/>
      <c r="W672" s="955"/>
      <c r="X672" s="955"/>
      <c r="Y672" s="968"/>
      <c r="Z672" s="68">
        <v>2</v>
      </c>
      <c r="AA672" s="437" t="s">
        <v>1345</v>
      </c>
      <c r="AB672" s="381" t="s">
        <v>165</v>
      </c>
      <c r="AC672" s="412" t="s">
        <v>1289</v>
      </c>
      <c r="AD672" s="384" t="str">
        <f t="shared" si="64"/>
        <v>Probabilidad</v>
      </c>
      <c r="AE672" s="383" t="s">
        <v>75</v>
      </c>
      <c r="AF672" s="302">
        <f t="shared" si="65"/>
        <v>0.15</v>
      </c>
      <c r="AG672" s="383" t="s">
        <v>65</v>
      </c>
      <c r="AH672" s="302">
        <f t="shared" si="66"/>
        <v>0.25</v>
      </c>
      <c r="AI672" s="315">
        <f t="shared" si="67"/>
        <v>0.4</v>
      </c>
      <c r="AJ672" s="69">
        <f>IFERROR(IF(AND(AD671="Probabilidad",AD672="Probabilidad"),(AJ671-(+AJ671*AI672)),IF(AD672="Probabilidad",(Q671-(+Q671*AI672)),IF(AD672="Impacto",AJ671,""))),"")</f>
        <v>0.24</v>
      </c>
      <c r="AK672" s="69">
        <f>IFERROR(IF(AND(AD671="Impacto",AD672="Impacto"),(AK671-(+AK671*AI672)),IF(AD672="Impacto",(W671-(W671*AI672)),IF(AD672="Probabilidad",AK671,""))),"")</f>
        <v>0.15000000000000002</v>
      </c>
      <c r="AL672" s="10" t="s">
        <v>66</v>
      </c>
      <c r="AM672" s="10" t="s">
        <v>67</v>
      </c>
      <c r="AN672" s="10" t="s">
        <v>80</v>
      </c>
      <c r="AO672" s="952"/>
      <c r="AP672" s="952"/>
      <c r="AQ672" s="968"/>
      <c r="AR672" s="952"/>
      <c r="AS672" s="952"/>
      <c r="AT672" s="968"/>
      <c r="AU672" s="968"/>
      <c r="AV672" s="968"/>
      <c r="AW672" s="803"/>
      <c r="AX672" s="1185"/>
      <c r="AY672" s="1185"/>
      <c r="AZ672" s="1185"/>
      <c r="BA672" s="1185"/>
      <c r="BB672" s="1240"/>
      <c r="BC672" s="852"/>
      <c r="BD672" s="852"/>
      <c r="BE672" s="1020"/>
      <c r="BF672" s="1020"/>
      <c r="BG672" s="1020"/>
      <c r="BH672" s="1020"/>
      <c r="BI672" s="1020"/>
      <c r="BJ672" s="852"/>
      <c r="BK672" s="852"/>
      <c r="BL672" s="1041"/>
    </row>
    <row r="673" spans="1:64" x14ac:dyDescent="0.25">
      <c r="A673" s="1056"/>
      <c r="B673" s="1168"/>
      <c r="C673" s="1062"/>
      <c r="D673" s="1013"/>
      <c r="E673" s="946"/>
      <c r="F673" s="1016"/>
      <c r="G673" s="852"/>
      <c r="H673" s="803"/>
      <c r="I673" s="1044"/>
      <c r="J673" s="983"/>
      <c r="K673" s="1002"/>
      <c r="L673" s="852"/>
      <c r="M673" s="852"/>
      <c r="N673" s="805"/>
      <c r="O673" s="971"/>
      <c r="P673" s="803"/>
      <c r="Q673" s="955"/>
      <c r="R673" s="803"/>
      <c r="S673" s="955"/>
      <c r="T673" s="803"/>
      <c r="U673" s="955"/>
      <c r="V673" s="958"/>
      <c r="W673" s="955"/>
      <c r="X673" s="955"/>
      <c r="Y673" s="968"/>
      <c r="Z673" s="68">
        <v>3</v>
      </c>
      <c r="AA673" s="385"/>
      <c r="AB673" s="383"/>
      <c r="AC673" s="385"/>
      <c r="AD673" s="384" t="str">
        <f t="shared" si="64"/>
        <v/>
      </c>
      <c r="AE673" s="383"/>
      <c r="AF673" s="302" t="str">
        <f t="shared" si="65"/>
        <v/>
      </c>
      <c r="AG673" s="383"/>
      <c r="AH673" s="302" t="str">
        <f t="shared" si="66"/>
        <v/>
      </c>
      <c r="AI673" s="315" t="str">
        <f t="shared" si="67"/>
        <v/>
      </c>
      <c r="AJ673" s="69" t="str">
        <f>IFERROR(IF(AND(AD672="Probabilidad",AD673="Probabilidad"),(AJ672-(+AJ672*AI673)),IF(AND(AD672="Impacto",AD673="Probabilidad"),(AJ671-(+AJ671*AI673)),IF(AD673="Impacto",AJ672,""))),"")</f>
        <v/>
      </c>
      <c r="AK673" s="69" t="str">
        <f>IFERROR(IF(AND(AD672="Impacto",AD673="Impacto"),(AK672-(+AK672*AI673)),IF(AND(AD672="Probabilidad",AD673="Impacto"),(AK671-(+AK671*AI673)),IF(AD673="Probabilidad",AK672,""))),"")</f>
        <v/>
      </c>
      <c r="AL673" s="19"/>
      <c r="AM673" s="19"/>
      <c r="AN673" s="19"/>
      <c r="AO673" s="952"/>
      <c r="AP673" s="952"/>
      <c r="AQ673" s="968"/>
      <c r="AR673" s="952"/>
      <c r="AS673" s="952"/>
      <c r="AT673" s="968"/>
      <c r="AU673" s="968"/>
      <c r="AV673" s="968"/>
      <c r="AW673" s="803"/>
      <c r="AX673" s="1185"/>
      <c r="AY673" s="1185"/>
      <c r="AZ673" s="1185"/>
      <c r="BA673" s="1185"/>
      <c r="BB673" s="1240"/>
      <c r="BC673" s="852"/>
      <c r="BD673" s="852"/>
      <c r="BE673" s="1020"/>
      <c r="BF673" s="1020"/>
      <c r="BG673" s="1020"/>
      <c r="BH673" s="1020"/>
      <c r="BI673" s="1020"/>
      <c r="BJ673" s="852"/>
      <c r="BK673" s="852"/>
      <c r="BL673" s="1041"/>
    </row>
    <row r="674" spans="1:64" x14ac:dyDescent="0.25">
      <c r="A674" s="1056"/>
      <c r="B674" s="1168"/>
      <c r="C674" s="1062"/>
      <c r="D674" s="1013"/>
      <c r="E674" s="946"/>
      <c r="F674" s="1016"/>
      <c r="G674" s="852"/>
      <c r="H674" s="803"/>
      <c r="I674" s="1044"/>
      <c r="J674" s="983"/>
      <c r="K674" s="1002"/>
      <c r="L674" s="852"/>
      <c r="M674" s="852"/>
      <c r="N674" s="805"/>
      <c r="O674" s="971"/>
      <c r="P674" s="803"/>
      <c r="Q674" s="955"/>
      <c r="R674" s="803"/>
      <c r="S674" s="955"/>
      <c r="T674" s="803"/>
      <c r="U674" s="955"/>
      <c r="V674" s="958"/>
      <c r="W674" s="955"/>
      <c r="X674" s="955"/>
      <c r="Y674" s="968"/>
      <c r="Z674" s="68">
        <v>4</v>
      </c>
      <c r="AA674" s="385"/>
      <c r="AB674" s="383"/>
      <c r="AC674" s="385"/>
      <c r="AD674" s="384" t="str">
        <f t="shared" si="64"/>
        <v/>
      </c>
      <c r="AE674" s="383"/>
      <c r="AF674" s="302" t="str">
        <f t="shared" si="65"/>
        <v/>
      </c>
      <c r="AG674" s="383"/>
      <c r="AH674" s="302" t="str">
        <f t="shared" si="66"/>
        <v/>
      </c>
      <c r="AI674" s="315" t="str">
        <f t="shared" si="67"/>
        <v/>
      </c>
      <c r="AJ674" s="69" t="str">
        <f>IFERROR(IF(AND(AD673="Probabilidad",AD674="Probabilidad"),(AJ673-(+AJ673*AI674)),IF(AND(AD673="Impacto",AD674="Probabilidad"),(AJ672-(+AJ672*AI674)),IF(AD674="Impacto",AJ673,""))),"")</f>
        <v/>
      </c>
      <c r="AK674" s="69" t="str">
        <f>IFERROR(IF(AND(AD673="Impacto",AD674="Impacto"),(AK673-(+AK673*AI674)),IF(AND(AD673="Probabilidad",AD674="Impacto"),(AK672-(+AK672*AI674)),IF(AD674="Probabilidad",AK673,""))),"")</f>
        <v/>
      </c>
      <c r="AL674" s="19"/>
      <c r="AM674" s="19"/>
      <c r="AN674" s="19"/>
      <c r="AO674" s="952"/>
      <c r="AP674" s="952"/>
      <c r="AQ674" s="968"/>
      <c r="AR674" s="952"/>
      <c r="AS674" s="952"/>
      <c r="AT674" s="968"/>
      <c r="AU674" s="968"/>
      <c r="AV674" s="968"/>
      <c r="AW674" s="803"/>
      <c r="AX674" s="1185"/>
      <c r="AY674" s="1185"/>
      <c r="AZ674" s="1185"/>
      <c r="BA674" s="1185"/>
      <c r="BB674" s="1240"/>
      <c r="BC674" s="852"/>
      <c r="BD674" s="852"/>
      <c r="BE674" s="1020"/>
      <c r="BF674" s="1020"/>
      <c r="BG674" s="1020"/>
      <c r="BH674" s="1020"/>
      <c r="BI674" s="1020"/>
      <c r="BJ674" s="852"/>
      <c r="BK674" s="852"/>
      <c r="BL674" s="1041"/>
    </row>
    <row r="675" spans="1:64" x14ac:dyDescent="0.25">
      <c r="A675" s="1056"/>
      <c r="B675" s="1168"/>
      <c r="C675" s="1062"/>
      <c r="D675" s="1013"/>
      <c r="E675" s="946"/>
      <c r="F675" s="1016"/>
      <c r="G675" s="852"/>
      <c r="H675" s="803"/>
      <c r="I675" s="1044"/>
      <c r="J675" s="983"/>
      <c r="K675" s="1002"/>
      <c r="L675" s="852"/>
      <c r="M675" s="852"/>
      <c r="N675" s="805"/>
      <c r="O675" s="971"/>
      <c r="P675" s="803"/>
      <c r="Q675" s="955"/>
      <c r="R675" s="803"/>
      <c r="S675" s="955"/>
      <c r="T675" s="803"/>
      <c r="U675" s="955"/>
      <c r="V675" s="958"/>
      <c r="W675" s="955"/>
      <c r="X675" s="955"/>
      <c r="Y675" s="968"/>
      <c r="Z675" s="68">
        <v>5</v>
      </c>
      <c r="AA675" s="385"/>
      <c r="AB675" s="383"/>
      <c r="AC675" s="385"/>
      <c r="AD675" s="384" t="str">
        <f t="shared" si="64"/>
        <v/>
      </c>
      <c r="AE675" s="383"/>
      <c r="AF675" s="302" t="str">
        <f t="shared" si="65"/>
        <v/>
      </c>
      <c r="AG675" s="383"/>
      <c r="AH675" s="302" t="str">
        <f t="shared" si="66"/>
        <v/>
      </c>
      <c r="AI675" s="315" t="str">
        <f t="shared" si="67"/>
        <v/>
      </c>
      <c r="AJ675" s="69" t="str">
        <f>IFERROR(IF(AND(AD674="Probabilidad",AD675="Probabilidad"),(AJ674-(+AJ674*AI675)),IF(AND(AD674="Impacto",AD675="Probabilidad"),(AJ673-(+AJ673*AI675)),IF(AD675="Impacto",AJ674,""))),"")</f>
        <v/>
      </c>
      <c r="AK675" s="69" t="str">
        <f>IFERROR(IF(AND(AD674="Impacto",AD675="Impacto"),(AK674-(+AK674*AI675)),IF(AND(AD674="Probabilidad",AD675="Impacto"),(AK673-(+AK673*AI675)),IF(AD675="Probabilidad",AK674,""))),"")</f>
        <v/>
      </c>
      <c r="AL675" s="19"/>
      <c r="AM675" s="19"/>
      <c r="AN675" s="19"/>
      <c r="AO675" s="952"/>
      <c r="AP675" s="952"/>
      <c r="AQ675" s="968"/>
      <c r="AR675" s="952"/>
      <c r="AS675" s="952"/>
      <c r="AT675" s="968"/>
      <c r="AU675" s="968"/>
      <c r="AV675" s="968"/>
      <c r="AW675" s="803"/>
      <c r="AX675" s="1185"/>
      <c r="AY675" s="1185"/>
      <c r="AZ675" s="1185"/>
      <c r="BA675" s="1185"/>
      <c r="BB675" s="1240"/>
      <c r="BC675" s="852"/>
      <c r="BD675" s="852"/>
      <c r="BE675" s="1020"/>
      <c r="BF675" s="1020"/>
      <c r="BG675" s="1020"/>
      <c r="BH675" s="1020"/>
      <c r="BI675" s="1020"/>
      <c r="BJ675" s="852"/>
      <c r="BK675" s="852"/>
      <c r="BL675" s="1041"/>
    </row>
    <row r="676" spans="1:64" ht="15.75" thickBot="1" x14ac:dyDescent="0.3">
      <c r="A676" s="1056"/>
      <c r="B676" s="1168"/>
      <c r="C676" s="1062"/>
      <c r="D676" s="1014"/>
      <c r="E676" s="947"/>
      <c r="F676" s="1017"/>
      <c r="G676" s="960"/>
      <c r="H676" s="847"/>
      <c r="I676" s="1045"/>
      <c r="J676" s="984"/>
      <c r="K676" s="1003"/>
      <c r="L676" s="960"/>
      <c r="M676" s="960"/>
      <c r="N676" s="806"/>
      <c r="O676" s="972"/>
      <c r="P676" s="847"/>
      <c r="Q676" s="956"/>
      <c r="R676" s="847"/>
      <c r="S676" s="956"/>
      <c r="T676" s="847"/>
      <c r="U676" s="956"/>
      <c r="V676" s="959"/>
      <c r="W676" s="956"/>
      <c r="X676" s="956"/>
      <c r="Y676" s="969"/>
      <c r="Z676" s="60">
        <v>6</v>
      </c>
      <c r="AA676" s="387"/>
      <c r="AB676" s="388"/>
      <c r="AC676" s="387"/>
      <c r="AD676" s="389" t="str">
        <f t="shared" si="64"/>
        <v/>
      </c>
      <c r="AE676" s="397"/>
      <c r="AF676" s="303" t="str">
        <f t="shared" si="65"/>
        <v/>
      </c>
      <c r="AG676" s="397"/>
      <c r="AH676" s="303" t="str">
        <f t="shared" si="66"/>
        <v/>
      </c>
      <c r="AI676" s="61" t="str">
        <f t="shared" si="67"/>
        <v/>
      </c>
      <c r="AJ676" s="69" t="str">
        <f>IFERROR(IF(AND(AD675="Probabilidad",AD676="Probabilidad"),(AJ675-(+AJ675*AI676)),IF(AND(AD675="Impacto",AD676="Probabilidad"),(AJ674-(+AJ674*AI676)),IF(AD676="Impacto",AJ675,""))),"")</f>
        <v/>
      </c>
      <c r="AK676" s="69" t="str">
        <f>IFERROR(IF(AND(AD675="Impacto",AD676="Impacto"),(AK675-(+AK675*AI676)),IF(AND(AD675="Probabilidad",AD676="Impacto"),(AK674-(+AK674*AI676)),IF(AD676="Probabilidad",AK675,""))),"")</f>
        <v/>
      </c>
      <c r="AL676" s="20"/>
      <c r="AM676" s="20"/>
      <c r="AN676" s="20"/>
      <c r="AO676" s="953"/>
      <c r="AP676" s="953"/>
      <c r="AQ676" s="969"/>
      <c r="AR676" s="953"/>
      <c r="AS676" s="953"/>
      <c r="AT676" s="969"/>
      <c r="AU676" s="969"/>
      <c r="AV676" s="969"/>
      <c r="AW676" s="847"/>
      <c r="AX676" s="1186"/>
      <c r="AY676" s="1186"/>
      <c r="AZ676" s="1186"/>
      <c r="BA676" s="1186"/>
      <c r="BB676" s="1241"/>
      <c r="BC676" s="960"/>
      <c r="BD676" s="960"/>
      <c r="BE676" s="1021"/>
      <c r="BF676" s="1021"/>
      <c r="BG676" s="1021"/>
      <c r="BH676" s="1021"/>
      <c r="BI676" s="1021"/>
      <c r="BJ676" s="960"/>
      <c r="BK676" s="960"/>
      <c r="BL676" s="1042"/>
    </row>
    <row r="677" spans="1:64" ht="90" customHeight="1" thickBot="1" x14ac:dyDescent="0.3">
      <c r="A677" s="1056"/>
      <c r="B677" s="1168"/>
      <c r="C677" s="1062"/>
      <c r="D677" s="1012" t="s">
        <v>840</v>
      </c>
      <c r="E677" s="945" t="s">
        <v>130</v>
      </c>
      <c r="F677" s="1015">
        <v>8</v>
      </c>
      <c r="G677" s="851" t="s">
        <v>1342</v>
      </c>
      <c r="H677" s="802" t="s">
        <v>99</v>
      </c>
      <c r="I677" s="1043" t="s">
        <v>1366</v>
      </c>
      <c r="J677" s="982" t="s">
        <v>16</v>
      </c>
      <c r="K677" s="1001" t="str">
        <f>CONCATENATE(" *",[31]Árbol_G!C760," *",[31]Árbol_G!E760," *",[31]Árbol_G!G760)</f>
        <v xml:space="preserve"> * * *</v>
      </c>
      <c r="L677" s="1034" t="s">
        <v>1346</v>
      </c>
      <c r="M677" s="1034" t="s">
        <v>1328</v>
      </c>
      <c r="N677" s="804"/>
      <c r="O677" s="970"/>
      <c r="P677" s="802" t="s">
        <v>70</v>
      </c>
      <c r="Q677" s="954">
        <f>IF(P677="Muy Alta",100%,IF(P677="Alta",80%,IF(P677="Media",60%,IF(P677="Baja",40%,IF(P677="Muy Baja",20%,"")))))</f>
        <v>0.2</v>
      </c>
      <c r="R677" s="802"/>
      <c r="S677" s="954" t="str">
        <f>IF(R677="Catastrófico",100%,IF(R677="Mayor",80%,IF(R677="Moderado",60%,IF(R677="Menor",40%,IF(R677="Leve",20%,"")))))</f>
        <v/>
      </c>
      <c r="T677" s="802" t="s">
        <v>74</v>
      </c>
      <c r="U677" s="954">
        <f>IF(T677="Catastrófico",100%,IF(T677="Mayor",80%,IF(T677="Moderado",60%,IF(T677="Menor",40%,IF(T677="Leve",20%,"")))))</f>
        <v>0.2</v>
      </c>
      <c r="V677" s="957" t="str">
        <f>IF(W677=100%,"Catastrófico",IF(W677=80%,"Mayor",IF(W677=60%,"Moderado",IF(W677=40%,"Menor",IF(W677=20%,"Leve","")))))</f>
        <v>Leve</v>
      </c>
      <c r="W677" s="954">
        <f>IF(AND(S677="",U677=""),"",MAX(S677,U677))</f>
        <v>0.2</v>
      </c>
      <c r="X677" s="954" t="str">
        <f>CONCATENATE(P677,V677)</f>
        <v>Muy BajaLeve</v>
      </c>
      <c r="Y677" s="967" t="str">
        <f>IF(X677="Muy AltaLeve","Alto",IF(X677="Muy AltaMenor","Alto",IF(X677="Muy AltaModerado","Alto",IF(X677="Muy AltaMayor","Alto",IF(X677="Muy AltaCatastrófico","Extremo",IF(X677="AltaLeve","Moderado",IF(X677="AltaMenor","Moderado",IF(X677="AltaModerado","Alto",IF(X677="AltaMayor","Alto",IF(X677="AltaCatastrófico","Extremo",IF(X677="MediaLeve","Moderado",IF(X677="MediaMenor","Moderado",IF(X677="MediaModerado","Moderado",IF(X677="MediaMayor","Alto",IF(X677="MediaCatastrófico","Extremo",IF(X677="BajaLeve","Bajo",IF(X677="BajaMenor","Moderado",IF(X677="BajaModerado","Moderado",IF(X677="BajaMayor","Alto",IF(X677="BajaCatastrófico","Extremo",IF(X677="Muy BajaLeve","Bajo",IF(X677="Muy BajaMenor","Bajo",IF(X677="Muy BajaModerado","Moderado",IF(X677="Muy BajaMayor","Alto",IF(X677="Muy BajaCatastrófico","Extremo","")))))))))))))))))))))))))</f>
        <v>Bajo</v>
      </c>
      <c r="Z677" s="58">
        <v>1</v>
      </c>
      <c r="AA677" s="437" t="s">
        <v>991</v>
      </c>
      <c r="AB677" s="381" t="s">
        <v>165</v>
      </c>
      <c r="AC677" s="385" t="s">
        <v>869</v>
      </c>
      <c r="AD677" s="382" t="str">
        <f t="shared" si="64"/>
        <v>Probabilidad</v>
      </c>
      <c r="AE677" s="381" t="s">
        <v>75</v>
      </c>
      <c r="AF677" s="301">
        <f t="shared" si="65"/>
        <v>0.15</v>
      </c>
      <c r="AG677" s="381" t="s">
        <v>77</v>
      </c>
      <c r="AH677" s="301">
        <f t="shared" si="66"/>
        <v>0.15</v>
      </c>
      <c r="AI677" s="300">
        <f t="shared" si="67"/>
        <v>0.3</v>
      </c>
      <c r="AJ677" s="59">
        <f>IFERROR(IF(AD677="Probabilidad",(Q677-(+Q677*AI677)),IF(AD677="Impacto",Q677,"")),"")</f>
        <v>0.14000000000000001</v>
      </c>
      <c r="AK677" s="59">
        <f>IFERROR(IF(AD677="Impacto",(W677-(+W677*AI677)),IF(AD677="Probabilidad",W677,"")),"")</f>
        <v>0.2</v>
      </c>
      <c r="AL677" s="10" t="s">
        <v>66</v>
      </c>
      <c r="AM677" s="10" t="s">
        <v>67</v>
      </c>
      <c r="AN677" s="10" t="s">
        <v>80</v>
      </c>
      <c r="AO677" s="951">
        <f>Q677</f>
        <v>0.2</v>
      </c>
      <c r="AP677" s="951">
        <f>IF(AJ677="","",MIN(AJ677:AJ682))</f>
        <v>5.8800000000000005E-2</v>
      </c>
      <c r="AQ677" s="967" t="str">
        <f>IFERROR(IF(AP677="","",IF(AP677&lt;=0.2,"Muy Baja",IF(AP677&lt;=0.4,"Baja",IF(AP677&lt;=0.6,"Media",IF(AP677&lt;=0.8,"Alta","Muy Alta"))))),"")</f>
        <v>Muy Baja</v>
      </c>
      <c r="AR677" s="951">
        <f>W677</f>
        <v>0.2</v>
      </c>
      <c r="AS677" s="951">
        <f>IF(AK677="","",MIN(AK677:AK682))</f>
        <v>0.2</v>
      </c>
      <c r="AT677" s="967" t="str">
        <f>IFERROR(IF(AS677="","",IF(AS677&lt;=0.2,"Leve",IF(AS677&lt;=0.4,"Menor",IF(AS677&lt;=0.6,"Moderado",IF(AS677&lt;=0.8,"Mayor","Catastrófico"))))),"")</f>
        <v>Leve</v>
      </c>
      <c r="AU677" s="967" t="str">
        <f>Y677</f>
        <v>Bajo</v>
      </c>
      <c r="AV677" s="967" t="str">
        <f>IFERROR(IF(OR(AND(AQ677="Muy Baja",AT677="Leve"),AND(AQ677="Muy Baja",AT677="Menor"),AND(AQ677="Baja",AT677="Leve")),"Bajo",IF(OR(AND(AQ677="Muy baja",AT677="Moderado"),AND(AQ677="Baja",AT677="Menor"),AND(AQ677="Baja",AT677="Moderado"),AND(AQ677="Media",AT677="Leve"),AND(AQ677="Media",AT677="Menor"),AND(AQ677="Media",AT677="Moderado"),AND(AQ677="Alta",AT677="Leve"),AND(AQ677="Alta",AT677="Menor")),"Moderado",IF(OR(AND(AQ677="Muy Baja",AT677="Mayor"),AND(AQ677="Baja",AT677="Mayor"),AND(AQ677="Media",AT677="Mayor"),AND(AQ677="Alta",AT677="Moderado"),AND(AQ677="Alta",AT677="Mayor"),AND(AQ677="Muy Alta",AT677="Leve"),AND(AQ677="Muy Alta",AT677="Menor"),AND(AQ677="Muy Alta",AT677="Moderado"),AND(AQ677="Muy Alta",AT677="Mayor")),"Alto",IF(OR(AND(AQ677="Muy Baja",AT677="Catastrófico"),AND(AQ677="Baja",AT677="Catastrófico"),AND(AQ677="Media",AT677="Catastrófico"),AND(AQ677="Alta",AT677="Catastrófico"),AND(AQ677="Muy Alta",AT677="Catastrófico")),"Extremo","")))),"")</f>
        <v>Bajo</v>
      </c>
      <c r="AW677" s="802" t="s">
        <v>82</v>
      </c>
      <c r="AX677" s="1202"/>
      <c r="AY677" s="1202"/>
      <c r="AZ677" s="1202"/>
      <c r="BA677" s="1202"/>
      <c r="BB677" s="1239"/>
      <c r="BC677" s="851"/>
      <c r="BD677" s="851"/>
      <c r="BE677" s="1019"/>
      <c r="BF677" s="1019"/>
      <c r="BG677" s="1019"/>
      <c r="BH677" s="1019"/>
      <c r="BI677" s="1019"/>
      <c r="BJ677" s="851"/>
      <c r="BK677" s="851"/>
      <c r="BL677" s="1048"/>
    </row>
    <row r="678" spans="1:64" ht="90.75" thickBot="1" x14ac:dyDescent="0.3">
      <c r="A678" s="1056"/>
      <c r="B678" s="1168"/>
      <c r="C678" s="1062"/>
      <c r="D678" s="1013"/>
      <c r="E678" s="946"/>
      <c r="F678" s="1016"/>
      <c r="G678" s="852"/>
      <c r="H678" s="803"/>
      <c r="I678" s="1044"/>
      <c r="J678" s="983"/>
      <c r="K678" s="1002"/>
      <c r="L678" s="1035"/>
      <c r="M678" s="1035"/>
      <c r="N678" s="805"/>
      <c r="O678" s="971"/>
      <c r="P678" s="803"/>
      <c r="Q678" s="955"/>
      <c r="R678" s="803"/>
      <c r="S678" s="955"/>
      <c r="T678" s="803"/>
      <c r="U678" s="955"/>
      <c r="V678" s="958"/>
      <c r="W678" s="955"/>
      <c r="X678" s="955"/>
      <c r="Y678" s="968"/>
      <c r="Z678" s="68">
        <v>2</v>
      </c>
      <c r="AA678" s="437" t="s">
        <v>1347</v>
      </c>
      <c r="AB678" s="381" t="s">
        <v>165</v>
      </c>
      <c r="AC678" s="385" t="s">
        <v>993</v>
      </c>
      <c r="AD678" s="384" t="str">
        <f t="shared" si="64"/>
        <v>Probabilidad</v>
      </c>
      <c r="AE678" s="383" t="s">
        <v>75</v>
      </c>
      <c r="AF678" s="302">
        <f t="shared" si="65"/>
        <v>0.15</v>
      </c>
      <c r="AG678" s="383" t="s">
        <v>65</v>
      </c>
      <c r="AH678" s="302">
        <f t="shared" si="66"/>
        <v>0.25</v>
      </c>
      <c r="AI678" s="315">
        <f t="shared" si="67"/>
        <v>0.4</v>
      </c>
      <c r="AJ678" s="69">
        <f>IFERROR(IF(AND(AD677="Probabilidad",AD678="Probabilidad"),(AJ677-(+AJ677*AI678)),IF(AD678="Probabilidad",(Q677-(+Q677*AI678)),IF(AD678="Impacto",AJ677,""))),"")</f>
        <v>8.4000000000000005E-2</v>
      </c>
      <c r="AK678" s="69">
        <f>IFERROR(IF(AND(AD677="Impacto",AD678="Impacto"),(AK677-(+AK677*AI678)),IF(AD678="Impacto",(W677-(W677*AI678)),IF(AD678="Probabilidad",AK677,""))),"")</f>
        <v>0.2</v>
      </c>
      <c r="AL678" s="10" t="s">
        <v>66</v>
      </c>
      <c r="AM678" s="10" t="s">
        <v>67</v>
      </c>
      <c r="AN678" s="10" t="s">
        <v>80</v>
      </c>
      <c r="AO678" s="952"/>
      <c r="AP678" s="952"/>
      <c r="AQ678" s="968"/>
      <c r="AR678" s="952"/>
      <c r="AS678" s="952"/>
      <c r="AT678" s="968"/>
      <c r="AU678" s="968"/>
      <c r="AV678" s="968"/>
      <c r="AW678" s="803"/>
      <c r="AX678" s="1185"/>
      <c r="AY678" s="1185"/>
      <c r="AZ678" s="1185"/>
      <c r="BA678" s="1185"/>
      <c r="BB678" s="1240"/>
      <c r="BC678" s="852"/>
      <c r="BD678" s="852"/>
      <c r="BE678" s="1020"/>
      <c r="BF678" s="1020"/>
      <c r="BG678" s="1020"/>
      <c r="BH678" s="1020"/>
      <c r="BI678" s="1020"/>
      <c r="BJ678" s="852"/>
      <c r="BK678" s="852"/>
      <c r="BL678" s="1041"/>
    </row>
    <row r="679" spans="1:64" ht="75" x14ac:dyDescent="0.25">
      <c r="A679" s="1056"/>
      <c r="B679" s="1168"/>
      <c r="C679" s="1062"/>
      <c r="D679" s="1013"/>
      <c r="E679" s="946"/>
      <c r="F679" s="1016"/>
      <c r="G679" s="852"/>
      <c r="H679" s="803"/>
      <c r="I679" s="1044"/>
      <c r="J679" s="983"/>
      <c r="K679" s="1002"/>
      <c r="L679" s="1035"/>
      <c r="M679" s="1035"/>
      <c r="N679" s="805"/>
      <c r="O679" s="971"/>
      <c r="P679" s="803"/>
      <c r="Q679" s="955"/>
      <c r="R679" s="803"/>
      <c r="S679" s="955"/>
      <c r="T679" s="803"/>
      <c r="U679" s="955"/>
      <c r="V679" s="958"/>
      <c r="W679" s="955"/>
      <c r="X679" s="955"/>
      <c r="Y679" s="968"/>
      <c r="Z679" s="68">
        <v>3</v>
      </c>
      <c r="AA679" s="437" t="s">
        <v>1293</v>
      </c>
      <c r="AB679" s="383" t="s">
        <v>170</v>
      </c>
      <c r="AC679" s="408" t="s">
        <v>939</v>
      </c>
      <c r="AD679" s="384" t="str">
        <f t="shared" si="64"/>
        <v>Probabilidad</v>
      </c>
      <c r="AE679" s="383" t="s">
        <v>75</v>
      </c>
      <c r="AF679" s="302">
        <f t="shared" si="65"/>
        <v>0.15</v>
      </c>
      <c r="AG679" s="383" t="s">
        <v>77</v>
      </c>
      <c r="AH679" s="302">
        <f t="shared" si="66"/>
        <v>0.15</v>
      </c>
      <c r="AI679" s="315">
        <f t="shared" si="67"/>
        <v>0.3</v>
      </c>
      <c r="AJ679" s="69">
        <f>IFERROR(IF(AND(AD678="Probabilidad",AD679="Probabilidad"),(AJ678-(+AJ678*AI679)),IF(AND(AD678="Impacto",AD679="Probabilidad"),(AJ677-(+AJ677*AI679)),IF(AD679="Impacto",AJ678,""))),"")</f>
        <v>5.8800000000000005E-2</v>
      </c>
      <c r="AK679" s="69">
        <f>IFERROR(IF(AND(AD678="Impacto",AD679="Impacto"),(AK678-(+AK678*AI679)),IF(AND(AD678="Probabilidad",AD679="Impacto"),(AK677-(+AK677*AI679)),IF(AD679="Probabilidad",AK678,""))),"")</f>
        <v>0.2</v>
      </c>
      <c r="AL679" s="10" t="s">
        <v>66</v>
      </c>
      <c r="AM679" s="10" t="s">
        <v>67</v>
      </c>
      <c r="AN679" s="10" t="s">
        <v>80</v>
      </c>
      <c r="AO679" s="952"/>
      <c r="AP679" s="952"/>
      <c r="AQ679" s="968"/>
      <c r="AR679" s="952"/>
      <c r="AS679" s="952"/>
      <c r="AT679" s="968"/>
      <c r="AU679" s="968"/>
      <c r="AV679" s="968"/>
      <c r="AW679" s="803"/>
      <c r="AX679" s="1185"/>
      <c r="AY679" s="1185"/>
      <c r="AZ679" s="1185"/>
      <c r="BA679" s="1185"/>
      <c r="BB679" s="1240"/>
      <c r="BC679" s="852"/>
      <c r="BD679" s="852"/>
      <c r="BE679" s="1020"/>
      <c r="BF679" s="1020"/>
      <c r="BG679" s="1020"/>
      <c r="BH679" s="1020"/>
      <c r="BI679" s="1020"/>
      <c r="BJ679" s="852"/>
      <c r="BK679" s="852"/>
      <c r="BL679" s="1041"/>
    </row>
    <row r="680" spans="1:64" x14ac:dyDescent="0.25">
      <c r="A680" s="1056"/>
      <c r="B680" s="1168"/>
      <c r="C680" s="1062"/>
      <c r="D680" s="1013"/>
      <c r="E680" s="946"/>
      <c r="F680" s="1016"/>
      <c r="G680" s="852"/>
      <c r="H680" s="803"/>
      <c r="I680" s="1044"/>
      <c r="J680" s="983"/>
      <c r="K680" s="1002"/>
      <c r="L680" s="1035"/>
      <c r="M680" s="1035"/>
      <c r="N680" s="805"/>
      <c r="O680" s="971"/>
      <c r="P680" s="803"/>
      <c r="Q680" s="955"/>
      <c r="R680" s="803"/>
      <c r="S680" s="955"/>
      <c r="T680" s="803"/>
      <c r="U680" s="955"/>
      <c r="V680" s="958"/>
      <c r="W680" s="955"/>
      <c r="X680" s="955"/>
      <c r="Y680" s="968"/>
      <c r="Z680" s="68">
        <v>4</v>
      </c>
      <c r="AA680" s="385"/>
      <c r="AB680" s="383"/>
      <c r="AC680" s="385"/>
      <c r="AD680" s="384" t="str">
        <f t="shared" si="64"/>
        <v/>
      </c>
      <c r="AE680" s="383"/>
      <c r="AF680" s="302" t="str">
        <f t="shared" si="65"/>
        <v/>
      </c>
      <c r="AG680" s="383"/>
      <c r="AH680" s="302" t="str">
        <f t="shared" si="66"/>
        <v/>
      </c>
      <c r="AI680" s="315" t="str">
        <f t="shared" si="67"/>
        <v/>
      </c>
      <c r="AJ680" s="69" t="str">
        <f>IFERROR(IF(AND(AD679="Probabilidad",AD680="Probabilidad"),(AJ679-(+AJ679*AI680)),IF(AND(AD679="Impacto",AD680="Probabilidad"),(AJ678-(+AJ678*AI680)),IF(AD680="Impacto",AJ679,""))),"")</f>
        <v/>
      </c>
      <c r="AK680" s="71" t="str">
        <f>IFERROR(IF(AND(AD679="Impacto",AD680="Impacto"),(AK679-(+AK679*AI680)),IF(AND(AD679="Probabilidad",AD680="Impacto"),(AK678-(+AK678*AI680)),IF(AD680="Probabilidad",AK679,""))),"")</f>
        <v/>
      </c>
      <c r="AL680" s="19"/>
      <c r="AM680" s="19"/>
      <c r="AN680" s="19"/>
      <c r="AO680" s="952"/>
      <c r="AP680" s="952"/>
      <c r="AQ680" s="968"/>
      <c r="AR680" s="952"/>
      <c r="AS680" s="952"/>
      <c r="AT680" s="968"/>
      <c r="AU680" s="968"/>
      <c r="AV680" s="968"/>
      <c r="AW680" s="803"/>
      <c r="AX680" s="1185"/>
      <c r="AY680" s="1185"/>
      <c r="AZ680" s="1185"/>
      <c r="BA680" s="1185"/>
      <c r="BB680" s="1240"/>
      <c r="BC680" s="852"/>
      <c r="BD680" s="852"/>
      <c r="BE680" s="1020"/>
      <c r="BF680" s="1020"/>
      <c r="BG680" s="1020"/>
      <c r="BH680" s="1020"/>
      <c r="BI680" s="1020"/>
      <c r="BJ680" s="852"/>
      <c r="BK680" s="852"/>
      <c r="BL680" s="1041"/>
    </row>
    <row r="681" spans="1:64" x14ac:dyDescent="0.25">
      <c r="A681" s="1056"/>
      <c r="B681" s="1168"/>
      <c r="C681" s="1062"/>
      <c r="D681" s="1013"/>
      <c r="E681" s="946"/>
      <c r="F681" s="1016"/>
      <c r="G681" s="852"/>
      <c r="H681" s="803"/>
      <c r="I681" s="1044"/>
      <c r="J681" s="983"/>
      <c r="K681" s="1002"/>
      <c r="L681" s="1035"/>
      <c r="M681" s="1035"/>
      <c r="N681" s="805"/>
      <c r="O681" s="971"/>
      <c r="P681" s="803"/>
      <c r="Q681" s="955"/>
      <c r="R681" s="803"/>
      <c r="S681" s="955"/>
      <c r="T681" s="803"/>
      <c r="U681" s="955"/>
      <c r="V681" s="958"/>
      <c r="W681" s="955"/>
      <c r="X681" s="955"/>
      <c r="Y681" s="968"/>
      <c r="Z681" s="68">
        <v>5</v>
      </c>
      <c r="AA681" s="385"/>
      <c r="AB681" s="383"/>
      <c r="AC681" s="385"/>
      <c r="AD681" s="384" t="str">
        <f t="shared" si="64"/>
        <v/>
      </c>
      <c r="AE681" s="383"/>
      <c r="AF681" s="302" t="str">
        <f t="shared" si="65"/>
        <v/>
      </c>
      <c r="AG681" s="383"/>
      <c r="AH681" s="302" t="str">
        <f t="shared" si="66"/>
        <v/>
      </c>
      <c r="AI681" s="315" t="str">
        <f t="shared" si="67"/>
        <v/>
      </c>
      <c r="AJ681" s="69" t="str">
        <f>IFERROR(IF(AND(AD680="Probabilidad",AD681="Probabilidad"),(AJ680-(+AJ680*AI681)),IF(AND(AD680="Impacto",AD681="Probabilidad"),(AJ679-(+AJ679*AI681)),IF(AD681="Impacto",AJ680,""))),"")</f>
        <v/>
      </c>
      <c r="AK681" s="69" t="str">
        <f>IFERROR(IF(AND(AD680="Impacto",AD681="Impacto"),(AK680-(+AK680*AI681)),IF(AND(AD680="Probabilidad",AD681="Impacto"),(AK679-(+AK679*AI681)),IF(AD681="Probabilidad",AK680,""))),"")</f>
        <v/>
      </c>
      <c r="AL681" s="19"/>
      <c r="AM681" s="19"/>
      <c r="AN681" s="19"/>
      <c r="AO681" s="952"/>
      <c r="AP681" s="952"/>
      <c r="AQ681" s="968"/>
      <c r="AR681" s="952"/>
      <c r="AS681" s="952"/>
      <c r="AT681" s="968"/>
      <c r="AU681" s="968"/>
      <c r="AV681" s="968"/>
      <c r="AW681" s="803"/>
      <c r="AX681" s="1185"/>
      <c r="AY681" s="1185"/>
      <c r="AZ681" s="1185"/>
      <c r="BA681" s="1185"/>
      <c r="BB681" s="1240"/>
      <c r="BC681" s="852"/>
      <c r="BD681" s="852"/>
      <c r="BE681" s="1020"/>
      <c r="BF681" s="1020"/>
      <c r="BG681" s="1020"/>
      <c r="BH681" s="1020"/>
      <c r="BI681" s="1020"/>
      <c r="BJ681" s="852"/>
      <c r="BK681" s="852"/>
      <c r="BL681" s="1041"/>
    </row>
    <row r="682" spans="1:64" ht="15.75" thickBot="1" x14ac:dyDescent="0.3">
      <c r="A682" s="1056"/>
      <c r="B682" s="1168"/>
      <c r="C682" s="1062"/>
      <c r="D682" s="1014"/>
      <c r="E682" s="947"/>
      <c r="F682" s="1017"/>
      <c r="G682" s="960"/>
      <c r="H682" s="847"/>
      <c r="I682" s="1045"/>
      <c r="J682" s="984"/>
      <c r="K682" s="1003"/>
      <c r="L682" s="1036"/>
      <c r="M682" s="1036"/>
      <c r="N682" s="806"/>
      <c r="O682" s="972"/>
      <c r="P682" s="847"/>
      <c r="Q682" s="956"/>
      <c r="R682" s="847"/>
      <c r="S682" s="956"/>
      <c r="T682" s="847"/>
      <c r="U682" s="956"/>
      <c r="V682" s="959"/>
      <c r="W682" s="956"/>
      <c r="X682" s="956"/>
      <c r="Y682" s="969"/>
      <c r="Z682" s="60">
        <v>6</v>
      </c>
      <c r="AA682" s="387"/>
      <c r="AB682" s="388"/>
      <c r="AC682" s="387"/>
      <c r="AD682" s="391" t="str">
        <f t="shared" si="64"/>
        <v/>
      </c>
      <c r="AE682" s="388"/>
      <c r="AF682" s="303" t="str">
        <f t="shared" si="65"/>
        <v/>
      </c>
      <c r="AG682" s="388"/>
      <c r="AH682" s="303" t="str">
        <f t="shared" si="66"/>
        <v/>
      </c>
      <c r="AI682" s="61" t="str">
        <f t="shared" si="67"/>
        <v/>
      </c>
      <c r="AJ682" s="69" t="str">
        <f>IFERROR(IF(AND(AD681="Probabilidad",AD682="Probabilidad"),(AJ681-(+AJ681*AI682)),IF(AND(AD681="Impacto",AD682="Probabilidad"),(AJ680-(+AJ680*AI682)),IF(AD682="Impacto",AJ681,""))),"")</f>
        <v/>
      </c>
      <c r="AK682" s="69" t="str">
        <f>IFERROR(IF(AND(AD681="Impacto",AD682="Impacto"),(AK681-(+AK681*AI682)),IF(AND(AD681="Probabilidad",AD682="Impacto"),(AK680-(+AK680*AI682)),IF(AD682="Probabilidad",AK681,""))),"")</f>
        <v/>
      </c>
      <c r="AL682" s="20"/>
      <c r="AM682" s="20"/>
      <c r="AN682" s="20"/>
      <c r="AO682" s="953"/>
      <c r="AP682" s="953"/>
      <c r="AQ682" s="969"/>
      <c r="AR682" s="953"/>
      <c r="AS682" s="953"/>
      <c r="AT682" s="969"/>
      <c r="AU682" s="969"/>
      <c r="AV682" s="969"/>
      <c r="AW682" s="847"/>
      <c r="AX682" s="1186"/>
      <c r="AY682" s="1186"/>
      <c r="AZ682" s="1186"/>
      <c r="BA682" s="1186"/>
      <c r="BB682" s="1241"/>
      <c r="BC682" s="960"/>
      <c r="BD682" s="960"/>
      <c r="BE682" s="1021"/>
      <c r="BF682" s="1021"/>
      <c r="BG682" s="1021"/>
      <c r="BH682" s="1021"/>
      <c r="BI682" s="1021"/>
      <c r="BJ682" s="960"/>
      <c r="BK682" s="960"/>
      <c r="BL682" s="1042"/>
    </row>
    <row r="683" spans="1:64" ht="77.25" customHeight="1" thickBot="1" x14ac:dyDescent="0.3">
      <c r="A683" s="1056"/>
      <c r="B683" s="1168"/>
      <c r="C683" s="1062"/>
      <c r="D683" s="1012" t="s">
        <v>840</v>
      </c>
      <c r="E683" s="945" t="s">
        <v>130</v>
      </c>
      <c r="F683" s="1015">
        <v>9</v>
      </c>
      <c r="G683" s="851" t="s">
        <v>1348</v>
      </c>
      <c r="H683" s="802" t="s">
        <v>98</v>
      </c>
      <c r="I683" s="1043" t="s">
        <v>1367</v>
      </c>
      <c r="J683" s="982" t="s">
        <v>16</v>
      </c>
      <c r="K683" s="1001" t="str">
        <f>CONCATENATE(" *",[31]Árbol_G!C777," *",[31]Árbol_G!E777," *",[31]Árbol_G!G777)</f>
        <v xml:space="preserve"> * * *</v>
      </c>
      <c r="L683" s="851" t="s">
        <v>1343</v>
      </c>
      <c r="M683" s="851" t="s">
        <v>1344</v>
      </c>
      <c r="N683" s="804"/>
      <c r="O683" s="970"/>
      <c r="P683" s="802" t="s">
        <v>62</v>
      </c>
      <c r="Q683" s="954">
        <f>IF(P683="Muy Alta",100%,IF(P683="Alta",80%,IF(P683="Media",60%,IF(P683="Baja",40%,IF(P683="Muy Baja",20%,"")))))</f>
        <v>0.6</v>
      </c>
      <c r="R683" s="802"/>
      <c r="S683" s="954" t="str">
        <f>IF(R683="Catastrófico",100%,IF(R683="Mayor",80%,IF(R683="Moderado",60%,IF(R683="Menor",40%,IF(R683="Leve",20%,"")))))</f>
        <v/>
      </c>
      <c r="T683" s="802" t="s">
        <v>9</v>
      </c>
      <c r="U683" s="954">
        <f>IF(T683="Catastrófico",100%,IF(T683="Mayor",80%,IF(T683="Moderado",60%,IF(T683="Menor",40%,IF(T683="Leve",20%,"")))))</f>
        <v>0.4</v>
      </c>
      <c r="V683" s="957" t="str">
        <f>IF(W683=100%,"Catastrófico",IF(W683=80%,"Mayor",IF(W683=60%,"Moderado",IF(W683=40%,"Menor",IF(W683=20%,"Leve","")))))</f>
        <v>Menor</v>
      </c>
      <c r="W683" s="954">
        <f>IF(AND(S683="",U683=""),"",MAX(S683,U683))</f>
        <v>0.4</v>
      </c>
      <c r="X683" s="954" t="str">
        <f>CONCATENATE(P683,V683)</f>
        <v>MediaMenor</v>
      </c>
      <c r="Y683" s="967" t="str">
        <f>IF(X683="Muy AltaLeve","Alto",IF(X683="Muy AltaMenor","Alto",IF(X683="Muy AltaModerado","Alto",IF(X683="Muy AltaMayor","Alto",IF(X683="Muy AltaCatastrófico","Extremo",IF(X683="AltaLeve","Moderado",IF(X683="AltaMenor","Moderado",IF(X683="AltaModerado","Alto",IF(X683="AltaMayor","Alto",IF(X683="AltaCatastrófico","Extremo",IF(X683="MediaLeve","Moderado",IF(X683="MediaMenor","Moderado",IF(X683="MediaModerado","Moderado",IF(X683="MediaMayor","Alto",IF(X683="MediaCatastrófico","Extremo",IF(X683="BajaLeve","Bajo",IF(X683="BajaMenor","Moderado",IF(X683="BajaModerado","Moderado",IF(X683="BajaMayor","Alto",IF(X683="BajaCatastrófico","Extremo",IF(X683="Muy BajaLeve","Bajo",IF(X683="Muy BajaMenor","Bajo",IF(X683="Muy BajaModerado","Moderado",IF(X683="Muy BajaMayor","Alto",IF(X683="Muy BajaCatastrófico","Extremo","")))))))))))))))))))))))))</f>
        <v>Moderado</v>
      </c>
      <c r="Z683" s="58">
        <v>1</v>
      </c>
      <c r="AA683" s="385" t="s">
        <v>1200</v>
      </c>
      <c r="AB683" s="381" t="s">
        <v>170</v>
      </c>
      <c r="AC683" s="385" t="s">
        <v>879</v>
      </c>
      <c r="AD683" s="396" t="str">
        <f t="shared" si="64"/>
        <v>Probabilidad</v>
      </c>
      <c r="AE683" s="409" t="s">
        <v>902</v>
      </c>
      <c r="AF683" s="301">
        <f t="shared" si="65"/>
        <v>0.25</v>
      </c>
      <c r="AG683" s="409" t="s">
        <v>903</v>
      </c>
      <c r="AH683" s="301">
        <f t="shared" si="66"/>
        <v>0.15</v>
      </c>
      <c r="AI683" s="300">
        <f t="shared" si="67"/>
        <v>0.4</v>
      </c>
      <c r="AJ683" s="59">
        <f>IFERROR(IF(AD683="Probabilidad",(Q683-(+Q683*AI683)),IF(AD683="Impacto",Q683,"")),"")</f>
        <v>0.36</v>
      </c>
      <c r="AK683" s="59">
        <f>IFERROR(IF(AD683="Impacto",(W683-(+W683*AI683)),IF(AD683="Probabilidad",W683,"")),"")</f>
        <v>0.4</v>
      </c>
      <c r="AL683" s="10" t="s">
        <v>66</v>
      </c>
      <c r="AM683" s="10" t="s">
        <v>67</v>
      </c>
      <c r="AN683" s="10" t="s">
        <v>80</v>
      </c>
      <c r="AO683" s="951">
        <f>Q683</f>
        <v>0.6</v>
      </c>
      <c r="AP683" s="951">
        <f>IF(AJ683="","",MIN(AJ683:AJ688))</f>
        <v>0.252</v>
      </c>
      <c r="AQ683" s="967" t="str">
        <f>IFERROR(IF(AP683="","",IF(AP683&lt;=0.2,"Muy Baja",IF(AP683&lt;=0.4,"Baja",IF(AP683&lt;=0.6,"Media",IF(AP683&lt;=0.8,"Alta","Muy Alta"))))),"")</f>
        <v>Baja</v>
      </c>
      <c r="AR683" s="951">
        <f>W683</f>
        <v>0.4</v>
      </c>
      <c r="AS683" s="951">
        <f>IF(AK683="","",MIN(AK683:AK688))</f>
        <v>0.30000000000000004</v>
      </c>
      <c r="AT683" s="967" t="str">
        <f>IFERROR(IF(AS683="","",IF(AS683&lt;=0.2,"Leve",IF(AS683&lt;=0.4,"Menor",IF(AS683&lt;=0.6,"Moderado",IF(AS683&lt;=0.8,"Mayor","Catastrófico"))))),"")</f>
        <v>Menor</v>
      </c>
      <c r="AU683" s="967" t="str">
        <f>Y683</f>
        <v>Moderado</v>
      </c>
      <c r="AV683" s="967" t="str">
        <f>IFERROR(IF(OR(AND(AQ683="Muy Baja",AT683="Leve"),AND(AQ683="Muy Baja",AT683="Menor"),AND(AQ683="Baja",AT683="Leve")),"Bajo",IF(OR(AND(AQ683="Muy baja",AT683="Moderado"),AND(AQ683="Baja",AT683="Menor"),AND(AQ683="Baja",AT683="Moderado"),AND(AQ683="Media",AT683="Leve"),AND(AQ683="Media",AT683="Menor"),AND(AQ683="Media",AT683="Moderado"),AND(AQ683="Alta",AT683="Leve"),AND(AQ683="Alta",AT683="Menor")),"Moderado",IF(OR(AND(AQ683="Muy Baja",AT683="Mayor"),AND(AQ683="Baja",AT683="Mayor"),AND(AQ683="Media",AT683="Mayor"),AND(AQ683="Alta",AT683="Moderado"),AND(AQ683="Alta",AT683="Mayor"),AND(AQ683="Muy Alta",AT683="Leve"),AND(AQ683="Muy Alta",AT683="Menor"),AND(AQ683="Muy Alta",AT683="Moderado"),AND(AQ683="Muy Alta",AT683="Mayor")),"Alto",IF(OR(AND(AQ683="Muy Baja",AT683="Catastrófico"),AND(AQ683="Baja",AT683="Catastrófico"),AND(AQ683="Media",AT683="Catastrófico"),AND(AQ683="Alta",AT683="Catastrófico"),AND(AQ683="Muy Alta",AT683="Catastrófico")),"Extremo","")))),"")</f>
        <v>Moderado</v>
      </c>
      <c r="AW683" s="802" t="s">
        <v>167</v>
      </c>
      <c r="AX683" s="1081" t="s">
        <v>1336</v>
      </c>
      <c r="AY683" s="1081" t="s">
        <v>1748</v>
      </c>
      <c r="AZ683" s="1081" t="s">
        <v>1337</v>
      </c>
      <c r="BA683" s="1081" t="s">
        <v>1338</v>
      </c>
      <c r="BB683" s="1098">
        <v>45107</v>
      </c>
      <c r="BC683" s="855"/>
      <c r="BD683" s="855"/>
      <c r="BE683" s="1039"/>
      <c r="BF683" s="1039"/>
      <c r="BG683" s="1039"/>
      <c r="BH683" s="1039"/>
      <c r="BI683" s="1039"/>
      <c r="BJ683" s="855"/>
      <c r="BK683" s="855"/>
      <c r="BL683" s="1040"/>
    </row>
    <row r="684" spans="1:64" ht="71.25" thickBot="1" x14ac:dyDescent="0.3">
      <c r="A684" s="1056"/>
      <c r="B684" s="1168"/>
      <c r="C684" s="1062"/>
      <c r="D684" s="1013"/>
      <c r="E684" s="946"/>
      <c r="F684" s="1016"/>
      <c r="G684" s="852"/>
      <c r="H684" s="803"/>
      <c r="I684" s="1044"/>
      <c r="J684" s="983"/>
      <c r="K684" s="1002"/>
      <c r="L684" s="852"/>
      <c r="M684" s="852"/>
      <c r="N684" s="805"/>
      <c r="O684" s="971"/>
      <c r="P684" s="803"/>
      <c r="Q684" s="955"/>
      <c r="R684" s="803"/>
      <c r="S684" s="955"/>
      <c r="T684" s="803"/>
      <c r="U684" s="955"/>
      <c r="V684" s="958"/>
      <c r="W684" s="955"/>
      <c r="X684" s="955"/>
      <c r="Y684" s="968"/>
      <c r="Z684" s="68">
        <v>2</v>
      </c>
      <c r="AA684" s="385" t="s">
        <v>934</v>
      </c>
      <c r="AB684" s="383" t="s">
        <v>170</v>
      </c>
      <c r="AC684" s="385" t="s">
        <v>935</v>
      </c>
      <c r="AD684" s="384" t="str">
        <f t="shared" si="64"/>
        <v>Impacto</v>
      </c>
      <c r="AE684" s="383" t="s">
        <v>908</v>
      </c>
      <c r="AF684" s="302">
        <f t="shared" si="65"/>
        <v>0.1</v>
      </c>
      <c r="AG684" s="383" t="s">
        <v>903</v>
      </c>
      <c r="AH684" s="302">
        <f t="shared" si="66"/>
        <v>0.15</v>
      </c>
      <c r="AI684" s="315">
        <f t="shared" si="67"/>
        <v>0.25</v>
      </c>
      <c r="AJ684" s="69">
        <f>IFERROR(IF(AND(AD683="Probabilidad",AD684="Probabilidad"),(AJ683-(+AJ683*AI684)),IF(AD684="Probabilidad",(Q683-(+Q683*AI684)),IF(AD684="Impacto",AJ683,""))),"")</f>
        <v>0.36</v>
      </c>
      <c r="AK684" s="69">
        <f>IFERROR(IF(AND(AD683="Impacto",AD684="Impacto"),(AK683-(+AK683*AI684)),IF(AD684="Impacto",(W683-(W683*AI684)),IF(AD684="Probabilidad",AK683,""))),"")</f>
        <v>0.30000000000000004</v>
      </c>
      <c r="AL684" s="10" t="s">
        <v>66</v>
      </c>
      <c r="AM684" s="10" t="s">
        <v>67</v>
      </c>
      <c r="AN684" s="10" t="s">
        <v>80</v>
      </c>
      <c r="AO684" s="952"/>
      <c r="AP684" s="952"/>
      <c r="AQ684" s="968"/>
      <c r="AR684" s="952"/>
      <c r="AS684" s="952"/>
      <c r="AT684" s="968"/>
      <c r="AU684" s="968"/>
      <c r="AV684" s="968"/>
      <c r="AW684" s="803"/>
      <c r="AX684" s="1032"/>
      <c r="AY684" s="1032"/>
      <c r="AZ684" s="1032"/>
      <c r="BA684" s="1032"/>
      <c r="BB684" s="1099"/>
      <c r="BC684" s="852"/>
      <c r="BD684" s="852"/>
      <c r="BE684" s="1020"/>
      <c r="BF684" s="1020"/>
      <c r="BG684" s="1020"/>
      <c r="BH684" s="1020"/>
      <c r="BI684" s="1020"/>
      <c r="BJ684" s="852"/>
      <c r="BK684" s="852"/>
      <c r="BL684" s="1041"/>
    </row>
    <row r="685" spans="1:64" ht="105" x14ac:dyDescent="0.25">
      <c r="A685" s="1056"/>
      <c r="B685" s="1168"/>
      <c r="C685" s="1062"/>
      <c r="D685" s="1013"/>
      <c r="E685" s="946"/>
      <c r="F685" s="1016"/>
      <c r="G685" s="852"/>
      <c r="H685" s="803"/>
      <c r="I685" s="1044"/>
      <c r="J685" s="983"/>
      <c r="K685" s="1002"/>
      <c r="L685" s="852"/>
      <c r="M685" s="852"/>
      <c r="N685" s="805"/>
      <c r="O685" s="971"/>
      <c r="P685" s="803"/>
      <c r="Q685" s="955"/>
      <c r="R685" s="803"/>
      <c r="S685" s="955"/>
      <c r="T685" s="803"/>
      <c r="U685" s="955"/>
      <c r="V685" s="958"/>
      <c r="W685" s="955"/>
      <c r="X685" s="955"/>
      <c r="Y685" s="968"/>
      <c r="Z685" s="68">
        <v>3</v>
      </c>
      <c r="AA685" s="385" t="s">
        <v>915</v>
      </c>
      <c r="AB685" s="383" t="s">
        <v>165</v>
      </c>
      <c r="AC685" s="385" t="s">
        <v>851</v>
      </c>
      <c r="AD685" s="384" t="str">
        <f t="shared" si="64"/>
        <v>Probabilidad</v>
      </c>
      <c r="AE685" s="383" t="s">
        <v>907</v>
      </c>
      <c r="AF685" s="302">
        <f t="shared" si="65"/>
        <v>0.15</v>
      </c>
      <c r="AG685" s="383" t="s">
        <v>903</v>
      </c>
      <c r="AH685" s="302">
        <f t="shared" si="66"/>
        <v>0.15</v>
      </c>
      <c r="AI685" s="315">
        <f t="shared" si="67"/>
        <v>0.3</v>
      </c>
      <c r="AJ685" s="69">
        <f>IFERROR(IF(AND(AD684="Probabilidad",AD685="Probabilidad"),(AJ684-(+AJ684*AI685)),IF(AND(AD684="Impacto",AD685="Probabilidad"),(AJ683-(+AJ683*AI685)),IF(AD685="Impacto",AJ684,""))),"")</f>
        <v>0.252</v>
      </c>
      <c r="AK685" s="69">
        <f>IFERROR(IF(AND(AD684="Impacto",AD685="Impacto"),(AK684-(+AK684*AI685)),IF(AND(AD684="Probabilidad",AD685="Impacto"),(AK683-(+AK683*AI685)),IF(AD685="Probabilidad",AK684,""))),"")</f>
        <v>0.30000000000000004</v>
      </c>
      <c r="AL685" s="10" t="s">
        <v>66</v>
      </c>
      <c r="AM685" s="10" t="s">
        <v>67</v>
      </c>
      <c r="AN685" s="10" t="s">
        <v>80</v>
      </c>
      <c r="AO685" s="952"/>
      <c r="AP685" s="952"/>
      <c r="AQ685" s="968"/>
      <c r="AR685" s="952"/>
      <c r="AS685" s="952"/>
      <c r="AT685" s="968"/>
      <c r="AU685" s="968"/>
      <c r="AV685" s="968"/>
      <c r="AW685" s="803"/>
      <c r="AX685" s="1032"/>
      <c r="AY685" s="1032"/>
      <c r="AZ685" s="1032"/>
      <c r="BA685" s="1032"/>
      <c r="BB685" s="1099"/>
      <c r="BC685" s="852"/>
      <c r="BD685" s="852"/>
      <c r="BE685" s="1020"/>
      <c r="BF685" s="1020"/>
      <c r="BG685" s="1020"/>
      <c r="BH685" s="1020"/>
      <c r="BI685" s="1020"/>
      <c r="BJ685" s="852"/>
      <c r="BK685" s="852"/>
      <c r="BL685" s="1041"/>
    </row>
    <row r="686" spans="1:64" x14ac:dyDescent="0.25">
      <c r="A686" s="1056"/>
      <c r="B686" s="1168"/>
      <c r="C686" s="1062"/>
      <c r="D686" s="1013"/>
      <c r="E686" s="946"/>
      <c r="F686" s="1016"/>
      <c r="G686" s="852"/>
      <c r="H686" s="803"/>
      <c r="I686" s="1044"/>
      <c r="J686" s="983"/>
      <c r="K686" s="1002"/>
      <c r="L686" s="852"/>
      <c r="M686" s="852"/>
      <c r="N686" s="805"/>
      <c r="O686" s="971"/>
      <c r="P686" s="803"/>
      <c r="Q686" s="955"/>
      <c r="R686" s="803"/>
      <c r="S686" s="955"/>
      <c r="T686" s="803"/>
      <c r="U686" s="955"/>
      <c r="V686" s="958"/>
      <c r="W686" s="955"/>
      <c r="X686" s="955"/>
      <c r="Y686" s="968"/>
      <c r="Z686" s="68">
        <v>4</v>
      </c>
      <c r="AA686" s="385"/>
      <c r="AB686" s="383"/>
      <c r="AC686" s="385"/>
      <c r="AD686" s="384" t="str">
        <f t="shared" si="64"/>
        <v/>
      </c>
      <c r="AE686" s="383"/>
      <c r="AF686" s="302" t="str">
        <f t="shared" si="65"/>
        <v/>
      </c>
      <c r="AG686" s="383"/>
      <c r="AH686" s="302" t="str">
        <f t="shared" si="66"/>
        <v/>
      </c>
      <c r="AI686" s="315" t="str">
        <f t="shared" si="67"/>
        <v/>
      </c>
      <c r="AJ686" s="69" t="str">
        <f>IFERROR(IF(AND(AD685="Probabilidad",AD686="Probabilidad"),(AJ685-(+AJ685*AI686)),IF(AND(AD685="Impacto",AD686="Probabilidad"),(AJ684-(+AJ684*AI686)),IF(AD686="Impacto",AJ685,""))),"")</f>
        <v/>
      </c>
      <c r="AK686" s="69" t="str">
        <f>IFERROR(IF(AND(AD685="Impacto",AD686="Impacto"),(AK685-(+AK685*AI686)),IF(AND(AD685="Probabilidad",AD686="Impacto"),(AK684-(+AK684*AI686)),IF(AD686="Probabilidad",AK685,""))),"")</f>
        <v/>
      </c>
      <c r="AL686" s="19"/>
      <c r="AM686" s="19"/>
      <c r="AN686" s="19"/>
      <c r="AO686" s="952"/>
      <c r="AP686" s="952"/>
      <c r="AQ686" s="968"/>
      <c r="AR686" s="952"/>
      <c r="AS686" s="952"/>
      <c r="AT686" s="968"/>
      <c r="AU686" s="968"/>
      <c r="AV686" s="968"/>
      <c r="AW686" s="803"/>
      <c r="AX686" s="1032"/>
      <c r="AY686" s="1032"/>
      <c r="AZ686" s="1032"/>
      <c r="BA686" s="1032"/>
      <c r="BB686" s="1099"/>
      <c r="BC686" s="852"/>
      <c r="BD686" s="852"/>
      <c r="BE686" s="1020"/>
      <c r="BF686" s="1020"/>
      <c r="BG686" s="1020"/>
      <c r="BH686" s="1020"/>
      <c r="BI686" s="1020"/>
      <c r="BJ686" s="852"/>
      <c r="BK686" s="852"/>
      <c r="BL686" s="1041"/>
    </row>
    <row r="687" spans="1:64" x14ac:dyDescent="0.25">
      <c r="A687" s="1056"/>
      <c r="B687" s="1168"/>
      <c r="C687" s="1062"/>
      <c r="D687" s="1013"/>
      <c r="E687" s="946"/>
      <c r="F687" s="1016"/>
      <c r="G687" s="852"/>
      <c r="H687" s="803"/>
      <c r="I687" s="1044"/>
      <c r="J687" s="983"/>
      <c r="K687" s="1002"/>
      <c r="L687" s="852"/>
      <c r="M687" s="852"/>
      <c r="N687" s="805"/>
      <c r="O687" s="971"/>
      <c r="P687" s="803"/>
      <c r="Q687" s="955"/>
      <c r="R687" s="803"/>
      <c r="S687" s="955"/>
      <c r="T687" s="803"/>
      <c r="U687" s="955"/>
      <c r="V687" s="958"/>
      <c r="W687" s="955"/>
      <c r="X687" s="955"/>
      <c r="Y687" s="968"/>
      <c r="Z687" s="68">
        <v>5</v>
      </c>
      <c r="AA687" s="385"/>
      <c r="AB687" s="383"/>
      <c r="AC687" s="385"/>
      <c r="AD687" s="384" t="str">
        <f t="shared" si="64"/>
        <v/>
      </c>
      <c r="AE687" s="383"/>
      <c r="AF687" s="302" t="str">
        <f t="shared" si="65"/>
        <v/>
      </c>
      <c r="AG687" s="383"/>
      <c r="AH687" s="302" t="str">
        <f t="shared" si="66"/>
        <v/>
      </c>
      <c r="AI687" s="315" t="str">
        <f t="shared" si="67"/>
        <v/>
      </c>
      <c r="AJ687" s="69" t="str">
        <f>IFERROR(IF(AND(AD686="Probabilidad",AD687="Probabilidad"),(AJ686-(+AJ686*AI687)),IF(AND(AD686="Impacto",AD687="Probabilidad"),(AJ685-(+AJ685*AI687)),IF(AD687="Impacto",AJ686,""))),"")</f>
        <v/>
      </c>
      <c r="AK687" s="69" t="str">
        <f>IFERROR(IF(AND(AD686="Impacto",AD687="Impacto"),(AK686-(+AK686*AI687)),IF(AND(AD686="Probabilidad",AD687="Impacto"),(AK685-(+AK685*AI687)),IF(AD687="Probabilidad",AK686,""))),"")</f>
        <v/>
      </c>
      <c r="AL687" s="19"/>
      <c r="AM687" s="19"/>
      <c r="AN687" s="19"/>
      <c r="AO687" s="952"/>
      <c r="AP687" s="952"/>
      <c r="AQ687" s="968"/>
      <c r="AR687" s="952"/>
      <c r="AS687" s="952"/>
      <c r="AT687" s="968"/>
      <c r="AU687" s="968"/>
      <c r="AV687" s="968"/>
      <c r="AW687" s="803"/>
      <c r="AX687" s="1032"/>
      <c r="AY687" s="1032"/>
      <c r="AZ687" s="1032"/>
      <c r="BA687" s="1032"/>
      <c r="BB687" s="1099"/>
      <c r="BC687" s="852"/>
      <c r="BD687" s="852"/>
      <c r="BE687" s="1020"/>
      <c r="BF687" s="1020"/>
      <c r="BG687" s="1020"/>
      <c r="BH687" s="1020"/>
      <c r="BI687" s="1020"/>
      <c r="BJ687" s="852"/>
      <c r="BK687" s="852"/>
      <c r="BL687" s="1041"/>
    </row>
    <row r="688" spans="1:64" ht="15.75" thickBot="1" x14ac:dyDescent="0.3">
      <c r="A688" s="1056"/>
      <c r="B688" s="1168"/>
      <c r="C688" s="1062"/>
      <c r="D688" s="1014"/>
      <c r="E688" s="947"/>
      <c r="F688" s="1017"/>
      <c r="G688" s="960"/>
      <c r="H688" s="847"/>
      <c r="I688" s="1045"/>
      <c r="J688" s="984"/>
      <c r="K688" s="1003"/>
      <c r="L688" s="960"/>
      <c r="M688" s="960"/>
      <c r="N688" s="806"/>
      <c r="O688" s="972"/>
      <c r="P688" s="847"/>
      <c r="Q688" s="956"/>
      <c r="R688" s="847"/>
      <c r="S688" s="956"/>
      <c r="T688" s="847"/>
      <c r="U688" s="956"/>
      <c r="V688" s="959"/>
      <c r="W688" s="956"/>
      <c r="X688" s="956"/>
      <c r="Y688" s="969"/>
      <c r="Z688" s="60">
        <v>6</v>
      </c>
      <c r="AA688" s="387"/>
      <c r="AB688" s="388"/>
      <c r="AC688" s="387"/>
      <c r="AD688" s="389" t="str">
        <f t="shared" si="64"/>
        <v/>
      </c>
      <c r="AE688" s="397"/>
      <c r="AF688" s="303" t="str">
        <f t="shared" si="65"/>
        <v/>
      </c>
      <c r="AG688" s="397"/>
      <c r="AH688" s="303" t="str">
        <f t="shared" si="66"/>
        <v/>
      </c>
      <c r="AI688" s="61" t="str">
        <f t="shared" si="67"/>
        <v/>
      </c>
      <c r="AJ688" s="69" t="str">
        <f>IFERROR(IF(AND(AD687="Probabilidad",AD688="Probabilidad"),(AJ687-(+AJ687*AI688)),IF(AND(AD687="Impacto",AD688="Probabilidad"),(AJ686-(+AJ686*AI688)),IF(AD688="Impacto",AJ687,""))),"")</f>
        <v/>
      </c>
      <c r="AK688" s="69" t="str">
        <f>IFERROR(IF(AND(AD687="Impacto",AD688="Impacto"),(AK687-(+AK687*AI688)),IF(AND(AD687="Probabilidad",AD688="Impacto"),(AK686-(+AK686*AI688)),IF(AD688="Probabilidad",AK687,""))),"")</f>
        <v/>
      </c>
      <c r="AL688" s="20"/>
      <c r="AM688" s="20"/>
      <c r="AN688" s="20"/>
      <c r="AO688" s="953"/>
      <c r="AP688" s="953"/>
      <c r="AQ688" s="969"/>
      <c r="AR688" s="953"/>
      <c r="AS688" s="953"/>
      <c r="AT688" s="969"/>
      <c r="AU688" s="969"/>
      <c r="AV688" s="969"/>
      <c r="AW688" s="847"/>
      <c r="AX688" s="1033"/>
      <c r="AY688" s="1033"/>
      <c r="AZ688" s="1033"/>
      <c r="BA688" s="1033"/>
      <c r="BB688" s="1100"/>
      <c r="BC688" s="960"/>
      <c r="BD688" s="960"/>
      <c r="BE688" s="1021"/>
      <c r="BF688" s="1021"/>
      <c r="BG688" s="1021"/>
      <c r="BH688" s="1021"/>
      <c r="BI688" s="1021"/>
      <c r="BJ688" s="960"/>
      <c r="BK688" s="960"/>
      <c r="BL688" s="1042"/>
    </row>
    <row r="689" spans="1:64" ht="71.25" customHeight="1" thickBot="1" x14ac:dyDescent="0.3">
      <c r="A689" s="1056"/>
      <c r="B689" s="1168"/>
      <c r="C689" s="1062"/>
      <c r="D689" s="1012" t="s">
        <v>840</v>
      </c>
      <c r="E689" s="945" t="s">
        <v>130</v>
      </c>
      <c r="F689" s="1015">
        <v>10</v>
      </c>
      <c r="G689" s="851" t="s">
        <v>1348</v>
      </c>
      <c r="H689" s="802" t="s">
        <v>99</v>
      </c>
      <c r="I689" s="1043" t="s">
        <v>1368</v>
      </c>
      <c r="J689" s="982" t="s">
        <v>16</v>
      </c>
      <c r="K689" s="1001" t="str">
        <f>CONCATENATE(" *",[31]Árbol_G!C794," *",[31]Árbol_G!E794," *",[31]Árbol_G!G794)</f>
        <v xml:space="preserve"> * * *</v>
      </c>
      <c r="L689" s="1034" t="s">
        <v>1346</v>
      </c>
      <c r="M689" s="1034" t="s">
        <v>1328</v>
      </c>
      <c r="N689" s="804"/>
      <c r="O689" s="970"/>
      <c r="P689" s="802" t="s">
        <v>62</v>
      </c>
      <c r="Q689" s="954">
        <f>IF(P689="Muy Alta",100%,IF(P689="Alta",80%,IF(P689="Media",60%,IF(P689="Baja",40%,IF(P689="Muy Baja",20%,"")))))</f>
        <v>0.6</v>
      </c>
      <c r="R689" s="802"/>
      <c r="S689" s="954" t="str">
        <f>IF(R689="Catastrófico",100%,IF(R689="Mayor",80%,IF(R689="Moderado",60%,IF(R689="Menor",40%,IF(R689="Leve",20%,"")))))</f>
        <v/>
      </c>
      <c r="T689" s="802" t="s">
        <v>9</v>
      </c>
      <c r="U689" s="954">
        <f>IF(T689="Catastrófico",100%,IF(T689="Mayor",80%,IF(T689="Moderado",60%,IF(T689="Menor",40%,IF(T689="Leve",20%,"")))))</f>
        <v>0.4</v>
      </c>
      <c r="V689" s="957" t="str">
        <f>IF(W689=100%,"Catastrófico",IF(W689=80%,"Mayor",IF(W689=60%,"Moderado",IF(W689=40%,"Menor",IF(W689=20%,"Leve","")))))</f>
        <v>Menor</v>
      </c>
      <c r="W689" s="954">
        <f>IF(AND(S689="",U689=""),"",MAX(S689,U689))</f>
        <v>0.4</v>
      </c>
      <c r="X689" s="954" t="str">
        <f>CONCATENATE(P689,V689)</f>
        <v>MediaMenor</v>
      </c>
      <c r="Y689" s="967" t="str">
        <f>IF(X689="Muy AltaLeve","Alto",IF(X689="Muy AltaMenor","Alto",IF(X689="Muy AltaModerado","Alto",IF(X689="Muy AltaMayor","Alto",IF(X689="Muy AltaCatastrófico","Extremo",IF(X689="AltaLeve","Moderado",IF(X689="AltaMenor","Moderado",IF(X689="AltaModerado","Alto",IF(X689="AltaMayor","Alto",IF(X689="AltaCatastrófico","Extremo",IF(X689="MediaLeve","Moderado",IF(X689="MediaMenor","Moderado",IF(X689="MediaModerado","Moderado",IF(X689="MediaMayor","Alto",IF(X689="MediaCatastrófico","Extremo",IF(X689="BajaLeve","Bajo",IF(X689="BajaMenor","Moderado",IF(X689="BajaModerado","Moderado",IF(X689="BajaMayor","Alto",IF(X689="BajaCatastrófico","Extremo",IF(X689="Muy BajaLeve","Bajo",IF(X689="Muy BajaMenor","Bajo",IF(X689="Muy BajaModerado","Moderado",IF(X689="Muy BajaMayor","Alto",IF(X689="Muy BajaCatastrófico","Extremo","")))))))))))))))))))))))))</f>
        <v>Moderado</v>
      </c>
      <c r="Z689" s="58">
        <v>1</v>
      </c>
      <c r="AA689" s="408" t="s">
        <v>913</v>
      </c>
      <c r="AB689" s="381" t="s">
        <v>170</v>
      </c>
      <c r="AC689" s="408" t="s">
        <v>939</v>
      </c>
      <c r="AD689" s="382" t="str">
        <f t="shared" si="64"/>
        <v>Probabilidad</v>
      </c>
      <c r="AE689" s="381" t="s">
        <v>907</v>
      </c>
      <c r="AF689" s="301">
        <f t="shared" si="65"/>
        <v>0.15</v>
      </c>
      <c r="AG689" s="381" t="s">
        <v>903</v>
      </c>
      <c r="AH689" s="301">
        <f t="shared" si="66"/>
        <v>0.15</v>
      </c>
      <c r="AI689" s="300">
        <f t="shared" si="67"/>
        <v>0.3</v>
      </c>
      <c r="AJ689" s="59">
        <f>IFERROR(IF(AD689="Probabilidad",(Q689-(+Q689*AI689)),IF(AD689="Impacto",Q689,"")),"")</f>
        <v>0.42</v>
      </c>
      <c r="AK689" s="59">
        <f>IFERROR(IF(AD689="Impacto",(W689-(+W689*AI689)),IF(AD689="Probabilidad",W689,"")),"")</f>
        <v>0.4</v>
      </c>
      <c r="AL689" s="10" t="s">
        <v>66</v>
      </c>
      <c r="AM689" s="10" t="s">
        <v>67</v>
      </c>
      <c r="AN689" s="10" t="s">
        <v>80</v>
      </c>
      <c r="AO689" s="951">
        <f>Q689</f>
        <v>0.6</v>
      </c>
      <c r="AP689" s="951">
        <f>IF(AJ689="","",MIN(AJ689:AJ694))</f>
        <v>0.29399999999999998</v>
      </c>
      <c r="AQ689" s="967" t="str">
        <f>IFERROR(IF(AP689="","",IF(AP689&lt;=0.2,"Muy Baja",IF(AP689&lt;=0.4,"Baja",IF(AP689&lt;=0.6,"Media",IF(AP689&lt;=0.8,"Alta","Muy Alta"))))),"")</f>
        <v>Baja</v>
      </c>
      <c r="AR689" s="951">
        <f>W689</f>
        <v>0.4</v>
      </c>
      <c r="AS689" s="951">
        <f>IF(AK689="","",MIN(AK689:AK694))</f>
        <v>0.30000000000000004</v>
      </c>
      <c r="AT689" s="967" t="str">
        <f>IFERROR(IF(AS689="","",IF(AS689&lt;=0.2,"Leve",IF(AS689&lt;=0.4,"Menor",IF(AS689&lt;=0.6,"Moderado",IF(AS689&lt;=0.8,"Mayor","Catastrófico"))))),"")</f>
        <v>Menor</v>
      </c>
      <c r="AU689" s="967" t="str">
        <f>Y689</f>
        <v>Moderado</v>
      </c>
      <c r="AV689" s="967" t="str">
        <f>IFERROR(IF(OR(AND(AQ689="Muy Baja",AT689="Leve"),AND(AQ689="Muy Baja",AT689="Menor"),AND(AQ689="Baja",AT689="Leve")),"Bajo",IF(OR(AND(AQ689="Muy baja",AT689="Moderado"),AND(AQ689="Baja",AT689="Menor"),AND(AQ689="Baja",AT689="Moderado"),AND(AQ689="Media",AT689="Leve"),AND(AQ689="Media",AT689="Menor"),AND(AQ689="Media",AT689="Moderado"),AND(AQ689="Alta",AT689="Leve"),AND(AQ689="Alta",AT689="Menor")),"Moderado",IF(OR(AND(AQ689="Muy Baja",AT689="Mayor"),AND(AQ689="Baja",AT689="Mayor"),AND(AQ689="Media",AT689="Mayor"),AND(AQ689="Alta",AT689="Moderado"),AND(AQ689="Alta",AT689="Mayor"),AND(AQ689="Muy Alta",AT689="Leve"),AND(AQ689="Muy Alta",AT689="Menor"),AND(AQ689="Muy Alta",AT689="Moderado"),AND(AQ689="Muy Alta",AT689="Mayor")),"Alto",IF(OR(AND(AQ689="Muy Baja",AT689="Catastrófico"),AND(AQ689="Baja",AT689="Catastrófico"),AND(AQ689="Media",AT689="Catastrófico"),AND(AQ689="Alta",AT689="Catastrófico"),AND(AQ689="Muy Alta",AT689="Catastrófico")),"Extremo","")))),"")</f>
        <v>Moderado</v>
      </c>
      <c r="AW689" s="802" t="s">
        <v>167</v>
      </c>
      <c r="AX689" s="1081" t="s">
        <v>1336</v>
      </c>
      <c r="AY689" s="1081" t="s">
        <v>1748</v>
      </c>
      <c r="AZ689" s="1081" t="s">
        <v>1337</v>
      </c>
      <c r="BA689" s="1081" t="s">
        <v>1338</v>
      </c>
      <c r="BB689" s="1098">
        <v>45107</v>
      </c>
      <c r="BC689" s="855"/>
      <c r="BD689" s="855"/>
      <c r="BE689" s="1039"/>
      <c r="BF689" s="1039"/>
      <c r="BG689" s="1039"/>
      <c r="BH689" s="1039"/>
      <c r="BI689" s="1039"/>
      <c r="BJ689" s="855"/>
      <c r="BK689" s="855"/>
      <c r="BL689" s="1040"/>
    </row>
    <row r="690" spans="1:64" ht="75.75" thickBot="1" x14ac:dyDescent="0.3">
      <c r="A690" s="1056"/>
      <c r="B690" s="1168"/>
      <c r="C690" s="1062"/>
      <c r="D690" s="1013"/>
      <c r="E690" s="946"/>
      <c r="F690" s="1016"/>
      <c r="G690" s="852"/>
      <c r="H690" s="803"/>
      <c r="I690" s="1044"/>
      <c r="J690" s="983"/>
      <c r="K690" s="1002"/>
      <c r="L690" s="1035"/>
      <c r="M690" s="1035"/>
      <c r="N690" s="805"/>
      <c r="O690" s="971"/>
      <c r="P690" s="803"/>
      <c r="Q690" s="955"/>
      <c r="R690" s="803"/>
      <c r="S690" s="955"/>
      <c r="T690" s="803"/>
      <c r="U690" s="955"/>
      <c r="V690" s="958"/>
      <c r="W690" s="955"/>
      <c r="X690" s="955"/>
      <c r="Y690" s="968"/>
      <c r="Z690" s="68">
        <v>2</v>
      </c>
      <c r="AA690" s="408" t="s">
        <v>913</v>
      </c>
      <c r="AB690" s="381" t="s">
        <v>170</v>
      </c>
      <c r="AC690" s="408" t="s">
        <v>939</v>
      </c>
      <c r="AD690" s="384" t="str">
        <f t="shared" si="64"/>
        <v>Impacto</v>
      </c>
      <c r="AE690" s="383" t="s">
        <v>908</v>
      </c>
      <c r="AF690" s="302">
        <f t="shared" si="65"/>
        <v>0.1</v>
      </c>
      <c r="AG690" s="383" t="s">
        <v>903</v>
      </c>
      <c r="AH690" s="302">
        <f t="shared" si="66"/>
        <v>0.15</v>
      </c>
      <c r="AI690" s="315">
        <f t="shared" si="67"/>
        <v>0.25</v>
      </c>
      <c r="AJ690" s="69">
        <f>IFERROR(IF(AND(AD689="Probabilidad",AD690="Probabilidad"),(AJ689-(+AJ689*AI690)),IF(AD690="Probabilidad",(Q689-(+Q689*AI690)),IF(AD690="Impacto",AJ689,""))),"")</f>
        <v>0.42</v>
      </c>
      <c r="AK690" s="69">
        <f>IFERROR(IF(AND(AD689="Impacto",AD690="Impacto"),(AK689-(+AK689*AI690)),IF(AD690="Impacto",(W689-(W689*AI690)),IF(AD690="Probabilidad",AK689,""))),"")</f>
        <v>0.30000000000000004</v>
      </c>
      <c r="AL690" s="10" t="s">
        <v>66</v>
      </c>
      <c r="AM690" s="10" t="s">
        <v>67</v>
      </c>
      <c r="AN690" s="10" t="s">
        <v>80</v>
      </c>
      <c r="AO690" s="952"/>
      <c r="AP690" s="952"/>
      <c r="AQ690" s="968"/>
      <c r="AR690" s="952"/>
      <c r="AS690" s="952"/>
      <c r="AT690" s="968"/>
      <c r="AU690" s="968"/>
      <c r="AV690" s="968"/>
      <c r="AW690" s="803"/>
      <c r="AX690" s="1032"/>
      <c r="AY690" s="1032"/>
      <c r="AZ690" s="1032"/>
      <c r="BA690" s="1032"/>
      <c r="BB690" s="1099"/>
      <c r="BC690" s="852"/>
      <c r="BD690" s="852"/>
      <c r="BE690" s="1020"/>
      <c r="BF690" s="1020"/>
      <c r="BG690" s="1020"/>
      <c r="BH690" s="1020"/>
      <c r="BI690" s="1020"/>
      <c r="BJ690" s="852"/>
      <c r="BK690" s="852"/>
      <c r="BL690" s="1041"/>
    </row>
    <row r="691" spans="1:64" ht="105" x14ac:dyDescent="0.25">
      <c r="A691" s="1056"/>
      <c r="B691" s="1168"/>
      <c r="C691" s="1062"/>
      <c r="D691" s="1013"/>
      <c r="E691" s="946"/>
      <c r="F691" s="1016"/>
      <c r="G691" s="852"/>
      <c r="H691" s="803"/>
      <c r="I691" s="1044"/>
      <c r="J691" s="983"/>
      <c r="K691" s="1002"/>
      <c r="L691" s="1035"/>
      <c r="M691" s="1035"/>
      <c r="N691" s="805"/>
      <c r="O691" s="971"/>
      <c r="P691" s="803"/>
      <c r="Q691" s="955"/>
      <c r="R691" s="803"/>
      <c r="S691" s="955"/>
      <c r="T691" s="803"/>
      <c r="U691" s="955"/>
      <c r="V691" s="958"/>
      <c r="W691" s="955"/>
      <c r="X691" s="955"/>
      <c r="Y691" s="968"/>
      <c r="Z691" s="68">
        <v>3</v>
      </c>
      <c r="AA691" s="385" t="s">
        <v>915</v>
      </c>
      <c r="AB691" s="381" t="s">
        <v>165</v>
      </c>
      <c r="AC691" s="385" t="s">
        <v>851</v>
      </c>
      <c r="AD691" s="384" t="str">
        <f t="shared" si="64"/>
        <v>Probabilidad</v>
      </c>
      <c r="AE691" s="383" t="s">
        <v>907</v>
      </c>
      <c r="AF691" s="302">
        <f t="shared" si="65"/>
        <v>0.15</v>
      </c>
      <c r="AG691" s="383" t="s">
        <v>903</v>
      </c>
      <c r="AH691" s="302">
        <f t="shared" si="66"/>
        <v>0.15</v>
      </c>
      <c r="AI691" s="315">
        <f t="shared" si="67"/>
        <v>0.3</v>
      </c>
      <c r="AJ691" s="69">
        <f>IFERROR(IF(AND(AD690="Probabilidad",AD691="Probabilidad"),(AJ690-(+AJ690*AI691)),IF(AND(AD690="Impacto",AD691="Probabilidad"),(AJ689-(+AJ689*AI691)),IF(AD691="Impacto",AJ690,""))),"")</f>
        <v>0.29399999999999998</v>
      </c>
      <c r="AK691" s="69">
        <f>IFERROR(IF(AND(AD690="Impacto",AD691="Impacto"),(AK690-(+AK690*AI691)),IF(AND(AD690="Probabilidad",AD691="Impacto"),(AK689-(+AK689*AI691)),IF(AD691="Probabilidad",AK690,""))),"")</f>
        <v>0.30000000000000004</v>
      </c>
      <c r="AL691" s="10" t="s">
        <v>66</v>
      </c>
      <c r="AM691" s="10" t="s">
        <v>67</v>
      </c>
      <c r="AN691" s="10" t="s">
        <v>80</v>
      </c>
      <c r="AO691" s="952"/>
      <c r="AP691" s="952"/>
      <c r="AQ691" s="968"/>
      <c r="AR691" s="952"/>
      <c r="AS691" s="952"/>
      <c r="AT691" s="968"/>
      <c r="AU691" s="968"/>
      <c r="AV691" s="968"/>
      <c r="AW691" s="803"/>
      <c r="AX691" s="1032"/>
      <c r="AY691" s="1032"/>
      <c r="AZ691" s="1032"/>
      <c r="BA691" s="1032"/>
      <c r="BB691" s="1099"/>
      <c r="BC691" s="852"/>
      <c r="BD691" s="852"/>
      <c r="BE691" s="1020"/>
      <c r="BF691" s="1020"/>
      <c r="BG691" s="1020"/>
      <c r="BH691" s="1020"/>
      <c r="BI691" s="1020"/>
      <c r="BJ691" s="852"/>
      <c r="BK691" s="852"/>
      <c r="BL691" s="1041"/>
    </row>
    <row r="692" spans="1:64" x14ac:dyDescent="0.25">
      <c r="A692" s="1056"/>
      <c r="B692" s="1168"/>
      <c r="C692" s="1062"/>
      <c r="D692" s="1013"/>
      <c r="E692" s="946"/>
      <c r="F692" s="1016"/>
      <c r="G692" s="852"/>
      <c r="H692" s="803"/>
      <c r="I692" s="1044"/>
      <c r="J692" s="983"/>
      <c r="K692" s="1002"/>
      <c r="L692" s="1035"/>
      <c r="M692" s="1035"/>
      <c r="N692" s="805"/>
      <c r="O692" s="971"/>
      <c r="P692" s="803"/>
      <c r="Q692" s="955"/>
      <c r="R692" s="803"/>
      <c r="S692" s="955"/>
      <c r="T692" s="803"/>
      <c r="U692" s="955"/>
      <c r="V692" s="958"/>
      <c r="W692" s="955"/>
      <c r="X692" s="955"/>
      <c r="Y692" s="968"/>
      <c r="Z692" s="68">
        <v>4</v>
      </c>
      <c r="AA692" s="385"/>
      <c r="AB692" s="383"/>
      <c r="AC692" s="385"/>
      <c r="AD692" s="384" t="str">
        <f t="shared" si="64"/>
        <v/>
      </c>
      <c r="AE692" s="383"/>
      <c r="AF692" s="302" t="str">
        <f t="shared" si="65"/>
        <v/>
      </c>
      <c r="AG692" s="383"/>
      <c r="AH692" s="302" t="str">
        <f t="shared" si="66"/>
        <v/>
      </c>
      <c r="AI692" s="315" t="str">
        <f t="shared" si="67"/>
        <v/>
      </c>
      <c r="AJ692" s="69" t="str">
        <f>IFERROR(IF(AND(AD691="Probabilidad",AD692="Probabilidad"),(AJ691-(+AJ691*AI692)),IF(AND(AD691="Impacto",AD692="Probabilidad"),(AJ690-(+AJ690*AI692)),IF(AD692="Impacto",AJ691,""))),"")</f>
        <v/>
      </c>
      <c r="AK692" s="69" t="str">
        <f>IFERROR(IF(AND(AD691="Impacto",AD692="Impacto"),(AK691-(+AK691*AI692)),IF(AND(AD691="Probabilidad",AD692="Impacto"),(AK690-(+AK690*AI692)),IF(AD692="Probabilidad",AK691,""))),"")</f>
        <v/>
      </c>
      <c r="AL692" s="19"/>
      <c r="AM692" s="19"/>
      <c r="AN692" s="19"/>
      <c r="AO692" s="952"/>
      <c r="AP692" s="952"/>
      <c r="AQ692" s="968"/>
      <c r="AR692" s="952"/>
      <c r="AS692" s="952"/>
      <c r="AT692" s="968"/>
      <c r="AU692" s="968"/>
      <c r="AV692" s="968"/>
      <c r="AW692" s="803"/>
      <c r="AX692" s="1032"/>
      <c r="AY692" s="1032"/>
      <c r="AZ692" s="1032"/>
      <c r="BA692" s="1032"/>
      <c r="BB692" s="1099"/>
      <c r="BC692" s="852"/>
      <c r="BD692" s="852"/>
      <c r="BE692" s="1020"/>
      <c r="BF692" s="1020"/>
      <c r="BG692" s="1020"/>
      <c r="BH692" s="1020"/>
      <c r="BI692" s="1020"/>
      <c r="BJ692" s="852"/>
      <c r="BK692" s="852"/>
      <c r="BL692" s="1041"/>
    </row>
    <row r="693" spans="1:64" x14ac:dyDescent="0.25">
      <c r="A693" s="1056"/>
      <c r="B693" s="1168"/>
      <c r="C693" s="1062"/>
      <c r="D693" s="1013"/>
      <c r="E693" s="946"/>
      <c r="F693" s="1016"/>
      <c r="G693" s="852"/>
      <c r="H693" s="803"/>
      <c r="I693" s="1044"/>
      <c r="J693" s="983"/>
      <c r="K693" s="1002"/>
      <c r="L693" s="1035"/>
      <c r="M693" s="1035"/>
      <c r="N693" s="805"/>
      <c r="O693" s="971"/>
      <c r="P693" s="803"/>
      <c r="Q693" s="955"/>
      <c r="R693" s="803"/>
      <c r="S693" s="955"/>
      <c r="T693" s="803"/>
      <c r="U693" s="955"/>
      <c r="V693" s="958"/>
      <c r="W693" s="955"/>
      <c r="X693" s="955"/>
      <c r="Y693" s="968"/>
      <c r="Z693" s="68">
        <v>5</v>
      </c>
      <c r="AA693" s="385"/>
      <c r="AB693" s="383"/>
      <c r="AC693" s="385"/>
      <c r="AD693" s="384" t="str">
        <f t="shared" si="64"/>
        <v/>
      </c>
      <c r="AE693" s="383"/>
      <c r="AF693" s="302" t="str">
        <f t="shared" si="65"/>
        <v/>
      </c>
      <c r="AG693" s="383"/>
      <c r="AH693" s="302" t="str">
        <f t="shared" si="66"/>
        <v/>
      </c>
      <c r="AI693" s="315" t="str">
        <f t="shared" si="67"/>
        <v/>
      </c>
      <c r="AJ693" s="69" t="str">
        <f>IFERROR(IF(AND(AD692="Probabilidad",AD693="Probabilidad"),(AJ692-(+AJ692*AI693)),IF(AND(AD692="Impacto",AD693="Probabilidad"),(AJ691-(+AJ691*AI693)),IF(AD693="Impacto",AJ692,""))),"")</f>
        <v/>
      </c>
      <c r="AK693" s="69" t="str">
        <f>IFERROR(IF(AND(AD692="Impacto",AD693="Impacto"),(AK692-(+AK692*AI693)),IF(AND(AD692="Probabilidad",AD693="Impacto"),(AK691-(+AK691*AI693)),IF(AD693="Probabilidad",AK692,""))),"")</f>
        <v/>
      </c>
      <c r="AL693" s="19"/>
      <c r="AM693" s="19"/>
      <c r="AN693" s="19"/>
      <c r="AO693" s="952"/>
      <c r="AP693" s="952"/>
      <c r="AQ693" s="968"/>
      <c r="AR693" s="952"/>
      <c r="AS693" s="952"/>
      <c r="AT693" s="968"/>
      <c r="AU693" s="968"/>
      <c r="AV693" s="968"/>
      <c r="AW693" s="803"/>
      <c r="AX693" s="1032"/>
      <c r="AY693" s="1032"/>
      <c r="AZ693" s="1032"/>
      <c r="BA693" s="1032"/>
      <c r="BB693" s="1099"/>
      <c r="BC693" s="852"/>
      <c r="BD693" s="852"/>
      <c r="BE693" s="1020"/>
      <c r="BF693" s="1020"/>
      <c r="BG693" s="1020"/>
      <c r="BH693" s="1020"/>
      <c r="BI693" s="1020"/>
      <c r="BJ693" s="852"/>
      <c r="BK693" s="852"/>
      <c r="BL693" s="1041"/>
    </row>
    <row r="694" spans="1:64" ht="15.75" thickBot="1" x14ac:dyDescent="0.3">
      <c r="A694" s="1056"/>
      <c r="B694" s="1168"/>
      <c r="C694" s="1062"/>
      <c r="D694" s="1014"/>
      <c r="E694" s="947"/>
      <c r="F694" s="1017"/>
      <c r="G694" s="960"/>
      <c r="H694" s="847"/>
      <c r="I694" s="1045"/>
      <c r="J694" s="984"/>
      <c r="K694" s="1003"/>
      <c r="L694" s="1036"/>
      <c r="M694" s="1036"/>
      <c r="N694" s="806"/>
      <c r="O694" s="972"/>
      <c r="P694" s="847"/>
      <c r="Q694" s="956"/>
      <c r="R694" s="847"/>
      <c r="S694" s="956"/>
      <c r="T694" s="847"/>
      <c r="U694" s="956"/>
      <c r="V694" s="959"/>
      <c r="W694" s="956"/>
      <c r="X694" s="956"/>
      <c r="Y694" s="969"/>
      <c r="Z694" s="60">
        <v>6</v>
      </c>
      <c r="AA694" s="387"/>
      <c r="AB694" s="388"/>
      <c r="AC694" s="387"/>
      <c r="AD694" s="391" t="str">
        <f t="shared" si="64"/>
        <v/>
      </c>
      <c r="AE694" s="388"/>
      <c r="AF694" s="303" t="str">
        <f t="shared" si="65"/>
        <v/>
      </c>
      <c r="AG694" s="388"/>
      <c r="AH694" s="303" t="str">
        <f t="shared" si="66"/>
        <v/>
      </c>
      <c r="AI694" s="61" t="str">
        <f t="shared" si="67"/>
        <v/>
      </c>
      <c r="AJ694" s="63" t="str">
        <f>IFERROR(IF(AND(AD693="Probabilidad",AD694="Probabilidad"),(AJ693-(+AJ693*AI694)),IF(AND(AD693="Impacto",AD694="Probabilidad"),(AJ692-(+AJ692*AI694)),IF(AD694="Impacto",AJ693,""))),"")</f>
        <v/>
      </c>
      <c r="AK694" s="63" t="str">
        <f>IFERROR(IF(AND(AD693="Impacto",AD694="Impacto"),(AK693-(+AK693*AI694)),IF(AND(AD693="Probabilidad",AD694="Impacto"),(AK692-(+AK692*AI694)),IF(AD694="Probabilidad",AK693,""))),"")</f>
        <v/>
      </c>
      <c r="AL694" s="20"/>
      <c r="AM694" s="20"/>
      <c r="AN694" s="20"/>
      <c r="AO694" s="953"/>
      <c r="AP694" s="953"/>
      <c r="AQ694" s="969"/>
      <c r="AR694" s="953"/>
      <c r="AS694" s="953"/>
      <c r="AT694" s="969"/>
      <c r="AU694" s="969"/>
      <c r="AV694" s="969"/>
      <c r="AW694" s="847"/>
      <c r="AX694" s="1033"/>
      <c r="AY694" s="1033"/>
      <c r="AZ694" s="1033"/>
      <c r="BA694" s="1033"/>
      <c r="BB694" s="1100"/>
      <c r="BC694" s="960"/>
      <c r="BD694" s="960"/>
      <c r="BE694" s="1021"/>
      <c r="BF694" s="1021"/>
      <c r="BG694" s="1021"/>
      <c r="BH694" s="1021"/>
      <c r="BI694" s="1021"/>
      <c r="BJ694" s="960"/>
      <c r="BK694" s="960"/>
      <c r="BL694" s="1042"/>
    </row>
    <row r="695" spans="1:64" ht="90" customHeight="1" thickBot="1" x14ac:dyDescent="0.3">
      <c r="A695" s="1056"/>
      <c r="B695" s="1168"/>
      <c r="C695" s="1062"/>
      <c r="D695" s="1012" t="s">
        <v>840</v>
      </c>
      <c r="E695" s="945" t="s">
        <v>130</v>
      </c>
      <c r="F695" s="1015">
        <v>11</v>
      </c>
      <c r="G695" s="851" t="s">
        <v>1349</v>
      </c>
      <c r="H695" s="802" t="s">
        <v>100</v>
      </c>
      <c r="I695" s="1043" t="s">
        <v>1369</v>
      </c>
      <c r="J695" s="982" t="s">
        <v>16</v>
      </c>
      <c r="K695" s="1001" t="str">
        <f>CONCATENATE(" *",[31]Árbol_G!C811," *",[31]Árbol_G!E811," *",[31]Árbol_G!G811)</f>
        <v xml:space="preserve"> * * *</v>
      </c>
      <c r="L695" s="851" t="s">
        <v>1159</v>
      </c>
      <c r="M695" s="851" t="s">
        <v>1350</v>
      </c>
      <c r="N695" s="804"/>
      <c r="O695" s="970"/>
      <c r="P695" s="802" t="s">
        <v>72</v>
      </c>
      <c r="Q695" s="954">
        <f>IF(P695="Muy Alta",100%,IF(P695="Alta",80%,IF(P695="Media",60%,IF(P695="Baja",40%,IF(P695="Muy Baja",20%,"")))))</f>
        <v>0.8</v>
      </c>
      <c r="R695" s="802" t="s">
        <v>74</v>
      </c>
      <c r="S695" s="954">
        <f>IF(R695="Catastrófico",100%,IF(R695="Mayor",80%,IF(R695="Moderado",60%,IF(R695="Menor",40%,IF(R695="Leve",20%,"")))))</f>
        <v>0.2</v>
      </c>
      <c r="T695" s="802" t="s">
        <v>10</v>
      </c>
      <c r="U695" s="954">
        <f>IF(T695="Catastrófico",100%,IF(T695="Mayor",80%,IF(T695="Moderado",60%,IF(T695="Menor",40%,IF(T695="Leve",20%,"")))))</f>
        <v>0.6</v>
      </c>
      <c r="V695" s="957" t="str">
        <f>IF(W695=100%,"Catastrófico",IF(W695=80%,"Mayor",IF(W695=60%,"Moderado",IF(W695=40%,"Menor",IF(W695=20%,"Leve","")))))</f>
        <v>Moderado</v>
      </c>
      <c r="W695" s="954">
        <f>IF(AND(S695="",U695=""),"",MAX(S695,U695))</f>
        <v>0.6</v>
      </c>
      <c r="X695" s="954" t="str">
        <f>CONCATENATE(P695,V695)</f>
        <v>AltaModerado</v>
      </c>
      <c r="Y695" s="967" t="str">
        <f>IF(X695="Muy AltaLeve","Alto",IF(X695="Muy AltaMenor","Alto",IF(X695="Muy AltaModerado","Alto",IF(X695="Muy AltaMayor","Alto",IF(X695="Muy AltaCatastrófico","Extremo",IF(X695="AltaLeve","Moderado",IF(X695="AltaMenor","Moderado",IF(X695="AltaModerado","Alto",IF(X695="AltaMayor","Alto",IF(X695="AltaCatastrófico","Extremo",IF(X695="MediaLeve","Moderado",IF(X695="MediaMenor","Moderado",IF(X695="MediaModerado","Moderado",IF(X695="MediaMayor","Alto",IF(X695="MediaCatastrófico","Extremo",IF(X695="BajaLeve","Bajo",IF(X695="BajaMenor","Moderado",IF(X695="BajaModerado","Moderado",IF(X695="BajaMayor","Alto",IF(X695="BajaCatastrófico","Extremo",IF(X695="Muy BajaLeve","Bajo",IF(X695="Muy BajaMenor","Bajo",IF(X695="Muy BajaModerado","Moderado",IF(X695="Muy BajaMayor","Alto",IF(X695="Muy BajaCatastrófico","Extremo","")))))))))))))))))))))))))</f>
        <v>Alto</v>
      </c>
      <c r="Z695" s="58">
        <v>1</v>
      </c>
      <c r="AA695" s="385" t="s">
        <v>915</v>
      </c>
      <c r="AB695" s="381" t="s">
        <v>165</v>
      </c>
      <c r="AC695" s="385" t="s">
        <v>851</v>
      </c>
      <c r="AD695" s="382" t="str">
        <f t="shared" si="64"/>
        <v>Probabilidad</v>
      </c>
      <c r="AE695" s="409" t="s">
        <v>907</v>
      </c>
      <c r="AF695" s="301">
        <f t="shared" si="65"/>
        <v>0.15</v>
      </c>
      <c r="AG695" s="409" t="s">
        <v>903</v>
      </c>
      <c r="AH695" s="301">
        <f t="shared" si="66"/>
        <v>0.15</v>
      </c>
      <c r="AI695" s="300">
        <f t="shared" si="67"/>
        <v>0.3</v>
      </c>
      <c r="AJ695" s="59">
        <f>IFERROR(IF(AD695="Probabilidad",(Q695-(+Q695*AI695)),IF(AD695="Impacto",Q695,"")),"")</f>
        <v>0.56000000000000005</v>
      </c>
      <c r="AK695" s="59">
        <f>IFERROR(IF(AD695="Impacto",(W695-(+W695*AI695)),IF(AD695="Probabilidad",W695,"")),"")</f>
        <v>0.6</v>
      </c>
      <c r="AL695" s="10" t="s">
        <v>66</v>
      </c>
      <c r="AM695" s="10" t="s">
        <v>67</v>
      </c>
      <c r="AN695" s="10" t="s">
        <v>80</v>
      </c>
      <c r="AO695" s="951">
        <f>Q695</f>
        <v>0.8</v>
      </c>
      <c r="AP695" s="951">
        <f>IF(AJ695="","",MIN(AJ695:AJ700))</f>
        <v>0.33600000000000002</v>
      </c>
      <c r="AQ695" s="967" t="str">
        <f>IFERROR(IF(AP695="","",IF(AP695&lt;=0.2,"Muy Baja",IF(AP695&lt;=0.4,"Baja",IF(AP695&lt;=0.6,"Media",IF(AP695&lt;=0.8,"Alta","Muy Alta"))))),"")</f>
        <v>Baja</v>
      </c>
      <c r="AR695" s="951">
        <f>W695</f>
        <v>0.6</v>
      </c>
      <c r="AS695" s="951">
        <f>IF(AK695="","",MIN(AK695:AK700))</f>
        <v>0.6</v>
      </c>
      <c r="AT695" s="967" t="str">
        <f>IFERROR(IF(AS695="","",IF(AS695&lt;=0.2,"Leve",IF(AS695&lt;=0.4,"Menor",IF(AS695&lt;=0.6,"Moderado",IF(AS695&lt;=0.8,"Mayor","Catastrófico"))))),"")</f>
        <v>Moderado</v>
      </c>
      <c r="AU695" s="967" t="str">
        <f>Y695</f>
        <v>Alto</v>
      </c>
      <c r="AV695" s="967" t="str">
        <f>IFERROR(IF(OR(AND(AQ695="Muy Baja",AT695="Leve"),AND(AQ695="Muy Baja",AT695="Menor"),AND(AQ695="Baja",AT695="Leve")),"Bajo",IF(OR(AND(AQ695="Muy baja",AT695="Moderado"),AND(AQ695="Baja",AT695="Menor"),AND(AQ695="Baja",AT695="Moderado"),AND(AQ695="Media",AT695="Leve"),AND(AQ695="Media",AT695="Menor"),AND(AQ695="Media",AT695="Moderado"),AND(AQ695="Alta",AT695="Leve"),AND(AQ695="Alta",AT695="Menor")),"Moderado",IF(OR(AND(AQ695="Muy Baja",AT695="Mayor"),AND(AQ695="Baja",AT695="Mayor"),AND(AQ695="Media",AT695="Mayor"),AND(AQ695="Alta",AT695="Moderado"),AND(AQ695="Alta",AT695="Mayor"),AND(AQ695="Muy Alta",AT695="Leve"),AND(AQ695="Muy Alta",AT695="Menor"),AND(AQ695="Muy Alta",AT695="Moderado"),AND(AQ695="Muy Alta",AT695="Mayor")),"Alto",IF(OR(AND(AQ695="Muy Baja",AT695="Catastrófico"),AND(AQ695="Baja",AT695="Catastrófico"),AND(AQ695="Media",AT695="Catastrófico"),AND(AQ695="Alta",AT695="Catastrófico"),AND(AQ695="Muy Alta",AT695="Catastrófico")),"Extremo","")))),"")</f>
        <v>Moderado</v>
      </c>
      <c r="AW695" s="802" t="s">
        <v>167</v>
      </c>
      <c r="AX695" s="1081" t="s">
        <v>1351</v>
      </c>
      <c r="AY695" s="1081" t="s">
        <v>1748</v>
      </c>
      <c r="AZ695" s="1081" t="s">
        <v>1337</v>
      </c>
      <c r="BA695" s="1081" t="s">
        <v>1338</v>
      </c>
      <c r="BB695" s="1098">
        <v>45107</v>
      </c>
      <c r="BC695" s="855"/>
      <c r="BD695" s="855"/>
      <c r="BE695" s="1039"/>
      <c r="BF695" s="1039"/>
      <c r="BG695" s="1039"/>
      <c r="BH695" s="1039"/>
      <c r="BI695" s="1039"/>
      <c r="BJ695" s="855"/>
      <c r="BK695" s="855"/>
      <c r="BL695" s="1040"/>
    </row>
    <row r="696" spans="1:64" ht="120" x14ac:dyDescent="0.25">
      <c r="A696" s="1056"/>
      <c r="B696" s="1168"/>
      <c r="C696" s="1062"/>
      <c r="D696" s="1013"/>
      <c r="E696" s="946"/>
      <c r="F696" s="1016"/>
      <c r="G696" s="852"/>
      <c r="H696" s="803"/>
      <c r="I696" s="1044"/>
      <c r="J696" s="983"/>
      <c r="K696" s="1002"/>
      <c r="L696" s="852"/>
      <c r="M696" s="852"/>
      <c r="N696" s="805"/>
      <c r="O696" s="971"/>
      <c r="P696" s="803"/>
      <c r="Q696" s="955"/>
      <c r="R696" s="803"/>
      <c r="S696" s="955"/>
      <c r="T696" s="803"/>
      <c r="U696" s="955"/>
      <c r="V696" s="958"/>
      <c r="W696" s="955"/>
      <c r="X696" s="955"/>
      <c r="Y696" s="968"/>
      <c r="Z696" s="68">
        <v>2</v>
      </c>
      <c r="AA696" s="385" t="s">
        <v>943</v>
      </c>
      <c r="AB696" s="381" t="s">
        <v>170</v>
      </c>
      <c r="AC696" s="385" t="s">
        <v>944</v>
      </c>
      <c r="AD696" s="384" t="str">
        <f t="shared" si="64"/>
        <v>Probabilidad</v>
      </c>
      <c r="AE696" s="383" t="s">
        <v>902</v>
      </c>
      <c r="AF696" s="302">
        <f t="shared" si="65"/>
        <v>0.25</v>
      </c>
      <c r="AG696" s="383" t="s">
        <v>903</v>
      </c>
      <c r="AH696" s="302">
        <f t="shared" si="66"/>
        <v>0.15</v>
      </c>
      <c r="AI696" s="315">
        <f t="shared" si="67"/>
        <v>0.4</v>
      </c>
      <c r="AJ696" s="69">
        <f>IFERROR(IF(AND(AD695="Probabilidad",AD696="Probabilidad"),(AJ695-(+AJ695*AI696)),IF(AD696="Probabilidad",(Q695-(+Q695*AI696)),IF(AD696="Impacto",AJ695,""))),"")</f>
        <v>0.33600000000000002</v>
      </c>
      <c r="AK696" s="69">
        <f>IFERROR(IF(AND(AD695="Impacto",AD696="Impacto"),(AK695-(+AK695*AI696)),IF(AD696="Impacto",(W695-(W695*AI696)),IF(AD696="Probabilidad",AK695,""))),"")</f>
        <v>0.6</v>
      </c>
      <c r="AL696" s="10" t="s">
        <v>66</v>
      </c>
      <c r="AM696" s="10" t="s">
        <v>67</v>
      </c>
      <c r="AN696" s="10" t="s">
        <v>80</v>
      </c>
      <c r="AO696" s="952"/>
      <c r="AP696" s="952"/>
      <c r="AQ696" s="968"/>
      <c r="AR696" s="952"/>
      <c r="AS696" s="952"/>
      <c r="AT696" s="968"/>
      <c r="AU696" s="968"/>
      <c r="AV696" s="968"/>
      <c r="AW696" s="803"/>
      <c r="AX696" s="1032"/>
      <c r="AY696" s="1032"/>
      <c r="AZ696" s="1032"/>
      <c r="BA696" s="1032"/>
      <c r="BB696" s="1099"/>
      <c r="BC696" s="852"/>
      <c r="BD696" s="852"/>
      <c r="BE696" s="1020"/>
      <c r="BF696" s="1020"/>
      <c r="BG696" s="1020"/>
      <c r="BH696" s="1020"/>
      <c r="BI696" s="1020"/>
      <c r="BJ696" s="852"/>
      <c r="BK696" s="852"/>
      <c r="BL696" s="1041"/>
    </row>
    <row r="697" spans="1:64" x14ac:dyDescent="0.25">
      <c r="A697" s="1056"/>
      <c r="B697" s="1168"/>
      <c r="C697" s="1062"/>
      <c r="D697" s="1013"/>
      <c r="E697" s="946"/>
      <c r="F697" s="1016"/>
      <c r="G697" s="852"/>
      <c r="H697" s="803"/>
      <c r="I697" s="1044"/>
      <c r="J697" s="983"/>
      <c r="K697" s="1002"/>
      <c r="L697" s="852"/>
      <c r="M697" s="852"/>
      <c r="N697" s="805"/>
      <c r="O697" s="971"/>
      <c r="P697" s="803"/>
      <c r="Q697" s="955"/>
      <c r="R697" s="803"/>
      <c r="S697" s="955"/>
      <c r="T697" s="803"/>
      <c r="U697" s="955"/>
      <c r="V697" s="958"/>
      <c r="W697" s="955"/>
      <c r="X697" s="955"/>
      <c r="Y697" s="968"/>
      <c r="Z697" s="68">
        <v>3</v>
      </c>
      <c r="AA697" s="385"/>
      <c r="AB697" s="383"/>
      <c r="AC697" s="385"/>
      <c r="AD697" s="384" t="str">
        <f t="shared" si="64"/>
        <v/>
      </c>
      <c r="AE697" s="383"/>
      <c r="AF697" s="302" t="str">
        <f t="shared" si="65"/>
        <v/>
      </c>
      <c r="AG697" s="383"/>
      <c r="AH697" s="302" t="str">
        <f t="shared" si="66"/>
        <v/>
      </c>
      <c r="AI697" s="315" t="str">
        <f t="shared" si="67"/>
        <v/>
      </c>
      <c r="AJ697" s="69" t="str">
        <f>IFERROR(IF(AND(AD696="Probabilidad",AD697="Probabilidad"),(AJ696-(+AJ696*AI697)),IF(AND(AD696="Impacto",AD697="Probabilidad"),(AJ695-(+AJ695*AI697)),IF(AD697="Impacto",AJ696,""))),"")</f>
        <v/>
      </c>
      <c r="AK697" s="69" t="str">
        <f>IFERROR(IF(AND(AD696="Impacto",AD697="Impacto"),(AK696-(+AK696*AI697)),IF(AND(AD696="Probabilidad",AD697="Impacto"),(AK695-(+AK695*AI697)),IF(AD697="Probabilidad",AK696,""))),"")</f>
        <v/>
      </c>
      <c r="AL697" s="19"/>
      <c r="AM697" s="19"/>
      <c r="AN697" s="19"/>
      <c r="AO697" s="952"/>
      <c r="AP697" s="952"/>
      <c r="AQ697" s="968"/>
      <c r="AR697" s="952"/>
      <c r="AS697" s="952"/>
      <c r="AT697" s="968"/>
      <c r="AU697" s="968"/>
      <c r="AV697" s="968"/>
      <c r="AW697" s="803"/>
      <c r="AX697" s="1032"/>
      <c r="AY697" s="1032"/>
      <c r="AZ697" s="1032"/>
      <c r="BA697" s="1032"/>
      <c r="BB697" s="1099"/>
      <c r="BC697" s="852"/>
      <c r="BD697" s="852"/>
      <c r="BE697" s="1020"/>
      <c r="BF697" s="1020"/>
      <c r="BG697" s="1020"/>
      <c r="BH697" s="1020"/>
      <c r="BI697" s="1020"/>
      <c r="BJ697" s="852"/>
      <c r="BK697" s="852"/>
      <c r="BL697" s="1041"/>
    </row>
    <row r="698" spans="1:64" x14ac:dyDescent="0.25">
      <c r="A698" s="1056"/>
      <c r="B698" s="1168"/>
      <c r="C698" s="1062"/>
      <c r="D698" s="1013"/>
      <c r="E698" s="946"/>
      <c r="F698" s="1016"/>
      <c r="G698" s="852"/>
      <c r="H698" s="803"/>
      <c r="I698" s="1044"/>
      <c r="J698" s="983"/>
      <c r="K698" s="1002"/>
      <c r="L698" s="852"/>
      <c r="M698" s="852"/>
      <c r="N698" s="805"/>
      <c r="O698" s="971"/>
      <c r="P698" s="803"/>
      <c r="Q698" s="955"/>
      <c r="R698" s="803"/>
      <c r="S698" s="955"/>
      <c r="T698" s="803"/>
      <c r="U698" s="955"/>
      <c r="V698" s="958"/>
      <c r="W698" s="955"/>
      <c r="X698" s="955"/>
      <c r="Y698" s="968"/>
      <c r="Z698" s="68">
        <v>4</v>
      </c>
      <c r="AA698" s="385"/>
      <c r="AB698" s="383"/>
      <c r="AC698" s="385"/>
      <c r="AD698" s="384" t="str">
        <f t="shared" si="64"/>
        <v/>
      </c>
      <c r="AE698" s="383"/>
      <c r="AF698" s="302" t="str">
        <f t="shared" si="65"/>
        <v/>
      </c>
      <c r="AG698" s="383"/>
      <c r="AH698" s="302" t="str">
        <f t="shared" si="66"/>
        <v/>
      </c>
      <c r="AI698" s="315" t="str">
        <f t="shared" si="67"/>
        <v/>
      </c>
      <c r="AJ698" s="69" t="str">
        <f>IFERROR(IF(AND(AD697="Probabilidad",AD698="Probabilidad"),(AJ697-(+AJ697*AI698)),IF(AND(AD697="Impacto",AD698="Probabilidad"),(AJ696-(+AJ696*AI698)),IF(AD698="Impacto",AJ697,""))),"")</f>
        <v/>
      </c>
      <c r="AK698" s="69" t="str">
        <f>IFERROR(IF(AND(AD697="Impacto",AD698="Impacto"),(AK697-(+AK697*AI698)),IF(AND(AD697="Probabilidad",AD698="Impacto"),(AK696-(+AK696*AI698)),IF(AD698="Probabilidad",AK697,""))),"")</f>
        <v/>
      </c>
      <c r="AL698" s="19"/>
      <c r="AM698" s="19"/>
      <c r="AN698" s="19"/>
      <c r="AO698" s="952"/>
      <c r="AP698" s="952"/>
      <c r="AQ698" s="968"/>
      <c r="AR698" s="952"/>
      <c r="AS698" s="952"/>
      <c r="AT698" s="968"/>
      <c r="AU698" s="968"/>
      <c r="AV698" s="968"/>
      <c r="AW698" s="803"/>
      <c r="AX698" s="1032"/>
      <c r="AY698" s="1032"/>
      <c r="AZ698" s="1032"/>
      <c r="BA698" s="1032"/>
      <c r="BB698" s="1099"/>
      <c r="BC698" s="852"/>
      <c r="BD698" s="852"/>
      <c r="BE698" s="1020"/>
      <c r="BF698" s="1020"/>
      <c r="BG698" s="1020"/>
      <c r="BH698" s="1020"/>
      <c r="BI698" s="1020"/>
      <c r="BJ698" s="852"/>
      <c r="BK698" s="852"/>
      <c r="BL698" s="1041"/>
    </row>
    <row r="699" spans="1:64" x14ac:dyDescent="0.25">
      <c r="A699" s="1056"/>
      <c r="B699" s="1168"/>
      <c r="C699" s="1062"/>
      <c r="D699" s="1013"/>
      <c r="E699" s="946"/>
      <c r="F699" s="1016"/>
      <c r="G699" s="852"/>
      <c r="H699" s="803"/>
      <c r="I699" s="1044"/>
      <c r="J699" s="983"/>
      <c r="K699" s="1002"/>
      <c r="L699" s="852"/>
      <c r="M699" s="852"/>
      <c r="N699" s="805"/>
      <c r="O699" s="971"/>
      <c r="P699" s="803"/>
      <c r="Q699" s="955"/>
      <c r="R699" s="803"/>
      <c r="S699" s="955"/>
      <c r="T699" s="803"/>
      <c r="U699" s="955"/>
      <c r="V699" s="958"/>
      <c r="W699" s="955"/>
      <c r="X699" s="955"/>
      <c r="Y699" s="968"/>
      <c r="Z699" s="68">
        <v>5</v>
      </c>
      <c r="AA699" s="385"/>
      <c r="AB699" s="383"/>
      <c r="AC699" s="385"/>
      <c r="AD699" s="384" t="str">
        <f t="shared" si="64"/>
        <v/>
      </c>
      <c r="AE699" s="383"/>
      <c r="AF699" s="302" t="str">
        <f t="shared" si="65"/>
        <v/>
      </c>
      <c r="AG699" s="383"/>
      <c r="AH699" s="302" t="str">
        <f t="shared" si="66"/>
        <v/>
      </c>
      <c r="AI699" s="315" t="str">
        <f t="shared" si="67"/>
        <v/>
      </c>
      <c r="AJ699" s="69" t="str">
        <f>IFERROR(IF(AND(AD698="Probabilidad",AD699="Probabilidad"),(AJ698-(+AJ698*AI699)),IF(AND(AD698="Impacto",AD699="Probabilidad"),(AJ697-(+AJ697*AI699)),IF(AD699="Impacto",AJ698,""))),"")</f>
        <v/>
      </c>
      <c r="AK699" s="69" t="str">
        <f>IFERROR(IF(AND(AD698="Impacto",AD699="Impacto"),(AK698-(+AK698*AI699)),IF(AND(AD698="Probabilidad",AD699="Impacto"),(AK697-(+AK697*AI699)),IF(AD699="Probabilidad",AK698,""))),"")</f>
        <v/>
      </c>
      <c r="AL699" s="19"/>
      <c r="AM699" s="19"/>
      <c r="AN699" s="19"/>
      <c r="AO699" s="952"/>
      <c r="AP699" s="952"/>
      <c r="AQ699" s="968"/>
      <c r="AR699" s="952"/>
      <c r="AS699" s="952"/>
      <c r="AT699" s="968"/>
      <c r="AU699" s="968"/>
      <c r="AV699" s="968"/>
      <c r="AW699" s="803"/>
      <c r="AX699" s="1032"/>
      <c r="AY699" s="1032"/>
      <c r="AZ699" s="1032"/>
      <c r="BA699" s="1032"/>
      <c r="BB699" s="1099"/>
      <c r="BC699" s="852"/>
      <c r="BD699" s="852"/>
      <c r="BE699" s="1020"/>
      <c r="BF699" s="1020"/>
      <c r="BG699" s="1020"/>
      <c r="BH699" s="1020"/>
      <c r="BI699" s="1020"/>
      <c r="BJ699" s="852"/>
      <c r="BK699" s="852"/>
      <c r="BL699" s="1041"/>
    </row>
    <row r="700" spans="1:64" ht="15.75" thickBot="1" x14ac:dyDescent="0.3">
      <c r="A700" s="1056"/>
      <c r="B700" s="1168"/>
      <c r="C700" s="1062"/>
      <c r="D700" s="1014"/>
      <c r="E700" s="947"/>
      <c r="F700" s="1017"/>
      <c r="G700" s="960"/>
      <c r="H700" s="847"/>
      <c r="I700" s="1045"/>
      <c r="J700" s="984"/>
      <c r="K700" s="1003"/>
      <c r="L700" s="960"/>
      <c r="M700" s="960"/>
      <c r="N700" s="806"/>
      <c r="O700" s="972"/>
      <c r="P700" s="847"/>
      <c r="Q700" s="956"/>
      <c r="R700" s="847"/>
      <c r="S700" s="956"/>
      <c r="T700" s="847"/>
      <c r="U700" s="956"/>
      <c r="V700" s="959"/>
      <c r="W700" s="956"/>
      <c r="X700" s="956"/>
      <c r="Y700" s="969"/>
      <c r="Z700" s="60">
        <v>6</v>
      </c>
      <c r="AA700" s="387"/>
      <c r="AB700" s="388"/>
      <c r="AC700" s="387"/>
      <c r="AD700" s="391" t="str">
        <f t="shared" ref="AD700:AD718" si="68">IF(OR(AE700="Preventivo",AE700="Detectivo"),"Probabilidad",IF(AE700="Correctivo","Impacto",""))</f>
        <v/>
      </c>
      <c r="AE700" s="388"/>
      <c r="AF700" s="303" t="str">
        <f t="shared" ref="AF700:AF718" si="69">IF(AE700="","",IF(AE700="Preventivo",25%,IF(AE700="Detectivo",15%,IF(AE700="Correctivo",10%))))</f>
        <v/>
      </c>
      <c r="AG700" s="388"/>
      <c r="AH700" s="303" t="str">
        <f t="shared" ref="AH700:AH718" si="70">IF(AG700="Automático",25%,IF(AG700="Manual",15%,""))</f>
        <v/>
      </c>
      <c r="AI700" s="61" t="str">
        <f t="shared" ref="AI700:AI718" si="71">IF(OR(AF700="",AH700=""),"",AF700+AH700)</f>
        <v/>
      </c>
      <c r="AJ700" s="63" t="str">
        <f>IFERROR(IF(AND(AD699="Probabilidad",AD700="Probabilidad"),(AJ699-(+AJ699*AI700)),IF(AND(AD699="Impacto",AD700="Probabilidad"),(AJ698-(+AJ698*AI700)),IF(AD700="Impacto",AJ699,""))),"")</f>
        <v/>
      </c>
      <c r="AK700" s="63" t="str">
        <f>IFERROR(IF(AND(AD699="Impacto",AD700="Impacto"),(AK699-(+AK699*AI700)),IF(AND(AD699="Probabilidad",AD700="Impacto"),(AK698-(+AK698*AI700)),IF(AD700="Probabilidad",AK699,""))),"")</f>
        <v/>
      </c>
      <c r="AL700" s="20"/>
      <c r="AM700" s="20"/>
      <c r="AN700" s="20"/>
      <c r="AO700" s="953"/>
      <c r="AP700" s="953"/>
      <c r="AQ700" s="969"/>
      <c r="AR700" s="953"/>
      <c r="AS700" s="953"/>
      <c r="AT700" s="969"/>
      <c r="AU700" s="969"/>
      <c r="AV700" s="969"/>
      <c r="AW700" s="847"/>
      <c r="AX700" s="1033"/>
      <c r="AY700" s="1033"/>
      <c r="AZ700" s="1033"/>
      <c r="BA700" s="1033"/>
      <c r="BB700" s="1100"/>
      <c r="BC700" s="960"/>
      <c r="BD700" s="960"/>
      <c r="BE700" s="1021"/>
      <c r="BF700" s="1021"/>
      <c r="BG700" s="1021"/>
      <c r="BH700" s="1021"/>
      <c r="BI700" s="1021"/>
      <c r="BJ700" s="960"/>
      <c r="BK700" s="960"/>
      <c r="BL700" s="1042"/>
    </row>
    <row r="701" spans="1:64" ht="105.75" thickBot="1" x14ac:dyDescent="0.3">
      <c r="A701" s="1056"/>
      <c r="B701" s="1168"/>
      <c r="C701" s="1062"/>
      <c r="D701" s="1012" t="s">
        <v>840</v>
      </c>
      <c r="E701" s="945" t="s">
        <v>130</v>
      </c>
      <c r="F701" s="1015">
        <v>12</v>
      </c>
      <c r="G701" s="851" t="s">
        <v>1349</v>
      </c>
      <c r="H701" s="802" t="s">
        <v>99</v>
      </c>
      <c r="I701" s="1043" t="s">
        <v>1370</v>
      </c>
      <c r="J701" s="982" t="s">
        <v>16</v>
      </c>
      <c r="K701" s="1001" t="str">
        <f>CONCATENATE(" *",[31]Árbol_G!C828," *",[31]Árbol_G!E828," *",[31]Árbol_G!G828)</f>
        <v xml:space="preserve"> * * *</v>
      </c>
      <c r="L701" s="851" t="s">
        <v>1352</v>
      </c>
      <c r="M701" s="851" t="s">
        <v>1353</v>
      </c>
      <c r="N701" s="804"/>
      <c r="O701" s="970"/>
      <c r="P701" s="802" t="s">
        <v>70</v>
      </c>
      <c r="Q701" s="954">
        <f>IF(P701="Muy Alta",100%,IF(P701="Alta",80%,IF(P701="Media",60%,IF(P701="Baja",40%,IF(P701="Muy Baja",20%,"")))))</f>
        <v>0.2</v>
      </c>
      <c r="R701" s="802"/>
      <c r="S701" s="954" t="str">
        <f>IF(R701="Catastrófico",100%,IF(R701="Mayor",80%,IF(R701="Moderado",60%,IF(R701="Menor",40%,IF(R701="Leve",20%,"")))))</f>
        <v/>
      </c>
      <c r="T701" s="802" t="s">
        <v>9</v>
      </c>
      <c r="U701" s="954">
        <f>IF(T701="Catastrófico",100%,IF(T701="Mayor",80%,IF(T701="Moderado",60%,IF(T701="Menor",40%,IF(T701="Leve",20%,"")))))</f>
        <v>0.4</v>
      </c>
      <c r="V701" s="957" t="str">
        <f>IF(W701=100%,"Catastrófico",IF(W701=80%,"Mayor",IF(W701=60%,"Moderado",IF(W701=40%,"Menor",IF(W701=20%,"Leve","")))))</f>
        <v>Menor</v>
      </c>
      <c r="W701" s="954">
        <f>IF(AND(S701="",U701=""),"",MAX(S701,U701))</f>
        <v>0.4</v>
      </c>
      <c r="X701" s="954" t="str">
        <f>CONCATENATE(P701,V701)</f>
        <v>Muy BajaMenor</v>
      </c>
      <c r="Y701" s="967" t="str">
        <f>IF(X701="Muy AltaLeve","Alto",IF(X701="Muy AltaMenor","Alto",IF(X701="Muy AltaModerado","Alto",IF(X701="Muy AltaMayor","Alto",IF(X701="Muy AltaCatastrófico","Extremo",IF(X701="AltaLeve","Moderado",IF(X701="AltaMenor","Moderado",IF(X701="AltaModerado","Alto",IF(X701="AltaMayor","Alto",IF(X701="AltaCatastrófico","Extremo",IF(X701="MediaLeve","Moderado",IF(X701="MediaMenor","Moderado",IF(X701="MediaModerado","Moderado",IF(X701="MediaMayor","Alto",IF(X701="MediaCatastrófico","Extremo",IF(X701="BajaLeve","Bajo",IF(X701="BajaMenor","Moderado",IF(X701="BajaModerado","Moderado",IF(X701="BajaMayor","Alto",IF(X701="BajaCatastrófico","Extremo",IF(X701="Muy BajaLeve","Bajo",IF(X701="Muy BajaMenor","Bajo",IF(X701="Muy BajaModerado","Moderado",IF(X701="Muy BajaMayor","Alto",IF(X701="Muy BajaCatastrófico","Extremo","")))))))))))))))))))))))))</f>
        <v>Bajo</v>
      </c>
      <c r="Z701" s="58">
        <v>1</v>
      </c>
      <c r="AA701" s="385" t="s">
        <v>915</v>
      </c>
      <c r="AB701" s="381" t="s">
        <v>165</v>
      </c>
      <c r="AC701" s="385" t="s">
        <v>851</v>
      </c>
      <c r="AD701" s="382" t="str">
        <f t="shared" si="68"/>
        <v>Probabilidad</v>
      </c>
      <c r="AE701" s="381" t="s">
        <v>907</v>
      </c>
      <c r="AF701" s="301">
        <f t="shared" si="69"/>
        <v>0.15</v>
      </c>
      <c r="AG701" s="381" t="s">
        <v>903</v>
      </c>
      <c r="AH701" s="301">
        <f t="shared" si="70"/>
        <v>0.15</v>
      </c>
      <c r="AI701" s="300">
        <f t="shared" si="71"/>
        <v>0.3</v>
      </c>
      <c r="AJ701" s="59">
        <f>IFERROR(IF(AD701="Probabilidad",(Q701-(+Q701*AI701)),IF(AD701="Impacto",Q701,"")),"")</f>
        <v>0.14000000000000001</v>
      </c>
      <c r="AK701" s="59">
        <f>IFERROR(IF(AD701="Impacto",(W701-(+W701*AI701)),IF(AD701="Probabilidad",W701,"")),"")</f>
        <v>0.4</v>
      </c>
      <c r="AL701" s="10" t="s">
        <v>66</v>
      </c>
      <c r="AM701" s="10" t="s">
        <v>67</v>
      </c>
      <c r="AN701" s="10" t="s">
        <v>80</v>
      </c>
      <c r="AO701" s="951">
        <f>Q701</f>
        <v>0.2</v>
      </c>
      <c r="AP701" s="951">
        <f>IF(AJ701="","",MIN(AJ701:AJ706))</f>
        <v>8.4000000000000005E-2</v>
      </c>
      <c r="AQ701" s="967" t="str">
        <f>IFERROR(IF(AP701="","",IF(AP701&lt;=0.2,"Muy Baja",IF(AP701&lt;=0.4,"Baja",IF(AP701&lt;=0.6,"Media",IF(AP701&lt;=0.8,"Alta","Muy Alta"))))),"")</f>
        <v>Muy Baja</v>
      </c>
      <c r="AR701" s="951">
        <f>W701</f>
        <v>0.4</v>
      </c>
      <c r="AS701" s="951">
        <f>IF(AK701="","",MIN(AK701:AK706))</f>
        <v>0.4</v>
      </c>
      <c r="AT701" s="967" t="str">
        <f>IFERROR(IF(AS701="","",IF(AS701&lt;=0.2,"Leve",IF(AS701&lt;=0.4,"Menor",IF(AS701&lt;=0.6,"Moderado",IF(AS701&lt;=0.8,"Mayor","Catastrófico"))))),"")</f>
        <v>Menor</v>
      </c>
      <c r="AU701" s="967" t="str">
        <f>Y701</f>
        <v>Bajo</v>
      </c>
      <c r="AV701" s="967" t="str">
        <f>IFERROR(IF(OR(AND(AQ701="Muy Baja",AT701="Leve"),AND(AQ701="Muy Baja",AT701="Menor"),AND(AQ701="Baja",AT701="Leve")),"Bajo",IF(OR(AND(AQ701="Muy baja",AT701="Moderado"),AND(AQ701="Baja",AT701="Menor"),AND(AQ701="Baja",AT701="Moderado"),AND(AQ701="Media",AT701="Leve"),AND(AQ701="Media",AT701="Menor"),AND(AQ701="Media",AT701="Moderado"),AND(AQ701="Alta",AT701="Leve"),AND(AQ701="Alta",AT701="Menor")),"Moderado",IF(OR(AND(AQ701="Muy Baja",AT701="Mayor"),AND(AQ701="Baja",AT701="Mayor"),AND(AQ701="Media",AT701="Mayor"),AND(AQ701="Alta",AT701="Moderado"),AND(AQ701="Alta",AT701="Mayor"),AND(AQ701="Muy Alta",AT701="Leve"),AND(AQ701="Muy Alta",AT701="Menor"),AND(AQ701="Muy Alta",AT701="Moderado"),AND(AQ701="Muy Alta",AT701="Mayor")),"Alto",IF(OR(AND(AQ701="Muy Baja",AT701="Catastrófico"),AND(AQ701="Baja",AT701="Catastrófico"),AND(AQ701="Media",AT701="Catastrófico"),AND(AQ701="Alta",AT701="Catastrófico"),AND(AQ701="Muy Alta",AT701="Catastrófico")),"Extremo","")))),"")</f>
        <v>Bajo</v>
      </c>
      <c r="AW701" s="802" t="s">
        <v>82</v>
      </c>
      <c r="AX701" s="1202"/>
      <c r="AY701" s="1202"/>
      <c r="AZ701" s="1202"/>
      <c r="BA701" s="1202"/>
      <c r="BB701" s="1239"/>
      <c r="BC701" s="851"/>
      <c r="BD701" s="851"/>
      <c r="BE701" s="1019"/>
      <c r="BF701" s="1019"/>
      <c r="BG701" s="1019"/>
      <c r="BH701" s="1019"/>
      <c r="BI701" s="1019"/>
      <c r="BJ701" s="851"/>
      <c r="BK701" s="851"/>
      <c r="BL701" s="1048"/>
    </row>
    <row r="702" spans="1:64" ht="105" x14ac:dyDescent="0.25">
      <c r="A702" s="1056"/>
      <c r="B702" s="1168"/>
      <c r="C702" s="1062"/>
      <c r="D702" s="1013"/>
      <c r="E702" s="946"/>
      <c r="F702" s="1016"/>
      <c r="G702" s="852"/>
      <c r="H702" s="803"/>
      <c r="I702" s="1044"/>
      <c r="J702" s="983"/>
      <c r="K702" s="1002"/>
      <c r="L702" s="852"/>
      <c r="M702" s="852"/>
      <c r="N702" s="805"/>
      <c r="O702" s="971"/>
      <c r="P702" s="803"/>
      <c r="Q702" s="955"/>
      <c r="R702" s="803"/>
      <c r="S702" s="955"/>
      <c r="T702" s="803"/>
      <c r="U702" s="955"/>
      <c r="V702" s="958"/>
      <c r="W702" s="955"/>
      <c r="X702" s="955"/>
      <c r="Y702" s="968"/>
      <c r="Z702" s="68">
        <v>2</v>
      </c>
      <c r="AA702" s="385" t="s">
        <v>947</v>
      </c>
      <c r="AB702" s="381" t="s">
        <v>170</v>
      </c>
      <c r="AC702" s="385" t="s">
        <v>948</v>
      </c>
      <c r="AD702" s="384" t="str">
        <f t="shared" si="68"/>
        <v>Probabilidad</v>
      </c>
      <c r="AE702" s="383" t="s">
        <v>902</v>
      </c>
      <c r="AF702" s="302">
        <f t="shared" si="69"/>
        <v>0.25</v>
      </c>
      <c r="AG702" s="383" t="s">
        <v>903</v>
      </c>
      <c r="AH702" s="302">
        <f t="shared" si="70"/>
        <v>0.15</v>
      </c>
      <c r="AI702" s="315">
        <f t="shared" si="71"/>
        <v>0.4</v>
      </c>
      <c r="AJ702" s="69">
        <f>IFERROR(IF(AND(AD701="Probabilidad",AD702="Probabilidad"),(AJ701-(+AJ701*AI702)),IF(AD702="Probabilidad",(Q701-(+Q701*AI702)),IF(AD702="Impacto",AJ701,""))),"")</f>
        <v>8.4000000000000005E-2</v>
      </c>
      <c r="AK702" s="69">
        <f>IFERROR(IF(AND(AD701="Impacto",AD702="Impacto"),(AK701-(+AK701*AI702)),IF(AD702="Impacto",(W701-(W701*AI702)),IF(AD702="Probabilidad",AK701,""))),"")</f>
        <v>0.4</v>
      </c>
      <c r="AL702" s="10" t="s">
        <v>66</v>
      </c>
      <c r="AM702" s="10" t="s">
        <v>67</v>
      </c>
      <c r="AN702" s="10" t="s">
        <v>80</v>
      </c>
      <c r="AO702" s="952"/>
      <c r="AP702" s="952"/>
      <c r="AQ702" s="968"/>
      <c r="AR702" s="952"/>
      <c r="AS702" s="952"/>
      <c r="AT702" s="968"/>
      <c r="AU702" s="968"/>
      <c r="AV702" s="968"/>
      <c r="AW702" s="803"/>
      <c r="AX702" s="1185"/>
      <c r="AY702" s="1185"/>
      <c r="AZ702" s="1185"/>
      <c r="BA702" s="1185"/>
      <c r="BB702" s="1240"/>
      <c r="BC702" s="852"/>
      <c r="BD702" s="852"/>
      <c r="BE702" s="1020"/>
      <c r="BF702" s="1020"/>
      <c r="BG702" s="1020"/>
      <c r="BH702" s="1020"/>
      <c r="BI702" s="1020"/>
      <c r="BJ702" s="852"/>
      <c r="BK702" s="852"/>
      <c r="BL702" s="1041"/>
    </row>
    <row r="703" spans="1:64" x14ac:dyDescent="0.25">
      <c r="A703" s="1056"/>
      <c r="B703" s="1168"/>
      <c r="C703" s="1062"/>
      <c r="D703" s="1013"/>
      <c r="E703" s="946"/>
      <c r="F703" s="1016"/>
      <c r="G703" s="852"/>
      <c r="H703" s="803"/>
      <c r="I703" s="1044"/>
      <c r="J703" s="983"/>
      <c r="K703" s="1002"/>
      <c r="L703" s="852"/>
      <c r="M703" s="852"/>
      <c r="N703" s="805"/>
      <c r="O703" s="971"/>
      <c r="P703" s="803"/>
      <c r="Q703" s="955"/>
      <c r="R703" s="803"/>
      <c r="S703" s="955"/>
      <c r="T703" s="803"/>
      <c r="U703" s="955"/>
      <c r="V703" s="958"/>
      <c r="W703" s="955"/>
      <c r="X703" s="955"/>
      <c r="Y703" s="968"/>
      <c r="Z703" s="68">
        <v>3</v>
      </c>
      <c r="AA703" s="385"/>
      <c r="AB703" s="383"/>
      <c r="AC703" s="385"/>
      <c r="AD703" s="384" t="str">
        <f t="shared" si="68"/>
        <v/>
      </c>
      <c r="AE703" s="383"/>
      <c r="AF703" s="302" t="str">
        <f t="shared" si="69"/>
        <v/>
      </c>
      <c r="AG703" s="383"/>
      <c r="AH703" s="302" t="str">
        <f t="shared" si="70"/>
        <v/>
      </c>
      <c r="AI703" s="315" t="str">
        <f t="shared" si="71"/>
        <v/>
      </c>
      <c r="AJ703" s="69" t="str">
        <f>IFERROR(IF(AND(AD702="Probabilidad",AD703="Probabilidad"),(AJ702-(+AJ702*AI703)),IF(AND(AD702="Impacto",AD703="Probabilidad"),(AJ701-(+AJ701*AI703)),IF(AD703="Impacto",AJ702,""))),"")</f>
        <v/>
      </c>
      <c r="AK703" s="69" t="str">
        <f>IFERROR(IF(AND(AD702="Impacto",AD703="Impacto"),(AK702-(+AK702*AI703)),IF(AND(AD702="Probabilidad",AD703="Impacto"),(AK701-(+AK701*AI703)),IF(AD703="Probabilidad",AK702,""))),"")</f>
        <v/>
      </c>
      <c r="AL703" s="19"/>
      <c r="AM703" s="19"/>
      <c r="AN703" s="19"/>
      <c r="AO703" s="952"/>
      <c r="AP703" s="952"/>
      <c r="AQ703" s="968"/>
      <c r="AR703" s="952"/>
      <c r="AS703" s="952"/>
      <c r="AT703" s="968"/>
      <c r="AU703" s="968"/>
      <c r="AV703" s="968"/>
      <c r="AW703" s="803"/>
      <c r="AX703" s="1185"/>
      <c r="AY703" s="1185"/>
      <c r="AZ703" s="1185"/>
      <c r="BA703" s="1185"/>
      <c r="BB703" s="1240"/>
      <c r="BC703" s="852"/>
      <c r="BD703" s="852"/>
      <c r="BE703" s="1020"/>
      <c r="BF703" s="1020"/>
      <c r="BG703" s="1020"/>
      <c r="BH703" s="1020"/>
      <c r="BI703" s="1020"/>
      <c r="BJ703" s="852"/>
      <c r="BK703" s="852"/>
      <c r="BL703" s="1041"/>
    </row>
    <row r="704" spans="1:64" x14ac:dyDescent="0.25">
      <c r="A704" s="1056"/>
      <c r="B704" s="1168"/>
      <c r="C704" s="1062"/>
      <c r="D704" s="1013"/>
      <c r="E704" s="946"/>
      <c r="F704" s="1016"/>
      <c r="G704" s="852"/>
      <c r="H704" s="803"/>
      <c r="I704" s="1044"/>
      <c r="J704" s="983"/>
      <c r="K704" s="1002"/>
      <c r="L704" s="852"/>
      <c r="M704" s="852"/>
      <c r="N704" s="805"/>
      <c r="O704" s="971"/>
      <c r="P704" s="803"/>
      <c r="Q704" s="955"/>
      <c r="R704" s="803"/>
      <c r="S704" s="955"/>
      <c r="T704" s="803"/>
      <c r="U704" s="955"/>
      <c r="V704" s="958"/>
      <c r="W704" s="955"/>
      <c r="X704" s="955"/>
      <c r="Y704" s="968"/>
      <c r="Z704" s="68">
        <v>4</v>
      </c>
      <c r="AA704" s="385"/>
      <c r="AB704" s="383"/>
      <c r="AC704" s="385"/>
      <c r="AD704" s="384" t="str">
        <f t="shared" si="68"/>
        <v/>
      </c>
      <c r="AE704" s="383"/>
      <c r="AF704" s="302" t="str">
        <f t="shared" si="69"/>
        <v/>
      </c>
      <c r="AG704" s="383"/>
      <c r="AH704" s="302" t="str">
        <f t="shared" si="70"/>
        <v/>
      </c>
      <c r="AI704" s="315" t="str">
        <f t="shared" si="71"/>
        <v/>
      </c>
      <c r="AJ704" s="69" t="str">
        <f>IFERROR(IF(AND(AD703="Probabilidad",AD704="Probabilidad"),(AJ703-(+AJ703*AI704)),IF(AND(AD703="Impacto",AD704="Probabilidad"),(AJ702-(+AJ702*AI704)),IF(AD704="Impacto",AJ703,""))),"")</f>
        <v/>
      </c>
      <c r="AK704" s="69" t="str">
        <f>IFERROR(IF(AND(AD703="Impacto",AD704="Impacto"),(AK703-(+AK703*AI704)),IF(AND(AD703="Probabilidad",AD704="Impacto"),(AK702-(+AK702*AI704)),IF(AD704="Probabilidad",AK703,""))),"")</f>
        <v/>
      </c>
      <c r="AL704" s="19"/>
      <c r="AM704" s="19"/>
      <c r="AN704" s="19"/>
      <c r="AO704" s="952"/>
      <c r="AP704" s="952"/>
      <c r="AQ704" s="968"/>
      <c r="AR704" s="952"/>
      <c r="AS704" s="952"/>
      <c r="AT704" s="968"/>
      <c r="AU704" s="968"/>
      <c r="AV704" s="968"/>
      <c r="AW704" s="803"/>
      <c r="AX704" s="1185"/>
      <c r="AY704" s="1185"/>
      <c r="AZ704" s="1185"/>
      <c r="BA704" s="1185"/>
      <c r="BB704" s="1240"/>
      <c r="BC704" s="852"/>
      <c r="BD704" s="852"/>
      <c r="BE704" s="1020"/>
      <c r="BF704" s="1020"/>
      <c r="BG704" s="1020"/>
      <c r="BH704" s="1020"/>
      <c r="BI704" s="1020"/>
      <c r="BJ704" s="852"/>
      <c r="BK704" s="852"/>
      <c r="BL704" s="1041"/>
    </row>
    <row r="705" spans="1:64" x14ac:dyDescent="0.25">
      <c r="A705" s="1056"/>
      <c r="B705" s="1168"/>
      <c r="C705" s="1062"/>
      <c r="D705" s="1013"/>
      <c r="E705" s="946"/>
      <c r="F705" s="1016"/>
      <c r="G705" s="852"/>
      <c r="H705" s="803"/>
      <c r="I705" s="1044"/>
      <c r="J705" s="983"/>
      <c r="K705" s="1002"/>
      <c r="L705" s="852"/>
      <c r="M705" s="852"/>
      <c r="N705" s="805"/>
      <c r="O705" s="971"/>
      <c r="P705" s="803"/>
      <c r="Q705" s="955"/>
      <c r="R705" s="803"/>
      <c r="S705" s="955"/>
      <c r="T705" s="803"/>
      <c r="U705" s="955"/>
      <c r="V705" s="958"/>
      <c r="W705" s="955"/>
      <c r="X705" s="955"/>
      <c r="Y705" s="968"/>
      <c r="Z705" s="68">
        <v>5</v>
      </c>
      <c r="AA705" s="385"/>
      <c r="AB705" s="383"/>
      <c r="AC705" s="385"/>
      <c r="AD705" s="384" t="str">
        <f t="shared" si="68"/>
        <v/>
      </c>
      <c r="AE705" s="383"/>
      <c r="AF705" s="302" t="str">
        <f t="shared" si="69"/>
        <v/>
      </c>
      <c r="AG705" s="383"/>
      <c r="AH705" s="302" t="str">
        <f t="shared" si="70"/>
        <v/>
      </c>
      <c r="AI705" s="315" t="str">
        <f t="shared" si="71"/>
        <v/>
      </c>
      <c r="AJ705" s="69" t="str">
        <f>IFERROR(IF(AND(AD704="Probabilidad",AD705="Probabilidad"),(AJ704-(+AJ704*AI705)),IF(AND(AD704="Impacto",AD705="Probabilidad"),(AJ703-(+AJ703*AI705)),IF(AD705="Impacto",AJ704,""))),"")</f>
        <v/>
      </c>
      <c r="AK705" s="69" t="str">
        <f>IFERROR(IF(AND(AD704="Impacto",AD705="Impacto"),(AK704-(+AK704*AI705)),IF(AND(AD704="Probabilidad",AD705="Impacto"),(AK703-(+AK703*AI705)),IF(AD705="Probabilidad",AK704,""))),"")</f>
        <v/>
      </c>
      <c r="AL705" s="19"/>
      <c r="AM705" s="19"/>
      <c r="AN705" s="19"/>
      <c r="AO705" s="952"/>
      <c r="AP705" s="952"/>
      <c r="AQ705" s="968"/>
      <c r="AR705" s="952"/>
      <c r="AS705" s="952"/>
      <c r="AT705" s="968"/>
      <c r="AU705" s="968"/>
      <c r="AV705" s="968"/>
      <c r="AW705" s="803"/>
      <c r="AX705" s="1185"/>
      <c r="AY705" s="1185"/>
      <c r="AZ705" s="1185"/>
      <c r="BA705" s="1185"/>
      <c r="BB705" s="1240"/>
      <c r="BC705" s="852"/>
      <c r="BD705" s="852"/>
      <c r="BE705" s="1020"/>
      <c r="BF705" s="1020"/>
      <c r="BG705" s="1020"/>
      <c r="BH705" s="1020"/>
      <c r="BI705" s="1020"/>
      <c r="BJ705" s="852"/>
      <c r="BK705" s="852"/>
      <c r="BL705" s="1041"/>
    </row>
    <row r="706" spans="1:64" ht="15.75" thickBot="1" x14ac:dyDescent="0.3">
      <c r="A706" s="1056"/>
      <c r="B706" s="1168"/>
      <c r="C706" s="1062"/>
      <c r="D706" s="1014"/>
      <c r="E706" s="947"/>
      <c r="F706" s="1017"/>
      <c r="G706" s="960"/>
      <c r="H706" s="847"/>
      <c r="I706" s="1045"/>
      <c r="J706" s="984"/>
      <c r="K706" s="1003"/>
      <c r="L706" s="960"/>
      <c r="M706" s="960"/>
      <c r="N706" s="806"/>
      <c r="O706" s="972"/>
      <c r="P706" s="847"/>
      <c r="Q706" s="956"/>
      <c r="R706" s="847"/>
      <c r="S706" s="956"/>
      <c r="T706" s="847"/>
      <c r="U706" s="956"/>
      <c r="V706" s="959"/>
      <c r="W706" s="956"/>
      <c r="X706" s="956"/>
      <c r="Y706" s="969"/>
      <c r="Z706" s="60">
        <v>6</v>
      </c>
      <c r="AA706" s="387"/>
      <c r="AB706" s="388"/>
      <c r="AC706" s="387"/>
      <c r="AD706" s="391" t="str">
        <f t="shared" si="68"/>
        <v/>
      </c>
      <c r="AE706" s="388"/>
      <c r="AF706" s="303" t="str">
        <f t="shared" si="69"/>
        <v/>
      </c>
      <c r="AG706" s="388"/>
      <c r="AH706" s="303" t="str">
        <f t="shared" si="70"/>
        <v/>
      </c>
      <c r="AI706" s="61" t="str">
        <f t="shared" si="71"/>
        <v/>
      </c>
      <c r="AJ706" s="63" t="str">
        <f>IFERROR(IF(AND(AD705="Probabilidad",AD706="Probabilidad"),(AJ705-(+AJ705*AI706)),IF(AND(AD705="Impacto",AD706="Probabilidad"),(AJ704-(+AJ704*AI706)),IF(AD706="Impacto",AJ705,""))),"")</f>
        <v/>
      </c>
      <c r="AK706" s="63" t="str">
        <f>IFERROR(IF(AND(AD705="Impacto",AD706="Impacto"),(AK705-(+AK705*AI706)),IF(AND(AD705="Probabilidad",AD706="Impacto"),(AK704-(+AK704*AI706)),IF(AD706="Probabilidad",AK705,""))),"")</f>
        <v/>
      </c>
      <c r="AL706" s="20"/>
      <c r="AM706" s="20"/>
      <c r="AN706" s="20"/>
      <c r="AO706" s="953"/>
      <c r="AP706" s="953"/>
      <c r="AQ706" s="969"/>
      <c r="AR706" s="953"/>
      <c r="AS706" s="953"/>
      <c r="AT706" s="969"/>
      <c r="AU706" s="969"/>
      <c r="AV706" s="969"/>
      <c r="AW706" s="847"/>
      <c r="AX706" s="1186"/>
      <c r="AY706" s="1186"/>
      <c r="AZ706" s="1186"/>
      <c r="BA706" s="1186"/>
      <c r="BB706" s="1241"/>
      <c r="BC706" s="960"/>
      <c r="BD706" s="960"/>
      <c r="BE706" s="1021"/>
      <c r="BF706" s="1021"/>
      <c r="BG706" s="1021"/>
      <c r="BH706" s="1021"/>
      <c r="BI706" s="1021"/>
      <c r="BJ706" s="960"/>
      <c r="BK706" s="960"/>
      <c r="BL706" s="1042"/>
    </row>
    <row r="707" spans="1:64" ht="90" customHeight="1" thickBot="1" x14ac:dyDescent="0.3">
      <c r="A707" s="1056"/>
      <c r="B707" s="1168"/>
      <c r="C707" s="1062"/>
      <c r="D707" s="1012" t="s">
        <v>840</v>
      </c>
      <c r="E707" s="945" t="s">
        <v>130</v>
      </c>
      <c r="F707" s="1015">
        <v>13</v>
      </c>
      <c r="G707" s="851" t="s">
        <v>1354</v>
      </c>
      <c r="H707" s="802" t="s">
        <v>98</v>
      </c>
      <c r="I707" s="1043" t="s">
        <v>1371</v>
      </c>
      <c r="J707" s="982" t="s">
        <v>16</v>
      </c>
      <c r="K707" s="1001" t="str">
        <f>CONCATENATE(" *",[31]Árbol_G!C844," *",[31]Árbol_G!E844," *",[31]Árbol_G!G844)</f>
        <v xml:space="preserve"> * * *</v>
      </c>
      <c r="L707" s="851" t="s">
        <v>1355</v>
      </c>
      <c r="M707" s="851" t="s">
        <v>1356</v>
      </c>
      <c r="N707" s="804"/>
      <c r="O707" s="970"/>
      <c r="P707" s="802" t="s">
        <v>72</v>
      </c>
      <c r="Q707" s="954">
        <f>IF(P707="Muy Alta",100%,IF(P707="Alta",80%,IF(P707="Media",60%,IF(P707="Baja",40%,IF(P707="Muy Baja",20%,"")))))</f>
        <v>0.8</v>
      </c>
      <c r="R707" s="802"/>
      <c r="S707" s="954" t="str">
        <f>IF(R707="Catastrófico",100%,IF(R707="Mayor",80%,IF(R707="Moderado",60%,IF(R707="Menor",40%,IF(R707="Leve",20%,"")))))</f>
        <v/>
      </c>
      <c r="T707" s="802" t="s">
        <v>74</v>
      </c>
      <c r="U707" s="954">
        <f>IF(T707="Catastrófico",100%,IF(T707="Mayor",80%,IF(T707="Moderado",60%,IF(T707="Menor",40%,IF(T707="Leve",20%,"")))))</f>
        <v>0.2</v>
      </c>
      <c r="V707" s="957" t="str">
        <f>IF(W707=100%,"Catastrófico",IF(W707=80%,"Mayor",IF(W707=60%,"Moderado",IF(W707=40%,"Menor",IF(W707=20%,"Leve","")))))</f>
        <v>Leve</v>
      </c>
      <c r="W707" s="954">
        <f>IF(AND(S707="",U707=""),"",MAX(S707,U707))</f>
        <v>0.2</v>
      </c>
      <c r="X707" s="954" t="str">
        <f>CONCATENATE(P707,V707)</f>
        <v>AltaLeve</v>
      </c>
      <c r="Y707" s="967" t="str">
        <f>IF(X707="Muy AltaLeve","Alto",IF(X707="Muy AltaMenor","Alto",IF(X707="Muy AltaModerado","Alto",IF(X707="Muy AltaMayor","Alto",IF(X707="Muy AltaCatastrófico","Extremo",IF(X707="AltaLeve","Moderado",IF(X707="AltaMenor","Moderado",IF(X707="AltaModerado","Alto",IF(X707="AltaMayor","Alto",IF(X707="AltaCatastrófico","Extremo",IF(X707="MediaLeve","Moderado",IF(X707="MediaMenor","Moderado",IF(X707="MediaModerado","Moderado",IF(X707="MediaMayor","Alto",IF(X707="MediaCatastrófico","Extremo",IF(X707="BajaLeve","Bajo",IF(X707="BajaMenor","Moderado",IF(X707="BajaModerado","Moderado",IF(X707="BajaMayor","Alto",IF(X707="BajaCatastrófico","Extremo",IF(X707="Muy BajaLeve","Bajo",IF(X707="Muy BajaMenor","Bajo",IF(X707="Muy BajaModerado","Moderado",IF(X707="Muy BajaMayor","Alto",IF(X707="Muy BajaCatastrófico","Extremo","")))))))))))))))))))))))))</f>
        <v>Moderado</v>
      </c>
      <c r="Z707" s="58">
        <v>1</v>
      </c>
      <c r="AA707" s="385" t="s">
        <v>915</v>
      </c>
      <c r="AB707" s="381" t="s">
        <v>165</v>
      </c>
      <c r="AC707" s="385" t="s">
        <v>851</v>
      </c>
      <c r="AD707" s="382" t="str">
        <f t="shared" si="68"/>
        <v>Probabilidad</v>
      </c>
      <c r="AE707" s="381" t="s">
        <v>907</v>
      </c>
      <c r="AF707" s="301">
        <f t="shared" si="69"/>
        <v>0.15</v>
      </c>
      <c r="AG707" s="381" t="s">
        <v>903</v>
      </c>
      <c r="AH707" s="301">
        <f t="shared" si="70"/>
        <v>0.15</v>
      </c>
      <c r="AI707" s="300">
        <f t="shared" si="71"/>
        <v>0.3</v>
      </c>
      <c r="AJ707" s="59">
        <f>IFERROR(IF(AD707="Probabilidad",(Q707-(+Q707*AI707)),IF(AD707="Impacto",Q707,"")),"")</f>
        <v>0.56000000000000005</v>
      </c>
      <c r="AK707" s="59">
        <f>IFERROR(IF(AD707="Impacto",(W707-(+W707*AI707)),IF(AD707="Probabilidad",W707,"")),"")</f>
        <v>0.2</v>
      </c>
      <c r="AL707" s="10" t="s">
        <v>66</v>
      </c>
      <c r="AM707" s="10" t="s">
        <v>67</v>
      </c>
      <c r="AN707" s="10" t="s">
        <v>80</v>
      </c>
      <c r="AO707" s="951">
        <f>Q707</f>
        <v>0.8</v>
      </c>
      <c r="AP707" s="951">
        <f>IF(AJ707="","",MIN(AJ707:AJ712))</f>
        <v>0.1008</v>
      </c>
      <c r="AQ707" s="967" t="str">
        <f>IFERROR(IF(AP707="","",IF(AP707&lt;=0.2,"Muy Baja",IF(AP707&lt;=0.4,"Baja",IF(AP707&lt;=0.6,"Media",IF(AP707&lt;=0.8,"Alta","Muy Alta"))))),"")</f>
        <v>Muy Baja</v>
      </c>
      <c r="AR707" s="951">
        <f>W707</f>
        <v>0.2</v>
      </c>
      <c r="AS707" s="951">
        <f>IF(AK707="","",MIN(AK707:AK712))</f>
        <v>0.2</v>
      </c>
      <c r="AT707" s="967" t="str">
        <f>IFERROR(IF(AS707="","",IF(AS707&lt;=0.2,"Leve",IF(AS707&lt;=0.4,"Menor",IF(AS707&lt;=0.6,"Moderado",IF(AS707&lt;=0.8,"Mayor","Catastrófico"))))),"")</f>
        <v>Leve</v>
      </c>
      <c r="AU707" s="967" t="str">
        <f>Y707</f>
        <v>Moderado</v>
      </c>
      <c r="AV707" s="967" t="str">
        <f>IFERROR(IF(OR(AND(AQ707="Muy Baja",AT707="Leve"),AND(AQ707="Muy Baja",AT707="Menor"),AND(AQ707="Baja",AT707="Leve")),"Bajo",IF(OR(AND(AQ707="Muy baja",AT707="Moderado"),AND(AQ707="Baja",AT707="Menor"),AND(AQ707="Baja",AT707="Moderado"),AND(AQ707="Media",AT707="Leve"),AND(AQ707="Media",AT707="Menor"),AND(AQ707="Media",AT707="Moderado"),AND(AQ707="Alta",AT707="Leve"),AND(AQ707="Alta",AT707="Menor")),"Moderado",IF(OR(AND(AQ707="Muy Baja",AT707="Mayor"),AND(AQ707="Baja",AT707="Mayor"),AND(AQ707="Media",AT707="Mayor"),AND(AQ707="Alta",AT707="Moderado"),AND(AQ707="Alta",AT707="Mayor"),AND(AQ707="Muy Alta",AT707="Leve"),AND(AQ707="Muy Alta",AT707="Menor"),AND(AQ707="Muy Alta",AT707="Moderado"),AND(AQ707="Muy Alta",AT707="Mayor")),"Alto",IF(OR(AND(AQ707="Muy Baja",AT707="Catastrófico"),AND(AQ707="Baja",AT707="Catastrófico"),AND(AQ707="Media",AT707="Catastrófico"),AND(AQ707="Alta",AT707="Catastrófico"),AND(AQ707="Muy Alta",AT707="Catastrófico")),"Extremo","")))),"")</f>
        <v>Bajo</v>
      </c>
      <c r="AW707" s="802" t="s">
        <v>82</v>
      </c>
      <c r="AX707" s="1202"/>
      <c r="AY707" s="1202"/>
      <c r="AZ707" s="1202"/>
      <c r="BA707" s="1202"/>
      <c r="BB707" s="1239"/>
      <c r="BC707" s="851"/>
      <c r="BD707" s="851"/>
      <c r="BE707" s="1019"/>
      <c r="BF707" s="1019"/>
      <c r="BG707" s="1019"/>
      <c r="BH707" s="1019"/>
      <c r="BI707" s="1019"/>
      <c r="BJ707" s="851"/>
      <c r="BK707" s="851"/>
      <c r="BL707" s="1048"/>
    </row>
    <row r="708" spans="1:64" ht="71.25" thickBot="1" x14ac:dyDescent="0.3">
      <c r="A708" s="1056"/>
      <c r="B708" s="1168"/>
      <c r="C708" s="1062"/>
      <c r="D708" s="1013"/>
      <c r="E708" s="946"/>
      <c r="F708" s="1016"/>
      <c r="G708" s="852"/>
      <c r="H708" s="803"/>
      <c r="I708" s="1044"/>
      <c r="J708" s="983"/>
      <c r="K708" s="1002"/>
      <c r="L708" s="852"/>
      <c r="M708" s="852"/>
      <c r="N708" s="805"/>
      <c r="O708" s="971"/>
      <c r="P708" s="803"/>
      <c r="Q708" s="955"/>
      <c r="R708" s="803"/>
      <c r="S708" s="955"/>
      <c r="T708" s="803"/>
      <c r="U708" s="955"/>
      <c r="V708" s="958"/>
      <c r="W708" s="955"/>
      <c r="X708" s="955"/>
      <c r="Y708" s="968"/>
      <c r="Z708" s="68">
        <v>2</v>
      </c>
      <c r="AA708" s="380" t="s">
        <v>952</v>
      </c>
      <c r="AB708" s="383" t="s">
        <v>165</v>
      </c>
      <c r="AC708" s="380" t="s">
        <v>953</v>
      </c>
      <c r="AD708" s="384" t="str">
        <f t="shared" si="68"/>
        <v>Probabilidad</v>
      </c>
      <c r="AE708" s="383" t="s">
        <v>902</v>
      </c>
      <c r="AF708" s="302">
        <f t="shared" si="69"/>
        <v>0.25</v>
      </c>
      <c r="AG708" s="383" t="s">
        <v>65</v>
      </c>
      <c r="AH708" s="302">
        <f t="shared" si="70"/>
        <v>0.25</v>
      </c>
      <c r="AI708" s="315">
        <f t="shared" si="71"/>
        <v>0.5</v>
      </c>
      <c r="AJ708" s="69">
        <f>IFERROR(IF(AND(AD707="Probabilidad",AD708="Probabilidad"),(AJ707-(+AJ707*AI708)),IF(AD708="Probabilidad",(Q707-(+Q707*AI708)),IF(AD708="Impacto",AJ707,""))),"")</f>
        <v>0.28000000000000003</v>
      </c>
      <c r="AK708" s="69">
        <f>IFERROR(IF(AND(AD707="Impacto",AD708="Impacto"),(AK707-(+AK707*AI708)),IF(AD708="Impacto",(W707-(W707*AI708)),IF(AD708="Probabilidad",AK707,""))),"")</f>
        <v>0.2</v>
      </c>
      <c r="AL708" s="10" t="s">
        <v>66</v>
      </c>
      <c r="AM708" s="10" t="s">
        <v>67</v>
      </c>
      <c r="AN708" s="10" t="s">
        <v>80</v>
      </c>
      <c r="AO708" s="952"/>
      <c r="AP708" s="952"/>
      <c r="AQ708" s="968"/>
      <c r="AR708" s="952"/>
      <c r="AS708" s="952"/>
      <c r="AT708" s="968"/>
      <c r="AU708" s="968"/>
      <c r="AV708" s="968"/>
      <c r="AW708" s="803"/>
      <c r="AX708" s="1185"/>
      <c r="AY708" s="1185"/>
      <c r="AZ708" s="1185"/>
      <c r="BA708" s="1185"/>
      <c r="BB708" s="1240"/>
      <c r="BC708" s="852"/>
      <c r="BD708" s="852"/>
      <c r="BE708" s="1020"/>
      <c r="BF708" s="1020"/>
      <c r="BG708" s="1020"/>
      <c r="BH708" s="1020"/>
      <c r="BI708" s="1020"/>
      <c r="BJ708" s="852"/>
      <c r="BK708" s="852"/>
      <c r="BL708" s="1041"/>
    </row>
    <row r="709" spans="1:64" ht="71.25" thickBot="1" x14ac:dyDescent="0.3">
      <c r="A709" s="1056"/>
      <c r="B709" s="1168"/>
      <c r="C709" s="1062"/>
      <c r="D709" s="1013"/>
      <c r="E709" s="946"/>
      <c r="F709" s="1016"/>
      <c r="G709" s="852"/>
      <c r="H709" s="803"/>
      <c r="I709" s="1044"/>
      <c r="J709" s="983"/>
      <c r="K709" s="1002"/>
      <c r="L709" s="852"/>
      <c r="M709" s="852"/>
      <c r="N709" s="805"/>
      <c r="O709" s="971"/>
      <c r="P709" s="803"/>
      <c r="Q709" s="955"/>
      <c r="R709" s="803"/>
      <c r="S709" s="955"/>
      <c r="T709" s="803"/>
      <c r="U709" s="955"/>
      <c r="V709" s="958"/>
      <c r="W709" s="955"/>
      <c r="X709" s="955"/>
      <c r="Y709" s="968"/>
      <c r="Z709" s="68">
        <v>3</v>
      </c>
      <c r="AA709" s="380" t="s">
        <v>954</v>
      </c>
      <c r="AB709" s="383" t="s">
        <v>165</v>
      </c>
      <c r="AC709" s="380" t="s">
        <v>953</v>
      </c>
      <c r="AD709" s="384" t="str">
        <f t="shared" si="68"/>
        <v>Probabilidad</v>
      </c>
      <c r="AE709" s="383" t="s">
        <v>907</v>
      </c>
      <c r="AF709" s="302">
        <f t="shared" si="69"/>
        <v>0.15</v>
      </c>
      <c r="AG709" s="383" t="s">
        <v>65</v>
      </c>
      <c r="AH709" s="302">
        <f t="shared" si="70"/>
        <v>0.25</v>
      </c>
      <c r="AI709" s="315">
        <f t="shared" si="71"/>
        <v>0.4</v>
      </c>
      <c r="AJ709" s="69">
        <f>IFERROR(IF(AND(AD708="Probabilidad",AD709="Probabilidad"),(AJ708-(+AJ708*AI709)),IF(AND(AD708="Impacto",AD709="Probabilidad"),(AJ707-(+AJ707*AI709)),IF(AD709="Impacto",AJ708,""))),"")</f>
        <v>0.16800000000000001</v>
      </c>
      <c r="AK709" s="69">
        <f>IFERROR(IF(AND(AD708="Impacto",AD709="Impacto"),(AK708-(+AK708*AI709)),IF(AND(AD708="Probabilidad",AD709="Impacto"),(AK707-(+AK707*AI709)),IF(AD709="Probabilidad",AK708,""))),"")</f>
        <v>0.2</v>
      </c>
      <c r="AL709" s="10" t="s">
        <v>66</v>
      </c>
      <c r="AM709" s="10" t="s">
        <v>67</v>
      </c>
      <c r="AN709" s="10" t="s">
        <v>80</v>
      </c>
      <c r="AO709" s="952"/>
      <c r="AP709" s="952"/>
      <c r="AQ709" s="968"/>
      <c r="AR709" s="952"/>
      <c r="AS709" s="952"/>
      <c r="AT709" s="968"/>
      <c r="AU709" s="968"/>
      <c r="AV709" s="968"/>
      <c r="AW709" s="803"/>
      <c r="AX709" s="1185"/>
      <c r="AY709" s="1185"/>
      <c r="AZ709" s="1185"/>
      <c r="BA709" s="1185"/>
      <c r="BB709" s="1240"/>
      <c r="BC709" s="852"/>
      <c r="BD709" s="852"/>
      <c r="BE709" s="1020"/>
      <c r="BF709" s="1020"/>
      <c r="BG709" s="1020"/>
      <c r="BH709" s="1020"/>
      <c r="BI709" s="1020"/>
      <c r="BJ709" s="852"/>
      <c r="BK709" s="852"/>
      <c r="BL709" s="1041"/>
    </row>
    <row r="710" spans="1:64" ht="70.5" x14ac:dyDescent="0.25">
      <c r="A710" s="1056"/>
      <c r="B710" s="1168"/>
      <c r="C710" s="1062"/>
      <c r="D710" s="1013"/>
      <c r="E710" s="946"/>
      <c r="F710" s="1016"/>
      <c r="G710" s="852"/>
      <c r="H710" s="803"/>
      <c r="I710" s="1044"/>
      <c r="J710" s="983"/>
      <c r="K710" s="1002"/>
      <c r="L710" s="852"/>
      <c r="M710" s="852"/>
      <c r="N710" s="805"/>
      <c r="O710" s="971"/>
      <c r="P710" s="803"/>
      <c r="Q710" s="955"/>
      <c r="R710" s="803"/>
      <c r="S710" s="955"/>
      <c r="T710" s="803"/>
      <c r="U710" s="955"/>
      <c r="V710" s="958"/>
      <c r="W710" s="955"/>
      <c r="X710" s="955"/>
      <c r="Y710" s="968"/>
      <c r="Z710" s="68">
        <v>4</v>
      </c>
      <c r="AA710" s="380" t="s">
        <v>955</v>
      </c>
      <c r="AB710" s="383" t="s">
        <v>165</v>
      </c>
      <c r="AC710" s="380" t="s">
        <v>953</v>
      </c>
      <c r="AD710" s="384" t="str">
        <f t="shared" si="68"/>
        <v>Probabilidad</v>
      </c>
      <c r="AE710" s="383" t="s">
        <v>907</v>
      </c>
      <c r="AF710" s="302">
        <f t="shared" si="69"/>
        <v>0.15</v>
      </c>
      <c r="AG710" s="383" t="s">
        <v>65</v>
      </c>
      <c r="AH710" s="302">
        <f t="shared" si="70"/>
        <v>0.25</v>
      </c>
      <c r="AI710" s="315">
        <f t="shared" si="71"/>
        <v>0.4</v>
      </c>
      <c r="AJ710" s="69">
        <f>IFERROR(IF(AND(AD709="Probabilidad",AD710="Probabilidad"),(AJ709-(+AJ709*AI710)),IF(AND(AD709="Impacto",AD710="Probabilidad"),(AJ708-(+AJ708*AI710)),IF(AD710="Impacto",AJ709,""))),"")</f>
        <v>0.1008</v>
      </c>
      <c r="AK710" s="69">
        <f>IFERROR(IF(AND(AD709="Impacto",AD710="Impacto"),(AK709-(+AK709*AI710)),IF(AND(AD709="Probabilidad",AD710="Impacto"),(AK708-(+AK708*AI710)),IF(AD710="Probabilidad",AK709,""))),"")</f>
        <v>0.2</v>
      </c>
      <c r="AL710" s="10" t="s">
        <v>66</v>
      </c>
      <c r="AM710" s="10" t="s">
        <v>67</v>
      </c>
      <c r="AN710" s="10" t="s">
        <v>80</v>
      </c>
      <c r="AO710" s="952"/>
      <c r="AP710" s="952"/>
      <c r="AQ710" s="968"/>
      <c r="AR710" s="952"/>
      <c r="AS710" s="952"/>
      <c r="AT710" s="968"/>
      <c r="AU710" s="968"/>
      <c r="AV710" s="968"/>
      <c r="AW710" s="803"/>
      <c r="AX710" s="1185"/>
      <c r="AY710" s="1185"/>
      <c r="AZ710" s="1185"/>
      <c r="BA710" s="1185"/>
      <c r="BB710" s="1240"/>
      <c r="BC710" s="852"/>
      <c r="BD710" s="852"/>
      <c r="BE710" s="1020"/>
      <c r="BF710" s="1020"/>
      <c r="BG710" s="1020"/>
      <c r="BH710" s="1020"/>
      <c r="BI710" s="1020"/>
      <c r="BJ710" s="852"/>
      <c r="BK710" s="852"/>
      <c r="BL710" s="1041"/>
    </row>
    <row r="711" spans="1:64" x14ac:dyDescent="0.25">
      <c r="A711" s="1056"/>
      <c r="B711" s="1168"/>
      <c r="C711" s="1062"/>
      <c r="D711" s="1013"/>
      <c r="E711" s="946"/>
      <c r="F711" s="1016"/>
      <c r="G711" s="852"/>
      <c r="H711" s="803"/>
      <c r="I711" s="1044"/>
      <c r="J711" s="983"/>
      <c r="K711" s="1002"/>
      <c r="L711" s="852"/>
      <c r="M711" s="852"/>
      <c r="N711" s="805"/>
      <c r="O711" s="971"/>
      <c r="P711" s="803"/>
      <c r="Q711" s="955"/>
      <c r="R711" s="803"/>
      <c r="S711" s="955"/>
      <c r="T711" s="803"/>
      <c r="U711" s="955"/>
      <c r="V711" s="958"/>
      <c r="W711" s="955"/>
      <c r="X711" s="955"/>
      <c r="Y711" s="968"/>
      <c r="Z711" s="68">
        <v>5</v>
      </c>
      <c r="AA711" s="385"/>
      <c r="AB711" s="383"/>
      <c r="AC711" s="385"/>
      <c r="AD711" s="384" t="str">
        <f t="shared" si="68"/>
        <v/>
      </c>
      <c r="AE711" s="383"/>
      <c r="AF711" s="302" t="str">
        <f t="shared" si="69"/>
        <v/>
      </c>
      <c r="AG711" s="383"/>
      <c r="AH711" s="302" t="str">
        <f t="shared" si="70"/>
        <v/>
      </c>
      <c r="AI711" s="315" t="str">
        <f t="shared" si="71"/>
        <v/>
      </c>
      <c r="AJ711" s="69" t="str">
        <f>IFERROR(IF(AND(AD710="Probabilidad",AD711="Probabilidad"),(AJ710-(+AJ710*AI711)),IF(AND(AD710="Impacto",AD711="Probabilidad"),(AJ709-(+AJ709*AI711)),IF(AD711="Impacto",AJ710,""))),"")</f>
        <v/>
      </c>
      <c r="AK711" s="69" t="str">
        <f>IFERROR(IF(AND(AD710="Impacto",AD711="Impacto"),(AK710-(+AK710*AI711)),IF(AND(AD710="Probabilidad",AD711="Impacto"),(AK709-(+AK709*AI711)),IF(AD711="Probabilidad",AK710,""))),"")</f>
        <v/>
      </c>
      <c r="AL711" s="19"/>
      <c r="AM711" s="19"/>
      <c r="AN711" s="19"/>
      <c r="AO711" s="952"/>
      <c r="AP711" s="952"/>
      <c r="AQ711" s="968"/>
      <c r="AR711" s="952"/>
      <c r="AS711" s="952"/>
      <c r="AT711" s="968"/>
      <c r="AU711" s="968"/>
      <c r="AV711" s="968"/>
      <c r="AW711" s="803"/>
      <c r="AX711" s="1185"/>
      <c r="AY711" s="1185"/>
      <c r="AZ711" s="1185"/>
      <c r="BA711" s="1185"/>
      <c r="BB711" s="1240"/>
      <c r="BC711" s="852"/>
      <c r="BD711" s="852"/>
      <c r="BE711" s="1020"/>
      <c r="BF711" s="1020"/>
      <c r="BG711" s="1020"/>
      <c r="BH711" s="1020"/>
      <c r="BI711" s="1020"/>
      <c r="BJ711" s="852"/>
      <c r="BK711" s="852"/>
      <c r="BL711" s="1041"/>
    </row>
    <row r="712" spans="1:64" ht="15.75" thickBot="1" x14ac:dyDescent="0.3">
      <c r="A712" s="1056"/>
      <c r="B712" s="1168"/>
      <c r="C712" s="1062"/>
      <c r="D712" s="1014"/>
      <c r="E712" s="947"/>
      <c r="F712" s="1017"/>
      <c r="G712" s="960"/>
      <c r="H712" s="847"/>
      <c r="I712" s="1045"/>
      <c r="J712" s="984"/>
      <c r="K712" s="1003"/>
      <c r="L712" s="960"/>
      <c r="M712" s="960"/>
      <c r="N712" s="806"/>
      <c r="O712" s="972"/>
      <c r="P712" s="847"/>
      <c r="Q712" s="956"/>
      <c r="R712" s="847"/>
      <c r="S712" s="956"/>
      <c r="T712" s="847"/>
      <c r="U712" s="956"/>
      <c r="V712" s="959"/>
      <c r="W712" s="956"/>
      <c r="X712" s="956"/>
      <c r="Y712" s="969"/>
      <c r="Z712" s="60">
        <v>6</v>
      </c>
      <c r="AA712" s="385"/>
      <c r="AB712" s="388"/>
      <c r="AC712" s="387"/>
      <c r="AD712" s="391" t="str">
        <f t="shared" si="68"/>
        <v/>
      </c>
      <c r="AE712" s="388"/>
      <c r="AF712" s="303" t="str">
        <f t="shared" si="69"/>
        <v/>
      </c>
      <c r="AG712" s="388"/>
      <c r="AH712" s="303" t="str">
        <f t="shared" si="70"/>
        <v/>
      </c>
      <c r="AI712" s="61" t="str">
        <f t="shared" si="71"/>
        <v/>
      </c>
      <c r="AJ712" s="63" t="str">
        <f>IFERROR(IF(AND(AD711="Probabilidad",AD712="Probabilidad"),(AJ711-(+AJ711*AI712)),IF(AND(AD711="Impacto",AD712="Probabilidad"),(AJ710-(+AJ710*AI712)),IF(AD712="Impacto",AJ711,""))),"")</f>
        <v/>
      </c>
      <c r="AK712" s="63" t="str">
        <f>IFERROR(IF(AND(AD711="Impacto",AD712="Impacto"),(AK711-(+AK711*AI712)),IF(AND(AD711="Probabilidad",AD712="Impacto"),(AK710-(+AK710*AI712)),IF(AD712="Probabilidad",AK711,""))),"")</f>
        <v/>
      </c>
      <c r="AL712" s="20"/>
      <c r="AM712" s="20"/>
      <c r="AN712" s="20"/>
      <c r="AO712" s="953"/>
      <c r="AP712" s="953"/>
      <c r="AQ712" s="969"/>
      <c r="AR712" s="953"/>
      <c r="AS712" s="953"/>
      <c r="AT712" s="969"/>
      <c r="AU712" s="969"/>
      <c r="AV712" s="969"/>
      <c r="AW712" s="847"/>
      <c r="AX712" s="1186"/>
      <c r="AY712" s="1186"/>
      <c r="AZ712" s="1186"/>
      <c r="BA712" s="1186"/>
      <c r="BB712" s="1241"/>
      <c r="BC712" s="960"/>
      <c r="BD712" s="960"/>
      <c r="BE712" s="1021"/>
      <c r="BF712" s="1021"/>
      <c r="BG712" s="1021"/>
      <c r="BH712" s="1021"/>
      <c r="BI712" s="1021"/>
      <c r="BJ712" s="960"/>
      <c r="BK712" s="960"/>
      <c r="BL712" s="1042"/>
    </row>
    <row r="713" spans="1:64" ht="105.75" thickBot="1" x14ac:dyDescent="0.3">
      <c r="A713" s="1056"/>
      <c r="B713" s="1168"/>
      <c r="C713" s="1062"/>
      <c r="D713" s="1012" t="s">
        <v>840</v>
      </c>
      <c r="E713" s="945" t="s">
        <v>130</v>
      </c>
      <c r="F713" s="1015">
        <v>14</v>
      </c>
      <c r="G713" s="851" t="s">
        <v>1354</v>
      </c>
      <c r="H713" s="802" t="s">
        <v>99</v>
      </c>
      <c r="I713" s="1043" t="s">
        <v>1372</v>
      </c>
      <c r="J713" s="982" t="s">
        <v>16</v>
      </c>
      <c r="K713" s="1001" t="str">
        <f>CONCATENATE(" *",[31]Árbol_G!C861," *",[31]Árbol_G!E861," *",[31]Árbol_G!G861)</f>
        <v xml:space="preserve"> * * *</v>
      </c>
      <c r="L713" s="851" t="s">
        <v>1357</v>
      </c>
      <c r="M713" s="851" t="s">
        <v>1358</v>
      </c>
      <c r="N713" s="804"/>
      <c r="O713" s="970"/>
      <c r="P713" s="802" t="s">
        <v>72</v>
      </c>
      <c r="Q713" s="954">
        <f>IF(P713="Muy Alta",100%,IF(P713="Alta",80%,IF(P713="Media",60%,IF(P713="Baja",40%,IF(P713="Muy Baja",20%,"")))))</f>
        <v>0.8</v>
      </c>
      <c r="R713" s="802"/>
      <c r="S713" s="954" t="str">
        <f>IF(R713="Catastrófico",100%,IF(R713="Mayor",80%,IF(R713="Moderado",60%,IF(R713="Menor",40%,IF(R713="Leve",20%,"")))))</f>
        <v/>
      </c>
      <c r="T713" s="802" t="s">
        <v>74</v>
      </c>
      <c r="U713" s="954">
        <f>IF(T713="Catastrófico",100%,IF(T713="Mayor",80%,IF(T713="Moderado",60%,IF(T713="Menor",40%,IF(T713="Leve",20%,"")))))</f>
        <v>0.2</v>
      </c>
      <c r="V713" s="957" t="str">
        <f>IF(W713=100%,"Catastrófico",IF(W713=80%,"Mayor",IF(W713=60%,"Moderado",IF(W713=40%,"Menor",IF(W713=20%,"Leve","")))))</f>
        <v>Leve</v>
      </c>
      <c r="W713" s="954">
        <f>IF(AND(S713="",U713=""),"",MAX(S713,U713))</f>
        <v>0.2</v>
      </c>
      <c r="X713" s="954" t="str">
        <f>CONCATENATE(P713,V713)</f>
        <v>AltaLeve</v>
      </c>
      <c r="Y713" s="967" t="str">
        <f>IF(X713="Muy AltaLeve","Alto",IF(X713="Muy AltaMenor","Alto",IF(X713="Muy AltaModerado","Alto",IF(X713="Muy AltaMayor","Alto",IF(X713="Muy AltaCatastrófico","Extremo",IF(X713="AltaLeve","Moderado",IF(X713="AltaMenor","Moderado",IF(X713="AltaModerado","Alto",IF(X713="AltaMayor","Alto",IF(X713="AltaCatastrófico","Extremo",IF(X713="MediaLeve","Moderado",IF(X713="MediaMenor","Moderado",IF(X713="MediaModerado","Moderado",IF(X713="MediaMayor","Alto",IF(X713="MediaCatastrófico","Extremo",IF(X713="BajaLeve","Bajo",IF(X713="BajaMenor","Moderado",IF(X713="BajaModerado","Moderado",IF(X713="BajaMayor","Alto",IF(X713="BajaCatastrófico","Extremo",IF(X713="Muy BajaLeve","Bajo",IF(X713="Muy BajaMenor","Bajo",IF(X713="Muy BajaModerado","Moderado",IF(X713="Muy BajaMayor","Alto",IF(X713="Muy BajaCatastrófico","Extremo","")))))))))))))))))))))))))</f>
        <v>Moderado</v>
      </c>
      <c r="Z713" s="58">
        <v>1</v>
      </c>
      <c r="AA713" s="385" t="s">
        <v>915</v>
      </c>
      <c r="AB713" s="381" t="s">
        <v>165</v>
      </c>
      <c r="AC713" s="385" t="s">
        <v>851</v>
      </c>
      <c r="AD713" s="382" t="str">
        <f t="shared" si="68"/>
        <v>Probabilidad</v>
      </c>
      <c r="AE713" s="381" t="s">
        <v>907</v>
      </c>
      <c r="AF713" s="301">
        <f t="shared" si="69"/>
        <v>0.15</v>
      </c>
      <c r="AG713" s="381" t="s">
        <v>903</v>
      </c>
      <c r="AH713" s="301">
        <f t="shared" si="70"/>
        <v>0.15</v>
      </c>
      <c r="AI713" s="300">
        <f t="shared" si="71"/>
        <v>0.3</v>
      </c>
      <c r="AJ713" s="59">
        <f>IFERROR(IF(AD713="Probabilidad",(Q713-(+Q713*AI713)),IF(AD713="Impacto",Q713,"")),"")</f>
        <v>0.56000000000000005</v>
      </c>
      <c r="AK713" s="59">
        <f>IFERROR(IF(AD713="Impacto",(W713-(+W713*AI713)),IF(AD713="Probabilidad",W713,"")),"")</f>
        <v>0.2</v>
      </c>
      <c r="AL713" s="10" t="s">
        <v>66</v>
      </c>
      <c r="AM713" s="10" t="s">
        <v>67</v>
      </c>
      <c r="AN713" s="10" t="s">
        <v>80</v>
      </c>
      <c r="AO713" s="951">
        <f>Q713</f>
        <v>0.8</v>
      </c>
      <c r="AP713" s="951">
        <f>IF(AJ713="","",MIN(AJ713:AJ718))</f>
        <v>0.16800000000000001</v>
      </c>
      <c r="AQ713" s="967" t="str">
        <f>IFERROR(IF(AP713="","",IF(AP713&lt;=0.2,"Muy Baja",IF(AP713&lt;=0.4,"Baja",IF(AP713&lt;=0.6,"Media",IF(AP713&lt;=0.8,"Alta","Muy Alta"))))),"")</f>
        <v>Muy Baja</v>
      </c>
      <c r="AR713" s="951">
        <f>W713</f>
        <v>0.2</v>
      </c>
      <c r="AS713" s="951">
        <f>IF(AK713="","",MIN(AK713:AK718))</f>
        <v>0.13</v>
      </c>
      <c r="AT713" s="967" t="str">
        <f>IFERROR(IF(AS713="","",IF(AS713&lt;=0.2,"Leve",IF(AS713&lt;=0.4,"Menor",IF(AS713&lt;=0.6,"Moderado",IF(AS713&lt;=0.8,"Mayor","Catastrófico"))))),"")</f>
        <v>Leve</v>
      </c>
      <c r="AU713" s="967" t="str">
        <f>Y713</f>
        <v>Moderado</v>
      </c>
      <c r="AV713" s="967" t="str">
        <f>IFERROR(IF(OR(AND(AQ713="Muy Baja",AT713="Leve"),AND(AQ713="Muy Baja",AT713="Menor"),AND(AQ713="Baja",AT713="Leve")),"Bajo",IF(OR(AND(AQ713="Muy baja",AT713="Moderado"),AND(AQ713="Baja",AT713="Menor"),AND(AQ713="Baja",AT713="Moderado"),AND(AQ713="Media",AT713="Leve"),AND(AQ713="Media",AT713="Menor"),AND(AQ713="Media",AT713="Moderado"),AND(AQ713="Alta",AT713="Leve"),AND(AQ713="Alta",AT713="Menor")),"Moderado",IF(OR(AND(AQ713="Muy Baja",AT713="Mayor"),AND(AQ713="Baja",AT713="Mayor"),AND(AQ713="Media",AT713="Mayor"),AND(AQ713="Alta",AT713="Moderado"),AND(AQ713="Alta",AT713="Mayor"),AND(AQ713="Muy Alta",AT713="Leve"),AND(AQ713="Muy Alta",AT713="Menor"),AND(AQ713="Muy Alta",AT713="Moderado"),AND(AQ713="Muy Alta",AT713="Mayor")),"Alto",IF(OR(AND(AQ713="Muy Baja",AT713="Catastrófico"),AND(AQ713="Baja",AT713="Catastrófico"),AND(AQ713="Media",AT713="Catastrófico"),AND(AQ713="Alta",AT713="Catastrófico"),AND(AQ713="Muy Alta",AT713="Catastrófico")),"Extremo","")))),"")</f>
        <v>Bajo</v>
      </c>
      <c r="AW713" s="802" t="s">
        <v>82</v>
      </c>
      <c r="AX713" s="1202"/>
      <c r="AY713" s="1202"/>
      <c r="AZ713" s="1202"/>
      <c r="BA713" s="1202"/>
      <c r="BB713" s="1239"/>
      <c r="BC713" s="851"/>
      <c r="BD713" s="851"/>
      <c r="BE713" s="1019"/>
      <c r="BF713" s="1019"/>
      <c r="BG713" s="1019"/>
      <c r="BH713" s="1019"/>
      <c r="BI713" s="1019"/>
      <c r="BJ713" s="851"/>
      <c r="BK713" s="851"/>
      <c r="BL713" s="1048"/>
    </row>
    <row r="714" spans="1:64" ht="75.75" thickBot="1" x14ac:dyDescent="0.3">
      <c r="A714" s="1056"/>
      <c r="B714" s="1168"/>
      <c r="C714" s="1062"/>
      <c r="D714" s="1013"/>
      <c r="E714" s="946"/>
      <c r="F714" s="1016"/>
      <c r="G714" s="852"/>
      <c r="H714" s="803"/>
      <c r="I714" s="1044"/>
      <c r="J714" s="983"/>
      <c r="K714" s="1002"/>
      <c r="L714" s="852"/>
      <c r="M714" s="852"/>
      <c r="N714" s="805"/>
      <c r="O714" s="971"/>
      <c r="P714" s="803"/>
      <c r="Q714" s="955"/>
      <c r="R714" s="803"/>
      <c r="S714" s="955"/>
      <c r="T714" s="803"/>
      <c r="U714" s="955"/>
      <c r="V714" s="958"/>
      <c r="W714" s="955"/>
      <c r="X714" s="955"/>
      <c r="Y714" s="968"/>
      <c r="Z714" s="68">
        <v>2</v>
      </c>
      <c r="AA714" s="380" t="s">
        <v>958</v>
      </c>
      <c r="AB714" s="383" t="s">
        <v>165</v>
      </c>
      <c r="AC714" s="380" t="s">
        <v>959</v>
      </c>
      <c r="AD714" s="384" t="str">
        <f t="shared" si="68"/>
        <v>Probabilidad</v>
      </c>
      <c r="AE714" s="383" t="s">
        <v>902</v>
      </c>
      <c r="AF714" s="302">
        <f t="shared" si="69"/>
        <v>0.25</v>
      </c>
      <c r="AG714" s="383" t="s">
        <v>65</v>
      </c>
      <c r="AH714" s="302">
        <f t="shared" si="70"/>
        <v>0.25</v>
      </c>
      <c r="AI714" s="315">
        <f t="shared" si="71"/>
        <v>0.5</v>
      </c>
      <c r="AJ714" s="69">
        <f>IFERROR(IF(AND(AD713="Probabilidad",AD714="Probabilidad"),(AJ713-(+AJ713*AI714)),IF(AD714="Probabilidad",(Q713-(+Q713*AI714)),IF(AD714="Impacto",AJ713,""))),"")</f>
        <v>0.28000000000000003</v>
      </c>
      <c r="AK714" s="69">
        <f>IFERROR(IF(AND(AD713="Impacto",AD714="Impacto"),(AK713-(+AK713*AI714)),IF(AD714="Impacto",(W713-(W713*AI714)),IF(AD714="Probabilidad",AK713,""))),"")</f>
        <v>0.2</v>
      </c>
      <c r="AL714" s="10" t="s">
        <v>66</v>
      </c>
      <c r="AM714" s="10" t="s">
        <v>67</v>
      </c>
      <c r="AN714" s="10" t="s">
        <v>80</v>
      </c>
      <c r="AO714" s="952"/>
      <c r="AP714" s="952"/>
      <c r="AQ714" s="968"/>
      <c r="AR714" s="952"/>
      <c r="AS714" s="952"/>
      <c r="AT714" s="968"/>
      <c r="AU714" s="968"/>
      <c r="AV714" s="968"/>
      <c r="AW714" s="803"/>
      <c r="AX714" s="1185"/>
      <c r="AY714" s="1185"/>
      <c r="AZ714" s="1185"/>
      <c r="BA714" s="1185"/>
      <c r="BB714" s="1240"/>
      <c r="BC714" s="852"/>
      <c r="BD714" s="852"/>
      <c r="BE714" s="1020"/>
      <c r="BF714" s="1020"/>
      <c r="BG714" s="1020"/>
      <c r="BH714" s="1020"/>
      <c r="BI714" s="1020"/>
      <c r="BJ714" s="852"/>
      <c r="BK714" s="852"/>
      <c r="BL714" s="1041"/>
    </row>
    <row r="715" spans="1:64" ht="75.75" thickBot="1" x14ac:dyDescent="0.3">
      <c r="A715" s="1056"/>
      <c r="B715" s="1168"/>
      <c r="C715" s="1062"/>
      <c r="D715" s="1013"/>
      <c r="E715" s="946"/>
      <c r="F715" s="1016"/>
      <c r="G715" s="852"/>
      <c r="H715" s="803"/>
      <c r="I715" s="1044"/>
      <c r="J715" s="983"/>
      <c r="K715" s="1002"/>
      <c r="L715" s="852"/>
      <c r="M715" s="852"/>
      <c r="N715" s="805"/>
      <c r="O715" s="971"/>
      <c r="P715" s="803"/>
      <c r="Q715" s="955"/>
      <c r="R715" s="803"/>
      <c r="S715" s="955"/>
      <c r="T715" s="803"/>
      <c r="U715" s="955"/>
      <c r="V715" s="958"/>
      <c r="W715" s="955"/>
      <c r="X715" s="955"/>
      <c r="Y715" s="968"/>
      <c r="Z715" s="68">
        <v>3</v>
      </c>
      <c r="AA715" s="380" t="s">
        <v>958</v>
      </c>
      <c r="AB715" s="383" t="s">
        <v>165</v>
      </c>
      <c r="AC715" s="380" t="s">
        <v>959</v>
      </c>
      <c r="AD715" s="384" t="str">
        <f t="shared" si="68"/>
        <v>Probabilidad</v>
      </c>
      <c r="AE715" s="383" t="s">
        <v>907</v>
      </c>
      <c r="AF715" s="302">
        <f t="shared" si="69"/>
        <v>0.15</v>
      </c>
      <c r="AG715" s="383" t="s">
        <v>65</v>
      </c>
      <c r="AH715" s="302">
        <f t="shared" si="70"/>
        <v>0.25</v>
      </c>
      <c r="AI715" s="315">
        <f t="shared" si="71"/>
        <v>0.4</v>
      </c>
      <c r="AJ715" s="69">
        <f>IFERROR(IF(AND(AD714="Probabilidad",AD715="Probabilidad"),(AJ714-(+AJ714*AI715)),IF(AND(AD714="Impacto",AD715="Probabilidad"),(AJ713-(+AJ713*AI715)),IF(AD715="Impacto",AJ714,""))),"")</f>
        <v>0.16800000000000001</v>
      </c>
      <c r="AK715" s="69">
        <f>IFERROR(IF(AND(AD714="Impacto",AD715="Impacto"),(AK714-(+AK714*AI715)),IF(AND(AD714="Probabilidad",AD715="Impacto"),(AK713-(+AK713*AI715)),IF(AD715="Probabilidad",AK714,""))),"")</f>
        <v>0.2</v>
      </c>
      <c r="AL715" s="10" t="s">
        <v>66</v>
      </c>
      <c r="AM715" s="10" t="s">
        <v>67</v>
      </c>
      <c r="AN715" s="10" t="s">
        <v>80</v>
      </c>
      <c r="AO715" s="952"/>
      <c r="AP715" s="952"/>
      <c r="AQ715" s="968"/>
      <c r="AR715" s="952"/>
      <c r="AS715" s="952"/>
      <c r="AT715" s="968"/>
      <c r="AU715" s="968"/>
      <c r="AV715" s="968"/>
      <c r="AW715" s="803"/>
      <c r="AX715" s="1185"/>
      <c r="AY715" s="1185"/>
      <c r="AZ715" s="1185"/>
      <c r="BA715" s="1185"/>
      <c r="BB715" s="1240"/>
      <c r="BC715" s="852"/>
      <c r="BD715" s="852"/>
      <c r="BE715" s="1020"/>
      <c r="BF715" s="1020"/>
      <c r="BG715" s="1020"/>
      <c r="BH715" s="1020"/>
      <c r="BI715" s="1020"/>
      <c r="BJ715" s="852"/>
      <c r="BK715" s="852"/>
      <c r="BL715" s="1041"/>
    </row>
    <row r="716" spans="1:64" ht="75" x14ac:dyDescent="0.25">
      <c r="A716" s="1056"/>
      <c r="B716" s="1168"/>
      <c r="C716" s="1062"/>
      <c r="D716" s="1013"/>
      <c r="E716" s="946"/>
      <c r="F716" s="1016"/>
      <c r="G716" s="852"/>
      <c r="H716" s="803"/>
      <c r="I716" s="1044"/>
      <c r="J716" s="983"/>
      <c r="K716" s="1002"/>
      <c r="L716" s="852"/>
      <c r="M716" s="852"/>
      <c r="N716" s="805"/>
      <c r="O716" s="971"/>
      <c r="P716" s="803"/>
      <c r="Q716" s="955"/>
      <c r="R716" s="803"/>
      <c r="S716" s="955"/>
      <c r="T716" s="803"/>
      <c r="U716" s="955"/>
      <c r="V716" s="958"/>
      <c r="W716" s="955"/>
      <c r="X716" s="955"/>
      <c r="Y716" s="968"/>
      <c r="Z716" s="68">
        <v>4</v>
      </c>
      <c r="AA716" s="380" t="s">
        <v>958</v>
      </c>
      <c r="AB716" s="383" t="s">
        <v>165</v>
      </c>
      <c r="AC716" s="380" t="s">
        <v>959</v>
      </c>
      <c r="AD716" s="384" t="str">
        <f t="shared" si="68"/>
        <v>Impacto</v>
      </c>
      <c r="AE716" s="383" t="s">
        <v>908</v>
      </c>
      <c r="AF716" s="302">
        <f t="shared" si="69"/>
        <v>0.1</v>
      </c>
      <c r="AG716" s="383" t="s">
        <v>65</v>
      </c>
      <c r="AH716" s="302">
        <f t="shared" si="70"/>
        <v>0.25</v>
      </c>
      <c r="AI716" s="315">
        <f t="shared" si="71"/>
        <v>0.35</v>
      </c>
      <c r="AJ716" s="69">
        <f>IFERROR(IF(AND(AD715="Probabilidad",AD716="Probabilidad"),(AJ715-(+AJ715*AI716)),IF(AND(AD715="Impacto",AD716="Probabilidad"),(AJ714-(+AJ714*AI716)),IF(AD716="Impacto",AJ715,""))),"")</f>
        <v>0.16800000000000001</v>
      </c>
      <c r="AK716" s="69">
        <f>IFERROR(IF(AND(AD715="Impacto",AD716="Impacto"),(AK715-(+AK715*AI716)),IF(AND(AD715="Probabilidad",AD716="Impacto"),(AK714-(+AK714*AI716)),IF(AD716="Probabilidad",AK715,""))),"")</f>
        <v>0.13</v>
      </c>
      <c r="AL716" s="10" t="s">
        <v>66</v>
      </c>
      <c r="AM716" s="10" t="s">
        <v>67</v>
      </c>
      <c r="AN716" s="10" t="s">
        <v>80</v>
      </c>
      <c r="AO716" s="952"/>
      <c r="AP716" s="952"/>
      <c r="AQ716" s="968"/>
      <c r="AR716" s="952"/>
      <c r="AS716" s="952"/>
      <c r="AT716" s="968"/>
      <c r="AU716" s="968"/>
      <c r="AV716" s="968"/>
      <c r="AW716" s="803"/>
      <c r="AX716" s="1185"/>
      <c r="AY716" s="1185"/>
      <c r="AZ716" s="1185"/>
      <c r="BA716" s="1185"/>
      <c r="BB716" s="1240"/>
      <c r="BC716" s="852"/>
      <c r="BD716" s="852"/>
      <c r="BE716" s="1020"/>
      <c r="BF716" s="1020"/>
      <c r="BG716" s="1020"/>
      <c r="BH716" s="1020"/>
      <c r="BI716" s="1020"/>
      <c r="BJ716" s="852"/>
      <c r="BK716" s="852"/>
      <c r="BL716" s="1041"/>
    </row>
    <row r="717" spans="1:64" x14ac:dyDescent="0.25">
      <c r="A717" s="1056"/>
      <c r="B717" s="1168"/>
      <c r="C717" s="1062"/>
      <c r="D717" s="1013"/>
      <c r="E717" s="946"/>
      <c r="F717" s="1016"/>
      <c r="G717" s="852"/>
      <c r="H717" s="803"/>
      <c r="I717" s="1044"/>
      <c r="J717" s="983"/>
      <c r="K717" s="1002"/>
      <c r="L717" s="852"/>
      <c r="M717" s="852"/>
      <c r="N717" s="805"/>
      <c r="O717" s="971"/>
      <c r="P717" s="803"/>
      <c r="Q717" s="955"/>
      <c r="R717" s="803"/>
      <c r="S717" s="955"/>
      <c r="T717" s="803"/>
      <c r="U717" s="955"/>
      <c r="V717" s="958"/>
      <c r="W717" s="955"/>
      <c r="X717" s="955"/>
      <c r="Y717" s="968"/>
      <c r="Z717" s="68">
        <v>5</v>
      </c>
      <c r="AA717" s="385"/>
      <c r="AB717" s="383"/>
      <c r="AC717" s="385"/>
      <c r="AD717" s="384" t="str">
        <f t="shared" si="68"/>
        <v/>
      </c>
      <c r="AE717" s="383"/>
      <c r="AF717" s="302" t="str">
        <f t="shared" si="69"/>
        <v/>
      </c>
      <c r="AG717" s="383"/>
      <c r="AH717" s="302" t="str">
        <f t="shared" si="70"/>
        <v/>
      </c>
      <c r="AI717" s="315" t="str">
        <f t="shared" si="71"/>
        <v/>
      </c>
      <c r="AJ717" s="69" t="str">
        <f>IFERROR(IF(AND(AD716="Probabilidad",AD717="Probabilidad"),(AJ716-(+AJ716*AI717)),IF(AND(AD716="Impacto",AD717="Probabilidad"),(AJ715-(+AJ715*AI717)),IF(AD717="Impacto",AJ716,""))),"")</f>
        <v/>
      </c>
      <c r="AK717" s="69" t="str">
        <f>IFERROR(IF(AND(AD716="Impacto",AD717="Impacto"),(AK716-(+AK716*AI717)),IF(AND(AD716="Probabilidad",AD717="Impacto"),(AK715-(+AK715*AI717)),IF(AD717="Probabilidad",AK716,""))),"")</f>
        <v/>
      </c>
      <c r="AL717" s="19"/>
      <c r="AM717" s="19"/>
      <c r="AN717" s="19"/>
      <c r="AO717" s="952"/>
      <c r="AP717" s="952"/>
      <c r="AQ717" s="968"/>
      <c r="AR717" s="952"/>
      <c r="AS717" s="952"/>
      <c r="AT717" s="968"/>
      <c r="AU717" s="968"/>
      <c r="AV717" s="968"/>
      <c r="AW717" s="803"/>
      <c r="AX717" s="1185"/>
      <c r="AY717" s="1185"/>
      <c r="AZ717" s="1185"/>
      <c r="BA717" s="1185"/>
      <c r="BB717" s="1240"/>
      <c r="BC717" s="852"/>
      <c r="BD717" s="852"/>
      <c r="BE717" s="1020"/>
      <c r="BF717" s="1020"/>
      <c r="BG717" s="1020"/>
      <c r="BH717" s="1020"/>
      <c r="BI717" s="1020"/>
      <c r="BJ717" s="852"/>
      <c r="BK717" s="852"/>
      <c r="BL717" s="1041"/>
    </row>
    <row r="718" spans="1:64" ht="15.75" thickBot="1" x14ac:dyDescent="0.3">
      <c r="A718" s="1177"/>
      <c r="B718" s="943"/>
      <c r="C718" s="1178"/>
      <c r="D718" s="1014"/>
      <c r="E718" s="947"/>
      <c r="F718" s="1017"/>
      <c r="G718" s="960"/>
      <c r="H718" s="847"/>
      <c r="I718" s="1045"/>
      <c r="J718" s="984"/>
      <c r="K718" s="1003"/>
      <c r="L718" s="960"/>
      <c r="M718" s="960"/>
      <c r="N718" s="806"/>
      <c r="O718" s="972"/>
      <c r="P718" s="847"/>
      <c r="Q718" s="956"/>
      <c r="R718" s="847"/>
      <c r="S718" s="956"/>
      <c r="T718" s="847"/>
      <c r="U718" s="956"/>
      <c r="V718" s="959"/>
      <c r="W718" s="956"/>
      <c r="X718" s="956"/>
      <c r="Y718" s="969"/>
      <c r="Z718" s="60">
        <v>6</v>
      </c>
      <c r="AA718" s="387"/>
      <c r="AB718" s="388"/>
      <c r="AC718" s="387"/>
      <c r="AD718" s="391" t="str">
        <f t="shared" si="68"/>
        <v/>
      </c>
      <c r="AE718" s="388"/>
      <c r="AF718" s="303" t="str">
        <f t="shared" si="69"/>
        <v/>
      </c>
      <c r="AG718" s="388"/>
      <c r="AH718" s="303" t="str">
        <f t="shared" si="70"/>
        <v/>
      </c>
      <c r="AI718" s="61" t="str">
        <f t="shared" si="71"/>
        <v/>
      </c>
      <c r="AJ718" s="63" t="str">
        <f>IFERROR(IF(AND(AD717="Probabilidad",AD718="Probabilidad"),(AJ717-(+AJ717*AI718)),IF(AND(AD717="Impacto",AD718="Probabilidad"),(AJ716-(+AJ716*AI718)),IF(AD718="Impacto",AJ717,""))),"")</f>
        <v/>
      </c>
      <c r="AK718" s="63" t="str">
        <f>IFERROR(IF(AND(AD717="Impacto",AD718="Impacto"),(AK717-(+AK717*AI718)),IF(AND(AD717="Probabilidad",AD718="Impacto"),(AK716-(+AK716*AI718)),IF(AD718="Probabilidad",AK717,""))),"")</f>
        <v/>
      </c>
      <c r="AL718" s="20"/>
      <c r="AM718" s="20"/>
      <c r="AN718" s="20"/>
      <c r="AO718" s="953"/>
      <c r="AP718" s="953"/>
      <c r="AQ718" s="969"/>
      <c r="AR718" s="953"/>
      <c r="AS718" s="953"/>
      <c r="AT718" s="969"/>
      <c r="AU718" s="969"/>
      <c r="AV718" s="969"/>
      <c r="AW718" s="847"/>
      <c r="AX718" s="1186"/>
      <c r="AY718" s="1186"/>
      <c r="AZ718" s="1186"/>
      <c r="BA718" s="1186"/>
      <c r="BB718" s="1241"/>
      <c r="BC718" s="960"/>
      <c r="BD718" s="960"/>
      <c r="BE718" s="1021"/>
      <c r="BF718" s="1021"/>
      <c r="BG718" s="1021"/>
      <c r="BH718" s="1021"/>
      <c r="BI718" s="1021"/>
      <c r="BJ718" s="960"/>
      <c r="BK718" s="960"/>
      <c r="BL718" s="1042"/>
    </row>
    <row r="719" spans="1:64" ht="102.75" customHeight="1" thickBot="1" x14ac:dyDescent="0.3">
      <c r="A719" s="1055" t="s">
        <v>159</v>
      </c>
      <c r="B719" s="1167" t="s">
        <v>92</v>
      </c>
      <c r="C719" s="1061" t="s">
        <v>735</v>
      </c>
      <c r="D719" s="1012" t="s">
        <v>840</v>
      </c>
      <c r="E719" s="945" t="s">
        <v>160</v>
      </c>
      <c r="F719" s="1015">
        <v>1</v>
      </c>
      <c r="G719" s="804" t="s">
        <v>1373</v>
      </c>
      <c r="H719" s="802" t="s">
        <v>98</v>
      </c>
      <c r="I719" s="1018" t="s">
        <v>1400</v>
      </c>
      <c r="J719" s="982" t="s">
        <v>16</v>
      </c>
      <c r="K719" s="985" t="str">
        <f>CONCATENATE(" *",[32]Árbol_G!C723," *",[32]Árbol_G!E723," *",[32]Árbol_G!G723)</f>
        <v xml:space="preserve"> * * *</v>
      </c>
      <c r="L719" s="851" t="s">
        <v>1374</v>
      </c>
      <c r="M719" s="851" t="s">
        <v>1375</v>
      </c>
      <c r="N719" s="804"/>
      <c r="O719" s="970"/>
      <c r="P719" s="802" t="s">
        <v>71</v>
      </c>
      <c r="Q719" s="954">
        <f>IF(P719="Muy Alta",100%,IF(P719="Alta",80%,IF(P719="Media",60%,IF(P719="Baja",40%,IF(P719="Muy Baja",20%,"")))))</f>
        <v>0.4</v>
      </c>
      <c r="R719" s="802"/>
      <c r="S719" s="954" t="str">
        <f>IF(R719="Catastrófico",100%,IF(R719="Mayor",80%,IF(R719="Moderado",60%,IF(R719="Menor",40%,IF(R719="Leve",20%,"")))))</f>
        <v/>
      </c>
      <c r="T719" s="802" t="s">
        <v>10</v>
      </c>
      <c r="U719" s="954">
        <f>IF(T719="Catastrófico",100%,IF(T719="Mayor",80%,IF(T719="Moderado",60%,IF(T719="Menor",40%,IF(T719="Leve",20%,"")))))</f>
        <v>0.6</v>
      </c>
      <c r="V719" s="957" t="str">
        <f>IF(W719=100%,"Catastrófico",IF(W719=80%,"Mayor",IF(W719=60%,"Moderado",IF(W719=40%,"Menor",IF(W719=20%,"Leve","")))))</f>
        <v>Moderado</v>
      </c>
      <c r="W719" s="954">
        <f>IF(AND(S719="",U719=""),"",MAX(S719,U719))</f>
        <v>0.6</v>
      </c>
      <c r="X719" s="954" t="str">
        <f>CONCATENATE(P719,V719)</f>
        <v>BajaModerado</v>
      </c>
      <c r="Y719" s="1001" t="str">
        <f>IF(X719="Muy AltaLeve","Alto",IF(X719="Muy AltaMenor","Alto",IF(X719="Muy AltaModerado","Alto",IF(X719="Muy AltaMayor","Alto",IF(X719="Muy AltaCatastrófico","Extremo",IF(X719="AltaLeve","Moderado",IF(X719="AltaMenor","Moderado",IF(X719="AltaModerado","Alto",IF(X719="AltaMayor","Alto",IF(X719="AltaCatastrófico","Extremo",IF(X719="MediaLeve","Moderado",IF(X719="MediaMenor","Moderado",IF(X719="MediaModerado","Moderado",IF(X719="MediaMayor","Alto",IF(X719="MediaCatastrófico","Extremo",IF(X719="BajaLeve","Bajo",IF(X719="BajaMenor","Moderado",IF(X719="BajaModerado","Moderado",IF(X719="BajaMayor","Alto",IF(X719="BajaCatastrófico","Extremo",IF(X719="Muy BajaLeve","Bajo",IF(X719="Muy BajaMenor","Bajo",IF(X719="Muy BajaModerado","Moderado",IF(X719="Muy BajaMayor","Alto",IF(X719="Muy BajaCatastrófico","Extremo","")))))))))))))))))))))))))</f>
        <v>Moderado</v>
      </c>
      <c r="Z719" s="83">
        <v>1</v>
      </c>
      <c r="AA719" s="298" t="s">
        <v>1376</v>
      </c>
      <c r="AB719" s="10" t="s">
        <v>170</v>
      </c>
      <c r="AC719" s="385" t="s">
        <v>1377</v>
      </c>
      <c r="AD719" s="382" t="str">
        <f>IF(OR(AE719="Preventivo",AE719="Detectivo"),"Probabilidad",IF(AE719="Correctivo","Impacto",""))</f>
        <v>Probabilidad</v>
      </c>
      <c r="AE719" s="381" t="s">
        <v>902</v>
      </c>
      <c r="AF719" s="301">
        <f>IF(AE719="","",IF(AE719="Preventivo",25%,IF(AE719="Detectivo",15%,IF(AE719="Correctivo",10%))))</f>
        <v>0.25</v>
      </c>
      <c r="AG719" s="381" t="s">
        <v>77</v>
      </c>
      <c r="AH719" s="301">
        <f>IF(AG719="Automático",25%,IF(AG719="Manual",15%,""))</f>
        <v>0.15</v>
      </c>
      <c r="AI719" s="300">
        <f>IF(OR(AF719="",AH719=""),"",AF719+AH719)</f>
        <v>0.4</v>
      </c>
      <c r="AJ719" s="59">
        <f>IFERROR(IF(AD719="Probabilidad",(Q719-(+Q719*AI719)),IF(AD719="Impacto",Q719,"")),"")</f>
        <v>0.24</v>
      </c>
      <c r="AK719" s="59">
        <f>IFERROR(IF(AD719="Impacto",(W719-(W719*AI719)),IF(AD719="Probabilidad",W719,"")),"")</f>
        <v>0.6</v>
      </c>
      <c r="AL719" s="10" t="s">
        <v>66</v>
      </c>
      <c r="AM719" s="10" t="s">
        <v>67</v>
      </c>
      <c r="AN719" s="10" t="s">
        <v>80</v>
      </c>
      <c r="AO719" s="951">
        <f>Q719</f>
        <v>0.4</v>
      </c>
      <c r="AP719" s="951">
        <f>IF(AJ719="","",MIN(AJ719:AJ724))</f>
        <v>0.10079999999999999</v>
      </c>
      <c r="AQ719" s="967" t="str">
        <f>IFERROR(IF(AP719="","",IF(AP719&lt;=0.2,"Muy Baja",IF(AP719&lt;=0.4,"Baja",IF(AP719&lt;=0.6,"Media",IF(AP719&lt;=0.8,"Alta","Muy Alta"))))),"")</f>
        <v>Muy Baja</v>
      </c>
      <c r="AR719" s="951">
        <f>W719</f>
        <v>0.6</v>
      </c>
      <c r="AS719" s="951">
        <f>IF(AK719="","",MIN(AK719:AK724))</f>
        <v>0.44999999999999996</v>
      </c>
      <c r="AT719" s="967" t="str">
        <f>IFERROR(IF(AS719="","",IF(AS719&lt;=0.2,"Leve",IF(AS719&lt;=0.4,"Menor",IF(AS719&lt;=0.6,"Moderado",IF(AS719&lt;=0.8,"Mayor","Catastrófico"))))),"")</f>
        <v>Moderado</v>
      </c>
      <c r="AU719" s="967" t="str">
        <f>Y719</f>
        <v>Moderado</v>
      </c>
      <c r="AV719" s="967" t="str">
        <f>IFERROR(IF(OR(AND(AQ719="Muy Baja",AT719="Leve"),AND(AQ719="Muy Baja",AT719="Menor"),AND(AQ719="Baja",AT719="Leve")),"Bajo",IF(OR(AND(AQ719="Muy baja",AT719="Moderado"),AND(AQ719="Baja",AT719="Menor"),AND(AQ719="Baja",AT719="Moderado"),AND(AQ719="Media",AT719="Leve"),AND(AQ719="Media",AT719="Menor"),AND(AQ719="Media",AT719="Moderado"),AND(AQ719="Alta",AT719="Leve"),AND(AQ719="Alta",AT719="Menor")),"Moderado",IF(OR(AND(AQ719="Muy Baja",AT719="Mayor"),AND(AQ719="Baja",AT719="Mayor"),AND(AQ719="Media",AT719="Mayor"),AND(AQ719="Alta",AT719="Moderado"),AND(AQ719="Alta",AT719="Mayor"),AND(AQ719="Muy Alta",AT719="Leve"),AND(AQ719="Muy Alta",AT719="Menor"),AND(AQ719="Muy Alta",AT719="Moderado"),AND(AQ719="Muy Alta",AT719="Mayor")),"Alto",IF(OR(AND(AQ719="Muy Baja",AT719="Catastrófico"),AND(AQ719="Baja",AT719="Catastrófico"),AND(AQ719="Media",AT719="Catastrófico"),AND(AQ719="Alta",AT719="Catastrófico"),AND(AQ719="Muy Alta",AT719="Catastrófico")),"Extremo","")))),"")</f>
        <v>Moderado</v>
      </c>
      <c r="AW719" s="802" t="s">
        <v>167</v>
      </c>
      <c r="AX719" s="804" t="s">
        <v>1749</v>
      </c>
      <c r="AY719" s="1064" t="s">
        <v>1378</v>
      </c>
      <c r="AZ719" s="1034" t="s">
        <v>1068</v>
      </c>
      <c r="BA719" s="1034" t="s">
        <v>1379</v>
      </c>
      <c r="BB719" s="1235">
        <v>45291</v>
      </c>
      <c r="BC719" s="855"/>
      <c r="BD719" s="855"/>
      <c r="BE719" s="855"/>
      <c r="BF719" s="855"/>
      <c r="BG719" s="1039"/>
      <c r="BH719" s="855"/>
      <c r="BI719" s="1038"/>
      <c r="BJ719" s="861"/>
      <c r="BK719" s="861"/>
      <c r="BL719" s="1025"/>
    </row>
    <row r="720" spans="1:64" ht="71.25" thickBot="1" x14ac:dyDescent="0.3">
      <c r="A720" s="1056"/>
      <c r="B720" s="1168"/>
      <c r="C720" s="1062"/>
      <c r="D720" s="1013"/>
      <c r="E720" s="946"/>
      <c r="F720" s="1016"/>
      <c r="G720" s="805"/>
      <c r="H720" s="803"/>
      <c r="I720" s="952"/>
      <c r="J720" s="983"/>
      <c r="K720" s="986"/>
      <c r="L720" s="852"/>
      <c r="M720" s="852"/>
      <c r="N720" s="805"/>
      <c r="O720" s="971"/>
      <c r="P720" s="803"/>
      <c r="Q720" s="955"/>
      <c r="R720" s="803"/>
      <c r="S720" s="955"/>
      <c r="T720" s="803"/>
      <c r="U720" s="955"/>
      <c r="V720" s="958"/>
      <c r="W720" s="955"/>
      <c r="X720" s="955"/>
      <c r="Y720" s="1002"/>
      <c r="Z720" s="84">
        <v>2</v>
      </c>
      <c r="AA720" s="298" t="s">
        <v>1380</v>
      </c>
      <c r="AB720" s="10" t="s">
        <v>170</v>
      </c>
      <c r="AC720" s="385" t="s">
        <v>1377</v>
      </c>
      <c r="AD720" s="384" t="str">
        <f t="shared" ref="AD720:AD754" si="72">IF(OR(AE720="Preventivo",AE720="Detectivo"),"Probabilidad",IF(AE720="Correctivo","Impacto",""))</f>
        <v>Impacto</v>
      </c>
      <c r="AE720" s="383" t="s">
        <v>908</v>
      </c>
      <c r="AF720" s="302">
        <f t="shared" ref="AF720:AF754" si="73">IF(AE720="","",IF(AE720="Preventivo",25%,IF(AE720="Detectivo",15%,IF(AE720="Correctivo",10%))))</f>
        <v>0.1</v>
      </c>
      <c r="AG720" s="381" t="s">
        <v>77</v>
      </c>
      <c r="AH720" s="302">
        <f t="shared" ref="AH720:AH754" si="74">IF(AG720="Automático",25%,IF(AG720="Manual",15%,""))</f>
        <v>0.15</v>
      </c>
      <c r="AI720" s="315">
        <f t="shared" ref="AI720:AI754" si="75">IF(OR(AF720="",AH720=""),"",AF720+AH720)</f>
        <v>0.25</v>
      </c>
      <c r="AJ720" s="69">
        <f>IFERROR(IF(AND(AD719="Probabilidad",AD720="Probabilidad"),(AJ719-(+AJ719*AI720)),IF(AD720="Probabilidad",(Q719-(+Q719*AI720)),IF(AD720="Impacto",AJ719,""))),"")</f>
        <v>0.24</v>
      </c>
      <c r="AK720" s="69">
        <f>IFERROR(IF(AND(AD719="Impacto",AD720="Impacto"),(AK719-(+AK719*AI720)),IF(AD720="Impacto",(W719-(+W719*AI720)),IF(AD720="Probabilidad",AK719,""))),"")</f>
        <v>0.44999999999999996</v>
      </c>
      <c r="AL720" s="10" t="s">
        <v>66</v>
      </c>
      <c r="AM720" s="10" t="s">
        <v>67</v>
      </c>
      <c r="AN720" s="10" t="s">
        <v>80</v>
      </c>
      <c r="AO720" s="952"/>
      <c r="AP720" s="952"/>
      <c r="AQ720" s="968"/>
      <c r="AR720" s="952"/>
      <c r="AS720" s="952"/>
      <c r="AT720" s="968"/>
      <c r="AU720" s="968"/>
      <c r="AV720" s="968"/>
      <c r="AW720" s="803"/>
      <c r="AX720" s="805"/>
      <c r="AY720" s="1065"/>
      <c r="AZ720" s="1035"/>
      <c r="BA720" s="1035"/>
      <c r="BB720" s="1035"/>
      <c r="BC720" s="852"/>
      <c r="BD720" s="852"/>
      <c r="BE720" s="852"/>
      <c r="BF720" s="852"/>
      <c r="BG720" s="1020"/>
      <c r="BH720" s="852"/>
      <c r="BI720" s="971"/>
      <c r="BJ720" s="805"/>
      <c r="BK720" s="805"/>
      <c r="BL720" s="1026"/>
    </row>
    <row r="721" spans="1:64" ht="123.75" customHeight="1" thickBot="1" x14ac:dyDescent="0.3">
      <c r="A721" s="1056"/>
      <c r="B721" s="1168"/>
      <c r="C721" s="1062"/>
      <c r="D721" s="1013"/>
      <c r="E721" s="946"/>
      <c r="F721" s="1016"/>
      <c r="G721" s="805"/>
      <c r="H721" s="803"/>
      <c r="I721" s="952"/>
      <c r="J721" s="983"/>
      <c r="K721" s="986"/>
      <c r="L721" s="852"/>
      <c r="M721" s="852"/>
      <c r="N721" s="805"/>
      <c r="O721" s="971"/>
      <c r="P721" s="803"/>
      <c r="Q721" s="955"/>
      <c r="R721" s="803"/>
      <c r="S721" s="955"/>
      <c r="T721" s="803"/>
      <c r="U721" s="955"/>
      <c r="V721" s="958"/>
      <c r="W721" s="955"/>
      <c r="X721" s="955"/>
      <c r="Y721" s="1002"/>
      <c r="Z721" s="84">
        <v>3</v>
      </c>
      <c r="AA721" s="298" t="s">
        <v>1381</v>
      </c>
      <c r="AB721" s="10" t="s">
        <v>170</v>
      </c>
      <c r="AC721" s="385" t="s">
        <v>869</v>
      </c>
      <c r="AD721" s="384" t="str">
        <f t="shared" si="72"/>
        <v>Probabilidad</v>
      </c>
      <c r="AE721" s="383" t="s">
        <v>907</v>
      </c>
      <c r="AF721" s="302">
        <f t="shared" si="73"/>
        <v>0.15</v>
      </c>
      <c r="AG721" s="381" t="s">
        <v>77</v>
      </c>
      <c r="AH721" s="302">
        <f t="shared" si="74"/>
        <v>0.15</v>
      </c>
      <c r="AI721" s="315">
        <f t="shared" si="75"/>
        <v>0.3</v>
      </c>
      <c r="AJ721" s="69">
        <f>IFERROR(IF(AND(AD720="Probabilidad",AD721="Probabilidad"),(AJ720-(+AJ720*AI721)),IF(AND(AD720="Impacto",AD721="Probabilidad"),(AJ719-(+AJ719*AI721)),IF(AD721="Impacto",AJ720,""))),"")</f>
        <v>0.16799999999999998</v>
      </c>
      <c r="AK721" s="69">
        <f>IFERROR(IF(AND(AD720="Impacto",AD721="Impacto"),(AK720-(+AK720*AI721)),IF(AND(AD720="Probabilidad",AD721="Impacto"),(AK719-(+AK719*AI721)),IF(AD721="Probabilidad",AK720,""))),"")</f>
        <v>0.44999999999999996</v>
      </c>
      <c r="AL721" s="10" t="s">
        <v>66</v>
      </c>
      <c r="AM721" s="10" t="s">
        <v>67</v>
      </c>
      <c r="AN721" s="10" t="s">
        <v>80</v>
      </c>
      <c r="AO721" s="952"/>
      <c r="AP721" s="952"/>
      <c r="AQ721" s="968"/>
      <c r="AR721" s="952"/>
      <c r="AS721" s="952"/>
      <c r="AT721" s="968"/>
      <c r="AU721" s="968"/>
      <c r="AV721" s="968"/>
      <c r="AW721" s="803"/>
      <c r="AX721" s="805"/>
      <c r="AY721" s="1065"/>
      <c r="AZ721" s="1035"/>
      <c r="BA721" s="1035"/>
      <c r="BB721" s="1035"/>
      <c r="BC721" s="852"/>
      <c r="BD721" s="852"/>
      <c r="BE721" s="852"/>
      <c r="BF721" s="852"/>
      <c r="BG721" s="1020"/>
      <c r="BH721" s="852"/>
      <c r="BI721" s="971"/>
      <c r="BJ721" s="805"/>
      <c r="BK721" s="805"/>
      <c r="BL721" s="1026"/>
    </row>
    <row r="722" spans="1:64" ht="195" x14ac:dyDescent="0.25">
      <c r="A722" s="1056"/>
      <c r="B722" s="1168"/>
      <c r="C722" s="1062"/>
      <c r="D722" s="1013"/>
      <c r="E722" s="946"/>
      <c r="F722" s="1016"/>
      <c r="G722" s="805"/>
      <c r="H722" s="803"/>
      <c r="I722" s="952"/>
      <c r="J722" s="983"/>
      <c r="K722" s="986"/>
      <c r="L722" s="852"/>
      <c r="M722" s="852"/>
      <c r="N722" s="805"/>
      <c r="O722" s="971"/>
      <c r="P722" s="803"/>
      <c r="Q722" s="955"/>
      <c r="R722" s="803"/>
      <c r="S722" s="955"/>
      <c r="T722" s="803"/>
      <c r="U722" s="955"/>
      <c r="V722" s="958"/>
      <c r="W722" s="955"/>
      <c r="X722" s="955"/>
      <c r="Y722" s="1002"/>
      <c r="Z722" s="84">
        <v>4</v>
      </c>
      <c r="AA722" s="298" t="s">
        <v>1382</v>
      </c>
      <c r="AB722" s="10" t="s">
        <v>170</v>
      </c>
      <c r="AC722" s="298" t="s">
        <v>944</v>
      </c>
      <c r="AD722" s="384" t="str">
        <f t="shared" si="72"/>
        <v>Probabilidad</v>
      </c>
      <c r="AE722" s="383" t="s">
        <v>902</v>
      </c>
      <c r="AF722" s="302">
        <f t="shared" si="73"/>
        <v>0.25</v>
      </c>
      <c r="AG722" s="381" t="s">
        <v>77</v>
      </c>
      <c r="AH722" s="302">
        <f t="shared" si="74"/>
        <v>0.15</v>
      </c>
      <c r="AI722" s="315">
        <f t="shared" si="75"/>
        <v>0.4</v>
      </c>
      <c r="AJ722" s="69">
        <f>IFERROR(IF(AND(AD721="Probabilidad",AD722="Probabilidad"),(AJ721-(+AJ721*AI722)),IF(AND(AD721="Impacto",AD722="Probabilidad"),(AJ720-(+AJ720*AI722)),IF(AD722="Impacto",AJ721,""))),"")</f>
        <v>0.10079999999999999</v>
      </c>
      <c r="AK722" s="69">
        <f>IFERROR(IF(AND(AD721="Impacto",AD722="Impacto"),(AK721-(+AK721*AI722)),IF(AND(AD721="Probabilidad",AD722="Impacto"),(AK720-(+AK720*AI722)),IF(AD722="Probabilidad",AK721,""))),"")</f>
        <v>0.44999999999999996</v>
      </c>
      <c r="AL722" s="10" t="s">
        <v>66</v>
      </c>
      <c r="AM722" s="10" t="s">
        <v>67</v>
      </c>
      <c r="AN722" s="10" t="s">
        <v>80</v>
      </c>
      <c r="AO722" s="952"/>
      <c r="AP722" s="952"/>
      <c r="AQ722" s="968"/>
      <c r="AR722" s="952"/>
      <c r="AS722" s="952"/>
      <c r="AT722" s="968"/>
      <c r="AU722" s="968"/>
      <c r="AV722" s="968"/>
      <c r="AW722" s="803"/>
      <c r="AX722" s="805"/>
      <c r="AY722" s="1065"/>
      <c r="AZ722" s="1035"/>
      <c r="BA722" s="1035"/>
      <c r="BB722" s="1035"/>
      <c r="BC722" s="852"/>
      <c r="BD722" s="852"/>
      <c r="BE722" s="852"/>
      <c r="BF722" s="852"/>
      <c r="BG722" s="1020"/>
      <c r="BH722" s="852"/>
      <c r="BI722" s="971"/>
      <c r="BJ722" s="805"/>
      <c r="BK722" s="805"/>
      <c r="BL722" s="1026"/>
    </row>
    <row r="723" spans="1:64" x14ac:dyDescent="0.25">
      <c r="A723" s="1056"/>
      <c r="B723" s="1168"/>
      <c r="C723" s="1062"/>
      <c r="D723" s="1013"/>
      <c r="E723" s="946"/>
      <c r="F723" s="1016"/>
      <c r="G723" s="805"/>
      <c r="H723" s="803"/>
      <c r="I723" s="952"/>
      <c r="J723" s="983"/>
      <c r="K723" s="986"/>
      <c r="L723" s="852"/>
      <c r="M723" s="852"/>
      <c r="N723" s="805"/>
      <c r="O723" s="971"/>
      <c r="P723" s="803"/>
      <c r="Q723" s="955"/>
      <c r="R723" s="803"/>
      <c r="S723" s="955"/>
      <c r="T723" s="803"/>
      <c r="U723" s="955"/>
      <c r="V723" s="958"/>
      <c r="W723" s="955"/>
      <c r="X723" s="955"/>
      <c r="Y723" s="1002"/>
      <c r="Z723" s="84">
        <v>5</v>
      </c>
      <c r="AA723" s="298"/>
      <c r="AB723" s="19"/>
      <c r="AC723" s="298"/>
      <c r="AD723" s="384" t="str">
        <f t="shared" si="72"/>
        <v/>
      </c>
      <c r="AE723" s="383"/>
      <c r="AF723" s="302" t="str">
        <f t="shared" si="73"/>
        <v/>
      </c>
      <c r="AG723" s="383"/>
      <c r="AH723" s="302" t="str">
        <f t="shared" si="74"/>
        <v/>
      </c>
      <c r="AI723" s="315" t="str">
        <f t="shared" si="75"/>
        <v/>
      </c>
      <c r="AJ723" s="69" t="str">
        <f>IFERROR(IF(AND(AD722="Probabilidad",AD723="Probabilidad"),(AJ722-(+AJ722*AI723)),IF(AND(AD722="Impacto",AD723="Probabilidad"),(AJ721-(+AJ721*AI723)),IF(AD723="Impacto",AJ722,""))),"")</f>
        <v/>
      </c>
      <c r="AK723" s="69" t="str">
        <f>IFERROR(IF(AND(AD722="Impacto",AD723="Impacto"),(AK722-(+AK722*AI723)),IF(AND(AD722="Probabilidad",AD723="Impacto"),(AK721-(+AK721*AI723)),IF(AD723="Probabilidad",AK722,""))),"")</f>
        <v/>
      </c>
      <c r="AL723" s="19"/>
      <c r="AM723" s="19"/>
      <c r="AN723" s="19"/>
      <c r="AO723" s="952"/>
      <c r="AP723" s="952"/>
      <c r="AQ723" s="968"/>
      <c r="AR723" s="952"/>
      <c r="AS723" s="952"/>
      <c r="AT723" s="968"/>
      <c r="AU723" s="968"/>
      <c r="AV723" s="968"/>
      <c r="AW723" s="803"/>
      <c r="AX723" s="805"/>
      <c r="AY723" s="1065"/>
      <c r="AZ723" s="1035"/>
      <c r="BA723" s="1035"/>
      <c r="BB723" s="1035"/>
      <c r="BC723" s="852"/>
      <c r="BD723" s="852"/>
      <c r="BE723" s="852"/>
      <c r="BF723" s="852"/>
      <c r="BG723" s="1020"/>
      <c r="BH723" s="852"/>
      <c r="BI723" s="971"/>
      <c r="BJ723" s="805"/>
      <c r="BK723" s="805"/>
      <c r="BL723" s="1026"/>
    </row>
    <row r="724" spans="1:64" ht="15.75" thickBot="1" x14ac:dyDescent="0.3">
      <c r="A724" s="1056"/>
      <c r="B724" s="1168"/>
      <c r="C724" s="1062"/>
      <c r="D724" s="1014"/>
      <c r="E724" s="947"/>
      <c r="F724" s="1017"/>
      <c r="G724" s="806"/>
      <c r="H724" s="847"/>
      <c r="I724" s="953"/>
      <c r="J724" s="984"/>
      <c r="K724" s="987"/>
      <c r="L724" s="960"/>
      <c r="M724" s="960"/>
      <c r="N724" s="806"/>
      <c r="O724" s="972"/>
      <c r="P724" s="847"/>
      <c r="Q724" s="956"/>
      <c r="R724" s="847"/>
      <c r="S724" s="956"/>
      <c r="T724" s="847"/>
      <c r="U724" s="956"/>
      <c r="V724" s="959"/>
      <c r="W724" s="956"/>
      <c r="X724" s="956"/>
      <c r="Y724" s="1003"/>
      <c r="Z724" s="85">
        <v>6</v>
      </c>
      <c r="AA724" s="299"/>
      <c r="AB724" s="20"/>
      <c r="AC724" s="299"/>
      <c r="AD724" s="389" t="str">
        <f t="shared" si="72"/>
        <v/>
      </c>
      <c r="AE724" s="388"/>
      <c r="AF724" s="303" t="str">
        <f t="shared" si="73"/>
        <v/>
      </c>
      <c r="AG724" s="388"/>
      <c r="AH724" s="303" t="str">
        <f t="shared" si="74"/>
        <v/>
      </c>
      <c r="AI724" s="61" t="str">
        <f t="shared" si="75"/>
        <v/>
      </c>
      <c r="AJ724" s="69" t="str">
        <f>IFERROR(IF(AND(AD723="Probabilidad",AD724="Probabilidad"),(AJ723-(+AJ723*AI724)),IF(AND(AD723="Impacto",AD724="Probabilidad"),(AJ722-(+AJ722*AI724)),IF(AD724="Impacto",AJ723,""))),"")</f>
        <v/>
      </c>
      <c r="AK724" s="69" t="str">
        <f>IFERROR(IF(AND(AD723="Impacto",AD724="Impacto"),(AK723-(+AK723*AI724)),IF(AND(AD723="Probabilidad",AD724="Impacto"),(AK722-(+AK722*AI724)),IF(AD724="Probabilidad",AK723,""))),"")</f>
        <v/>
      </c>
      <c r="AL724" s="20"/>
      <c r="AM724" s="20"/>
      <c r="AN724" s="20"/>
      <c r="AO724" s="953"/>
      <c r="AP724" s="953"/>
      <c r="AQ724" s="969"/>
      <c r="AR724" s="953"/>
      <c r="AS724" s="953"/>
      <c r="AT724" s="969"/>
      <c r="AU724" s="969"/>
      <c r="AV724" s="969"/>
      <c r="AW724" s="847"/>
      <c r="AX724" s="806"/>
      <c r="AY724" s="1066"/>
      <c r="AZ724" s="1036"/>
      <c r="BA724" s="1036"/>
      <c r="BB724" s="1036"/>
      <c r="BC724" s="960"/>
      <c r="BD724" s="960"/>
      <c r="BE724" s="960"/>
      <c r="BF724" s="960"/>
      <c r="BG724" s="1021"/>
      <c r="BH724" s="960"/>
      <c r="BI724" s="972"/>
      <c r="BJ724" s="806"/>
      <c r="BK724" s="806"/>
      <c r="BL724" s="1027"/>
    </row>
    <row r="725" spans="1:64" ht="77.25" customHeight="1" thickBot="1" x14ac:dyDescent="0.3">
      <c r="A725" s="1056"/>
      <c r="B725" s="1168"/>
      <c r="C725" s="1062"/>
      <c r="D725" s="1012" t="s">
        <v>840</v>
      </c>
      <c r="E725" s="945" t="s">
        <v>160</v>
      </c>
      <c r="F725" s="1015">
        <v>2</v>
      </c>
      <c r="G725" s="804" t="s">
        <v>1373</v>
      </c>
      <c r="H725" s="802" t="s">
        <v>99</v>
      </c>
      <c r="I725" s="1028" t="s">
        <v>1401</v>
      </c>
      <c r="J725" s="982" t="s">
        <v>16</v>
      </c>
      <c r="K725" s="985" t="str">
        <f>CONCATENATE(" *",[32]Árbol_G!C741," *",[32]Árbol_G!E741," *",[32]Árbol_G!G741)</f>
        <v xml:space="preserve"> * * *</v>
      </c>
      <c r="L725" s="851" t="s">
        <v>1383</v>
      </c>
      <c r="M725" s="851" t="s">
        <v>1384</v>
      </c>
      <c r="N725" s="961"/>
      <c r="O725" s="964"/>
      <c r="P725" s="802" t="s">
        <v>71</v>
      </c>
      <c r="Q725" s="954">
        <f>IF(P725="Muy Alta",100%,IF(P725="Alta",80%,IF(P725="Media",60%,IF(P725="Baja",40%,IF(P725="Muy Baja",20%,"")))))</f>
        <v>0.4</v>
      </c>
      <c r="R725" s="802"/>
      <c r="S725" s="954" t="str">
        <f>IF(R725="Catastrófico",100%,IF(R725="Mayor",80%,IF(R725="Moderado",60%,IF(R725="Menor",40%,IF(R725="Leve",20%,"")))))</f>
        <v/>
      </c>
      <c r="T725" s="802" t="s">
        <v>10</v>
      </c>
      <c r="U725" s="954">
        <f>IF(T725="Catastrófico",100%,IF(T725="Mayor",80%,IF(T725="Moderado",60%,IF(T725="Menor",40%,IF(T725="Leve",20%,"")))))</f>
        <v>0.6</v>
      </c>
      <c r="V725" s="957" t="str">
        <f>IF(W725=100%,"Catastrófico",IF(W725=80%,"Mayor",IF(W725=60%,"Moderado",IF(W725=40%,"Menor",IF(W725=20%,"Leve","")))))</f>
        <v>Moderado</v>
      </c>
      <c r="W725" s="954">
        <f>IF(AND(S725="",U725=""),"",MAX(S725,U725))</f>
        <v>0.6</v>
      </c>
      <c r="X725" s="954" t="str">
        <f>CONCATENATE(P725,V725)</f>
        <v>BajaModerado</v>
      </c>
      <c r="Y725" s="967" t="str">
        <f>IF(X725="Muy AltaLeve","Alto",IF(X725="Muy AltaMenor","Alto",IF(X725="Muy AltaModerado","Alto",IF(X725="Muy AltaMayor","Alto",IF(X725="Muy AltaCatastrófico","Extremo",IF(X725="AltaLeve","Moderado",IF(X725="AltaMenor","Moderado",IF(X725="AltaModerado","Alto",IF(X725="AltaMayor","Alto",IF(X725="AltaCatastrófico","Extremo",IF(X725="MediaLeve","Moderado",IF(X725="MediaMenor","Moderado",IF(X725="MediaModerado","Moderado",IF(X725="MediaMayor","Alto",IF(X725="MediaCatastrófico","Extremo",IF(X725="BajaLeve","Bajo",IF(X725="BajaMenor","Moderado",IF(X725="BajaModerado","Moderado",IF(X725="BajaMayor","Alto",IF(X725="BajaCatastrófico","Extremo",IF(X725="Muy BajaLeve","Bajo",IF(X725="Muy BajaMenor","Bajo",IF(X725="Muy BajaModerado","Moderado",IF(X725="Muy BajaMayor","Alto",IF(X725="Muy BajaCatastrófico","Extremo","")))))))))))))))))))))))))</f>
        <v>Moderado</v>
      </c>
      <c r="Z725" s="83">
        <v>1</v>
      </c>
      <c r="AA725" s="298" t="s">
        <v>1385</v>
      </c>
      <c r="AB725" s="10" t="s">
        <v>170</v>
      </c>
      <c r="AC725" s="385" t="s">
        <v>869</v>
      </c>
      <c r="AD725" s="382" t="str">
        <f t="shared" si="72"/>
        <v>Probabilidad</v>
      </c>
      <c r="AE725" s="381" t="s">
        <v>902</v>
      </c>
      <c r="AF725" s="301">
        <f t="shared" si="73"/>
        <v>0.25</v>
      </c>
      <c r="AG725" s="381" t="s">
        <v>77</v>
      </c>
      <c r="AH725" s="301">
        <f t="shared" si="74"/>
        <v>0.15</v>
      </c>
      <c r="AI725" s="300">
        <f t="shared" si="75"/>
        <v>0.4</v>
      </c>
      <c r="AJ725" s="59">
        <f>IFERROR(IF(AD725="Probabilidad",(Q725-(+Q725*AI725)),IF(AD725="Impacto",Q725,"")),"")</f>
        <v>0.24</v>
      </c>
      <c r="AK725" s="59">
        <f>IFERROR(IF(AD725="Impacto",(W725-(+W725*AI725)),IF(AD725="Probabilidad",W725,"")),"")</f>
        <v>0.6</v>
      </c>
      <c r="AL725" s="10" t="s">
        <v>66</v>
      </c>
      <c r="AM725" s="10" t="s">
        <v>67</v>
      </c>
      <c r="AN725" s="10" t="s">
        <v>80</v>
      </c>
      <c r="AO725" s="951">
        <f>Q725</f>
        <v>0.4</v>
      </c>
      <c r="AP725" s="951">
        <f>IF(AJ725="","",MIN(AJ725:AJ730))</f>
        <v>0.16799999999999998</v>
      </c>
      <c r="AQ725" s="967" t="str">
        <f>IFERROR(IF(AP725="","",IF(AP725&lt;=0.2,"Muy Baja",IF(AP725&lt;=0.4,"Baja",IF(AP725&lt;=0.6,"Media",IF(AP725&lt;=0.8,"Alta","Muy Alta"))))),"")</f>
        <v>Muy Baja</v>
      </c>
      <c r="AR725" s="951">
        <f>W725</f>
        <v>0.6</v>
      </c>
      <c r="AS725" s="951">
        <f>IF(AK725="","",MIN(AK725:AK730))</f>
        <v>0.6</v>
      </c>
      <c r="AT725" s="967" t="str">
        <f>IFERROR(IF(AS725="","",IF(AS725&lt;=0.2,"Leve",IF(AS725&lt;=0.4,"Menor",IF(AS725&lt;=0.6,"Moderado",IF(AS725&lt;=0.8,"Mayor","Catastrófico"))))),"")</f>
        <v>Moderado</v>
      </c>
      <c r="AU725" s="967" t="str">
        <f>Y725</f>
        <v>Moderado</v>
      </c>
      <c r="AV725" s="967" t="str">
        <f>IFERROR(IF(OR(AND(AQ725="Muy Baja",AT725="Leve"),AND(AQ725="Muy Baja",AT725="Menor"),AND(AQ725="Baja",AT725="Leve")),"Bajo",IF(OR(AND(AQ725="Muy baja",AT725="Moderado"),AND(AQ725="Baja",AT725="Menor"),AND(AQ725="Baja",AT725="Moderado"),AND(AQ725="Media",AT725="Leve"),AND(AQ725="Media",AT725="Menor"),AND(AQ725="Media",AT725="Moderado"),AND(AQ725="Alta",AT725="Leve"),AND(AQ725="Alta",AT725="Menor")),"Moderado",IF(OR(AND(AQ725="Muy Baja",AT725="Mayor"),AND(AQ725="Baja",AT725="Mayor"),AND(AQ725="Media",AT725="Mayor"),AND(AQ725="Alta",AT725="Moderado"),AND(AQ725="Alta",AT725="Mayor"),AND(AQ725="Muy Alta",AT725="Leve"),AND(AQ725="Muy Alta",AT725="Menor"),AND(AQ725="Muy Alta",AT725="Moderado"),AND(AQ725="Muy Alta",AT725="Mayor")),"Alto",IF(OR(AND(AQ725="Muy Baja",AT725="Catastrófico"),AND(AQ725="Baja",AT725="Catastrófico"),AND(AQ725="Media",AT725="Catastrófico"),AND(AQ725="Alta",AT725="Catastrófico"),AND(AQ725="Muy Alta",AT725="Catastrófico")),"Extremo","")))),"")</f>
        <v>Moderado</v>
      </c>
      <c r="AW725" s="802" t="s">
        <v>167</v>
      </c>
      <c r="AX725" s="851" t="s">
        <v>1750</v>
      </c>
      <c r="AY725" s="1064" t="s">
        <v>1378</v>
      </c>
      <c r="AZ725" s="1034" t="s">
        <v>1068</v>
      </c>
      <c r="BA725" s="1034" t="s">
        <v>1379</v>
      </c>
      <c r="BB725" s="1235">
        <v>45291</v>
      </c>
      <c r="BC725" s="1242"/>
      <c r="BD725" s="855"/>
      <c r="BE725" s="1039"/>
      <c r="BF725" s="1039"/>
      <c r="BG725" s="1039"/>
      <c r="BH725" s="1039"/>
      <c r="BI725" s="1039"/>
      <c r="BJ725" s="861"/>
      <c r="BK725" s="855"/>
      <c r="BL725" s="1040"/>
    </row>
    <row r="726" spans="1:64" ht="135" x14ac:dyDescent="0.25">
      <c r="A726" s="1056"/>
      <c r="B726" s="1168"/>
      <c r="C726" s="1062"/>
      <c r="D726" s="1013"/>
      <c r="E726" s="946"/>
      <c r="F726" s="1016"/>
      <c r="G726" s="805"/>
      <c r="H726" s="803"/>
      <c r="I726" s="1029"/>
      <c r="J726" s="983"/>
      <c r="K726" s="986"/>
      <c r="L726" s="852"/>
      <c r="M726" s="852"/>
      <c r="N726" s="962"/>
      <c r="O726" s="965"/>
      <c r="P726" s="803"/>
      <c r="Q726" s="955"/>
      <c r="R726" s="803"/>
      <c r="S726" s="955"/>
      <c r="T726" s="803"/>
      <c r="U726" s="955"/>
      <c r="V726" s="958"/>
      <c r="W726" s="955"/>
      <c r="X726" s="955"/>
      <c r="Y726" s="968"/>
      <c r="Z726" s="84">
        <v>2</v>
      </c>
      <c r="AA726" s="298" t="s">
        <v>1381</v>
      </c>
      <c r="AB726" s="10" t="s">
        <v>170</v>
      </c>
      <c r="AC726" s="385" t="s">
        <v>869</v>
      </c>
      <c r="AD726" s="70" t="str">
        <f>IF(OR(AE726="Preventivo",AE726="Detectivo"),"Probabilidad",IF(AE726="Correctivo","Impacto",""))</f>
        <v>Probabilidad</v>
      </c>
      <c r="AE726" s="19" t="s">
        <v>907</v>
      </c>
      <c r="AF726" s="302">
        <f t="shared" si="73"/>
        <v>0.15</v>
      </c>
      <c r="AG726" s="381" t="s">
        <v>77</v>
      </c>
      <c r="AH726" s="302">
        <f t="shared" si="74"/>
        <v>0.15</v>
      </c>
      <c r="AI726" s="315">
        <f t="shared" si="75"/>
        <v>0.3</v>
      </c>
      <c r="AJ726" s="71">
        <f>IFERROR(IF(AND(AD725="Probabilidad",AD726="Probabilidad"),(AJ725-(+AJ725*AI726)),IF(AD726="Probabilidad",(Q725-(+Q725*AI726)),IF(AD726="Impacto",AJ725,""))),"")</f>
        <v>0.16799999999999998</v>
      </c>
      <c r="AK726" s="71">
        <f>IFERROR(IF(AND(AD725="Impacto",AD726="Impacto"),(AK725-(+AK725*AI726)),IF(AD726="Impacto",(W725-(+W725*AI726)),IF(AD726="Probabilidad",AK725,""))),"")</f>
        <v>0.6</v>
      </c>
      <c r="AL726" s="10" t="s">
        <v>66</v>
      </c>
      <c r="AM726" s="10" t="s">
        <v>67</v>
      </c>
      <c r="AN726" s="10" t="s">
        <v>80</v>
      </c>
      <c r="AO726" s="952"/>
      <c r="AP726" s="952"/>
      <c r="AQ726" s="968"/>
      <c r="AR726" s="952"/>
      <c r="AS726" s="952"/>
      <c r="AT726" s="968"/>
      <c r="AU726" s="968"/>
      <c r="AV726" s="968"/>
      <c r="AW726" s="803"/>
      <c r="AX726" s="852"/>
      <c r="AY726" s="1065"/>
      <c r="AZ726" s="1035"/>
      <c r="BA726" s="1035"/>
      <c r="BB726" s="1035"/>
      <c r="BC726" s="852"/>
      <c r="BD726" s="852"/>
      <c r="BE726" s="1020"/>
      <c r="BF726" s="1020"/>
      <c r="BG726" s="1020"/>
      <c r="BH726" s="1020"/>
      <c r="BI726" s="1020"/>
      <c r="BJ726" s="805"/>
      <c r="BK726" s="852"/>
      <c r="BL726" s="1041"/>
    </row>
    <row r="727" spans="1:64" x14ac:dyDescent="0.25">
      <c r="A727" s="1056"/>
      <c r="B727" s="1168"/>
      <c r="C727" s="1062"/>
      <c r="D727" s="1013"/>
      <c r="E727" s="946"/>
      <c r="F727" s="1016"/>
      <c r="G727" s="805"/>
      <c r="H727" s="803"/>
      <c r="I727" s="1029"/>
      <c r="J727" s="983"/>
      <c r="K727" s="986"/>
      <c r="L727" s="852"/>
      <c r="M727" s="852"/>
      <c r="N727" s="962"/>
      <c r="O727" s="965"/>
      <c r="P727" s="803"/>
      <c r="Q727" s="955"/>
      <c r="R727" s="803"/>
      <c r="S727" s="955"/>
      <c r="T727" s="803"/>
      <c r="U727" s="955"/>
      <c r="V727" s="958"/>
      <c r="W727" s="955"/>
      <c r="X727" s="955"/>
      <c r="Y727" s="968"/>
      <c r="Z727" s="84">
        <v>3</v>
      </c>
      <c r="AA727" s="298"/>
      <c r="AB727" s="19"/>
      <c r="AC727" s="298"/>
      <c r="AD727" s="384" t="str">
        <f>IF(OR(AE727="Preventivo",AE727="Detectivo"),"Probabilidad",IF(AE727="Correctivo","Impacto",""))</f>
        <v/>
      </c>
      <c r="AE727" s="383"/>
      <c r="AF727" s="302" t="str">
        <f t="shared" si="73"/>
        <v/>
      </c>
      <c r="AG727" s="383"/>
      <c r="AH727" s="302" t="str">
        <f t="shared" si="74"/>
        <v/>
      </c>
      <c r="AI727" s="315" t="str">
        <f t="shared" si="75"/>
        <v/>
      </c>
      <c r="AJ727" s="69" t="str">
        <f>IFERROR(IF(AND(AD726="Probabilidad",AD727="Probabilidad"),(AJ726-(+AJ726*AI727)),IF(AND(AD726="Impacto",AD727="Probabilidad"),(AJ725-(+AJ725*AI727)),IF(AD727="Impacto",AJ726,""))),"")</f>
        <v/>
      </c>
      <c r="AK727" s="69" t="str">
        <f>IFERROR(IF(AND(AD726="Impacto",AD727="Impacto"),(AK726-(+AK726*AI727)),IF(AND(AD726="Probabilidad",AD727="Impacto"),(AK725-(+AK725*AI727)),IF(AD727="Probabilidad",AK726,""))),"")</f>
        <v/>
      </c>
      <c r="AL727" s="19"/>
      <c r="AM727" s="19"/>
      <c r="AN727" s="19"/>
      <c r="AO727" s="952"/>
      <c r="AP727" s="952"/>
      <c r="AQ727" s="968"/>
      <c r="AR727" s="952"/>
      <c r="AS727" s="952"/>
      <c r="AT727" s="968"/>
      <c r="AU727" s="968"/>
      <c r="AV727" s="968"/>
      <c r="AW727" s="803"/>
      <c r="AX727" s="852"/>
      <c r="AY727" s="1065"/>
      <c r="AZ727" s="1035"/>
      <c r="BA727" s="1035"/>
      <c r="BB727" s="1035"/>
      <c r="BC727" s="852"/>
      <c r="BD727" s="852"/>
      <c r="BE727" s="1020"/>
      <c r="BF727" s="1020"/>
      <c r="BG727" s="1020"/>
      <c r="BH727" s="1020"/>
      <c r="BI727" s="1020"/>
      <c r="BJ727" s="805"/>
      <c r="BK727" s="852"/>
      <c r="BL727" s="1041"/>
    </row>
    <row r="728" spans="1:64" x14ac:dyDescent="0.25">
      <c r="A728" s="1056"/>
      <c r="B728" s="1168"/>
      <c r="C728" s="1062"/>
      <c r="D728" s="1013"/>
      <c r="E728" s="946"/>
      <c r="F728" s="1016"/>
      <c r="G728" s="805"/>
      <c r="H728" s="803"/>
      <c r="I728" s="1029"/>
      <c r="J728" s="983"/>
      <c r="K728" s="986"/>
      <c r="L728" s="852"/>
      <c r="M728" s="852"/>
      <c r="N728" s="962"/>
      <c r="O728" s="965"/>
      <c r="P728" s="803"/>
      <c r="Q728" s="955"/>
      <c r="R728" s="803"/>
      <c r="S728" s="955"/>
      <c r="T728" s="803"/>
      <c r="U728" s="955"/>
      <c r="V728" s="958"/>
      <c r="W728" s="955"/>
      <c r="X728" s="955"/>
      <c r="Y728" s="968"/>
      <c r="Z728" s="84">
        <v>4</v>
      </c>
      <c r="AA728" s="298"/>
      <c r="AB728" s="19"/>
      <c r="AC728" s="298"/>
      <c r="AD728" s="384" t="str">
        <f t="shared" si="72"/>
        <v/>
      </c>
      <c r="AE728" s="383"/>
      <c r="AF728" s="302" t="str">
        <f t="shared" si="73"/>
        <v/>
      </c>
      <c r="AG728" s="383"/>
      <c r="AH728" s="302" t="str">
        <f t="shared" si="74"/>
        <v/>
      </c>
      <c r="AI728" s="315" t="str">
        <f t="shared" si="75"/>
        <v/>
      </c>
      <c r="AJ728" s="69" t="str">
        <f>IFERROR(IF(AND(AD727="Probabilidad",AD728="Probabilidad"),(AJ727-(+AJ727*AI728)),IF(AND(AD727="Impacto",AD728="Probabilidad"),(AJ726-(+AJ726*AI728)),IF(AD728="Impacto",AJ727,""))),"")</f>
        <v/>
      </c>
      <c r="AK728" s="69" t="str">
        <f>IFERROR(IF(AND(AD727="Impacto",AD728="Impacto"),(AK727-(+AK727*AI728)),IF(AND(AD727="Probabilidad",AD728="Impacto"),(AK726-(+AK726*AI728)),IF(AD728="Probabilidad",AK727,""))),"")</f>
        <v/>
      </c>
      <c r="AL728" s="19"/>
      <c r="AM728" s="19"/>
      <c r="AN728" s="19"/>
      <c r="AO728" s="952"/>
      <c r="AP728" s="952"/>
      <c r="AQ728" s="968"/>
      <c r="AR728" s="952"/>
      <c r="AS728" s="952"/>
      <c r="AT728" s="968"/>
      <c r="AU728" s="968"/>
      <c r="AV728" s="968"/>
      <c r="AW728" s="803"/>
      <c r="AX728" s="852"/>
      <c r="AY728" s="1065"/>
      <c r="AZ728" s="1035"/>
      <c r="BA728" s="1035"/>
      <c r="BB728" s="1035"/>
      <c r="BC728" s="852"/>
      <c r="BD728" s="852"/>
      <c r="BE728" s="1020"/>
      <c r="BF728" s="1020"/>
      <c r="BG728" s="1020"/>
      <c r="BH728" s="1020"/>
      <c r="BI728" s="1020"/>
      <c r="BJ728" s="805"/>
      <c r="BK728" s="852"/>
      <c r="BL728" s="1041"/>
    </row>
    <row r="729" spans="1:64" x14ac:dyDescent="0.25">
      <c r="A729" s="1056"/>
      <c r="B729" s="1168"/>
      <c r="C729" s="1062"/>
      <c r="D729" s="1013"/>
      <c r="E729" s="946"/>
      <c r="F729" s="1016"/>
      <c r="G729" s="805"/>
      <c r="H729" s="803"/>
      <c r="I729" s="1029"/>
      <c r="J729" s="983"/>
      <c r="K729" s="986"/>
      <c r="L729" s="852"/>
      <c r="M729" s="852"/>
      <c r="N729" s="962"/>
      <c r="O729" s="965"/>
      <c r="P729" s="803"/>
      <c r="Q729" s="955"/>
      <c r="R729" s="803"/>
      <c r="S729" s="955"/>
      <c r="T729" s="803"/>
      <c r="U729" s="955"/>
      <c r="V729" s="958"/>
      <c r="W729" s="955"/>
      <c r="X729" s="955"/>
      <c r="Y729" s="968"/>
      <c r="Z729" s="84">
        <v>5</v>
      </c>
      <c r="AA729" s="298"/>
      <c r="AB729" s="19"/>
      <c r="AC729" s="298"/>
      <c r="AD729" s="384" t="str">
        <f t="shared" si="72"/>
        <v/>
      </c>
      <c r="AE729" s="383"/>
      <c r="AF729" s="302" t="str">
        <f t="shared" si="73"/>
        <v/>
      </c>
      <c r="AG729" s="383"/>
      <c r="AH729" s="302" t="str">
        <f t="shared" si="74"/>
        <v/>
      </c>
      <c r="AI729" s="315" t="str">
        <f t="shared" si="75"/>
        <v/>
      </c>
      <c r="AJ729" s="69" t="str">
        <f>IFERROR(IF(AND(AD728="Probabilidad",AD729="Probabilidad"),(AJ728-(+AJ728*AI729)),IF(AND(AD728="Impacto",AD729="Probabilidad"),(AJ727-(+AJ727*AI729)),IF(AD729="Impacto",AJ728,""))),"")</f>
        <v/>
      </c>
      <c r="AK729" s="69" t="str">
        <f>IFERROR(IF(AND(AD728="Impacto",AD729="Impacto"),(AK728-(+AK728*AI729)),IF(AND(AD728="Probabilidad",AD729="Impacto"),(AK727-(+AK727*AI729)),IF(AD729="Probabilidad",AK728,""))),"")</f>
        <v/>
      </c>
      <c r="AL729" s="19"/>
      <c r="AM729" s="19"/>
      <c r="AN729" s="19"/>
      <c r="AO729" s="952"/>
      <c r="AP729" s="952"/>
      <c r="AQ729" s="968"/>
      <c r="AR729" s="952"/>
      <c r="AS729" s="952"/>
      <c r="AT729" s="968"/>
      <c r="AU729" s="968"/>
      <c r="AV729" s="968"/>
      <c r="AW729" s="803"/>
      <c r="AX729" s="852"/>
      <c r="AY729" s="1065"/>
      <c r="AZ729" s="1035"/>
      <c r="BA729" s="1035"/>
      <c r="BB729" s="1035"/>
      <c r="BC729" s="852"/>
      <c r="BD729" s="852"/>
      <c r="BE729" s="1020"/>
      <c r="BF729" s="1020"/>
      <c r="BG729" s="1020"/>
      <c r="BH729" s="1020"/>
      <c r="BI729" s="1020"/>
      <c r="BJ729" s="805"/>
      <c r="BK729" s="852"/>
      <c r="BL729" s="1041"/>
    </row>
    <row r="730" spans="1:64" ht="15.75" thickBot="1" x14ac:dyDescent="0.3">
      <c r="A730" s="1056"/>
      <c r="B730" s="1168"/>
      <c r="C730" s="1062"/>
      <c r="D730" s="1014"/>
      <c r="E730" s="947"/>
      <c r="F730" s="1017"/>
      <c r="G730" s="806"/>
      <c r="H730" s="847"/>
      <c r="I730" s="1030"/>
      <c r="J730" s="984"/>
      <c r="K730" s="987"/>
      <c r="L730" s="960"/>
      <c r="M730" s="960"/>
      <c r="N730" s="963"/>
      <c r="O730" s="966"/>
      <c r="P730" s="847"/>
      <c r="Q730" s="956"/>
      <c r="R730" s="847"/>
      <c r="S730" s="956"/>
      <c r="T730" s="847"/>
      <c r="U730" s="956"/>
      <c r="V730" s="959"/>
      <c r="W730" s="956"/>
      <c r="X730" s="956"/>
      <c r="Y730" s="969"/>
      <c r="Z730" s="85">
        <v>6</v>
      </c>
      <c r="AA730" s="299"/>
      <c r="AB730" s="20"/>
      <c r="AC730" s="299"/>
      <c r="AD730" s="391" t="str">
        <f t="shared" si="72"/>
        <v/>
      </c>
      <c r="AE730" s="388"/>
      <c r="AF730" s="303" t="str">
        <f t="shared" si="73"/>
        <v/>
      </c>
      <c r="AG730" s="388"/>
      <c r="AH730" s="303" t="str">
        <f t="shared" si="74"/>
        <v/>
      </c>
      <c r="AI730" s="61" t="str">
        <f t="shared" si="75"/>
        <v/>
      </c>
      <c r="AJ730" s="69" t="str">
        <f>IFERROR(IF(AND(AD729="Probabilidad",AD730="Probabilidad"),(AJ729-(+AJ729*AI730)),IF(AND(AD729="Impacto",AD730="Probabilidad"),(AJ728-(+AJ728*AI730)),IF(AD730="Impacto",AJ729,""))),"")</f>
        <v/>
      </c>
      <c r="AK730" s="69" t="str">
        <f>IFERROR(IF(AND(AD729="Impacto",AD730="Impacto"),(AK729-(+AK729*AI730)),IF(AND(AD729="Probabilidad",AD730="Impacto"),(AK728-(+AK728*AI730)),IF(AD730="Probabilidad",AK729,""))),"")</f>
        <v/>
      </c>
      <c r="AL730" s="20"/>
      <c r="AM730" s="20"/>
      <c r="AN730" s="20"/>
      <c r="AO730" s="953"/>
      <c r="AP730" s="953"/>
      <c r="AQ730" s="969"/>
      <c r="AR730" s="953"/>
      <c r="AS730" s="953"/>
      <c r="AT730" s="969"/>
      <c r="AU730" s="969"/>
      <c r="AV730" s="969"/>
      <c r="AW730" s="847"/>
      <c r="AX730" s="960"/>
      <c r="AY730" s="1066"/>
      <c r="AZ730" s="1036"/>
      <c r="BA730" s="1036"/>
      <c r="BB730" s="1036"/>
      <c r="BC730" s="960"/>
      <c r="BD730" s="960"/>
      <c r="BE730" s="1021"/>
      <c r="BF730" s="1021"/>
      <c r="BG730" s="1021"/>
      <c r="BH730" s="1021"/>
      <c r="BI730" s="1021"/>
      <c r="BJ730" s="806"/>
      <c r="BK730" s="960"/>
      <c r="BL730" s="1042"/>
    </row>
    <row r="731" spans="1:64" ht="71.25" customHeight="1" thickBot="1" x14ac:dyDescent="0.3">
      <c r="A731" s="1056"/>
      <c r="B731" s="1168"/>
      <c r="C731" s="1062"/>
      <c r="D731" s="1012" t="s">
        <v>840</v>
      </c>
      <c r="E731" s="945" t="s">
        <v>160</v>
      </c>
      <c r="F731" s="1015">
        <v>3</v>
      </c>
      <c r="G731" s="851" t="s">
        <v>1386</v>
      </c>
      <c r="H731" s="802" t="s">
        <v>98</v>
      </c>
      <c r="I731" s="1043" t="s">
        <v>1402</v>
      </c>
      <c r="J731" s="982" t="s">
        <v>16</v>
      </c>
      <c r="K731" s="985" t="str">
        <f>CONCATENATE(" *",[32]Árbol_G!C759," *",[32]Árbol_G!E759," *",[32]Árbol_G!G759)</f>
        <v xml:space="preserve"> * * *</v>
      </c>
      <c r="L731" s="851" t="s">
        <v>1387</v>
      </c>
      <c r="M731" s="851" t="s">
        <v>1388</v>
      </c>
      <c r="N731" s="804"/>
      <c r="O731" s="970"/>
      <c r="P731" s="802" t="s">
        <v>72</v>
      </c>
      <c r="Q731" s="954">
        <f>IF(P731="Muy Alta",100%,IF(P731="Alta",80%,IF(P731="Media",60%,IF(P731="Baja",40%,IF(P731="Muy Baja",20%,"")))))</f>
        <v>0.8</v>
      </c>
      <c r="R731" s="802"/>
      <c r="S731" s="954" t="str">
        <f>IF(R731="Catastrófico",100%,IF(R731="Mayor",80%,IF(R731="Moderado",60%,IF(R731="Menor",40%,IF(R731="Leve",20%,"")))))</f>
        <v/>
      </c>
      <c r="T731" s="802" t="s">
        <v>9</v>
      </c>
      <c r="U731" s="954">
        <f>IF(T731="Catastrófico",100%,IF(T731="Mayor",80%,IF(T731="Moderado",60%,IF(T731="Menor",40%,IF(T731="Leve",20%,"")))))</f>
        <v>0.4</v>
      </c>
      <c r="V731" s="957" t="str">
        <f>IF(W731=100%,"Catastrófico",IF(W731=80%,"Mayor",IF(W731=60%,"Moderado",IF(W731=40%,"Menor",IF(W731=20%,"Leve","")))))</f>
        <v>Menor</v>
      </c>
      <c r="W731" s="954">
        <f>IF(AND(S731="",U731=""),"",MAX(S731,U731))</f>
        <v>0.4</v>
      </c>
      <c r="X731" s="954" t="str">
        <f>CONCATENATE(P731,V731)</f>
        <v>AltaMenor</v>
      </c>
      <c r="Y731" s="967" t="str">
        <f>IF(X731="Muy AltaLeve","Alto",IF(X731="Muy AltaMenor","Alto",IF(X731="Muy AltaModerado","Alto",IF(X731="Muy AltaMayor","Alto",IF(X731="Muy AltaCatastrófico","Extremo",IF(X731="AltaLeve","Moderado",IF(X731="AltaMenor","Moderado",IF(X731="AltaModerado","Alto",IF(X731="AltaMayor","Alto",IF(X731="AltaCatastrófico","Extremo",IF(X731="MediaLeve","Moderado",IF(X731="MediaMenor","Moderado",IF(X731="MediaModerado","Moderado",IF(X731="MediaMayor","Alto",IF(X731="MediaCatastrófico","Extremo",IF(X731="BajaLeve","Bajo",IF(X731="BajaMenor","Moderado",IF(X731="BajaModerado","Moderado",IF(X731="BajaMayor","Alto",IF(X731="BajaCatastrófico","Extremo",IF(X731="Muy BajaLeve","Bajo",IF(X731="Muy BajaMenor","Bajo",IF(X731="Muy BajaModerado","Moderado",IF(X731="Muy BajaMayor","Alto",IF(X731="Muy BajaCatastrófico","Extremo","")))))))))))))))))))))))))</f>
        <v>Moderado</v>
      </c>
      <c r="Z731" s="83">
        <v>1</v>
      </c>
      <c r="AA731" s="298" t="s">
        <v>1389</v>
      </c>
      <c r="AB731" s="10" t="s">
        <v>165</v>
      </c>
      <c r="AC731" s="385" t="s">
        <v>869</v>
      </c>
      <c r="AD731" s="382" t="str">
        <f t="shared" si="72"/>
        <v>Probabilidad</v>
      </c>
      <c r="AE731" s="381" t="s">
        <v>907</v>
      </c>
      <c r="AF731" s="301">
        <f t="shared" si="73"/>
        <v>0.15</v>
      </c>
      <c r="AG731" s="383" t="s">
        <v>65</v>
      </c>
      <c r="AH731" s="301">
        <f t="shared" si="74"/>
        <v>0.25</v>
      </c>
      <c r="AI731" s="300">
        <f t="shared" si="75"/>
        <v>0.4</v>
      </c>
      <c r="AJ731" s="59">
        <f>IFERROR(IF(AD731="Probabilidad",(Q731-(+Q731*AI731)),IF(AD731="Impacto",Q731,"")),"")</f>
        <v>0.48</v>
      </c>
      <c r="AK731" s="59">
        <f>IFERROR(IF(AD731="Impacto",(W731-(+W731*AI731)),IF(AD731="Probabilidad",W731,"")),"")</f>
        <v>0.4</v>
      </c>
      <c r="AL731" s="10" t="s">
        <v>66</v>
      </c>
      <c r="AM731" s="10" t="s">
        <v>67</v>
      </c>
      <c r="AN731" s="10" t="s">
        <v>80</v>
      </c>
      <c r="AO731" s="951">
        <f>Q731</f>
        <v>0.8</v>
      </c>
      <c r="AP731" s="951">
        <f>IF(AJ731="","",MIN(AJ731:AJ736))</f>
        <v>9.8783999999999983E-2</v>
      </c>
      <c r="AQ731" s="967" t="str">
        <f>IFERROR(IF(AP731="","",IF(AP731&lt;=0.2,"Muy Baja",IF(AP731&lt;=0.4,"Baja",IF(AP731&lt;=0.6,"Media",IF(AP731&lt;=0.8,"Alta","Muy Alta"))))),"")</f>
        <v>Muy Baja</v>
      </c>
      <c r="AR731" s="951">
        <f>W731</f>
        <v>0.4</v>
      </c>
      <c r="AS731" s="951">
        <f>IF(AK731="","",MIN(AK731:AK736))</f>
        <v>0.30000000000000004</v>
      </c>
      <c r="AT731" s="967" t="str">
        <f>IFERROR(IF(AS731="","",IF(AS731&lt;=0.2,"Leve",IF(AS731&lt;=0.4,"Menor",IF(AS731&lt;=0.6,"Moderado",IF(AS731&lt;=0.8,"Mayor","Catastrófico"))))),"")</f>
        <v>Menor</v>
      </c>
      <c r="AU731" s="967" t="str">
        <f>Y731</f>
        <v>Moderado</v>
      </c>
      <c r="AV731" s="967" t="str">
        <f>IFERROR(IF(OR(AND(AQ731="Muy Baja",AT731="Leve"),AND(AQ731="Muy Baja",AT731="Menor"),AND(AQ731="Baja",AT731="Leve")),"Bajo",IF(OR(AND(AQ731="Muy baja",AT731="Moderado"),AND(AQ731="Baja",AT731="Menor"),AND(AQ731="Baja",AT731="Moderado"),AND(AQ731="Media",AT731="Leve"),AND(AQ731="Media",AT731="Menor"),AND(AQ731="Media",AT731="Moderado"),AND(AQ731="Alta",AT731="Leve"),AND(AQ731="Alta",AT731="Menor")),"Moderado",IF(OR(AND(AQ731="Muy Baja",AT731="Mayor"),AND(AQ731="Baja",AT731="Mayor"),AND(AQ731="Media",AT731="Mayor"),AND(AQ731="Alta",AT731="Moderado"),AND(AQ731="Alta",AT731="Mayor"),AND(AQ731="Muy Alta",AT731="Leve"),AND(AQ731="Muy Alta",AT731="Menor"),AND(AQ731="Muy Alta",AT731="Moderado"),AND(AQ731="Muy Alta",AT731="Mayor")),"Alto",IF(OR(AND(AQ731="Muy Baja",AT731="Catastrófico"),AND(AQ731="Baja",AT731="Catastrófico"),AND(AQ731="Media",AT731="Catastrófico"),AND(AQ731="Alta",AT731="Catastrófico"),AND(AQ731="Muy Alta",AT731="Catastrófico")),"Extremo","")))),"")</f>
        <v>Bajo</v>
      </c>
      <c r="AW731" s="802" t="s">
        <v>82</v>
      </c>
      <c r="AX731" s="961"/>
      <c r="AY731" s="851"/>
      <c r="AZ731" s="851"/>
      <c r="BA731" s="851"/>
      <c r="BB731" s="1037"/>
      <c r="BC731" s="851"/>
      <c r="BD731" s="851"/>
      <c r="BE731" s="1019"/>
      <c r="BF731" s="1019"/>
      <c r="BG731" s="1019"/>
      <c r="BH731" s="1019"/>
      <c r="BI731" s="1019"/>
      <c r="BJ731" s="804"/>
      <c r="BK731" s="851"/>
      <c r="BL731" s="1048"/>
    </row>
    <row r="732" spans="1:64" ht="120.75" thickBot="1" x14ac:dyDescent="0.3">
      <c r="A732" s="1056"/>
      <c r="B732" s="1168"/>
      <c r="C732" s="1062"/>
      <c r="D732" s="1013"/>
      <c r="E732" s="946"/>
      <c r="F732" s="1016"/>
      <c r="G732" s="852"/>
      <c r="H732" s="803"/>
      <c r="I732" s="1044"/>
      <c r="J732" s="983"/>
      <c r="K732" s="986"/>
      <c r="L732" s="852"/>
      <c r="M732" s="852"/>
      <c r="N732" s="805"/>
      <c r="O732" s="971"/>
      <c r="P732" s="803"/>
      <c r="Q732" s="955"/>
      <c r="R732" s="803"/>
      <c r="S732" s="955"/>
      <c r="T732" s="803"/>
      <c r="U732" s="955"/>
      <c r="V732" s="958"/>
      <c r="W732" s="955"/>
      <c r="X732" s="955"/>
      <c r="Y732" s="968"/>
      <c r="Z732" s="84">
        <v>2</v>
      </c>
      <c r="AA732" s="298" t="s">
        <v>991</v>
      </c>
      <c r="AB732" s="19" t="s">
        <v>165</v>
      </c>
      <c r="AC732" s="385" t="s">
        <v>869</v>
      </c>
      <c r="AD732" s="384" t="str">
        <f t="shared" si="72"/>
        <v>Probabilidad</v>
      </c>
      <c r="AE732" s="383" t="s">
        <v>907</v>
      </c>
      <c r="AF732" s="302">
        <f t="shared" si="73"/>
        <v>0.15</v>
      </c>
      <c r="AG732" s="381" t="s">
        <v>77</v>
      </c>
      <c r="AH732" s="302">
        <f t="shared" si="74"/>
        <v>0.15</v>
      </c>
      <c r="AI732" s="315">
        <f t="shared" si="75"/>
        <v>0.3</v>
      </c>
      <c r="AJ732" s="69">
        <f>IFERROR(IF(AND(AD731="Probabilidad",AD732="Probabilidad"),(AJ731-(+AJ731*AI732)),IF(AD732="Probabilidad",(Q731-(+Q731*AI732)),IF(AD732="Impacto",AJ731,""))),"")</f>
        <v>0.33599999999999997</v>
      </c>
      <c r="AK732" s="69">
        <f>IFERROR(IF(AND(AD731="Impacto",AD732="Impacto"),(AK731-(+AK731*AI732)),IF(AD732="Impacto",(W731-(+W731*AI732)),IF(AD732="Probabilidad",AK731,""))),"")</f>
        <v>0.4</v>
      </c>
      <c r="AL732" s="10" t="s">
        <v>66</v>
      </c>
      <c r="AM732" s="10" t="s">
        <v>67</v>
      </c>
      <c r="AN732" s="10" t="s">
        <v>80</v>
      </c>
      <c r="AO732" s="952"/>
      <c r="AP732" s="952"/>
      <c r="AQ732" s="968"/>
      <c r="AR732" s="952"/>
      <c r="AS732" s="952"/>
      <c r="AT732" s="968"/>
      <c r="AU732" s="968"/>
      <c r="AV732" s="968"/>
      <c r="AW732" s="803"/>
      <c r="AX732" s="962"/>
      <c r="AY732" s="852"/>
      <c r="AZ732" s="852"/>
      <c r="BA732" s="852"/>
      <c r="BB732" s="1046"/>
      <c r="BC732" s="852"/>
      <c r="BD732" s="852"/>
      <c r="BE732" s="1020"/>
      <c r="BF732" s="1020"/>
      <c r="BG732" s="1020"/>
      <c r="BH732" s="1020"/>
      <c r="BI732" s="1020"/>
      <c r="BJ732" s="805"/>
      <c r="BK732" s="852"/>
      <c r="BL732" s="1041"/>
    </row>
    <row r="733" spans="1:64" ht="75.75" thickBot="1" x14ac:dyDescent="0.3">
      <c r="A733" s="1056"/>
      <c r="B733" s="1168"/>
      <c r="C733" s="1062"/>
      <c r="D733" s="1013"/>
      <c r="E733" s="946"/>
      <c r="F733" s="1016"/>
      <c r="G733" s="852"/>
      <c r="H733" s="803"/>
      <c r="I733" s="1044"/>
      <c r="J733" s="983"/>
      <c r="K733" s="986"/>
      <c r="L733" s="852"/>
      <c r="M733" s="852"/>
      <c r="N733" s="805"/>
      <c r="O733" s="971"/>
      <c r="P733" s="803"/>
      <c r="Q733" s="955"/>
      <c r="R733" s="803"/>
      <c r="S733" s="955"/>
      <c r="T733" s="803"/>
      <c r="U733" s="955"/>
      <c r="V733" s="958"/>
      <c r="W733" s="955"/>
      <c r="X733" s="955"/>
      <c r="Y733" s="968"/>
      <c r="Z733" s="84">
        <v>3</v>
      </c>
      <c r="AA733" s="298" t="s">
        <v>1390</v>
      </c>
      <c r="AB733" s="10" t="s">
        <v>170</v>
      </c>
      <c r="AC733" s="385" t="s">
        <v>923</v>
      </c>
      <c r="AD733" s="384" t="str">
        <f t="shared" si="72"/>
        <v>Impacto</v>
      </c>
      <c r="AE733" s="383" t="s">
        <v>908</v>
      </c>
      <c r="AF733" s="302">
        <f t="shared" si="73"/>
        <v>0.1</v>
      </c>
      <c r="AG733" s="381" t="s">
        <v>77</v>
      </c>
      <c r="AH733" s="302">
        <f t="shared" si="74"/>
        <v>0.15</v>
      </c>
      <c r="AI733" s="315">
        <f t="shared" si="75"/>
        <v>0.25</v>
      </c>
      <c r="AJ733" s="69">
        <f>IFERROR(IF(AND(AD732="Probabilidad",AD733="Probabilidad"),(AJ732-(+AJ732*AI733)),IF(AND(AD732="Impacto",AD733="Probabilidad"),(AJ731-(+AJ731*AI733)),IF(AD733="Impacto",AJ732,""))),"")</f>
        <v>0.33599999999999997</v>
      </c>
      <c r="AK733" s="69">
        <f>IFERROR(IF(AND(AD732="Impacto",AD733="Impacto"),(AK732-(+AK732*AI733)),IF(AND(AD732="Probabilidad",AD733="Impacto"),(AK731-(+AK731*AI733)),IF(AD733="Probabilidad",AK732,""))),"")</f>
        <v>0.30000000000000004</v>
      </c>
      <c r="AL733" s="10" t="s">
        <v>66</v>
      </c>
      <c r="AM733" s="10" t="s">
        <v>67</v>
      </c>
      <c r="AN733" s="10" t="s">
        <v>80</v>
      </c>
      <c r="AO733" s="952"/>
      <c r="AP733" s="952"/>
      <c r="AQ733" s="968"/>
      <c r="AR733" s="952"/>
      <c r="AS733" s="952"/>
      <c r="AT733" s="968"/>
      <c r="AU733" s="968"/>
      <c r="AV733" s="968"/>
      <c r="AW733" s="803"/>
      <c r="AX733" s="962"/>
      <c r="AY733" s="852"/>
      <c r="AZ733" s="852"/>
      <c r="BA733" s="852"/>
      <c r="BB733" s="1046"/>
      <c r="BC733" s="852"/>
      <c r="BD733" s="852"/>
      <c r="BE733" s="1020"/>
      <c r="BF733" s="1020"/>
      <c r="BG733" s="1020"/>
      <c r="BH733" s="1020"/>
      <c r="BI733" s="1020"/>
      <c r="BJ733" s="805"/>
      <c r="BK733" s="852"/>
      <c r="BL733" s="1041"/>
    </row>
    <row r="734" spans="1:64" ht="75.75" thickBot="1" x14ac:dyDescent="0.3">
      <c r="A734" s="1056"/>
      <c r="B734" s="1168"/>
      <c r="C734" s="1062"/>
      <c r="D734" s="1013"/>
      <c r="E734" s="946"/>
      <c r="F734" s="1016"/>
      <c r="G734" s="852"/>
      <c r="H734" s="803"/>
      <c r="I734" s="1044"/>
      <c r="J734" s="983"/>
      <c r="K734" s="986"/>
      <c r="L734" s="852"/>
      <c r="M734" s="852"/>
      <c r="N734" s="805"/>
      <c r="O734" s="971"/>
      <c r="P734" s="803"/>
      <c r="Q734" s="955"/>
      <c r="R734" s="803"/>
      <c r="S734" s="955"/>
      <c r="T734" s="803"/>
      <c r="U734" s="955"/>
      <c r="V734" s="958"/>
      <c r="W734" s="955"/>
      <c r="X734" s="955"/>
      <c r="Y734" s="968"/>
      <c r="Z734" s="84">
        <v>4</v>
      </c>
      <c r="AA734" s="298" t="s">
        <v>924</v>
      </c>
      <c r="AB734" s="10" t="s">
        <v>170</v>
      </c>
      <c r="AC734" s="385" t="s">
        <v>923</v>
      </c>
      <c r="AD734" s="384" t="str">
        <f t="shared" si="72"/>
        <v>Probabilidad</v>
      </c>
      <c r="AE734" s="383" t="s">
        <v>907</v>
      </c>
      <c r="AF734" s="302">
        <f t="shared" si="73"/>
        <v>0.15</v>
      </c>
      <c r="AG734" s="381" t="s">
        <v>77</v>
      </c>
      <c r="AH734" s="302">
        <f t="shared" si="74"/>
        <v>0.15</v>
      </c>
      <c r="AI734" s="315">
        <f t="shared" si="75"/>
        <v>0.3</v>
      </c>
      <c r="AJ734" s="69">
        <f>IFERROR(IF(AND(AD733="Probabilidad",AD734="Probabilidad"),(AJ733-(+AJ733*AI734)),IF(AND(AD733="Impacto",AD734="Probabilidad"),(AJ732-(+AJ732*AI734)),IF(AD734="Impacto",AJ733,""))),"")</f>
        <v>0.23519999999999996</v>
      </c>
      <c r="AK734" s="69">
        <f>IFERROR(IF(AND(AD733="Impacto",AD734="Impacto"),(AK733-(+AK733*AI734)),IF(AND(AD733="Probabilidad",AD734="Impacto"),(AK732-(+AK732*AI734)),IF(AD734="Probabilidad",AK733,""))),"")</f>
        <v>0.30000000000000004</v>
      </c>
      <c r="AL734" s="10" t="s">
        <v>66</v>
      </c>
      <c r="AM734" s="10" t="s">
        <v>67</v>
      </c>
      <c r="AN734" s="10" t="s">
        <v>80</v>
      </c>
      <c r="AO734" s="952"/>
      <c r="AP734" s="952"/>
      <c r="AQ734" s="968"/>
      <c r="AR734" s="952"/>
      <c r="AS734" s="952"/>
      <c r="AT734" s="968"/>
      <c r="AU734" s="968"/>
      <c r="AV734" s="968"/>
      <c r="AW734" s="803"/>
      <c r="AX734" s="962"/>
      <c r="AY734" s="852"/>
      <c r="AZ734" s="852"/>
      <c r="BA734" s="852"/>
      <c r="BB734" s="1046"/>
      <c r="BC734" s="852"/>
      <c r="BD734" s="852"/>
      <c r="BE734" s="1020"/>
      <c r="BF734" s="1020"/>
      <c r="BG734" s="1020"/>
      <c r="BH734" s="1020"/>
      <c r="BI734" s="1020"/>
      <c r="BJ734" s="805"/>
      <c r="BK734" s="852"/>
      <c r="BL734" s="1041"/>
    </row>
    <row r="735" spans="1:64" ht="90.75" thickBot="1" x14ac:dyDescent="0.3">
      <c r="A735" s="1056"/>
      <c r="B735" s="1168"/>
      <c r="C735" s="1062"/>
      <c r="D735" s="1013"/>
      <c r="E735" s="946"/>
      <c r="F735" s="1016"/>
      <c r="G735" s="852"/>
      <c r="H735" s="803"/>
      <c r="I735" s="1044"/>
      <c r="J735" s="983"/>
      <c r="K735" s="986"/>
      <c r="L735" s="852"/>
      <c r="M735" s="852"/>
      <c r="N735" s="805"/>
      <c r="O735" s="971"/>
      <c r="P735" s="803"/>
      <c r="Q735" s="955"/>
      <c r="R735" s="803"/>
      <c r="S735" s="955"/>
      <c r="T735" s="803"/>
      <c r="U735" s="955"/>
      <c r="V735" s="958"/>
      <c r="W735" s="955"/>
      <c r="X735" s="955"/>
      <c r="Y735" s="968"/>
      <c r="Z735" s="84">
        <v>5</v>
      </c>
      <c r="AA735" s="87" t="s">
        <v>920</v>
      </c>
      <c r="AB735" s="19" t="s">
        <v>165</v>
      </c>
      <c r="AC735" s="298" t="s">
        <v>921</v>
      </c>
      <c r="AD735" s="384" t="str">
        <f t="shared" si="72"/>
        <v>Probabilidad</v>
      </c>
      <c r="AE735" s="383" t="s">
        <v>907</v>
      </c>
      <c r="AF735" s="302">
        <f t="shared" si="73"/>
        <v>0.15</v>
      </c>
      <c r="AG735" s="383" t="s">
        <v>65</v>
      </c>
      <c r="AH735" s="302">
        <f t="shared" si="74"/>
        <v>0.25</v>
      </c>
      <c r="AI735" s="315">
        <f t="shared" si="75"/>
        <v>0.4</v>
      </c>
      <c r="AJ735" s="69">
        <f>IFERROR(IF(AND(AD734="Probabilidad",AD735="Probabilidad"),(AJ734-(+AJ734*AI735)),IF(AND(AD734="Impacto",AD735="Probabilidad"),(AJ733-(+AJ733*AI735)),IF(AD735="Impacto",AJ734,""))),"")</f>
        <v>0.14111999999999997</v>
      </c>
      <c r="AK735" s="69">
        <f>IFERROR(IF(AND(AD734="Impacto",AD735="Impacto"),(AK734-(+AK734*AI735)),IF(AND(AD734="Probabilidad",AD735="Impacto"),(AK733-(+AK733*AI735)),IF(AD735="Probabilidad",AK734,""))),"")</f>
        <v>0.30000000000000004</v>
      </c>
      <c r="AL735" s="10" t="s">
        <v>66</v>
      </c>
      <c r="AM735" s="10" t="s">
        <v>67</v>
      </c>
      <c r="AN735" s="10" t="s">
        <v>80</v>
      </c>
      <c r="AO735" s="952"/>
      <c r="AP735" s="952"/>
      <c r="AQ735" s="968"/>
      <c r="AR735" s="952"/>
      <c r="AS735" s="952"/>
      <c r="AT735" s="968"/>
      <c r="AU735" s="968"/>
      <c r="AV735" s="968"/>
      <c r="AW735" s="803"/>
      <c r="AX735" s="962"/>
      <c r="AY735" s="852"/>
      <c r="AZ735" s="852"/>
      <c r="BA735" s="852"/>
      <c r="BB735" s="1046"/>
      <c r="BC735" s="852"/>
      <c r="BD735" s="852"/>
      <c r="BE735" s="1020"/>
      <c r="BF735" s="1020"/>
      <c r="BG735" s="1020"/>
      <c r="BH735" s="1020"/>
      <c r="BI735" s="1020"/>
      <c r="BJ735" s="805"/>
      <c r="BK735" s="852"/>
      <c r="BL735" s="1041"/>
    </row>
    <row r="736" spans="1:64" ht="75.75" thickBot="1" x14ac:dyDescent="0.3">
      <c r="A736" s="1056"/>
      <c r="B736" s="1168"/>
      <c r="C736" s="1062"/>
      <c r="D736" s="1014"/>
      <c r="E736" s="947"/>
      <c r="F736" s="1017"/>
      <c r="G736" s="960"/>
      <c r="H736" s="847"/>
      <c r="I736" s="1045"/>
      <c r="J736" s="984"/>
      <c r="K736" s="987"/>
      <c r="L736" s="960"/>
      <c r="M736" s="960"/>
      <c r="N736" s="806"/>
      <c r="O736" s="972"/>
      <c r="P736" s="847"/>
      <c r="Q736" s="956"/>
      <c r="R736" s="847"/>
      <c r="S736" s="956"/>
      <c r="T736" s="847"/>
      <c r="U736" s="956"/>
      <c r="V736" s="959"/>
      <c r="W736" s="956"/>
      <c r="X736" s="956"/>
      <c r="Y736" s="969"/>
      <c r="Z736" s="85">
        <v>6</v>
      </c>
      <c r="AA736" s="298" t="s">
        <v>922</v>
      </c>
      <c r="AB736" s="10" t="s">
        <v>170</v>
      </c>
      <c r="AC736" s="385" t="s">
        <v>923</v>
      </c>
      <c r="AD736" s="391" t="str">
        <f t="shared" si="72"/>
        <v>Probabilidad</v>
      </c>
      <c r="AE736" s="388" t="s">
        <v>907</v>
      </c>
      <c r="AF736" s="303">
        <f t="shared" si="73"/>
        <v>0.15</v>
      </c>
      <c r="AG736" s="381" t="s">
        <v>77</v>
      </c>
      <c r="AH736" s="303">
        <f t="shared" si="74"/>
        <v>0.15</v>
      </c>
      <c r="AI736" s="61">
        <f t="shared" si="75"/>
        <v>0.3</v>
      </c>
      <c r="AJ736" s="69">
        <f>IFERROR(IF(AND(AD735="Probabilidad",AD736="Probabilidad"),(AJ735-(+AJ735*AI736)),IF(AND(AD735="Impacto",AD736="Probabilidad"),(AJ734-(+AJ734*AI736)),IF(AD736="Impacto",AJ735,""))),"")</f>
        <v>9.8783999999999983E-2</v>
      </c>
      <c r="AK736" s="69">
        <f>IFERROR(IF(AND(AD735="Impacto",AD736="Impacto"),(AK735-(+AK735*AI736)),IF(AND(AD735="Probabilidad",AD736="Impacto"),(AK734-(+AK734*AI736)),IF(AD736="Probabilidad",AK735,""))),"")</f>
        <v>0.30000000000000004</v>
      </c>
      <c r="AL736" s="10" t="s">
        <v>66</v>
      </c>
      <c r="AM736" s="10" t="s">
        <v>67</v>
      </c>
      <c r="AN736" s="10" t="s">
        <v>80</v>
      </c>
      <c r="AO736" s="953"/>
      <c r="AP736" s="953"/>
      <c r="AQ736" s="969"/>
      <c r="AR736" s="953"/>
      <c r="AS736" s="953"/>
      <c r="AT736" s="969"/>
      <c r="AU736" s="969"/>
      <c r="AV736" s="969"/>
      <c r="AW736" s="847"/>
      <c r="AX736" s="963"/>
      <c r="AY736" s="960"/>
      <c r="AZ736" s="960"/>
      <c r="BA736" s="960"/>
      <c r="BB736" s="1047"/>
      <c r="BC736" s="960"/>
      <c r="BD736" s="960"/>
      <c r="BE736" s="1021"/>
      <c r="BF736" s="1021"/>
      <c r="BG736" s="1021"/>
      <c r="BH736" s="1021"/>
      <c r="BI736" s="1021"/>
      <c r="BJ736" s="806"/>
      <c r="BK736" s="960"/>
      <c r="BL736" s="1042"/>
    </row>
    <row r="737" spans="1:64" ht="71.25" customHeight="1" thickBot="1" x14ac:dyDescent="0.3">
      <c r="A737" s="1056"/>
      <c r="B737" s="1168"/>
      <c r="C737" s="1062"/>
      <c r="D737" s="1012" t="s">
        <v>840</v>
      </c>
      <c r="E737" s="945" t="s">
        <v>160</v>
      </c>
      <c r="F737" s="1015">
        <v>4</v>
      </c>
      <c r="G737" s="851" t="s">
        <v>1386</v>
      </c>
      <c r="H737" s="802" t="s">
        <v>99</v>
      </c>
      <c r="I737" s="1043" t="s">
        <v>1403</v>
      </c>
      <c r="J737" s="982" t="s">
        <v>16</v>
      </c>
      <c r="K737" s="985" t="str">
        <f>CONCATENATE(" *",[32]Árbol_G!C776," *",[32]Árbol_G!E776," *",[32]Árbol_G!G776)</f>
        <v xml:space="preserve"> * * *</v>
      </c>
      <c r="L737" s="851" t="s">
        <v>1391</v>
      </c>
      <c r="M737" s="851" t="s">
        <v>1392</v>
      </c>
      <c r="N737" s="804"/>
      <c r="O737" s="1049"/>
      <c r="P737" s="802" t="s">
        <v>72</v>
      </c>
      <c r="Q737" s="954">
        <f>IF(P737="Muy Alta",100%,IF(P737="Alta",80%,IF(P737="Media",60%,IF(P737="Baja",40%,IF(P737="Muy Baja",20%,"")))))</f>
        <v>0.8</v>
      </c>
      <c r="R737" s="802"/>
      <c r="S737" s="954" t="str">
        <f>IF(R737="Catastrófico",100%,IF(R737="Mayor",80%,IF(R737="Moderado",60%,IF(R737="Menor",40%,IF(R737="Leve",20%,"")))))</f>
        <v/>
      </c>
      <c r="T737" s="802" t="s">
        <v>10</v>
      </c>
      <c r="U737" s="954">
        <f>IF(T737="Catastrófico",100%,IF(T737="Mayor",80%,IF(T737="Moderado",60%,IF(T737="Menor",40%,IF(T737="Leve",20%,"")))))</f>
        <v>0.6</v>
      </c>
      <c r="V737" s="957" t="str">
        <f>IF(W737=100%,"Catastrófico",IF(W737=80%,"Mayor",IF(W737=60%,"Moderado",IF(W737=40%,"Menor",IF(W737=20%,"Leve","")))))</f>
        <v>Moderado</v>
      </c>
      <c r="W737" s="954">
        <f>IF(AND(S737="",U737=""),"",MAX(S737,U737))</f>
        <v>0.6</v>
      </c>
      <c r="X737" s="954" t="str">
        <f>CONCATENATE(P737,V737)</f>
        <v>AltaModerado</v>
      </c>
      <c r="Y737" s="967" t="str">
        <f>IF(X737="Muy AltaLeve","Alto",IF(X737="Muy AltaMenor","Alto",IF(X737="Muy AltaModerado","Alto",IF(X737="Muy AltaMayor","Alto",IF(X737="Muy AltaCatastrófico","Extremo",IF(X737="AltaLeve","Moderado",IF(X737="AltaMenor","Moderado",IF(X737="AltaModerado","Alto",IF(X737="AltaMayor","Alto",IF(X737="AltaCatastrófico","Extremo",IF(X737="MediaLeve","Moderado",IF(X737="MediaMenor","Moderado",IF(X737="MediaModerado","Moderado",IF(X737="MediaMayor","Alto",IF(X737="MediaCatastrófico","Extremo",IF(X737="BajaLeve","Bajo",IF(X737="BajaMenor","Moderado",IF(X737="BajaModerado","Moderado",IF(X737="BajaMayor","Alto",IF(X737="BajaCatastrófico","Extremo",IF(X737="Muy BajaLeve","Bajo",IF(X737="Muy BajaMenor","Bajo",IF(X737="Muy BajaModerado","Moderado",IF(X737="Muy BajaMayor","Alto",IF(X737="Muy BajaCatastrófico","Extremo","")))))))))))))))))))))))))</f>
        <v>Alto</v>
      </c>
      <c r="Z737" s="83">
        <v>1</v>
      </c>
      <c r="AA737" s="76" t="s">
        <v>1393</v>
      </c>
      <c r="AB737" s="10" t="s">
        <v>170</v>
      </c>
      <c r="AC737" s="408" t="s">
        <v>939</v>
      </c>
      <c r="AD737" s="382" t="str">
        <f t="shared" si="72"/>
        <v>Probabilidad</v>
      </c>
      <c r="AE737" s="381" t="s">
        <v>907</v>
      </c>
      <c r="AF737" s="301">
        <f t="shared" si="73"/>
        <v>0.15</v>
      </c>
      <c r="AG737" s="381" t="s">
        <v>77</v>
      </c>
      <c r="AH737" s="301">
        <f t="shared" si="74"/>
        <v>0.15</v>
      </c>
      <c r="AI737" s="300">
        <f t="shared" si="75"/>
        <v>0.3</v>
      </c>
      <c r="AJ737" s="59">
        <f>IFERROR(IF(AD737="Probabilidad",(Q737-(+Q737*AI737)),IF(AD737="Impacto",Q737,"")),"")</f>
        <v>0.56000000000000005</v>
      </c>
      <c r="AK737" s="59">
        <f>IFERROR(IF(AD737="Impacto",(W737-(+W737*AI737)),IF(AD737="Probabilidad",W737,"")),"")</f>
        <v>0.6</v>
      </c>
      <c r="AL737" s="10" t="s">
        <v>66</v>
      </c>
      <c r="AM737" s="10" t="s">
        <v>67</v>
      </c>
      <c r="AN737" s="10" t="s">
        <v>80</v>
      </c>
      <c r="AO737" s="951">
        <f>Q737</f>
        <v>0.8</v>
      </c>
      <c r="AP737" s="951">
        <f>IF(AJ737="","",MIN(AJ737:AJ742))</f>
        <v>0.23519999999999999</v>
      </c>
      <c r="AQ737" s="967" t="str">
        <f>IFERROR(IF(AP737="","",IF(AP737&lt;=0.2,"Muy Baja",IF(AP737&lt;=0.4,"Baja",IF(AP737&lt;=0.6,"Media",IF(AP737&lt;=0.8,"Alta","Muy Alta"))))),"")</f>
        <v>Baja</v>
      </c>
      <c r="AR737" s="951">
        <f>W737</f>
        <v>0.6</v>
      </c>
      <c r="AS737" s="951">
        <f>IF(AK737="","",MIN(AK737:AK742))</f>
        <v>0.33749999999999997</v>
      </c>
      <c r="AT737" s="967" t="str">
        <f>IFERROR(IF(AS737="","",IF(AS737&lt;=0.2,"Leve",IF(AS737&lt;=0.4,"Menor",IF(AS737&lt;=0.6,"Moderado",IF(AS737&lt;=0.8,"Mayor","Catastrófico"))))),"")</f>
        <v>Menor</v>
      </c>
      <c r="AU737" s="967" t="str">
        <f>Y737</f>
        <v>Alto</v>
      </c>
      <c r="AV737" s="967" t="str">
        <f>IFERROR(IF(OR(AND(AQ737="Muy Baja",AT737="Leve"),AND(AQ737="Muy Baja",AT737="Menor"),AND(AQ737="Baja",AT737="Leve")),"Bajo",IF(OR(AND(AQ737="Muy baja",AT737="Moderado"),AND(AQ737="Baja",AT737="Menor"),AND(AQ737="Baja",AT737="Moderado"),AND(AQ737="Media",AT737="Leve"),AND(AQ737="Media",AT737="Menor"),AND(AQ737="Media",AT737="Moderado"),AND(AQ737="Alta",AT737="Leve"),AND(AQ737="Alta",AT737="Menor")),"Moderado",IF(OR(AND(AQ737="Muy Baja",AT737="Mayor"),AND(AQ737="Baja",AT737="Mayor"),AND(AQ737="Media",AT737="Mayor"),AND(AQ737="Alta",AT737="Moderado"),AND(AQ737="Alta",AT737="Mayor"),AND(AQ737="Muy Alta",AT737="Leve"),AND(AQ737="Muy Alta",AT737="Menor"),AND(AQ737="Muy Alta",AT737="Moderado"),AND(AQ737="Muy Alta",AT737="Mayor")),"Alto",IF(OR(AND(AQ737="Muy Baja",AT737="Catastrófico"),AND(AQ737="Baja",AT737="Catastrófico"),AND(AQ737="Media",AT737="Catastrófico"),AND(AQ737="Alta",AT737="Catastrófico"),AND(AQ737="Muy Alta",AT737="Catastrófico")),"Extremo","")))),"")</f>
        <v>Moderado</v>
      </c>
      <c r="AW737" s="802" t="s">
        <v>167</v>
      </c>
      <c r="AX737" s="851" t="s">
        <v>1751</v>
      </c>
      <c r="AY737" s="851" t="s">
        <v>1752</v>
      </c>
      <c r="AZ737" s="1034" t="s">
        <v>1068</v>
      </c>
      <c r="BA737" s="1034" t="s">
        <v>1379</v>
      </c>
      <c r="BB737" s="1243">
        <v>45291</v>
      </c>
      <c r="BC737" s="1184"/>
      <c r="BD737" s="855"/>
      <c r="BE737" s="1039"/>
      <c r="BF737" s="1039"/>
      <c r="BG737" s="1188"/>
      <c r="BH737" s="1039"/>
      <c r="BI737" s="1039"/>
      <c r="BJ737" s="861"/>
      <c r="BK737" s="855"/>
      <c r="BL737" s="1040"/>
    </row>
    <row r="738" spans="1:64" ht="90.75" thickBot="1" x14ac:dyDescent="0.3">
      <c r="A738" s="1056"/>
      <c r="B738" s="1168"/>
      <c r="C738" s="1062"/>
      <c r="D738" s="1013"/>
      <c r="E738" s="946"/>
      <c r="F738" s="1016"/>
      <c r="G738" s="852"/>
      <c r="H738" s="803"/>
      <c r="I738" s="1044"/>
      <c r="J738" s="983"/>
      <c r="K738" s="986"/>
      <c r="L738" s="852"/>
      <c r="M738" s="852"/>
      <c r="N738" s="805"/>
      <c r="O738" s="1050"/>
      <c r="P738" s="803"/>
      <c r="Q738" s="955"/>
      <c r="R738" s="803"/>
      <c r="S738" s="955"/>
      <c r="T738" s="803"/>
      <c r="U738" s="955"/>
      <c r="V738" s="958"/>
      <c r="W738" s="955"/>
      <c r="X738" s="955"/>
      <c r="Y738" s="968"/>
      <c r="Z738" s="84">
        <v>2</v>
      </c>
      <c r="AA738" s="76" t="s">
        <v>1394</v>
      </c>
      <c r="AB738" s="10" t="s">
        <v>170</v>
      </c>
      <c r="AC738" s="408" t="s">
        <v>939</v>
      </c>
      <c r="AD738" s="384" t="str">
        <f t="shared" si="72"/>
        <v>Probabilidad</v>
      </c>
      <c r="AE738" s="383" t="s">
        <v>907</v>
      </c>
      <c r="AF738" s="302">
        <f t="shared" si="73"/>
        <v>0.15</v>
      </c>
      <c r="AG738" s="381" t="s">
        <v>77</v>
      </c>
      <c r="AH738" s="302">
        <f t="shared" si="74"/>
        <v>0.15</v>
      </c>
      <c r="AI738" s="315">
        <f t="shared" si="75"/>
        <v>0.3</v>
      </c>
      <c r="AJ738" s="69">
        <f>IFERROR(IF(AND(AD737="Probabilidad",AD738="Probabilidad"),(AJ737-(+AJ737*AI738)),IF(AD738="Probabilidad",(Q737-(+Q737*AI738)),IF(AD738="Impacto",AJ737,""))),"")</f>
        <v>0.39200000000000002</v>
      </c>
      <c r="AK738" s="69">
        <f>IFERROR(IF(AND(AD737="Impacto",AD738="Impacto"),(AK737-(+AK737*AI738)),IF(AD738="Impacto",(W737-(+W737*AI738)),IF(AD738="Probabilidad",AK737,""))),"")</f>
        <v>0.6</v>
      </c>
      <c r="AL738" s="10" t="s">
        <v>66</v>
      </c>
      <c r="AM738" s="10" t="s">
        <v>67</v>
      </c>
      <c r="AN738" s="10" t="s">
        <v>80</v>
      </c>
      <c r="AO738" s="952"/>
      <c r="AP738" s="952"/>
      <c r="AQ738" s="968"/>
      <c r="AR738" s="952"/>
      <c r="AS738" s="952"/>
      <c r="AT738" s="968"/>
      <c r="AU738" s="968"/>
      <c r="AV738" s="968"/>
      <c r="AW738" s="803"/>
      <c r="AX738" s="852"/>
      <c r="AY738" s="852"/>
      <c r="AZ738" s="1035"/>
      <c r="BA738" s="1035"/>
      <c r="BB738" s="1065"/>
      <c r="BC738" s="1185"/>
      <c r="BD738" s="852"/>
      <c r="BE738" s="1020"/>
      <c r="BF738" s="1020"/>
      <c r="BG738" s="1189"/>
      <c r="BH738" s="1020"/>
      <c r="BI738" s="1020"/>
      <c r="BJ738" s="805"/>
      <c r="BK738" s="852"/>
      <c r="BL738" s="1041"/>
    </row>
    <row r="739" spans="1:64" ht="90.75" thickBot="1" x14ac:dyDescent="0.3">
      <c r="A739" s="1056"/>
      <c r="B739" s="1168"/>
      <c r="C739" s="1062"/>
      <c r="D739" s="1013"/>
      <c r="E739" s="946"/>
      <c r="F739" s="1016"/>
      <c r="G739" s="852"/>
      <c r="H739" s="803"/>
      <c r="I739" s="1044"/>
      <c r="J739" s="983"/>
      <c r="K739" s="986"/>
      <c r="L739" s="852"/>
      <c r="M739" s="852"/>
      <c r="N739" s="805"/>
      <c r="O739" s="1050"/>
      <c r="P739" s="803"/>
      <c r="Q739" s="955"/>
      <c r="R739" s="803"/>
      <c r="S739" s="955"/>
      <c r="T739" s="803"/>
      <c r="U739" s="955"/>
      <c r="V739" s="958"/>
      <c r="W739" s="955"/>
      <c r="X739" s="955"/>
      <c r="Y739" s="968"/>
      <c r="Z739" s="84">
        <v>3</v>
      </c>
      <c r="AA739" s="76" t="s">
        <v>1394</v>
      </c>
      <c r="AB739" s="10" t="s">
        <v>170</v>
      </c>
      <c r="AC739" s="408" t="s">
        <v>939</v>
      </c>
      <c r="AD739" s="384" t="str">
        <f t="shared" si="72"/>
        <v>Impacto</v>
      </c>
      <c r="AE739" s="383" t="s">
        <v>908</v>
      </c>
      <c r="AF739" s="302">
        <f t="shared" si="73"/>
        <v>0.1</v>
      </c>
      <c r="AG739" s="381" t="s">
        <v>77</v>
      </c>
      <c r="AH739" s="302">
        <f t="shared" si="74"/>
        <v>0.15</v>
      </c>
      <c r="AI739" s="315">
        <f t="shared" si="75"/>
        <v>0.25</v>
      </c>
      <c r="AJ739" s="69">
        <f>IFERROR(IF(AND(AD738="Probabilidad",AD739="Probabilidad"),(AJ738-(+AJ738*AI739)),IF(AND(AD738="Impacto",AD739="Probabilidad"),(AJ737-(+AJ737*AI739)),IF(AD739="Impacto",AJ738,""))),"")</f>
        <v>0.39200000000000002</v>
      </c>
      <c r="AK739" s="69">
        <f>IFERROR(IF(AND(AD738="Impacto",AD739="Impacto"),(AK738-(+AK738*AI739)),IF(AND(AD738="Probabilidad",AD739="Impacto"),(AK737-(+AK737*AI739)),IF(AD739="Probabilidad",AK738,""))),"")</f>
        <v>0.44999999999999996</v>
      </c>
      <c r="AL739" s="10" t="s">
        <v>66</v>
      </c>
      <c r="AM739" s="10" t="s">
        <v>67</v>
      </c>
      <c r="AN739" s="10" t="s">
        <v>80</v>
      </c>
      <c r="AO739" s="952"/>
      <c r="AP739" s="952"/>
      <c r="AQ739" s="968"/>
      <c r="AR739" s="952"/>
      <c r="AS739" s="952"/>
      <c r="AT739" s="968"/>
      <c r="AU739" s="968"/>
      <c r="AV739" s="968"/>
      <c r="AW739" s="803"/>
      <c r="AX739" s="852"/>
      <c r="AY739" s="852"/>
      <c r="AZ739" s="1035"/>
      <c r="BA739" s="1035"/>
      <c r="BB739" s="1065"/>
      <c r="BC739" s="1185"/>
      <c r="BD739" s="852"/>
      <c r="BE739" s="1020"/>
      <c r="BF739" s="1020"/>
      <c r="BG739" s="1189"/>
      <c r="BH739" s="1020"/>
      <c r="BI739" s="1020"/>
      <c r="BJ739" s="805"/>
      <c r="BK739" s="852"/>
      <c r="BL739" s="1041"/>
    </row>
    <row r="740" spans="1:64" ht="90.75" thickBot="1" x14ac:dyDescent="0.3">
      <c r="A740" s="1056"/>
      <c r="B740" s="1168"/>
      <c r="C740" s="1062"/>
      <c r="D740" s="1013"/>
      <c r="E740" s="946"/>
      <c r="F740" s="1016"/>
      <c r="G740" s="852"/>
      <c r="H740" s="803"/>
      <c r="I740" s="1044"/>
      <c r="J740" s="983"/>
      <c r="K740" s="986"/>
      <c r="L740" s="852"/>
      <c r="M740" s="852"/>
      <c r="N740" s="805"/>
      <c r="O740" s="1050"/>
      <c r="P740" s="803"/>
      <c r="Q740" s="955"/>
      <c r="R740" s="803"/>
      <c r="S740" s="955"/>
      <c r="T740" s="803"/>
      <c r="U740" s="955"/>
      <c r="V740" s="958"/>
      <c r="W740" s="955"/>
      <c r="X740" s="955"/>
      <c r="Y740" s="968"/>
      <c r="Z740" s="84">
        <v>4</v>
      </c>
      <c r="AA740" s="86" t="s">
        <v>1002</v>
      </c>
      <c r="AB740" s="10" t="s">
        <v>170</v>
      </c>
      <c r="AC740" s="298" t="s">
        <v>1112</v>
      </c>
      <c r="AD740" s="384" t="str">
        <f t="shared" si="72"/>
        <v>Probabilidad</v>
      </c>
      <c r="AE740" s="383" t="s">
        <v>902</v>
      </c>
      <c r="AF740" s="302">
        <f t="shared" si="73"/>
        <v>0.25</v>
      </c>
      <c r="AG740" s="381" t="s">
        <v>77</v>
      </c>
      <c r="AH740" s="302">
        <f t="shared" si="74"/>
        <v>0.15</v>
      </c>
      <c r="AI740" s="315">
        <f t="shared" si="75"/>
        <v>0.4</v>
      </c>
      <c r="AJ740" s="69">
        <f>IFERROR(IF(AND(AD739="Probabilidad",AD740="Probabilidad"),(AJ739-(+AJ739*AI740)),IF(AND(AD739="Impacto",AD740="Probabilidad"),(AJ738-(+AJ738*AI740)),IF(AD740="Impacto",AJ739,""))),"")</f>
        <v>0.23519999999999999</v>
      </c>
      <c r="AK740" s="69">
        <f>IFERROR(IF(AND(AD739="Impacto",AD740="Impacto"),(AK739-(+AK739*AI740)),IF(AND(AD739="Probabilidad",AD740="Impacto"),(AK738-(+AK738*AI740)),IF(AD740="Probabilidad",AK739,""))),"")</f>
        <v>0.44999999999999996</v>
      </c>
      <c r="AL740" s="10" t="s">
        <v>66</v>
      </c>
      <c r="AM740" s="10" t="s">
        <v>67</v>
      </c>
      <c r="AN740" s="10" t="s">
        <v>80</v>
      </c>
      <c r="AO740" s="952"/>
      <c r="AP740" s="952"/>
      <c r="AQ740" s="968"/>
      <c r="AR740" s="952"/>
      <c r="AS740" s="952"/>
      <c r="AT740" s="968"/>
      <c r="AU740" s="968"/>
      <c r="AV740" s="968"/>
      <c r="AW740" s="803"/>
      <c r="AX740" s="852"/>
      <c r="AY740" s="852"/>
      <c r="AZ740" s="1035"/>
      <c r="BA740" s="1035"/>
      <c r="BB740" s="1065"/>
      <c r="BC740" s="1185"/>
      <c r="BD740" s="852"/>
      <c r="BE740" s="1020"/>
      <c r="BF740" s="1020"/>
      <c r="BG740" s="1189"/>
      <c r="BH740" s="1020"/>
      <c r="BI740" s="1020"/>
      <c r="BJ740" s="805"/>
      <c r="BK740" s="852"/>
      <c r="BL740" s="1041"/>
    </row>
    <row r="741" spans="1:64" ht="105" x14ac:dyDescent="0.25">
      <c r="A741" s="1056"/>
      <c r="B741" s="1168"/>
      <c r="C741" s="1062"/>
      <c r="D741" s="1013"/>
      <c r="E741" s="946"/>
      <c r="F741" s="1016"/>
      <c r="G741" s="852"/>
      <c r="H741" s="803"/>
      <c r="I741" s="1044"/>
      <c r="J741" s="983"/>
      <c r="K741" s="986"/>
      <c r="L741" s="852"/>
      <c r="M741" s="852"/>
      <c r="N741" s="805"/>
      <c r="O741" s="1050"/>
      <c r="P741" s="803"/>
      <c r="Q741" s="955"/>
      <c r="R741" s="803"/>
      <c r="S741" s="955"/>
      <c r="T741" s="803"/>
      <c r="U741" s="955"/>
      <c r="V741" s="958"/>
      <c r="W741" s="955"/>
      <c r="X741" s="955"/>
      <c r="Y741" s="968"/>
      <c r="Z741" s="84">
        <v>5</v>
      </c>
      <c r="AA741" s="86" t="s">
        <v>1004</v>
      </c>
      <c r="AB741" s="10" t="s">
        <v>170</v>
      </c>
      <c r="AC741" s="298" t="s">
        <v>1112</v>
      </c>
      <c r="AD741" s="384" t="str">
        <f t="shared" si="72"/>
        <v>Impacto</v>
      </c>
      <c r="AE741" s="383" t="s">
        <v>908</v>
      </c>
      <c r="AF741" s="302">
        <f t="shared" si="73"/>
        <v>0.1</v>
      </c>
      <c r="AG741" s="381" t="s">
        <v>77</v>
      </c>
      <c r="AH741" s="302">
        <f t="shared" si="74"/>
        <v>0.15</v>
      </c>
      <c r="AI741" s="315">
        <f t="shared" si="75"/>
        <v>0.25</v>
      </c>
      <c r="AJ741" s="69">
        <f>IFERROR(IF(AND(AD740="Probabilidad",AD741="Probabilidad"),(AJ740-(+AJ740*AI741)),IF(AND(AD740="Impacto",AD741="Probabilidad"),(AJ739-(+AJ739*AI741)),IF(AD741="Impacto",AJ740,""))),"")</f>
        <v>0.23519999999999999</v>
      </c>
      <c r="AK741" s="69">
        <f>IFERROR(IF(AND(AD740="Impacto",AD741="Impacto"),(AK740-(+AK740*AI741)),IF(AND(AD740="Probabilidad",AD741="Impacto"),(AK739-(+AK739*AI741)),IF(AD741="Probabilidad",AK740,""))),"")</f>
        <v>0.33749999999999997</v>
      </c>
      <c r="AL741" s="10" t="s">
        <v>66</v>
      </c>
      <c r="AM741" s="10" t="s">
        <v>67</v>
      </c>
      <c r="AN741" s="10" t="s">
        <v>80</v>
      </c>
      <c r="AO741" s="952"/>
      <c r="AP741" s="952"/>
      <c r="AQ741" s="968"/>
      <c r="AR741" s="952"/>
      <c r="AS741" s="952"/>
      <c r="AT741" s="968"/>
      <c r="AU741" s="968"/>
      <c r="AV741" s="968"/>
      <c r="AW741" s="803"/>
      <c r="AX741" s="852"/>
      <c r="AY741" s="852"/>
      <c r="AZ741" s="1035"/>
      <c r="BA741" s="1035"/>
      <c r="BB741" s="1065"/>
      <c r="BC741" s="1185"/>
      <c r="BD741" s="852"/>
      <c r="BE741" s="1020"/>
      <c r="BF741" s="1020"/>
      <c r="BG741" s="1189"/>
      <c r="BH741" s="1020"/>
      <c r="BI741" s="1020"/>
      <c r="BJ741" s="805"/>
      <c r="BK741" s="852"/>
      <c r="BL741" s="1041"/>
    </row>
    <row r="742" spans="1:64" ht="15.75" thickBot="1" x14ac:dyDescent="0.3">
      <c r="A742" s="1056"/>
      <c r="B742" s="1168"/>
      <c r="C742" s="1062"/>
      <c r="D742" s="1014"/>
      <c r="E742" s="947"/>
      <c r="F742" s="1017"/>
      <c r="G742" s="960"/>
      <c r="H742" s="847"/>
      <c r="I742" s="1045"/>
      <c r="J742" s="984"/>
      <c r="K742" s="987"/>
      <c r="L742" s="960"/>
      <c r="M742" s="960"/>
      <c r="N742" s="806"/>
      <c r="O742" s="1051"/>
      <c r="P742" s="847"/>
      <c r="Q742" s="956"/>
      <c r="R742" s="847"/>
      <c r="S742" s="956"/>
      <c r="T742" s="847"/>
      <c r="U742" s="956"/>
      <c r="V742" s="959"/>
      <c r="W742" s="956"/>
      <c r="X742" s="956"/>
      <c r="Y742" s="969"/>
      <c r="Z742" s="85">
        <v>6</v>
      </c>
      <c r="AA742" s="299"/>
      <c r="AB742" s="20"/>
      <c r="AC742" s="299"/>
      <c r="AD742" s="391" t="str">
        <f t="shared" si="72"/>
        <v/>
      </c>
      <c r="AE742" s="388"/>
      <c r="AF742" s="303" t="str">
        <f t="shared" si="73"/>
        <v/>
      </c>
      <c r="AG742" s="388"/>
      <c r="AH742" s="303" t="str">
        <f t="shared" si="74"/>
        <v/>
      </c>
      <c r="AI742" s="61" t="str">
        <f t="shared" si="75"/>
        <v/>
      </c>
      <c r="AJ742" s="69" t="str">
        <f>IFERROR(IF(AND(AD741="Probabilidad",AD742="Probabilidad"),(AJ741-(+AJ741*AI742)),IF(AND(AD741="Impacto",AD742="Probabilidad"),(AJ740-(+AJ740*AI742)),IF(AD742="Impacto",AJ741,""))),"")</f>
        <v/>
      </c>
      <c r="AK742" s="69" t="str">
        <f>IFERROR(IF(AND(AD741="Impacto",AD742="Impacto"),(AK741-(+AK741*AI742)),IF(AND(AD741="Probabilidad",AD742="Impacto"),(AK740-(+AK740*AI742)),IF(AD742="Probabilidad",AK741,""))),"")</f>
        <v/>
      </c>
      <c r="AL742" s="20"/>
      <c r="AM742" s="20"/>
      <c r="AN742" s="20"/>
      <c r="AO742" s="953"/>
      <c r="AP742" s="953"/>
      <c r="AQ742" s="969"/>
      <c r="AR742" s="953"/>
      <c r="AS742" s="953"/>
      <c r="AT742" s="969"/>
      <c r="AU742" s="969"/>
      <c r="AV742" s="969"/>
      <c r="AW742" s="847"/>
      <c r="AX742" s="960"/>
      <c r="AY742" s="960"/>
      <c r="AZ742" s="1036"/>
      <c r="BA742" s="1036"/>
      <c r="BB742" s="1066"/>
      <c r="BC742" s="1186"/>
      <c r="BD742" s="960"/>
      <c r="BE742" s="1021"/>
      <c r="BF742" s="1021"/>
      <c r="BG742" s="1190"/>
      <c r="BH742" s="1021"/>
      <c r="BI742" s="1021"/>
      <c r="BJ742" s="806"/>
      <c r="BK742" s="960"/>
      <c r="BL742" s="1042"/>
    </row>
    <row r="743" spans="1:64" ht="77.25" customHeight="1" thickBot="1" x14ac:dyDescent="0.3">
      <c r="A743" s="1056"/>
      <c r="B743" s="1168"/>
      <c r="C743" s="1062"/>
      <c r="D743" s="1012" t="s">
        <v>840</v>
      </c>
      <c r="E743" s="945" t="s">
        <v>160</v>
      </c>
      <c r="F743" s="1015">
        <v>5</v>
      </c>
      <c r="G743" s="851" t="s">
        <v>1395</v>
      </c>
      <c r="H743" s="802" t="s">
        <v>98</v>
      </c>
      <c r="I743" s="1043" t="s">
        <v>1404</v>
      </c>
      <c r="J743" s="982" t="s">
        <v>16</v>
      </c>
      <c r="K743" s="1001" t="str">
        <f>CONCATENATE(" *",[32]Árbol_G!C793," *",[32]Árbol_G!E793," *",[32]Árbol_G!G793)</f>
        <v xml:space="preserve"> * * *</v>
      </c>
      <c r="L743" s="851" t="s">
        <v>1396</v>
      </c>
      <c r="M743" s="851" t="s">
        <v>1397</v>
      </c>
      <c r="N743" s="1052"/>
      <c r="O743" s="1049"/>
      <c r="P743" s="802" t="s">
        <v>71</v>
      </c>
      <c r="Q743" s="954">
        <f>IF(P743="Muy Alta",100%,IF(P743="Alta",80%,IF(P743="Media",60%,IF(P743="Baja",40%,IF(P743="Muy Baja",20%,"")))))</f>
        <v>0.4</v>
      </c>
      <c r="R743" s="802"/>
      <c r="S743" s="954" t="str">
        <f>IF(R743="Catastrófico",100%,IF(R743="Mayor",80%,IF(R743="Moderado",60%,IF(R743="Menor",40%,IF(R743="Leve",20%,"")))))</f>
        <v/>
      </c>
      <c r="T743" s="802" t="s">
        <v>10</v>
      </c>
      <c r="U743" s="954">
        <f>IF(T743="Catastrófico",100%,IF(T743="Mayor",80%,IF(T743="Moderado",60%,IF(T743="Menor",40%,IF(T743="Leve",20%,"")))))</f>
        <v>0.6</v>
      </c>
      <c r="V743" s="957" t="str">
        <f>IF(W743=100%,"Catastrófico",IF(W743=80%,"Mayor",IF(W743=60%,"Moderado",IF(W743=40%,"Menor",IF(W743=20%,"Leve","")))))</f>
        <v>Moderado</v>
      </c>
      <c r="W743" s="954">
        <f>IF(AND(S743="",U743=""),"",MAX(S743,U743))</f>
        <v>0.6</v>
      </c>
      <c r="X743" s="954" t="str">
        <f>CONCATENATE(P743,V743)</f>
        <v>BajaModerado</v>
      </c>
      <c r="Y743" s="967" t="str">
        <f>IF(X743="Muy AltaLeve","Alto",IF(X743="Muy AltaMenor","Alto",IF(X743="Muy AltaModerado","Alto",IF(X743="Muy AltaMayor","Alto",IF(X743="Muy AltaCatastrófico","Extremo",IF(X743="AltaLeve","Moderado",IF(X743="AltaMenor","Moderado",IF(X743="AltaModerado","Alto",IF(X743="AltaMayor","Alto",IF(X743="AltaCatastrófico","Extremo",IF(X743="MediaLeve","Moderado",IF(X743="MediaMenor","Moderado",IF(X743="MediaModerado","Moderado",IF(X743="MediaMayor","Alto",IF(X743="MediaCatastrófico","Extremo",IF(X743="BajaLeve","Bajo",IF(X743="BajaMenor","Moderado",IF(X743="BajaModerado","Moderado",IF(X743="BajaMayor","Alto",IF(X743="BajaCatastrófico","Extremo",IF(X743="Muy BajaLeve","Bajo",IF(X743="Muy BajaMenor","Bajo",IF(X743="Muy BajaModerado","Moderado",IF(X743="Muy BajaMayor","Alto",IF(X743="Muy BajaCatastrófico","Extremo","")))))))))))))))))))))))))</f>
        <v>Moderado</v>
      </c>
      <c r="Z743" s="83">
        <v>1</v>
      </c>
      <c r="AA743" s="298" t="s">
        <v>1385</v>
      </c>
      <c r="AB743" s="10" t="s">
        <v>170</v>
      </c>
      <c r="AC743" s="385" t="s">
        <v>869</v>
      </c>
      <c r="AD743" s="396" t="str">
        <f t="shared" si="72"/>
        <v>Probabilidad</v>
      </c>
      <c r="AE743" s="381" t="s">
        <v>902</v>
      </c>
      <c r="AF743" s="301">
        <f t="shared" si="73"/>
        <v>0.25</v>
      </c>
      <c r="AG743" s="381" t="s">
        <v>77</v>
      </c>
      <c r="AH743" s="301">
        <f t="shared" si="74"/>
        <v>0.15</v>
      </c>
      <c r="AI743" s="300">
        <f t="shared" si="75"/>
        <v>0.4</v>
      </c>
      <c r="AJ743" s="59">
        <f>IFERROR(IF(AD743="Probabilidad",(Q743-(+Q743*AI743)),IF(AD743="Impacto",Q743,"")),"")</f>
        <v>0.24</v>
      </c>
      <c r="AK743" s="59">
        <f>IFERROR(IF(AD743="Impacto",(W743-(+W743*AI743)),IF(AD743="Probabilidad",W743,"")),"")</f>
        <v>0.6</v>
      </c>
      <c r="AL743" s="10" t="s">
        <v>66</v>
      </c>
      <c r="AM743" s="10" t="s">
        <v>67</v>
      </c>
      <c r="AN743" s="10" t="s">
        <v>80</v>
      </c>
      <c r="AO743" s="951">
        <f>Q743</f>
        <v>0.4</v>
      </c>
      <c r="AP743" s="951">
        <f>IF(AJ743="","",MIN(AJ743:AJ748))</f>
        <v>0.16799999999999998</v>
      </c>
      <c r="AQ743" s="967" t="str">
        <f>IFERROR(IF(AP743="","",IF(AP743&lt;=0.2,"Muy Baja",IF(AP743&lt;=0.4,"Baja",IF(AP743&lt;=0.6,"Media",IF(AP743&lt;=0.8,"Alta","Muy Alta"))))),"")</f>
        <v>Muy Baja</v>
      </c>
      <c r="AR743" s="951">
        <f>W743</f>
        <v>0.6</v>
      </c>
      <c r="AS743" s="951">
        <f>IF(AK743="","",MIN(AK743:AK748))</f>
        <v>0.6</v>
      </c>
      <c r="AT743" s="967" t="str">
        <f>IFERROR(IF(AS743="","",IF(AS743&lt;=0.2,"Leve",IF(AS743&lt;=0.4,"Menor",IF(AS743&lt;=0.6,"Moderado",IF(AS743&lt;=0.8,"Mayor","Catastrófico"))))),"")</f>
        <v>Moderado</v>
      </c>
      <c r="AU743" s="967" t="str">
        <f>Y743</f>
        <v>Moderado</v>
      </c>
      <c r="AV743" s="967" t="str">
        <f>IFERROR(IF(OR(AND(AQ743="Muy Baja",AT743="Leve"),AND(AQ743="Muy Baja",AT743="Menor"),AND(AQ743="Baja",AT743="Leve")),"Bajo",IF(OR(AND(AQ743="Muy baja",AT743="Moderado"),AND(AQ743="Baja",AT743="Menor"),AND(AQ743="Baja",AT743="Moderado"),AND(AQ743="Media",AT743="Leve"),AND(AQ743="Media",AT743="Menor"),AND(AQ743="Media",AT743="Moderado"),AND(AQ743="Alta",AT743="Leve"),AND(AQ743="Alta",AT743="Menor")),"Moderado",IF(OR(AND(AQ743="Muy Baja",AT743="Mayor"),AND(AQ743="Baja",AT743="Mayor"),AND(AQ743="Media",AT743="Mayor"),AND(AQ743="Alta",AT743="Moderado"),AND(AQ743="Alta",AT743="Mayor"),AND(AQ743="Muy Alta",AT743="Leve"),AND(AQ743="Muy Alta",AT743="Menor"),AND(AQ743="Muy Alta",AT743="Moderado"),AND(AQ743="Muy Alta",AT743="Mayor")),"Alto",IF(OR(AND(AQ743="Muy Baja",AT743="Catastrófico"),AND(AQ743="Baja",AT743="Catastrófico"),AND(AQ743="Media",AT743="Catastrófico"),AND(AQ743="Alta",AT743="Catastrófico"),AND(AQ743="Muy Alta",AT743="Catastrófico")),"Extremo","")))),"")</f>
        <v>Moderado</v>
      </c>
      <c r="AW743" s="802" t="s">
        <v>167</v>
      </c>
      <c r="AX743" s="804" t="s">
        <v>1753</v>
      </c>
      <c r="AY743" s="1064" t="s">
        <v>1378</v>
      </c>
      <c r="AZ743" s="1034" t="s">
        <v>1068</v>
      </c>
      <c r="BA743" s="1034" t="s">
        <v>1379</v>
      </c>
      <c r="BB743" s="1235">
        <v>45291</v>
      </c>
      <c r="BC743" s="1221"/>
      <c r="BD743" s="1187"/>
      <c r="BE743" s="1039"/>
      <c r="BF743" s="1039"/>
      <c r="BG743" s="1188"/>
      <c r="BH743" s="1039"/>
      <c r="BI743" s="1039"/>
      <c r="BJ743" s="861"/>
      <c r="BK743" s="855"/>
      <c r="BL743" s="1040"/>
    </row>
    <row r="744" spans="1:64" ht="135" x14ac:dyDescent="0.25">
      <c r="A744" s="1056"/>
      <c r="B744" s="1168"/>
      <c r="C744" s="1062"/>
      <c r="D744" s="1013"/>
      <c r="E744" s="946"/>
      <c r="F744" s="1016"/>
      <c r="G744" s="852"/>
      <c r="H744" s="803"/>
      <c r="I744" s="1044"/>
      <c r="J744" s="983"/>
      <c r="K744" s="1002"/>
      <c r="L744" s="852"/>
      <c r="M744" s="852"/>
      <c r="N744" s="1053"/>
      <c r="O744" s="1050"/>
      <c r="P744" s="803"/>
      <c r="Q744" s="955"/>
      <c r="R744" s="803"/>
      <c r="S744" s="955"/>
      <c r="T744" s="803"/>
      <c r="U744" s="955"/>
      <c r="V744" s="958"/>
      <c r="W744" s="955"/>
      <c r="X744" s="955"/>
      <c r="Y744" s="968"/>
      <c r="Z744" s="84">
        <v>2</v>
      </c>
      <c r="AA744" s="298" t="s">
        <v>1381</v>
      </c>
      <c r="AB744" s="10" t="s">
        <v>170</v>
      </c>
      <c r="AC744" s="385" t="s">
        <v>869</v>
      </c>
      <c r="AD744" s="384" t="str">
        <f t="shared" si="72"/>
        <v>Probabilidad</v>
      </c>
      <c r="AE744" s="383" t="s">
        <v>907</v>
      </c>
      <c r="AF744" s="302">
        <f t="shared" si="73"/>
        <v>0.15</v>
      </c>
      <c r="AG744" s="381" t="s">
        <v>77</v>
      </c>
      <c r="AH744" s="302">
        <f t="shared" si="74"/>
        <v>0.15</v>
      </c>
      <c r="AI744" s="315">
        <f t="shared" si="75"/>
        <v>0.3</v>
      </c>
      <c r="AJ744" s="69">
        <f>IFERROR(IF(AND(AD743="Probabilidad",AD744="Probabilidad"),(AJ743-(+AJ743*AI744)),IF(AD744="Probabilidad",(Q743-(+Q743*AI744)),IF(AD744="Impacto",AJ743,""))),"")</f>
        <v>0.16799999999999998</v>
      </c>
      <c r="AK744" s="69">
        <f>IFERROR(IF(AND(AD743="Impacto",AD744="Impacto"),(AK743-(+AK743*AI744)),IF(AD744="Impacto",(W743-(+W743*AI744)),IF(AD744="Probabilidad",AK743,""))),"")</f>
        <v>0.6</v>
      </c>
      <c r="AL744" s="10" t="s">
        <v>66</v>
      </c>
      <c r="AM744" s="10" t="s">
        <v>67</v>
      </c>
      <c r="AN744" s="10" t="s">
        <v>80</v>
      </c>
      <c r="AO744" s="952"/>
      <c r="AP744" s="952"/>
      <c r="AQ744" s="968"/>
      <c r="AR744" s="952"/>
      <c r="AS744" s="952"/>
      <c r="AT744" s="968"/>
      <c r="AU744" s="968"/>
      <c r="AV744" s="968"/>
      <c r="AW744" s="803"/>
      <c r="AX744" s="805"/>
      <c r="AY744" s="1065"/>
      <c r="AZ744" s="1035"/>
      <c r="BA744" s="1035"/>
      <c r="BB744" s="1035"/>
      <c r="BC744" s="1222"/>
      <c r="BD744" s="1035"/>
      <c r="BE744" s="1020"/>
      <c r="BF744" s="1020"/>
      <c r="BG744" s="1189"/>
      <c r="BH744" s="1020"/>
      <c r="BI744" s="1020"/>
      <c r="BJ744" s="805"/>
      <c r="BK744" s="852"/>
      <c r="BL744" s="1041"/>
    </row>
    <row r="745" spans="1:64" x14ac:dyDescent="0.25">
      <c r="A745" s="1056"/>
      <c r="B745" s="1168"/>
      <c r="C745" s="1062"/>
      <c r="D745" s="1013"/>
      <c r="E745" s="946"/>
      <c r="F745" s="1016"/>
      <c r="G745" s="852"/>
      <c r="H745" s="803"/>
      <c r="I745" s="1044"/>
      <c r="J745" s="983"/>
      <c r="K745" s="1002"/>
      <c r="L745" s="852"/>
      <c r="M745" s="852"/>
      <c r="N745" s="1053"/>
      <c r="O745" s="1050"/>
      <c r="P745" s="803"/>
      <c r="Q745" s="955"/>
      <c r="R745" s="803"/>
      <c r="S745" s="955"/>
      <c r="T745" s="803"/>
      <c r="U745" s="955"/>
      <c r="V745" s="958"/>
      <c r="W745" s="955"/>
      <c r="X745" s="955"/>
      <c r="Y745" s="968"/>
      <c r="Z745" s="84">
        <v>3</v>
      </c>
      <c r="AA745" s="298"/>
      <c r="AB745" s="19"/>
      <c r="AC745" s="298"/>
      <c r="AD745" s="384" t="str">
        <f t="shared" si="72"/>
        <v/>
      </c>
      <c r="AE745" s="383"/>
      <c r="AF745" s="302" t="str">
        <f t="shared" si="73"/>
        <v/>
      </c>
      <c r="AG745" s="383"/>
      <c r="AH745" s="302" t="str">
        <f t="shared" si="74"/>
        <v/>
      </c>
      <c r="AI745" s="315" t="str">
        <f t="shared" si="75"/>
        <v/>
      </c>
      <c r="AJ745" s="69" t="str">
        <f>IFERROR(IF(AND(AD744="Probabilidad",AD745="Probabilidad"),(AJ744-(+AJ744*AI745)),IF(AND(AD744="Impacto",AD745="Probabilidad"),(AJ743-(+AJ743*AI745)),IF(AD745="Impacto",AJ744,""))),"")</f>
        <v/>
      </c>
      <c r="AK745" s="69" t="str">
        <f>IFERROR(IF(AND(AD744="Impacto",AD745="Impacto"),(AK744-(+AK744*AI745)),IF(AND(AD744="Probabilidad",AD745="Impacto"),(AK743-(+AK743*AI745)),IF(AD745="Probabilidad",AK744,""))),"")</f>
        <v/>
      </c>
      <c r="AL745" s="19"/>
      <c r="AM745" s="19"/>
      <c r="AN745" s="19"/>
      <c r="AO745" s="952"/>
      <c r="AP745" s="952"/>
      <c r="AQ745" s="968"/>
      <c r="AR745" s="952"/>
      <c r="AS745" s="952"/>
      <c r="AT745" s="968"/>
      <c r="AU745" s="968"/>
      <c r="AV745" s="968"/>
      <c r="AW745" s="803"/>
      <c r="AX745" s="805"/>
      <c r="AY745" s="1065"/>
      <c r="AZ745" s="1035"/>
      <c r="BA745" s="1035"/>
      <c r="BB745" s="1035"/>
      <c r="BC745" s="1222"/>
      <c r="BD745" s="1035"/>
      <c r="BE745" s="1020"/>
      <c r="BF745" s="1020"/>
      <c r="BG745" s="1189"/>
      <c r="BH745" s="1020"/>
      <c r="BI745" s="1020"/>
      <c r="BJ745" s="805"/>
      <c r="BK745" s="852"/>
      <c r="BL745" s="1041"/>
    </row>
    <row r="746" spans="1:64" x14ac:dyDescent="0.25">
      <c r="A746" s="1056"/>
      <c r="B746" s="1168"/>
      <c r="C746" s="1062"/>
      <c r="D746" s="1013"/>
      <c r="E746" s="946"/>
      <c r="F746" s="1016"/>
      <c r="G746" s="852"/>
      <c r="H746" s="803"/>
      <c r="I746" s="1044"/>
      <c r="J746" s="983"/>
      <c r="K746" s="1002"/>
      <c r="L746" s="852"/>
      <c r="M746" s="852"/>
      <c r="N746" s="1053"/>
      <c r="O746" s="1050"/>
      <c r="P746" s="803"/>
      <c r="Q746" s="955"/>
      <c r="R746" s="803"/>
      <c r="S746" s="955"/>
      <c r="T746" s="803"/>
      <c r="U746" s="955"/>
      <c r="V746" s="958"/>
      <c r="W746" s="955"/>
      <c r="X746" s="955"/>
      <c r="Y746" s="968"/>
      <c r="Z746" s="84">
        <v>4</v>
      </c>
      <c r="AA746" s="298"/>
      <c r="AB746" s="19"/>
      <c r="AC746" s="298"/>
      <c r="AD746" s="384" t="str">
        <f t="shared" si="72"/>
        <v/>
      </c>
      <c r="AE746" s="383"/>
      <c r="AF746" s="302" t="str">
        <f t="shared" si="73"/>
        <v/>
      </c>
      <c r="AG746" s="383"/>
      <c r="AH746" s="302" t="str">
        <f t="shared" si="74"/>
        <v/>
      </c>
      <c r="AI746" s="315" t="str">
        <f t="shared" si="75"/>
        <v/>
      </c>
      <c r="AJ746" s="69" t="str">
        <f>IFERROR(IF(AND(AD745="Probabilidad",AD746="Probabilidad"),(AJ745-(+AJ745*AI746)),IF(AND(AD745="Impacto",AD746="Probabilidad"),(AJ744-(+AJ744*AI746)),IF(AD746="Impacto",AJ745,""))),"")</f>
        <v/>
      </c>
      <c r="AK746" s="69" t="str">
        <f>IFERROR(IF(AND(AD745="Impacto",AD746="Impacto"),(AK745-(+AK745*AI746)),IF(AND(AD745="Probabilidad",AD746="Impacto"),(AK744-(+AK744*AI746)),IF(AD746="Probabilidad",AK745,""))),"")</f>
        <v/>
      </c>
      <c r="AL746" s="19"/>
      <c r="AM746" s="19"/>
      <c r="AN746" s="19"/>
      <c r="AO746" s="952"/>
      <c r="AP746" s="952"/>
      <c r="AQ746" s="968"/>
      <c r="AR746" s="952"/>
      <c r="AS746" s="952"/>
      <c r="AT746" s="968"/>
      <c r="AU746" s="968"/>
      <c r="AV746" s="968"/>
      <c r="AW746" s="803"/>
      <c r="AX746" s="805"/>
      <c r="AY746" s="1065"/>
      <c r="AZ746" s="1035"/>
      <c r="BA746" s="1035"/>
      <c r="BB746" s="1035"/>
      <c r="BC746" s="1222"/>
      <c r="BD746" s="1035"/>
      <c r="BE746" s="1020"/>
      <c r="BF746" s="1020"/>
      <c r="BG746" s="1189"/>
      <c r="BH746" s="1020"/>
      <c r="BI746" s="1020"/>
      <c r="BJ746" s="805"/>
      <c r="BK746" s="852"/>
      <c r="BL746" s="1041"/>
    </row>
    <row r="747" spans="1:64" x14ac:dyDescent="0.25">
      <c r="A747" s="1056"/>
      <c r="B747" s="1168"/>
      <c r="C747" s="1062"/>
      <c r="D747" s="1013"/>
      <c r="E747" s="946"/>
      <c r="F747" s="1016"/>
      <c r="G747" s="852"/>
      <c r="H747" s="803"/>
      <c r="I747" s="1044"/>
      <c r="J747" s="983"/>
      <c r="K747" s="1002"/>
      <c r="L747" s="852"/>
      <c r="M747" s="852"/>
      <c r="N747" s="1053"/>
      <c r="O747" s="1050"/>
      <c r="P747" s="803"/>
      <c r="Q747" s="955"/>
      <c r="R747" s="803"/>
      <c r="S747" s="955"/>
      <c r="T747" s="803"/>
      <c r="U747" s="955"/>
      <c r="V747" s="958"/>
      <c r="W747" s="955"/>
      <c r="X747" s="955"/>
      <c r="Y747" s="968"/>
      <c r="Z747" s="84">
        <v>5</v>
      </c>
      <c r="AA747" s="298"/>
      <c r="AB747" s="19"/>
      <c r="AC747" s="298"/>
      <c r="AD747" s="384" t="str">
        <f t="shared" si="72"/>
        <v/>
      </c>
      <c r="AE747" s="383"/>
      <c r="AF747" s="302" t="str">
        <f t="shared" si="73"/>
        <v/>
      </c>
      <c r="AG747" s="383"/>
      <c r="AH747" s="302" t="str">
        <f t="shared" si="74"/>
        <v/>
      </c>
      <c r="AI747" s="315" t="str">
        <f t="shared" si="75"/>
        <v/>
      </c>
      <c r="AJ747" s="69" t="str">
        <f>IFERROR(IF(AND(AD746="Probabilidad",AD747="Probabilidad"),(AJ746-(+AJ746*AI747)),IF(AND(AD746="Impacto",AD747="Probabilidad"),(AJ745-(+AJ745*AI747)),IF(AD747="Impacto",AJ746,""))),"")</f>
        <v/>
      </c>
      <c r="AK747" s="69" t="str">
        <f>IFERROR(IF(AND(AD746="Impacto",AD747="Impacto"),(AK746-(+AK746*AI747)),IF(AND(AD746="Probabilidad",AD747="Impacto"),(AK745-(+AK745*AI747)),IF(AD747="Probabilidad",AK746,""))),"")</f>
        <v/>
      </c>
      <c r="AL747" s="19"/>
      <c r="AM747" s="19"/>
      <c r="AN747" s="19"/>
      <c r="AO747" s="952"/>
      <c r="AP747" s="952"/>
      <c r="AQ747" s="968"/>
      <c r="AR747" s="952"/>
      <c r="AS747" s="952"/>
      <c r="AT747" s="968"/>
      <c r="AU747" s="968"/>
      <c r="AV747" s="968"/>
      <c r="AW747" s="803"/>
      <c r="AX747" s="805"/>
      <c r="AY747" s="1065"/>
      <c r="AZ747" s="1035"/>
      <c r="BA747" s="1035"/>
      <c r="BB747" s="1035"/>
      <c r="BC747" s="1222"/>
      <c r="BD747" s="1035"/>
      <c r="BE747" s="1020"/>
      <c r="BF747" s="1020"/>
      <c r="BG747" s="1189"/>
      <c r="BH747" s="1020"/>
      <c r="BI747" s="1020"/>
      <c r="BJ747" s="805"/>
      <c r="BK747" s="852"/>
      <c r="BL747" s="1041"/>
    </row>
    <row r="748" spans="1:64" ht="15.75" thickBot="1" x14ac:dyDescent="0.3">
      <c r="A748" s="1056"/>
      <c r="B748" s="1168"/>
      <c r="C748" s="1062"/>
      <c r="D748" s="1014"/>
      <c r="E748" s="947"/>
      <c r="F748" s="1017"/>
      <c r="G748" s="960"/>
      <c r="H748" s="847"/>
      <c r="I748" s="1045"/>
      <c r="J748" s="984"/>
      <c r="K748" s="1003"/>
      <c r="L748" s="960"/>
      <c r="M748" s="960"/>
      <c r="N748" s="1054"/>
      <c r="O748" s="1051"/>
      <c r="P748" s="847"/>
      <c r="Q748" s="956"/>
      <c r="R748" s="847"/>
      <c r="S748" s="956"/>
      <c r="T748" s="847"/>
      <c r="U748" s="956"/>
      <c r="V748" s="959"/>
      <c r="W748" s="956"/>
      <c r="X748" s="956"/>
      <c r="Y748" s="969"/>
      <c r="Z748" s="85">
        <v>6</v>
      </c>
      <c r="AA748" s="299"/>
      <c r="AB748" s="20"/>
      <c r="AC748" s="299"/>
      <c r="AD748" s="389" t="str">
        <f t="shared" si="72"/>
        <v/>
      </c>
      <c r="AE748" s="397"/>
      <c r="AF748" s="303" t="str">
        <f t="shared" si="73"/>
        <v/>
      </c>
      <c r="AG748" s="397"/>
      <c r="AH748" s="303" t="str">
        <f t="shared" si="74"/>
        <v/>
      </c>
      <c r="AI748" s="61" t="str">
        <f t="shared" si="75"/>
        <v/>
      </c>
      <c r="AJ748" s="69" t="str">
        <f>IFERROR(IF(AND(AD747="Probabilidad",AD748="Probabilidad"),(AJ747-(+AJ747*AI748)),IF(AND(AD747="Impacto",AD748="Probabilidad"),(AJ746-(+AJ746*AI748)),IF(AD748="Impacto",AJ747,""))),"")</f>
        <v/>
      </c>
      <c r="AK748" s="69" t="str">
        <f>IFERROR(IF(AND(AD747="Impacto",AD748="Impacto"),(AK747-(+AK747*AI748)),IF(AND(AD747="Probabilidad",AD748="Impacto"),(AK746-(+AK746*AI748)),IF(AD748="Probabilidad",AK747,""))),"")</f>
        <v/>
      </c>
      <c r="AL748" s="20"/>
      <c r="AM748" s="20"/>
      <c r="AN748" s="20"/>
      <c r="AO748" s="953"/>
      <c r="AP748" s="953"/>
      <c r="AQ748" s="969"/>
      <c r="AR748" s="953"/>
      <c r="AS748" s="953"/>
      <c r="AT748" s="969"/>
      <c r="AU748" s="969"/>
      <c r="AV748" s="969"/>
      <c r="AW748" s="847"/>
      <c r="AX748" s="806"/>
      <c r="AY748" s="1066"/>
      <c r="AZ748" s="1036"/>
      <c r="BA748" s="1036"/>
      <c r="BB748" s="1036"/>
      <c r="BC748" s="1223"/>
      <c r="BD748" s="1036"/>
      <c r="BE748" s="1021"/>
      <c r="BF748" s="1021"/>
      <c r="BG748" s="1190"/>
      <c r="BH748" s="1021"/>
      <c r="BI748" s="1021"/>
      <c r="BJ748" s="806"/>
      <c r="BK748" s="960"/>
      <c r="BL748" s="1042"/>
    </row>
    <row r="749" spans="1:64" ht="77.25" customHeight="1" thickBot="1" x14ac:dyDescent="0.3">
      <c r="A749" s="1056"/>
      <c r="B749" s="1168"/>
      <c r="C749" s="1062"/>
      <c r="D749" s="1012" t="s">
        <v>840</v>
      </c>
      <c r="E749" s="945" t="s">
        <v>160</v>
      </c>
      <c r="F749" s="1015">
        <v>6</v>
      </c>
      <c r="G749" s="851" t="s">
        <v>1395</v>
      </c>
      <c r="H749" s="802" t="s">
        <v>99</v>
      </c>
      <c r="I749" s="1018" t="s">
        <v>1405</v>
      </c>
      <c r="J749" s="1067" t="s">
        <v>16</v>
      </c>
      <c r="K749" s="1001" t="str">
        <f>CONCATENATE(" *",[32]Árbol_G!C810," *",[32]Árbol_G!E810," *",[32]Árbol_G!G810)</f>
        <v xml:space="preserve"> * * *</v>
      </c>
      <c r="L749" s="851" t="s">
        <v>1398</v>
      </c>
      <c r="M749" s="851" t="s">
        <v>1399</v>
      </c>
      <c r="N749" s="804"/>
      <c r="O749" s="970"/>
      <c r="P749" s="802" t="s">
        <v>71</v>
      </c>
      <c r="Q749" s="954">
        <f>IF(P749="Muy Alta",100%,IF(P749="Alta",80%,IF(P749="Media",60%,IF(P749="Baja",40%,IF(P749="Muy Baja",20%,"")))))</f>
        <v>0.4</v>
      </c>
      <c r="R749" s="802"/>
      <c r="S749" s="954" t="str">
        <f>IF(R749="Catastrófico",100%,IF(R749="Mayor",80%,IF(R749="Moderado",60%,IF(R749="Menor",40%,IF(R749="Leve",20%,"")))))</f>
        <v/>
      </c>
      <c r="T749" s="802" t="s">
        <v>10</v>
      </c>
      <c r="U749" s="954">
        <f>IF(T749="Catastrófico",100%,IF(T749="Mayor",80%,IF(T749="Moderado",60%,IF(T749="Menor",40%,IF(T749="Leve",20%,"")))))</f>
        <v>0.6</v>
      </c>
      <c r="V749" s="957" t="str">
        <f>IF(W749=100%,"Catastrófico",IF(W749=80%,"Mayor",IF(W749=60%,"Moderado",IF(W749=40%,"Menor",IF(W749=20%,"Leve","")))))</f>
        <v>Moderado</v>
      </c>
      <c r="W749" s="954">
        <f>IF(AND(S749="",U749=""),"",MAX(S749,U749))</f>
        <v>0.6</v>
      </c>
      <c r="X749" s="954" t="str">
        <f>CONCATENATE(P749,V749)</f>
        <v>BajaModerado</v>
      </c>
      <c r="Y749" s="967" t="str">
        <f>IF(X749="Muy AltaLeve","Alto",IF(X749="Muy AltaMenor","Alto",IF(X749="Muy AltaModerado","Alto",IF(X749="Muy AltaMayor","Alto",IF(X749="Muy AltaCatastrófico","Extremo",IF(X749="AltaLeve","Moderado",IF(X749="AltaMenor","Moderado",IF(X749="AltaModerado","Alto",IF(X749="AltaMayor","Alto",IF(X749="AltaCatastrófico","Extremo",IF(X749="MediaLeve","Moderado",IF(X749="MediaMenor","Moderado",IF(X749="MediaModerado","Moderado",IF(X749="MediaMayor","Alto",IF(X749="MediaCatastrófico","Extremo",IF(X749="BajaLeve","Bajo",IF(X749="BajaMenor","Moderado",IF(X749="BajaModerado","Moderado",IF(X749="BajaMayor","Alto",IF(X749="BajaCatastrófico","Extremo",IF(X749="Muy BajaLeve","Bajo",IF(X749="Muy BajaMenor","Bajo",IF(X749="Muy BajaModerado","Moderado",IF(X749="Muy BajaMayor","Alto",IF(X749="Muy BajaCatastrófico","Extremo","")))))))))))))))))))))))))</f>
        <v>Moderado</v>
      </c>
      <c r="Z749" s="83">
        <v>1</v>
      </c>
      <c r="AA749" s="298" t="s">
        <v>1385</v>
      </c>
      <c r="AB749" s="10" t="s">
        <v>170</v>
      </c>
      <c r="AC749" s="385" t="s">
        <v>869</v>
      </c>
      <c r="AD749" s="382" t="str">
        <f t="shared" si="72"/>
        <v>Probabilidad</v>
      </c>
      <c r="AE749" s="381" t="s">
        <v>902</v>
      </c>
      <c r="AF749" s="301">
        <f t="shared" si="73"/>
        <v>0.25</v>
      </c>
      <c r="AG749" s="381" t="s">
        <v>77</v>
      </c>
      <c r="AH749" s="301">
        <f t="shared" si="74"/>
        <v>0.15</v>
      </c>
      <c r="AI749" s="300">
        <f t="shared" si="75"/>
        <v>0.4</v>
      </c>
      <c r="AJ749" s="59">
        <f>IFERROR(IF(AD749="Probabilidad",(Q749-(+Q749*AI749)),IF(AD749="Impacto",Q749,"")),"")</f>
        <v>0.24</v>
      </c>
      <c r="AK749" s="59">
        <f>IFERROR(IF(AD749="Impacto",(W749-(+W749*AI749)),IF(AD749="Probabilidad",W749,"")),"")</f>
        <v>0.6</v>
      </c>
      <c r="AL749" s="10" t="s">
        <v>66</v>
      </c>
      <c r="AM749" s="10" t="s">
        <v>67</v>
      </c>
      <c r="AN749" s="10" t="s">
        <v>80</v>
      </c>
      <c r="AO749" s="951">
        <f>Q749</f>
        <v>0.4</v>
      </c>
      <c r="AP749" s="951">
        <f>IF(AJ749="","",MIN(AJ749:AJ754))</f>
        <v>0.16799999999999998</v>
      </c>
      <c r="AQ749" s="967" t="str">
        <f>IFERROR(IF(AP749="","",IF(AP749&lt;=0.2,"Muy Baja",IF(AP749&lt;=0.4,"Baja",IF(AP749&lt;=0.6,"Media",IF(AP749&lt;=0.8,"Alta","Muy Alta"))))),"")</f>
        <v>Muy Baja</v>
      </c>
      <c r="AR749" s="951">
        <f>W749</f>
        <v>0.6</v>
      </c>
      <c r="AS749" s="951">
        <f>IF(AK749="","",MIN(AK749:AK754))</f>
        <v>0.6</v>
      </c>
      <c r="AT749" s="967" t="str">
        <f>IFERROR(IF(AS749="","",IF(AS749&lt;=0.2,"Leve",IF(AS749&lt;=0.4,"Menor",IF(AS749&lt;=0.6,"Moderado",IF(AS749&lt;=0.8,"Mayor","Catastrófico"))))),"")</f>
        <v>Moderado</v>
      </c>
      <c r="AU749" s="967" t="str">
        <f>Y749</f>
        <v>Moderado</v>
      </c>
      <c r="AV749" s="967" t="str">
        <f>IFERROR(IF(OR(AND(AQ749="Muy Baja",AT749="Leve"),AND(AQ749="Muy Baja",AT749="Menor"),AND(AQ749="Baja",AT749="Leve")),"Bajo",IF(OR(AND(AQ749="Muy baja",AT749="Moderado"),AND(AQ749="Baja",AT749="Menor"),AND(AQ749="Baja",AT749="Moderado"),AND(AQ749="Media",AT749="Leve"),AND(AQ749="Media",AT749="Menor"),AND(AQ749="Media",AT749="Moderado"),AND(AQ749="Alta",AT749="Leve"),AND(AQ749="Alta",AT749="Menor")),"Moderado",IF(OR(AND(AQ749="Muy Baja",AT749="Mayor"),AND(AQ749="Baja",AT749="Mayor"),AND(AQ749="Media",AT749="Mayor"),AND(AQ749="Alta",AT749="Moderado"),AND(AQ749="Alta",AT749="Mayor"),AND(AQ749="Muy Alta",AT749="Leve"),AND(AQ749="Muy Alta",AT749="Menor"),AND(AQ749="Muy Alta",AT749="Moderado"),AND(AQ749="Muy Alta",AT749="Mayor")),"Alto",IF(OR(AND(AQ749="Muy Baja",AT749="Catastrófico"),AND(AQ749="Baja",AT749="Catastrófico"),AND(AQ749="Media",AT749="Catastrófico"),AND(AQ749="Alta",AT749="Catastrófico"),AND(AQ749="Muy Alta",AT749="Catastrófico")),"Extremo","")))),"")</f>
        <v>Moderado</v>
      </c>
      <c r="AW749" s="802" t="s">
        <v>167</v>
      </c>
      <c r="AX749" s="851" t="s">
        <v>1754</v>
      </c>
      <c r="AY749" s="1064" t="s">
        <v>1378</v>
      </c>
      <c r="AZ749" s="1034" t="s">
        <v>1068</v>
      </c>
      <c r="BA749" s="1034" t="s">
        <v>1379</v>
      </c>
      <c r="BB749" s="1235">
        <v>45291</v>
      </c>
      <c r="BC749" s="1073"/>
      <c r="BD749" s="855"/>
      <c r="BE749" s="1039"/>
      <c r="BF749" s="1039"/>
      <c r="BG749" s="1188"/>
      <c r="BH749" s="1039"/>
      <c r="BI749" s="1039"/>
      <c r="BJ749" s="861"/>
      <c r="BK749" s="855"/>
      <c r="BL749" s="1040"/>
    </row>
    <row r="750" spans="1:64" ht="135" x14ac:dyDescent="0.25">
      <c r="A750" s="1056"/>
      <c r="B750" s="1168"/>
      <c r="C750" s="1062"/>
      <c r="D750" s="1013"/>
      <c r="E750" s="946"/>
      <c r="F750" s="1016"/>
      <c r="G750" s="852"/>
      <c r="H750" s="803"/>
      <c r="I750" s="952"/>
      <c r="J750" s="1068"/>
      <c r="K750" s="1002"/>
      <c r="L750" s="852"/>
      <c r="M750" s="852"/>
      <c r="N750" s="805"/>
      <c r="O750" s="971"/>
      <c r="P750" s="803"/>
      <c r="Q750" s="955"/>
      <c r="R750" s="803"/>
      <c r="S750" s="955"/>
      <c r="T750" s="803"/>
      <c r="U750" s="955"/>
      <c r="V750" s="958"/>
      <c r="W750" s="955"/>
      <c r="X750" s="955"/>
      <c r="Y750" s="968"/>
      <c r="Z750" s="84">
        <v>2</v>
      </c>
      <c r="AA750" s="298" t="s">
        <v>1381</v>
      </c>
      <c r="AB750" s="10" t="s">
        <v>170</v>
      </c>
      <c r="AC750" s="385" t="s">
        <v>869</v>
      </c>
      <c r="AD750" s="384" t="str">
        <f t="shared" si="72"/>
        <v>Probabilidad</v>
      </c>
      <c r="AE750" s="383" t="s">
        <v>907</v>
      </c>
      <c r="AF750" s="302">
        <f t="shared" si="73"/>
        <v>0.15</v>
      </c>
      <c r="AG750" s="381" t="s">
        <v>77</v>
      </c>
      <c r="AH750" s="302">
        <f t="shared" si="74"/>
        <v>0.15</v>
      </c>
      <c r="AI750" s="315">
        <f t="shared" si="75"/>
        <v>0.3</v>
      </c>
      <c r="AJ750" s="69">
        <f>IFERROR(IF(AND(AD749="Probabilidad",AD750="Probabilidad"),(AJ749-(+AJ749*AI750)),IF(AD750="Probabilidad",(Q749-(+Q749*AI750)),IF(AD750="Impacto",AJ749,""))),"")</f>
        <v>0.16799999999999998</v>
      </c>
      <c r="AK750" s="69">
        <f>IFERROR(IF(AND(AD749="Impacto",AD750="Impacto"),(AK749-(+AK749*AI750)),IF(AD750="Impacto",(W749-(+W749*AI750)),IF(AD750="Probabilidad",AK749,""))),"")</f>
        <v>0.6</v>
      </c>
      <c r="AL750" s="10" t="s">
        <v>66</v>
      </c>
      <c r="AM750" s="10" t="s">
        <v>67</v>
      </c>
      <c r="AN750" s="10" t="s">
        <v>80</v>
      </c>
      <c r="AO750" s="952"/>
      <c r="AP750" s="952"/>
      <c r="AQ750" s="968"/>
      <c r="AR750" s="952"/>
      <c r="AS750" s="952"/>
      <c r="AT750" s="968"/>
      <c r="AU750" s="968"/>
      <c r="AV750" s="968"/>
      <c r="AW750" s="803"/>
      <c r="AX750" s="852"/>
      <c r="AY750" s="1065"/>
      <c r="AZ750" s="1035"/>
      <c r="BA750" s="1035"/>
      <c r="BB750" s="1035"/>
      <c r="BC750" s="1032"/>
      <c r="BD750" s="852"/>
      <c r="BE750" s="1020"/>
      <c r="BF750" s="1020"/>
      <c r="BG750" s="1189"/>
      <c r="BH750" s="1020"/>
      <c r="BI750" s="1020"/>
      <c r="BJ750" s="805"/>
      <c r="BK750" s="852"/>
      <c r="BL750" s="1041"/>
    </row>
    <row r="751" spans="1:64" x14ac:dyDescent="0.25">
      <c r="A751" s="1056"/>
      <c r="B751" s="1168"/>
      <c r="C751" s="1062"/>
      <c r="D751" s="1013"/>
      <c r="E751" s="946"/>
      <c r="F751" s="1016"/>
      <c r="G751" s="852"/>
      <c r="H751" s="803"/>
      <c r="I751" s="952"/>
      <c r="J751" s="1068"/>
      <c r="K751" s="1002"/>
      <c r="L751" s="852"/>
      <c r="M751" s="852"/>
      <c r="N751" s="805"/>
      <c r="O751" s="971"/>
      <c r="P751" s="803"/>
      <c r="Q751" s="955"/>
      <c r="R751" s="803"/>
      <c r="S751" s="955"/>
      <c r="T751" s="803"/>
      <c r="U751" s="955"/>
      <c r="V751" s="958"/>
      <c r="W751" s="955"/>
      <c r="X751" s="955"/>
      <c r="Y751" s="968"/>
      <c r="Z751" s="68">
        <v>3</v>
      </c>
      <c r="AA751" s="385"/>
      <c r="AB751" s="383"/>
      <c r="AC751" s="385"/>
      <c r="AD751" s="384" t="str">
        <f t="shared" si="72"/>
        <v/>
      </c>
      <c r="AE751" s="383"/>
      <c r="AF751" s="302" t="str">
        <f t="shared" si="73"/>
        <v/>
      </c>
      <c r="AG751" s="383"/>
      <c r="AH751" s="302" t="str">
        <f t="shared" si="74"/>
        <v/>
      </c>
      <c r="AI751" s="315" t="str">
        <f t="shared" si="75"/>
        <v/>
      </c>
      <c r="AJ751" s="69" t="str">
        <f>IFERROR(IF(AND(AD750="Probabilidad",AD751="Probabilidad"),(AJ750-(+AJ750*AI751)),IF(AND(AD750="Impacto",AD751="Probabilidad"),(AJ749-(+AJ749*AI751)),IF(AD751="Impacto",AJ750,""))),"")</f>
        <v/>
      </c>
      <c r="AK751" s="69" t="str">
        <f>IFERROR(IF(AND(AD750="Impacto",AD751="Impacto"),(AK750-(+AK750*AI751)),IF(AND(AD750="Probabilidad",AD751="Impacto"),(AK749-(+AK749*AI751)),IF(AD751="Probabilidad",AK750,""))),"")</f>
        <v/>
      </c>
      <c r="AL751" s="19"/>
      <c r="AM751" s="19"/>
      <c r="AN751" s="19"/>
      <c r="AO751" s="952"/>
      <c r="AP751" s="952"/>
      <c r="AQ751" s="968"/>
      <c r="AR751" s="952"/>
      <c r="AS751" s="952"/>
      <c r="AT751" s="968"/>
      <c r="AU751" s="968"/>
      <c r="AV751" s="968"/>
      <c r="AW751" s="803"/>
      <c r="AX751" s="852"/>
      <c r="AY751" s="1065"/>
      <c r="AZ751" s="1035"/>
      <c r="BA751" s="1035"/>
      <c r="BB751" s="1035"/>
      <c r="BC751" s="1032"/>
      <c r="BD751" s="852"/>
      <c r="BE751" s="1020"/>
      <c r="BF751" s="1020"/>
      <c r="BG751" s="1189"/>
      <c r="BH751" s="1020"/>
      <c r="BI751" s="1020"/>
      <c r="BJ751" s="805"/>
      <c r="BK751" s="852"/>
      <c r="BL751" s="1041"/>
    </row>
    <row r="752" spans="1:64" x14ac:dyDescent="0.25">
      <c r="A752" s="1056"/>
      <c r="B752" s="1168"/>
      <c r="C752" s="1062"/>
      <c r="D752" s="1013"/>
      <c r="E752" s="946"/>
      <c r="F752" s="1016"/>
      <c r="G752" s="852"/>
      <c r="H752" s="803"/>
      <c r="I752" s="952"/>
      <c r="J752" s="1068"/>
      <c r="K752" s="1002"/>
      <c r="L752" s="852"/>
      <c r="M752" s="852"/>
      <c r="N752" s="805"/>
      <c r="O752" s="971"/>
      <c r="P752" s="803"/>
      <c r="Q752" s="955"/>
      <c r="R752" s="803"/>
      <c r="S752" s="955"/>
      <c r="T752" s="803"/>
      <c r="U752" s="955"/>
      <c r="V752" s="958"/>
      <c r="W752" s="955"/>
      <c r="X752" s="955"/>
      <c r="Y752" s="968"/>
      <c r="Z752" s="68">
        <v>4</v>
      </c>
      <c r="AA752" s="385"/>
      <c r="AB752" s="383"/>
      <c r="AC752" s="385"/>
      <c r="AD752" s="384" t="str">
        <f t="shared" si="72"/>
        <v/>
      </c>
      <c r="AE752" s="383"/>
      <c r="AF752" s="302" t="str">
        <f t="shared" si="73"/>
        <v/>
      </c>
      <c r="AG752" s="383"/>
      <c r="AH752" s="302" t="str">
        <f t="shared" si="74"/>
        <v/>
      </c>
      <c r="AI752" s="315" t="str">
        <f t="shared" si="75"/>
        <v/>
      </c>
      <c r="AJ752" s="69" t="str">
        <f>IFERROR(IF(AND(AD751="Probabilidad",AD752="Probabilidad"),(AJ751-(+AJ751*AI752)),IF(AND(AD751="Impacto",AD752="Probabilidad"),(AJ750-(+AJ750*AI752)),IF(AD752="Impacto",AJ751,""))),"")</f>
        <v/>
      </c>
      <c r="AK752" s="69" t="str">
        <f>IFERROR(IF(AND(AD751="Impacto",AD752="Impacto"),(AK751-(+AK751*AI752)),IF(AND(AD751="Probabilidad",AD752="Impacto"),(AK750-(+AK750*AI752)),IF(AD752="Probabilidad",AK751,""))),"")</f>
        <v/>
      </c>
      <c r="AL752" s="19"/>
      <c r="AM752" s="19"/>
      <c r="AN752" s="19"/>
      <c r="AO752" s="952"/>
      <c r="AP752" s="952"/>
      <c r="AQ752" s="968"/>
      <c r="AR752" s="952"/>
      <c r="AS752" s="952"/>
      <c r="AT752" s="968"/>
      <c r="AU752" s="968"/>
      <c r="AV752" s="968"/>
      <c r="AW752" s="803"/>
      <c r="AX752" s="852"/>
      <c r="AY752" s="1065"/>
      <c r="AZ752" s="1035"/>
      <c r="BA752" s="1035"/>
      <c r="BB752" s="1035"/>
      <c r="BC752" s="1032"/>
      <c r="BD752" s="852"/>
      <c r="BE752" s="1020"/>
      <c r="BF752" s="1020"/>
      <c r="BG752" s="1189"/>
      <c r="BH752" s="1020"/>
      <c r="BI752" s="1020"/>
      <c r="BJ752" s="805"/>
      <c r="BK752" s="852"/>
      <c r="BL752" s="1041"/>
    </row>
    <row r="753" spans="1:64" x14ac:dyDescent="0.25">
      <c r="A753" s="1056"/>
      <c r="B753" s="1168"/>
      <c r="C753" s="1062"/>
      <c r="D753" s="1013"/>
      <c r="E753" s="946"/>
      <c r="F753" s="1016"/>
      <c r="G753" s="852"/>
      <c r="H753" s="803"/>
      <c r="I753" s="952"/>
      <c r="J753" s="1068"/>
      <c r="K753" s="1002"/>
      <c r="L753" s="852"/>
      <c r="M753" s="852"/>
      <c r="N753" s="805"/>
      <c r="O753" s="971"/>
      <c r="P753" s="803"/>
      <c r="Q753" s="955"/>
      <c r="R753" s="803"/>
      <c r="S753" s="955"/>
      <c r="T753" s="803"/>
      <c r="U753" s="955"/>
      <c r="V753" s="958"/>
      <c r="W753" s="955"/>
      <c r="X753" s="955"/>
      <c r="Y753" s="968"/>
      <c r="Z753" s="68">
        <v>5</v>
      </c>
      <c r="AA753" s="385"/>
      <c r="AB753" s="383"/>
      <c r="AC753" s="385"/>
      <c r="AD753" s="384" t="str">
        <f t="shared" si="72"/>
        <v/>
      </c>
      <c r="AE753" s="383"/>
      <c r="AF753" s="302" t="str">
        <f t="shared" si="73"/>
        <v/>
      </c>
      <c r="AG753" s="383"/>
      <c r="AH753" s="302" t="str">
        <f t="shared" si="74"/>
        <v/>
      </c>
      <c r="AI753" s="315" t="str">
        <f t="shared" si="75"/>
        <v/>
      </c>
      <c r="AJ753" s="69" t="str">
        <f>IFERROR(IF(AND(AD752="Probabilidad",AD753="Probabilidad"),(AJ752-(+AJ752*AI753)),IF(AND(AD752="Impacto",AD753="Probabilidad"),(AJ751-(+AJ751*AI753)),IF(AD753="Impacto",AJ752,""))),"")</f>
        <v/>
      </c>
      <c r="AK753" s="69" t="str">
        <f>IFERROR(IF(AND(AD752="Impacto",AD753="Impacto"),(AK752-(+AK752*AI753)),IF(AND(AD752="Probabilidad",AD753="Impacto"),(AK751-(+AK751*AI753)),IF(AD753="Probabilidad",AK752,""))),"")</f>
        <v/>
      </c>
      <c r="AL753" s="19"/>
      <c r="AM753" s="19"/>
      <c r="AN753" s="19"/>
      <c r="AO753" s="952"/>
      <c r="AP753" s="952"/>
      <c r="AQ753" s="968"/>
      <c r="AR753" s="952"/>
      <c r="AS753" s="952"/>
      <c r="AT753" s="968"/>
      <c r="AU753" s="968"/>
      <c r="AV753" s="968"/>
      <c r="AW753" s="803"/>
      <c r="AX753" s="852"/>
      <c r="AY753" s="1065"/>
      <c r="AZ753" s="1035"/>
      <c r="BA753" s="1035"/>
      <c r="BB753" s="1035"/>
      <c r="BC753" s="1032"/>
      <c r="BD753" s="852"/>
      <c r="BE753" s="1020"/>
      <c r="BF753" s="1020"/>
      <c r="BG753" s="1189"/>
      <c r="BH753" s="1020"/>
      <c r="BI753" s="1020"/>
      <c r="BJ753" s="805"/>
      <c r="BK753" s="852"/>
      <c r="BL753" s="1041"/>
    </row>
    <row r="754" spans="1:64" ht="15.75" thickBot="1" x14ac:dyDescent="0.3">
      <c r="A754" s="1177"/>
      <c r="B754" s="943"/>
      <c r="C754" s="1178"/>
      <c r="D754" s="1014"/>
      <c r="E754" s="947"/>
      <c r="F754" s="1017"/>
      <c r="G754" s="960"/>
      <c r="H754" s="847"/>
      <c r="I754" s="953"/>
      <c r="J754" s="1069"/>
      <c r="K754" s="1003"/>
      <c r="L754" s="960"/>
      <c r="M754" s="960"/>
      <c r="N754" s="806"/>
      <c r="O754" s="972"/>
      <c r="P754" s="847"/>
      <c r="Q754" s="956"/>
      <c r="R754" s="847"/>
      <c r="S754" s="956"/>
      <c r="T754" s="847"/>
      <c r="U754" s="956"/>
      <c r="V754" s="959"/>
      <c r="W754" s="956"/>
      <c r="X754" s="956"/>
      <c r="Y754" s="969"/>
      <c r="Z754" s="60">
        <v>6</v>
      </c>
      <c r="AA754" s="387"/>
      <c r="AB754" s="388"/>
      <c r="AC754" s="387"/>
      <c r="AD754" s="391" t="str">
        <f t="shared" si="72"/>
        <v/>
      </c>
      <c r="AE754" s="388"/>
      <c r="AF754" s="303" t="str">
        <f t="shared" si="73"/>
        <v/>
      </c>
      <c r="AG754" s="388"/>
      <c r="AH754" s="303" t="str">
        <f t="shared" si="74"/>
        <v/>
      </c>
      <c r="AI754" s="61" t="str">
        <f t="shared" si="75"/>
        <v/>
      </c>
      <c r="AJ754" s="69" t="str">
        <f>IFERROR(IF(AND(AD753="Probabilidad",AD754="Probabilidad"),(AJ753-(+AJ753*AI754)),IF(AND(AD753="Impacto",AD754="Probabilidad"),(AJ752-(+AJ752*AI754)),IF(AD754="Impacto",AJ753,""))),"")</f>
        <v/>
      </c>
      <c r="AK754" s="69" t="str">
        <f>IFERROR(IF(AND(AD753="Impacto",AD754="Impacto"),(AK753-(+AK753*AI754)),IF(AND(AD753="Probabilidad",AD754="Impacto"),(AK752-(+AK752*AI754)),IF(AD754="Probabilidad",AK753,""))),"")</f>
        <v/>
      </c>
      <c r="AL754" s="20"/>
      <c r="AM754" s="20"/>
      <c r="AN754" s="20"/>
      <c r="AO754" s="953"/>
      <c r="AP754" s="953"/>
      <c r="AQ754" s="969"/>
      <c r="AR754" s="953"/>
      <c r="AS754" s="953"/>
      <c r="AT754" s="969"/>
      <c r="AU754" s="969"/>
      <c r="AV754" s="969"/>
      <c r="AW754" s="847"/>
      <c r="AX754" s="960"/>
      <c r="AY754" s="1066"/>
      <c r="AZ754" s="1036"/>
      <c r="BA754" s="1036"/>
      <c r="BB754" s="1036"/>
      <c r="BC754" s="1033"/>
      <c r="BD754" s="960"/>
      <c r="BE754" s="1021"/>
      <c r="BF754" s="1021"/>
      <c r="BG754" s="1190"/>
      <c r="BH754" s="1021"/>
      <c r="BI754" s="1021"/>
      <c r="BJ754" s="806"/>
      <c r="BK754" s="960"/>
      <c r="BL754" s="1042"/>
    </row>
    <row r="755" spans="1:64" ht="89.25" customHeight="1" x14ac:dyDescent="0.25">
      <c r="A755" s="1055" t="s">
        <v>112</v>
      </c>
      <c r="B755" s="1167" t="s">
        <v>89</v>
      </c>
      <c r="C755" s="1061" t="s">
        <v>786</v>
      </c>
      <c r="D755" s="1012" t="s">
        <v>840</v>
      </c>
      <c r="E755" s="945" t="s">
        <v>134</v>
      </c>
      <c r="F755" s="1015">
        <v>1</v>
      </c>
      <c r="G755" s="804" t="s">
        <v>1406</v>
      </c>
      <c r="H755" s="802" t="s">
        <v>98</v>
      </c>
      <c r="I755" s="1018" t="s">
        <v>1449</v>
      </c>
      <c r="J755" s="982" t="s">
        <v>16</v>
      </c>
      <c r="K755" s="985" t="str">
        <f>CONCATENATE(" *",[33]Árbol_G!C759," *",[33]Árbol_G!E759," *",[33]Árbol_G!G759)</f>
        <v xml:space="preserve"> * * *</v>
      </c>
      <c r="L755" s="851" t="s">
        <v>1407</v>
      </c>
      <c r="M755" s="851" t="s">
        <v>1408</v>
      </c>
      <c r="N755" s="804"/>
      <c r="O755" s="970"/>
      <c r="P755" s="802" t="s">
        <v>72</v>
      </c>
      <c r="Q755" s="954">
        <f>IF(P755="Muy Alta",100%,IF(P755="Alta",80%,IF(P755="Media",60%,IF(P755="Baja",40%,IF(P755="Muy Baja",20%,"")))))</f>
        <v>0.8</v>
      </c>
      <c r="R755" s="802" t="s">
        <v>74</v>
      </c>
      <c r="S755" s="954">
        <f>IF(R755="Catastrófico",100%,IF(R755="Mayor",80%,IF(R755="Moderado",60%,IF(R755="Menor",40%,IF(R755="Leve",20%,"")))))</f>
        <v>0.2</v>
      </c>
      <c r="T755" s="802" t="s">
        <v>11</v>
      </c>
      <c r="U755" s="954">
        <f>IF(T755="Catastrófico",100%,IF(T755="Mayor",80%,IF(T755="Moderado",60%,IF(T755="Menor",40%,IF(T755="Leve",20%,"")))))</f>
        <v>0.8</v>
      </c>
      <c r="V755" s="957" t="str">
        <f>IF(W755=100%,"Catastrófico",IF(W755=80%,"Mayor",IF(W755=60%,"Moderado",IF(W755=40%,"Menor",IF(W755=20%,"Leve","")))))</f>
        <v>Mayor</v>
      </c>
      <c r="W755" s="954">
        <f>IF(AND(S755="",U755=""),"",MAX(S755,U755))</f>
        <v>0.8</v>
      </c>
      <c r="X755" s="954" t="str">
        <f>CONCATENATE(P755,V755)</f>
        <v>AltaMayor</v>
      </c>
      <c r="Y755" s="1001" t="str">
        <f>IF(X755="Muy AltaLeve","Alto",IF(X755="Muy AltaMenor","Alto",IF(X755="Muy AltaModerado","Alto",IF(X755="Muy AltaMayor","Alto",IF(X755="Muy AltaCatastrófico","Extremo",IF(X755="AltaLeve","Moderado",IF(X755="AltaMenor","Moderado",IF(X755="AltaModerado","Alto",IF(X755="AltaMayor","Alto",IF(X755="AltaCatastrófico","Extremo",IF(X755="MediaLeve","Moderado",IF(X755="MediaMenor","Moderado",IF(X755="MediaModerado","Moderado",IF(X755="MediaMayor","Alto",IF(X755="MediaCatastrófico","Extremo",IF(X755="BajaLeve","Bajo",IF(X755="BajaMenor","Moderado",IF(X755="BajaModerado","Moderado",IF(X755="BajaMayor","Alto",IF(X755="BajaCatastrófico","Extremo",IF(X755="Muy BajaLeve","Bajo",IF(X755="Muy BajaMenor","Bajo",IF(X755="Muy BajaModerado","Moderado",IF(X755="Muy BajaMayor","Alto",IF(X755="Muy BajaCatastrófico","Extremo","")))))))))))))))))))))))))</f>
        <v>Alto</v>
      </c>
      <c r="Z755" s="58">
        <v>1</v>
      </c>
      <c r="AA755" s="360" t="s">
        <v>1755</v>
      </c>
      <c r="AB755" s="381" t="s">
        <v>170</v>
      </c>
      <c r="AC755" s="298" t="s">
        <v>906</v>
      </c>
      <c r="AD755" s="382" t="str">
        <f>IF(OR(AE755="Preventivo",AE755="Detectivo"),"Probabilidad",IF(AE755="Correctivo","Impacto",""))</f>
        <v>Probabilidad</v>
      </c>
      <c r="AE755" s="381" t="s">
        <v>75</v>
      </c>
      <c r="AF755" s="301">
        <f>IF(AE755="","",IF(AE755="Preventivo",25%,IF(AE755="Detectivo",15%,IF(AE755="Correctivo",10%))))</f>
        <v>0.15</v>
      </c>
      <c r="AG755" s="381" t="s">
        <v>77</v>
      </c>
      <c r="AH755" s="301">
        <f>IF(AG755="Automático",25%,IF(AG755="Manual",15%,""))</f>
        <v>0.15</v>
      </c>
      <c r="AI755" s="300">
        <f>IF(OR(AF755="",AH755=""),"",AF755+AH755)</f>
        <v>0.3</v>
      </c>
      <c r="AJ755" s="59">
        <f>IFERROR(IF(AD755="Probabilidad",(Q755-(+Q755*AI755)),IF(AD755="Impacto",Q755,"")),"")</f>
        <v>0.56000000000000005</v>
      </c>
      <c r="AK755" s="59">
        <f>IFERROR(IF(AD755="Impacto",(W755-(W755*AI755)),IF(AD755="Probabilidad",W755,"")),"")</f>
        <v>0.8</v>
      </c>
      <c r="AL755" s="10" t="s">
        <v>66</v>
      </c>
      <c r="AM755" s="10" t="s">
        <v>67</v>
      </c>
      <c r="AN755" s="10" t="s">
        <v>80</v>
      </c>
      <c r="AO755" s="951">
        <f>Q755</f>
        <v>0.8</v>
      </c>
      <c r="AP755" s="951">
        <f>IF(AJ755="","",MIN(AJ755:AJ760))</f>
        <v>0.33600000000000002</v>
      </c>
      <c r="AQ755" s="967" t="str">
        <f>IFERROR(IF(AP755="","",IF(AP755&lt;=0.2,"Muy Baja",IF(AP755&lt;=0.4,"Baja",IF(AP755&lt;=0.6,"Media",IF(AP755&lt;=0.8,"Alta","Muy Alta"))))),"")</f>
        <v>Baja</v>
      </c>
      <c r="AR755" s="951">
        <f>W755</f>
        <v>0.8</v>
      </c>
      <c r="AS755" s="951">
        <f>IF(AK755="","",MIN(AK755:AK760))</f>
        <v>0.8</v>
      </c>
      <c r="AT755" s="967" t="str">
        <f>IFERROR(IF(AS755="","",IF(AS755&lt;=0.2,"Leve",IF(AS755&lt;=0.4,"Menor",IF(AS755&lt;=0.6,"Moderado",IF(AS755&lt;=0.8,"Mayor","Catastrófico"))))),"")</f>
        <v>Mayor</v>
      </c>
      <c r="AU755" s="967" t="str">
        <f>Y755</f>
        <v>Alto</v>
      </c>
      <c r="AV755" s="967" t="str">
        <f>IFERROR(IF(OR(AND(AQ755="Muy Baja",AT755="Leve"),AND(AQ755="Muy Baja",AT755="Menor"),AND(AQ755="Baja",AT755="Leve")),"Bajo",IF(OR(AND(AQ755="Muy baja",AT755="Moderado"),AND(AQ755="Baja",AT755="Menor"),AND(AQ755="Baja",AT755="Moderado"),AND(AQ755="Media",AT755="Leve"),AND(AQ755="Media",AT755="Menor"),AND(AQ755="Media",AT755="Moderado"),AND(AQ755="Alta",AT755="Leve"),AND(AQ755="Alta",AT755="Menor")),"Moderado",IF(OR(AND(AQ755="Muy Baja",AT755="Mayor"),AND(AQ755="Baja",AT755="Mayor"),AND(AQ755="Media",AT755="Mayor"),AND(AQ755="Alta",AT755="Moderado"),AND(AQ755="Alta",AT755="Mayor"),AND(AQ755="Muy Alta",AT755="Leve"),AND(AQ755="Muy Alta",AT755="Menor"),AND(AQ755="Muy Alta",AT755="Moderado"),AND(AQ755="Muy Alta",AT755="Mayor")),"Alto",IF(OR(AND(AQ755="Muy Baja",AT755="Catastrófico"),AND(AQ755="Baja",AT755="Catastrófico"),AND(AQ755="Media",AT755="Catastrófico"),AND(AQ755="Alta",AT755="Catastrófico"),AND(AQ755="Muy Alta",AT755="Catastrófico")),"Extremo","")))),"")</f>
        <v>Alto</v>
      </c>
      <c r="AW755" s="802" t="s">
        <v>167</v>
      </c>
      <c r="AX755" s="804" t="s">
        <v>1756</v>
      </c>
      <c r="AY755" s="1244" t="s">
        <v>1757</v>
      </c>
      <c r="AZ755" s="1064" t="s">
        <v>1409</v>
      </c>
      <c r="BA755" s="851" t="s">
        <v>1410</v>
      </c>
      <c r="BB755" s="1037">
        <v>45291</v>
      </c>
      <c r="BC755" s="855"/>
      <c r="BD755" s="855"/>
      <c r="BE755" s="855"/>
      <c r="BF755" s="855"/>
      <c r="BG755" s="855"/>
      <c r="BH755" s="855"/>
      <c r="BI755" s="1038"/>
      <c r="BJ755" s="861"/>
      <c r="BK755" s="861"/>
      <c r="BL755" s="1025"/>
    </row>
    <row r="756" spans="1:64" ht="120" x14ac:dyDescent="0.25">
      <c r="A756" s="1056"/>
      <c r="B756" s="1168"/>
      <c r="C756" s="1062"/>
      <c r="D756" s="1013"/>
      <c r="E756" s="946"/>
      <c r="F756" s="1016"/>
      <c r="G756" s="805"/>
      <c r="H756" s="803"/>
      <c r="I756" s="952"/>
      <c r="J756" s="983"/>
      <c r="K756" s="986"/>
      <c r="L756" s="852"/>
      <c r="M756" s="852"/>
      <c r="N756" s="805"/>
      <c r="O756" s="971"/>
      <c r="P756" s="803"/>
      <c r="Q756" s="955"/>
      <c r="R756" s="803"/>
      <c r="S756" s="955"/>
      <c r="T756" s="803"/>
      <c r="U756" s="955"/>
      <c r="V756" s="958"/>
      <c r="W756" s="955"/>
      <c r="X756" s="955"/>
      <c r="Y756" s="1002"/>
      <c r="Z756" s="68">
        <v>2</v>
      </c>
      <c r="AA756" s="87" t="s">
        <v>1758</v>
      </c>
      <c r="AB756" s="383" t="s">
        <v>165</v>
      </c>
      <c r="AC756" s="385" t="s">
        <v>869</v>
      </c>
      <c r="AD756" s="384" t="str">
        <f t="shared" ref="AD756:AD819" si="76">IF(OR(AE756="Preventivo",AE756="Detectivo"),"Probabilidad",IF(AE756="Correctivo","Impacto",""))</f>
        <v>Probabilidad</v>
      </c>
      <c r="AE756" s="383" t="s">
        <v>64</v>
      </c>
      <c r="AF756" s="302">
        <f t="shared" ref="AF756:AF819" si="77">IF(AE756="","",IF(AE756="Preventivo",25%,IF(AE756="Detectivo",15%,IF(AE756="Correctivo",10%))))</f>
        <v>0.25</v>
      </c>
      <c r="AG756" s="383" t="s">
        <v>77</v>
      </c>
      <c r="AH756" s="302">
        <f t="shared" ref="AH756:AH819" si="78">IF(AG756="Automático",25%,IF(AG756="Manual",15%,""))</f>
        <v>0.15</v>
      </c>
      <c r="AI756" s="315">
        <f t="shared" ref="AI756:AI819" si="79">IF(OR(AF756="",AH756=""),"",AF756+AH756)</f>
        <v>0.4</v>
      </c>
      <c r="AJ756" s="69">
        <f>IFERROR(IF(AND(AD755="Probabilidad",AD756="Probabilidad"),(AJ755-(+AJ755*AI756)),IF(AD756="Probabilidad",(Q755-(+Q755*AI756)),IF(AD756="Impacto",AJ755,""))),"")</f>
        <v>0.33600000000000002</v>
      </c>
      <c r="AK756" s="69">
        <f>IFERROR(IF(AND(AD755="Impacto",AD756="Impacto"),(AK755-(+AK755*AI756)),IF(AD756="Impacto",(W755-(+W755*AI756)),IF(AD756="Probabilidad",AK755,""))),"")</f>
        <v>0.8</v>
      </c>
      <c r="AL756" s="19" t="s">
        <v>66</v>
      </c>
      <c r="AM756" s="19" t="s">
        <v>67</v>
      </c>
      <c r="AN756" s="19" t="s">
        <v>80</v>
      </c>
      <c r="AO756" s="952"/>
      <c r="AP756" s="952"/>
      <c r="AQ756" s="968"/>
      <c r="AR756" s="952"/>
      <c r="AS756" s="952"/>
      <c r="AT756" s="968"/>
      <c r="AU756" s="968"/>
      <c r="AV756" s="968"/>
      <c r="AW756" s="803"/>
      <c r="AX756" s="805"/>
      <c r="AY756" s="1245"/>
      <c r="AZ756" s="1065"/>
      <c r="BA756" s="852"/>
      <c r="BB756" s="852"/>
      <c r="BC756" s="852"/>
      <c r="BD756" s="852"/>
      <c r="BE756" s="852"/>
      <c r="BF756" s="852"/>
      <c r="BG756" s="852"/>
      <c r="BH756" s="852"/>
      <c r="BI756" s="971"/>
      <c r="BJ756" s="805"/>
      <c r="BK756" s="805"/>
      <c r="BL756" s="1026"/>
    </row>
    <row r="757" spans="1:64" x14ac:dyDescent="0.25">
      <c r="A757" s="1056"/>
      <c r="B757" s="1168"/>
      <c r="C757" s="1062"/>
      <c r="D757" s="1013"/>
      <c r="E757" s="946"/>
      <c r="F757" s="1016"/>
      <c r="G757" s="805"/>
      <c r="H757" s="803"/>
      <c r="I757" s="952"/>
      <c r="J757" s="983"/>
      <c r="K757" s="986"/>
      <c r="L757" s="852"/>
      <c r="M757" s="852"/>
      <c r="N757" s="805"/>
      <c r="O757" s="971"/>
      <c r="P757" s="803"/>
      <c r="Q757" s="955"/>
      <c r="R757" s="803"/>
      <c r="S757" s="955"/>
      <c r="T757" s="803"/>
      <c r="U757" s="955"/>
      <c r="V757" s="958"/>
      <c r="W757" s="955"/>
      <c r="X757" s="955"/>
      <c r="Y757" s="1002"/>
      <c r="Z757" s="68">
        <v>3</v>
      </c>
      <c r="AA757" s="298"/>
      <c r="AB757" s="383"/>
      <c r="AC757" s="298"/>
      <c r="AD757" s="384" t="str">
        <f t="shared" si="76"/>
        <v/>
      </c>
      <c r="AE757" s="383"/>
      <c r="AF757" s="302" t="str">
        <f t="shared" si="77"/>
        <v/>
      </c>
      <c r="AG757" s="383"/>
      <c r="AH757" s="302" t="str">
        <f t="shared" si="78"/>
        <v/>
      </c>
      <c r="AI757" s="315" t="str">
        <f t="shared" si="79"/>
        <v/>
      </c>
      <c r="AJ757" s="69" t="str">
        <f>IFERROR(IF(AND(AD756="Probabilidad",AD757="Probabilidad"),(AJ756-(+AJ756*AI757)),IF(AND(AD756="Impacto",AD757="Probabilidad"),(AJ755-(+AJ755*AI757)),IF(AD757="Impacto",AJ756,""))),"")</f>
        <v/>
      </c>
      <c r="AK757" s="69" t="str">
        <f>IFERROR(IF(AND(AD756="Impacto",AD757="Impacto"),(AK756-(+AK756*AI757)),IF(AND(AD756="Probabilidad",AD757="Impacto"),(AK755-(+AK755*AI757)),IF(AD757="Probabilidad",AK756,""))),"")</f>
        <v/>
      </c>
      <c r="AL757" s="19"/>
      <c r="AM757" s="19"/>
      <c r="AN757" s="19"/>
      <c r="AO757" s="952"/>
      <c r="AP757" s="952"/>
      <c r="AQ757" s="968"/>
      <c r="AR757" s="952"/>
      <c r="AS757" s="952"/>
      <c r="AT757" s="968"/>
      <c r="AU757" s="968"/>
      <c r="AV757" s="968"/>
      <c r="AW757" s="803"/>
      <c r="AX757" s="805"/>
      <c r="AY757" s="1245"/>
      <c r="AZ757" s="1065"/>
      <c r="BA757" s="852"/>
      <c r="BB757" s="852"/>
      <c r="BC757" s="852"/>
      <c r="BD757" s="852"/>
      <c r="BE757" s="852"/>
      <c r="BF757" s="852"/>
      <c r="BG757" s="852"/>
      <c r="BH757" s="852"/>
      <c r="BI757" s="971"/>
      <c r="BJ757" s="805"/>
      <c r="BK757" s="805"/>
      <c r="BL757" s="1026"/>
    </row>
    <row r="758" spans="1:64" x14ac:dyDescent="0.25">
      <c r="A758" s="1056"/>
      <c r="B758" s="1168"/>
      <c r="C758" s="1062"/>
      <c r="D758" s="1013"/>
      <c r="E758" s="946"/>
      <c r="F758" s="1016"/>
      <c r="G758" s="805"/>
      <c r="H758" s="803"/>
      <c r="I758" s="952"/>
      <c r="J758" s="983"/>
      <c r="K758" s="986"/>
      <c r="L758" s="852"/>
      <c r="M758" s="852"/>
      <c r="N758" s="805"/>
      <c r="O758" s="971"/>
      <c r="P758" s="803"/>
      <c r="Q758" s="955"/>
      <c r="R758" s="803"/>
      <c r="S758" s="955"/>
      <c r="T758" s="803"/>
      <c r="U758" s="955"/>
      <c r="V758" s="958"/>
      <c r="W758" s="955"/>
      <c r="X758" s="955"/>
      <c r="Y758" s="1002"/>
      <c r="Z758" s="68">
        <v>4</v>
      </c>
      <c r="AA758" s="385"/>
      <c r="AB758" s="383"/>
      <c r="AC758" s="385"/>
      <c r="AD758" s="384" t="str">
        <f t="shared" si="76"/>
        <v/>
      </c>
      <c r="AE758" s="383"/>
      <c r="AF758" s="302" t="str">
        <f t="shared" si="77"/>
        <v/>
      </c>
      <c r="AG758" s="383"/>
      <c r="AH758" s="302" t="str">
        <f t="shared" si="78"/>
        <v/>
      </c>
      <c r="AI758" s="315" t="str">
        <f t="shared" si="79"/>
        <v/>
      </c>
      <c r="AJ758" s="69" t="str">
        <f>IFERROR(IF(AND(AD757="Probabilidad",AD758="Probabilidad"),(AJ757-(+AJ757*AI758)),IF(AND(AD757="Impacto",AD758="Probabilidad"),(AJ756-(+AJ756*AI758)),IF(AD758="Impacto",AJ757,""))),"")</f>
        <v/>
      </c>
      <c r="AK758" s="69" t="str">
        <f>IFERROR(IF(AND(AD757="Impacto",AD758="Impacto"),(AK757-(+AK757*AI758)),IF(AND(AD757="Probabilidad",AD758="Impacto"),(AK756-(+AK756*AI758)),IF(AD758="Probabilidad",AK757,""))),"")</f>
        <v/>
      </c>
      <c r="AL758" s="19"/>
      <c r="AM758" s="19"/>
      <c r="AN758" s="19"/>
      <c r="AO758" s="952"/>
      <c r="AP758" s="952"/>
      <c r="AQ758" s="968"/>
      <c r="AR758" s="952"/>
      <c r="AS758" s="952"/>
      <c r="AT758" s="968"/>
      <c r="AU758" s="968"/>
      <c r="AV758" s="968"/>
      <c r="AW758" s="803"/>
      <c r="AX758" s="805"/>
      <c r="AY758" s="1245"/>
      <c r="AZ758" s="1065"/>
      <c r="BA758" s="852"/>
      <c r="BB758" s="852"/>
      <c r="BC758" s="852"/>
      <c r="BD758" s="852"/>
      <c r="BE758" s="852"/>
      <c r="BF758" s="852"/>
      <c r="BG758" s="852"/>
      <c r="BH758" s="852"/>
      <c r="BI758" s="971"/>
      <c r="BJ758" s="805"/>
      <c r="BK758" s="805"/>
      <c r="BL758" s="1026"/>
    </row>
    <row r="759" spans="1:64" x14ac:dyDescent="0.25">
      <c r="A759" s="1056"/>
      <c r="B759" s="1168"/>
      <c r="C759" s="1062"/>
      <c r="D759" s="1013"/>
      <c r="E759" s="946"/>
      <c r="F759" s="1016"/>
      <c r="G759" s="805"/>
      <c r="H759" s="803"/>
      <c r="I759" s="952"/>
      <c r="J759" s="983"/>
      <c r="K759" s="986"/>
      <c r="L759" s="852"/>
      <c r="M759" s="852"/>
      <c r="N759" s="805"/>
      <c r="O759" s="971"/>
      <c r="P759" s="803"/>
      <c r="Q759" s="955"/>
      <c r="R759" s="803"/>
      <c r="S759" s="955"/>
      <c r="T759" s="803"/>
      <c r="U759" s="955"/>
      <c r="V759" s="958"/>
      <c r="W759" s="955"/>
      <c r="X759" s="955"/>
      <c r="Y759" s="1002"/>
      <c r="Z759" s="68">
        <v>5</v>
      </c>
      <c r="AA759" s="309"/>
      <c r="AB759" s="383"/>
      <c r="AC759" s="385"/>
      <c r="AD759" s="384" t="str">
        <f t="shared" si="76"/>
        <v/>
      </c>
      <c r="AE759" s="383"/>
      <c r="AF759" s="302" t="str">
        <f t="shared" si="77"/>
        <v/>
      </c>
      <c r="AG759" s="383"/>
      <c r="AH759" s="302" t="str">
        <f t="shared" si="78"/>
        <v/>
      </c>
      <c r="AI759" s="315" t="str">
        <f t="shared" si="79"/>
        <v/>
      </c>
      <c r="AJ759" s="69" t="str">
        <f>IFERROR(IF(AND(AD758="Probabilidad",AD759="Probabilidad"),(AJ758-(+AJ758*AI759)),IF(AND(AD758="Impacto",AD759="Probabilidad"),(AJ757-(+AJ757*AI759)),IF(AD759="Impacto",AJ758,""))),"")</f>
        <v/>
      </c>
      <c r="AK759" s="69" t="str">
        <f>IFERROR(IF(AND(AD758="Impacto",AD759="Impacto"),(AK758-(+AK758*AI759)),IF(AND(AD758="Probabilidad",AD759="Impacto"),(AK757-(+AK757*AI759)),IF(AD759="Probabilidad",AK758,""))),"")</f>
        <v/>
      </c>
      <c r="AL759" s="19"/>
      <c r="AM759" s="19"/>
      <c r="AN759" s="19"/>
      <c r="AO759" s="952"/>
      <c r="AP759" s="952"/>
      <c r="AQ759" s="968"/>
      <c r="AR759" s="952"/>
      <c r="AS759" s="952"/>
      <c r="AT759" s="968"/>
      <c r="AU759" s="968"/>
      <c r="AV759" s="968"/>
      <c r="AW759" s="803"/>
      <c r="AX759" s="805"/>
      <c r="AY759" s="1245"/>
      <c r="AZ759" s="1065"/>
      <c r="BA759" s="852"/>
      <c r="BB759" s="852"/>
      <c r="BC759" s="852"/>
      <c r="BD759" s="852"/>
      <c r="BE759" s="852"/>
      <c r="BF759" s="852"/>
      <c r="BG759" s="852"/>
      <c r="BH759" s="852"/>
      <c r="BI759" s="971"/>
      <c r="BJ759" s="805"/>
      <c r="BK759" s="805"/>
      <c r="BL759" s="1026"/>
    </row>
    <row r="760" spans="1:64" ht="15.75" thickBot="1" x14ac:dyDescent="0.3">
      <c r="A760" s="1056"/>
      <c r="B760" s="1168"/>
      <c r="C760" s="1062"/>
      <c r="D760" s="1014"/>
      <c r="E760" s="947"/>
      <c r="F760" s="1017"/>
      <c r="G760" s="806"/>
      <c r="H760" s="847"/>
      <c r="I760" s="953"/>
      <c r="J760" s="984"/>
      <c r="K760" s="987"/>
      <c r="L760" s="960"/>
      <c r="M760" s="960"/>
      <c r="N760" s="806"/>
      <c r="O760" s="972"/>
      <c r="P760" s="847"/>
      <c r="Q760" s="956"/>
      <c r="R760" s="847"/>
      <c r="S760" s="956"/>
      <c r="T760" s="847"/>
      <c r="U760" s="956"/>
      <c r="V760" s="959"/>
      <c r="W760" s="956"/>
      <c r="X760" s="956"/>
      <c r="Y760" s="1003"/>
      <c r="Z760" s="60">
        <v>6</v>
      </c>
      <c r="AA760" s="387"/>
      <c r="AB760" s="388"/>
      <c r="AC760" s="387"/>
      <c r="AD760" s="389" t="str">
        <f t="shared" si="76"/>
        <v/>
      </c>
      <c r="AE760" s="388"/>
      <c r="AF760" s="303" t="str">
        <f t="shared" si="77"/>
        <v/>
      </c>
      <c r="AG760" s="388"/>
      <c r="AH760" s="303" t="str">
        <f t="shared" si="78"/>
        <v/>
      </c>
      <c r="AI760" s="61" t="str">
        <f t="shared" si="79"/>
        <v/>
      </c>
      <c r="AJ760" s="69" t="str">
        <f>IFERROR(IF(AND(AD759="Probabilidad",AD760="Probabilidad"),(AJ759-(+AJ759*AI760)),IF(AND(AD759="Impacto",AD760="Probabilidad"),(AJ758-(+AJ758*AI760)),IF(AD760="Impacto",AJ759,""))),"")</f>
        <v/>
      </c>
      <c r="AK760" s="69" t="str">
        <f>IFERROR(IF(AND(AD759="Impacto",AD760="Impacto"),(AK759-(+AK759*AI760)),IF(AND(AD759="Probabilidad",AD760="Impacto"),(AK758-(+AK758*AI760)),IF(AD760="Probabilidad",AK759,""))),"")</f>
        <v/>
      </c>
      <c r="AL760" s="20"/>
      <c r="AM760" s="20"/>
      <c r="AN760" s="20"/>
      <c r="AO760" s="953"/>
      <c r="AP760" s="953"/>
      <c r="AQ760" s="969"/>
      <c r="AR760" s="953"/>
      <c r="AS760" s="953"/>
      <c r="AT760" s="969"/>
      <c r="AU760" s="969"/>
      <c r="AV760" s="969"/>
      <c r="AW760" s="847"/>
      <c r="AX760" s="806"/>
      <c r="AY760" s="1246"/>
      <c r="AZ760" s="1066"/>
      <c r="BA760" s="960"/>
      <c r="BB760" s="960"/>
      <c r="BC760" s="960"/>
      <c r="BD760" s="960"/>
      <c r="BE760" s="960"/>
      <c r="BF760" s="960"/>
      <c r="BG760" s="960"/>
      <c r="BH760" s="960"/>
      <c r="BI760" s="972"/>
      <c r="BJ760" s="806"/>
      <c r="BK760" s="806"/>
      <c r="BL760" s="1027"/>
    </row>
    <row r="761" spans="1:64" ht="71.25" customHeight="1" thickBot="1" x14ac:dyDescent="0.3">
      <c r="A761" s="1056"/>
      <c r="B761" s="1168"/>
      <c r="C761" s="1062"/>
      <c r="D761" s="945" t="s">
        <v>840</v>
      </c>
      <c r="E761" s="945" t="s">
        <v>134</v>
      </c>
      <c r="F761" s="1015">
        <v>2</v>
      </c>
      <c r="G761" s="804" t="s">
        <v>1406</v>
      </c>
      <c r="H761" s="802" t="s">
        <v>99</v>
      </c>
      <c r="I761" s="1028" t="s">
        <v>1450</v>
      </c>
      <c r="J761" s="982" t="s">
        <v>16</v>
      </c>
      <c r="K761" s="985" t="str">
        <f>CONCATENATE(" *",[33]Árbol_G!C777," *",[33]Árbol_G!E777," *",[33]Árbol_G!G777)</f>
        <v xml:space="preserve"> * * *</v>
      </c>
      <c r="L761" s="851" t="s">
        <v>1411</v>
      </c>
      <c r="M761" s="851" t="s">
        <v>1412</v>
      </c>
      <c r="N761" s="961"/>
      <c r="O761" s="964"/>
      <c r="P761" s="802" t="s">
        <v>72</v>
      </c>
      <c r="Q761" s="954">
        <f>IF(P761="Muy Alta",100%,IF(P761="Alta",80%,IF(P761="Media",60%,IF(P761="Baja",40%,IF(P761="Muy Baja",20%,"")))))</f>
        <v>0.8</v>
      </c>
      <c r="R761" s="802"/>
      <c r="S761" s="954" t="str">
        <f>IF(R761="Catastrófico",100%,IF(R761="Mayor",80%,IF(R761="Moderado",60%,IF(R761="Menor",40%,IF(R761="Leve",20%,"")))))</f>
        <v/>
      </c>
      <c r="T761" s="802" t="s">
        <v>9</v>
      </c>
      <c r="U761" s="954">
        <f>IF(T761="Catastrófico",100%,IF(T761="Mayor",80%,IF(T761="Moderado",60%,IF(T761="Menor",40%,IF(T761="Leve",20%,"")))))</f>
        <v>0.4</v>
      </c>
      <c r="V761" s="957" t="str">
        <f>IF(W761=100%,"Catastrófico",IF(W761=80%,"Mayor",IF(W761=60%,"Moderado",IF(W761=40%,"Menor",IF(W761=20%,"Leve","")))))</f>
        <v>Menor</v>
      </c>
      <c r="W761" s="954">
        <f>IF(AND(S761="",U761=""),"",MAX(S761,U761))</f>
        <v>0.4</v>
      </c>
      <c r="X761" s="954" t="str">
        <f>CONCATENATE(P761,V761)</f>
        <v>AltaMenor</v>
      </c>
      <c r="Y761" s="967" t="str">
        <f>IF(X761="Muy AltaLeve","Alto",IF(X761="Muy AltaMenor","Alto",IF(X761="Muy AltaModerado","Alto",IF(X761="Muy AltaMayor","Alto",IF(X761="Muy AltaCatastrófico","Extremo",IF(X761="AltaLeve","Moderado",IF(X761="AltaMenor","Moderado",IF(X761="AltaModerado","Alto",IF(X761="AltaMayor","Alto",IF(X761="AltaCatastrófico","Extremo",IF(X761="MediaLeve","Moderado",IF(X761="MediaMenor","Moderado",IF(X761="MediaModerado","Moderado",IF(X761="MediaMayor","Alto",IF(X761="MediaCatastrófico","Extremo",IF(X761="BajaLeve","Bajo",IF(X761="BajaMenor","Moderado",IF(X761="BajaModerado","Moderado",IF(X761="BajaMayor","Alto",IF(X761="BajaCatastrófico","Extremo",IF(X761="Muy BajaLeve","Bajo",IF(X761="Muy BajaMenor","Bajo",IF(X761="Muy BajaModerado","Moderado",IF(X761="Muy BajaMayor","Alto",IF(X761="Muy BajaCatastrófico","Extremo","")))))))))))))))))))))))))</f>
        <v>Moderado</v>
      </c>
      <c r="Z761" s="58">
        <v>1</v>
      </c>
      <c r="AA761" s="385" t="s">
        <v>1759</v>
      </c>
      <c r="AB761" s="381" t="s">
        <v>170</v>
      </c>
      <c r="AC761" s="385" t="s">
        <v>847</v>
      </c>
      <c r="AD761" s="382" t="str">
        <f t="shared" si="76"/>
        <v>Probabilidad</v>
      </c>
      <c r="AE761" s="381" t="s">
        <v>75</v>
      </c>
      <c r="AF761" s="301">
        <f t="shared" si="77"/>
        <v>0.15</v>
      </c>
      <c r="AG761" s="381" t="s">
        <v>77</v>
      </c>
      <c r="AH761" s="301">
        <f t="shared" si="78"/>
        <v>0.15</v>
      </c>
      <c r="AI761" s="300">
        <f t="shared" si="79"/>
        <v>0.3</v>
      </c>
      <c r="AJ761" s="59">
        <f>IFERROR(IF(AD761="Probabilidad",(Q761-(+Q761*AI761)),IF(AD761="Impacto",Q761,"")),"")</f>
        <v>0.56000000000000005</v>
      </c>
      <c r="AK761" s="59">
        <f>IFERROR(IF(AD761="Impacto",(W761-(+W761*AI761)),IF(AD761="Probabilidad",W761,"")),"")</f>
        <v>0.4</v>
      </c>
      <c r="AL761" s="10" t="s">
        <v>66</v>
      </c>
      <c r="AM761" s="10" t="s">
        <v>67</v>
      </c>
      <c r="AN761" s="10" t="s">
        <v>80</v>
      </c>
      <c r="AO761" s="951">
        <f>Q761</f>
        <v>0.8</v>
      </c>
      <c r="AP761" s="951">
        <f>IF(AJ761="","",MIN(AJ761:AJ766))</f>
        <v>0.14112</v>
      </c>
      <c r="AQ761" s="967" t="str">
        <f>IFERROR(IF(AP761="","",IF(AP761&lt;=0.2,"Muy Baja",IF(AP761&lt;=0.4,"Baja",IF(AP761&lt;=0.6,"Media",IF(AP761&lt;=0.8,"Alta","Muy Alta"))))),"")</f>
        <v>Muy Baja</v>
      </c>
      <c r="AR761" s="951">
        <f>W761</f>
        <v>0.4</v>
      </c>
      <c r="AS761" s="951">
        <f>IF(AK761="","",MIN(AK761:AK766))</f>
        <v>0.4</v>
      </c>
      <c r="AT761" s="967" t="str">
        <f>IFERROR(IF(AS761="","",IF(AS761&lt;=0.2,"Leve",IF(AS761&lt;=0.4,"Menor",IF(AS761&lt;=0.6,"Moderado",IF(AS761&lt;=0.8,"Mayor","Catastrófico"))))),"")</f>
        <v>Menor</v>
      </c>
      <c r="AU761" s="967" t="str">
        <f>Y761</f>
        <v>Moderado</v>
      </c>
      <c r="AV761" s="967" t="str">
        <f>IFERROR(IF(OR(AND(AQ761="Muy Baja",AT761="Leve"),AND(AQ761="Muy Baja",AT761="Menor"),AND(AQ761="Baja",AT761="Leve")),"Bajo",IF(OR(AND(AQ761="Muy baja",AT761="Moderado"),AND(AQ761="Baja",AT761="Menor"),AND(AQ761="Baja",AT761="Moderado"),AND(AQ761="Media",AT761="Leve"),AND(AQ761="Media",AT761="Menor"),AND(AQ761="Media",AT761="Moderado"),AND(AQ761="Alta",AT761="Leve"),AND(AQ761="Alta",AT761="Menor")),"Moderado",IF(OR(AND(AQ761="Muy Baja",AT761="Mayor"),AND(AQ761="Baja",AT761="Mayor"),AND(AQ761="Media",AT761="Mayor"),AND(AQ761="Alta",AT761="Moderado"),AND(AQ761="Alta",AT761="Mayor"),AND(AQ761="Muy Alta",AT761="Leve"),AND(AQ761="Muy Alta",AT761="Menor"),AND(AQ761="Muy Alta",AT761="Moderado"),AND(AQ761="Muy Alta",AT761="Mayor")),"Alto",IF(OR(AND(AQ761="Muy Baja",AT761="Catastrófico"),AND(AQ761="Baja",AT761="Catastrófico"),AND(AQ761="Media",AT761="Catastrófico"),AND(AQ761="Alta",AT761="Catastrófico"),AND(AQ761="Muy Alta",AT761="Catastrófico")),"Extremo","")))),"")</f>
        <v>Bajo</v>
      </c>
      <c r="AW761" s="802" t="s">
        <v>82</v>
      </c>
      <c r="AX761" s="1247"/>
      <c r="AY761" s="1247"/>
      <c r="AZ761" s="1247"/>
      <c r="BA761" s="851"/>
      <c r="BB761" s="1037"/>
      <c r="BC761" s="851"/>
      <c r="BD761" s="851"/>
      <c r="BE761" s="1019"/>
      <c r="BF761" s="1019"/>
      <c r="BG761" s="1019"/>
      <c r="BH761" s="1019"/>
      <c r="BI761" s="1019"/>
      <c r="BJ761" s="851"/>
      <c r="BK761" s="851"/>
      <c r="BL761" s="1048"/>
    </row>
    <row r="762" spans="1:64" ht="70.5" x14ac:dyDescent="0.25">
      <c r="A762" s="1056"/>
      <c r="B762" s="1168"/>
      <c r="C762" s="1062"/>
      <c r="D762" s="946"/>
      <c r="E762" s="946"/>
      <c r="F762" s="1016"/>
      <c r="G762" s="805"/>
      <c r="H762" s="803"/>
      <c r="I762" s="1029"/>
      <c r="J762" s="983"/>
      <c r="K762" s="986"/>
      <c r="L762" s="852"/>
      <c r="M762" s="852"/>
      <c r="N762" s="962"/>
      <c r="O762" s="965"/>
      <c r="P762" s="803"/>
      <c r="Q762" s="955"/>
      <c r="R762" s="803"/>
      <c r="S762" s="955"/>
      <c r="T762" s="803"/>
      <c r="U762" s="955"/>
      <c r="V762" s="958"/>
      <c r="W762" s="955"/>
      <c r="X762" s="955"/>
      <c r="Y762" s="968"/>
      <c r="Z762" s="68">
        <v>2</v>
      </c>
      <c r="AA762" s="408" t="s">
        <v>1413</v>
      </c>
      <c r="AB762" s="381" t="s">
        <v>170</v>
      </c>
      <c r="AC762" s="408" t="s">
        <v>891</v>
      </c>
      <c r="AD762" s="70" t="str">
        <f>IF(OR(AE762="Preventivo",AE762="Detectivo"),"Probabilidad",IF(AE762="Correctivo","Impacto",""))</f>
        <v>Probabilidad</v>
      </c>
      <c r="AE762" s="19" t="s">
        <v>64</v>
      </c>
      <c r="AF762" s="302">
        <f t="shared" si="77"/>
        <v>0.25</v>
      </c>
      <c r="AG762" s="19" t="s">
        <v>77</v>
      </c>
      <c r="AH762" s="302">
        <f t="shared" si="78"/>
        <v>0.15</v>
      </c>
      <c r="AI762" s="315">
        <f t="shared" si="79"/>
        <v>0.4</v>
      </c>
      <c r="AJ762" s="71">
        <f>IFERROR(IF(AND(AD761="Probabilidad",AD762="Probabilidad"),(AJ761-(+AJ761*AI762)),IF(AD762="Probabilidad",(Q761-(+Q761*AI762)),IF(AD762="Impacto",AJ761,""))),"")</f>
        <v>0.33600000000000002</v>
      </c>
      <c r="AK762" s="71">
        <f>IFERROR(IF(AND(AD761="Impacto",AD762="Impacto"),(AK761-(+AK761*AI762)),IF(AD762="Impacto",(W761-(+W761*AI762)),IF(AD762="Probabilidad",AK761,""))),"")</f>
        <v>0.4</v>
      </c>
      <c r="AL762" s="19" t="s">
        <v>66</v>
      </c>
      <c r="AM762" s="19" t="s">
        <v>79</v>
      </c>
      <c r="AN762" s="19" t="s">
        <v>80</v>
      </c>
      <c r="AO762" s="952"/>
      <c r="AP762" s="952"/>
      <c r="AQ762" s="968"/>
      <c r="AR762" s="952"/>
      <c r="AS762" s="952"/>
      <c r="AT762" s="968"/>
      <c r="AU762" s="968"/>
      <c r="AV762" s="968"/>
      <c r="AW762" s="803"/>
      <c r="AX762" s="1248"/>
      <c r="AY762" s="1248"/>
      <c r="AZ762" s="1248"/>
      <c r="BA762" s="852"/>
      <c r="BB762" s="852"/>
      <c r="BC762" s="852"/>
      <c r="BD762" s="852"/>
      <c r="BE762" s="1020"/>
      <c r="BF762" s="1020"/>
      <c r="BG762" s="1020"/>
      <c r="BH762" s="1020"/>
      <c r="BI762" s="1020"/>
      <c r="BJ762" s="852"/>
      <c r="BK762" s="852"/>
      <c r="BL762" s="1041"/>
    </row>
    <row r="763" spans="1:64" ht="120" x14ac:dyDescent="0.25">
      <c r="A763" s="1056"/>
      <c r="B763" s="1168"/>
      <c r="C763" s="1062"/>
      <c r="D763" s="946"/>
      <c r="E763" s="946"/>
      <c r="F763" s="1016"/>
      <c r="G763" s="805"/>
      <c r="H763" s="803"/>
      <c r="I763" s="1029"/>
      <c r="J763" s="983"/>
      <c r="K763" s="986"/>
      <c r="L763" s="852"/>
      <c r="M763" s="852"/>
      <c r="N763" s="962"/>
      <c r="O763" s="965"/>
      <c r="P763" s="803"/>
      <c r="Q763" s="955"/>
      <c r="R763" s="803"/>
      <c r="S763" s="955"/>
      <c r="T763" s="803"/>
      <c r="U763" s="955"/>
      <c r="V763" s="958"/>
      <c r="W763" s="955"/>
      <c r="X763" s="955"/>
      <c r="Y763" s="968"/>
      <c r="Z763" s="68">
        <v>3</v>
      </c>
      <c r="AA763" s="88" t="s">
        <v>1760</v>
      </c>
      <c r="AB763" s="383" t="s">
        <v>165</v>
      </c>
      <c r="AC763" s="385" t="s">
        <v>869</v>
      </c>
      <c r="AD763" s="384" t="str">
        <f>IF(OR(AE763="Preventivo",AE763="Detectivo"),"Probabilidad",IF(AE763="Correctivo","Impacto",""))</f>
        <v>Probabilidad</v>
      </c>
      <c r="AE763" s="383" t="s">
        <v>64</v>
      </c>
      <c r="AF763" s="302">
        <f t="shared" si="77"/>
        <v>0.25</v>
      </c>
      <c r="AG763" s="383" t="s">
        <v>77</v>
      </c>
      <c r="AH763" s="302">
        <f t="shared" si="78"/>
        <v>0.15</v>
      </c>
      <c r="AI763" s="315">
        <f t="shared" si="79"/>
        <v>0.4</v>
      </c>
      <c r="AJ763" s="69">
        <f>IFERROR(IF(AND(AD762="Probabilidad",AD763="Probabilidad"),(AJ762-(+AJ762*AI763)),IF(AND(AD762="Impacto",AD763="Probabilidad"),(AJ761-(+AJ761*AI763)),IF(AD763="Impacto",AJ762,""))),"")</f>
        <v>0.2016</v>
      </c>
      <c r="AK763" s="69">
        <f>IFERROR(IF(AND(AD762="Impacto",AD763="Impacto"),(AK762-(+AK762*AI763)),IF(AND(AD762="Probabilidad",AD763="Impacto"),(AK761-(+AK761*AI763)),IF(AD763="Probabilidad",AK762,""))),"")</f>
        <v>0.4</v>
      </c>
      <c r="AL763" s="19" t="s">
        <v>66</v>
      </c>
      <c r="AM763" s="19" t="s">
        <v>67</v>
      </c>
      <c r="AN763" s="19" t="s">
        <v>80</v>
      </c>
      <c r="AO763" s="952"/>
      <c r="AP763" s="952"/>
      <c r="AQ763" s="968"/>
      <c r="AR763" s="952"/>
      <c r="AS763" s="952"/>
      <c r="AT763" s="968"/>
      <c r="AU763" s="968"/>
      <c r="AV763" s="968"/>
      <c r="AW763" s="803"/>
      <c r="AX763" s="1248"/>
      <c r="AY763" s="1248"/>
      <c r="AZ763" s="1248"/>
      <c r="BA763" s="852"/>
      <c r="BB763" s="852"/>
      <c r="BC763" s="852"/>
      <c r="BD763" s="852"/>
      <c r="BE763" s="1020"/>
      <c r="BF763" s="1020"/>
      <c r="BG763" s="1020"/>
      <c r="BH763" s="1020"/>
      <c r="BI763" s="1020"/>
      <c r="BJ763" s="852"/>
      <c r="BK763" s="852"/>
      <c r="BL763" s="1041"/>
    </row>
    <row r="764" spans="1:64" ht="90" x14ac:dyDescent="0.25">
      <c r="A764" s="1056"/>
      <c r="B764" s="1168"/>
      <c r="C764" s="1062"/>
      <c r="D764" s="946"/>
      <c r="E764" s="946"/>
      <c r="F764" s="1016"/>
      <c r="G764" s="805"/>
      <c r="H764" s="803"/>
      <c r="I764" s="1029"/>
      <c r="J764" s="983"/>
      <c r="K764" s="986"/>
      <c r="L764" s="852"/>
      <c r="M764" s="852"/>
      <c r="N764" s="962"/>
      <c r="O764" s="965"/>
      <c r="P764" s="803"/>
      <c r="Q764" s="955"/>
      <c r="R764" s="803"/>
      <c r="S764" s="955"/>
      <c r="T764" s="803"/>
      <c r="U764" s="955"/>
      <c r="V764" s="958"/>
      <c r="W764" s="955"/>
      <c r="X764" s="955"/>
      <c r="Y764" s="968"/>
      <c r="Z764" s="68">
        <v>4</v>
      </c>
      <c r="AA764" s="78" t="s">
        <v>1414</v>
      </c>
      <c r="AB764" s="383" t="s">
        <v>170</v>
      </c>
      <c r="AC764" s="76" t="s">
        <v>901</v>
      </c>
      <c r="AD764" s="384" t="str">
        <f t="shared" si="76"/>
        <v>Probabilidad</v>
      </c>
      <c r="AE764" s="383" t="s">
        <v>75</v>
      </c>
      <c r="AF764" s="302">
        <f t="shared" si="77"/>
        <v>0.15</v>
      </c>
      <c r="AG764" s="383" t="s">
        <v>77</v>
      </c>
      <c r="AH764" s="302">
        <f t="shared" si="78"/>
        <v>0.15</v>
      </c>
      <c r="AI764" s="315">
        <f t="shared" si="79"/>
        <v>0.3</v>
      </c>
      <c r="AJ764" s="69">
        <f>IFERROR(IF(AND(AD763="Probabilidad",AD764="Probabilidad"),(AJ763-(+AJ763*AI764)),IF(AND(AD763="Impacto",AD764="Probabilidad"),(AJ762-(+AJ762*AI764)),IF(AD764="Impacto",AJ763,""))),"")</f>
        <v>0.14112</v>
      </c>
      <c r="AK764" s="69">
        <f>IFERROR(IF(AND(AD763="Impacto",AD764="Impacto"),(AK763-(+AK763*AI764)),IF(AND(AD763="Probabilidad",AD764="Impacto"),(AK762-(+AK762*AI764)),IF(AD764="Probabilidad",AK763,""))),"")</f>
        <v>0.4</v>
      </c>
      <c r="AL764" s="19" t="s">
        <v>66</v>
      </c>
      <c r="AM764" s="19" t="s">
        <v>67</v>
      </c>
      <c r="AN764" s="19" t="s">
        <v>80</v>
      </c>
      <c r="AO764" s="952"/>
      <c r="AP764" s="952"/>
      <c r="AQ764" s="968"/>
      <c r="AR764" s="952"/>
      <c r="AS764" s="952"/>
      <c r="AT764" s="968"/>
      <c r="AU764" s="968"/>
      <c r="AV764" s="968"/>
      <c r="AW764" s="803"/>
      <c r="AX764" s="1248"/>
      <c r="AY764" s="1248"/>
      <c r="AZ764" s="1248"/>
      <c r="BA764" s="852"/>
      <c r="BB764" s="852"/>
      <c r="BC764" s="852"/>
      <c r="BD764" s="852"/>
      <c r="BE764" s="1020"/>
      <c r="BF764" s="1020"/>
      <c r="BG764" s="1020"/>
      <c r="BH764" s="1020"/>
      <c r="BI764" s="1020"/>
      <c r="BJ764" s="852"/>
      <c r="BK764" s="852"/>
      <c r="BL764" s="1041"/>
    </row>
    <row r="765" spans="1:64" x14ac:dyDescent="0.25">
      <c r="A765" s="1056"/>
      <c r="B765" s="1168"/>
      <c r="C765" s="1062"/>
      <c r="D765" s="946"/>
      <c r="E765" s="946"/>
      <c r="F765" s="1016"/>
      <c r="G765" s="805"/>
      <c r="H765" s="803"/>
      <c r="I765" s="1029"/>
      <c r="J765" s="983"/>
      <c r="K765" s="986"/>
      <c r="L765" s="852"/>
      <c r="M765" s="852"/>
      <c r="N765" s="962"/>
      <c r="O765" s="965"/>
      <c r="P765" s="803"/>
      <c r="Q765" s="955"/>
      <c r="R765" s="803"/>
      <c r="S765" s="955"/>
      <c r="T765" s="803"/>
      <c r="U765" s="955"/>
      <c r="V765" s="958"/>
      <c r="W765" s="955"/>
      <c r="X765" s="955"/>
      <c r="Y765" s="968"/>
      <c r="Z765" s="68">
        <v>5</v>
      </c>
      <c r="AA765" s="306"/>
      <c r="AB765" s="383"/>
      <c r="AC765" s="385"/>
      <c r="AD765" s="384" t="str">
        <f t="shared" si="76"/>
        <v/>
      </c>
      <c r="AE765" s="383"/>
      <c r="AF765" s="302" t="str">
        <f t="shared" si="77"/>
        <v/>
      </c>
      <c r="AG765" s="383"/>
      <c r="AH765" s="302" t="str">
        <f t="shared" si="78"/>
        <v/>
      </c>
      <c r="AI765" s="315" t="str">
        <f t="shared" si="79"/>
        <v/>
      </c>
      <c r="AJ765" s="69" t="str">
        <f>IFERROR(IF(AND(AD764="Probabilidad",AD765="Probabilidad"),(AJ764-(+AJ764*AI765)),IF(AND(AD764="Impacto",AD765="Probabilidad"),(AJ763-(+AJ763*AI765)),IF(AD765="Impacto",AJ764,""))),"")</f>
        <v/>
      </c>
      <c r="AK765" s="69" t="str">
        <f>IFERROR(IF(AND(AD764="Impacto",AD765="Impacto"),(AK764-(+AK764*AI765)),IF(AND(AD764="Probabilidad",AD765="Impacto"),(AK763-(+AK763*AI765)),IF(AD765="Probabilidad",AK764,""))),"")</f>
        <v/>
      </c>
      <c r="AL765" s="19"/>
      <c r="AM765" s="19"/>
      <c r="AN765" s="19"/>
      <c r="AO765" s="952"/>
      <c r="AP765" s="952"/>
      <c r="AQ765" s="968"/>
      <c r="AR765" s="952"/>
      <c r="AS765" s="952"/>
      <c r="AT765" s="968"/>
      <c r="AU765" s="968"/>
      <c r="AV765" s="968"/>
      <c r="AW765" s="803"/>
      <c r="AX765" s="1248"/>
      <c r="AY765" s="1248"/>
      <c r="AZ765" s="1248"/>
      <c r="BA765" s="852"/>
      <c r="BB765" s="852"/>
      <c r="BC765" s="852"/>
      <c r="BD765" s="852"/>
      <c r="BE765" s="1020"/>
      <c r="BF765" s="1020"/>
      <c r="BG765" s="1020"/>
      <c r="BH765" s="1020"/>
      <c r="BI765" s="1020"/>
      <c r="BJ765" s="852"/>
      <c r="BK765" s="852"/>
      <c r="BL765" s="1041"/>
    </row>
    <row r="766" spans="1:64" ht="15.75" thickBot="1" x14ac:dyDescent="0.3">
      <c r="A766" s="1056"/>
      <c r="B766" s="1168"/>
      <c r="C766" s="1062"/>
      <c r="D766" s="947"/>
      <c r="E766" s="947"/>
      <c r="F766" s="1017"/>
      <c r="G766" s="806"/>
      <c r="H766" s="847"/>
      <c r="I766" s="1030"/>
      <c r="J766" s="984"/>
      <c r="K766" s="987"/>
      <c r="L766" s="960"/>
      <c r="M766" s="960"/>
      <c r="N766" s="963"/>
      <c r="O766" s="966"/>
      <c r="P766" s="847"/>
      <c r="Q766" s="956"/>
      <c r="R766" s="847"/>
      <c r="S766" s="956"/>
      <c r="T766" s="847"/>
      <c r="U766" s="956"/>
      <c r="V766" s="959"/>
      <c r="W766" s="956"/>
      <c r="X766" s="956"/>
      <c r="Y766" s="969"/>
      <c r="Z766" s="60">
        <v>6</v>
      </c>
      <c r="AA766" s="387"/>
      <c r="AB766" s="388"/>
      <c r="AC766" s="387"/>
      <c r="AD766" s="391" t="str">
        <f t="shared" si="76"/>
        <v/>
      </c>
      <c r="AE766" s="388"/>
      <c r="AF766" s="303" t="str">
        <f t="shared" si="77"/>
        <v/>
      </c>
      <c r="AG766" s="388"/>
      <c r="AH766" s="303" t="str">
        <f t="shared" si="78"/>
        <v/>
      </c>
      <c r="AI766" s="61" t="str">
        <f t="shared" si="79"/>
        <v/>
      </c>
      <c r="AJ766" s="69" t="str">
        <f>IFERROR(IF(AND(AD765="Probabilidad",AD766="Probabilidad"),(AJ765-(+AJ765*AI766)),IF(AND(AD765="Impacto",AD766="Probabilidad"),(AJ764-(+AJ764*AI766)),IF(AD766="Impacto",AJ765,""))),"")</f>
        <v/>
      </c>
      <c r="AK766" s="69" t="str">
        <f>IFERROR(IF(AND(AD765="Impacto",AD766="Impacto"),(AK765-(+AK765*AI766)),IF(AND(AD765="Probabilidad",AD766="Impacto"),(AK764-(+AK764*AI766)),IF(AD766="Probabilidad",AK765,""))),"")</f>
        <v/>
      </c>
      <c r="AL766" s="20"/>
      <c r="AM766" s="20"/>
      <c r="AN766" s="20"/>
      <c r="AO766" s="953"/>
      <c r="AP766" s="953"/>
      <c r="AQ766" s="969"/>
      <c r="AR766" s="953"/>
      <c r="AS766" s="953"/>
      <c r="AT766" s="969"/>
      <c r="AU766" s="969"/>
      <c r="AV766" s="969"/>
      <c r="AW766" s="847"/>
      <c r="AX766" s="1249"/>
      <c r="AY766" s="1249"/>
      <c r="AZ766" s="1249"/>
      <c r="BA766" s="960"/>
      <c r="BB766" s="960"/>
      <c r="BC766" s="960"/>
      <c r="BD766" s="960"/>
      <c r="BE766" s="1021"/>
      <c r="BF766" s="1021"/>
      <c r="BG766" s="1021"/>
      <c r="BH766" s="1021"/>
      <c r="BI766" s="1021"/>
      <c r="BJ766" s="960"/>
      <c r="BK766" s="960"/>
      <c r="BL766" s="1042"/>
    </row>
    <row r="767" spans="1:64" ht="76.5" customHeight="1" x14ac:dyDescent="0.25">
      <c r="A767" s="1056"/>
      <c r="B767" s="1168"/>
      <c r="C767" s="1062"/>
      <c r="D767" s="945" t="s">
        <v>840</v>
      </c>
      <c r="E767" s="945" t="s">
        <v>134</v>
      </c>
      <c r="F767" s="1015">
        <v>3</v>
      </c>
      <c r="G767" s="851" t="s">
        <v>1415</v>
      </c>
      <c r="H767" s="802" t="s">
        <v>98</v>
      </c>
      <c r="I767" s="1043" t="s">
        <v>1451</v>
      </c>
      <c r="J767" s="982" t="s">
        <v>16</v>
      </c>
      <c r="K767" s="985" t="str">
        <f>CONCATENATE(" *",[33]Árbol_G!C795," *",[33]Árbol_G!E795," *",[33]Árbol_G!G795)</f>
        <v xml:space="preserve"> * * *</v>
      </c>
      <c r="L767" s="851" t="s">
        <v>1416</v>
      </c>
      <c r="M767" s="851" t="s">
        <v>1412</v>
      </c>
      <c r="N767" s="804"/>
      <c r="O767" s="970"/>
      <c r="P767" s="802" t="s">
        <v>70</v>
      </c>
      <c r="Q767" s="954">
        <f>IF(P767="Muy Alta",100%,IF(P767="Alta",80%,IF(P767="Media",60%,IF(P767="Baja",40%,IF(P767="Muy Baja",20%,"")))))</f>
        <v>0.2</v>
      </c>
      <c r="R767" s="802" t="s">
        <v>74</v>
      </c>
      <c r="S767" s="954">
        <f>IF(R767="Catastrófico",100%,IF(R767="Mayor",80%,IF(R767="Moderado",60%,IF(R767="Menor",40%,IF(R767="Leve",20%,"")))))</f>
        <v>0.2</v>
      </c>
      <c r="T767" s="802" t="s">
        <v>11</v>
      </c>
      <c r="U767" s="954">
        <f>IF(T767="Catastrófico",100%,IF(T767="Mayor",80%,IF(T767="Moderado",60%,IF(T767="Menor",40%,IF(T767="Leve",20%,"")))))</f>
        <v>0.8</v>
      </c>
      <c r="V767" s="957" t="str">
        <f>IF(W767=100%,"Catastrófico",IF(W767=80%,"Mayor",IF(W767=60%,"Moderado",IF(W767=40%,"Menor",IF(W767=20%,"Leve","")))))</f>
        <v>Mayor</v>
      </c>
      <c r="W767" s="954">
        <f>IF(AND(S767="",U767=""),"",MAX(S767,U767))</f>
        <v>0.8</v>
      </c>
      <c r="X767" s="954" t="str">
        <f>CONCATENATE(P767,V767)</f>
        <v>Muy BajaMayor</v>
      </c>
      <c r="Y767" s="967" t="str">
        <f>IF(X767="Muy AltaLeve","Alto",IF(X767="Muy AltaMenor","Alto",IF(X767="Muy AltaModerado","Alto",IF(X767="Muy AltaMayor","Alto",IF(X767="Muy AltaCatastrófico","Extremo",IF(X767="AltaLeve","Moderado",IF(X767="AltaMenor","Moderado",IF(X767="AltaModerado","Alto",IF(X767="AltaMayor","Alto",IF(X767="AltaCatastrófico","Extremo",IF(X767="MediaLeve","Moderado",IF(X767="MediaMenor","Moderado",IF(X767="MediaModerado","Moderado",IF(X767="MediaMayor","Alto",IF(X767="MediaCatastrófico","Extremo",IF(X767="BajaLeve","Bajo",IF(X767="BajaMenor","Moderado",IF(X767="BajaModerado","Moderado",IF(X767="BajaMayor","Alto",IF(X767="BajaCatastrófico","Extremo",IF(X767="Muy BajaLeve","Bajo",IF(X767="Muy BajaMenor","Bajo",IF(X767="Muy BajaModerado","Moderado",IF(X767="Muy BajaMayor","Alto",IF(X767="Muy BajaCatastrófico","Extremo","")))))))))))))))))))))))))</f>
        <v>Alto</v>
      </c>
      <c r="Z767" s="58">
        <v>1</v>
      </c>
      <c r="AA767" s="29" t="s">
        <v>1761</v>
      </c>
      <c r="AB767" s="381" t="s">
        <v>170</v>
      </c>
      <c r="AC767" s="298" t="s">
        <v>1417</v>
      </c>
      <c r="AD767" s="382" t="str">
        <f t="shared" si="76"/>
        <v>Probabilidad</v>
      </c>
      <c r="AE767" s="381" t="s">
        <v>64</v>
      </c>
      <c r="AF767" s="301">
        <f t="shared" si="77"/>
        <v>0.25</v>
      </c>
      <c r="AG767" s="381" t="s">
        <v>77</v>
      </c>
      <c r="AH767" s="301">
        <f t="shared" si="78"/>
        <v>0.15</v>
      </c>
      <c r="AI767" s="300">
        <f t="shared" si="79"/>
        <v>0.4</v>
      </c>
      <c r="AJ767" s="59">
        <f>IFERROR(IF(AD767="Probabilidad",(Q767-(+Q767*AI767)),IF(AD767="Impacto",Q767,"")),"")</f>
        <v>0.12</v>
      </c>
      <c r="AK767" s="59">
        <f>IFERROR(IF(AD767="Impacto",(W767-(+W767*AI767)),IF(AD767="Probabilidad",W767,"")),"")</f>
        <v>0.8</v>
      </c>
      <c r="AL767" s="10" t="s">
        <v>66</v>
      </c>
      <c r="AM767" s="10" t="s">
        <v>79</v>
      </c>
      <c r="AN767" s="10" t="s">
        <v>80</v>
      </c>
      <c r="AO767" s="951">
        <f>Q767</f>
        <v>0.2</v>
      </c>
      <c r="AP767" s="951">
        <f>IF(AJ767="","",MIN(AJ767:AJ772))</f>
        <v>8.3999999999999991E-2</v>
      </c>
      <c r="AQ767" s="967" t="str">
        <f>IFERROR(IF(AP767="","",IF(AP767&lt;=0.2,"Muy Baja",IF(AP767&lt;=0.4,"Baja",IF(AP767&lt;=0.6,"Media",IF(AP767&lt;=0.8,"Alta","Muy Alta"))))),"")</f>
        <v>Muy Baja</v>
      </c>
      <c r="AR767" s="951">
        <f>W767</f>
        <v>0.8</v>
      </c>
      <c r="AS767" s="951">
        <f>IF(AK767="","",MIN(AK767:AK772))</f>
        <v>0.8</v>
      </c>
      <c r="AT767" s="967" t="str">
        <f>IFERROR(IF(AS767="","",IF(AS767&lt;=0.2,"Leve",IF(AS767&lt;=0.4,"Menor",IF(AS767&lt;=0.6,"Moderado",IF(AS767&lt;=0.8,"Mayor","Catastrófico"))))),"")</f>
        <v>Mayor</v>
      </c>
      <c r="AU767" s="967" t="str">
        <f>Y767</f>
        <v>Alto</v>
      </c>
      <c r="AV767" s="967" t="str">
        <f>IFERROR(IF(OR(AND(AQ767="Muy Baja",AT767="Leve"),AND(AQ767="Muy Baja",AT767="Menor"),AND(AQ767="Baja",AT767="Leve")),"Bajo",IF(OR(AND(AQ767="Muy baja",AT767="Moderado"),AND(AQ767="Baja",AT767="Menor"),AND(AQ767="Baja",AT767="Moderado"),AND(AQ767="Media",AT767="Leve"),AND(AQ767="Media",AT767="Menor"),AND(AQ767="Media",AT767="Moderado"),AND(AQ767="Alta",AT767="Leve"),AND(AQ767="Alta",AT767="Menor")),"Moderado",IF(OR(AND(AQ767="Muy Baja",AT767="Mayor"),AND(AQ767="Baja",AT767="Mayor"),AND(AQ767="Media",AT767="Mayor"),AND(AQ767="Alta",AT767="Moderado"),AND(AQ767="Alta",AT767="Mayor"),AND(AQ767="Muy Alta",AT767="Leve"),AND(AQ767="Muy Alta",AT767="Menor"),AND(AQ767="Muy Alta",AT767="Moderado"),AND(AQ767="Muy Alta",AT767="Mayor")),"Alto",IF(OR(AND(AQ767="Muy Baja",AT767="Catastrófico"),AND(AQ767="Baja",AT767="Catastrófico"),AND(AQ767="Media",AT767="Catastrófico"),AND(AQ767="Alta",AT767="Catastrófico"),AND(AQ767="Muy Alta",AT767="Catastrófico")),"Extremo","")))),"")</f>
        <v>Alto</v>
      </c>
      <c r="AW767" s="802" t="s">
        <v>167</v>
      </c>
      <c r="AX767" s="1064" t="s">
        <v>1762</v>
      </c>
      <c r="AY767" s="1064" t="s">
        <v>1763</v>
      </c>
      <c r="AZ767" s="804" t="s">
        <v>1418</v>
      </c>
      <c r="BA767" s="851" t="s">
        <v>1410</v>
      </c>
      <c r="BB767" s="1037">
        <v>45291</v>
      </c>
      <c r="BC767" s="855"/>
      <c r="BD767" s="855"/>
      <c r="BE767" s="1039"/>
      <c r="BF767" s="1039"/>
      <c r="BG767" s="1039"/>
      <c r="BH767" s="1039"/>
      <c r="BI767" s="1039"/>
      <c r="BJ767" s="855"/>
      <c r="BK767" s="855"/>
      <c r="BL767" s="1040"/>
    </row>
    <row r="768" spans="1:64" ht="120" x14ac:dyDescent="0.25">
      <c r="A768" s="1056"/>
      <c r="B768" s="1168"/>
      <c r="C768" s="1062"/>
      <c r="D768" s="946"/>
      <c r="E768" s="946"/>
      <c r="F768" s="1016"/>
      <c r="G768" s="852"/>
      <c r="H768" s="803"/>
      <c r="I768" s="1044"/>
      <c r="J768" s="983"/>
      <c r="K768" s="986"/>
      <c r="L768" s="852"/>
      <c r="M768" s="852"/>
      <c r="N768" s="805"/>
      <c r="O768" s="971"/>
      <c r="P768" s="803"/>
      <c r="Q768" s="955"/>
      <c r="R768" s="803"/>
      <c r="S768" s="955"/>
      <c r="T768" s="803"/>
      <c r="U768" s="955"/>
      <c r="V768" s="958"/>
      <c r="W768" s="955"/>
      <c r="X768" s="955"/>
      <c r="Y768" s="968"/>
      <c r="Z768" s="68">
        <v>2</v>
      </c>
      <c r="AA768" s="89" t="s">
        <v>1764</v>
      </c>
      <c r="AB768" s="383" t="s">
        <v>165</v>
      </c>
      <c r="AC768" s="440" t="s">
        <v>869</v>
      </c>
      <c r="AD768" s="384" t="str">
        <f t="shared" si="76"/>
        <v>Probabilidad</v>
      </c>
      <c r="AE768" s="383" t="s">
        <v>75</v>
      </c>
      <c r="AF768" s="302">
        <f t="shared" si="77"/>
        <v>0.15</v>
      </c>
      <c r="AG768" s="383" t="s">
        <v>77</v>
      </c>
      <c r="AH768" s="302">
        <f t="shared" si="78"/>
        <v>0.15</v>
      </c>
      <c r="AI768" s="315">
        <f t="shared" si="79"/>
        <v>0.3</v>
      </c>
      <c r="AJ768" s="69">
        <f>IFERROR(IF(AND(AD767="Probabilidad",AD768="Probabilidad"),(AJ767-(+AJ767*AI768)),IF(AD768="Probabilidad",(Q767-(+Q767*AI768)),IF(AD768="Impacto",AJ767,""))),"")</f>
        <v>8.3999999999999991E-2</v>
      </c>
      <c r="AK768" s="69">
        <f>IFERROR(IF(AND(AD767="Impacto",AD768="Impacto"),(AK767-(+AK767*AI768)),IF(AD768="Impacto",(W767-(+W767*AI768)),IF(AD768="Probabilidad",AK767,""))),"")</f>
        <v>0.8</v>
      </c>
      <c r="AL768" s="19" t="s">
        <v>66</v>
      </c>
      <c r="AM768" s="19" t="s">
        <v>67</v>
      </c>
      <c r="AN768" s="19" t="s">
        <v>80</v>
      </c>
      <c r="AO768" s="952"/>
      <c r="AP768" s="952"/>
      <c r="AQ768" s="968"/>
      <c r="AR768" s="952"/>
      <c r="AS768" s="952"/>
      <c r="AT768" s="968"/>
      <c r="AU768" s="968"/>
      <c r="AV768" s="968"/>
      <c r="AW768" s="803"/>
      <c r="AX768" s="1065"/>
      <c r="AY768" s="1065"/>
      <c r="AZ768" s="805"/>
      <c r="BA768" s="852"/>
      <c r="BB768" s="852"/>
      <c r="BC768" s="852"/>
      <c r="BD768" s="852"/>
      <c r="BE768" s="1020"/>
      <c r="BF768" s="1020"/>
      <c r="BG768" s="1020"/>
      <c r="BH768" s="1020"/>
      <c r="BI768" s="1020"/>
      <c r="BJ768" s="852"/>
      <c r="BK768" s="852"/>
      <c r="BL768" s="1041"/>
    </row>
    <row r="769" spans="1:64" x14ac:dyDescent="0.25">
      <c r="A769" s="1056"/>
      <c r="B769" s="1168"/>
      <c r="C769" s="1062"/>
      <c r="D769" s="946"/>
      <c r="E769" s="946"/>
      <c r="F769" s="1016"/>
      <c r="G769" s="852"/>
      <c r="H769" s="803"/>
      <c r="I769" s="1044"/>
      <c r="J769" s="983"/>
      <c r="K769" s="986"/>
      <c r="L769" s="852"/>
      <c r="M769" s="852"/>
      <c r="N769" s="805"/>
      <c r="O769" s="971"/>
      <c r="P769" s="803"/>
      <c r="Q769" s="955"/>
      <c r="R769" s="803"/>
      <c r="S769" s="955"/>
      <c r="T769" s="803"/>
      <c r="U769" s="955"/>
      <c r="V769" s="958"/>
      <c r="W769" s="955"/>
      <c r="X769" s="955"/>
      <c r="Y769" s="968"/>
      <c r="Z769" s="68">
        <v>3</v>
      </c>
      <c r="AA769" s="298"/>
      <c r="AB769" s="383"/>
      <c r="AC769" s="385"/>
      <c r="AD769" s="384" t="str">
        <f t="shared" si="76"/>
        <v/>
      </c>
      <c r="AE769" s="383"/>
      <c r="AF769" s="302" t="str">
        <f t="shared" si="77"/>
        <v/>
      </c>
      <c r="AG769" s="383"/>
      <c r="AH769" s="302" t="str">
        <f t="shared" si="78"/>
        <v/>
      </c>
      <c r="AI769" s="315" t="str">
        <f t="shared" si="79"/>
        <v/>
      </c>
      <c r="AJ769" s="69" t="str">
        <f>IFERROR(IF(AND(AD768="Probabilidad",AD769="Probabilidad"),(AJ768-(+AJ768*AI769)),IF(AND(AD768="Impacto",AD769="Probabilidad"),(AJ767-(+AJ767*AI769)),IF(AD769="Impacto",AJ768,""))),"")</f>
        <v/>
      </c>
      <c r="AK769" s="69" t="str">
        <f>IFERROR(IF(AND(AD768="Impacto",AD769="Impacto"),(AK768-(+AK768*AI769)),IF(AND(AD768="Probabilidad",AD769="Impacto"),(AK767-(+AK767*AI769)),IF(AD769="Probabilidad",AK768,""))),"")</f>
        <v/>
      </c>
      <c r="AL769" s="19"/>
      <c r="AM769" s="19"/>
      <c r="AN769" s="19"/>
      <c r="AO769" s="952"/>
      <c r="AP769" s="952"/>
      <c r="AQ769" s="968"/>
      <c r="AR769" s="952"/>
      <c r="AS769" s="952"/>
      <c r="AT769" s="968"/>
      <c r="AU769" s="968"/>
      <c r="AV769" s="968"/>
      <c r="AW769" s="803"/>
      <c r="AX769" s="1065"/>
      <c r="AY769" s="1065"/>
      <c r="AZ769" s="805"/>
      <c r="BA769" s="852"/>
      <c r="BB769" s="852"/>
      <c r="BC769" s="852"/>
      <c r="BD769" s="852"/>
      <c r="BE769" s="1020"/>
      <c r="BF769" s="1020"/>
      <c r="BG769" s="1020"/>
      <c r="BH769" s="1020"/>
      <c r="BI769" s="1020"/>
      <c r="BJ769" s="852"/>
      <c r="BK769" s="852"/>
      <c r="BL769" s="1041"/>
    </row>
    <row r="770" spans="1:64" x14ac:dyDescent="0.25">
      <c r="A770" s="1056"/>
      <c r="B770" s="1168"/>
      <c r="C770" s="1062"/>
      <c r="D770" s="946"/>
      <c r="E770" s="946"/>
      <c r="F770" s="1016"/>
      <c r="G770" s="852"/>
      <c r="H770" s="803"/>
      <c r="I770" s="1044"/>
      <c r="J770" s="983"/>
      <c r="K770" s="986"/>
      <c r="L770" s="852"/>
      <c r="M770" s="852"/>
      <c r="N770" s="805"/>
      <c r="O770" s="971"/>
      <c r="P770" s="803"/>
      <c r="Q770" s="955"/>
      <c r="R770" s="803"/>
      <c r="S770" s="955"/>
      <c r="T770" s="803"/>
      <c r="U770" s="955"/>
      <c r="V770" s="958"/>
      <c r="W770" s="955"/>
      <c r="X770" s="955"/>
      <c r="Y770" s="968"/>
      <c r="Z770" s="68">
        <v>4</v>
      </c>
      <c r="AA770" s="298"/>
      <c r="AB770" s="383"/>
      <c r="AC770" s="385"/>
      <c r="AD770" s="384" t="str">
        <f t="shared" si="76"/>
        <v/>
      </c>
      <c r="AE770" s="383"/>
      <c r="AF770" s="302" t="str">
        <f t="shared" si="77"/>
        <v/>
      </c>
      <c r="AG770" s="383"/>
      <c r="AH770" s="302" t="str">
        <f t="shared" si="78"/>
        <v/>
      </c>
      <c r="AI770" s="315" t="str">
        <f t="shared" si="79"/>
        <v/>
      </c>
      <c r="AJ770" s="69" t="str">
        <f>IFERROR(IF(AND(AD769="Probabilidad",AD770="Probabilidad"),(AJ769-(+AJ769*AI770)),IF(AND(AD769="Impacto",AD770="Probabilidad"),(AJ768-(+AJ768*AI770)),IF(AD770="Impacto",AJ769,""))),"")</f>
        <v/>
      </c>
      <c r="AK770" s="69" t="str">
        <f>IFERROR(IF(AND(AD769="Impacto",AD770="Impacto"),(AK769-(+AK769*AI770)),IF(AND(AD769="Probabilidad",AD770="Impacto"),(AK768-(+AK768*AI770)),IF(AD770="Probabilidad",AK769,""))),"")</f>
        <v/>
      </c>
      <c r="AL770" s="19"/>
      <c r="AM770" s="19"/>
      <c r="AN770" s="19"/>
      <c r="AO770" s="952"/>
      <c r="AP770" s="952"/>
      <c r="AQ770" s="968"/>
      <c r="AR770" s="952"/>
      <c r="AS770" s="952"/>
      <c r="AT770" s="968"/>
      <c r="AU770" s="968"/>
      <c r="AV770" s="968"/>
      <c r="AW770" s="803"/>
      <c r="AX770" s="1065"/>
      <c r="AY770" s="1065"/>
      <c r="AZ770" s="805"/>
      <c r="BA770" s="852"/>
      <c r="BB770" s="852"/>
      <c r="BC770" s="852"/>
      <c r="BD770" s="852"/>
      <c r="BE770" s="1020"/>
      <c r="BF770" s="1020"/>
      <c r="BG770" s="1020"/>
      <c r="BH770" s="1020"/>
      <c r="BI770" s="1020"/>
      <c r="BJ770" s="852"/>
      <c r="BK770" s="852"/>
      <c r="BL770" s="1041"/>
    </row>
    <row r="771" spans="1:64" x14ac:dyDescent="0.25">
      <c r="A771" s="1056"/>
      <c r="B771" s="1168"/>
      <c r="C771" s="1062"/>
      <c r="D771" s="946"/>
      <c r="E771" s="946"/>
      <c r="F771" s="1016"/>
      <c r="G771" s="852"/>
      <c r="H771" s="803"/>
      <c r="I771" s="1044"/>
      <c r="J771" s="983"/>
      <c r="K771" s="986"/>
      <c r="L771" s="852"/>
      <c r="M771" s="852"/>
      <c r="N771" s="805"/>
      <c r="O771" s="971"/>
      <c r="P771" s="803"/>
      <c r="Q771" s="955"/>
      <c r="R771" s="803"/>
      <c r="S771" s="955"/>
      <c r="T771" s="803"/>
      <c r="U771" s="955"/>
      <c r="V771" s="958"/>
      <c r="W771" s="955"/>
      <c r="X771" s="955"/>
      <c r="Y771" s="968"/>
      <c r="Z771" s="68">
        <v>5</v>
      </c>
      <c r="AA771" s="385"/>
      <c r="AB771" s="383"/>
      <c r="AC771" s="386"/>
      <c r="AD771" s="384" t="str">
        <f t="shared" si="76"/>
        <v/>
      </c>
      <c r="AE771" s="383"/>
      <c r="AF771" s="302" t="str">
        <f t="shared" si="77"/>
        <v/>
      </c>
      <c r="AG771" s="383"/>
      <c r="AH771" s="302" t="str">
        <f t="shared" si="78"/>
        <v/>
      </c>
      <c r="AI771" s="315" t="str">
        <f t="shared" si="79"/>
        <v/>
      </c>
      <c r="AJ771" s="69" t="str">
        <f>IFERROR(IF(AND(AD770="Probabilidad",AD771="Probabilidad"),(AJ770-(+AJ770*AI771)),IF(AND(AD770="Impacto",AD771="Probabilidad"),(AJ769-(+AJ769*AI771)),IF(AD771="Impacto",AJ770,""))),"")</f>
        <v/>
      </c>
      <c r="AK771" s="69" t="str">
        <f>IFERROR(IF(AND(AD770="Impacto",AD771="Impacto"),(AK770-(+AK770*AI771)),IF(AND(AD770="Probabilidad",AD771="Impacto"),(AK769-(+AK769*AI771)),IF(AD771="Probabilidad",AK770,""))),"")</f>
        <v/>
      </c>
      <c r="AL771" s="19"/>
      <c r="AM771" s="19"/>
      <c r="AN771" s="19"/>
      <c r="AO771" s="952"/>
      <c r="AP771" s="952"/>
      <c r="AQ771" s="968"/>
      <c r="AR771" s="952"/>
      <c r="AS771" s="952"/>
      <c r="AT771" s="968"/>
      <c r="AU771" s="968"/>
      <c r="AV771" s="968"/>
      <c r="AW771" s="803"/>
      <c r="AX771" s="1065"/>
      <c r="AY771" s="1065"/>
      <c r="AZ771" s="805"/>
      <c r="BA771" s="852"/>
      <c r="BB771" s="852"/>
      <c r="BC771" s="852"/>
      <c r="BD771" s="852"/>
      <c r="BE771" s="1020"/>
      <c r="BF771" s="1020"/>
      <c r="BG771" s="1020"/>
      <c r="BH771" s="1020"/>
      <c r="BI771" s="1020"/>
      <c r="BJ771" s="852"/>
      <c r="BK771" s="852"/>
      <c r="BL771" s="1041"/>
    </row>
    <row r="772" spans="1:64" ht="15.75" thickBot="1" x14ac:dyDescent="0.3">
      <c r="A772" s="1056"/>
      <c r="B772" s="1168"/>
      <c r="C772" s="1062"/>
      <c r="D772" s="947"/>
      <c r="E772" s="947"/>
      <c r="F772" s="1017"/>
      <c r="G772" s="960"/>
      <c r="H772" s="847"/>
      <c r="I772" s="1045"/>
      <c r="J772" s="984"/>
      <c r="K772" s="987"/>
      <c r="L772" s="960"/>
      <c r="M772" s="960"/>
      <c r="N772" s="806"/>
      <c r="O772" s="972"/>
      <c r="P772" s="847"/>
      <c r="Q772" s="956"/>
      <c r="R772" s="847"/>
      <c r="S772" s="956"/>
      <c r="T772" s="847"/>
      <c r="U772" s="956"/>
      <c r="V772" s="959"/>
      <c r="W772" s="956"/>
      <c r="X772" s="956"/>
      <c r="Y772" s="969"/>
      <c r="Z772" s="60">
        <v>6</v>
      </c>
      <c r="AA772" s="387"/>
      <c r="AB772" s="388"/>
      <c r="AC772" s="387"/>
      <c r="AD772" s="391" t="str">
        <f t="shared" si="76"/>
        <v/>
      </c>
      <c r="AE772" s="388"/>
      <c r="AF772" s="303" t="str">
        <f t="shared" si="77"/>
        <v/>
      </c>
      <c r="AG772" s="388"/>
      <c r="AH772" s="303" t="str">
        <f t="shared" si="78"/>
        <v/>
      </c>
      <c r="AI772" s="61" t="str">
        <f t="shared" si="79"/>
        <v/>
      </c>
      <c r="AJ772" s="69" t="str">
        <f>IFERROR(IF(AND(AD771="Probabilidad",AD772="Probabilidad"),(AJ771-(+AJ771*AI772)),IF(AND(AD771="Impacto",AD772="Probabilidad"),(AJ770-(+AJ770*AI772)),IF(AD772="Impacto",AJ771,""))),"")</f>
        <v/>
      </c>
      <c r="AK772" s="69" t="str">
        <f>IFERROR(IF(AND(AD771="Impacto",AD772="Impacto"),(AK771-(+AK771*AI772)),IF(AND(AD771="Probabilidad",AD772="Impacto"),(AK770-(+AK770*AI772)),IF(AD772="Probabilidad",AK771,""))),"")</f>
        <v/>
      </c>
      <c r="AL772" s="20"/>
      <c r="AM772" s="20"/>
      <c r="AN772" s="20"/>
      <c r="AO772" s="953"/>
      <c r="AP772" s="953"/>
      <c r="AQ772" s="969"/>
      <c r="AR772" s="953"/>
      <c r="AS772" s="953"/>
      <c r="AT772" s="969"/>
      <c r="AU772" s="969"/>
      <c r="AV772" s="969"/>
      <c r="AW772" s="847"/>
      <c r="AX772" s="1066"/>
      <c r="AY772" s="1066"/>
      <c r="AZ772" s="806"/>
      <c r="BA772" s="960"/>
      <c r="BB772" s="960"/>
      <c r="BC772" s="960"/>
      <c r="BD772" s="960"/>
      <c r="BE772" s="1021"/>
      <c r="BF772" s="1021"/>
      <c r="BG772" s="1021"/>
      <c r="BH772" s="1021"/>
      <c r="BI772" s="1021"/>
      <c r="BJ772" s="960"/>
      <c r="BK772" s="960"/>
      <c r="BL772" s="1042"/>
    </row>
    <row r="773" spans="1:64" ht="89.25" customHeight="1" x14ac:dyDescent="0.25">
      <c r="A773" s="1056"/>
      <c r="B773" s="1168"/>
      <c r="C773" s="1062"/>
      <c r="D773" s="945" t="s">
        <v>840</v>
      </c>
      <c r="E773" s="945" t="s">
        <v>134</v>
      </c>
      <c r="F773" s="1015">
        <v>4</v>
      </c>
      <c r="G773" s="851" t="s">
        <v>1415</v>
      </c>
      <c r="H773" s="802" t="s">
        <v>99</v>
      </c>
      <c r="I773" s="1043" t="s">
        <v>1452</v>
      </c>
      <c r="J773" s="982" t="s">
        <v>16</v>
      </c>
      <c r="K773" s="985" t="str">
        <f>CONCATENATE(" *",[33]Árbol_G!C812," *",[33]Árbol_G!E812," *",[33]Árbol_G!G812)</f>
        <v xml:space="preserve"> * * *</v>
      </c>
      <c r="L773" s="851" t="s">
        <v>1419</v>
      </c>
      <c r="M773" s="851" t="s">
        <v>1420</v>
      </c>
      <c r="N773" s="804"/>
      <c r="O773" s="1049"/>
      <c r="P773" s="802" t="s">
        <v>70</v>
      </c>
      <c r="Q773" s="954">
        <f>IF(P773="Muy Alta",100%,IF(P773="Alta",80%,IF(P773="Media",60%,IF(P773="Baja",40%,IF(P773="Muy Baja",20%,"")))))</f>
        <v>0.2</v>
      </c>
      <c r="R773" s="802"/>
      <c r="S773" s="954" t="str">
        <f>IF(R773="Catastrófico",100%,IF(R773="Mayor",80%,IF(R773="Moderado",60%,IF(R773="Menor",40%,IF(R773="Leve",20%,"")))))</f>
        <v/>
      </c>
      <c r="T773" s="802" t="s">
        <v>9</v>
      </c>
      <c r="U773" s="954">
        <f>IF(T773="Catastrófico",100%,IF(T773="Mayor",80%,IF(T773="Moderado",60%,IF(T773="Menor",40%,IF(T773="Leve",20%,"")))))</f>
        <v>0.4</v>
      </c>
      <c r="V773" s="957" t="str">
        <f>IF(W773=100%,"Catastrófico",IF(W773=80%,"Mayor",IF(W773=60%,"Moderado",IF(W773=40%,"Menor",IF(W773=20%,"Leve","")))))</f>
        <v>Menor</v>
      </c>
      <c r="W773" s="954">
        <f>IF(AND(S773="",U773=""),"",MAX(S773,U773))</f>
        <v>0.4</v>
      </c>
      <c r="X773" s="954" t="str">
        <f>CONCATENATE(P773,V773)</f>
        <v>Muy BajaMenor</v>
      </c>
      <c r="Y773" s="967" t="str">
        <f>IF(X773="Muy AltaLeve","Alto",IF(X773="Muy AltaMenor","Alto",IF(X773="Muy AltaModerado","Alto",IF(X773="Muy AltaMayor","Alto",IF(X773="Muy AltaCatastrófico","Extremo",IF(X773="AltaLeve","Moderado",IF(X773="AltaMenor","Moderado",IF(X773="AltaModerado","Alto",IF(X773="AltaMayor","Alto",IF(X773="AltaCatastrófico","Extremo",IF(X773="MediaLeve","Moderado",IF(X773="MediaMenor","Moderado",IF(X773="MediaModerado","Moderado",IF(X773="MediaMayor","Alto",IF(X773="MediaCatastrófico","Extremo",IF(X773="BajaLeve","Bajo",IF(X773="BajaMenor","Moderado",IF(X773="BajaModerado","Moderado",IF(X773="BajaMayor","Alto",IF(X773="BajaCatastrófico","Extremo",IF(X773="Muy BajaLeve","Bajo",IF(X773="Muy BajaMenor","Bajo",IF(X773="Muy BajaModerado","Moderado",IF(X773="Muy BajaMayor","Alto",IF(X773="Muy BajaCatastrófico","Extremo","")))))))))))))))))))))))))</f>
        <v>Bajo</v>
      </c>
      <c r="Z773" s="58">
        <v>1</v>
      </c>
      <c r="AA773" s="76" t="s">
        <v>1421</v>
      </c>
      <c r="AB773" s="381" t="s">
        <v>170</v>
      </c>
      <c r="AC773" s="408" t="s">
        <v>984</v>
      </c>
      <c r="AD773" s="382" t="str">
        <f t="shared" si="76"/>
        <v>Probabilidad</v>
      </c>
      <c r="AE773" s="381" t="s">
        <v>64</v>
      </c>
      <c r="AF773" s="301">
        <f t="shared" si="77"/>
        <v>0.25</v>
      </c>
      <c r="AG773" s="381" t="s">
        <v>77</v>
      </c>
      <c r="AH773" s="301">
        <f t="shared" si="78"/>
        <v>0.15</v>
      </c>
      <c r="AI773" s="300">
        <f t="shared" si="79"/>
        <v>0.4</v>
      </c>
      <c r="AJ773" s="59">
        <f>IFERROR(IF(AD773="Probabilidad",(Q773-(+Q773*AI773)),IF(AD773="Impacto",Q773,"")),"")</f>
        <v>0.12</v>
      </c>
      <c r="AK773" s="59">
        <f>IFERROR(IF(AD773="Impacto",(W773-(+W773*AI773)),IF(AD773="Probabilidad",W773,"")),"")</f>
        <v>0.4</v>
      </c>
      <c r="AL773" s="10" t="s">
        <v>66</v>
      </c>
      <c r="AM773" s="10" t="s">
        <v>79</v>
      </c>
      <c r="AN773" s="10" t="s">
        <v>80</v>
      </c>
      <c r="AO773" s="951">
        <f>Q773</f>
        <v>0.2</v>
      </c>
      <c r="AP773" s="951">
        <f>IF(AJ773="","",MIN(AJ773:AJ778))</f>
        <v>5.04E-2</v>
      </c>
      <c r="AQ773" s="967" t="str">
        <f>IFERROR(IF(AP773="","",IF(AP773&lt;=0.2,"Muy Baja",IF(AP773&lt;=0.4,"Baja",IF(AP773&lt;=0.6,"Media",IF(AP773&lt;=0.8,"Alta","Muy Alta"))))),"")</f>
        <v>Muy Baja</v>
      </c>
      <c r="AR773" s="951">
        <f>W773</f>
        <v>0.4</v>
      </c>
      <c r="AS773" s="951">
        <f>IF(AK773="","",MIN(AK773:AK778))</f>
        <v>0.4</v>
      </c>
      <c r="AT773" s="967" t="str">
        <f>IFERROR(IF(AS773="","",IF(AS773&lt;=0.2,"Leve",IF(AS773&lt;=0.4,"Menor",IF(AS773&lt;=0.6,"Moderado",IF(AS773&lt;=0.8,"Mayor","Catastrófico"))))),"")</f>
        <v>Menor</v>
      </c>
      <c r="AU773" s="967" t="str">
        <f>Y773</f>
        <v>Bajo</v>
      </c>
      <c r="AV773" s="967" t="str">
        <f>IFERROR(IF(OR(AND(AQ773="Muy Baja",AT773="Leve"),AND(AQ773="Muy Baja",AT773="Menor"),AND(AQ773="Baja",AT773="Leve")),"Bajo",IF(OR(AND(AQ773="Muy baja",AT773="Moderado"),AND(AQ773="Baja",AT773="Menor"),AND(AQ773="Baja",AT773="Moderado"),AND(AQ773="Media",AT773="Leve"),AND(AQ773="Media",AT773="Menor"),AND(AQ773="Media",AT773="Moderado"),AND(AQ773="Alta",AT773="Leve"),AND(AQ773="Alta",AT773="Menor")),"Moderado",IF(OR(AND(AQ773="Muy Baja",AT773="Mayor"),AND(AQ773="Baja",AT773="Mayor"),AND(AQ773="Media",AT773="Mayor"),AND(AQ773="Alta",AT773="Moderado"),AND(AQ773="Alta",AT773="Mayor"),AND(AQ773="Muy Alta",AT773="Leve"),AND(AQ773="Muy Alta",AT773="Menor"),AND(AQ773="Muy Alta",AT773="Moderado"),AND(AQ773="Muy Alta",AT773="Mayor")),"Alto",IF(OR(AND(AQ773="Muy Baja",AT773="Catastrófico"),AND(AQ773="Baja",AT773="Catastrófico"),AND(AQ773="Media",AT773="Catastrófico"),AND(AQ773="Alta",AT773="Catastrófico"),AND(AQ773="Muy Alta",AT773="Catastrófico")),"Extremo","")))),"")</f>
        <v>Bajo</v>
      </c>
      <c r="AW773" s="802" t="s">
        <v>82</v>
      </c>
      <c r="AX773" s="1250"/>
      <c r="AY773" s="1250"/>
      <c r="AZ773" s="1247"/>
      <c r="BA773" s="851"/>
      <c r="BB773" s="1037"/>
      <c r="BC773" s="851"/>
      <c r="BD773" s="851"/>
      <c r="BE773" s="1019"/>
      <c r="BF773" s="1019"/>
      <c r="BG773" s="1019"/>
      <c r="BH773" s="1019"/>
      <c r="BI773" s="1019"/>
      <c r="BJ773" s="851"/>
      <c r="BK773" s="851"/>
      <c r="BL773" s="1048"/>
    </row>
    <row r="774" spans="1:64" ht="105" x14ac:dyDescent="0.25">
      <c r="A774" s="1056"/>
      <c r="B774" s="1168"/>
      <c r="C774" s="1062"/>
      <c r="D774" s="946"/>
      <c r="E774" s="946"/>
      <c r="F774" s="1016"/>
      <c r="G774" s="852"/>
      <c r="H774" s="803"/>
      <c r="I774" s="1044"/>
      <c r="J774" s="983"/>
      <c r="K774" s="986"/>
      <c r="L774" s="852"/>
      <c r="M774" s="852"/>
      <c r="N774" s="805"/>
      <c r="O774" s="1050"/>
      <c r="P774" s="803"/>
      <c r="Q774" s="955"/>
      <c r="R774" s="803"/>
      <c r="S774" s="955"/>
      <c r="T774" s="803"/>
      <c r="U774" s="955"/>
      <c r="V774" s="958"/>
      <c r="W774" s="955"/>
      <c r="X774" s="955"/>
      <c r="Y774" s="968"/>
      <c r="Z774" s="68">
        <v>2</v>
      </c>
      <c r="AA774" s="76" t="s">
        <v>1765</v>
      </c>
      <c r="AB774" s="383" t="s">
        <v>170</v>
      </c>
      <c r="AC774" s="385" t="s">
        <v>1417</v>
      </c>
      <c r="AD774" s="384" t="str">
        <f t="shared" si="76"/>
        <v>Probabilidad</v>
      </c>
      <c r="AE774" s="383" t="s">
        <v>64</v>
      </c>
      <c r="AF774" s="302">
        <f t="shared" si="77"/>
        <v>0.25</v>
      </c>
      <c r="AG774" s="383" t="s">
        <v>77</v>
      </c>
      <c r="AH774" s="302">
        <f t="shared" si="78"/>
        <v>0.15</v>
      </c>
      <c r="AI774" s="315">
        <f t="shared" si="79"/>
        <v>0.4</v>
      </c>
      <c r="AJ774" s="69">
        <f>IFERROR(IF(AND(AD773="Probabilidad",AD774="Probabilidad"),(AJ773-(+AJ773*AI774)),IF(AD774="Probabilidad",(Q773-(+Q773*AI774)),IF(AD774="Impacto",AJ773,""))),"")</f>
        <v>7.1999999999999995E-2</v>
      </c>
      <c r="AK774" s="69">
        <f>IFERROR(IF(AND(AD773="Impacto",AD774="Impacto"),(AK773-(+AK773*AI774)),IF(AD774="Impacto",(W773-(+W773*AI774)),IF(AD774="Probabilidad",AK773,""))),"")</f>
        <v>0.4</v>
      </c>
      <c r="AL774" s="19" t="s">
        <v>66</v>
      </c>
      <c r="AM774" s="19" t="s">
        <v>79</v>
      </c>
      <c r="AN774" s="19" t="s">
        <v>80</v>
      </c>
      <c r="AO774" s="952"/>
      <c r="AP774" s="952"/>
      <c r="AQ774" s="968"/>
      <c r="AR774" s="952"/>
      <c r="AS774" s="952"/>
      <c r="AT774" s="968"/>
      <c r="AU774" s="968"/>
      <c r="AV774" s="968"/>
      <c r="AW774" s="803"/>
      <c r="AX774" s="1251"/>
      <c r="AY774" s="1251"/>
      <c r="AZ774" s="1248"/>
      <c r="BA774" s="852"/>
      <c r="BB774" s="852"/>
      <c r="BC774" s="852"/>
      <c r="BD774" s="852"/>
      <c r="BE774" s="1020"/>
      <c r="BF774" s="1020"/>
      <c r="BG774" s="1020"/>
      <c r="BH774" s="1020"/>
      <c r="BI774" s="1020"/>
      <c r="BJ774" s="852"/>
      <c r="BK774" s="852"/>
      <c r="BL774" s="1041"/>
    </row>
    <row r="775" spans="1:64" ht="120" x14ac:dyDescent="0.25">
      <c r="A775" s="1056"/>
      <c r="B775" s="1168"/>
      <c r="C775" s="1062"/>
      <c r="D775" s="946"/>
      <c r="E775" s="946"/>
      <c r="F775" s="1016"/>
      <c r="G775" s="852"/>
      <c r="H775" s="803"/>
      <c r="I775" s="1044"/>
      <c r="J775" s="983"/>
      <c r="K775" s="986"/>
      <c r="L775" s="852"/>
      <c r="M775" s="852"/>
      <c r="N775" s="805"/>
      <c r="O775" s="1050"/>
      <c r="P775" s="803"/>
      <c r="Q775" s="955"/>
      <c r="R775" s="803"/>
      <c r="S775" s="955"/>
      <c r="T775" s="803"/>
      <c r="U775" s="955"/>
      <c r="V775" s="958"/>
      <c r="W775" s="955"/>
      <c r="X775" s="955"/>
      <c r="Y775" s="968"/>
      <c r="Z775" s="68">
        <v>3</v>
      </c>
      <c r="AA775" s="87" t="s">
        <v>1766</v>
      </c>
      <c r="AB775" s="383" t="s">
        <v>165</v>
      </c>
      <c r="AC775" s="385" t="s">
        <v>869</v>
      </c>
      <c r="AD775" s="384" t="str">
        <f t="shared" si="76"/>
        <v>Probabilidad</v>
      </c>
      <c r="AE775" s="383" t="s">
        <v>75</v>
      </c>
      <c r="AF775" s="302">
        <f t="shared" si="77"/>
        <v>0.15</v>
      </c>
      <c r="AG775" s="383" t="s">
        <v>77</v>
      </c>
      <c r="AH775" s="302">
        <f t="shared" si="78"/>
        <v>0.15</v>
      </c>
      <c r="AI775" s="315">
        <f t="shared" si="79"/>
        <v>0.3</v>
      </c>
      <c r="AJ775" s="69">
        <f>IFERROR(IF(AND(AD774="Probabilidad",AD775="Probabilidad"),(AJ774-(+AJ774*AI775)),IF(AND(AD774="Impacto",AD775="Probabilidad"),(AJ773-(+AJ773*AI775)),IF(AD775="Impacto",AJ774,""))),"")</f>
        <v>5.04E-2</v>
      </c>
      <c r="AK775" s="69">
        <f>IFERROR(IF(AND(AD774="Impacto",AD775="Impacto"),(AK774-(+AK774*AI775)),IF(AND(AD774="Probabilidad",AD775="Impacto"),(AK773-(+AK773*AI775)),IF(AD775="Probabilidad",AK774,""))),"")</f>
        <v>0.4</v>
      </c>
      <c r="AL775" s="19" t="s">
        <v>66</v>
      </c>
      <c r="AM775" s="19" t="s">
        <v>67</v>
      </c>
      <c r="AN775" s="19" t="s">
        <v>80</v>
      </c>
      <c r="AO775" s="952"/>
      <c r="AP775" s="952"/>
      <c r="AQ775" s="968"/>
      <c r="AR775" s="952"/>
      <c r="AS775" s="952"/>
      <c r="AT775" s="968"/>
      <c r="AU775" s="968"/>
      <c r="AV775" s="968"/>
      <c r="AW775" s="803"/>
      <c r="AX775" s="1251"/>
      <c r="AY775" s="1251"/>
      <c r="AZ775" s="1248"/>
      <c r="BA775" s="852"/>
      <c r="BB775" s="852"/>
      <c r="BC775" s="852"/>
      <c r="BD775" s="852"/>
      <c r="BE775" s="1020"/>
      <c r="BF775" s="1020"/>
      <c r="BG775" s="1020"/>
      <c r="BH775" s="1020"/>
      <c r="BI775" s="1020"/>
      <c r="BJ775" s="852"/>
      <c r="BK775" s="852"/>
      <c r="BL775" s="1041"/>
    </row>
    <row r="776" spans="1:64" x14ac:dyDescent="0.25">
      <c r="A776" s="1056"/>
      <c r="B776" s="1168"/>
      <c r="C776" s="1062"/>
      <c r="D776" s="946"/>
      <c r="E776" s="946"/>
      <c r="F776" s="1016"/>
      <c r="G776" s="852"/>
      <c r="H776" s="803"/>
      <c r="I776" s="1044"/>
      <c r="J776" s="983"/>
      <c r="K776" s="986"/>
      <c r="L776" s="852"/>
      <c r="M776" s="852"/>
      <c r="N776" s="805"/>
      <c r="O776" s="1050"/>
      <c r="P776" s="803"/>
      <c r="Q776" s="955"/>
      <c r="R776" s="803"/>
      <c r="S776" s="955"/>
      <c r="T776" s="803"/>
      <c r="U776" s="955"/>
      <c r="V776" s="958"/>
      <c r="W776" s="955"/>
      <c r="X776" s="955"/>
      <c r="Y776" s="968"/>
      <c r="Z776" s="68">
        <v>4</v>
      </c>
      <c r="AA776" s="385"/>
      <c r="AB776" s="383"/>
      <c r="AC776" s="385"/>
      <c r="AD776" s="384" t="str">
        <f t="shared" si="76"/>
        <v/>
      </c>
      <c r="AE776" s="383"/>
      <c r="AF776" s="302" t="str">
        <f t="shared" si="77"/>
        <v/>
      </c>
      <c r="AG776" s="383"/>
      <c r="AH776" s="302" t="str">
        <f t="shared" si="78"/>
        <v/>
      </c>
      <c r="AI776" s="315" t="str">
        <f t="shared" si="79"/>
        <v/>
      </c>
      <c r="AJ776" s="69" t="str">
        <f>IFERROR(IF(AND(AD775="Probabilidad",AD776="Probabilidad"),(AJ775-(+AJ775*AI776)),IF(AND(AD775="Impacto",AD776="Probabilidad"),(AJ774-(+AJ774*AI776)),IF(AD776="Impacto",AJ775,""))),"")</f>
        <v/>
      </c>
      <c r="AK776" s="69" t="str">
        <f>IFERROR(IF(AND(AD775="Impacto",AD776="Impacto"),(AK775-(+AK775*AI776)),IF(AND(AD775="Probabilidad",AD776="Impacto"),(AK774-(+AK774*AI776)),IF(AD776="Probabilidad",AK775,""))),"")</f>
        <v/>
      </c>
      <c r="AL776" s="19"/>
      <c r="AM776" s="19"/>
      <c r="AN776" s="19"/>
      <c r="AO776" s="952"/>
      <c r="AP776" s="952"/>
      <c r="AQ776" s="968"/>
      <c r="AR776" s="952"/>
      <c r="AS776" s="952"/>
      <c r="AT776" s="968"/>
      <c r="AU776" s="968"/>
      <c r="AV776" s="968"/>
      <c r="AW776" s="803"/>
      <c r="AX776" s="1251"/>
      <c r="AY776" s="1251"/>
      <c r="AZ776" s="1248"/>
      <c r="BA776" s="852"/>
      <c r="BB776" s="852"/>
      <c r="BC776" s="852"/>
      <c r="BD776" s="852"/>
      <c r="BE776" s="1020"/>
      <c r="BF776" s="1020"/>
      <c r="BG776" s="1020"/>
      <c r="BH776" s="1020"/>
      <c r="BI776" s="1020"/>
      <c r="BJ776" s="852"/>
      <c r="BK776" s="852"/>
      <c r="BL776" s="1041"/>
    </row>
    <row r="777" spans="1:64" x14ac:dyDescent="0.25">
      <c r="A777" s="1056"/>
      <c r="B777" s="1168"/>
      <c r="C777" s="1062"/>
      <c r="D777" s="946"/>
      <c r="E777" s="946"/>
      <c r="F777" s="1016"/>
      <c r="G777" s="852"/>
      <c r="H777" s="803"/>
      <c r="I777" s="1044"/>
      <c r="J777" s="983"/>
      <c r="K777" s="986"/>
      <c r="L777" s="852"/>
      <c r="M777" s="852"/>
      <c r="N777" s="805"/>
      <c r="O777" s="1050"/>
      <c r="P777" s="803"/>
      <c r="Q777" s="955"/>
      <c r="R777" s="803"/>
      <c r="S777" s="955"/>
      <c r="T777" s="803"/>
      <c r="U777" s="955"/>
      <c r="V777" s="958"/>
      <c r="W777" s="955"/>
      <c r="X777" s="955"/>
      <c r="Y777" s="968"/>
      <c r="Z777" s="68">
        <v>5</v>
      </c>
      <c r="AA777" s="385"/>
      <c r="AB777" s="383"/>
      <c r="AC777" s="385"/>
      <c r="AD777" s="384" t="str">
        <f t="shared" si="76"/>
        <v/>
      </c>
      <c r="AE777" s="383"/>
      <c r="AF777" s="302" t="str">
        <f t="shared" si="77"/>
        <v/>
      </c>
      <c r="AG777" s="383"/>
      <c r="AH777" s="302" t="str">
        <f t="shared" si="78"/>
        <v/>
      </c>
      <c r="AI777" s="315" t="str">
        <f t="shared" si="79"/>
        <v/>
      </c>
      <c r="AJ777" s="69" t="str">
        <f>IFERROR(IF(AND(AD776="Probabilidad",AD777="Probabilidad"),(AJ776-(+AJ776*AI777)),IF(AND(AD776="Impacto",AD777="Probabilidad"),(AJ775-(+AJ775*AI777)),IF(AD777="Impacto",AJ776,""))),"")</f>
        <v/>
      </c>
      <c r="AK777" s="69" t="str">
        <f>IFERROR(IF(AND(AD776="Impacto",AD777="Impacto"),(AK776-(+AK776*AI777)),IF(AND(AD776="Probabilidad",AD777="Impacto"),(AK775-(+AK775*AI777)),IF(AD777="Probabilidad",AK776,""))),"")</f>
        <v/>
      </c>
      <c r="AL777" s="19"/>
      <c r="AM777" s="19"/>
      <c r="AN777" s="19"/>
      <c r="AO777" s="952"/>
      <c r="AP777" s="952"/>
      <c r="AQ777" s="968"/>
      <c r="AR777" s="952"/>
      <c r="AS777" s="952"/>
      <c r="AT777" s="968"/>
      <c r="AU777" s="968"/>
      <c r="AV777" s="968"/>
      <c r="AW777" s="803"/>
      <c r="AX777" s="1251"/>
      <c r="AY777" s="1251"/>
      <c r="AZ777" s="1248"/>
      <c r="BA777" s="852"/>
      <c r="BB777" s="852"/>
      <c r="BC777" s="852"/>
      <c r="BD777" s="852"/>
      <c r="BE777" s="1020"/>
      <c r="BF777" s="1020"/>
      <c r="BG777" s="1020"/>
      <c r="BH777" s="1020"/>
      <c r="BI777" s="1020"/>
      <c r="BJ777" s="852"/>
      <c r="BK777" s="852"/>
      <c r="BL777" s="1041"/>
    </row>
    <row r="778" spans="1:64" ht="15.75" thickBot="1" x14ac:dyDescent="0.3">
      <c r="A778" s="1056"/>
      <c r="B778" s="1168"/>
      <c r="C778" s="1062"/>
      <c r="D778" s="947"/>
      <c r="E778" s="947"/>
      <c r="F778" s="1017"/>
      <c r="G778" s="960"/>
      <c r="H778" s="847"/>
      <c r="I778" s="1045"/>
      <c r="J778" s="984"/>
      <c r="K778" s="987"/>
      <c r="L778" s="960"/>
      <c r="M778" s="960"/>
      <c r="N778" s="806"/>
      <c r="O778" s="1051"/>
      <c r="P778" s="847"/>
      <c r="Q778" s="956"/>
      <c r="R778" s="847"/>
      <c r="S778" s="956"/>
      <c r="T778" s="847"/>
      <c r="U778" s="956"/>
      <c r="V778" s="959"/>
      <c r="W778" s="956"/>
      <c r="X778" s="956"/>
      <c r="Y778" s="969"/>
      <c r="Z778" s="60">
        <v>6</v>
      </c>
      <c r="AA778" s="387"/>
      <c r="AB778" s="388"/>
      <c r="AC778" s="387"/>
      <c r="AD778" s="391" t="str">
        <f t="shared" si="76"/>
        <v/>
      </c>
      <c r="AE778" s="388"/>
      <c r="AF778" s="303" t="str">
        <f t="shared" si="77"/>
        <v/>
      </c>
      <c r="AG778" s="388"/>
      <c r="AH778" s="303" t="str">
        <f t="shared" si="78"/>
        <v/>
      </c>
      <c r="AI778" s="61" t="str">
        <f t="shared" si="79"/>
        <v/>
      </c>
      <c r="AJ778" s="69" t="str">
        <f>IFERROR(IF(AND(AD777="Probabilidad",AD778="Probabilidad"),(AJ777-(+AJ777*AI778)),IF(AND(AD777="Impacto",AD778="Probabilidad"),(AJ776-(+AJ776*AI778)),IF(AD778="Impacto",AJ777,""))),"")</f>
        <v/>
      </c>
      <c r="AK778" s="69" t="str">
        <f>IFERROR(IF(AND(AD777="Impacto",AD778="Impacto"),(AK777-(+AK777*AI778)),IF(AND(AD777="Probabilidad",AD778="Impacto"),(AK776-(+AK776*AI778)),IF(AD778="Probabilidad",AK777,""))),"")</f>
        <v/>
      </c>
      <c r="AL778" s="20"/>
      <c r="AM778" s="20"/>
      <c r="AN778" s="20"/>
      <c r="AO778" s="953"/>
      <c r="AP778" s="953"/>
      <c r="AQ778" s="969"/>
      <c r="AR778" s="953"/>
      <c r="AS778" s="953"/>
      <c r="AT778" s="969"/>
      <c r="AU778" s="969"/>
      <c r="AV778" s="969"/>
      <c r="AW778" s="847"/>
      <c r="AX778" s="1252"/>
      <c r="AY778" s="1252"/>
      <c r="AZ778" s="1249"/>
      <c r="BA778" s="960"/>
      <c r="BB778" s="960"/>
      <c r="BC778" s="960"/>
      <c r="BD778" s="960"/>
      <c r="BE778" s="1021"/>
      <c r="BF778" s="1021"/>
      <c r="BG778" s="1021"/>
      <c r="BH778" s="1021"/>
      <c r="BI778" s="1021"/>
      <c r="BJ778" s="960"/>
      <c r="BK778" s="960"/>
      <c r="BL778" s="1042"/>
    </row>
    <row r="779" spans="1:64" ht="76.5" customHeight="1" x14ac:dyDescent="0.25">
      <c r="A779" s="1056"/>
      <c r="B779" s="1168"/>
      <c r="C779" s="1062"/>
      <c r="D779" s="945" t="s">
        <v>840</v>
      </c>
      <c r="E779" s="945" t="s">
        <v>134</v>
      </c>
      <c r="F779" s="1015">
        <v>5</v>
      </c>
      <c r="G779" s="851" t="s">
        <v>1422</v>
      </c>
      <c r="H779" s="802" t="s">
        <v>98</v>
      </c>
      <c r="I779" s="1043" t="s">
        <v>1453</v>
      </c>
      <c r="J779" s="982" t="s">
        <v>16</v>
      </c>
      <c r="K779" s="1001" t="str">
        <f>CONCATENATE(" *",[33]Árbol_G!C829," *",[33]Árbol_G!E829," *",[33]Árbol_G!G829)</f>
        <v xml:space="preserve"> * * *</v>
      </c>
      <c r="L779" s="851" t="s">
        <v>1423</v>
      </c>
      <c r="M779" s="851" t="s">
        <v>1424</v>
      </c>
      <c r="N779" s="1052"/>
      <c r="O779" s="1049"/>
      <c r="P779" s="802" t="s">
        <v>62</v>
      </c>
      <c r="Q779" s="954">
        <f>IF(P779="Muy Alta",100%,IF(P779="Alta",80%,IF(P779="Media",60%,IF(P779="Baja",40%,IF(P779="Muy Baja",20%,"")))))</f>
        <v>0.6</v>
      </c>
      <c r="R779" s="802" t="s">
        <v>74</v>
      </c>
      <c r="S779" s="954">
        <f>IF(R779="Catastrófico",100%,IF(R779="Mayor",80%,IF(R779="Moderado",60%,IF(R779="Menor",40%,IF(R779="Leve",20%,"")))))</f>
        <v>0.2</v>
      </c>
      <c r="T779" s="802" t="s">
        <v>10</v>
      </c>
      <c r="U779" s="954">
        <f>IF(T779="Catastrófico",100%,IF(T779="Mayor",80%,IF(T779="Moderado",60%,IF(T779="Menor",40%,IF(T779="Leve",20%,"")))))</f>
        <v>0.6</v>
      </c>
      <c r="V779" s="957" t="str">
        <f>IF(W779=100%,"Catastrófico",IF(W779=80%,"Mayor",IF(W779=60%,"Moderado",IF(W779=40%,"Menor",IF(W779=20%,"Leve","")))))</f>
        <v>Moderado</v>
      </c>
      <c r="W779" s="954">
        <f>IF(AND(S779="",U779=""),"",MAX(S779,U779))</f>
        <v>0.6</v>
      </c>
      <c r="X779" s="954" t="str">
        <f>CONCATENATE(P779,V779)</f>
        <v>MediaModerado</v>
      </c>
      <c r="Y779" s="967" t="str">
        <f>IF(X779="Muy AltaLeve","Alto",IF(X779="Muy AltaMenor","Alto",IF(X779="Muy AltaModerado","Alto",IF(X779="Muy AltaMayor","Alto",IF(X779="Muy AltaCatastrófico","Extremo",IF(X779="AltaLeve","Moderado",IF(X779="AltaMenor","Moderado",IF(X779="AltaModerado","Alto",IF(X779="AltaMayor","Alto",IF(X779="AltaCatastrófico","Extremo",IF(X779="MediaLeve","Moderado",IF(X779="MediaMenor","Moderado",IF(X779="MediaModerado","Moderado",IF(X779="MediaMayor","Alto",IF(X779="MediaCatastrófico","Extremo",IF(X779="BajaLeve","Bajo",IF(X779="BajaMenor","Moderado",IF(X779="BajaModerado","Moderado",IF(X779="BajaMayor","Alto",IF(X779="BajaCatastrófico","Extremo",IF(X779="Muy BajaLeve","Bajo",IF(X779="Muy BajaMenor","Bajo",IF(X779="Muy BajaModerado","Moderado",IF(X779="Muy BajaMayor","Alto",IF(X779="Muy BajaCatastrófico","Extremo","")))))))))))))))))))))))))</f>
        <v>Moderado</v>
      </c>
      <c r="Z779" s="58">
        <v>1</v>
      </c>
      <c r="AA779" s="76" t="s">
        <v>1767</v>
      </c>
      <c r="AB779" s="381" t="s">
        <v>170</v>
      </c>
      <c r="AC779" s="408" t="s">
        <v>906</v>
      </c>
      <c r="AD779" s="396" t="s">
        <v>1513</v>
      </c>
      <c r="AE779" s="381" t="s">
        <v>64</v>
      </c>
      <c r="AF779" s="301">
        <v>0.25</v>
      </c>
      <c r="AG779" s="381" t="s">
        <v>77</v>
      </c>
      <c r="AH779" s="301">
        <v>0.15</v>
      </c>
      <c r="AI779" s="300">
        <v>0.4</v>
      </c>
      <c r="AJ779" s="59">
        <v>0.36</v>
      </c>
      <c r="AK779" s="59">
        <v>0.6</v>
      </c>
      <c r="AL779" s="10" t="s">
        <v>66</v>
      </c>
      <c r="AM779" s="10" t="s">
        <v>79</v>
      </c>
      <c r="AN779" s="10" t="s">
        <v>80</v>
      </c>
      <c r="AO779" s="951">
        <f>Q779</f>
        <v>0.6</v>
      </c>
      <c r="AP779" s="951">
        <f>IF(AJ779="","",MIN(AJ779:AJ784))</f>
        <v>0.1764</v>
      </c>
      <c r="AQ779" s="967" t="str">
        <f>IFERROR(IF(AP779="","",IF(AP779&lt;=0.2,"Muy Baja",IF(AP779&lt;=0.4,"Baja",IF(AP779&lt;=0.6,"Media",IF(AP779&lt;=0.8,"Alta","Muy Alta"))))),"")</f>
        <v>Muy Baja</v>
      </c>
      <c r="AR779" s="951">
        <f>W779</f>
        <v>0.6</v>
      </c>
      <c r="AS779" s="951">
        <f>IF(AK779="","",MIN(AK779:AK784))</f>
        <v>0.6</v>
      </c>
      <c r="AT779" s="967" t="str">
        <f>IFERROR(IF(AS779="","",IF(AS779&lt;=0.2,"Leve",IF(AS779&lt;=0.4,"Menor",IF(AS779&lt;=0.6,"Moderado",IF(AS779&lt;=0.8,"Mayor","Catastrófico"))))),"")</f>
        <v>Moderado</v>
      </c>
      <c r="AU779" s="967" t="str">
        <f>Y779</f>
        <v>Moderado</v>
      </c>
      <c r="AV779" s="967" t="str">
        <f>IFERROR(IF(OR(AND(AQ779="Muy Baja",AT779="Leve"),AND(AQ779="Muy Baja",AT779="Menor"),AND(AQ779="Baja",AT779="Leve")),"Bajo",IF(OR(AND(AQ779="Muy baja",AT779="Moderado"),AND(AQ779="Baja",AT779="Menor"),AND(AQ779="Baja",AT779="Moderado"),AND(AQ779="Media",AT779="Leve"),AND(AQ779="Media",AT779="Menor"),AND(AQ779="Media",AT779="Moderado"),AND(AQ779="Alta",AT779="Leve"),AND(AQ779="Alta",AT779="Menor")),"Moderado",IF(OR(AND(AQ779="Muy Baja",AT779="Mayor"),AND(AQ779="Baja",AT779="Mayor"),AND(AQ779="Media",AT779="Mayor"),AND(AQ779="Alta",AT779="Moderado"),AND(AQ779="Alta",AT779="Mayor"),AND(AQ779="Muy Alta",AT779="Leve"),AND(AQ779="Muy Alta",AT779="Menor"),AND(AQ779="Muy Alta",AT779="Moderado"),AND(AQ779="Muy Alta",AT779="Mayor")),"Alto",IF(OR(AND(AQ779="Muy Baja",AT779="Catastrófico"),AND(AQ779="Baja",AT779="Catastrófico"),AND(AQ779="Media",AT779="Catastrófico"),AND(AQ779="Alta",AT779="Catastrófico"),AND(AQ779="Muy Alta",AT779="Catastrófico")),"Extremo","")))),"")</f>
        <v>Moderado</v>
      </c>
      <c r="AW779" s="802" t="s">
        <v>167</v>
      </c>
      <c r="AX779" s="1064" t="s">
        <v>1768</v>
      </c>
      <c r="AY779" s="804" t="s">
        <v>1769</v>
      </c>
      <c r="AZ779" s="804" t="s">
        <v>1409</v>
      </c>
      <c r="BA779" s="851" t="s">
        <v>1410</v>
      </c>
      <c r="BB779" s="1037">
        <v>45291</v>
      </c>
      <c r="BC779" s="855"/>
      <c r="BD779" s="855"/>
      <c r="BE779" s="1039"/>
      <c r="BF779" s="1039"/>
      <c r="BG779" s="1039"/>
      <c r="BH779" s="1039"/>
      <c r="BI779" s="1039"/>
      <c r="BJ779" s="855"/>
      <c r="BK779" s="855"/>
      <c r="BL779" s="1040"/>
    </row>
    <row r="780" spans="1:64" ht="120" x14ac:dyDescent="0.25">
      <c r="A780" s="1056"/>
      <c r="B780" s="1168"/>
      <c r="C780" s="1062"/>
      <c r="D780" s="946"/>
      <c r="E780" s="946"/>
      <c r="F780" s="1016"/>
      <c r="G780" s="852"/>
      <c r="H780" s="803"/>
      <c r="I780" s="1044"/>
      <c r="J780" s="983"/>
      <c r="K780" s="1002"/>
      <c r="L780" s="852"/>
      <c r="M780" s="852"/>
      <c r="N780" s="1053"/>
      <c r="O780" s="1050"/>
      <c r="P780" s="803"/>
      <c r="Q780" s="955"/>
      <c r="R780" s="803"/>
      <c r="S780" s="955"/>
      <c r="T780" s="803"/>
      <c r="U780" s="955"/>
      <c r="V780" s="958"/>
      <c r="W780" s="955"/>
      <c r="X780" s="955"/>
      <c r="Y780" s="968"/>
      <c r="Z780" s="68">
        <v>2</v>
      </c>
      <c r="AA780" s="87" t="s">
        <v>1770</v>
      </c>
      <c r="AB780" s="383" t="s">
        <v>165</v>
      </c>
      <c r="AC780" s="385" t="s">
        <v>869</v>
      </c>
      <c r="AD780" s="384" t="s">
        <v>1513</v>
      </c>
      <c r="AE780" s="383" t="s">
        <v>75</v>
      </c>
      <c r="AF780" s="302">
        <v>0.15</v>
      </c>
      <c r="AG780" s="383" t="s">
        <v>77</v>
      </c>
      <c r="AH780" s="302">
        <v>0.15</v>
      </c>
      <c r="AI780" s="315">
        <v>0.3</v>
      </c>
      <c r="AJ780" s="69">
        <v>0.252</v>
      </c>
      <c r="AK780" s="69">
        <v>0.6</v>
      </c>
      <c r="AL780" s="19" t="s">
        <v>66</v>
      </c>
      <c r="AM780" s="19" t="s">
        <v>67</v>
      </c>
      <c r="AN780" s="19" t="s">
        <v>80</v>
      </c>
      <c r="AO780" s="952"/>
      <c r="AP780" s="952"/>
      <c r="AQ780" s="968"/>
      <c r="AR780" s="952"/>
      <c r="AS780" s="952"/>
      <c r="AT780" s="968"/>
      <c r="AU780" s="968"/>
      <c r="AV780" s="968"/>
      <c r="AW780" s="803"/>
      <c r="AX780" s="1065"/>
      <c r="AY780" s="805"/>
      <c r="AZ780" s="805"/>
      <c r="BA780" s="852"/>
      <c r="BB780" s="852"/>
      <c r="BC780" s="852"/>
      <c r="BD780" s="852"/>
      <c r="BE780" s="1020"/>
      <c r="BF780" s="1020"/>
      <c r="BG780" s="1020"/>
      <c r="BH780" s="1020"/>
      <c r="BI780" s="1020"/>
      <c r="BJ780" s="852"/>
      <c r="BK780" s="852"/>
      <c r="BL780" s="1041"/>
    </row>
    <row r="781" spans="1:64" ht="70.5" x14ac:dyDescent="0.25">
      <c r="A781" s="1056"/>
      <c r="B781" s="1168"/>
      <c r="C781" s="1062"/>
      <c r="D781" s="946"/>
      <c r="E781" s="946"/>
      <c r="F781" s="1016"/>
      <c r="G781" s="852"/>
      <c r="H781" s="803"/>
      <c r="I781" s="1044"/>
      <c r="J781" s="983"/>
      <c r="K781" s="1002"/>
      <c r="L781" s="852"/>
      <c r="M781" s="852"/>
      <c r="N781" s="1053"/>
      <c r="O781" s="1050"/>
      <c r="P781" s="803"/>
      <c r="Q781" s="955"/>
      <c r="R781" s="803"/>
      <c r="S781" s="955"/>
      <c r="T781" s="803"/>
      <c r="U781" s="955"/>
      <c r="V781" s="958"/>
      <c r="W781" s="955"/>
      <c r="X781" s="955"/>
      <c r="Y781" s="968"/>
      <c r="Z781" s="68">
        <v>3</v>
      </c>
      <c r="AA781" s="385" t="s">
        <v>1771</v>
      </c>
      <c r="AB781" s="383" t="s">
        <v>175</v>
      </c>
      <c r="AC781" s="385" t="s">
        <v>869</v>
      </c>
      <c r="AD781" s="384" t="s">
        <v>1513</v>
      </c>
      <c r="AE781" s="383" t="s">
        <v>75</v>
      </c>
      <c r="AF781" s="302">
        <v>0.15</v>
      </c>
      <c r="AG781" s="383" t="s">
        <v>77</v>
      </c>
      <c r="AH781" s="302">
        <v>0.15</v>
      </c>
      <c r="AI781" s="315">
        <v>0.3</v>
      </c>
      <c r="AJ781" s="69">
        <v>0.1764</v>
      </c>
      <c r="AK781" s="69">
        <v>0.6</v>
      </c>
      <c r="AL781" s="19" t="s">
        <v>66</v>
      </c>
      <c r="AM781" s="19" t="s">
        <v>67</v>
      </c>
      <c r="AN781" s="19" t="s">
        <v>80</v>
      </c>
      <c r="AO781" s="952"/>
      <c r="AP781" s="952"/>
      <c r="AQ781" s="968"/>
      <c r="AR781" s="952"/>
      <c r="AS781" s="952"/>
      <c r="AT781" s="968"/>
      <c r="AU781" s="968"/>
      <c r="AV781" s="968"/>
      <c r="AW781" s="803"/>
      <c r="AX781" s="1065"/>
      <c r="AY781" s="805"/>
      <c r="AZ781" s="805"/>
      <c r="BA781" s="852"/>
      <c r="BB781" s="852"/>
      <c r="BC781" s="852"/>
      <c r="BD781" s="852"/>
      <c r="BE781" s="1020"/>
      <c r="BF781" s="1020"/>
      <c r="BG781" s="1020"/>
      <c r="BH781" s="1020"/>
      <c r="BI781" s="1020"/>
      <c r="BJ781" s="852"/>
      <c r="BK781" s="852"/>
      <c r="BL781" s="1041"/>
    </row>
    <row r="782" spans="1:64" x14ac:dyDescent="0.25">
      <c r="A782" s="1056"/>
      <c r="B782" s="1168"/>
      <c r="C782" s="1062"/>
      <c r="D782" s="946"/>
      <c r="E782" s="946"/>
      <c r="F782" s="1016"/>
      <c r="G782" s="852"/>
      <c r="H782" s="803"/>
      <c r="I782" s="1044"/>
      <c r="J782" s="983"/>
      <c r="K782" s="1002"/>
      <c r="L782" s="852"/>
      <c r="M782" s="852"/>
      <c r="N782" s="1053"/>
      <c r="O782" s="1050"/>
      <c r="P782" s="803"/>
      <c r="Q782" s="955"/>
      <c r="R782" s="803"/>
      <c r="S782" s="955"/>
      <c r="T782" s="803"/>
      <c r="U782" s="955"/>
      <c r="V782" s="958"/>
      <c r="W782" s="955"/>
      <c r="X782" s="955"/>
      <c r="Y782" s="968"/>
      <c r="Z782" s="68">
        <v>4</v>
      </c>
      <c r="AA782" s="385"/>
      <c r="AB782" s="383"/>
      <c r="AC782" s="385"/>
      <c r="AD782" s="384"/>
      <c r="AE782" s="383"/>
      <c r="AF782" s="302"/>
      <c r="AG782" s="383"/>
      <c r="AH782" s="302"/>
      <c r="AI782" s="315"/>
      <c r="AJ782" s="69"/>
      <c r="AK782" s="69"/>
      <c r="AL782" s="19"/>
      <c r="AM782" s="19"/>
      <c r="AN782" s="19"/>
      <c r="AO782" s="952"/>
      <c r="AP782" s="952"/>
      <c r="AQ782" s="968"/>
      <c r="AR782" s="952"/>
      <c r="AS782" s="952"/>
      <c r="AT782" s="968"/>
      <c r="AU782" s="968"/>
      <c r="AV782" s="968"/>
      <c r="AW782" s="803"/>
      <c r="AX782" s="1065"/>
      <c r="AY782" s="805"/>
      <c r="AZ782" s="805"/>
      <c r="BA782" s="852"/>
      <c r="BB782" s="852"/>
      <c r="BC782" s="852"/>
      <c r="BD782" s="852"/>
      <c r="BE782" s="1020"/>
      <c r="BF782" s="1020"/>
      <c r="BG782" s="1020"/>
      <c r="BH782" s="1020"/>
      <c r="BI782" s="1020"/>
      <c r="BJ782" s="852"/>
      <c r="BK782" s="852"/>
      <c r="BL782" s="1041"/>
    </row>
    <row r="783" spans="1:64" x14ac:dyDescent="0.25">
      <c r="A783" s="1056"/>
      <c r="B783" s="1168"/>
      <c r="C783" s="1062"/>
      <c r="D783" s="946"/>
      <c r="E783" s="946"/>
      <c r="F783" s="1016"/>
      <c r="G783" s="852"/>
      <c r="H783" s="803"/>
      <c r="I783" s="1044"/>
      <c r="J783" s="983"/>
      <c r="K783" s="1002"/>
      <c r="L783" s="852"/>
      <c r="M783" s="852"/>
      <c r="N783" s="1053"/>
      <c r="O783" s="1050"/>
      <c r="P783" s="803"/>
      <c r="Q783" s="955"/>
      <c r="R783" s="803"/>
      <c r="S783" s="955"/>
      <c r="T783" s="803"/>
      <c r="U783" s="955"/>
      <c r="V783" s="958"/>
      <c r="W783" s="955"/>
      <c r="X783" s="955"/>
      <c r="Y783" s="968"/>
      <c r="Z783" s="68">
        <v>5</v>
      </c>
      <c r="AA783" s="385"/>
      <c r="AB783" s="383"/>
      <c r="AC783" s="385"/>
      <c r="AD783" s="384"/>
      <c r="AE783" s="383"/>
      <c r="AF783" s="302"/>
      <c r="AG783" s="383"/>
      <c r="AH783" s="302"/>
      <c r="AI783" s="315"/>
      <c r="AJ783" s="69"/>
      <c r="AK783" s="69"/>
      <c r="AL783" s="19"/>
      <c r="AM783" s="19"/>
      <c r="AN783" s="19"/>
      <c r="AO783" s="952"/>
      <c r="AP783" s="952"/>
      <c r="AQ783" s="968"/>
      <c r="AR783" s="952"/>
      <c r="AS783" s="952"/>
      <c r="AT783" s="968"/>
      <c r="AU783" s="968"/>
      <c r="AV783" s="968"/>
      <c r="AW783" s="803"/>
      <c r="AX783" s="1065"/>
      <c r="AY783" s="805"/>
      <c r="AZ783" s="805"/>
      <c r="BA783" s="852"/>
      <c r="BB783" s="852"/>
      <c r="BC783" s="852"/>
      <c r="BD783" s="852"/>
      <c r="BE783" s="1020"/>
      <c r="BF783" s="1020"/>
      <c r="BG783" s="1020"/>
      <c r="BH783" s="1020"/>
      <c r="BI783" s="1020"/>
      <c r="BJ783" s="852"/>
      <c r="BK783" s="852"/>
      <c r="BL783" s="1041"/>
    </row>
    <row r="784" spans="1:64" ht="15.75" thickBot="1" x14ac:dyDescent="0.3">
      <c r="A784" s="1056"/>
      <c r="B784" s="1168"/>
      <c r="C784" s="1062"/>
      <c r="D784" s="947"/>
      <c r="E784" s="947"/>
      <c r="F784" s="1017"/>
      <c r="G784" s="960"/>
      <c r="H784" s="847"/>
      <c r="I784" s="1045"/>
      <c r="J784" s="984"/>
      <c r="K784" s="1003"/>
      <c r="L784" s="960"/>
      <c r="M784" s="960"/>
      <c r="N784" s="1054"/>
      <c r="O784" s="1051"/>
      <c r="P784" s="847"/>
      <c r="Q784" s="956"/>
      <c r="R784" s="847"/>
      <c r="S784" s="956"/>
      <c r="T784" s="847"/>
      <c r="U784" s="956"/>
      <c r="V784" s="959"/>
      <c r="W784" s="956"/>
      <c r="X784" s="956"/>
      <c r="Y784" s="969"/>
      <c r="Z784" s="60">
        <v>6</v>
      </c>
      <c r="AA784" s="387"/>
      <c r="AB784" s="388"/>
      <c r="AC784" s="387"/>
      <c r="AD784" s="389"/>
      <c r="AE784" s="397"/>
      <c r="AF784" s="303"/>
      <c r="AG784" s="397"/>
      <c r="AH784" s="303"/>
      <c r="AI784" s="61"/>
      <c r="AJ784" s="69"/>
      <c r="AK784" s="69"/>
      <c r="AL784" s="20"/>
      <c r="AM784" s="20"/>
      <c r="AN784" s="20"/>
      <c r="AO784" s="953"/>
      <c r="AP784" s="953"/>
      <c r="AQ784" s="969"/>
      <c r="AR784" s="953"/>
      <c r="AS784" s="953"/>
      <c r="AT784" s="969"/>
      <c r="AU784" s="969"/>
      <c r="AV784" s="969"/>
      <c r="AW784" s="847"/>
      <c r="AX784" s="1066"/>
      <c r="AY784" s="806"/>
      <c r="AZ784" s="806"/>
      <c r="BA784" s="960"/>
      <c r="BB784" s="960"/>
      <c r="BC784" s="960"/>
      <c r="BD784" s="960"/>
      <c r="BE784" s="1021"/>
      <c r="BF784" s="1021"/>
      <c r="BG784" s="1021"/>
      <c r="BH784" s="1021"/>
      <c r="BI784" s="1021"/>
      <c r="BJ784" s="960"/>
      <c r="BK784" s="960"/>
      <c r="BL784" s="1042"/>
    </row>
    <row r="785" spans="1:64" ht="70.5" customHeight="1" x14ac:dyDescent="0.25">
      <c r="A785" s="1056"/>
      <c r="B785" s="1168"/>
      <c r="C785" s="1062"/>
      <c r="D785" s="945" t="s">
        <v>840</v>
      </c>
      <c r="E785" s="945" t="s">
        <v>134</v>
      </c>
      <c r="F785" s="1015">
        <v>6</v>
      </c>
      <c r="G785" s="851" t="s">
        <v>1422</v>
      </c>
      <c r="H785" s="802" t="s">
        <v>99</v>
      </c>
      <c r="I785" s="1018" t="s">
        <v>1454</v>
      </c>
      <c r="J785" s="982" t="s">
        <v>16</v>
      </c>
      <c r="K785" s="1001" t="str">
        <f>CONCATENATE(" *",[33]Árbol_G!C846," *",[33]Árbol_G!E846," *",[33]Árbol_G!G846)</f>
        <v xml:space="preserve"> * * *</v>
      </c>
      <c r="L785" s="851" t="s">
        <v>1425</v>
      </c>
      <c r="M785" s="851" t="s">
        <v>1426</v>
      </c>
      <c r="N785" s="804"/>
      <c r="O785" s="970"/>
      <c r="P785" s="802" t="s">
        <v>62</v>
      </c>
      <c r="Q785" s="954">
        <f>IF(P785="Muy Alta",100%,IF(P785="Alta",80%,IF(P785="Media",60%,IF(P785="Baja",40%,IF(P785="Muy Baja",20%,"")))))</f>
        <v>0.6</v>
      </c>
      <c r="R785" s="802"/>
      <c r="S785" s="954" t="str">
        <f>IF(R785="Catastrófico",100%,IF(R785="Mayor",80%,IF(R785="Moderado",60%,IF(R785="Menor",40%,IF(R785="Leve",20%,"")))))</f>
        <v/>
      </c>
      <c r="T785" s="802" t="s">
        <v>10</v>
      </c>
      <c r="U785" s="954">
        <f>IF(T785="Catastrófico",100%,IF(T785="Mayor",80%,IF(T785="Moderado",60%,IF(T785="Menor",40%,IF(T785="Leve",20%,"")))))</f>
        <v>0.6</v>
      </c>
      <c r="V785" s="957" t="str">
        <f>IF(W785=100%,"Catastrófico",IF(W785=80%,"Mayor",IF(W785=60%,"Moderado",IF(W785=40%,"Menor",IF(W785=20%,"Leve","")))))</f>
        <v>Moderado</v>
      </c>
      <c r="W785" s="954">
        <f>IF(AND(S785="",U785=""),"",MAX(S785,U785))</f>
        <v>0.6</v>
      </c>
      <c r="X785" s="954" t="str">
        <f>CONCATENATE(P785,V785)</f>
        <v>MediaModerado</v>
      </c>
      <c r="Y785" s="967" t="str">
        <f>IF(X785="Muy AltaLeve","Alto",IF(X785="Muy AltaMenor","Alto",IF(X785="Muy AltaModerado","Alto",IF(X785="Muy AltaMayor","Alto",IF(X785="Muy AltaCatastrófico","Extremo",IF(X785="AltaLeve","Moderado",IF(X785="AltaMenor","Moderado",IF(X785="AltaModerado","Alto",IF(X785="AltaMayor","Alto",IF(X785="AltaCatastrófico","Extremo",IF(X785="MediaLeve","Moderado",IF(X785="MediaMenor","Moderado",IF(X785="MediaModerado","Moderado",IF(X785="MediaMayor","Alto",IF(X785="MediaCatastrófico","Extremo",IF(X785="BajaLeve","Bajo",IF(X785="BajaMenor","Moderado",IF(X785="BajaModerado","Moderado",IF(X785="BajaMayor","Alto",IF(X785="BajaCatastrófico","Extremo",IF(X785="Muy BajaLeve","Bajo",IF(X785="Muy BajaMenor","Bajo",IF(X785="Muy BajaModerado","Moderado",IF(X785="Muy BajaMayor","Alto",IF(X785="Muy BajaCatastrófico","Extremo","")))))))))))))))))))))))))</f>
        <v>Moderado</v>
      </c>
      <c r="Z785" s="58">
        <v>1</v>
      </c>
      <c r="AA785" s="385" t="s">
        <v>1772</v>
      </c>
      <c r="AB785" s="381" t="s">
        <v>170</v>
      </c>
      <c r="AC785" s="385" t="s">
        <v>869</v>
      </c>
      <c r="AD785" s="382" t="str">
        <f t="shared" si="76"/>
        <v>Probabilidad</v>
      </c>
      <c r="AE785" s="381" t="s">
        <v>75</v>
      </c>
      <c r="AF785" s="301">
        <f t="shared" si="77"/>
        <v>0.15</v>
      </c>
      <c r="AG785" s="381" t="s">
        <v>77</v>
      </c>
      <c r="AH785" s="301">
        <f t="shared" si="78"/>
        <v>0.15</v>
      </c>
      <c r="AI785" s="300">
        <f t="shared" si="79"/>
        <v>0.3</v>
      </c>
      <c r="AJ785" s="59">
        <f>IFERROR(IF(AD785="Probabilidad",(Q785-(+Q785*AI785)),IF(AD785="Impacto",Q785,"")),"")</f>
        <v>0.42</v>
      </c>
      <c r="AK785" s="59">
        <f>IFERROR(IF(AD785="Impacto",(W785-(+W785*AI785)),IF(AD785="Probabilidad",W785,"")),"")</f>
        <v>0.6</v>
      </c>
      <c r="AL785" s="10" t="s">
        <v>66</v>
      </c>
      <c r="AM785" s="10" t="s">
        <v>79</v>
      </c>
      <c r="AN785" s="10" t="s">
        <v>80</v>
      </c>
      <c r="AO785" s="951">
        <f>Q785</f>
        <v>0.6</v>
      </c>
      <c r="AP785" s="951">
        <f>IF(AJ785="","",MIN(AJ785:AJ790))</f>
        <v>0.252</v>
      </c>
      <c r="AQ785" s="967" t="str">
        <f>IFERROR(IF(AP785="","",IF(AP785&lt;=0.2,"Muy Baja",IF(AP785&lt;=0.4,"Baja",IF(AP785&lt;=0.6,"Media",IF(AP785&lt;=0.8,"Alta","Muy Alta"))))),"")</f>
        <v>Baja</v>
      </c>
      <c r="AR785" s="951">
        <f>W785</f>
        <v>0.6</v>
      </c>
      <c r="AS785" s="951">
        <f>IF(AK785="","",MIN(AK785:AK790))</f>
        <v>0.6</v>
      </c>
      <c r="AT785" s="967" t="str">
        <f>IFERROR(IF(AS785="","",IF(AS785&lt;=0.2,"Leve",IF(AS785&lt;=0.4,"Menor",IF(AS785&lt;=0.6,"Moderado",IF(AS785&lt;=0.8,"Mayor","Catastrófico"))))),"")</f>
        <v>Moderado</v>
      </c>
      <c r="AU785" s="967" t="str">
        <f>Y785</f>
        <v>Moderado</v>
      </c>
      <c r="AV785" s="967" t="str">
        <f>IFERROR(IF(OR(AND(AQ785="Muy Baja",AT785="Leve"),AND(AQ785="Muy Baja",AT785="Menor"),AND(AQ785="Baja",AT785="Leve")),"Bajo",IF(OR(AND(AQ785="Muy baja",AT785="Moderado"),AND(AQ785="Baja",AT785="Menor"),AND(AQ785="Baja",AT785="Moderado"),AND(AQ785="Media",AT785="Leve"),AND(AQ785="Media",AT785="Menor"),AND(AQ785="Media",AT785="Moderado"),AND(AQ785="Alta",AT785="Leve"),AND(AQ785="Alta",AT785="Menor")),"Moderado",IF(OR(AND(AQ785="Muy Baja",AT785="Mayor"),AND(AQ785="Baja",AT785="Mayor"),AND(AQ785="Media",AT785="Mayor"),AND(AQ785="Alta",AT785="Moderado"),AND(AQ785="Alta",AT785="Mayor"),AND(AQ785="Muy Alta",AT785="Leve"),AND(AQ785="Muy Alta",AT785="Menor"),AND(AQ785="Muy Alta",AT785="Moderado"),AND(AQ785="Muy Alta",AT785="Mayor")),"Alto",IF(OR(AND(AQ785="Muy Baja",AT785="Catastrófico"),AND(AQ785="Baja",AT785="Catastrófico"),AND(AQ785="Media",AT785="Catastrófico"),AND(AQ785="Alta",AT785="Catastrófico"),AND(AQ785="Muy Alta",AT785="Catastrófico")),"Extremo","")))),"")</f>
        <v>Moderado</v>
      </c>
      <c r="AW785" s="802" t="s">
        <v>167</v>
      </c>
      <c r="AX785" s="804" t="s">
        <v>1773</v>
      </c>
      <c r="AY785" s="804" t="s">
        <v>1774</v>
      </c>
      <c r="AZ785" s="804" t="s">
        <v>1409</v>
      </c>
      <c r="BA785" s="851" t="s">
        <v>1410</v>
      </c>
      <c r="BB785" s="1037">
        <v>45291</v>
      </c>
      <c r="BC785" s="855"/>
      <c r="BD785" s="855"/>
      <c r="BE785" s="1039"/>
      <c r="BF785" s="1039"/>
      <c r="BG785" s="1039"/>
      <c r="BH785" s="1039"/>
      <c r="BI785" s="1039"/>
      <c r="BJ785" s="855"/>
      <c r="BK785" s="855"/>
      <c r="BL785" s="1040"/>
    </row>
    <row r="786" spans="1:64" ht="120" x14ac:dyDescent="0.25">
      <c r="A786" s="1056"/>
      <c r="B786" s="1168"/>
      <c r="C786" s="1062"/>
      <c r="D786" s="946"/>
      <c r="E786" s="946"/>
      <c r="F786" s="1016"/>
      <c r="G786" s="852"/>
      <c r="H786" s="803"/>
      <c r="I786" s="952"/>
      <c r="J786" s="983"/>
      <c r="K786" s="1002"/>
      <c r="L786" s="852"/>
      <c r="M786" s="852"/>
      <c r="N786" s="805"/>
      <c r="O786" s="971"/>
      <c r="P786" s="803"/>
      <c r="Q786" s="955"/>
      <c r="R786" s="803"/>
      <c r="S786" s="955"/>
      <c r="T786" s="803"/>
      <c r="U786" s="955"/>
      <c r="V786" s="958"/>
      <c r="W786" s="955"/>
      <c r="X786" s="955"/>
      <c r="Y786" s="968"/>
      <c r="Z786" s="68">
        <v>2</v>
      </c>
      <c r="AA786" s="87" t="s">
        <v>1758</v>
      </c>
      <c r="AB786" s="383" t="s">
        <v>165</v>
      </c>
      <c r="AC786" s="385" t="s">
        <v>869</v>
      </c>
      <c r="AD786" s="384" t="str">
        <f t="shared" si="76"/>
        <v>Probabilidad</v>
      </c>
      <c r="AE786" s="383" t="s">
        <v>64</v>
      </c>
      <c r="AF786" s="302">
        <f t="shared" si="77"/>
        <v>0.25</v>
      </c>
      <c r="AG786" s="383" t="s">
        <v>77</v>
      </c>
      <c r="AH786" s="302">
        <f t="shared" si="78"/>
        <v>0.15</v>
      </c>
      <c r="AI786" s="315">
        <f t="shared" si="79"/>
        <v>0.4</v>
      </c>
      <c r="AJ786" s="69">
        <f>IFERROR(IF(AND(AD785="Probabilidad",AD786="Probabilidad"),(AJ785-(+AJ785*AI786)),IF(AD786="Probabilidad",(Q785-(+Q785*AI786)),IF(AD786="Impacto",AJ785,""))),"")</f>
        <v>0.252</v>
      </c>
      <c r="AK786" s="69">
        <f>IFERROR(IF(AND(AD785="Impacto",AD786="Impacto"),(AK785-(+AK785*AI786)),IF(AD786="Impacto",(W785-(+W785*AI786)),IF(AD786="Probabilidad",AK785,""))),"")</f>
        <v>0.6</v>
      </c>
      <c r="AL786" s="19" t="s">
        <v>66</v>
      </c>
      <c r="AM786" s="19" t="s">
        <v>67</v>
      </c>
      <c r="AN786" s="19" t="s">
        <v>80</v>
      </c>
      <c r="AO786" s="952"/>
      <c r="AP786" s="952"/>
      <c r="AQ786" s="968"/>
      <c r="AR786" s="952"/>
      <c r="AS786" s="952"/>
      <c r="AT786" s="968"/>
      <c r="AU786" s="968"/>
      <c r="AV786" s="968"/>
      <c r="AW786" s="803"/>
      <c r="AX786" s="1248"/>
      <c r="AY786" s="805"/>
      <c r="AZ786" s="805"/>
      <c r="BA786" s="852"/>
      <c r="BB786" s="852"/>
      <c r="BC786" s="852"/>
      <c r="BD786" s="852"/>
      <c r="BE786" s="1020"/>
      <c r="BF786" s="1020"/>
      <c r="BG786" s="1020"/>
      <c r="BH786" s="1020"/>
      <c r="BI786" s="1020"/>
      <c r="BJ786" s="852"/>
      <c r="BK786" s="852"/>
      <c r="BL786" s="1041"/>
    </row>
    <row r="787" spans="1:64" x14ac:dyDescent="0.25">
      <c r="A787" s="1056"/>
      <c r="B787" s="1168"/>
      <c r="C787" s="1062"/>
      <c r="D787" s="946"/>
      <c r="E787" s="946"/>
      <c r="F787" s="1016"/>
      <c r="G787" s="852"/>
      <c r="H787" s="803"/>
      <c r="I787" s="952"/>
      <c r="J787" s="983"/>
      <c r="K787" s="1002"/>
      <c r="L787" s="852"/>
      <c r="M787" s="852"/>
      <c r="N787" s="805"/>
      <c r="O787" s="971"/>
      <c r="P787" s="803"/>
      <c r="Q787" s="955"/>
      <c r="R787" s="803"/>
      <c r="S787" s="955"/>
      <c r="T787" s="803"/>
      <c r="U787" s="955"/>
      <c r="V787" s="958"/>
      <c r="W787" s="955"/>
      <c r="X787" s="955"/>
      <c r="Y787" s="968"/>
      <c r="Z787" s="68">
        <v>3</v>
      </c>
      <c r="AA787" s="385"/>
      <c r="AB787" s="383"/>
      <c r="AC787" s="385"/>
      <c r="AD787" s="384" t="str">
        <f t="shared" si="76"/>
        <v/>
      </c>
      <c r="AE787" s="383"/>
      <c r="AF787" s="302" t="str">
        <f t="shared" si="77"/>
        <v/>
      </c>
      <c r="AG787" s="383"/>
      <c r="AH787" s="302" t="str">
        <f t="shared" si="78"/>
        <v/>
      </c>
      <c r="AI787" s="315" t="str">
        <f t="shared" si="79"/>
        <v/>
      </c>
      <c r="AJ787" s="69" t="str">
        <f>IFERROR(IF(AND(AD786="Probabilidad",AD787="Probabilidad"),(AJ786-(+AJ786*AI787)),IF(AND(AD786="Impacto",AD787="Probabilidad"),(AJ785-(+AJ785*AI787)),IF(AD787="Impacto",AJ786,""))),"")</f>
        <v/>
      </c>
      <c r="AK787" s="69" t="str">
        <f>IFERROR(IF(AND(AD786="Impacto",AD787="Impacto"),(AK786-(+AK786*AI787)),IF(AND(AD786="Probabilidad",AD787="Impacto"),(AK785-(+AK785*AI787)),IF(AD787="Probabilidad",AK786,""))),"")</f>
        <v/>
      </c>
      <c r="AL787" s="19"/>
      <c r="AM787" s="19"/>
      <c r="AN787" s="19"/>
      <c r="AO787" s="952"/>
      <c r="AP787" s="952"/>
      <c r="AQ787" s="968"/>
      <c r="AR787" s="952"/>
      <c r="AS787" s="952"/>
      <c r="AT787" s="968"/>
      <c r="AU787" s="968"/>
      <c r="AV787" s="968"/>
      <c r="AW787" s="803"/>
      <c r="AX787" s="1248"/>
      <c r="AY787" s="805"/>
      <c r="AZ787" s="805"/>
      <c r="BA787" s="852"/>
      <c r="BB787" s="852"/>
      <c r="BC787" s="852"/>
      <c r="BD787" s="852"/>
      <c r="BE787" s="1020"/>
      <c r="BF787" s="1020"/>
      <c r="BG787" s="1020"/>
      <c r="BH787" s="1020"/>
      <c r="BI787" s="1020"/>
      <c r="BJ787" s="852"/>
      <c r="BK787" s="852"/>
      <c r="BL787" s="1041"/>
    </row>
    <row r="788" spans="1:64" x14ac:dyDescent="0.25">
      <c r="A788" s="1056"/>
      <c r="B788" s="1168"/>
      <c r="C788" s="1062"/>
      <c r="D788" s="946"/>
      <c r="E788" s="946"/>
      <c r="F788" s="1016"/>
      <c r="G788" s="852"/>
      <c r="H788" s="803"/>
      <c r="I788" s="952"/>
      <c r="J788" s="983"/>
      <c r="K788" s="1002"/>
      <c r="L788" s="852"/>
      <c r="M788" s="852"/>
      <c r="N788" s="805"/>
      <c r="O788" s="971"/>
      <c r="P788" s="803"/>
      <c r="Q788" s="955"/>
      <c r="R788" s="803"/>
      <c r="S788" s="955"/>
      <c r="T788" s="803"/>
      <c r="U788" s="955"/>
      <c r="V788" s="958"/>
      <c r="W788" s="955"/>
      <c r="X788" s="955"/>
      <c r="Y788" s="968"/>
      <c r="Z788" s="68">
        <v>4</v>
      </c>
      <c r="AA788" s="385"/>
      <c r="AB788" s="383"/>
      <c r="AC788" s="385"/>
      <c r="AD788" s="384" t="str">
        <f t="shared" si="76"/>
        <v/>
      </c>
      <c r="AE788" s="383"/>
      <c r="AF788" s="302" t="str">
        <f t="shared" si="77"/>
        <v/>
      </c>
      <c r="AG788" s="383"/>
      <c r="AH788" s="302" t="str">
        <f t="shared" si="78"/>
        <v/>
      </c>
      <c r="AI788" s="315" t="str">
        <f t="shared" si="79"/>
        <v/>
      </c>
      <c r="AJ788" s="69" t="str">
        <f>IFERROR(IF(AND(AD787="Probabilidad",AD788="Probabilidad"),(AJ787-(+AJ787*AI788)),IF(AND(AD787="Impacto",AD788="Probabilidad"),(AJ786-(+AJ786*AI788)),IF(AD788="Impacto",AJ787,""))),"")</f>
        <v/>
      </c>
      <c r="AK788" s="69" t="str">
        <f>IFERROR(IF(AND(AD787="Impacto",AD788="Impacto"),(AK787-(+AK787*AI788)),IF(AND(AD787="Probabilidad",AD788="Impacto"),(AK786-(+AK786*AI788)),IF(AD788="Probabilidad",AK787,""))),"")</f>
        <v/>
      </c>
      <c r="AL788" s="19"/>
      <c r="AM788" s="19"/>
      <c r="AN788" s="19"/>
      <c r="AO788" s="952"/>
      <c r="AP788" s="952"/>
      <c r="AQ788" s="968"/>
      <c r="AR788" s="952"/>
      <c r="AS788" s="952"/>
      <c r="AT788" s="968"/>
      <c r="AU788" s="968"/>
      <c r="AV788" s="968"/>
      <c r="AW788" s="803"/>
      <c r="AX788" s="1248"/>
      <c r="AY788" s="805"/>
      <c r="AZ788" s="805"/>
      <c r="BA788" s="852"/>
      <c r="BB788" s="852"/>
      <c r="BC788" s="852"/>
      <c r="BD788" s="852"/>
      <c r="BE788" s="1020"/>
      <c r="BF788" s="1020"/>
      <c r="BG788" s="1020"/>
      <c r="BH788" s="1020"/>
      <c r="BI788" s="1020"/>
      <c r="BJ788" s="852"/>
      <c r="BK788" s="852"/>
      <c r="BL788" s="1041"/>
    </row>
    <row r="789" spans="1:64" x14ac:dyDescent="0.25">
      <c r="A789" s="1056"/>
      <c r="B789" s="1168"/>
      <c r="C789" s="1062"/>
      <c r="D789" s="946"/>
      <c r="E789" s="946"/>
      <c r="F789" s="1016"/>
      <c r="G789" s="852"/>
      <c r="H789" s="803"/>
      <c r="I789" s="952"/>
      <c r="J789" s="983"/>
      <c r="K789" s="1002"/>
      <c r="L789" s="852"/>
      <c r="M789" s="852"/>
      <c r="N789" s="805"/>
      <c r="O789" s="971"/>
      <c r="P789" s="803"/>
      <c r="Q789" s="955"/>
      <c r="R789" s="803"/>
      <c r="S789" s="955"/>
      <c r="T789" s="803"/>
      <c r="U789" s="955"/>
      <c r="V789" s="958"/>
      <c r="W789" s="955"/>
      <c r="X789" s="955"/>
      <c r="Y789" s="968"/>
      <c r="Z789" s="68">
        <v>5</v>
      </c>
      <c r="AA789" s="385"/>
      <c r="AB789" s="383"/>
      <c r="AC789" s="385"/>
      <c r="AD789" s="384" t="str">
        <f t="shared" si="76"/>
        <v/>
      </c>
      <c r="AE789" s="383"/>
      <c r="AF789" s="302" t="str">
        <f t="shared" si="77"/>
        <v/>
      </c>
      <c r="AG789" s="383"/>
      <c r="AH789" s="302" t="str">
        <f t="shared" si="78"/>
        <v/>
      </c>
      <c r="AI789" s="315" t="str">
        <f t="shared" si="79"/>
        <v/>
      </c>
      <c r="AJ789" s="69" t="str">
        <f>IFERROR(IF(AND(AD788="Probabilidad",AD789="Probabilidad"),(AJ788-(+AJ788*AI789)),IF(AND(AD788="Impacto",AD789="Probabilidad"),(AJ787-(+AJ787*AI789)),IF(AD789="Impacto",AJ788,""))),"")</f>
        <v/>
      </c>
      <c r="AK789" s="69" t="str">
        <f>IFERROR(IF(AND(AD788="Impacto",AD789="Impacto"),(AK788-(+AK788*AI789)),IF(AND(AD788="Probabilidad",AD789="Impacto"),(AK787-(+AK787*AI789)),IF(AD789="Probabilidad",AK788,""))),"")</f>
        <v/>
      </c>
      <c r="AL789" s="19"/>
      <c r="AM789" s="19"/>
      <c r="AN789" s="19"/>
      <c r="AO789" s="952"/>
      <c r="AP789" s="952"/>
      <c r="AQ789" s="968"/>
      <c r="AR789" s="952"/>
      <c r="AS789" s="952"/>
      <c r="AT789" s="968"/>
      <c r="AU789" s="968"/>
      <c r="AV789" s="968"/>
      <c r="AW789" s="803"/>
      <c r="AX789" s="1248"/>
      <c r="AY789" s="805"/>
      <c r="AZ789" s="805"/>
      <c r="BA789" s="852"/>
      <c r="BB789" s="852"/>
      <c r="BC789" s="852"/>
      <c r="BD789" s="852"/>
      <c r="BE789" s="1020"/>
      <c r="BF789" s="1020"/>
      <c r="BG789" s="1020"/>
      <c r="BH789" s="1020"/>
      <c r="BI789" s="1020"/>
      <c r="BJ789" s="852"/>
      <c r="BK789" s="852"/>
      <c r="BL789" s="1041"/>
    </row>
    <row r="790" spans="1:64" ht="15.75" thickBot="1" x14ac:dyDescent="0.3">
      <c r="A790" s="1056"/>
      <c r="B790" s="1168"/>
      <c r="C790" s="1062"/>
      <c r="D790" s="947"/>
      <c r="E790" s="947"/>
      <c r="F790" s="1017"/>
      <c r="G790" s="960"/>
      <c r="H790" s="847"/>
      <c r="I790" s="953"/>
      <c r="J790" s="984"/>
      <c r="K790" s="1003"/>
      <c r="L790" s="960"/>
      <c r="M790" s="960"/>
      <c r="N790" s="806"/>
      <c r="O790" s="972"/>
      <c r="P790" s="847"/>
      <c r="Q790" s="956"/>
      <c r="R790" s="847"/>
      <c r="S790" s="956"/>
      <c r="T790" s="847"/>
      <c r="U790" s="956"/>
      <c r="V790" s="959"/>
      <c r="W790" s="956"/>
      <c r="X790" s="956"/>
      <c r="Y790" s="969"/>
      <c r="Z790" s="60">
        <v>6</v>
      </c>
      <c r="AA790" s="387"/>
      <c r="AB790" s="388"/>
      <c r="AC790" s="387"/>
      <c r="AD790" s="391" t="str">
        <f t="shared" si="76"/>
        <v/>
      </c>
      <c r="AE790" s="388"/>
      <c r="AF790" s="303" t="str">
        <f t="shared" si="77"/>
        <v/>
      </c>
      <c r="AG790" s="388"/>
      <c r="AH790" s="303" t="str">
        <f t="shared" si="78"/>
        <v/>
      </c>
      <c r="AI790" s="61" t="str">
        <f t="shared" si="79"/>
        <v/>
      </c>
      <c r="AJ790" s="69" t="str">
        <f>IFERROR(IF(AND(AD789="Probabilidad",AD790="Probabilidad"),(AJ789-(+AJ789*AI790)),IF(AND(AD789="Impacto",AD790="Probabilidad"),(AJ788-(+AJ788*AI790)),IF(AD790="Impacto",AJ789,""))),"")</f>
        <v/>
      </c>
      <c r="AK790" s="69" t="str">
        <f>IFERROR(IF(AND(AD789="Impacto",AD790="Impacto"),(AK789-(+AK789*AI790)),IF(AND(AD789="Probabilidad",AD790="Impacto"),(AK788-(+AK788*AI790)),IF(AD790="Probabilidad",AK789,""))),"")</f>
        <v/>
      </c>
      <c r="AL790" s="20"/>
      <c r="AM790" s="20"/>
      <c r="AN790" s="20"/>
      <c r="AO790" s="953"/>
      <c r="AP790" s="953"/>
      <c r="AQ790" s="969"/>
      <c r="AR790" s="953"/>
      <c r="AS790" s="953"/>
      <c r="AT790" s="969"/>
      <c r="AU790" s="969"/>
      <c r="AV790" s="969"/>
      <c r="AW790" s="847"/>
      <c r="AX790" s="1249"/>
      <c r="AY790" s="806"/>
      <c r="AZ790" s="806"/>
      <c r="BA790" s="960"/>
      <c r="BB790" s="960"/>
      <c r="BC790" s="960"/>
      <c r="BD790" s="960"/>
      <c r="BE790" s="1021"/>
      <c r="BF790" s="1021"/>
      <c r="BG790" s="1021"/>
      <c r="BH790" s="1021"/>
      <c r="BI790" s="1021"/>
      <c r="BJ790" s="960"/>
      <c r="BK790" s="960"/>
      <c r="BL790" s="1042"/>
    </row>
    <row r="791" spans="1:64" ht="76.5" customHeight="1" x14ac:dyDescent="0.25">
      <c r="A791" s="1056"/>
      <c r="B791" s="1168"/>
      <c r="C791" s="1062"/>
      <c r="D791" s="945" t="s">
        <v>840</v>
      </c>
      <c r="E791" s="945" t="s">
        <v>134</v>
      </c>
      <c r="F791" s="1015">
        <v>7</v>
      </c>
      <c r="G791" s="851" t="s">
        <v>1427</v>
      </c>
      <c r="H791" s="802" t="s">
        <v>98</v>
      </c>
      <c r="I791" s="1043" t="s">
        <v>1455</v>
      </c>
      <c r="J791" s="982" t="s">
        <v>16</v>
      </c>
      <c r="K791" s="1001" t="str">
        <f>CONCATENATE(" *",[33]Árbol_G!C863," *",[33]Árbol_G!E863," *",[33]Árbol_G!G863)</f>
        <v xml:space="preserve"> * * *</v>
      </c>
      <c r="L791" s="851" t="s">
        <v>1428</v>
      </c>
      <c r="M791" s="851" t="s">
        <v>877</v>
      </c>
      <c r="N791" s="804"/>
      <c r="O791" s="970"/>
      <c r="P791" s="802" t="s">
        <v>72</v>
      </c>
      <c r="Q791" s="954">
        <f>IF(P791="Muy Alta",100%,IF(P791="Alta",80%,IF(P791="Media",60%,IF(P791="Baja",40%,IF(P791="Muy Baja",20%,"")))))</f>
        <v>0.8</v>
      </c>
      <c r="R791" s="802" t="s">
        <v>74</v>
      </c>
      <c r="S791" s="954">
        <f>IF(R791="Catastrófico",100%,IF(R791="Mayor",80%,IF(R791="Moderado",60%,IF(R791="Menor",40%,IF(R791="Leve",20%,"")))))</f>
        <v>0.2</v>
      </c>
      <c r="T791" s="802" t="s">
        <v>11</v>
      </c>
      <c r="U791" s="954">
        <f>IF(T791="Catastrófico",100%,IF(T791="Mayor",80%,IF(T791="Moderado",60%,IF(T791="Menor",40%,IF(T791="Leve",20%,"")))))</f>
        <v>0.8</v>
      </c>
      <c r="V791" s="957" t="str">
        <f>IF(W791=100%,"Catastrófico",IF(W791=80%,"Mayor",IF(W791=60%,"Moderado",IF(W791=40%,"Menor",IF(W791=20%,"Leve","")))))</f>
        <v>Mayor</v>
      </c>
      <c r="W791" s="954">
        <f>IF(AND(S791="",U791=""),"",MAX(S791,U791))</f>
        <v>0.8</v>
      </c>
      <c r="X791" s="954" t="str">
        <f>CONCATENATE(P791,V791)</f>
        <v>AltaMayor</v>
      </c>
      <c r="Y791" s="967" t="str">
        <f>IF(X791="Muy AltaLeve","Alto",IF(X791="Muy AltaMenor","Alto",IF(X791="Muy AltaModerado","Alto",IF(X791="Muy AltaMayor","Alto",IF(X791="Muy AltaCatastrófico","Extremo",IF(X791="AltaLeve","Moderado",IF(X791="AltaMenor","Moderado",IF(X791="AltaModerado","Alto",IF(X791="AltaMayor","Alto",IF(X791="AltaCatastrófico","Extremo",IF(X791="MediaLeve","Moderado",IF(X791="MediaMenor","Moderado",IF(X791="MediaModerado","Moderado",IF(X791="MediaMayor","Alto",IF(X791="MediaCatastrófico","Extremo",IF(X791="BajaLeve","Bajo",IF(X791="BajaMenor","Moderado",IF(X791="BajaModerado","Moderado",IF(X791="BajaMayor","Alto",IF(X791="BajaCatastrófico","Extremo",IF(X791="Muy BajaLeve","Bajo",IF(X791="Muy BajaMenor","Bajo",IF(X791="Muy BajaModerado","Moderado",IF(X791="Muy BajaMayor","Alto",IF(X791="Muy BajaCatastrófico","Extremo","")))))))))))))))))))))))))</f>
        <v>Alto</v>
      </c>
      <c r="Z791" s="58">
        <v>1</v>
      </c>
      <c r="AA791" s="408" t="s">
        <v>1429</v>
      </c>
      <c r="AB791" s="381" t="s">
        <v>170</v>
      </c>
      <c r="AC791" s="385" t="s">
        <v>879</v>
      </c>
      <c r="AD791" s="396" t="str">
        <f t="shared" si="76"/>
        <v>Probabilidad</v>
      </c>
      <c r="AE791" s="409" t="s">
        <v>64</v>
      </c>
      <c r="AF791" s="301">
        <f t="shared" si="77"/>
        <v>0.25</v>
      </c>
      <c r="AG791" s="409" t="s">
        <v>77</v>
      </c>
      <c r="AH791" s="301">
        <f t="shared" si="78"/>
        <v>0.15</v>
      </c>
      <c r="AI791" s="300">
        <f t="shared" si="79"/>
        <v>0.4</v>
      </c>
      <c r="AJ791" s="59">
        <f>IFERROR(IF(AD791="Probabilidad",(Q791-(+Q791*AI791)),IF(AD791="Impacto",Q791,"")),"")</f>
        <v>0.48</v>
      </c>
      <c r="AK791" s="59">
        <f>IFERROR(IF(AD791="Impacto",(W791-(+W791*AI791)),IF(AD791="Probabilidad",W791,"")),"")</f>
        <v>0.8</v>
      </c>
      <c r="AL791" s="10" t="s">
        <v>66</v>
      </c>
      <c r="AM791" s="10" t="s">
        <v>79</v>
      </c>
      <c r="AN791" s="10" t="s">
        <v>80</v>
      </c>
      <c r="AO791" s="951">
        <f>Q791</f>
        <v>0.8</v>
      </c>
      <c r="AP791" s="951">
        <f>IF(AJ791="","",MIN(AJ791:AJ796))</f>
        <v>0.28799999999999998</v>
      </c>
      <c r="AQ791" s="967" t="str">
        <f>IFERROR(IF(AP791="","",IF(AP791&lt;=0.2,"Muy Baja",IF(AP791&lt;=0.4,"Baja",IF(AP791&lt;=0.6,"Media",IF(AP791&lt;=0.8,"Alta","Muy Alta"))))),"")</f>
        <v>Baja</v>
      </c>
      <c r="AR791" s="951">
        <f>W791</f>
        <v>0.8</v>
      </c>
      <c r="AS791" s="951">
        <f>IF(AK791="","",MIN(AK791:AK796))</f>
        <v>0.60000000000000009</v>
      </c>
      <c r="AT791" s="967" t="str">
        <f>IFERROR(IF(AS791="","",IF(AS791&lt;=0.2,"Leve",IF(AS791&lt;=0.4,"Menor",IF(AS791&lt;=0.6,"Moderado",IF(AS791&lt;=0.8,"Mayor","Catastrófico"))))),"")</f>
        <v>Moderado</v>
      </c>
      <c r="AU791" s="967" t="str">
        <f>Y791</f>
        <v>Alto</v>
      </c>
      <c r="AV791" s="967" t="str">
        <f>IFERROR(IF(OR(AND(AQ791="Muy Baja",AT791="Leve"),AND(AQ791="Muy Baja",AT791="Menor"),AND(AQ791="Baja",AT791="Leve")),"Bajo",IF(OR(AND(AQ791="Muy baja",AT791="Moderado"),AND(AQ791="Baja",AT791="Menor"),AND(AQ791="Baja",AT791="Moderado"),AND(AQ791="Media",AT791="Leve"),AND(AQ791="Media",AT791="Menor"),AND(AQ791="Media",AT791="Moderado"),AND(AQ791="Alta",AT791="Leve"),AND(AQ791="Alta",AT791="Menor")),"Moderado",IF(OR(AND(AQ791="Muy Baja",AT791="Mayor"),AND(AQ791="Baja",AT791="Mayor"),AND(AQ791="Media",AT791="Mayor"),AND(AQ791="Alta",AT791="Moderado"),AND(AQ791="Alta",AT791="Mayor"),AND(AQ791="Muy Alta",AT791="Leve"),AND(AQ791="Muy Alta",AT791="Menor"),AND(AQ791="Muy Alta",AT791="Moderado"),AND(AQ791="Muy Alta",AT791="Mayor")),"Alto",IF(OR(AND(AQ791="Muy Baja",AT791="Catastrófico"),AND(AQ791="Baja",AT791="Catastrófico"),AND(AQ791="Media",AT791="Catastrófico"),AND(AQ791="Alta",AT791="Catastrófico"),AND(AQ791="Muy Alta",AT791="Catastrófico")),"Extremo","")))),"")</f>
        <v>Moderado</v>
      </c>
      <c r="AW791" s="802" t="s">
        <v>167</v>
      </c>
      <c r="AX791" s="804" t="s">
        <v>1775</v>
      </c>
      <c r="AY791" s="804" t="s">
        <v>1776</v>
      </c>
      <c r="AZ791" s="804" t="s">
        <v>1430</v>
      </c>
      <c r="BA791" s="851" t="s">
        <v>1410</v>
      </c>
      <c r="BB791" s="1037">
        <v>45291</v>
      </c>
      <c r="BC791" s="855"/>
      <c r="BD791" s="855"/>
      <c r="BE791" s="1039"/>
      <c r="BF791" s="1039"/>
      <c r="BG791" s="1039"/>
      <c r="BH791" s="1039"/>
      <c r="BI791" s="1039"/>
      <c r="BJ791" s="855"/>
      <c r="BK791" s="855"/>
      <c r="BL791" s="1040"/>
    </row>
    <row r="792" spans="1:64" ht="70.5" x14ac:dyDescent="0.25">
      <c r="A792" s="1056"/>
      <c r="B792" s="1168"/>
      <c r="C792" s="1062"/>
      <c r="D792" s="946"/>
      <c r="E792" s="946"/>
      <c r="F792" s="1016"/>
      <c r="G792" s="852"/>
      <c r="H792" s="803"/>
      <c r="I792" s="1044"/>
      <c r="J792" s="983"/>
      <c r="K792" s="1002"/>
      <c r="L792" s="852"/>
      <c r="M792" s="852"/>
      <c r="N792" s="805"/>
      <c r="O792" s="971"/>
      <c r="P792" s="803"/>
      <c r="Q792" s="955"/>
      <c r="R792" s="803"/>
      <c r="S792" s="955"/>
      <c r="T792" s="803"/>
      <c r="U792" s="955"/>
      <c r="V792" s="958"/>
      <c r="W792" s="955"/>
      <c r="X792" s="955"/>
      <c r="Y792" s="968"/>
      <c r="Z792" s="68">
        <v>2</v>
      </c>
      <c r="AA792" s="408" t="s">
        <v>1777</v>
      </c>
      <c r="AB792" s="383" t="s">
        <v>170</v>
      </c>
      <c r="AC792" s="385" t="s">
        <v>883</v>
      </c>
      <c r="AD792" s="384" t="str">
        <f t="shared" si="76"/>
        <v>Impacto</v>
      </c>
      <c r="AE792" s="383" t="s">
        <v>76</v>
      </c>
      <c r="AF792" s="302">
        <f t="shared" si="77"/>
        <v>0.1</v>
      </c>
      <c r="AG792" s="383" t="s">
        <v>77</v>
      </c>
      <c r="AH792" s="302">
        <f t="shared" si="78"/>
        <v>0.15</v>
      </c>
      <c r="AI792" s="315">
        <f t="shared" si="79"/>
        <v>0.25</v>
      </c>
      <c r="AJ792" s="69">
        <f>IFERROR(IF(AND(AD791="Probabilidad",AD792="Probabilidad"),(AJ791-(+AJ791*AI792)),IF(AD792="Probabilidad",(Q791-(+Q791*AI792)),IF(AD792="Impacto",AJ791,""))),"")</f>
        <v>0.48</v>
      </c>
      <c r="AK792" s="69">
        <f>IFERROR(IF(AND(AD791="Impacto",AD792="Impacto"),(AK791-(+AK791*AI792)),IF(AD792="Impacto",(W791-(W791*AI792)),IF(AD792="Probabilidad",AK791,""))),"")</f>
        <v>0.60000000000000009</v>
      </c>
      <c r="AL792" s="19" t="s">
        <v>66</v>
      </c>
      <c r="AM792" s="19" t="s">
        <v>79</v>
      </c>
      <c r="AN792" s="19" t="s">
        <v>80</v>
      </c>
      <c r="AO792" s="952"/>
      <c r="AP792" s="952"/>
      <c r="AQ792" s="968"/>
      <c r="AR792" s="952"/>
      <c r="AS792" s="952"/>
      <c r="AT792" s="968"/>
      <c r="AU792" s="968"/>
      <c r="AV792" s="968"/>
      <c r="AW792" s="803"/>
      <c r="AX792" s="805"/>
      <c r="AY792" s="805"/>
      <c r="AZ792" s="805"/>
      <c r="BA792" s="852"/>
      <c r="BB792" s="852"/>
      <c r="BC792" s="852"/>
      <c r="BD792" s="852"/>
      <c r="BE792" s="1020"/>
      <c r="BF792" s="1020"/>
      <c r="BG792" s="1020"/>
      <c r="BH792" s="1020"/>
      <c r="BI792" s="1020"/>
      <c r="BJ792" s="852"/>
      <c r="BK792" s="852"/>
      <c r="BL792" s="1041"/>
    </row>
    <row r="793" spans="1:64" ht="120" x14ac:dyDescent="0.25">
      <c r="A793" s="1056"/>
      <c r="B793" s="1168"/>
      <c r="C793" s="1062"/>
      <c r="D793" s="946"/>
      <c r="E793" s="946"/>
      <c r="F793" s="1016"/>
      <c r="G793" s="852"/>
      <c r="H793" s="803"/>
      <c r="I793" s="1044"/>
      <c r="J793" s="983"/>
      <c r="K793" s="1002"/>
      <c r="L793" s="852"/>
      <c r="M793" s="852"/>
      <c r="N793" s="805"/>
      <c r="O793" s="971"/>
      <c r="P793" s="803"/>
      <c r="Q793" s="955"/>
      <c r="R793" s="803"/>
      <c r="S793" s="955"/>
      <c r="T793" s="803"/>
      <c r="U793" s="955"/>
      <c r="V793" s="958"/>
      <c r="W793" s="955"/>
      <c r="X793" s="955"/>
      <c r="Y793" s="968"/>
      <c r="Z793" s="68">
        <v>3</v>
      </c>
      <c r="AA793" s="87" t="s">
        <v>1778</v>
      </c>
      <c r="AB793" s="383" t="s">
        <v>165</v>
      </c>
      <c r="AC793" s="385" t="s">
        <v>869</v>
      </c>
      <c r="AD793" s="384" t="str">
        <f t="shared" si="76"/>
        <v>Probabilidad</v>
      </c>
      <c r="AE793" s="383" t="s">
        <v>64</v>
      </c>
      <c r="AF793" s="302">
        <f t="shared" si="77"/>
        <v>0.25</v>
      </c>
      <c r="AG793" s="383" t="s">
        <v>77</v>
      </c>
      <c r="AH793" s="302">
        <f t="shared" si="78"/>
        <v>0.15</v>
      </c>
      <c r="AI793" s="315">
        <f t="shared" si="79"/>
        <v>0.4</v>
      </c>
      <c r="AJ793" s="69">
        <f>IFERROR(IF(AND(AD792="Probabilidad",AD793="Probabilidad"),(AJ792-(+AJ792*AI793)),IF(AND(AD792="Impacto",AD793="Probabilidad"),(AJ791-(+AJ791*AI793)),IF(AD793="Impacto",AJ792,""))),"")</f>
        <v>0.28799999999999998</v>
      </c>
      <c r="AK793" s="69">
        <f>IFERROR(IF(AND(AD792="Impacto",AD793="Impacto"),(AK792-(+AK792*AI793)),IF(AND(AD792="Probabilidad",AD793="Impacto"),(AK791-(+AK791*AI793)),IF(AD793="Probabilidad",AK792,""))),"")</f>
        <v>0.60000000000000009</v>
      </c>
      <c r="AL793" s="19" t="s">
        <v>66</v>
      </c>
      <c r="AM793" s="19" t="s">
        <v>67</v>
      </c>
      <c r="AN793" s="19" t="s">
        <v>80</v>
      </c>
      <c r="AO793" s="952"/>
      <c r="AP793" s="952"/>
      <c r="AQ793" s="968"/>
      <c r="AR793" s="952"/>
      <c r="AS793" s="952"/>
      <c r="AT793" s="968"/>
      <c r="AU793" s="968"/>
      <c r="AV793" s="968"/>
      <c r="AW793" s="803"/>
      <c r="AX793" s="805"/>
      <c r="AY793" s="805"/>
      <c r="AZ793" s="805"/>
      <c r="BA793" s="852"/>
      <c r="BB793" s="852"/>
      <c r="BC793" s="852"/>
      <c r="BD793" s="852"/>
      <c r="BE793" s="1020"/>
      <c r="BF793" s="1020"/>
      <c r="BG793" s="1020"/>
      <c r="BH793" s="1020"/>
      <c r="BI793" s="1020"/>
      <c r="BJ793" s="852"/>
      <c r="BK793" s="852"/>
      <c r="BL793" s="1041"/>
    </row>
    <row r="794" spans="1:64" x14ac:dyDescent="0.25">
      <c r="A794" s="1056"/>
      <c r="B794" s="1168"/>
      <c r="C794" s="1062"/>
      <c r="D794" s="946"/>
      <c r="E794" s="946"/>
      <c r="F794" s="1016"/>
      <c r="G794" s="852"/>
      <c r="H794" s="803"/>
      <c r="I794" s="1044"/>
      <c r="J794" s="983"/>
      <c r="K794" s="1002"/>
      <c r="L794" s="852"/>
      <c r="M794" s="852"/>
      <c r="N794" s="805"/>
      <c r="O794" s="971"/>
      <c r="P794" s="803"/>
      <c r="Q794" s="955"/>
      <c r="R794" s="803"/>
      <c r="S794" s="955"/>
      <c r="T794" s="803"/>
      <c r="U794" s="955"/>
      <c r="V794" s="958"/>
      <c r="W794" s="955"/>
      <c r="X794" s="955"/>
      <c r="Y794" s="968"/>
      <c r="Z794" s="68">
        <v>4</v>
      </c>
      <c r="AA794" s="385"/>
      <c r="AB794" s="383"/>
      <c r="AC794" s="385"/>
      <c r="AD794" s="384" t="str">
        <f t="shared" si="76"/>
        <v/>
      </c>
      <c r="AE794" s="383"/>
      <c r="AF794" s="302" t="str">
        <f t="shared" si="77"/>
        <v/>
      </c>
      <c r="AG794" s="383"/>
      <c r="AH794" s="302" t="str">
        <f t="shared" si="78"/>
        <v/>
      </c>
      <c r="AI794" s="315" t="str">
        <f t="shared" si="79"/>
        <v/>
      </c>
      <c r="AJ794" s="69" t="str">
        <f>IFERROR(IF(AND(AD793="Probabilidad",AD794="Probabilidad"),(AJ793-(+AJ793*AI794)),IF(AND(AD793="Impacto",AD794="Probabilidad"),(AJ792-(+AJ792*AI794)),IF(AD794="Impacto",AJ793,""))),"")</f>
        <v/>
      </c>
      <c r="AK794" s="69" t="str">
        <f>IFERROR(IF(AND(AD793="Impacto",AD794="Impacto"),(AK793-(+AK793*AI794)),IF(AND(AD793="Probabilidad",AD794="Impacto"),(AK792-(+AK792*AI794)),IF(AD794="Probabilidad",AK793,""))),"")</f>
        <v/>
      </c>
      <c r="AL794" s="19"/>
      <c r="AM794" s="19"/>
      <c r="AN794" s="19"/>
      <c r="AO794" s="952"/>
      <c r="AP794" s="952"/>
      <c r="AQ794" s="968"/>
      <c r="AR794" s="952"/>
      <c r="AS794" s="952"/>
      <c r="AT794" s="968"/>
      <c r="AU794" s="968"/>
      <c r="AV794" s="968"/>
      <c r="AW794" s="803"/>
      <c r="AX794" s="805"/>
      <c r="AY794" s="805"/>
      <c r="AZ794" s="805"/>
      <c r="BA794" s="852"/>
      <c r="BB794" s="852"/>
      <c r="BC794" s="852"/>
      <c r="BD794" s="852"/>
      <c r="BE794" s="1020"/>
      <c r="BF794" s="1020"/>
      <c r="BG794" s="1020"/>
      <c r="BH794" s="1020"/>
      <c r="BI794" s="1020"/>
      <c r="BJ794" s="852"/>
      <c r="BK794" s="852"/>
      <c r="BL794" s="1041"/>
    </row>
    <row r="795" spans="1:64" x14ac:dyDescent="0.25">
      <c r="A795" s="1056"/>
      <c r="B795" s="1168"/>
      <c r="C795" s="1062"/>
      <c r="D795" s="946"/>
      <c r="E795" s="946"/>
      <c r="F795" s="1016"/>
      <c r="G795" s="852"/>
      <c r="H795" s="803"/>
      <c r="I795" s="1044"/>
      <c r="J795" s="983"/>
      <c r="K795" s="1002"/>
      <c r="L795" s="852"/>
      <c r="M795" s="852"/>
      <c r="N795" s="805"/>
      <c r="O795" s="971"/>
      <c r="P795" s="803"/>
      <c r="Q795" s="955"/>
      <c r="R795" s="803"/>
      <c r="S795" s="955"/>
      <c r="T795" s="803"/>
      <c r="U795" s="955"/>
      <c r="V795" s="958"/>
      <c r="W795" s="955"/>
      <c r="X795" s="955"/>
      <c r="Y795" s="968"/>
      <c r="Z795" s="68">
        <v>5</v>
      </c>
      <c r="AA795" s="385"/>
      <c r="AB795" s="383"/>
      <c r="AC795" s="385"/>
      <c r="AD795" s="384" t="str">
        <f t="shared" si="76"/>
        <v/>
      </c>
      <c r="AE795" s="383"/>
      <c r="AF795" s="302" t="str">
        <f t="shared" si="77"/>
        <v/>
      </c>
      <c r="AG795" s="383"/>
      <c r="AH795" s="302" t="str">
        <f t="shared" si="78"/>
        <v/>
      </c>
      <c r="AI795" s="315" t="str">
        <f t="shared" si="79"/>
        <v/>
      </c>
      <c r="AJ795" s="69" t="str">
        <f>IFERROR(IF(AND(AD794="Probabilidad",AD795="Probabilidad"),(AJ794-(+AJ794*AI795)),IF(AND(AD794="Impacto",AD795="Probabilidad"),(AJ793-(+AJ793*AI795)),IF(AD795="Impacto",AJ794,""))),"")</f>
        <v/>
      </c>
      <c r="AK795" s="69" t="str">
        <f>IFERROR(IF(AND(AD794="Impacto",AD795="Impacto"),(AK794-(+AK794*AI795)),IF(AND(AD794="Probabilidad",AD795="Impacto"),(AK793-(+AK793*AI795)),IF(AD795="Probabilidad",AK794,""))),"")</f>
        <v/>
      </c>
      <c r="AL795" s="19"/>
      <c r="AM795" s="19"/>
      <c r="AN795" s="19"/>
      <c r="AO795" s="952"/>
      <c r="AP795" s="952"/>
      <c r="AQ795" s="968"/>
      <c r="AR795" s="952"/>
      <c r="AS795" s="952"/>
      <c r="AT795" s="968"/>
      <c r="AU795" s="968"/>
      <c r="AV795" s="968"/>
      <c r="AW795" s="803"/>
      <c r="AX795" s="805"/>
      <c r="AY795" s="805"/>
      <c r="AZ795" s="805"/>
      <c r="BA795" s="852"/>
      <c r="BB795" s="852"/>
      <c r="BC795" s="852"/>
      <c r="BD795" s="852"/>
      <c r="BE795" s="1020"/>
      <c r="BF795" s="1020"/>
      <c r="BG795" s="1020"/>
      <c r="BH795" s="1020"/>
      <c r="BI795" s="1020"/>
      <c r="BJ795" s="852"/>
      <c r="BK795" s="852"/>
      <c r="BL795" s="1041"/>
    </row>
    <row r="796" spans="1:64" ht="15.75" thickBot="1" x14ac:dyDescent="0.3">
      <c r="A796" s="1056"/>
      <c r="B796" s="1168"/>
      <c r="C796" s="1062"/>
      <c r="D796" s="947"/>
      <c r="E796" s="947"/>
      <c r="F796" s="1017"/>
      <c r="G796" s="960"/>
      <c r="H796" s="847"/>
      <c r="I796" s="1045"/>
      <c r="J796" s="984"/>
      <c r="K796" s="1003"/>
      <c r="L796" s="960"/>
      <c r="M796" s="960"/>
      <c r="N796" s="806"/>
      <c r="O796" s="972"/>
      <c r="P796" s="847"/>
      <c r="Q796" s="956"/>
      <c r="R796" s="847"/>
      <c r="S796" s="956"/>
      <c r="T796" s="847"/>
      <c r="U796" s="956"/>
      <c r="V796" s="959"/>
      <c r="W796" s="956"/>
      <c r="X796" s="956"/>
      <c r="Y796" s="969"/>
      <c r="Z796" s="60">
        <v>6</v>
      </c>
      <c r="AA796" s="387"/>
      <c r="AB796" s="388"/>
      <c r="AC796" s="387"/>
      <c r="AD796" s="389" t="str">
        <f t="shared" si="76"/>
        <v/>
      </c>
      <c r="AE796" s="397"/>
      <c r="AF796" s="303" t="str">
        <f t="shared" si="77"/>
        <v/>
      </c>
      <c r="AG796" s="397"/>
      <c r="AH796" s="303" t="str">
        <f t="shared" si="78"/>
        <v/>
      </c>
      <c r="AI796" s="61" t="str">
        <f t="shared" si="79"/>
        <v/>
      </c>
      <c r="AJ796" s="69" t="str">
        <f>IFERROR(IF(AND(AD795="Probabilidad",AD796="Probabilidad"),(AJ795-(+AJ795*AI796)),IF(AND(AD795="Impacto",AD796="Probabilidad"),(AJ794-(+AJ794*AI796)),IF(AD796="Impacto",AJ795,""))),"")</f>
        <v/>
      </c>
      <c r="AK796" s="69" t="str">
        <f>IFERROR(IF(AND(AD795="Impacto",AD796="Impacto"),(AK795-(+AK795*AI796)),IF(AND(AD795="Probabilidad",AD796="Impacto"),(AK794-(+AK794*AI796)),IF(AD796="Probabilidad",AK795,""))),"")</f>
        <v/>
      </c>
      <c r="AL796" s="20"/>
      <c r="AM796" s="20"/>
      <c r="AN796" s="20"/>
      <c r="AO796" s="953"/>
      <c r="AP796" s="953"/>
      <c r="AQ796" s="969"/>
      <c r="AR796" s="953"/>
      <c r="AS796" s="953"/>
      <c r="AT796" s="969"/>
      <c r="AU796" s="969"/>
      <c r="AV796" s="969"/>
      <c r="AW796" s="847"/>
      <c r="AX796" s="806"/>
      <c r="AY796" s="806"/>
      <c r="AZ796" s="806"/>
      <c r="BA796" s="960"/>
      <c r="BB796" s="960"/>
      <c r="BC796" s="960"/>
      <c r="BD796" s="960"/>
      <c r="BE796" s="1021"/>
      <c r="BF796" s="1021"/>
      <c r="BG796" s="1021"/>
      <c r="BH796" s="1021"/>
      <c r="BI796" s="1021"/>
      <c r="BJ796" s="960"/>
      <c r="BK796" s="960"/>
      <c r="BL796" s="1042"/>
    </row>
    <row r="797" spans="1:64" ht="76.5" customHeight="1" x14ac:dyDescent="0.25">
      <c r="A797" s="1056"/>
      <c r="B797" s="1168"/>
      <c r="C797" s="1062"/>
      <c r="D797" s="945" t="s">
        <v>840</v>
      </c>
      <c r="E797" s="945" t="s">
        <v>134</v>
      </c>
      <c r="F797" s="1015">
        <v>8</v>
      </c>
      <c r="G797" s="851" t="s">
        <v>1427</v>
      </c>
      <c r="H797" s="802" t="s">
        <v>99</v>
      </c>
      <c r="I797" s="1043" t="s">
        <v>1456</v>
      </c>
      <c r="J797" s="982" t="s">
        <v>16</v>
      </c>
      <c r="K797" s="1001" t="str">
        <f>CONCATENATE(" *",[33]Árbol_G!C880," *",[33]Árbol_G!E880," *",[33]Árbol_G!G880)</f>
        <v xml:space="preserve"> * * *</v>
      </c>
      <c r="L797" s="851" t="s">
        <v>885</v>
      </c>
      <c r="M797" s="851" t="s">
        <v>886</v>
      </c>
      <c r="N797" s="804"/>
      <c r="O797" s="970"/>
      <c r="P797" s="802" t="s">
        <v>72</v>
      </c>
      <c r="Q797" s="954">
        <f>IF(P797="Muy Alta",100%,IF(P797="Alta",80%,IF(P797="Media",60%,IF(P797="Baja",40%,IF(P797="Muy Baja",20%,"")))))</f>
        <v>0.8</v>
      </c>
      <c r="R797" s="802"/>
      <c r="S797" s="954" t="str">
        <f>IF(R797="Catastrófico",100%,IF(R797="Mayor",80%,IF(R797="Moderado",60%,IF(R797="Menor",40%,IF(R797="Leve",20%,"")))))</f>
        <v/>
      </c>
      <c r="T797" s="802" t="s">
        <v>9</v>
      </c>
      <c r="U797" s="954">
        <f>IF(T797="Catastrófico",100%,IF(T797="Mayor",80%,IF(T797="Moderado",60%,IF(T797="Menor",40%,IF(T797="Leve",20%,"")))))</f>
        <v>0.4</v>
      </c>
      <c r="V797" s="957" t="str">
        <f>IF(W797=100%,"Catastrófico",IF(W797=80%,"Mayor",IF(W797=60%,"Moderado",IF(W797=40%,"Menor",IF(W797=20%,"Leve","")))))</f>
        <v>Menor</v>
      </c>
      <c r="W797" s="954">
        <f>IF(AND(S797="",U797=""),"",MAX(S797,U797))</f>
        <v>0.4</v>
      </c>
      <c r="X797" s="954" t="str">
        <f>CONCATENATE(P797,V797)</f>
        <v>AltaMenor</v>
      </c>
      <c r="Y797" s="967" t="str">
        <f>IF(X797="Muy AltaLeve","Alto",IF(X797="Muy AltaMenor","Alto",IF(X797="Muy AltaModerado","Alto",IF(X797="Muy AltaMayor","Alto",IF(X797="Muy AltaCatastrófico","Extremo",IF(X797="AltaLeve","Moderado",IF(X797="AltaMenor","Moderado",IF(X797="AltaModerado","Alto",IF(X797="AltaMayor","Alto",IF(X797="AltaCatastrófico","Extremo",IF(X797="MediaLeve","Moderado",IF(X797="MediaMenor","Moderado",IF(X797="MediaModerado","Moderado",IF(X797="MediaMayor","Alto",IF(X797="MediaCatastrófico","Extremo",IF(X797="BajaLeve","Bajo",IF(X797="BajaMenor","Moderado",IF(X797="BajaModerado","Moderado",IF(X797="BajaMayor","Alto",IF(X797="BajaCatastrófico","Extremo",IF(X797="Muy BajaLeve","Bajo",IF(X797="Muy BajaMenor","Bajo",IF(X797="Muy BajaModerado","Moderado",IF(X797="Muy BajaMayor","Alto",IF(X797="Muy BajaCatastrófico","Extremo","")))))))))))))))))))))))))</f>
        <v>Moderado</v>
      </c>
      <c r="Z797" s="58">
        <v>1</v>
      </c>
      <c r="AA797" s="408" t="s">
        <v>1431</v>
      </c>
      <c r="AB797" s="381" t="s">
        <v>170</v>
      </c>
      <c r="AC797" s="385" t="s">
        <v>1244</v>
      </c>
      <c r="AD797" s="382" t="str">
        <f t="shared" si="76"/>
        <v>Probabilidad</v>
      </c>
      <c r="AE797" s="381" t="s">
        <v>64</v>
      </c>
      <c r="AF797" s="301">
        <f t="shared" si="77"/>
        <v>0.25</v>
      </c>
      <c r="AG797" s="381" t="s">
        <v>77</v>
      </c>
      <c r="AH797" s="301">
        <f t="shared" si="78"/>
        <v>0.15</v>
      </c>
      <c r="AI797" s="300">
        <f t="shared" si="79"/>
        <v>0.4</v>
      </c>
      <c r="AJ797" s="59">
        <f>IFERROR(IF(AD797="Probabilidad",(Q797-(+Q797*AI797)),IF(AD797="Impacto",Q797,"")),"")</f>
        <v>0.48</v>
      </c>
      <c r="AK797" s="59">
        <f>IFERROR(IF(AD797="Impacto",(W797-(+W797*AI797)),IF(AD797="Probabilidad",W797,"")),"")</f>
        <v>0.4</v>
      </c>
      <c r="AL797" s="10" t="s">
        <v>66</v>
      </c>
      <c r="AM797" s="10" t="s">
        <v>79</v>
      </c>
      <c r="AN797" s="10" t="s">
        <v>80</v>
      </c>
      <c r="AO797" s="951">
        <f>Q797</f>
        <v>0.8</v>
      </c>
      <c r="AP797" s="951">
        <f>IF(AJ797="","",MIN(AJ797:AJ802))</f>
        <v>0.2016</v>
      </c>
      <c r="AQ797" s="967" t="str">
        <f>IFERROR(IF(AP797="","",IF(AP797&lt;=0.2,"Muy Baja",IF(AP797&lt;=0.4,"Baja",IF(AP797&lt;=0.6,"Media",IF(AP797&lt;=0.8,"Alta","Muy Alta"))))),"")</f>
        <v>Baja</v>
      </c>
      <c r="AR797" s="951">
        <f>W797</f>
        <v>0.4</v>
      </c>
      <c r="AS797" s="951">
        <f>IF(AK797="","",MIN(AK797:AK802))</f>
        <v>0.22500000000000003</v>
      </c>
      <c r="AT797" s="967" t="str">
        <f>IFERROR(IF(AS797="","",IF(AS797&lt;=0.2,"Leve",IF(AS797&lt;=0.4,"Menor",IF(AS797&lt;=0.6,"Moderado",IF(AS797&lt;=0.8,"Mayor","Catastrófico"))))),"")</f>
        <v>Menor</v>
      </c>
      <c r="AU797" s="967" t="str">
        <f>Y797</f>
        <v>Moderado</v>
      </c>
      <c r="AV797" s="967" t="str">
        <f>IFERROR(IF(OR(AND(AQ797="Muy Baja",AT797="Leve"),AND(AQ797="Muy Baja",AT797="Menor"),AND(AQ797="Baja",AT797="Leve")),"Bajo",IF(OR(AND(AQ797="Muy baja",AT797="Moderado"),AND(AQ797="Baja",AT797="Menor"),AND(AQ797="Baja",AT797="Moderado"),AND(AQ797="Media",AT797="Leve"),AND(AQ797="Media",AT797="Menor"),AND(AQ797="Media",AT797="Moderado"),AND(AQ797="Alta",AT797="Leve"),AND(AQ797="Alta",AT797="Menor")),"Moderado",IF(OR(AND(AQ797="Muy Baja",AT797="Mayor"),AND(AQ797="Baja",AT797="Mayor"),AND(AQ797="Media",AT797="Mayor"),AND(AQ797="Alta",AT797="Moderado"),AND(AQ797="Alta",AT797="Mayor"),AND(AQ797="Muy Alta",AT797="Leve"),AND(AQ797="Muy Alta",AT797="Menor"),AND(AQ797="Muy Alta",AT797="Moderado"),AND(AQ797="Muy Alta",AT797="Mayor")),"Alto",IF(OR(AND(AQ797="Muy Baja",AT797="Catastrófico"),AND(AQ797="Baja",AT797="Catastrófico"),AND(AQ797="Media",AT797="Catastrófico"),AND(AQ797="Alta",AT797="Catastrófico"),AND(AQ797="Muy Alta",AT797="Catastrófico")),"Extremo","")))),"")</f>
        <v>Moderado</v>
      </c>
      <c r="AW797" s="802" t="s">
        <v>167</v>
      </c>
      <c r="AX797" s="1064" t="s">
        <v>1779</v>
      </c>
      <c r="AY797" s="1064" t="s">
        <v>1780</v>
      </c>
      <c r="AZ797" s="804" t="s">
        <v>1430</v>
      </c>
      <c r="BA797" s="851" t="s">
        <v>1410</v>
      </c>
      <c r="BB797" s="1037">
        <v>45291</v>
      </c>
      <c r="BC797" s="855"/>
      <c r="BD797" s="855"/>
      <c r="BE797" s="1039"/>
      <c r="BF797" s="1039"/>
      <c r="BG797" s="1039"/>
      <c r="BH797" s="1039"/>
      <c r="BI797" s="1039"/>
      <c r="BJ797" s="855"/>
      <c r="BK797" s="855"/>
      <c r="BL797" s="1040"/>
    </row>
    <row r="798" spans="1:64" ht="70.5" x14ac:dyDescent="0.25">
      <c r="A798" s="1056"/>
      <c r="B798" s="1168"/>
      <c r="C798" s="1062"/>
      <c r="D798" s="946"/>
      <c r="E798" s="946"/>
      <c r="F798" s="1016"/>
      <c r="G798" s="852"/>
      <c r="H798" s="803"/>
      <c r="I798" s="1044"/>
      <c r="J798" s="983"/>
      <c r="K798" s="1002"/>
      <c r="L798" s="852"/>
      <c r="M798" s="852"/>
      <c r="N798" s="805"/>
      <c r="O798" s="971"/>
      <c r="P798" s="803"/>
      <c r="Q798" s="955"/>
      <c r="R798" s="803"/>
      <c r="S798" s="955"/>
      <c r="T798" s="803"/>
      <c r="U798" s="955"/>
      <c r="V798" s="958"/>
      <c r="W798" s="955"/>
      <c r="X798" s="955"/>
      <c r="Y798" s="968"/>
      <c r="Z798" s="68">
        <v>2</v>
      </c>
      <c r="AA798" s="408" t="s">
        <v>1777</v>
      </c>
      <c r="AB798" s="383" t="s">
        <v>170</v>
      </c>
      <c r="AC798" s="385" t="s">
        <v>1432</v>
      </c>
      <c r="AD798" s="384" t="str">
        <f t="shared" si="76"/>
        <v>Impacto</v>
      </c>
      <c r="AE798" s="383" t="s">
        <v>76</v>
      </c>
      <c r="AF798" s="302">
        <f t="shared" si="77"/>
        <v>0.1</v>
      </c>
      <c r="AG798" s="383" t="s">
        <v>77</v>
      </c>
      <c r="AH798" s="302">
        <f t="shared" si="78"/>
        <v>0.15</v>
      </c>
      <c r="AI798" s="315">
        <f t="shared" si="79"/>
        <v>0.25</v>
      </c>
      <c r="AJ798" s="69">
        <f>IFERROR(IF(AND(AD797="Probabilidad",AD798="Probabilidad"),(AJ797-(+AJ797*AI798)),IF(AD798="Probabilidad",(Q797-(+Q797*AI798)),IF(AD798="Impacto",AJ797,""))),"")</f>
        <v>0.48</v>
      </c>
      <c r="AK798" s="69">
        <f>IFERROR(IF(AND(AD797="Impacto",AD798="Impacto"),(AK797-(+AK797*AI798)),IF(AD798="Impacto",(W797-(W797*AI798)),IF(AD798="Probabilidad",AK797,""))),"")</f>
        <v>0.30000000000000004</v>
      </c>
      <c r="AL798" s="19" t="s">
        <v>66</v>
      </c>
      <c r="AM798" s="19" t="s">
        <v>79</v>
      </c>
      <c r="AN798" s="19" t="s">
        <v>80</v>
      </c>
      <c r="AO798" s="952"/>
      <c r="AP798" s="952"/>
      <c r="AQ798" s="968"/>
      <c r="AR798" s="952"/>
      <c r="AS798" s="952"/>
      <c r="AT798" s="968"/>
      <c r="AU798" s="968"/>
      <c r="AV798" s="968"/>
      <c r="AW798" s="803"/>
      <c r="AX798" s="1065"/>
      <c r="AY798" s="1065"/>
      <c r="AZ798" s="1248"/>
      <c r="BA798" s="852"/>
      <c r="BB798" s="852"/>
      <c r="BC798" s="852"/>
      <c r="BD798" s="852"/>
      <c r="BE798" s="1020"/>
      <c r="BF798" s="1020"/>
      <c r="BG798" s="1020"/>
      <c r="BH798" s="1020"/>
      <c r="BI798" s="1020"/>
      <c r="BJ798" s="852"/>
      <c r="BK798" s="852"/>
      <c r="BL798" s="1041"/>
    </row>
    <row r="799" spans="1:64" ht="90" x14ac:dyDescent="0.25">
      <c r="A799" s="1056"/>
      <c r="B799" s="1168"/>
      <c r="C799" s="1062"/>
      <c r="D799" s="946"/>
      <c r="E799" s="946"/>
      <c r="F799" s="1016"/>
      <c r="G799" s="852"/>
      <c r="H799" s="803"/>
      <c r="I799" s="1044"/>
      <c r="J799" s="983"/>
      <c r="K799" s="1002"/>
      <c r="L799" s="852"/>
      <c r="M799" s="852"/>
      <c r="N799" s="805"/>
      <c r="O799" s="971"/>
      <c r="P799" s="803"/>
      <c r="Q799" s="955"/>
      <c r="R799" s="803"/>
      <c r="S799" s="955"/>
      <c r="T799" s="803"/>
      <c r="U799" s="955"/>
      <c r="V799" s="958"/>
      <c r="W799" s="955"/>
      <c r="X799" s="955"/>
      <c r="Y799" s="968"/>
      <c r="Z799" s="68">
        <v>3</v>
      </c>
      <c r="AA799" s="385" t="s">
        <v>1781</v>
      </c>
      <c r="AB799" s="383" t="s">
        <v>170</v>
      </c>
      <c r="AC799" s="385" t="s">
        <v>847</v>
      </c>
      <c r="AD799" s="384" t="str">
        <f t="shared" si="76"/>
        <v>Impacto</v>
      </c>
      <c r="AE799" s="383" t="s">
        <v>76</v>
      </c>
      <c r="AF799" s="302">
        <f t="shared" si="77"/>
        <v>0.1</v>
      </c>
      <c r="AG799" s="383" t="s">
        <v>77</v>
      </c>
      <c r="AH799" s="302">
        <f t="shared" si="78"/>
        <v>0.15</v>
      </c>
      <c r="AI799" s="315">
        <f t="shared" si="79"/>
        <v>0.25</v>
      </c>
      <c r="AJ799" s="69">
        <f>IFERROR(IF(AND(AD798="Probabilidad",AD799="Probabilidad"),(AJ798-(+AJ798*AI799)),IF(AND(AD798="Impacto",AD799="Probabilidad"),(AJ797-(+AJ797*AI799)),IF(AD799="Impacto",AJ798,""))),"")</f>
        <v>0.48</v>
      </c>
      <c r="AK799" s="69">
        <f>IFERROR(IF(AND(AD798="Impacto",AD799="Impacto"),(AK798-(+AK798*AI799)),IF(AND(AD798="Probabilidad",AD799="Impacto"),(AK797-(+AK797*AI799)),IF(AD799="Probabilidad",AK798,""))),"")</f>
        <v>0.22500000000000003</v>
      </c>
      <c r="AL799" s="19" t="s">
        <v>66</v>
      </c>
      <c r="AM799" s="19" t="s">
        <v>67</v>
      </c>
      <c r="AN799" s="19" t="s">
        <v>80</v>
      </c>
      <c r="AO799" s="952"/>
      <c r="AP799" s="952"/>
      <c r="AQ799" s="968"/>
      <c r="AR799" s="952"/>
      <c r="AS799" s="952"/>
      <c r="AT799" s="968"/>
      <c r="AU799" s="968"/>
      <c r="AV799" s="968"/>
      <c r="AW799" s="803"/>
      <c r="AX799" s="1065"/>
      <c r="AY799" s="1065"/>
      <c r="AZ799" s="1248"/>
      <c r="BA799" s="852"/>
      <c r="BB799" s="852"/>
      <c r="BC799" s="852"/>
      <c r="BD799" s="852"/>
      <c r="BE799" s="1020"/>
      <c r="BF799" s="1020"/>
      <c r="BG799" s="1020"/>
      <c r="BH799" s="1020"/>
      <c r="BI799" s="1020"/>
      <c r="BJ799" s="852"/>
      <c r="BK799" s="852"/>
      <c r="BL799" s="1041"/>
    </row>
    <row r="800" spans="1:64" ht="70.5" x14ac:dyDescent="0.25">
      <c r="A800" s="1056"/>
      <c r="B800" s="1168"/>
      <c r="C800" s="1062"/>
      <c r="D800" s="946"/>
      <c r="E800" s="946"/>
      <c r="F800" s="1016"/>
      <c r="G800" s="852"/>
      <c r="H800" s="803"/>
      <c r="I800" s="1044"/>
      <c r="J800" s="983"/>
      <c r="K800" s="1002"/>
      <c r="L800" s="852"/>
      <c r="M800" s="852"/>
      <c r="N800" s="805"/>
      <c r="O800" s="971"/>
      <c r="P800" s="803"/>
      <c r="Q800" s="955"/>
      <c r="R800" s="803"/>
      <c r="S800" s="955"/>
      <c r="T800" s="803"/>
      <c r="U800" s="955"/>
      <c r="V800" s="958"/>
      <c r="W800" s="955"/>
      <c r="X800" s="955"/>
      <c r="Y800" s="968"/>
      <c r="Z800" s="68">
        <v>4</v>
      </c>
      <c r="AA800" s="408" t="s">
        <v>1782</v>
      </c>
      <c r="AB800" s="383" t="s">
        <v>170</v>
      </c>
      <c r="AC800" s="408" t="s">
        <v>891</v>
      </c>
      <c r="AD800" s="384" t="str">
        <f t="shared" si="76"/>
        <v>Probabilidad</v>
      </c>
      <c r="AE800" s="383" t="s">
        <v>64</v>
      </c>
      <c r="AF800" s="302">
        <f t="shared" si="77"/>
        <v>0.25</v>
      </c>
      <c r="AG800" s="383" t="s">
        <v>77</v>
      </c>
      <c r="AH800" s="302">
        <f t="shared" si="78"/>
        <v>0.15</v>
      </c>
      <c r="AI800" s="315">
        <f t="shared" si="79"/>
        <v>0.4</v>
      </c>
      <c r="AJ800" s="69">
        <f>IFERROR(IF(AND(AD799="Probabilidad",AD800="Probabilidad"),(AJ799-(+AJ799*AI800)),IF(AND(AD799="Impacto",AD800="Probabilidad"),(AJ798-(+AJ798*AI800)),IF(AD800="Impacto",AJ799,""))),"")</f>
        <v>0.28799999999999998</v>
      </c>
      <c r="AK800" s="71">
        <f>IFERROR(IF(AND(AD799="Impacto",AD800="Impacto"),(AK799-(+AK799*AI800)),IF(AND(AD799="Probabilidad",AD800="Impacto"),(AK798-(+AK798*AI800)),IF(AD800="Probabilidad",AK799,""))),"")</f>
        <v>0.22500000000000003</v>
      </c>
      <c r="AL800" s="19" t="s">
        <v>66</v>
      </c>
      <c r="AM800" s="19" t="s">
        <v>79</v>
      </c>
      <c r="AN800" s="19" t="s">
        <v>80</v>
      </c>
      <c r="AO800" s="952"/>
      <c r="AP800" s="952"/>
      <c r="AQ800" s="968"/>
      <c r="AR800" s="952"/>
      <c r="AS800" s="952"/>
      <c r="AT800" s="968"/>
      <c r="AU800" s="968"/>
      <c r="AV800" s="968"/>
      <c r="AW800" s="803"/>
      <c r="AX800" s="1065"/>
      <c r="AY800" s="1065"/>
      <c r="AZ800" s="1248"/>
      <c r="BA800" s="852"/>
      <c r="BB800" s="852"/>
      <c r="BC800" s="852"/>
      <c r="BD800" s="852"/>
      <c r="BE800" s="1020"/>
      <c r="BF800" s="1020"/>
      <c r="BG800" s="1020"/>
      <c r="BH800" s="1020"/>
      <c r="BI800" s="1020"/>
      <c r="BJ800" s="852"/>
      <c r="BK800" s="852"/>
      <c r="BL800" s="1041"/>
    </row>
    <row r="801" spans="1:64" ht="135" x14ac:dyDescent="0.25">
      <c r="A801" s="1056"/>
      <c r="B801" s="1168"/>
      <c r="C801" s="1062"/>
      <c r="D801" s="946"/>
      <c r="E801" s="946"/>
      <c r="F801" s="1016"/>
      <c r="G801" s="852"/>
      <c r="H801" s="803"/>
      <c r="I801" s="1044"/>
      <c r="J801" s="983"/>
      <c r="K801" s="1002"/>
      <c r="L801" s="852"/>
      <c r="M801" s="852"/>
      <c r="N801" s="805"/>
      <c r="O801" s="971"/>
      <c r="P801" s="803"/>
      <c r="Q801" s="955"/>
      <c r="R801" s="803"/>
      <c r="S801" s="955"/>
      <c r="T801" s="803"/>
      <c r="U801" s="955"/>
      <c r="V801" s="958"/>
      <c r="W801" s="955"/>
      <c r="X801" s="955"/>
      <c r="Y801" s="968"/>
      <c r="Z801" s="68">
        <v>5</v>
      </c>
      <c r="AA801" s="90" t="s">
        <v>1433</v>
      </c>
      <c r="AB801" s="383" t="s">
        <v>165</v>
      </c>
      <c r="AC801" s="385" t="s">
        <v>869</v>
      </c>
      <c r="AD801" s="384" t="str">
        <f t="shared" si="76"/>
        <v>Probabilidad</v>
      </c>
      <c r="AE801" s="383" t="s">
        <v>75</v>
      </c>
      <c r="AF801" s="302">
        <f t="shared" si="77"/>
        <v>0.15</v>
      </c>
      <c r="AG801" s="383" t="s">
        <v>77</v>
      </c>
      <c r="AH801" s="302">
        <f t="shared" si="78"/>
        <v>0.15</v>
      </c>
      <c r="AI801" s="315">
        <f t="shared" si="79"/>
        <v>0.3</v>
      </c>
      <c r="AJ801" s="69">
        <f>IFERROR(IF(AND(AD800="Probabilidad",AD801="Probabilidad"),(AJ800-(+AJ800*AI801)),IF(AND(AD800="Impacto",AD801="Probabilidad"),(AJ799-(+AJ799*AI801)),IF(AD801="Impacto",AJ800,""))),"")</f>
        <v>0.2016</v>
      </c>
      <c r="AK801" s="69">
        <f>IFERROR(IF(AND(AD800="Impacto",AD801="Impacto"),(AK800-(+AK800*AI801)),IF(AND(AD800="Probabilidad",AD801="Impacto"),(AK799-(+AK799*AI801)),IF(AD801="Probabilidad",AK800,""))),"")</f>
        <v>0.22500000000000003</v>
      </c>
      <c r="AL801" s="19" t="s">
        <v>66</v>
      </c>
      <c r="AM801" s="19" t="s">
        <v>79</v>
      </c>
      <c r="AN801" s="19" t="s">
        <v>80</v>
      </c>
      <c r="AO801" s="952"/>
      <c r="AP801" s="952"/>
      <c r="AQ801" s="968"/>
      <c r="AR801" s="952"/>
      <c r="AS801" s="952"/>
      <c r="AT801" s="968"/>
      <c r="AU801" s="968"/>
      <c r="AV801" s="968"/>
      <c r="AW801" s="803"/>
      <c r="AX801" s="1065"/>
      <c r="AY801" s="1065"/>
      <c r="AZ801" s="1248"/>
      <c r="BA801" s="852"/>
      <c r="BB801" s="852"/>
      <c r="BC801" s="852"/>
      <c r="BD801" s="852"/>
      <c r="BE801" s="1020"/>
      <c r="BF801" s="1020"/>
      <c r="BG801" s="1020"/>
      <c r="BH801" s="1020"/>
      <c r="BI801" s="1020"/>
      <c r="BJ801" s="852"/>
      <c r="BK801" s="852"/>
      <c r="BL801" s="1041"/>
    </row>
    <row r="802" spans="1:64" ht="15.75" thickBot="1" x14ac:dyDescent="0.3">
      <c r="A802" s="1056"/>
      <c r="B802" s="1168"/>
      <c r="C802" s="1062"/>
      <c r="D802" s="947"/>
      <c r="E802" s="947"/>
      <c r="F802" s="1017"/>
      <c r="G802" s="960"/>
      <c r="H802" s="847"/>
      <c r="I802" s="1045"/>
      <c r="J802" s="984"/>
      <c r="K802" s="1003"/>
      <c r="L802" s="960"/>
      <c r="M802" s="960"/>
      <c r="N802" s="806"/>
      <c r="O802" s="972"/>
      <c r="P802" s="847"/>
      <c r="Q802" s="956"/>
      <c r="R802" s="847"/>
      <c r="S802" s="956"/>
      <c r="T802" s="847"/>
      <c r="U802" s="956"/>
      <c r="V802" s="959"/>
      <c r="W802" s="956"/>
      <c r="X802" s="956"/>
      <c r="Y802" s="969"/>
      <c r="Z802" s="60">
        <v>6</v>
      </c>
      <c r="AA802" s="387"/>
      <c r="AB802" s="388"/>
      <c r="AC802" s="387"/>
      <c r="AD802" s="391" t="str">
        <f t="shared" si="76"/>
        <v/>
      </c>
      <c r="AE802" s="388"/>
      <c r="AF802" s="303" t="str">
        <f t="shared" si="77"/>
        <v/>
      </c>
      <c r="AG802" s="388"/>
      <c r="AH802" s="303" t="str">
        <f t="shared" si="78"/>
        <v/>
      </c>
      <c r="AI802" s="61" t="str">
        <f t="shared" si="79"/>
        <v/>
      </c>
      <c r="AJ802" s="69" t="str">
        <f>IFERROR(IF(AND(AD801="Probabilidad",AD802="Probabilidad"),(AJ801-(+AJ801*AI802)),IF(AND(AD801="Impacto",AD802="Probabilidad"),(AJ800-(+AJ800*AI802)),IF(AD802="Impacto",AJ801,""))),"")</f>
        <v/>
      </c>
      <c r="AK802" s="69" t="str">
        <f>IFERROR(IF(AND(AD801="Impacto",AD802="Impacto"),(AK801-(+AK801*AI802)),IF(AND(AD801="Probabilidad",AD802="Impacto"),(AK800-(+AK800*AI802)),IF(AD802="Probabilidad",AK801,""))),"")</f>
        <v/>
      </c>
      <c r="AL802" s="20"/>
      <c r="AM802" s="20"/>
      <c r="AN802" s="20"/>
      <c r="AO802" s="953"/>
      <c r="AP802" s="953"/>
      <c r="AQ802" s="969"/>
      <c r="AR802" s="953"/>
      <c r="AS802" s="953"/>
      <c r="AT802" s="969"/>
      <c r="AU802" s="969"/>
      <c r="AV802" s="969"/>
      <c r="AW802" s="847"/>
      <c r="AX802" s="1066"/>
      <c r="AY802" s="1066"/>
      <c r="AZ802" s="1249"/>
      <c r="BA802" s="960"/>
      <c r="BB802" s="960"/>
      <c r="BC802" s="960"/>
      <c r="BD802" s="960"/>
      <c r="BE802" s="1021"/>
      <c r="BF802" s="1021"/>
      <c r="BG802" s="1021"/>
      <c r="BH802" s="1021"/>
      <c r="BI802" s="1021"/>
      <c r="BJ802" s="960"/>
      <c r="BK802" s="960"/>
      <c r="BL802" s="1042"/>
    </row>
    <row r="803" spans="1:64" ht="228.75" customHeight="1" x14ac:dyDescent="0.25">
      <c r="A803" s="1056"/>
      <c r="B803" s="1168"/>
      <c r="C803" s="1062"/>
      <c r="D803" s="945" t="s">
        <v>840</v>
      </c>
      <c r="E803" s="945" t="s">
        <v>134</v>
      </c>
      <c r="F803" s="1015">
        <v>9</v>
      </c>
      <c r="G803" s="851" t="s">
        <v>1434</v>
      </c>
      <c r="H803" s="802" t="s">
        <v>100</v>
      </c>
      <c r="I803" s="1043" t="s">
        <v>1457</v>
      </c>
      <c r="J803" s="982" t="s">
        <v>16</v>
      </c>
      <c r="K803" s="1001" t="str">
        <f>CONCATENATE(" *",[33]Árbol_G!C897," *",[33]Árbol_G!E897," *",[33]Árbol_G!G897)</f>
        <v xml:space="preserve"> * * *</v>
      </c>
      <c r="L803" s="851" t="s">
        <v>1435</v>
      </c>
      <c r="M803" s="851" t="s">
        <v>1436</v>
      </c>
      <c r="N803" s="804"/>
      <c r="O803" s="970"/>
      <c r="P803" s="802" t="s">
        <v>71</v>
      </c>
      <c r="Q803" s="954">
        <f>IF(P803="Muy Alta",100%,IF(P803="Alta",80%,IF(P803="Media",60%,IF(P803="Baja",40%,IF(P803="Muy Baja",20%,"")))))</f>
        <v>0.4</v>
      </c>
      <c r="R803" s="802" t="s">
        <v>74</v>
      </c>
      <c r="S803" s="954">
        <f>IF(R803="Catastrófico",100%,IF(R803="Mayor",80%,IF(R803="Moderado",60%,IF(R803="Menor",40%,IF(R803="Leve",20%,"")))))</f>
        <v>0.2</v>
      </c>
      <c r="T803" s="802" t="s">
        <v>10</v>
      </c>
      <c r="U803" s="954">
        <f>IF(T803="Catastrófico",100%,IF(T803="Mayor",80%,IF(T803="Moderado",60%,IF(T803="Menor",40%,IF(T803="Leve",20%,"")))))</f>
        <v>0.6</v>
      </c>
      <c r="V803" s="957" t="str">
        <f>IF(W803=100%,"Catastrófico",IF(W803=80%,"Mayor",IF(W803=60%,"Moderado",IF(W803=40%,"Menor",IF(W803=20%,"Leve","")))))</f>
        <v>Moderado</v>
      </c>
      <c r="W803" s="954">
        <f>IF(AND(S803="",U803=""),"",MAX(S803,U803))</f>
        <v>0.6</v>
      </c>
      <c r="X803" s="954" t="str">
        <f>CONCATENATE(P803,V803)</f>
        <v>BajaModerado</v>
      </c>
      <c r="Y803" s="967" t="str">
        <f>IF(X803="Muy AltaLeve","Alto",IF(X803="Muy AltaMenor","Alto",IF(X803="Muy AltaModerado","Alto",IF(X803="Muy AltaMayor","Alto",IF(X803="Muy AltaCatastrófico","Extremo",IF(X803="AltaLeve","Moderado",IF(X803="AltaMenor","Moderado",IF(X803="AltaModerado","Alto",IF(X803="AltaMayor","Alto",IF(X803="AltaCatastrófico","Extremo",IF(X803="MediaLeve","Moderado",IF(X803="MediaMenor","Moderado",IF(X803="MediaModerado","Moderado",IF(X803="MediaMayor","Alto",IF(X803="MediaCatastrófico","Extremo",IF(X803="BajaLeve","Bajo",IF(X803="BajaMenor","Moderado",IF(X803="BajaModerado","Moderado",IF(X803="BajaMayor","Alto",IF(X803="BajaCatastrófico","Extremo",IF(X803="Muy BajaLeve","Bajo",IF(X803="Muy BajaMenor","Bajo",IF(X803="Muy BajaModerado","Moderado",IF(X803="Muy BajaMayor","Alto",IF(X803="Muy BajaCatastrófico","Extremo","")))))))))))))))))))))))))</f>
        <v>Moderado</v>
      </c>
      <c r="Z803" s="58">
        <v>1</v>
      </c>
      <c r="AA803" s="90" t="s">
        <v>1783</v>
      </c>
      <c r="AB803" s="381" t="s">
        <v>165</v>
      </c>
      <c r="AC803" s="385" t="s">
        <v>869</v>
      </c>
      <c r="AD803" s="396" t="str">
        <f t="shared" si="76"/>
        <v>Probabilidad</v>
      </c>
      <c r="AE803" s="409" t="s">
        <v>75</v>
      </c>
      <c r="AF803" s="301">
        <f t="shared" si="77"/>
        <v>0.15</v>
      </c>
      <c r="AG803" s="409" t="s">
        <v>77</v>
      </c>
      <c r="AH803" s="301">
        <f t="shared" si="78"/>
        <v>0.15</v>
      </c>
      <c r="AI803" s="300">
        <f t="shared" si="79"/>
        <v>0.3</v>
      </c>
      <c r="AJ803" s="59">
        <f>IFERROR(IF(AD803="Probabilidad",(Q803-(+Q803*AI803)),IF(AD803="Impacto",Q803,"")),"")</f>
        <v>0.28000000000000003</v>
      </c>
      <c r="AK803" s="59">
        <f>IFERROR(IF(AD803="Impacto",(W803-(+W803*AI803)),IF(AD803="Probabilidad",W803,"")),"")</f>
        <v>0.6</v>
      </c>
      <c r="AL803" s="10" t="s">
        <v>66</v>
      </c>
      <c r="AM803" s="10" t="s">
        <v>67</v>
      </c>
      <c r="AN803" s="10" t="s">
        <v>80</v>
      </c>
      <c r="AO803" s="951">
        <f>Q803</f>
        <v>0.4</v>
      </c>
      <c r="AP803" s="951">
        <f>IF(AJ803="","",MIN(AJ803:AJ808))</f>
        <v>0.28000000000000003</v>
      </c>
      <c r="AQ803" s="967" t="str">
        <f>IFERROR(IF(AP803="","",IF(AP803&lt;=0.2,"Muy Baja",IF(AP803&lt;=0.4,"Baja",IF(AP803&lt;=0.6,"Media",IF(AP803&lt;=0.8,"Alta","Muy Alta"))))),"")</f>
        <v>Baja</v>
      </c>
      <c r="AR803" s="951">
        <f>W803</f>
        <v>0.6</v>
      </c>
      <c r="AS803" s="951">
        <f>IF(AK803="","",MIN(AK803:AK808))</f>
        <v>0.6</v>
      </c>
      <c r="AT803" s="967" t="str">
        <f>IFERROR(IF(AS803="","",IF(AS803&lt;=0.2,"Leve",IF(AS803&lt;=0.4,"Menor",IF(AS803&lt;=0.6,"Moderado",IF(AS803&lt;=0.8,"Mayor","Catastrófico"))))),"")</f>
        <v>Moderado</v>
      </c>
      <c r="AU803" s="967" t="str">
        <f>Y803</f>
        <v>Moderado</v>
      </c>
      <c r="AV803" s="967" t="str">
        <f>IFERROR(IF(OR(AND(AQ803="Muy Baja",AT803="Leve"),AND(AQ803="Muy Baja",AT803="Menor"),AND(AQ803="Baja",AT803="Leve")),"Bajo",IF(OR(AND(AQ803="Muy baja",AT803="Moderado"),AND(AQ803="Baja",AT803="Menor"),AND(AQ803="Baja",AT803="Moderado"),AND(AQ803="Media",AT803="Leve"),AND(AQ803="Media",AT803="Menor"),AND(AQ803="Media",AT803="Moderado"),AND(AQ803="Alta",AT803="Leve"),AND(AQ803="Alta",AT803="Menor")),"Moderado",IF(OR(AND(AQ803="Muy Baja",AT803="Mayor"),AND(AQ803="Baja",AT803="Mayor"),AND(AQ803="Media",AT803="Mayor"),AND(AQ803="Alta",AT803="Moderado"),AND(AQ803="Alta",AT803="Mayor"),AND(AQ803="Muy Alta",AT803="Leve"),AND(AQ803="Muy Alta",AT803="Menor"),AND(AQ803="Muy Alta",AT803="Moderado"),AND(AQ803="Muy Alta",AT803="Mayor")),"Alto",IF(OR(AND(AQ803="Muy Baja",AT803="Catastrófico"),AND(AQ803="Baja",AT803="Catastrófico"),AND(AQ803="Media",AT803="Catastrófico"),AND(AQ803="Alta",AT803="Catastrófico"),AND(AQ803="Muy Alta",AT803="Catastrófico")),"Extremo","")))),"")</f>
        <v>Moderado</v>
      </c>
      <c r="AW803" s="802" t="s">
        <v>167</v>
      </c>
      <c r="AX803" s="1253" t="s">
        <v>1784</v>
      </c>
      <c r="AY803" s="804" t="s">
        <v>1785</v>
      </c>
      <c r="AZ803" s="804" t="s">
        <v>1409</v>
      </c>
      <c r="BA803" s="851" t="s">
        <v>1410</v>
      </c>
      <c r="BB803" s="1037">
        <v>45291</v>
      </c>
      <c r="BC803" s="855"/>
      <c r="BD803" s="855"/>
      <c r="BE803" s="1039"/>
      <c r="BF803" s="1039"/>
      <c r="BG803" s="1039"/>
      <c r="BH803" s="1039"/>
      <c r="BI803" s="1039"/>
      <c r="BJ803" s="855"/>
      <c r="BK803" s="855"/>
      <c r="BL803" s="1040"/>
    </row>
    <row r="804" spans="1:64" ht="70.5" x14ac:dyDescent="0.25">
      <c r="A804" s="1056"/>
      <c r="B804" s="1168"/>
      <c r="C804" s="1062"/>
      <c r="D804" s="946"/>
      <c r="E804" s="946"/>
      <c r="F804" s="1016"/>
      <c r="G804" s="852"/>
      <c r="H804" s="803"/>
      <c r="I804" s="1044"/>
      <c r="J804" s="983"/>
      <c r="K804" s="1002"/>
      <c r="L804" s="852"/>
      <c r="M804" s="852"/>
      <c r="N804" s="805"/>
      <c r="O804" s="971"/>
      <c r="P804" s="803"/>
      <c r="Q804" s="955"/>
      <c r="R804" s="803"/>
      <c r="S804" s="955"/>
      <c r="T804" s="803"/>
      <c r="U804" s="955"/>
      <c r="V804" s="958"/>
      <c r="W804" s="955"/>
      <c r="X804" s="955"/>
      <c r="Y804" s="968"/>
      <c r="Z804" s="68">
        <v>2</v>
      </c>
      <c r="AA804" s="309"/>
      <c r="AB804" s="383"/>
      <c r="AC804" s="385"/>
      <c r="AD804" s="384" t="str">
        <f t="shared" si="76"/>
        <v/>
      </c>
      <c r="AE804" s="383"/>
      <c r="AF804" s="302" t="str">
        <f t="shared" si="77"/>
        <v/>
      </c>
      <c r="AG804" s="383"/>
      <c r="AH804" s="302" t="str">
        <f t="shared" si="78"/>
        <v/>
      </c>
      <c r="AI804" s="315" t="str">
        <f t="shared" si="79"/>
        <v/>
      </c>
      <c r="AJ804" s="69" t="str">
        <f>IFERROR(IF(AND(AD803="Probabilidad",AD804="Probabilidad"),(AJ803-(+AJ803*AI804)),IF(AD804="Probabilidad",(Q803-(+Q803*AI804)),IF(AD804="Impacto",AJ803,""))),"")</f>
        <v/>
      </c>
      <c r="AK804" s="69" t="str">
        <f>IFERROR(IF(AND(AD803="Impacto",AD804="Impacto"),(AK803-(+AK803*AI804)),IF(AD804="Impacto",(W803-(W803*AI804)),IF(AD804="Probabilidad",AK803,""))),"")</f>
        <v/>
      </c>
      <c r="AL804" s="19" t="s">
        <v>66</v>
      </c>
      <c r="AM804" s="19" t="s">
        <v>79</v>
      </c>
      <c r="AN804" s="19" t="s">
        <v>80</v>
      </c>
      <c r="AO804" s="952"/>
      <c r="AP804" s="952"/>
      <c r="AQ804" s="968"/>
      <c r="AR804" s="952"/>
      <c r="AS804" s="952"/>
      <c r="AT804" s="968"/>
      <c r="AU804" s="968"/>
      <c r="AV804" s="968"/>
      <c r="AW804" s="803"/>
      <c r="AX804" s="1254"/>
      <c r="AY804" s="805"/>
      <c r="AZ804" s="805"/>
      <c r="BA804" s="852"/>
      <c r="BB804" s="852"/>
      <c r="BC804" s="852"/>
      <c r="BD804" s="852"/>
      <c r="BE804" s="1020"/>
      <c r="BF804" s="1020"/>
      <c r="BG804" s="1020"/>
      <c r="BH804" s="1020"/>
      <c r="BI804" s="1020"/>
      <c r="BJ804" s="852"/>
      <c r="BK804" s="852"/>
      <c r="BL804" s="1041"/>
    </row>
    <row r="805" spans="1:64" x14ac:dyDescent="0.25">
      <c r="A805" s="1056"/>
      <c r="B805" s="1168"/>
      <c r="C805" s="1062"/>
      <c r="D805" s="946"/>
      <c r="E805" s="946"/>
      <c r="F805" s="1016"/>
      <c r="G805" s="852"/>
      <c r="H805" s="803"/>
      <c r="I805" s="1044"/>
      <c r="J805" s="983"/>
      <c r="K805" s="1002"/>
      <c r="L805" s="852"/>
      <c r="M805" s="852"/>
      <c r="N805" s="805"/>
      <c r="O805" s="971"/>
      <c r="P805" s="803"/>
      <c r="Q805" s="955"/>
      <c r="R805" s="803"/>
      <c r="S805" s="955"/>
      <c r="T805" s="803"/>
      <c r="U805" s="955"/>
      <c r="V805" s="958"/>
      <c r="W805" s="955"/>
      <c r="X805" s="955"/>
      <c r="Y805" s="968"/>
      <c r="Z805" s="68">
        <v>3</v>
      </c>
      <c r="AA805" s="385"/>
      <c r="AB805" s="383"/>
      <c r="AC805" s="385"/>
      <c r="AD805" s="384" t="str">
        <f t="shared" si="76"/>
        <v/>
      </c>
      <c r="AE805" s="383"/>
      <c r="AF805" s="302" t="str">
        <f t="shared" si="77"/>
        <v/>
      </c>
      <c r="AG805" s="383"/>
      <c r="AH805" s="302" t="str">
        <f t="shared" si="78"/>
        <v/>
      </c>
      <c r="AI805" s="315" t="str">
        <f t="shared" si="79"/>
        <v/>
      </c>
      <c r="AJ805" s="69" t="str">
        <f>IFERROR(IF(AND(AD804="Probabilidad",AD805="Probabilidad"),(AJ804-(+AJ804*AI805)),IF(AND(AD804="Impacto",AD805="Probabilidad"),(AJ803-(+AJ803*AI805)),IF(AD805="Impacto",AJ804,""))),"")</f>
        <v/>
      </c>
      <c r="AK805" s="69" t="str">
        <f>IFERROR(IF(AND(AD804="Impacto",AD805="Impacto"),(AK804-(+AK804*AI805)),IF(AND(AD804="Probabilidad",AD805="Impacto"),(AK803-(+AK803*AI805)),IF(AD805="Probabilidad",AK804,""))),"")</f>
        <v/>
      </c>
      <c r="AL805" s="19"/>
      <c r="AM805" s="19"/>
      <c r="AN805" s="19"/>
      <c r="AO805" s="952"/>
      <c r="AP805" s="952"/>
      <c r="AQ805" s="968"/>
      <c r="AR805" s="952"/>
      <c r="AS805" s="952"/>
      <c r="AT805" s="968"/>
      <c r="AU805" s="968"/>
      <c r="AV805" s="968"/>
      <c r="AW805" s="803"/>
      <c r="AX805" s="1254"/>
      <c r="AY805" s="805"/>
      <c r="AZ805" s="805"/>
      <c r="BA805" s="852"/>
      <c r="BB805" s="852"/>
      <c r="BC805" s="852"/>
      <c r="BD805" s="852"/>
      <c r="BE805" s="1020"/>
      <c r="BF805" s="1020"/>
      <c r="BG805" s="1020"/>
      <c r="BH805" s="1020"/>
      <c r="BI805" s="1020"/>
      <c r="BJ805" s="852"/>
      <c r="BK805" s="852"/>
      <c r="BL805" s="1041"/>
    </row>
    <row r="806" spans="1:64" x14ac:dyDescent="0.25">
      <c r="A806" s="1056"/>
      <c r="B806" s="1168"/>
      <c r="C806" s="1062"/>
      <c r="D806" s="946"/>
      <c r="E806" s="946"/>
      <c r="F806" s="1016"/>
      <c r="G806" s="852"/>
      <c r="H806" s="803"/>
      <c r="I806" s="1044"/>
      <c r="J806" s="983"/>
      <c r="K806" s="1002"/>
      <c r="L806" s="852"/>
      <c r="M806" s="852"/>
      <c r="N806" s="805"/>
      <c r="O806" s="971"/>
      <c r="P806" s="803"/>
      <c r="Q806" s="955"/>
      <c r="R806" s="803"/>
      <c r="S806" s="955"/>
      <c r="T806" s="803"/>
      <c r="U806" s="955"/>
      <c r="V806" s="958"/>
      <c r="W806" s="955"/>
      <c r="X806" s="955"/>
      <c r="Y806" s="968"/>
      <c r="Z806" s="68">
        <v>4</v>
      </c>
      <c r="AA806" s="385"/>
      <c r="AB806" s="383"/>
      <c r="AC806" s="385"/>
      <c r="AD806" s="384" t="str">
        <f t="shared" si="76"/>
        <v/>
      </c>
      <c r="AE806" s="383"/>
      <c r="AF806" s="302" t="str">
        <f t="shared" si="77"/>
        <v/>
      </c>
      <c r="AG806" s="383"/>
      <c r="AH806" s="302" t="str">
        <f t="shared" si="78"/>
        <v/>
      </c>
      <c r="AI806" s="315" t="str">
        <f t="shared" si="79"/>
        <v/>
      </c>
      <c r="AJ806" s="69" t="str">
        <f>IFERROR(IF(AND(AD805="Probabilidad",AD806="Probabilidad"),(AJ805-(+AJ805*AI806)),IF(AND(AD805="Impacto",AD806="Probabilidad"),(AJ804-(+AJ804*AI806)),IF(AD806="Impacto",AJ805,""))),"")</f>
        <v/>
      </c>
      <c r="AK806" s="69" t="str">
        <f>IFERROR(IF(AND(AD805="Impacto",AD806="Impacto"),(AK805-(+AK805*AI806)),IF(AND(AD805="Probabilidad",AD806="Impacto"),(AK804-(+AK804*AI806)),IF(AD806="Probabilidad",AK805,""))),"")</f>
        <v/>
      </c>
      <c r="AL806" s="19"/>
      <c r="AM806" s="19"/>
      <c r="AN806" s="19"/>
      <c r="AO806" s="952"/>
      <c r="AP806" s="952"/>
      <c r="AQ806" s="968"/>
      <c r="AR806" s="952"/>
      <c r="AS806" s="952"/>
      <c r="AT806" s="968"/>
      <c r="AU806" s="968"/>
      <c r="AV806" s="968"/>
      <c r="AW806" s="803"/>
      <c r="AX806" s="1254"/>
      <c r="AY806" s="805"/>
      <c r="AZ806" s="805"/>
      <c r="BA806" s="852"/>
      <c r="BB806" s="852"/>
      <c r="BC806" s="852"/>
      <c r="BD806" s="852"/>
      <c r="BE806" s="1020"/>
      <c r="BF806" s="1020"/>
      <c r="BG806" s="1020"/>
      <c r="BH806" s="1020"/>
      <c r="BI806" s="1020"/>
      <c r="BJ806" s="852"/>
      <c r="BK806" s="852"/>
      <c r="BL806" s="1041"/>
    </row>
    <row r="807" spans="1:64" x14ac:dyDescent="0.25">
      <c r="A807" s="1056"/>
      <c r="B807" s="1168"/>
      <c r="C807" s="1062"/>
      <c r="D807" s="946"/>
      <c r="E807" s="946"/>
      <c r="F807" s="1016"/>
      <c r="G807" s="852"/>
      <c r="H807" s="803"/>
      <c r="I807" s="1044"/>
      <c r="J807" s="983"/>
      <c r="K807" s="1002"/>
      <c r="L807" s="852"/>
      <c r="M807" s="852"/>
      <c r="N807" s="805"/>
      <c r="O807" s="971"/>
      <c r="P807" s="803"/>
      <c r="Q807" s="955"/>
      <c r="R807" s="803"/>
      <c r="S807" s="955"/>
      <c r="T807" s="803"/>
      <c r="U807" s="955"/>
      <c r="V807" s="958"/>
      <c r="W807" s="955"/>
      <c r="X807" s="955"/>
      <c r="Y807" s="968"/>
      <c r="Z807" s="68">
        <v>5</v>
      </c>
      <c r="AA807" s="385"/>
      <c r="AB807" s="383"/>
      <c r="AC807" s="385"/>
      <c r="AD807" s="384" t="str">
        <f t="shared" si="76"/>
        <v/>
      </c>
      <c r="AE807" s="383"/>
      <c r="AF807" s="302" t="str">
        <f t="shared" si="77"/>
        <v/>
      </c>
      <c r="AG807" s="383"/>
      <c r="AH807" s="302" t="str">
        <f t="shared" si="78"/>
        <v/>
      </c>
      <c r="AI807" s="315" t="str">
        <f t="shared" si="79"/>
        <v/>
      </c>
      <c r="AJ807" s="69" t="str">
        <f>IFERROR(IF(AND(AD806="Probabilidad",AD807="Probabilidad"),(AJ806-(+AJ806*AI807)),IF(AND(AD806="Impacto",AD807="Probabilidad"),(AJ805-(+AJ805*AI807)),IF(AD807="Impacto",AJ806,""))),"")</f>
        <v/>
      </c>
      <c r="AK807" s="69" t="str">
        <f>IFERROR(IF(AND(AD806="Impacto",AD807="Impacto"),(AK806-(+AK806*AI807)),IF(AND(AD806="Probabilidad",AD807="Impacto"),(AK805-(+AK805*AI807)),IF(AD807="Probabilidad",AK806,""))),"")</f>
        <v/>
      </c>
      <c r="AL807" s="19"/>
      <c r="AM807" s="19"/>
      <c r="AN807" s="19"/>
      <c r="AO807" s="952"/>
      <c r="AP807" s="952"/>
      <c r="AQ807" s="968"/>
      <c r="AR807" s="952"/>
      <c r="AS807" s="952"/>
      <c r="AT807" s="968"/>
      <c r="AU807" s="968"/>
      <c r="AV807" s="968"/>
      <c r="AW807" s="803"/>
      <c r="AX807" s="1254"/>
      <c r="AY807" s="805"/>
      <c r="AZ807" s="805"/>
      <c r="BA807" s="852"/>
      <c r="BB807" s="852"/>
      <c r="BC807" s="852"/>
      <c r="BD807" s="852"/>
      <c r="BE807" s="1020"/>
      <c r="BF807" s="1020"/>
      <c r="BG807" s="1020"/>
      <c r="BH807" s="1020"/>
      <c r="BI807" s="1020"/>
      <c r="BJ807" s="852"/>
      <c r="BK807" s="852"/>
      <c r="BL807" s="1041"/>
    </row>
    <row r="808" spans="1:64" ht="15.75" thickBot="1" x14ac:dyDescent="0.3">
      <c r="A808" s="1056"/>
      <c r="B808" s="1168"/>
      <c r="C808" s="1062"/>
      <c r="D808" s="947"/>
      <c r="E808" s="947"/>
      <c r="F808" s="1017"/>
      <c r="G808" s="960"/>
      <c r="H808" s="847"/>
      <c r="I808" s="1045"/>
      <c r="J808" s="984"/>
      <c r="K808" s="1003"/>
      <c r="L808" s="960"/>
      <c r="M808" s="960"/>
      <c r="N808" s="806"/>
      <c r="O808" s="972"/>
      <c r="P808" s="847"/>
      <c r="Q808" s="956"/>
      <c r="R808" s="847"/>
      <c r="S808" s="956"/>
      <c r="T808" s="847"/>
      <c r="U808" s="956"/>
      <c r="V808" s="959"/>
      <c r="W808" s="956"/>
      <c r="X808" s="956"/>
      <c r="Y808" s="969"/>
      <c r="Z808" s="60">
        <v>6</v>
      </c>
      <c r="AA808" s="387"/>
      <c r="AB808" s="388"/>
      <c r="AC808" s="387"/>
      <c r="AD808" s="389" t="str">
        <f t="shared" si="76"/>
        <v/>
      </c>
      <c r="AE808" s="397"/>
      <c r="AF808" s="303" t="str">
        <f t="shared" si="77"/>
        <v/>
      </c>
      <c r="AG808" s="397"/>
      <c r="AH808" s="303" t="str">
        <f t="shared" si="78"/>
        <v/>
      </c>
      <c r="AI808" s="61" t="str">
        <f t="shared" si="79"/>
        <v/>
      </c>
      <c r="AJ808" s="69" t="str">
        <f>IFERROR(IF(AND(AD807="Probabilidad",AD808="Probabilidad"),(AJ807-(+AJ807*AI808)),IF(AND(AD807="Impacto",AD808="Probabilidad"),(AJ806-(+AJ806*AI808)),IF(AD808="Impacto",AJ807,""))),"")</f>
        <v/>
      </c>
      <c r="AK808" s="69" t="str">
        <f>IFERROR(IF(AND(AD807="Impacto",AD808="Impacto"),(AK807-(+AK807*AI808)),IF(AND(AD807="Probabilidad",AD808="Impacto"),(AK806-(+AK806*AI808)),IF(AD808="Probabilidad",AK807,""))),"")</f>
        <v/>
      </c>
      <c r="AL808" s="20"/>
      <c r="AM808" s="20"/>
      <c r="AN808" s="20"/>
      <c r="AO808" s="953"/>
      <c r="AP808" s="953"/>
      <c r="AQ808" s="969"/>
      <c r="AR808" s="953"/>
      <c r="AS808" s="953"/>
      <c r="AT808" s="969"/>
      <c r="AU808" s="969"/>
      <c r="AV808" s="969"/>
      <c r="AW808" s="847"/>
      <c r="AX808" s="1255"/>
      <c r="AY808" s="806"/>
      <c r="AZ808" s="806"/>
      <c r="BA808" s="960"/>
      <c r="BB808" s="960"/>
      <c r="BC808" s="960"/>
      <c r="BD808" s="960"/>
      <c r="BE808" s="1021"/>
      <c r="BF808" s="1021"/>
      <c r="BG808" s="1021"/>
      <c r="BH808" s="1021"/>
      <c r="BI808" s="1021"/>
      <c r="BJ808" s="960"/>
      <c r="BK808" s="960"/>
      <c r="BL808" s="1042"/>
    </row>
    <row r="809" spans="1:64" ht="105" customHeight="1" x14ac:dyDescent="0.25">
      <c r="A809" s="1056"/>
      <c r="B809" s="1168"/>
      <c r="C809" s="1062"/>
      <c r="D809" s="945" t="s">
        <v>840</v>
      </c>
      <c r="E809" s="945" t="s">
        <v>134</v>
      </c>
      <c r="F809" s="1015">
        <v>10</v>
      </c>
      <c r="G809" s="851" t="s">
        <v>1434</v>
      </c>
      <c r="H809" s="802" t="s">
        <v>99</v>
      </c>
      <c r="I809" s="1043" t="s">
        <v>1458</v>
      </c>
      <c r="J809" s="982" t="s">
        <v>16</v>
      </c>
      <c r="K809" s="1001" t="str">
        <f>CONCATENATE(" *",[33]Árbol_G!C914," *",[33]Árbol_G!E914," *",[33]Árbol_G!G914)</f>
        <v xml:space="preserve"> * * *</v>
      </c>
      <c r="L809" s="851" t="s">
        <v>1437</v>
      </c>
      <c r="M809" s="851" t="s">
        <v>1438</v>
      </c>
      <c r="N809" s="804"/>
      <c r="O809" s="970"/>
      <c r="P809" s="802" t="s">
        <v>70</v>
      </c>
      <c r="Q809" s="954">
        <f>IF(P809="Muy Alta",100%,IF(P809="Alta",80%,IF(P809="Media",60%,IF(P809="Baja",40%,IF(P809="Muy Baja",20%,"")))))</f>
        <v>0.2</v>
      </c>
      <c r="R809" s="802"/>
      <c r="S809" s="954" t="str">
        <f>IF(R809="Catastrófico",100%,IF(R809="Mayor",80%,IF(R809="Moderado",60%,IF(R809="Menor",40%,IF(R809="Leve",20%,"")))))</f>
        <v/>
      </c>
      <c r="T809" s="802" t="s">
        <v>74</v>
      </c>
      <c r="U809" s="954">
        <f>IF(T809="Catastrófico",100%,IF(T809="Mayor",80%,IF(T809="Moderado",60%,IF(T809="Menor",40%,IF(T809="Leve",20%,"")))))</f>
        <v>0.2</v>
      </c>
      <c r="V809" s="957" t="str">
        <f>IF(W809=100%,"Catastrófico",IF(W809=80%,"Mayor",IF(W809=60%,"Moderado",IF(W809=40%,"Menor",IF(W809=20%,"Leve","")))))</f>
        <v>Leve</v>
      </c>
      <c r="W809" s="954">
        <f>IF(AND(S809="",U809=""),"",MAX(S809,U809))</f>
        <v>0.2</v>
      </c>
      <c r="X809" s="954" t="str">
        <f>CONCATENATE(P809,V809)</f>
        <v>Muy BajaLeve</v>
      </c>
      <c r="Y809" s="967" t="str">
        <f>IF(X809="Muy AltaLeve","Alto",IF(X809="Muy AltaMenor","Alto",IF(X809="Muy AltaModerado","Alto",IF(X809="Muy AltaMayor","Alto",IF(X809="Muy AltaCatastrófico","Extremo",IF(X809="AltaLeve","Moderado",IF(X809="AltaMenor","Moderado",IF(X809="AltaModerado","Alto",IF(X809="AltaMayor","Alto",IF(X809="AltaCatastrófico","Extremo",IF(X809="MediaLeve","Moderado",IF(X809="MediaMenor","Moderado",IF(X809="MediaModerado","Moderado",IF(X809="MediaMayor","Alto",IF(X809="MediaCatastrófico","Extremo",IF(X809="BajaLeve","Bajo",IF(X809="BajaMenor","Moderado",IF(X809="BajaModerado","Moderado",IF(X809="BajaMayor","Alto",IF(X809="BajaCatastrófico","Extremo",IF(X809="Muy BajaLeve","Bajo",IF(X809="Muy BajaMenor","Bajo",IF(X809="Muy BajaModerado","Moderado",IF(X809="Muy BajaMayor","Alto",IF(X809="Muy BajaCatastrófico","Extremo","")))))))))))))))))))))))))</f>
        <v>Bajo</v>
      </c>
      <c r="Z809" s="58">
        <v>1</v>
      </c>
      <c r="AA809" s="62" t="s">
        <v>1764</v>
      </c>
      <c r="AB809" s="381" t="s">
        <v>165</v>
      </c>
      <c r="AC809" s="385" t="s">
        <v>869</v>
      </c>
      <c r="AD809" s="382" t="str">
        <f t="shared" si="76"/>
        <v>Probabilidad</v>
      </c>
      <c r="AE809" s="381" t="s">
        <v>75</v>
      </c>
      <c r="AF809" s="301">
        <f t="shared" si="77"/>
        <v>0.15</v>
      </c>
      <c r="AG809" s="381" t="s">
        <v>77</v>
      </c>
      <c r="AH809" s="301">
        <f t="shared" si="78"/>
        <v>0.15</v>
      </c>
      <c r="AI809" s="300">
        <f t="shared" si="79"/>
        <v>0.3</v>
      </c>
      <c r="AJ809" s="59">
        <f>IFERROR(IF(AD809="Probabilidad",(Q809-(+Q809*AI809)),IF(AD809="Impacto",Q809,"")),"")</f>
        <v>0.14000000000000001</v>
      </c>
      <c r="AK809" s="59">
        <f>IFERROR(IF(AD809="Impacto",(W809-(+W809*AI809)),IF(AD809="Probabilidad",W809,"")),"")</f>
        <v>0.2</v>
      </c>
      <c r="AL809" s="10" t="s">
        <v>66</v>
      </c>
      <c r="AM809" s="10" t="s">
        <v>67</v>
      </c>
      <c r="AN809" s="10" t="s">
        <v>80</v>
      </c>
      <c r="AO809" s="951">
        <f>Q809</f>
        <v>0.2</v>
      </c>
      <c r="AP809" s="951">
        <f>IF(AJ809="","",MIN(AJ809:AJ814))</f>
        <v>8.4000000000000005E-2</v>
      </c>
      <c r="AQ809" s="967" t="str">
        <f>IFERROR(IF(AP809="","",IF(AP809&lt;=0.2,"Muy Baja",IF(AP809&lt;=0.4,"Baja",IF(AP809&lt;=0.6,"Media",IF(AP809&lt;=0.8,"Alta","Muy Alta"))))),"")</f>
        <v>Muy Baja</v>
      </c>
      <c r="AR809" s="951">
        <f>W809</f>
        <v>0.2</v>
      </c>
      <c r="AS809" s="951">
        <f>IF(AK809="","",MIN(AK809:AK814))</f>
        <v>0.2</v>
      </c>
      <c r="AT809" s="967" t="str">
        <f>IFERROR(IF(AS809="","",IF(AS809&lt;=0.2,"Leve",IF(AS809&lt;=0.4,"Menor",IF(AS809&lt;=0.6,"Moderado",IF(AS809&lt;=0.8,"Mayor","Catastrófico"))))),"")</f>
        <v>Leve</v>
      </c>
      <c r="AU809" s="967" t="str">
        <f>Y809</f>
        <v>Bajo</v>
      </c>
      <c r="AV809" s="967" t="str">
        <f>IFERROR(IF(OR(AND(AQ809="Muy Baja",AT809="Leve"),AND(AQ809="Muy Baja",AT809="Menor"),AND(AQ809="Baja",AT809="Leve")),"Bajo",IF(OR(AND(AQ809="Muy baja",AT809="Moderado"),AND(AQ809="Baja",AT809="Menor"),AND(AQ809="Baja",AT809="Moderado"),AND(AQ809="Media",AT809="Leve"),AND(AQ809="Media",AT809="Menor"),AND(AQ809="Media",AT809="Moderado"),AND(AQ809="Alta",AT809="Leve"),AND(AQ809="Alta",AT809="Menor")),"Moderado",IF(OR(AND(AQ809="Muy Baja",AT809="Mayor"),AND(AQ809="Baja",AT809="Mayor"),AND(AQ809="Media",AT809="Mayor"),AND(AQ809="Alta",AT809="Moderado"),AND(AQ809="Alta",AT809="Mayor"),AND(AQ809="Muy Alta",AT809="Leve"),AND(AQ809="Muy Alta",AT809="Menor"),AND(AQ809="Muy Alta",AT809="Moderado"),AND(AQ809="Muy Alta",AT809="Mayor")),"Alto",IF(OR(AND(AQ809="Muy Baja",AT809="Catastrófico"),AND(AQ809="Baja",AT809="Catastrófico"),AND(AQ809="Media",AT809="Catastrófico"),AND(AQ809="Alta",AT809="Catastrófico"),AND(AQ809="Muy Alta",AT809="Catastrófico")),"Extremo","")))),"")</f>
        <v>Bajo</v>
      </c>
      <c r="AW809" s="802" t="s">
        <v>82</v>
      </c>
      <c r="AX809" s="1247"/>
      <c r="AY809" s="1247"/>
      <c r="AZ809" s="1247"/>
      <c r="BA809" s="851"/>
      <c r="BB809" s="1037"/>
      <c r="BC809" s="851"/>
      <c r="BD809" s="851"/>
      <c r="BE809" s="1019"/>
      <c r="BF809" s="1019"/>
      <c r="BG809" s="1019"/>
      <c r="BH809" s="1019"/>
      <c r="BI809" s="1019"/>
      <c r="BJ809" s="851"/>
      <c r="BK809" s="851"/>
      <c r="BL809" s="1048"/>
    </row>
    <row r="810" spans="1:64" ht="70.5" x14ac:dyDescent="0.25">
      <c r="A810" s="1056"/>
      <c r="B810" s="1168"/>
      <c r="C810" s="1062"/>
      <c r="D810" s="946"/>
      <c r="E810" s="946"/>
      <c r="F810" s="1016"/>
      <c r="G810" s="852"/>
      <c r="H810" s="803"/>
      <c r="I810" s="1044"/>
      <c r="J810" s="983"/>
      <c r="K810" s="1002"/>
      <c r="L810" s="852"/>
      <c r="M810" s="852"/>
      <c r="N810" s="805"/>
      <c r="O810" s="971"/>
      <c r="P810" s="803"/>
      <c r="Q810" s="955"/>
      <c r="R810" s="803"/>
      <c r="S810" s="955"/>
      <c r="T810" s="803"/>
      <c r="U810" s="955"/>
      <c r="V810" s="958"/>
      <c r="W810" s="955"/>
      <c r="X810" s="955"/>
      <c r="Y810" s="968"/>
      <c r="Z810" s="68">
        <v>2</v>
      </c>
      <c r="AA810" s="385" t="s">
        <v>1786</v>
      </c>
      <c r="AB810" s="383" t="s">
        <v>170</v>
      </c>
      <c r="AC810" s="385" t="s">
        <v>993</v>
      </c>
      <c r="AD810" s="384" t="str">
        <f t="shared" si="76"/>
        <v>Probabilidad</v>
      </c>
      <c r="AE810" s="383" t="s">
        <v>64</v>
      </c>
      <c r="AF810" s="302">
        <f t="shared" si="77"/>
        <v>0.25</v>
      </c>
      <c r="AG810" s="383" t="s">
        <v>77</v>
      </c>
      <c r="AH810" s="302">
        <f t="shared" si="78"/>
        <v>0.15</v>
      </c>
      <c r="AI810" s="315">
        <f t="shared" si="79"/>
        <v>0.4</v>
      </c>
      <c r="AJ810" s="69">
        <f>IFERROR(IF(AND(AD809="Probabilidad",AD810="Probabilidad"),(AJ809-(+AJ809*AI810)),IF(AD810="Probabilidad",(Q809-(+Q809*AI810)),IF(AD810="Impacto",AJ809,""))),"")</f>
        <v>8.4000000000000005E-2</v>
      </c>
      <c r="AK810" s="69">
        <f>IFERROR(IF(AND(AD809="Impacto",AD810="Impacto"),(AK809-(+AK809*AI810)),IF(AD810="Impacto",(W809-(W809*AI810)),IF(AD810="Probabilidad",AK809,""))),"")</f>
        <v>0.2</v>
      </c>
      <c r="AL810" s="19" t="s">
        <v>66</v>
      </c>
      <c r="AM810" s="19" t="s">
        <v>79</v>
      </c>
      <c r="AN810" s="19" t="s">
        <v>80</v>
      </c>
      <c r="AO810" s="952"/>
      <c r="AP810" s="952"/>
      <c r="AQ810" s="968"/>
      <c r="AR810" s="952"/>
      <c r="AS810" s="952"/>
      <c r="AT810" s="968"/>
      <c r="AU810" s="968"/>
      <c r="AV810" s="968"/>
      <c r="AW810" s="803"/>
      <c r="AX810" s="1248"/>
      <c r="AY810" s="1248"/>
      <c r="AZ810" s="1248"/>
      <c r="BA810" s="852"/>
      <c r="BB810" s="852"/>
      <c r="BC810" s="852"/>
      <c r="BD810" s="852"/>
      <c r="BE810" s="1020"/>
      <c r="BF810" s="1020"/>
      <c r="BG810" s="1020"/>
      <c r="BH810" s="1020"/>
      <c r="BI810" s="1020"/>
      <c r="BJ810" s="852"/>
      <c r="BK810" s="852"/>
      <c r="BL810" s="1041"/>
    </row>
    <row r="811" spans="1:64" x14ac:dyDescent="0.25">
      <c r="A811" s="1056"/>
      <c r="B811" s="1168"/>
      <c r="C811" s="1062"/>
      <c r="D811" s="946"/>
      <c r="E811" s="946"/>
      <c r="F811" s="1016"/>
      <c r="G811" s="852"/>
      <c r="H811" s="803"/>
      <c r="I811" s="1044"/>
      <c r="J811" s="983"/>
      <c r="K811" s="1002"/>
      <c r="L811" s="852"/>
      <c r="M811" s="852"/>
      <c r="N811" s="805"/>
      <c r="O811" s="971"/>
      <c r="P811" s="803"/>
      <c r="Q811" s="955"/>
      <c r="R811" s="803"/>
      <c r="S811" s="955"/>
      <c r="T811" s="803"/>
      <c r="U811" s="955"/>
      <c r="V811" s="958"/>
      <c r="W811" s="955"/>
      <c r="X811" s="955"/>
      <c r="Y811" s="968"/>
      <c r="Z811" s="68">
        <v>3</v>
      </c>
      <c r="AA811" s="385"/>
      <c r="AB811" s="383"/>
      <c r="AC811" s="385"/>
      <c r="AD811" s="384" t="str">
        <f t="shared" si="76"/>
        <v/>
      </c>
      <c r="AE811" s="383"/>
      <c r="AF811" s="302" t="str">
        <f t="shared" si="77"/>
        <v/>
      </c>
      <c r="AG811" s="383"/>
      <c r="AH811" s="302" t="str">
        <f t="shared" si="78"/>
        <v/>
      </c>
      <c r="AI811" s="315" t="str">
        <f t="shared" si="79"/>
        <v/>
      </c>
      <c r="AJ811" s="69" t="str">
        <f>IFERROR(IF(AND(AD810="Probabilidad",AD811="Probabilidad"),(AJ810-(+AJ810*AI811)),IF(AND(AD810="Impacto",AD811="Probabilidad"),(AJ809-(+AJ809*AI811)),IF(AD811="Impacto",AJ810,""))),"")</f>
        <v/>
      </c>
      <c r="AK811" s="69" t="str">
        <f>IFERROR(IF(AND(AD810="Impacto",AD811="Impacto"),(AK810-(+AK810*AI811)),IF(AND(AD810="Probabilidad",AD811="Impacto"),(AK809-(+AK809*AI811)),IF(AD811="Probabilidad",AK810,""))),"")</f>
        <v/>
      </c>
      <c r="AL811" s="19"/>
      <c r="AM811" s="19"/>
      <c r="AN811" s="19"/>
      <c r="AO811" s="952"/>
      <c r="AP811" s="952"/>
      <c r="AQ811" s="968"/>
      <c r="AR811" s="952"/>
      <c r="AS811" s="952"/>
      <c r="AT811" s="968"/>
      <c r="AU811" s="968"/>
      <c r="AV811" s="968"/>
      <c r="AW811" s="803"/>
      <c r="AX811" s="1248"/>
      <c r="AY811" s="1248"/>
      <c r="AZ811" s="1248"/>
      <c r="BA811" s="852"/>
      <c r="BB811" s="852"/>
      <c r="BC811" s="852"/>
      <c r="BD811" s="852"/>
      <c r="BE811" s="1020"/>
      <c r="BF811" s="1020"/>
      <c r="BG811" s="1020"/>
      <c r="BH811" s="1020"/>
      <c r="BI811" s="1020"/>
      <c r="BJ811" s="852"/>
      <c r="BK811" s="852"/>
      <c r="BL811" s="1041"/>
    </row>
    <row r="812" spans="1:64" x14ac:dyDescent="0.25">
      <c r="A812" s="1056"/>
      <c r="B812" s="1168"/>
      <c r="C812" s="1062"/>
      <c r="D812" s="946"/>
      <c r="E812" s="946"/>
      <c r="F812" s="1016"/>
      <c r="G812" s="852"/>
      <c r="H812" s="803"/>
      <c r="I812" s="1044"/>
      <c r="J812" s="983"/>
      <c r="K812" s="1002"/>
      <c r="L812" s="852"/>
      <c r="M812" s="852"/>
      <c r="N812" s="805"/>
      <c r="O812" s="971"/>
      <c r="P812" s="803"/>
      <c r="Q812" s="955"/>
      <c r="R812" s="803"/>
      <c r="S812" s="955"/>
      <c r="T812" s="803"/>
      <c r="U812" s="955"/>
      <c r="V812" s="958"/>
      <c r="W812" s="955"/>
      <c r="X812" s="955"/>
      <c r="Y812" s="968"/>
      <c r="Z812" s="68">
        <v>4</v>
      </c>
      <c r="AA812" s="385"/>
      <c r="AB812" s="383"/>
      <c r="AC812" s="385"/>
      <c r="AD812" s="384" t="str">
        <f t="shared" si="76"/>
        <v/>
      </c>
      <c r="AE812" s="383"/>
      <c r="AF812" s="302" t="str">
        <f t="shared" si="77"/>
        <v/>
      </c>
      <c r="AG812" s="383"/>
      <c r="AH812" s="302" t="str">
        <f t="shared" si="78"/>
        <v/>
      </c>
      <c r="AI812" s="315" t="str">
        <f t="shared" si="79"/>
        <v/>
      </c>
      <c r="AJ812" s="69" t="str">
        <f>IFERROR(IF(AND(AD811="Probabilidad",AD812="Probabilidad"),(AJ811-(+AJ811*AI812)),IF(AND(AD811="Impacto",AD812="Probabilidad"),(AJ810-(+AJ810*AI812)),IF(AD812="Impacto",AJ811,""))),"")</f>
        <v/>
      </c>
      <c r="AK812" s="69" t="str">
        <f>IFERROR(IF(AND(AD811="Impacto",AD812="Impacto"),(AK811-(+AK811*AI812)),IF(AND(AD811="Probabilidad",AD812="Impacto"),(AK810-(+AK810*AI812)),IF(AD812="Probabilidad",AK811,""))),"")</f>
        <v/>
      </c>
      <c r="AL812" s="19"/>
      <c r="AM812" s="19"/>
      <c r="AN812" s="19"/>
      <c r="AO812" s="952"/>
      <c r="AP812" s="952"/>
      <c r="AQ812" s="968"/>
      <c r="AR812" s="952"/>
      <c r="AS812" s="952"/>
      <c r="AT812" s="968"/>
      <c r="AU812" s="968"/>
      <c r="AV812" s="968"/>
      <c r="AW812" s="803"/>
      <c r="AX812" s="1248"/>
      <c r="AY812" s="1248"/>
      <c r="AZ812" s="1248"/>
      <c r="BA812" s="852"/>
      <c r="BB812" s="852"/>
      <c r="BC812" s="852"/>
      <c r="BD812" s="852"/>
      <c r="BE812" s="1020"/>
      <c r="BF812" s="1020"/>
      <c r="BG812" s="1020"/>
      <c r="BH812" s="1020"/>
      <c r="BI812" s="1020"/>
      <c r="BJ812" s="852"/>
      <c r="BK812" s="852"/>
      <c r="BL812" s="1041"/>
    </row>
    <row r="813" spans="1:64" x14ac:dyDescent="0.25">
      <c r="A813" s="1056"/>
      <c r="B813" s="1168"/>
      <c r="C813" s="1062"/>
      <c r="D813" s="946"/>
      <c r="E813" s="946"/>
      <c r="F813" s="1016"/>
      <c r="G813" s="852"/>
      <c r="H813" s="803"/>
      <c r="I813" s="1044"/>
      <c r="J813" s="983"/>
      <c r="K813" s="1002"/>
      <c r="L813" s="852"/>
      <c r="M813" s="852"/>
      <c r="N813" s="805"/>
      <c r="O813" s="971"/>
      <c r="P813" s="803"/>
      <c r="Q813" s="955"/>
      <c r="R813" s="803"/>
      <c r="S813" s="955"/>
      <c r="T813" s="803"/>
      <c r="U813" s="955"/>
      <c r="V813" s="958"/>
      <c r="W813" s="955"/>
      <c r="X813" s="955"/>
      <c r="Y813" s="968"/>
      <c r="Z813" s="68">
        <v>5</v>
      </c>
      <c r="AA813" s="385"/>
      <c r="AB813" s="383"/>
      <c r="AC813" s="385"/>
      <c r="AD813" s="384" t="str">
        <f t="shared" si="76"/>
        <v/>
      </c>
      <c r="AE813" s="383"/>
      <c r="AF813" s="302" t="str">
        <f t="shared" si="77"/>
        <v/>
      </c>
      <c r="AG813" s="383"/>
      <c r="AH813" s="302" t="str">
        <f t="shared" si="78"/>
        <v/>
      </c>
      <c r="AI813" s="315" t="str">
        <f t="shared" si="79"/>
        <v/>
      </c>
      <c r="AJ813" s="69" t="str">
        <f>IFERROR(IF(AND(AD812="Probabilidad",AD813="Probabilidad"),(AJ812-(+AJ812*AI813)),IF(AND(AD812="Impacto",AD813="Probabilidad"),(AJ811-(+AJ811*AI813)),IF(AD813="Impacto",AJ812,""))),"")</f>
        <v/>
      </c>
      <c r="AK813" s="69" t="str">
        <f>IFERROR(IF(AND(AD812="Impacto",AD813="Impacto"),(AK812-(+AK812*AI813)),IF(AND(AD812="Probabilidad",AD813="Impacto"),(AK811-(+AK811*AI813)),IF(AD813="Probabilidad",AK812,""))),"")</f>
        <v/>
      </c>
      <c r="AL813" s="19"/>
      <c r="AM813" s="19"/>
      <c r="AN813" s="19"/>
      <c r="AO813" s="952"/>
      <c r="AP813" s="952"/>
      <c r="AQ813" s="968"/>
      <c r="AR813" s="952"/>
      <c r="AS813" s="952"/>
      <c r="AT813" s="968"/>
      <c r="AU813" s="968"/>
      <c r="AV813" s="968"/>
      <c r="AW813" s="803"/>
      <c r="AX813" s="1248"/>
      <c r="AY813" s="1248"/>
      <c r="AZ813" s="1248"/>
      <c r="BA813" s="852"/>
      <c r="BB813" s="852"/>
      <c r="BC813" s="852"/>
      <c r="BD813" s="852"/>
      <c r="BE813" s="1020"/>
      <c r="BF813" s="1020"/>
      <c r="BG813" s="1020"/>
      <c r="BH813" s="1020"/>
      <c r="BI813" s="1020"/>
      <c r="BJ813" s="852"/>
      <c r="BK813" s="852"/>
      <c r="BL813" s="1041"/>
    </row>
    <row r="814" spans="1:64" ht="15.75" thickBot="1" x14ac:dyDescent="0.3">
      <c r="A814" s="1056"/>
      <c r="B814" s="1168"/>
      <c r="C814" s="1062"/>
      <c r="D814" s="947"/>
      <c r="E814" s="947"/>
      <c r="F814" s="1017"/>
      <c r="G814" s="960"/>
      <c r="H814" s="847"/>
      <c r="I814" s="1045"/>
      <c r="J814" s="984"/>
      <c r="K814" s="1003"/>
      <c r="L814" s="960"/>
      <c r="M814" s="960"/>
      <c r="N814" s="806"/>
      <c r="O814" s="972"/>
      <c r="P814" s="847"/>
      <c r="Q814" s="956"/>
      <c r="R814" s="847"/>
      <c r="S814" s="956"/>
      <c r="T814" s="847"/>
      <c r="U814" s="956"/>
      <c r="V814" s="959"/>
      <c r="W814" s="956"/>
      <c r="X814" s="956"/>
      <c r="Y814" s="969"/>
      <c r="Z814" s="60">
        <v>6</v>
      </c>
      <c r="AA814" s="387"/>
      <c r="AB814" s="388"/>
      <c r="AC814" s="387"/>
      <c r="AD814" s="391" t="str">
        <f t="shared" si="76"/>
        <v/>
      </c>
      <c r="AE814" s="388"/>
      <c r="AF814" s="303" t="str">
        <f t="shared" si="77"/>
        <v/>
      </c>
      <c r="AG814" s="388"/>
      <c r="AH814" s="303" t="str">
        <f t="shared" si="78"/>
        <v/>
      </c>
      <c r="AI814" s="61" t="str">
        <f t="shared" si="79"/>
        <v/>
      </c>
      <c r="AJ814" s="63" t="str">
        <f>IFERROR(IF(AND(AD813="Probabilidad",AD814="Probabilidad"),(AJ813-(+AJ813*AI814)),IF(AND(AD813="Impacto",AD814="Probabilidad"),(AJ812-(+AJ812*AI814)),IF(AD814="Impacto",AJ813,""))),"")</f>
        <v/>
      </c>
      <c r="AK814" s="63" t="str">
        <f>IFERROR(IF(AND(AD813="Impacto",AD814="Impacto"),(AK813-(+AK813*AI814)),IF(AND(AD813="Probabilidad",AD814="Impacto"),(AK812-(+AK812*AI814)),IF(AD814="Probabilidad",AK813,""))),"")</f>
        <v/>
      </c>
      <c r="AL814" s="20"/>
      <c r="AM814" s="20"/>
      <c r="AN814" s="20"/>
      <c r="AO814" s="953"/>
      <c r="AP814" s="953"/>
      <c r="AQ814" s="969"/>
      <c r="AR814" s="953"/>
      <c r="AS814" s="953"/>
      <c r="AT814" s="969"/>
      <c r="AU814" s="969"/>
      <c r="AV814" s="969"/>
      <c r="AW814" s="847"/>
      <c r="AX814" s="1249"/>
      <c r="AY814" s="1249"/>
      <c r="AZ814" s="1249"/>
      <c r="BA814" s="960"/>
      <c r="BB814" s="960"/>
      <c r="BC814" s="960"/>
      <c r="BD814" s="960"/>
      <c r="BE814" s="1021"/>
      <c r="BF814" s="1021"/>
      <c r="BG814" s="1021"/>
      <c r="BH814" s="1021"/>
      <c r="BI814" s="1021"/>
      <c r="BJ814" s="960"/>
      <c r="BK814" s="960"/>
      <c r="BL814" s="1042"/>
    </row>
    <row r="815" spans="1:64" ht="77.25" customHeight="1" thickBot="1" x14ac:dyDescent="0.3">
      <c r="A815" s="1056"/>
      <c r="B815" s="1168"/>
      <c r="C815" s="1062"/>
      <c r="D815" s="945" t="s">
        <v>840</v>
      </c>
      <c r="E815" s="945" t="s">
        <v>134</v>
      </c>
      <c r="F815" s="1015">
        <v>11</v>
      </c>
      <c r="G815" s="851" t="s">
        <v>1439</v>
      </c>
      <c r="H815" s="802" t="s">
        <v>98</v>
      </c>
      <c r="I815" s="1043" t="s">
        <v>1459</v>
      </c>
      <c r="J815" s="982" t="s">
        <v>16</v>
      </c>
      <c r="K815" s="1001" t="str">
        <f>CONCATENATE(" *",[33]Árbol_G!C931," *",[33]Árbol_G!E931," *",[33]Árbol_G!G931)</f>
        <v xml:space="preserve"> * * *</v>
      </c>
      <c r="L815" s="851" t="s">
        <v>1440</v>
      </c>
      <c r="M815" s="851" t="s">
        <v>1408</v>
      </c>
      <c r="N815" s="804"/>
      <c r="O815" s="970"/>
      <c r="P815" s="802" t="s">
        <v>72</v>
      </c>
      <c r="Q815" s="954">
        <f>IF(P815="Muy Alta",100%,IF(P815="Alta",80%,IF(P815="Media",60%,IF(P815="Baja",40%,IF(P815="Muy Baja",20%,"")))))</f>
        <v>0.8</v>
      </c>
      <c r="R815" s="802" t="s">
        <v>74</v>
      </c>
      <c r="S815" s="954">
        <f>IF(R815="Catastrófico",100%,IF(R815="Mayor",80%,IF(R815="Moderado",60%,IF(R815="Menor",40%,IF(R815="Leve",20%,"")))))</f>
        <v>0.2</v>
      </c>
      <c r="T815" s="802" t="s">
        <v>11</v>
      </c>
      <c r="U815" s="954">
        <f>IF(T815="Catastrófico",100%,IF(T815="Mayor",80%,IF(T815="Moderado",60%,IF(T815="Menor",40%,IF(T815="Leve",20%,"")))))</f>
        <v>0.8</v>
      </c>
      <c r="V815" s="957" t="str">
        <f>IF(W815=100%,"Catastrófico",IF(W815=80%,"Mayor",IF(W815=60%,"Moderado",IF(W815=40%,"Menor",IF(W815=20%,"Leve","")))))</f>
        <v>Mayor</v>
      </c>
      <c r="W815" s="954">
        <f>IF(AND(S815="",U815=""),"",MAX(S815,U815))</f>
        <v>0.8</v>
      </c>
      <c r="X815" s="954" t="str">
        <f>CONCATENATE(P815,V815)</f>
        <v>AltaMayor</v>
      </c>
      <c r="Y815" s="967" t="str">
        <f>IF(X815="Muy AltaLeve","Alto",IF(X815="Muy AltaMenor","Alto",IF(X815="Muy AltaModerado","Alto",IF(X815="Muy AltaMayor","Alto",IF(X815="Muy AltaCatastrófico","Extremo",IF(X815="AltaLeve","Moderado",IF(X815="AltaMenor","Moderado",IF(X815="AltaModerado","Alto",IF(X815="AltaMayor","Alto",IF(X815="AltaCatastrófico","Extremo",IF(X815="MediaLeve","Moderado",IF(X815="MediaMenor","Moderado",IF(X815="MediaModerado","Moderado",IF(X815="MediaMayor","Alto",IF(X815="MediaCatastrófico","Extremo",IF(X815="BajaLeve","Bajo",IF(X815="BajaMenor","Moderado",IF(X815="BajaModerado","Moderado",IF(X815="BajaMayor","Alto",IF(X815="BajaCatastrófico","Extremo",IF(X815="Muy BajaLeve","Bajo",IF(X815="Muy BajaMenor","Bajo",IF(X815="Muy BajaModerado","Moderado",IF(X815="Muy BajaMayor","Alto",IF(X815="Muy BajaCatastrófico","Extremo","")))))))))))))))))))))))))</f>
        <v>Alto</v>
      </c>
      <c r="Z815" s="58">
        <v>1</v>
      </c>
      <c r="AA815" s="76" t="s">
        <v>1787</v>
      </c>
      <c r="AB815" s="381" t="s">
        <v>170</v>
      </c>
      <c r="AC815" s="91" t="s">
        <v>906</v>
      </c>
      <c r="AD815" s="382" t="str">
        <f t="shared" si="76"/>
        <v>Probabilidad</v>
      </c>
      <c r="AE815" s="381" t="s">
        <v>75</v>
      </c>
      <c r="AF815" s="301">
        <f t="shared" si="77"/>
        <v>0.15</v>
      </c>
      <c r="AG815" s="381" t="s">
        <v>77</v>
      </c>
      <c r="AH815" s="301">
        <f t="shared" si="78"/>
        <v>0.15</v>
      </c>
      <c r="AI815" s="300">
        <f t="shared" si="79"/>
        <v>0.3</v>
      </c>
      <c r="AJ815" s="59">
        <f>IFERROR(IF(AD815="Probabilidad",(Q815-(+Q815*AI815)),IF(AD815="Impacto",Q815,"")),"")</f>
        <v>0.56000000000000005</v>
      </c>
      <c r="AK815" s="59">
        <f>IFERROR(IF(AD815="Impacto",(W815-(+W815*AI815)),IF(AD815="Probabilidad",W815,"")),"")</f>
        <v>0.8</v>
      </c>
      <c r="AL815" s="10" t="s">
        <v>66</v>
      </c>
      <c r="AM815" s="10" t="s">
        <v>79</v>
      </c>
      <c r="AN815" s="10" t="s">
        <v>80</v>
      </c>
      <c r="AO815" s="951">
        <f>Q815</f>
        <v>0.8</v>
      </c>
      <c r="AP815" s="951">
        <f>IF(AJ815="","",MIN(AJ815:AJ820))</f>
        <v>0.33600000000000002</v>
      </c>
      <c r="AQ815" s="967" t="str">
        <f>IFERROR(IF(AP815="","",IF(AP815&lt;=0.2,"Muy Baja",IF(AP815&lt;=0.4,"Baja",IF(AP815&lt;=0.6,"Media",IF(AP815&lt;=0.8,"Alta","Muy Alta"))))),"")</f>
        <v>Baja</v>
      </c>
      <c r="AR815" s="951">
        <f>W815</f>
        <v>0.8</v>
      </c>
      <c r="AS815" s="951">
        <f>IF(AK815="","",MIN(AK815:AK820))</f>
        <v>0.8</v>
      </c>
      <c r="AT815" s="967" t="str">
        <f>IFERROR(IF(AS815="","",IF(AS815&lt;=0.2,"Leve",IF(AS815&lt;=0.4,"Menor",IF(AS815&lt;=0.6,"Moderado",IF(AS815&lt;=0.8,"Mayor","Catastrófico"))))),"")</f>
        <v>Mayor</v>
      </c>
      <c r="AU815" s="967" t="str">
        <f>Y815</f>
        <v>Alto</v>
      </c>
      <c r="AV815" s="967" t="str">
        <f>IFERROR(IF(OR(AND(AQ815="Muy Baja",AT815="Leve"),AND(AQ815="Muy Baja",AT815="Menor"),AND(AQ815="Baja",AT815="Leve")),"Bajo",IF(OR(AND(AQ815="Muy baja",AT815="Moderado"),AND(AQ815="Baja",AT815="Menor"),AND(AQ815="Baja",AT815="Moderado"),AND(AQ815="Media",AT815="Leve"),AND(AQ815="Media",AT815="Menor"),AND(AQ815="Media",AT815="Moderado"),AND(AQ815="Alta",AT815="Leve"),AND(AQ815="Alta",AT815="Menor")),"Moderado",IF(OR(AND(AQ815="Muy Baja",AT815="Mayor"),AND(AQ815="Baja",AT815="Mayor"),AND(AQ815="Media",AT815="Mayor"),AND(AQ815="Alta",AT815="Moderado"),AND(AQ815="Alta",AT815="Mayor"),AND(AQ815="Muy Alta",AT815="Leve"),AND(AQ815="Muy Alta",AT815="Menor"),AND(AQ815="Muy Alta",AT815="Moderado"),AND(AQ815="Muy Alta",AT815="Mayor")),"Alto",IF(OR(AND(AQ815="Muy Baja",AT815="Catastrófico"),AND(AQ815="Baja",AT815="Catastrófico"),AND(AQ815="Media",AT815="Catastrófico"),AND(AQ815="Alta",AT815="Catastrófico"),AND(AQ815="Muy Alta",AT815="Catastrófico")),"Extremo","")))),"")</f>
        <v>Alto</v>
      </c>
      <c r="AW815" s="802" t="s">
        <v>167</v>
      </c>
      <c r="AX815" s="1064" t="s">
        <v>1788</v>
      </c>
      <c r="AY815" s="1064" t="s">
        <v>1789</v>
      </c>
      <c r="AZ815" s="804" t="s">
        <v>1441</v>
      </c>
      <c r="BA815" s="851" t="s">
        <v>1410</v>
      </c>
      <c r="BB815" s="1037">
        <v>45291</v>
      </c>
      <c r="BC815" s="855"/>
      <c r="BD815" s="855"/>
      <c r="BE815" s="1039"/>
      <c r="BF815" s="1039"/>
      <c r="BG815" s="1039"/>
      <c r="BH815" s="1039"/>
      <c r="BI815" s="1039"/>
      <c r="BJ815" s="855"/>
      <c r="BK815" s="855"/>
      <c r="BL815" s="1040"/>
    </row>
    <row r="816" spans="1:64" ht="116.25" customHeight="1" x14ac:dyDescent="0.25">
      <c r="A816" s="1056"/>
      <c r="B816" s="1168"/>
      <c r="C816" s="1062"/>
      <c r="D816" s="946"/>
      <c r="E816" s="946"/>
      <c r="F816" s="1016"/>
      <c r="G816" s="852"/>
      <c r="H816" s="803"/>
      <c r="I816" s="1044"/>
      <c r="J816" s="983"/>
      <c r="K816" s="1002"/>
      <c r="L816" s="852"/>
      <c r="M816" s="852"/>
      <c r="N816" s="805"/>
      <c r="O816" s="971"/>
      <c r="P816" s="803"/>
      <c r="Q816" s="955"/>
      <c r="R816" s="803"/>
      <c r="S816" s="955"/>
      <c r="T816" s="803"/>
      <c r="U816" s="955"/>
      <c r="V816" s="958"/>
      <c r="W816" s="955"/>
      <c r="X816" s="955"/>
      <c r="Y816" s="968"/>
      <c r="Z816" s="68">
        <v>2</v>
      </c>
      <c r="AA816" s="441" t="s">
        <v>1790</v>
      </c>
      <c r="AB816" s="381" t="s">
        <v>165</v>
      </c>
      <c r="AC816" s="441" t="s">
        <v>869</v>
      </c>
      <c r="AD816" s="384" t="str">
        <f t="shared" si="76"/>
        <v>Probabilidad</v>
      </c>
      <c r="AE816" s="383" t="s">
        <v>64</v>
      </c>
      <c r="AF816" s="302">
        <f t="shared" si="77"/>
        <v>0.25</v>
      </c>
      <c r="AG816" s="383" t="s">
        <v>77</v>
      </c>
      <c r="AH816" s="302">
        <f t="shared" si="78"/>
        <v>0.15</v>
      </c>
      <c r="AI816" s="315">
        <f t="shared" si="79"/>
        <v>0.4</v>
      </c>
      <c r="AJ816" s="69">
        <f>IFERROR(IF(AND(AD815="Probabilidad",AD816="Probabilidad"),(AJ815-(+AJ815*AI816)),IF(AD816="Probabilidad",(Q815-(+Q815*AI816)),IF(AD816="Impacto",AJ815,""))),"")</f>
        <v>0.33600000000000002</v>
      </c>
      <c r="AK816" s="69">
        <f>IFERROR(IF(AND(AD815="Impacto",AD816="Impacto"),(AK815-(+AK815*AI816)),IF(AD816="Impacto",(W815-(W815*AI816)),IF(AD816="Probabilidad",AK815,""))),"")</f>
        <v>0.8</v>
      </c>
      <c r="AL816" s="19" t="s">
        <v>66</v>
      </c>
      <c r="AM816" s="19" t="s">
        <v>67</v>
      </c>
      <c r="AN816" s="19" t="s">
        <v>80</v>
      </c>
      <c r="AO816" s="952"/>
      <c r="AP816" s="952"/>
      <c r="AQ816" s="968"/>
      <c r="AR816" s="952"/>
      <c r="AS816" s="952"/>
      <c r="AT816" s="968"/>
      <c r="AU816" s="968"/>
      <c r="AV816" s="968"/>
      <c r="AW816" s="803"/>
      <c r="AX816" s="1065"/>
      <c r="AY816" s="1065"/>
      <c r="AZ816" s="805"/>
      <c r="BA816" s="852"/>
      <c r="BB816" s="852"/>
      <c r="BC816" s="852"/>
      <c r="BD816" s="852"/>
      <c r="BE816" s="1020"/>
      <c r="BF816" s="1020"/>
      <c r="BG816" s="1020"/>
      <c r="BH816" s="1020"/>
      <c r="BI816" s="1020"/>
      <c r="BJ816" s="852"/>
      <c r="BK816" s="852"/>
      <c r="BL816" s="1041"/>
    </row>
    <row r="817" spans="1:64" ht="70.5" x14ac:dyDescent="0.25">
      <c r="A817" s="1056"/>
      <c r="B817" s="1168"/>
      <c r="C817" s="1062"/>
      <c r="D817" s="946"/>
      <c r="E817" s="946"/>
      <c r="F817" s="1016"/>
      <c r="G817" s="852"/>
      <c r="H817" s="803"/>
      <c r="I817" s="1044"/>
      <c r="J817" s="983"/>
      <c r="K817" s="1002"/>
      <c r="L817" s="852"/>
      <c r="M817" s="852"/>
      <c r="N817" s="805"/>
      <c r="O817" s="971"/>
      <c r="P817" s="803"/>
      <c r="Q817" s="955"/>
      <c r="R817" s="803"/>
      <c r="S817" s="955"/>
      <c r="T817" s="803"/>
      <c r="U817" s="955"/>
      <c r="V817" s="958"/>
      <c r="W817" s="955"/>
      <c r="X817" s="955"/>
      <c r="Y817" s="968"/>
      <c r="Z817" s="68">
        <v>3</v>
      </c>
      <c r="AA817" s="92"/>
      <c r="AB817" s="383"/>
      <c r="AC817" s="441"/>
      <c r="AD817" s="384" t="str">
        <f t="shared" si="76"/>
        <v/>
      </c>
      <c r="AE817" s="383"/>
      <c r="AF817" s="302" t="str">
        <f t="shared" si="77"/>
        <v/>
      </c>
      <c r="AG817" s="383"/>
      <c r="AH817" s="302" t="str">
        <f t="shared" si="78"/>
        <v/>
      </c>
      <c r="AI817" s="315" t="str">
        <f t="shared" si="79"/>
        <v/>
      </c>
      <c r="AJ817" s="69" t="str">
        <f>IFERROR(IF(AND(AD816="Probabilidad",AD817="Probabilidad"),(AJ816-(+AJ816*AI817)),IF(AND(AD816="Impacto",AD817="Probabilidad"),(AJ815-(+AJ815*AI817)),IF(AD817="Impacto",AJ816,""))),"")</f>
        <v/>
      </c>
      <c r="AK817" s="69" t="str">
        <f>IFERROR(IF(AND(AD816="Impacto",AD817="Impacto"),(AK816-(+AK816*AI817)),IF(AND(AD816="Probabilidad",AD817="Impacto"),(AK815-(+AK815*AI817)),IF(AD817="Probabilidad",AK816,""))),"")</f>
        <v/>
      </c>
      <c r="AL817" s="19" t="s">
        <v>66</v>
      </c>
      <c r="AM817" s="19" t="s">
        <v>79</v>
      </c>
      <c r="AN817" s="19" t="s">
        <v>80</v>
      </c>
      <c r="AO817" s="952"/>
      <c r="AP817" s="952"/>
      <c r="AQ817" s="968"/>
      <c r="AR817" s="952"/>
      <c r="AS817" s="952"/>
      <c r="AT817" s="968"/>
      <c r="AU817" s="968"/>
      <c r="AV817" s="968"/>
      <c r="AW817" s="803"/>
      <c r="AX817" s="1065"/>
      <c r="AY817" s="1065"/>
      <c r="AZ817" s="805"/>
      <c r="BA817" s="852"/>
      <c r="BB817" s="852"/>
      <c r="BC817" s="852"/>
      <c r="BD817" s="852"/>
      <c r="BE817" s="1020"/>
      <c r="BF817" s="1020"/>
      <c r="BG817" s="1020"/>
      <c r="BH817" s="1020"/>
      <c r="BI817" s="1020"/>
      <c r="BJ817" s="852"/>
      <c r="BK817" s="852"/>
      <c r="BL817" s="1041"/>
    </row>
    <row r="818" spans="1:64" x14ac:dyDescent="0.25">
      <c r="A818" s="1056"/>
      <c r="B818" s="1168"/>
      <c r="C818" s="1062"/>
      <c r="D818" s="946"/>
      <c r="E818" s="946"/>
      <c r="F818" s="1016"/>
      <c r="G818" s="852"/>
      <c r="H818" s="803"/>
      <c r="I818" s="1044"/>
      <c r="J818" s="983"/>
      <c r="K818" s="1002"/>
      <c r="L818" s="852"/>
      <c r="M818" s="852"/>
      <c r="N818" s="805"/>
      <c r="O818" s="971"/>
      <c r="P818" s="803"/>
      <c r="Q818" s="955"/>
      <c r="R818" s="803"/>
      <c r="S818" s="955"/>
      <c r="T818" s="803"/>
      <c r="U818" s="955"/>
      <c r="V818" s="958"/>
      <c r="W818" s="955"/>
      <c r="X818" s="955"/>
      <c r="Y818" s="968"/>
      <c r="Z818" s="68">
        <v>4</v>
      </c>
      <c r="AA818" s="385"/>
      <c r="AB818" s="383"/>
      <c r="AC818" s="385"/>
      <c r="AD818" s="384" t="str">
        <f t="shared" si="76"/>
        <v/>
      </c>
      <c r="AE818" s="383"/>
      <c r="AF818" s="302" t="str">
        <f t="shared" si="77"/>
        <v/>
      </c>
      <c r="AG818" s="383"/>
      <c r="AH818" s="302" t="str">
        <f t="shared" si="78"/>
        <v/>
      </c>
      <c r="AI818" s="315" t="str">
        <f t="shared" si="79"/>
        <v/>
      </c>
      <c r="AJ818" s="69" t="str">
        <f>IFERROR(IF(AND(AD817="Probabilidad",AD818="Probabilidad"),(AJ817-(+AJ817*AI818)),IF(AND(AD817="Impacto",AD818="Probabilidad"),(AJ816-(+AJ816*AI818)),IF(AD818="Impacto",AJ817,""))),"")</f>
        <v/>
      </c>
      <c r="AK818" s="69" t="str">
        <f>IFERROR(IF(AND(AD817="Impacto",AD818="Impacto"),(AK817-(+AK817*AI818)),IF(AND(AD817="Probabilidad",AD818="Impacto"),(AK816-(+AK816*AI818)),IF(AD818="Probabilidad",AK817,""))),"")</f>
        <v/>
      </c>
      <c r="AL818" s="19"/>
      <c r="AM818" s="19"/>
      <c r="AN818" s="19"/>
      <c r="AO818" s="952"/>
      <c r="AP818" s="952"/>
      <c r="AQ818" s="968"/>
      <c r="AR818" s="952"/>
      <c r="AS818" s="952"/>
      <c r="AT818" s="968"/>
      <c r="AU818" s="968"/>
      <c r="AV818" s="968"/>
      <c r="AW818" s="803"/>
      <c r="AX818" s="1065"/>
      <c r="AY818" s="1065"/>
      <c r="AZ818" s="805"/>
      <c r="BA818" s="852"/>
      <c r="BB818" s="852"/>
      <c r="BC818" s="852"/>
      <c r="BD818" s="852"/>
      <c r="BE818" s="1020"/>
      <c r="BF818" s="1020"/>
      <c r="BG818" s="1020"/>
      <c r="BH818" s="1020"/>
      <c r="BI818" s="1020"/>
      <c r="BJ818" s="852"/>
      <c r="BK818" s="852"/>
      <c r="BL818" s="1041"/>
    </row>
    <row r="819" spans="1:64" x14ac:dyDescent="0.25">
      <c r="A819" s="1056"/>
      <c r="B819" s="1168"/>
      <c r="C819" s="1062"/>
      <c r="D819" s="946"/>
      <c r="E819" s="946"/>
      <c r="F819" s="1016"/>
      <c r="G819" s="852"/>
      <c r="H819" s="803"/>
      <c r="I819" s="1044"/>
      <c r="J819" s="983"/>
      <c r="K819" s="1002"/>
      <c r="L819" s="852"/>
      <c r="M819" s="852"/>
      <c r="N819" s="805"/>
      <c r="O819" s="971"/>
      <c r="P819" s="803"/>
      <c r="Q819" s="955"/>
      <c r="R819" s="803"/>
      <c r="S819" s="955"/>
      <c r="T819" s="803"/>
      <c r="U819" s="955"/>
      <c r="V819" s="958"/>
      <c r="W819" s="955"/>
      <c r="X819" s="955"/>
      <c r="Y819" s="968"/>
      <c r="Z819" s="68">
        <v>5</v>
      </c>
      <c r="AA819" s="385"/>
      <c r="AB819" s="383"/>
      <c r="AC819" s="385"/>
      <c r="AD819" s="384" t="str">
        <f t="shared" si="76"/>
        <v/>
      </c>
      <c r="AE819" s="383"/>
      <c r="AF819" s="302" t="str">
        <f t="shared" si="77"/>
        <v/>
      </c>
      <c r="AG819" s="383"/>
      <c r="AH819" s="302" t="str">
        <f t="shared" si="78"/>
        <v/>
      </c>
      <c r="AI819" s="315" t="str">
        <f t="shared" si="79"/>
        <v/>
      </c>
      <c r="AJ819" s="69" t="str">
        <f>IFERROR(IF(AND(AD818="Probabilidad",AD819="Probabilidad"),(AJ818-(+AJ818*AI819)),IF(AND(AD818="Impacto",AD819="Probabilidad"),(AJ817-(+AJ817*AI819)),IF(AD819="Impacto",AJ818,""))),"")</f>
        <v/>
      </c>
      <c r="AK819" s="69" t="str">
        <f>IFERROR(IF(AND(AD818="Impacto",AD819="Impacto"),(AK818-(+AK818*AI819)),IF(AND(AD818="Probabilidad",AD819="Impacto"),(AK817-(+AK817*AI819)),IF(AD819="Probabilidad",AK818,""))),"")</f>
        <v/>
      </c>
      <c r="AL819" s="19"/>
      <c r="AM819" s="19"/>
      <c r="AN819" s="19"/>
      <c r="AO819" s="952"/>
      <c r="AP819" s="952"/>
      <c r="AQ819" s="968"/>
      <c r="AR819" s="952"/>
      <c r="AS819" s="952"/>
      <c r="AT819" s="968"/>
      <c r="AU819" s="968"/>
      <c r="AV819" s="968"/>
      <c r="AW819" s="803"/>
      <c r="AX819" s="1065"/>
      <c r="AY819" s="1065"/>
      <c r="AZ819" s="805"/>
      <c r="BA819" s="852"/>
      <c r="BB819" s="852"/>
      <c r="BC819" s="852"/>
      <c r="BD819" s="852"/>
      <c r="BE819" s="1020"/>
      <c r="BF819" s="1020"/>
      <c r="BG819" s="1020"/>
      <c r="BH819" s="1020"/>
      <c r="BI819" s="1020"/>
      <c r="BJ819" s="852"/>
      <c r="BK819" s="852"/>
      <c r="BL819" s="1041"/>
    </row>
    <row r="820" spans="1:64" ht="15.75" thickBot="1" x14ac:dyDescent="0.3">
      <c r="A820" s="1056"/>
      <c r="B820" s="1168"/>
      <c r="C820" s="1062"/>
      <c r="D820" s="947"/>
      <c r="E820" s="947"/>
      <c r="F820" s="1017"/>
      <c r="G820" s="960"/>
      <c r="H820" s="847"/>
      <c r="I820" s="1045"/>
      <c r="J820" s="984"/>
      <c r="K820" s="1003"/>
      <c r="L820" s="960"/>
      <c r="M820" s="960"/>
      <c r="N820" s="806"/>
      <c r="O820" s="972"/>
      <c r="P820" s="847"/>
      <c r="Q820" s="956"/>
      <c r="R820" s="847"/>
      <c r="S820" s="956"/>
      <c r="T820" s="847"/>
      <c r="U820" s="956"/>
      <c r="V820" s="959"/>
      <c r="W820" s="956"/>
      <c r="X820" s="956"/>
      <c r="Y820" s="969"/>
      <c r="Z820" s="60">
        <v>6</v>
      </c>
      <c r="AA820" s="387"/>
      <c r="AB820" s="388"/>
      <c r="AC820" s="387"/>
      <c r="AD820" s="391" t="str">
        <f t="shared" ref="AD820:AD862" si="80">IF(OR(AE820="Preventivo",AE820="Detectivo"),"Probabilidad",IF(AE820="Correctivo","Impacto",""))</f>
        <v/>
      </c>
      <c r="AE820" s="388"/>
      <c r="AF820" s="303" t="str">
        <f t="shared" ref="AF820:AF862" si="81">IF(AE820="","",IF(AE820="Preventivo",25%,IF(AE820="Detectivo",15%,IF(AE820="Correctivo",10%))))</f>
        <v/>
      </c>
      <c r="AG820" s="388"/>
      <c r="AH820" s="303" t="str">
        <f t="shared" ref="AH820:AH862" si="82">IF(AG820="Automático",25%,IF(AG820="Manual",15%,""))</f>
        <v/>
      </c>
      <c r="AI820" s="61" t="str">
        <f t="shared" ref="AI820:AI862" si="83">IF(OR(AF820="",AH820=""),"",AF820+AH820)</f>
        <v/>
      </c>
      <c r="AJ820" s="63" t="str">
        <f>IFERROR(IF(AND(AD819="Probabilidad",AD820="Probabilidad"),(AJ819-(+AJ819*AI820)),IF(AND(AD819="Impacto",AD820="Probabilidad"),(AJ818-(+AJ818*AI820)),IF(AD820="Impacto",AJ819,""))),"")</f>
        <v/>
      </c>
      <c r="AK820" s="63" t="str">
        <f>IFERROR(IF(AND(AD819="Impacto",AD820="Impacto"),(AK819-(+AK819*AI820)),IF(AND(AD819="Probabilidad",AD820="Impacto"),(AK818-(+AK818*AI820)),IF(AD820="Probabilidad",AK819,""))),"")</f>
        <v/>
      </c>
      <c r="AL820" s="20"/>
      <c r="AM820" s="20"/>
      <c r="AN820" s="20"/>
      <c r="AO820" s="953"/>
      <c r="AP820" s="953"/>
      <c r="AQ820" s="969"/>
      <c r="AR820" s="953"/>
      <c r="AS820" s="953"/>
      <c r="AT820" s="969"/>
      <c r="AU820" s="969"/>
      <c r="AV820" s="969"/>
      <c r="AW820" s="847"/>
      <c r="AX820" s="1065"/>
      <c r="AY820" s="1066"/>
      <c r="AZ820" s="806"/>
      <c r="BA820" s="960"/>
      <c r="BB820" s="960"/>
      <c r="BC820" s="960"/>
      <c r="BD820" s="960"/>
      <c r="BE820" s="1021"/>
      <c r="BF820" s="1021"/>
      <c r="BG820" s="1021"/>
      <c r="BH820" s="1021"/>
      <c r="BI820" s="1021"/>
      <c r="BJ820" s="960"/>
      <c r="BK820" s="960"/>
      <c r="BL820" s="1042"/>
    </row>
    <row r="821" spans="1:64" ht="185.25" customHeight="1" thickBot="1" x14ac:dyDescent="0.3">
      <c r="A821" s="1056"/>
      <c r="B821" s="1168"/>
      <c r="C821" s="1062"/>
      <c r="D821" s="945" t="s">
        <v>840</v>
      </c>
      <c r="E821" s="945" t="s">
        <v>134</v>
      </c>
      <c r="F821" s="1015">
        <v>12</v>
      </c>
      <c r="G821" s="851" t="s">
        <v>1439</v>
      </c>
      <c r="H821" s="802" t="s">
        <v>99</v>
      </c>
      <c r="I821" s="1043" t="s">
        <v>1460</v>
      </c>
      <c r="J821" s="982" t="s">
        <v>16</v>
      </c>
      <c r="K821" s="1001" t="str">
        <f>CONCATENATE(" *",[33]Árbol_G!C948," *",[33]Árbol_G!E948," *",[33]Árbol_G!G948)</f>
        <v xml:space="preserve"> * * *</v>
      </c>
      <c r="L821" s="851" t="s">
        <v>1411</v>
      </c>
      <c r="M821" s="851" t="s">
        <v>1412</v>
      </c>
      <c r="N821" s="804"/>
      <c r="O821" s="970"/>
      <c r="P821" s="802" t="s">
        <v>72</v>
      </c>
      <c r="Q821" s="954">
        <f>IF(P821="Muy Alta",100%,IF(P821="Alta",80%,IF(P821="Media",60%,IF(P821="Baja",40%,IF(P821="Muy Baja",20%,"")))))</f>
        <v>0.8</v>
      </c>
      <c r="R821" s="802"/>
      <c r="S821" s="954" t="str">
        <f>IF(R821="Catastrófico",100%,IF(R821="Mayor",80%,IF(R821="Moderado",60%,IF(R821="Menor",40%,IF(R821="Leve",20%,"")))))</f>
        <v/>
      </c>
      <c r="T821" s="802" t="s">
        <v>9</v>
      </c>
      <c r="U821" s="954">
        <f>IF(T821="Catastrófico",100%,IF(T821="Mayor",80%,IF(T821="Moderado",60%,IF(T821="Menor",40%,IF(T821="Leve",20%,"")))))</f>
        <v>0.4</v>
      </c>
      <c r="V821" s="957" t="str">
        <f>IF(W821=100%,"Catastrófico",IF(W821=80%,"Mayor",IF(W821=60%,"Moderado",IF(W821=40%,"Menor",IF(W821=20%,"Leve","")))))</f>
        <v>Menor</v>
      </c>
      <c r="W821" s="954">
        <f>IF(AND(S821="",U821=""),"",MAX(S821,U821))</f>
        <v>0.4</v>
      </c>
      <c r="X821" s="954" t="str">
        <f>CONCATENATE(P821,V821)</f>
        <v>AltaMenor</v>
      </c>
      <c r="Y821" s="967" t="str">
        <f>IF(X821="Muy AltaLeve","Alto",IF(X821="Muy AltaMenor","Alto",IF(X821="Muy AltaModerado","Alto",IF(X821="Muy AltaMayor","Alto",IF(X821="Muy AltaCatastrófico","Extremo",IF(X821="AltaLeve","Moderado",IF(X821="AltaMenor","Moderado",IF(X821="AltaModerado","Alto",IF(X821="AltaMayor","Alto",IF(X821="AltaCatastrófico","Extremo",IF(X821="MediaLeve","Moderado",IF(X821="MediaMenor","Moderado",IF(X821="MediaModerado","Moderado",IF(X821="MediaMayor","Alto",IF(X821="MediaCatastrófico","Extremo",IF(X821="BajaLeve","Bajo",IF(X821="BajaMenor","Moderado",IF(X821="BajaModerado","Moderado",IF(X821="BajaMayor","Alto",IF(X821="BajaCatastrófico","Extremo",IF(X821="Muy BajaLeve","Bajo",IF(X821="Muy BajaMenor","Bajo",IF(X821="Muy BajaModerado","Moderado",IF(X821="Muy BajaMayor","Alto",IF(X821="Muy BajaCatastrófico","Extremo","")))))))))))))))))))))))))</f>
        <v>Moderado</v>
      </c>
      <c r="Z821" s="58">
        <v>1</v>
      </c>
      <c r="AA821" s="385" t="s">
        <v>1791</v>
      </c>
      <c r="AB821" s="381" t="s">
        <v>170</v>
      </c>
      <c r="AC821" s="385" t="s">
        <v>901</v>
      </c>
      <c r="AD821" s="382" t="str">
        <f t="shared" si="80"/>
        <v>Impacto</v>
      </c>
      <c r="AE821" s="381" t="s">
        <v>76</v>
      </c>
      <c r="AF821" s="301">
        <f t="shared" si="81"/>
        <v>0.1</v>
      </c>
      <c r="AG821" s="381" t="s">
        <v>77</v>
      </c>
      <c r="AH821" s="301">
        <f t="shared" si="82"/>
        <v>0.15</v>
      </c>
      <c r="AI821" s="300">
        <f t="shared" si="83"/>
        <v>0.25</v>
      </c>
      <c r="AJ821" s="59">
        <f>IFERROR(IF(AD821="Probabilidad",(Q821-(+Q821*AI821)),IF(AD821="Impacto",Q821,"")),"")</f>
        <v>0.8</v>
      </c>
      <c r="AK821" s="59">
        <f>IFERROR(IF(AD821="Impacto",(W821-(+W821*AI821)),IF(AD821="Probabilidad",W821,"")),"")</f>
        <v>0.30000000000000004</v>
      </c>
      <c r="AL821" s="19" t="s">
        <v>66</v>
      </c>
      <c r="AM821" s="19" t="s">
        <v>67</v>
      </c>
      <c r="AN821" s="19" t="s">
        <v>80</v>
      </c>
      <c r="AO821" s="951">
        <f>Q821</f>
        <v>0.8</v>
      </c>
      <c r="AP821" s="951">
        <f>IF(AJ821="","",MIN(AJ821:AJ826))</f>
        <v>0.2016</v>
      </c>
      <c r="AQ821" s="967" t="str">
        <f>IFERROR(IF(AP821="","",IF(AP821&lt;=0.2,"Muy Baja",IF(AP821&lt;=0.4,"Baja",IF(AP821&lt;=0.6,"Media",IF(AP821&lt;=0.8,"Alta","Muy Alta"))))),"")</f>
        <v>Baja</v>
      </c>
      <c r="AR821" s="951">
        <f>W821</f>
        <v>0.4</v>
      </c>
      <c r="AS821" s="951">
        <f>IF(AK821="","",MIN(AK821:AK826))</f>
        <v>0.30000000000000004</v>
      </c>
      <c r="AT821" s="967" t="str">
        <f>IFERROR(IF(AS821="","",IF(AS821&lt;=0.2,"Leve",IF(AS821&lt;=0.4,"Menor",IF(AS821&lt;=0.6,"Moderado",IF(AS821&lt;=0.8,"Mayor","Catastrófico"))))),"")</f>
        <v>Menor</v>
      </c>
      <c r="AU821" s="967" t="str">
        <f>Y821</f>
        <v>Moderado</v>
      </c>
      <c r="AV821" s="967" t="str">
        <f>IFERROR(IF(OR(AND(AQ821="Muy Baja",AT821="Leve"),AND(AQ821="Muy Baja",AT821="Menor"),AND(AQ821="Baja",AT821="Leve")),"Bajo",IF(OR(AND(AQ821="Muy baja",AT821="Moderado"),AND(AQ821="Baja",AT821="Menor"),AND(AQ821="Baja",AT821="Moderado"),AND(AQ821="Media",AT821="Leve"),AND(AQ821="Media",AT821="Menor"),AND(AQ821="Media",AT821="Moderado"),AND(AQ821="Alta",AT821="Leve"),AND(AQ821="Alta",AT821="Menor")),"Moderado",IF(OR(AND(AQ821="Muy Baja",AT821="Mayor"),AND(AQ821="Baja",AT821="Mayor"),AND(AQ821="Media",AT821="Mayor"),AND(AQ821="Alta",AT821="Moderado"),AND(AQ821="Alta",AT821="Mayor"),AND(AQ821="Muy Alta",AT821="Leve"),AND(AQ821="Muy Alta",AT821="Menor"),AND(AQ821="Muy Alta",AT821="Moderado"),AND(AQ821="Muy Alta",AT821="Mayor")),"Alto",IF(OR(AND(AQ821="Muy Baja",AT821="Catastrófico"),AND(AQ821="Baja",AT821="Catastrófico"),AND(AQ821="Media",AT821="Catastrófico"),AND(AQ821="Alta",AT821="Catastrófico"),AND(AQ821="Muy Alta",AT821="Catastrófico")),"Extremo","")))),"")</f>
        <v>Moderado</v>
      </c>
      <c r="AW821" s="1120" t="s">
        <v>167</v>
      </c>
      <c r="AX821" s="1256" t="s">
        <v>1792</v>
      </c>
      <c r="AY821" s="1064" t="s">
        <v>1793</v>
      </c>
      <c r="AZ821" s="804" t="s">
        <v>1409</v>
      </c>
      <c r="BA821" s="851" t="s">
        <v>1410</v>
      </c>
      <c r="BB821" s="1037">
        <v>45291</v>
      </c>
      <c r="BC821" s="855"/>
      <c r="BD821" s="855"/>
      <c r="BE821" s="1039"/>
      <c r="BF821" s="1039"/>
      <c r="BG821" s="1039"/>
      <c r="BH821" s="1039"/>
      <c r="BI821" s="1039"/>
      <c r="BJ821" s="855"/>
      <c r="BK821" s="855"/>
      <c r="BL821" s="1040"/>
    </row>
    <row r="822" spans="1:64" ht="70.5" x14ac:dyDescent="0.25">
      <c r="A822" s="1056"/>
      <c r="B822" s="1168"/>
      <c r="C822" s="1062"/>
      <c r="D822" s="946"/>
      <c r="E822" s="946"/>
      <c r="F822" s="1016"/>
      <c r="G822" s="852"/>
      <c r="H822" s="803"/>
      <c r="I822" s="1044"/>
      <c r="J822" s="983"/>
      <c r="K822" s="1002"/>
      <c r="L822" s="852"/>
      <c r="M822" s="852"/>
      <c r="N822" s="805"/>
      <c r="O822" s="971"/>
      <c r="P822" s="803"/>
      <c r="Q822" s="955"/>
      <c r="R822" s="803"/>
      <c r="S822" s="955"/>
      <c r="T822" s="803"/>
      <c r="U822" s="955"/>
      <c r="V822" s="958"/>
      <c r="W822" s="955"/>
      <c r="X822" s="955"/>
      <c r="Y822" s="968"/>
      <c r="Z822" s="68">
        <v>2</v>
      </c>
      <c r="AA822" s="408" t="s">
        <v>1413</v>
      </c>
      <c r="AB822" s="381" t="s">
        <v>170</v>
      </c>
      <c r="AC822" s="408" t="s">
        <v>891</v>
      </c>
      <c r="AD822" s="384" t="str">
        <f t="shared" si="80"/>
        <v>Probabilidad</v>
      </c>
      <c r="AE822" s="383" t="s">
        <v>64</v>
      </c>
      <c r="AF822" s="302">
        <f t="shared" si="81"/>
        <v>0.25</v>
      </c>
      <c r="AG822" s="383" t="s">
        <v>77</v>
      </c>
      <c r="AH822" s="302">
        <f t="shared" si="82"/>
        <v>0.15</v>
      </c>
      <c r="AI822" s="315">
        <f t="shared" si="83"/>
        <v>0.4</v>
      </c>
      <c r="AJ822" s="69">
        <f>IFERROR(IF(AND(AD821="Probabilidad",AD822="Probabilidad"),(AJ821-(+AJ821*AI822)),IF(AD822="Probabilidad",(Q821-(+Q821*AI822)),IF(AD822="Impacto",AJ821,""))),"")</f>
        <v>0.48</v>
      </c>
      <c r="AK822" s="69">
        <f>IFERROR(IF(AND(AD821="Impacto",AD822="Impacto"),(AK821-(+AK821*AI822)),IF(AD822="Impacto",(W821-(W821*AI822)),IF(AD822="Probabilidad",AK821,""))),"")</f>
        <v>0.30000000000000004</v>
      </c>
      <c r="AL822" s="19" t="s">
        <v>66</v>
      </c>
      <c r="AM822" s="19" t="s">
        <v>79</v>
      </c>
      <c r="AN822" s="19" t="s">
        <v>80</v>
      </c>
      <c r="AO822" s="952"/>
      <c r="AP822" s="952"/>
      <c r="AQ822" s="968"/>
      <c r="AR822" s="952"/>
      <c r="AS822" s="952"/>
      <c r="AT822" s="968"/>
      <c r="AU822" s="968"/>
      <c r="AV822" s="968"/>
      <c r="AW822" s="1121"/>
      <c r="AX822" s="1065"/>
      <c r="AY822" s="1065"/>
      <c r="AZ822" s="1257"/>
      <c r="BA822" s="852"/>
      <c r="BB822" s="852"/>
      <c r="BC822" s="852"/>
      <c r="BD822" s="852"/>
      <c r="BE822" s="1020"/>
      <c r="BF822" s="1020"/>
      <c r="BG822" s="1020"/>
      <c r="BH822" s="1020"/>
      <c r="BI822" s="1020"/>
      <c r="BJ822" s="852"/>
      <c r="BK822" s="852"/>
      <c r="BL822" s="1041"/>
    </row>
    <row r="823" spans="1:64" ht="120" x14ac:dyDescent="0.25">
      <c r="A823" s="1056"/>
      <c r="B823" s="1168"/>
      <c r="C823" s="1062"/>
      <c r="D823" s="946"/>
      <c r="E823" s="946"/>
      <c r="F823" s="1016"/>
      <c r="G823" s="852"/>
      <c r="H823" s="803"/>
      <c r="I823" s="1044"/>
      <c r="J823" s="983"/>
      <c r="K823" s="1002"/>
      <c r="L823" s="852"/>
      <c r="M823" s="852"/>
      <c r="N823" s="805"/>
      <c r="O823" s="971"/>
      <c r="P823" s="803"/>
      <c r="Q823" s="955"/>
      <c r="R823" s="803"/>
      <c r="S823" s="955"/>
      <c r="T823" s="803"/>
      <c r="U823" s="955"/>
      <c r="V823" s="958"/>
      <c r="W823" s="955"/>
      <c r="X823" s="955"/>
      <c r="Y823" s="968"/>
      <c r="Z823" s="68">
        <v>3</v>
      </c>
      <c r="AA823" s="88" t="s">
        <v>1794</v>
      </c>
      <c r="AB823" s="383" t="s">
        <v>165</v>
      </c>
      <c r="AC823" s="385" t="s">
        <v>869</v>
      </c>
      <c r="AD823" s="384" t="str">
        <f t="shared" si="80"/>
        <v>Probabilidad</v>
      </c>
      <c r="AE823" s="383" t="s">
        <v>64</v>
      </c>
      <c r="AF823" s="302">
        <f t="shared" si="81"/>
        <v>0.25</v>
      </c>
      <c r="AG823" s="383" t="s">
        <v>77</v>
      </c>
      <c r="AH823" s="302">
        <f t="shared" si="82"/>
        <v>0.15</v>
      </c>
      <c r="AI823" s="315">
        <f t="shared" si="83"/>
        <v>0.4</v>
      </c>
      <c r="AJ823" s="69">
        <f>IFERROR(IF(AND(AD822="Probabilidad",AD823="Probabilidad"),(AJ822-(+AJ822*AI823)),IF(AND(AD822="Impacto",AD823="Probabilidad"),(AJ821-(+AJ821*AI823)),IF(AD823="Impacto",AJ822,""))),"")</f>
        <v>0.28799999999999998</v>
      </c>
      <c r="AK823" s="69">
        <f>IFERROR(IF(AND(AD822="Impacto",AD823="Impacto"),(AK822-(+AK822*AI823)),IF(AND(AD822="Probabilidad",AD823="Impacto"),(AK821-(+AK821*AI823)),IF(AD823="Probabilidad",AK822,""))),"")</f>
        <v>0.30000000000000004</v>
      </c>
      <c r="AL823" s="19" t="s">
        <v>66</v>
      </c>
      <c r="AM823" s="19" t="s">
        <v>67</v>
      </c>
      <c r="AN823" s="19" t="s">
        <v>81</v>
      </c>
      <c r="AO823" s="952"/>
      <c r="AP823" s="952"/>
      <c r="AQ823" s="968"/>
      <c r="AR823" s="952"/>
      <c r="AS823" s="952"/>
      <c r="AT823" s="968"/>
      <c r="AU823" s="968"/>
      <c r="AV823" s="968"/>
      <c r="AW823" s="1121"/>
      <c r="AX823" s="1065"/>
      <c r="AY823" s="1065"/>
      <c r="AZ823" s="1257"/>
      <c r="BA823" s="852"/>
      <c r="BB823" s="852"/>
      <c r="BC823" s="852"/>
      <c r="BD823" s="852"/>
      <c r="BE823" s="1020"/>
      <c r="BF823" s="1020"/>
      <c r="BG823" s="1020"/>
      <c r="BH823" s="1020"/>
      <c r="BI823" s="1020"/>
      <c r="BJ823" s="852"/>
      <c r="BK823" s="852"/>
      <c r="BL823" s="1041"/>
    </row>
    <row r="824" spans="1:64" ht="90" x14ac:dyDescent="0.25">
      <c r="A824" s="1056"/>
      <c r="B824" s="1168"/>
      <c r="C824" s="1062"/>
      <c r="D824" s="946"/>
      <c r="E824" s="946"/>
      <c r="F824" s="1016"/>
      <c r="G824" s="852"/>
      <c r="H824" s="803"/>
      <c r="I824" s="1044"/>
      <c r="J824" s="983"/>
      <c r="K824" s="1002"/>
      <c r="L824" s="852"/>
      <c r="M824" s="852"/>
      <c r="N824" s="805"/>
      <c r="O824" s="971"/>
      <c r="P824" s="803"/>
      <c r="Q824" s="955"/>
      <c r="R824" s="803"/>
      <c r="S824" s="955"/>
      <c r="T824" s="803"/>
      <c r="U824" s="955"/>
      <c r="V824" s="958"/>
      <c r="W824" s="955"/>
      <c r="X824" s="955"/>
      <c r="Y824" s="968"/>
      <c r="Z824" s="68">
        <v>4</v>
      </c>
      <c r="AA824" s="78" t="s">
        <v>1795</v>
      </c>
      <c r="AB824" s="383" t="s">
        <v>170</v>
      </c>
      <c r="AC824" s="76" t="s">
        <v>901</v>
      </c>
      <c r="AD824" s="384" t="str">
        <f t="shared" si="80"/>
        <v>Probabilidad</v>
      </c>
      <c r="AE824" s="383" t="s">
        <v>75</v>
      </c>
      <c r="AF824" s="302">
        <f t="shared" si="81"/>
        <v>0.15</v>
      </c>
      <c r="AG824" s="383" t="s">
        <v>77</v>
      </c>
      <c r="AH824" s="302">
        <f t="shared" si="82"/>
        <v>0.15</v>
      </c>
      <c r="AI824" s="315">
        <f t="shared" si="83"/>
        <v>0.3</v>
      </c>
      <c r="AJ824" s="69">
        <f>IFERROR(IF(AND(AD823="Probabilidad",AD824="Probabilidad"),(AJ823-(+AJ823*AI824)),IF(AND(AD823="Impacto",AD824="Probabilidad"),(AJ822-(+AJ822*AI824)),IF(AD824="Impacto",AJ823,""))),"")</f>
        <v>0.2016</v>
      </c>
      <c r="AK824" s="69">
        <f>IFERROR(IF(AND(AD823="Impacto",AD824="Impacto"),(AK823-(+AK823*AI824)),IF(AND(AD823="Probabilidad",AD824="Impacto"),(AK822-(+AK822*AI824)),IF(AD824="Probabilidad",AK823,""))),"")</f>
        <v>0.30000000000000004</v>
      </c>
      <c r="AL824" s="19" t="s">
        <v>66</v>
      </c>
      <c r="AM824" s="19" t="s">
        <v>67</v>
      </c>
      <c r="AN824" s="19" t="s">
        <v>80</v>
      </c>
      <c r="AO824" s="952"/>
      <c r="AP824" s="952"/>
      <c r="AQ824" s="968"/>
      <c r="AR824" s="952"/>
      <c r="AS824" s="952"/>
      <c r="AT824" s="968"/>
      <c r="AU824" s="968"/>
      <c r="AV824" s="968"/>
      <c r="AW824" s="1121"/>
      <c r="AX824" s="1176"/>
      <c r="AY824" s="1176"/>
      <c r="AZ824" s="805"/>
      <c r="BA824" s="852"/>
      <c r="BB824" s="852"/>
      <c r="BC824" s="852"/>
      <c r="BD824" s="852"/>
      <c r="BE824" s="1020"/>
      <c r="BF824" s="1020"/>
      <c r="BG824" s="1020"/>
      <c r="BH824" s="1020"/>
      <c r="BI824" s="1020"/>
      <c r="BJ824" s="852"/>
      <c r="BK824" s="852"/>
      <c r="BL824" s="1041"/>
    </row>
    <row r="825" spans="1:64" ht="3.75" customHeight="1" x14ac:dyDescent="0.25">
      <c r="A825" s="1056"/>
      <c r="B825" s="1168"/>
      <c r="C825" s="1062"/>
      <c r="D825" s="946"/>
      <c r="E825" s="946"/>
      <c r="F825" s="1016"/>
      <c r="G825" s="852"/>
      <c r="H825" s="803"/>
      <c r="I825" s="1044"/>
      <c r="J825" s="983"/>
      <c r="K825" s="1002"/>
      <c r="L825" s="852"/>
      <c r="M825" s="852"/>
      <c r="N825" s="805"/>
      <c r="O825" s="971"/>
      <c r="P825" s="803"/>
      <c r="Q825" s="955"/>
      <c r="R825" s="803"/>
      <c r="S825" s="955"/>
      <c r="T825" s="803"/>
      <c r="U825" s="955"/>
      <c r="V825" s="958"/>
      <c r="W825" s="955"/>
      <c r="X825" s="955"/>
      <c r="Y825" s="968"/>
      <c r="Z825" s="68">
        <v>5</v>
      </c>
      <c r="AA825" s="385"/>
      <c r="AB825" s="383"/>
      <c r="AC825" s="385"/>
      <c r="AD825" s="384" t="str">
        <f t="shared" si="80"/>
        <v/>
      </c>
      <c r="AE825" s="383"/>
      <c r="AF825" s="302" t="str">
        <f t="shared" si="81"/>
        <v/>
      </c>
      <c r="AG825" s="383"/>
      <c r="AH825" s="302" t="str">
        <f t="shared" si="82"/>
        <v/>
      </c>
      <c r="AI825" s="315" t="str">
        <f t="shared" si="83"/>
        <v/>
      </c>
      <c r="AJ825" s="69" t="str">
        <f>IFERROR(IF(AND(AD824="Probabilidad",AD825="Probabilidad"),(AJ824-(+AJ824*AI825)),IF(AND(AD824="Impacto",AD825="Probabilidad"),(AJ823-(+AJ823*AI825)),IF(AD825="Impacto",AJ824,""))),"")</f>
        <v/>
      </c>
      <c r="AK825" s="69" t="str">
        <f>IFERROR(IF(AND(AD824="Impacto",AD825="Impacto"),(AK824-(+AK824*AI825)),IF(AND(AD824="Probabilidad",AD825="Impacto"),(AK823-(+AK823*AI825)),IF(AD825="Probabilidad",AK824,""))),"")</f>
        <v/>
      </c>
      <c r="AL825" s="19"/>
      <c r="AM825" s="19"/>
      <c r="AN825" s="19"/>
      <c r="AO825" s="952"/>
      <c r="AP825" s="952"/>
      <c r="AQ825" s="968"/>
      <c r="AR825" s="952"/>
      <c r="AS825" s="952"/>
      <c r="AT825" s="968"/>
      <c r="AU825" s="968"/>
      <c r="AV825" s="968"/>
      <c r="AW825" s="803"/>
      <c r="AX825" s="442"/>
      <c r="AY825" s="442"/>
      <c r="AZ825" s="805"/>
      <c r="BA825" s="852"/>
      <c r="BB825" s="852"/>
      <c r="BC825" s="852"/>
      <c r="BD825" s="852"/>
      <c r="BE825" s="1020"/>
      <c r="BF825" s="1020"/>
      <c r="BG825" s="1020"/>
      <c r="BH825" s="1020"/>
      <c r="BI825" s="1020"/>
      <c r="BJ825" s="852"/>
      <c r="BK825" s="852"/>
      <c r="BL825" s="1041"/>
    </row>
    <row r="826" spans="1:64" ht="0.75" customHeight="1" thickBot="1" x14ac:dyDescent="0.3">
      <c r="A826" s="1056"/>
      <c r="B826" s="1168"/>
      <c r="C826" s="1062"/>
      <c r="D826" s="947"/>
      <c r="E826" s="947"/>
      <c r="F826" s="1017"/>
      <c r="G826" s="960"/>
      <c r="H826" s="847"/>
      <c r="I826" s="1045"/>
      <c r="J826" s="984"/>
      <c r="K826" s="1003"/>
      <c r="L826" s="960"/>
      <c r="M826" s="960"/>
      <c r="N826" s="806"/>
      <c r="O826" s="972"/>
      <c r="P826" s="847"/>
      <c r="Q826" s="956"/>
      <c r="R826" s="847"/>
      <c r="S826" s="956"/>
      <c r="T826" s="847"/>
      <c r="U826" s="956"/>
      <c r="V826" s="959"/>
      <c r="W826" s="956"/>
      <c r="X826" s="956"/>
      <c r="Y826" s="969"/>
      <c r="Z826" s="60">
        <v>6</v>
      </c>
      <c r="AA826" s="387"/>
      <c r="AB826" s="388"/>
      <c r="AC826" s="387"/>
      <c r="AD826" s="391" t="str">
        <f t="shared" si="80"/>
        <v/>
      </c>
      <c r="AE826" s="388"/>
      <c r="AF826" s="303" t="str">
        <f t="shared" si="81"/>
        <v/>
      </c>
      <c r="AG826" s="388"/>
      <c r="AH826" s="303" t="str">
        <f t="shared" si="82"/>
        <v/>
      </c>
      <c r="AI826" s="61" t="str">
        <f t="shared" si="83"/>
        <v/>
      </c>
      <c r="AJ826" s="63" t="str">
        <f>IFERROR(IF(AND(AD825="Probabilidad",AD826="Probabilidad"),(AJ825-(+AJ825*AI826)),IF(AND(AD825="Impacto",AD826="Probabilidad"),(AJ824-(+AJ824*AI826)),IF(AD826="Impacto",AJ825,""))),"")</f>
        <v/>
      </c>
      <c r="AK826" s="63" t="str">
        <f>IFERROR(IF(AND(AD825="Impacto",AD826="Impacto"),(AK825-(+AK825*AI826)),IF(AND(AD825="Probabilidad",AD826="Impacto"),(AK824-(+AK824*AI826)),IF(AD826="Probabilidad",AK825,""))),"")</f>
        <v/>
      </c>
      <c r="AL826" s="20"/>
      <c r="AM826" s="20"/>
      <c r="AN826" s="20"/>
      <c r="AO826" s="953"/>
      <c r="AP826" s="953"/>
      <c r="AQ826" s="969"/>
      <c r="AR826" s="953"/>
      <c r="AS826" s="953"/>
      <c r="AT826" s="969"/>
      <c r="AU826" s="969"/>
      <c r="AV826" s="969"/>
      <c r="AW826" s="847"/>
      <c r="AX826" s="442"/>
      <c r="AY826" s="442"/>
      <c r="AZ826" s="806"/>
      <c r="BA826" s="960"/>
      <c r="BB826" s="960"/>
      <c r="BC826" s="960"/>
      <c r="BD826" s="960"/>
      <c r="BE826" s="1021"/>
      <c r="BF826" s="1021"/>
      <c r="BG826" s="1021"/>
      <c r="BH826" s="1021"/>
      <c r="BI826" s="1021"/>
      <c r="BJ826" s="960"/>
      <c r="BK826" s="960"/>
      <c r="BL826" s="1042"/>
    </row>
    <row r="827" spans="1:64" ht="90" customHeight="1" x14ac:dyDescent="0.25">
      <c r="A827" s="1056"/>
      <c r="B827" s="1168"/>
      <c r="C827" s="1062"/>
      <c r="D827" s="945" t="s">
        <v>840</v>
      </c>
      <c r="E827" s="945" t="s">
        <v>134</v>
      </c>
      <c r="F827" s="1015">
        <v>13</v>
      </c>
      <c r="G827" s="851" t="s">
        <v>1442</v>
      </c>
      <c r="H827" s="802" t="s">
        <v>98</v>
      </c>
      <c r="I827" s="1043" t="s">
        <v>1461</v>
      </c>
      <c r="J827" s="982" t="s">
        <v>16</v>
      </c>
      <c r="K827" s="1001" t="str">
        <f>CONCATENATE(" *",[33]Árbol_G!C964," *",[33]Árbol_G!E964," *",[33]Árbol_G!G964)</f>
        <v xml:space="preserve"> * * *</v>
      </c>
      <c r="L827" s="1258" t="s">
        <v>1443</v>
      </c>
      <c r="M827" s="1258" t="s">
        <v>1444</v>
      </c>
      <c r="N827" s="804"/>
      <c r="O827" s="970"/>
      <c r="P827" s="802" t="s">
        <v>72</v>
      </c>
      <c r="Q827" s="954">
        <f>IF(P827="Muy Alta",100%,IF(P827="Alta",80%,IF(P827="Media",60%,IF(P827="Baja",40%,IF(P827="Muy Baja",20%,"")))))</f>
        <v>0.8</v>
      </c>
      <c r="R827" s="802"/>
      <c r="S827" s="954" t="str">
        <f>IF(R827="Catastrófico",100%,IF(R827="Mayor",80%,IF(R827="Moderado",60%,IF(R827="Menor",40%,IF(R827="Leve",20%,"")))))</f>
        <v/>
      </c>
      <c r="T827" s="802" t="s">
        <v>74</v>
      </c>
      <c r="U827" s="954">
        <f>IF(T827="Catastrófico",100%,IF(T827="Mayor",80%,IF(T827="Moderado",60%,IF(T827="Menor",40%,IF(T827="Leve",20%,"")))))</f>
        <v>0.2</v>
      </c>
      <c r="V827" s="957" t="str">
        <f>IF(W827=100%,"Catastrófico",IF(W827=80%,"Mayor",IF(W827=60%,"Moderado",IF(W827=40%,"Menor",IF(W827=20%,"Leve","")))))</f>
        <v>Leve</v>
      </c>
      <c r="W827" s="954">
        <f>IF(AND(S827="",U827=""),"",MAX(S827,U827))</f>
        <v>0.2</v>
      </c>
      <c r="X827" s="954" t="str">
        <f>CONCATENATE(P827,V827)</f>
        <v>AltaLeve</v>
      </c>
      <c r="Y827" s="967" t="str">
        <f>IF(X827="Muy AltaLeve","Alto",IF(X827="Muy AltaMenor","Alto",IF(X827="Muy AltaModerado","Alto",IF(X827="Muy AltaMayor","Alto",IF(X827="Muy AltaCatastrófico","Extremo",IF(X827="AltaLeve","Moderado",IF(X827="AltaMenor","Moderado",IF(X827="AltaModerado","Alto",IF(X827="AltaMayor","Alto",IF(X827="AltaCatastrófico","Extremo",IF(X827="MediaLeve","Moderado",IF(X827="MediaMenor","Moderado",IF(X827="MediaModerado","Moderado",IF(X827="MediaMayor","Alto",IF(X827="MediaCatastrófico","Extremo",IF(X827="BajaLeve","Bajo",IF(X827="BajaMenor","Moderado",IF(X827="BajaModerado","Moderado",IF(X827="BajaMayor","Alto",IF(X827="BajaCatastrófico","Extremo",IF(X827="Muy BajaLeve","Bajo",IF(X827="Muy BajaMenor","Bajo",IF(X827="Muy BajaModerado","Moderado",IF(X827="Muy BajaMayor","Alto",IF(X827="Muy BajaCatastrófico","Extremo","")))))))))))))))))))))))))</f>
        <v>Moderado</v>
      </c>
      <c r="Z827" s="58">
        <v>1</v>
      </c>
      <c r="AA827" s="78" t="s">
        <v>1796</v>
      </c>
      <c r="AB827" s="381" t="s">
        <v>165</v>
      </c>
      <c r="AC827" s="441" t="s">
        <v>906</v>
      </c>
      <c r="AD827" s="382" t="str">
        <f t="shared" si="80"/>
        <v>Probabilidad</v>
      </c>
      <c r="AE827" s="381" t="s">
        <v>75</v>
      </c>
      <c r="AF827" s="301">
        <f t="shared" si="81"/>
        <v>0.15</v>
      </c>
      <c r="AG827" s="381" t="s">
        <v>77</v>
      </c>
      <c r="AH827" s="301">
        <f t="shared" si="82"/>
        <v>0.15</v>
      </c>
      <c r="AI827" s="300">
        <f t="shared" si="83"/>
        <v>0.3</v>
      </c>
      <c r="AJ827" s="59">
        <f>IFERROR(IF(AD827="Probabilidad",(Q827-(+Q827*AI827)),IF(AD827="Impacto",Q827,"")),"")</f>
        <v>0.56000000000000005</v>
      </c>
      <c r="AK827" s="59">
        <f>IFERROR(IF(AD827="Impacto",(W827-(+W827*AI827)),IF(AD827="Probabilidad",W827,"")),"")</f>
        <v>0.2</v>
      </c>
      <c r="AL827" s="10" t="s">
        <v>66</v>
      </c>
      <c r="AM827" s="10" t="s">
        <v>67</v>
      </c>
      <c r="AN827" s="10" t="s">
        <v>80</v>
      </c>
      <c r="AO827" s="951">
        <f>Q827</f>
        <v>0.8</v>
      </c>
      <c r="AP827" s="951">
        <f>IF(AJ827="","",MIN(AJ827:AJ832))</f>
        <v>0.33600000000000002</v>
      </c>
      <c r="AQ827" s="967" t="str">
        <f>IFERROR(IF(AP827="","",IF(AP827&lt;=0.2,"Muy Baja",IF(AP827&lt;=0.4,"Baja",IF(AP827&lt;=0.6,"Media",IF(AP827&lt;=0.8,"Alta","Muy Alta"))))),"")</f>
        <v>Baja</v>
      </c>
      <c r="AR827" s="951">
        <f>W827</f>
        <v>0.2</v>
      </c>
      <c r="AS827" s="951">
        <f>IF(AK827="","",MIN(AK827:AK832))</f>
        <v>0.2</v>
      </c>
      <c r="AT827" s="967" t="str">
        <f>IFERROR(IF(AS827="","",IF(AS827&lt;=0.2,"Leve",IF(AS827&lt;=0.4,"Menor",IF(AS827&lt;=0.6,"Moderado",IF(AS827&lt;=0.8,"Mayor","Catastrófico"))))),"")</f>
        <v>Leve</v>
      </c>
      <c r="AU827" s="967" t="str">
        <f>Y827</f>
        <v>Moderado</v>
      </c>
      <c r="AV827" s="967" t="str">
        <f>IFERROR(IF(OR(AND(AQ827="Muy Baja",AT827="Leve"),AND(AQ827="Muy Baja",AT827="Menor"),AND(AQ827="Baja",AT827="Leve")),"Bajo",IF(OR(AND(AQ827="Muy baja",AT827="Moderado"),AND(AQ827="Baja",AT827="Menor"),AND(AQ827="Baja",AT827="Moderado"),AND(AQ827="Media",AT827="Leve"),AND(AQ827="Media",AT827="Menor"),AND(AQ827="Media",AT827="Moderado"),AND(AQ827="Alta",AT827="Leve"),AND(AQ827="Alta",AT827="Menor")),"Moderado",IF(OR(AND(AQ827="Muy Baja",AT827="Mayor"),AND(AQ827="Baja",AT827="Mayor"),AND(AQ827="Media",AT827="Mayor"),AND(AQ827="Alta",AT827="Moderado"),AND(AQ827="Alta",AT827="Mayor"),AND(AQ827="Muy Alta",AT827="Leve"),AND(AQ827="Muy Alta",AT827="Menor"),AND(AQ827="Muy Alta",AT827="Moderado"),AND(AQ827="Muy Alta",AT827="Mayor")),"Alto",IF(OR(AND(AQ827="Muy Baja",AT827="Catastrófico"),AND(AQ827="Baja",AT827="Catastrófico"),AND(AQ827="Media",AT827="Catastrófico"),AND(AQ827="Alta",AT827="Catastrófico"),AND(AQ827="Muy Alta",AT827="Catastrófico")),"Extremo","")))),"")</f>
        <v>Bajo</v>
      </c>
      <c r="AW827" s="802" t="s">
        <v>82</v>
      </c>
      <c r="AX827" s="1247"/>
      <c r="AY827" s="1247"/>
      <c r="AZ827" s="1247"/>
      <c r="BA827" s="851"/>
      <c r="BB827" s="1037"/>
      <c r="BC827" s="851"/>
      <c r="BD827" s="851"/>
      <c r="BE827" s="1019"/>
      <c r="BF827" s="1019"/>
      <c r="BG827" s="1019"/>
      <c r="BH827" s="1019"/>
      <c r="BI827" s="1019"/>
      <c r="BJ827" s="851"/>
      <c r="BK827" s="851"/>
      <c r="BL827" s="1048"/>
    </row>
    <row r="828" spans="1:64" ht="120" x14ac:dyDescent="0.25">
      <c r="A828" s="1056"/>
      <c r="B828" s="1168"/>
      <c r="C828" s="1062"/>
      <c r="D828" s="946"/>
      <c r="E828" s="946"/>
      <c r="F828" s="1016"/>
      <c r="G828" s="852"/>
      <c r="H828" s="803"/>
      <c r="I828" s="1044"/>
      <c r="J828" s="983"/>
      <c r="K828" s="1002"/>
      <c r="L828" s="1259"/>
      <c r="M828" s="1259"/>
      <c r="N828" s="805"/>
      <c r="O828" s="971"/>
      <c r="P828" s="803"/>
      <c r="Q828" s="955"/>
      <c r="R828" s="803"/>
      <c r="S828" s="955"/>
      <c r="T828" s="803"/>
      <c r="U828" s="955"/>
      <c r="V828" s="958"/>
      <c r="W828" s="955"/>
      <c r="X828" s="955"/>
      <c r="Y828" s="968"/>
      <c r="Z828" s="68">
        <v>2</v>
      </c>
      <c r="AA828" s="88" t="s">
        <v>1797</v>
      </c>
      <c r="AB828" s="383" t="s">
        <v>170</v>
      </c>
      <c r="AC828" s="441" t="s">
        <v>869</v>
      </c>
      <c r="AD828" s="384" t="str">
        <f t="shared" si="80"/>
        <v>Probabilidad</v>
      </c>
      <c r="AE828" s="383" t="s">
        <v>64</v>
      </c>
      <c r="AF828" s="302">
        <f t="shared" si="81"/>
        <v>0.25</v>
      </c>
      <c r="AG828" s="383" t="s">
        <v>77</v>
      </c>
      <c r="AH828" s="302">
        <f t="shared" si="82"/>
        <v>0.15</v>
      </c>
      <c r="AI828" s="315">
        <f t="shared" si="83"/>
        <v>0.4</v>
      </c>
      <c r="AJ828" s="69">
        <f>IFERROR(IF(AND(AD827="Probabilidad",AD828="Probabilidad"),(AJ827-(+AJ827*AI828)),IF(AD828="Probabilidad",(Q827-(+Q827*AI828)),IF(AD828="Impacto",AJ827,""))),"")</f>
        <v>0.33600000000000002</v>
      </c>
      <c r="AK828" s="69">
        <f>IFERROR(IF(AND(AD827="Impacto",AD828="Impacto"),(AK827-(+AK827*AI828)),IF(AD828="Impacto",(W827-(W827*AI828)),IF(AD828="Probabilidad",AK827,""))),"")</f>
        <v>0.2</v>
      </c>
      <c r="AL828" s="19" t="s">
        <v>66</v>
      </c>
      <c r="AM828" s="19" t="s">
        <v>67</v>
      </c>
      <c r="AN828" s="19" t="s">
        <v>80</v>
      </c>
      <c r="AO828" s="952"/>
      <c r="AP828" s="952"/>
      <c r="AQ828" s="968"/>
      <c r="AR828" s="952"/>
      <c r="AS828" s="952"/>
      <c r="AT828" s="968"/>
      <c r="AU828" s="968"/>
      <c r="AV828" s="968"/>
      <c r="AW828" s="803"/>
      <c r="AX828" s="1248"/>
      <c r="AY828" s="1248"/>
      <c r="AZ828" s="1248"/>
      <c r="BA828" s="852"/>
      <c r="BB828" s="852"/>
      <c r="BC828" s="852"/>
      <c r="BD828" s="852"/>
      <c r="BE828" s="1020"/>
      <c r="BF828" s="1020"/>
      <c r="BG828" s="1020"/>
      <c r="BH828" s="1020"/>
      <c r="BI828" s="1020"/>
      <c r="BJ828" s="852"/>
      <c r="BK828" s="852"/>
      <c r="BL828" s="1041"/>
    </row>
    <row r="829" spans="1:64" x14ac:dyDescent="0.25">
      <c r="A829" s="1056"/>
      <c r="B829" s="1168"/>
      <c r="C829" s="1062"/>
      <c r="D829" s="946"/>
      <c r="E829" s="946"/>
      <c r="F829" s="1016"/>
      <c r="G829" s="852"/>
      <c r="H829" s="803"/>
      <c r="I829" s="1044"/>
      <c r="J829" s="983"/>
      <c r="K829" s="1002"/>
      <c r="L829" s="1259"/>
      <c r="M829" s="1259"/>
      <c r="N829" s="805"/>
      <c r="O829" s="971"/>
      <c r="P829" s="803"/>
      <c r="Q829" s="955"/>
      <c r="R829" s="803"/>
      <c r="S829" s="955"/>
      <c r="T829" s="803"/>
      <c r="U829" s="955"/>
      <c r="V829" s="958"/>
      <c r="W829" s="955"/>
      <c r="X829" s="955"/>
      <c r="Y829" s="968"/>
      <c r="Z829" s="68">
        <v>3</v>
      </c>
      <c r="AA829" s="385"/>
      <c r="AB829" s="383"/>
      <c r="AC829" s="385"/>
      <c r="AD829" s="384" t="str">
        <f t="shared" si="80"/>
        <v/>
      </c>
      <c r="AE829" s="383"/>
      <c r="AF829" s="302" t="str">
        <f t="shared" si="81"/>
        <v/>
      </c>
      <c r="AG829" s="383"/>
      <c r="AH829" s="302" t="str">
        <f t="shared" si="82"/>
        <v/>
      </c>
      <c r="AI829" s="315" t="str">
        <f t="shared" si="83"/>
        <v/>
      </c>
      <c r="AJ829" s="69" t="str">
        <f>IFERROR(IF(AND(AD828="Probabilidad",AD829="Probabilidad"),(AJ828-(+AJ828*AI829)),IF(AND(AD828="Impacto",AD829="Probabilidad"),(AJ827-(+AJ827*AI829)),IF(AD829="Impacto",AJ828,""))),"")</f>
        <v/>
      </c>
      <c r="AK829" s="69" t="str">
        <f>IFERROR(IF(AND(AD828="Impacto",AD829="Impacto"),(AK828-(+AK828*AI829)),IF(AND(AD828="Probabilidad",AD829="Impacto"),(AK827-(+AK827*AI829)),IF(AD829="Probabilidad",AK828,""))),"")</f>
        <v/>
      </c>
      <c r="AL829" s="19"/>
      <c r="AM829" s="19"/>
      <c r="AN829" s="19"/>
      <c r="AO829" s="952"/>
      <c r="AP829" s="952"/>
      <c r="AQ829" s="968"/>
      <c r="AR829" s="952"/>
      <c r="AS829" s="952"/>
      <c r="AT829" s="968"/>
      <c r="AU829" s="968"/>
      <c r="AV829" s="968"/>
      <c r="AW829" s="803"/>
      <c r="AX829" s="1248"/>
      <c r="AY829" s="1248"/>
      <c r="AZ829" s="1248"/>
      <c r="BA829" s="852"/>
      <c r="BB829" s="852"/>
      <c r="BC829" s="852"/>
      <c r="BD829" s="852"/>
      <c r="BE829" s="1020"/>
      <c r="BF829" s="1020"/>
      <c r="BG829" s="1020"/>
      <c r="BH829" s="1020"/>
      <c r="BI829" s="1020"/>
      <c r="BJ829" s="852"/>
      <c r="BK829" s="852"/>
      <c r="BL829" s="1041"/>
    </row>
    <row r="830" spans="1:64" x14ac:dyDescent="0.25">
      <c r="A830" s="1056"/>
      <c r="B830" s="1168"/>
      <c r="C830" s="1062"/>
      <c r="D830" s="946"/>
      <c r="E830" s="946"/>
      <c r="F830" s="1016"/>
      <c r="G830" s="852"/>
      <c r="H830" s="803"/>
      <c r="I830" s="1044"/>
      <c r="J830" s="983"/>
      <c r="K830" s="1002"/>
      <c r="L830" s="1259"/>
      <c r="M830" s="1259"/>
      <c r="N830" s="805"/>
      <c r="O830" s="971"/>
      <c r="P830" s="803"/>
      <c r="Q830" s="955"/>
      <c r="R830" s="803"/>
      <c r="S830" s="955"/>
      <c r="T830" s="803"/>
      <c r="U830" s="955"/>
      <c r="V830" s="958"/>
      <c r="W830" s="955"/>
      <c r="X830" s="955"/>
      <c r="Y830" s="968"/>
      <c r="Z830" s="68">
        <v>4</v>
      </c>
      <c r="AA830" s="385"/>
      <c r="AB830" s="383"/>
      <c r="AC830" s="385"/>
      <c r="AD830" s="384" t="str">
        <f t="shared" si="80"/>
        <v/>
      </c>
      <c r="AE830" s="383"/>
      <c r="AF830" s="302" t="str">
        <f t="shared" si="81"/>
        <v/>
      </c>
      <c r="AG830" s="383"/>
      <c r="AH830" s="302" t="str">
        <f t="shared" si="82"/>
        <v/>
      </c>
      <c r="AI830" s="315" t="str">
        <f t="shared" si="83"/>
        <v/>
      </c>
      <c r="AJ830" s="69" t="str">
        <f>IFERROR(IF(AND(AD829="Probabilidad",AD830="Probabilidad"),(AJ829-(+AJ829*AI830)),IF(AND(AD829="Impacto",AD830="Probabilidad"),(AJ828-(+AJ828*AI830)),IF(AD830="Impacto",AJ829,""))),"")</f>
        <v/>
      </c>
      <c r="AK830" s="69" t="str">
        <f>IFERROR(IF(AND(AD829="Impacto",AD830="Impacto"),(AK829-(+AK829*AI830)),IF(AND(AD829="Probabilidad",AD830="Impacto"),(AK828-(+AK828*AI830)),IF(AD830="Probabilidad",AK829,""))),"")</f>
        <v/>
      </c>
      <c r="AL830" s="19"/>
      <c r="AM830" s="19"/>
      <c r="AN830" s="19"/>
      <c r="AO830" s="952"/>
      <c r="AP830" s="952"/>
      <c r="AQ830" s="968"/>
      <c r="AR830" s="952"/>
      <c r="AS830" s="952"/>
      <c r="AT830" s="968"/>
      <c r="AU830" s="968"/>
      <c r="AV830" s="968"/>
      <c r="AW830" s="803"/>
      <c r="AX830" s="1248"/>
      <c r="AY830" s="1248"/>
      <c r="AZ830" s="1248"/>
      <c r="BA830" s="852"/>
      <c r="BB830" s="852"/>
      <c r="BC830" s="852"/>
      <c r="BD830" s="852"/>
      <c r="BE830" s="1020"/>
      <c r="BF830" s="1020"/>
      <c r="BG830" s="1020"/>
      <c r="BH830" s="1020"/>
      <c r="BI830" s="1020"/>
      <c r="BJ830" s="852"/>
      <c r="BK830" s="852"/>
      <c r="BL830" s="1041"/>
    </row>
    <row r="831" spans="1:64" x14ac:dyDescent="0.25">
      <c r="A831" s="1056"/>
      <c r="B831" s="1168"/>
      <c r="C831" s="1062"/>
      <c r="D831" s="946"/>
      <c r="E831" s="946"/>
      <c r="F831" s="1016"/>
      <c r="G831" s="852"/>
      <c r="H831" s="803"/>
      <c r="I831" s="1044"/>
      <c r="J831" s="983"/>
      <c r="K831" s="1002"/>
      <c r="L831" s="1259"/>
      <c r="M831" s="1259"/>
      <c r="N831" s="805"/>
      <c r="O831" s="971"/>
      <c r="P831" s="803"/>
      <c r="Q831" s="955"/>
      <c r="R831" s="803"/>
      <c r="S831" s="955"/>
      <c r="T831" s="803"/>
      <c r="U831" s="955"/>
      <c r="V831" s="958"/>
      <c r="W831" s="955"/>
      <c r="X831" s="955"/>
      <c r="Y831" s="968"/>
      <c r="Z831" s="68">
        <v>5</v>
      </c>
      <c r="AA831" s="385"/>
      <c r="AB831" s="383"/>
      <c r="AC831" s="385"/>
      <c r="AD831" s="384" t="str">
        <f t="shared" si="80"/>
        <v/>
      </c>
      <c r="AE831" s="383"/>
      <c r="AF831" s="302" t="str">
        <f t="shared" si="81"/>
        <v/>
      </c>
      <c r="AG831" s="383"/>
      <c r="AH831" s="302" t="str">
        <f t="shared" si="82"/>
        <v/>
      </c>
      <c r="AI831" s="315" t="str">
        <f t="shared" si="83"/>
        <v/>
      </c>
      <c r="AJ831" s="69" t="str">
        <f>IFERROR(IF(AND(AD830="Probabilidad",AD831="Probabilidad"),(AJ830-(+AJ830*AI831)),IF(AND(AD830="Impacto",AD831="Probabilidad"),(AJ829-(+AJ829*AI831)),IF(AD831="Impacto",AJ830,""))),"")</f>
        <v/>
      </c>
      <c r="AK831" s="69" t="str">
        <f>IFERROR(IF(AND(AD830="Impacto",AD831="Impacto"),(AK830-(+AK830*AI831)),IF(AND(AD830="Probabilidad",AD831="Impacto"),(AK829-(+AK829*AI831)),IF(AD831="Probabilidad",AK830,""))),"")</f>
        <v/>
      </c>
      <c r="AL831" s="19"/>
      <c r="AM831" s="19"/>
      <c r="AN831" s="19"/>
      <c r="AO831" s="952"/>
      <c r="AP831" s="952"/>
      <c r="AQ831" s="968"/>
      <c r="AR831" s="952"/>
      <c r="AS831" s="952"/>
      <c r="AT831" s="968"/>
      <c r="AU831" s="968"/>
      <c r="AV831" s="968"/>
      <c r="AW831" s="803"/>
      <c r="AX831" s="1248"/>
      <c r="AY831" s="1248"/>
      <c r="AZ831" s="1248"/>
      <c r="BA831" s="852"/>
      <c r="BB831" s="852"/>
      <c r="BC831" s="852"/>
      <c r="BD831" s="852"/>
      <c r="BE831" s="1020"/>
      <c r="BF831" s="1020"/>
      <c r="BG831" s="1020"/>
      <c r="BH831" s="1020"/>
      <c r="BI831" s="1020"/>
      <c r="BJ831" s="852"/>
      <c r="BK831" s="852"/>
      <c r="BL831" s="1041"/>
    </row>
    <row r="832" spans="1:64" ht="15.75" thickBot="1" x14ac:dyDescent="0.3">
      <c r="A832" s="1056"/>
      <c r="B832" s="1168"/>
      <c r="C832" s="1062"/>
      <c r="D832" s="947"/>
      <c r="E832" s="947"/>
      <c r="F832" s="1017"/>
      <c r="G832" s="960"/>
      <c r="H832" s="847"/>
      <c r="I832" s="1045"/>
      <c r="J832" s="984"/>
      <c r="K832" s="1003"/>
      <c r="L832" s="1260"/>
      <c r="M832" s="1260"/>
      <c r="N832" s="806"/>
      <c r="O832" s="972"/>
      <c r="P832" s="847"/>
      <c r="Q832" s="956"/>
      <c r="R832" s="847"/>
      <c r="S832" s="956"/>
      <c r="T832" s="847"/>
      <c r="U832" s="956"/>
      <c r="V832" s="959"/>
      <c r="W832" s="956"/>
      <c r="X832" s="956"/>
      <c r="Y832" s="969"/>
      <c r="Z832" s="60">
        <v>6</v>
      </c>
      <c r="AA832" s="387"/>
      <c r="AB832" s="388"/>
      <c r="AC832" s="387"/>
      <c r="AD832" s="391" t="str">
        <f t="shared" si="80"/>
        <v/>
      </c>
      <c r="AE832" s="388"/>
      <c r="AF832" s="303" t="str">
        <f t="shared" si="81"/>
        <v/>
      </c>
      <c r="AG832" s="388"/>
      <c r="AH832" s="303" t="str">
        <f t="shared" si="82"/>
        <v/>
      </c>
      <c r="AI832" s="61" t="str">
        <f t="shared" si="83"/>
        <v/>
      </c>
      <c r="AJ832" s="63" t="str">
        <f>IFERROR(IF(AND(AD831="Probabilidad",AD832="Probabilidad"),(AJ831-(+AJ831*AI832)),IF(AND(AD831="Impacto",AD832="Probabilidad"),(AJ830-(+AJ830*AI832)),IF(AD832="Impacto",AJ831,""))),"")</f>
        <v/>
      </c>
      <c r="AK832" s="63" t="str">
        <f>IFERROR(IF(AND(AD831="Impacto",AD832="Impacto"),(AK831-(+AK831*AI832)),IF(AND(AD831="Probabilidad",AD832="Impacto"),(AK830-(+AK830*AI832)),IF(AD832="Probabilidad",AK831,""))),"")</f>
        <v/>
      </c>
      <c r="AL832" s="20"/>
      <c r="AM832" s="20"/>
      <c r="AN832" s="20"/>
      <c r="AO832" s="953"/>
      <c r="AP832" s="953"/>
      <c r="AQ832" s="969"/>
      <c r="AR832" s="953"/>
      <c r="AS832" s="953"/>
      <c r="AT832" s="969"/>
      <c r="AU832" s="969"/>
      <c r="AV832" s="969"/>
      <c r="AW832" s="847"/>
      <c r="AX832" s="1249"/>
      <c r="AY832" s="1249"/>
      <c r="AZ832" s="1249"/>
      <c r="BA832" s="960"/>
      <c r="BB832" s="960"/>
      <c r="BC832" s="960"/>
      <c r="BD832" s="960"/>
      <c r="BE832" s="1021"/>
      <c r="BF832" s="1021"/>
      <c r="BG832" s="1021"/>
      <c r="BH832" s="1021"/>
      <c r="BI832" s="1021"/>
      <c r="BJ832" s="960"/>
      <c r="BK832" s="960"/>
      <c r="BL832" s="1042"/>
    </row>
    <row r="833" spans="1:64" ht="70.5" customHeight="1" x14ac:dyDescent="0.25">
      <c r="A833" s="1056"/>
      <c r="B833" s="1168"/>
      <c r="C833" s="1062"/>
      <c r="D833" s="945" t="s">
        <v>840</v>
      </c>
      <c r="E833" s="945" t="s">
        <v>134</v>
      </c>
      <c r="F833" s="1015">
        <v>14</v>
      </c>
      <c r="G833" s="851" t="s">
        <v>1442</v>
      </c>
      <c r="H833" s="802" t="s">
        <v>99</v>
      </c>
      <c r="I833" s="1043" t="s">
        <v>1462</v>
      </c>
      <c r="J833" s="982" t="s">
        <v>16</v>
      </c>
      <c r="K833" s="1001" t="str">
        <f>CONCATENATE(" *",[33]Árbol_G!C981," *",[33]Árbol_G!E981," *",[33]Árbol_G!G981)</f>
        <v xml:space="preserve"> * * *</v>
      </c>
      <c r="L833" s="1258" t="s">
        <v>1445</v>
      </c>
      <c r="M833" s="1258" t="s">
        <v>1446</v>
      </c>
      <c r="N833" s="804"/>
      <c r="O833" s="970"/>
      <c r="P833" s="802" t="s">
        <v>72</v>
      </c>
      <c r="Q833" s="954">
        <f>IF(P833="Muy Alta",100%,IF(P833="Alta",80%,IF(P833="Media",60%,IF(P833="Baja",40%,IF(P833="Muy Baja",20%,"")))))</f>
        <v>0.8</v>
      </c>
      <c r="R833" s="802" t="s">
        <v>74</v>
      </c>
      <c r="S833" s="954">
        <f>IF(R833="Catastrófico",100%,IF(R833="Mayor",80%,IF(R833="Moderado",60%,IF(R833="Menor",40%,IF(R833="Leve",20%,"")))))</f>
        <v>0.2</v>
      </c>
      <c r="T833" s="802" t="s">
        <v>9</v>
      </c>
      <c r="U833" s="954">
        <f>IF(T833="Catastrófico",100%,IF(T833="Mayor",80%,IF(T833="Moderado",60%,IF(T833="Menor",40%,IF(T833="Leve",20%,"")))))</f>
        <v>0.4</v>
      </c>
      <c r="V833" s="957" t="str">
        <f>IF(W833=100%,"Catastrófico",IF(W833=80%,"Mayor",IF(W833=60%,"Moderado",IF(W833=40%,"Menor",IF(W833=20%,"Leve","")))))</f>
        <v>Menor</v>
      </c>
      <c r="W833" s="954">
        <f>IF(AND(S833="",U833=""),"",MAX(S833,U833))</f>
        <v>0.4</v>
      </c>
      <c r="X833" s="954" t="str">
        <f>CONCATENATE(P833,V833)</f>
        <v>AltaMenor</v>
      </c>
      <c r="Y833" s="967" t="str">
        <f>IF(X833="Muy AltaLeve","Alto",IF(X833="Muy AltaMenor","Alto",IF(X833="Muy AltaModerado","Alto",IF(X833="Muy AltaMayor","Alto",IF(X833="Muy AltaCatastrófico","Extremo",IF(X833="AltaLeve","Moderado",IF(X833="AltaMenor","Moderado",IF(X833="AltaModerado","Alto",IF(X833="AltaMayor","Alto",IF(X833="AltaCatastrófico","Extremo",IF(X833="MediaLeve","Moderado",IF(X833="MediaMenor","Moderado",IF(X833="MediaModerado","Moderado",IF(X833="MediaMayor","Alto",IF(X833="MediaCatastrófico","Extremo",IF(X833="BajaLeve","Bajo",IF(X833="BajaMenor","Moderado",IF(X833="BajaModerado","Moderado",IF(X833="BajaMayor","Alto",IF(X833="BajaCatastrófico","Extremo",IF(X833="Muy BajaLeve","Bajo",IF(X833="Muy BajaMenor","Bajo",IF(X833="Muy BajaModerado","Moderado",IF(X833="Muy BajaMayor","Alto",IF(X833="Muy BajaCatastrófico","Extremo","")))))))))))))))))))))))))</f>
        <v>Moderado</v>
      </c>
      <c r="Z833" s="58">
        <v>1</v>
      </c>
      <c r="AA833" s="93" t="s">
        <v>1447</v>
      </c>
      <c r="AB833" s="381" t="s">
        <v>165</v>
      </c>
      <c r="AC833" s="297" t="s">
        <v>1798</v>
      </c>
      <c r="AD833" s="382" t="str">
        <f t="shared" si="80"/>
        <v>Impacto</v>
      </c>
      <c r="AE833" s="381" t="s">
        <v>76</v>
      </c>
      <c r="AF833" s="301">
        <f t="shared" si="81"/>
        <v>0.1</v>
      </c>
      <c r="AG833" s="381" t="s">
        <v>77</v>
      </c>
      <c r="AH833" s="301">
        <f t="shared" si="82"/>
        <v>0.15</v>
      </c>
      <c r="AI833" s="300">
        <f t="shared" si="83"/>
        <v>0.25</v>
      </c>
      <c r="AJ833" s="59">
        <f>IFERROR(IF(AD833="Probabilidad",(Q833-(+Q833*AI833)),IF(AD833="Impacto",Q833,"")),"")</f>
        <v>0.8</v>
      </c>
      <c r="AK833" s="59">
        <f>IFERROR(IF(AD833="Impacto",(W833-(+W833*AI833)),IF(AD833="Probabilidad",W833,"")),"")</f>
        <v>0.30000000000000004</v>
      </c>
      <c r="AL833" s="10" t="s">
        <v>66</v>
      </c>
      <c r="AM833" s="10" t="s">
        <v>79</v>
      </c>
      <c r="AN833" s="10" t="s">
        <v>80</v>
      </c>
      <c r="AO833" s="951">
        <f>Q833</f>
        <v>0.8</v>
      </c>
      <c r="AP833" s="951">
        <f>IF(AJ833="","",MIN(AJ833:AJ838))</f>
        <v>0.8</v>
      </c>
      <c r="AQ833" s="967" t="str">
        <f>IFERROR(IF(AP833="","",IF(AP833&lt;=0.2,"Muy Baja",IF(AP833&lt;=0.4,"Baja",IF(AP833&lt;=0.6,"Media",IF(AP833&lt;=0.8,"Alta","Muy Alta"))))),"")</f>
        <v>Alta</v>
      </c>
      <c r="AR833" s="951">
        <f>W833</f>
        <v>0.4</v>
      </c>
      <c r="AS833" s="951">
        <f>IF(AK833="","",MIN(AK833:AK838))</f>
        <v>0.30000000000000004</v>
      </c>
      <c r="AT833" s="967" t="str">
        <f>IFERROR(IF(AS833="","",IF(AS833&lt;=0.2,"Leve",IF(AS833&lt;=0.4,"Menor",IF(AS833&lt;=0.6,"Moderado",IF(AS833&lt;=0.8,"Mayor","Catastrófico"))))),"")</f>
        <v>Menor</v>
      </c>
      <c r="AU833" s="967" t="str">
        <f>Y833</f>
        <v>Moderado</v>
      </c>
      <c r="AV833" s="967" t="str">
        <f>IFERROR(IF(OR(AND(AQ833="Muy Baja",AT833="Leve"),AND(AQ833="Muy Baja",AT833="Menor"),AND(AQ833="Baja",AT833="Leve")),"Bajo",IF(OR(AND(AQ833="Muy baja",AT833="Moderado"),AND(AQ833="Baja",AT833="Menor"),AND(AQ833="Baja",AT833="Moderado"),AND(AQ833="Media",AT833="Leve"),AND(AQ833="Media",AT833="Menor"),AND(AQ833="Media",AT833="Moderado"),AND(AQ833="Alta",AT833="Leve"),AND(AQ833="Alta",AT833="Menor")),"Moderado",IF(OR(AND(AQ833="Muy Baja",AT833="Mayor"),AND(AQ833="Baja",AT833="Mayor"),AND(AQ833="Media",AT833="Mayor"),AND(AQ833="Alta",AT833="Moderado"),AND(AQ833="Alta",AT833="Mayor"),AND(AQ833="Muy Alta",AT833="Leve"),AND(AQ833="Muy Alta",AT833="Menor"),AND(AQ833="Muy Alta",AT833="Moderado"),AND(AQ833="Muy Alta",AT833="Mayor")),"Alto",IF(OR(AND(AQ833="Muy Baja",AT833="Catastrófico"),AND(AQ833="Baja",AT833="Catastrófico"),AND(AQ833="Media",AT833="Catastrófico"),AND(AQ833="Alta",AT833="Catastrófico"),AND(AQ833="Muy Alta",AT833="Catastrófico")),"Extremo","")))),"")</f>
        <v>Moderado</v>
      </c>
      <c r="AW833" s="802" t="s">
        <v>167</v>
      </c>
      <c r="AX833" s="804" t="s">
        <v>1799</v>
      </c>
      <c r="AY833" s="1253" t="s">
        <v>1448</v>
      </c>
      <c r="AZ833" s="804" t="s">
        <v>1441</v>
      </c>
      <c r="BA833" s="851" t="s">
        <v>1410</v>
      </c>
      <c r="BB833" s="1037">
        <v>45291</v>
      </c>
      <c r="BC833" s="855"/>
      <c r="BD833" s="855"/>
      <c r="BE833" s="1039"/>
      <c r="BF833" s="1039"/>
      <c r="BG833" s="1039"/>
      <c r="BH833" s="1039"/>
      <c r="BI833" s="1039"/>
      <c r="BJ833" s="855"/>
      <c r="BK833" s="855"/>
      <c r="BL833" s="1040"/>
    </row>
    <row r="834" spans="1:64" x14ac:dyDescent="0.25">
      <c r="A834" s="1056"/>
      <c r="B834" s="1168"/>
      <c r="C834" s="1062"/>
      <c r="D834" s="946"/>
      <c r="E834" s="946"/>
      <c r="F834" s="1016"/>
      <c r="G834" s="852"/>
      <c r="H834" s="803"/>
      <c r="I834" s="1044"/>
      <c r="J834" s="983"/>
      <c r="K834" s="1002"/>
      <c r="L834" s="1259"/>
      <c r="M834" s="1259"/>
      <c r="N834" s="805"/>
      <c r="O834" s="971"/>
      <c r="P834" s="803"/>
      <c r="Q834" s="955"/>
      <c r="R834" s="803"/>
      <c r="S834" s="955"/>
      <c r="T834" s="803"/>
      <c r="U834" s="955"/>
      <c r="V834" s="958"/>
      <c r="W834" s="955"/>
      <c r="X834" s="955"/>
      <c r="Y834" s="968"/>
      <c r="Z834" s="68">
        <v>2</v>
      </c>
      <c r="AA834" s="408"/>
      <c r="AB834" s="383"/>
      <c r="AC834" s="385"/>
      <c r="AD834" s="384" t="str">
        <f t="shared" si="80"/>
        <v/>
      </c>
      <c r="AE834" s="383"/>
      <c r="AF834" s="302" t="str">
        <f t="shared" si="81"/>
        <v/>
      </c>
      <c r="AG834" s="383"/>
      <c r="AH834" s="302" t="str">
        <f t="shared" si="82"/>
        <v/>
      </c>
      <c r="AI834" s="315" t="str">
        <f t="shared" si="83"/>
        <v/>
      </c>
      <c r="AJ834" s="69" t="str">
        <f>IFERROR(IF(AND(AD833="Probabilidad",AD834="Probabilidad"),(AJ833-(+AJ833*AI834)),IF(AD834="Probabilidad",(Q833-(+Q833*AI834)),IF(AD834="Impacto",AJ833,""))),"")</f>
        <v/>
      </c>
      <c r="AK834" s="69" t="str">
        <f>IFERROR(IF(AND(AD833="Impacto",AD834="Impacto"),(AK833-(+AK833*AI834)),IF(AD834="Impacto",(W833-(W833*AI834)),IF(AD834="Probabilidad",AK833,""))),"")</f>
        <v/>
      </c>
      <c r="AL834" s="19"/>
      <c r="AM834" s="19"/>
      <c r="AN834" s="19"/>
      <c r="AO834" s="952"/>
      <c r="AP834" s="952"/>
      <c r="AQ834" s="968"/>
      <c r="AR834" s="952"/>
      <c r="AS834" s="952"/>
      <c r="AT834" s="968"/>
      <c r="AU834" s="968"/>
      <c r="AV834" s="968"/>
      <c r="AW834" s="803"/>
      <c r="AX834" s="1248"/>
      <c r="AY834" s="1254"/>
      <c r="AZ834" s="805"/>
      <c r="BA834" s="852"/>
      <c r="BB834" s="852"/>
      <c r="BC834" s="852"/>
      <c r="BD834" s="852"/>
      <c r="BE834" s="1020"/>
      <c r="BF834" s="1020"/>
      <c r="BG834" s="1020"/>
      <c r="BH834" s="1020"/>
      <c r="BI834" s="1020"/>
      <c r="BJ834" s="852"/>
      <c r="BK834" s="852"/>
      <c r="BL834" s="1041"/>
    </row>
    <row r="835" spans="1:64" ht="61.5" customHeight="1" x14ac:dyDescent="0.25">
      <c r="A835" s="1056"/>
      <c r="B835" s="1168"/>
      <c r="C835" s="1062"/>
      <c r="D835" s="946"/>
      <c r="E835" s="946"/>
      <c r="F835" s="1016"/>
      <c r="G835" s="852"/>
      <c r="H835" s="803"/>
      <c r="I835" s="1044"/>
      <c r="J835" s="983"/>
      <c r="K835" s="1002"/>
      <c r="L835" s="1259"/>
      <c r="M835" s="1259"/>
      <c r="N835" s="805"/>
      <c r="O835" s="971"/>
      <c r="P835" s="803"/>
      <c r="Q835" s="955"/>
      <c r="R835" s="803"/>
      <c r="S835" s="955"/>
      <c r="T835" s="803"/>
      <c r="U835" s="955"/>
      <c r="V835" s="958"/>
      <c r="W835" s="955"/>
      <c r="X835" s="955"/>
      <c r="Y835" s="968"/>
      <c r="Z835" s="68">
        <v>3</v>
      </c>
      <c r="AA835" s="385"/>
      <c r="AB835" s="383"/>
      <c r="AC835" s="385"/>
      <c r="AD835" s="384" t="str">
        <f t="shared" si="80"/>
        <v/>
      </c>
      <c r="AE835" s="383"/>
      <c r="AF835" s="302" t="str">
        <f t="shared" si="81"/>
        <v/>
      </c>
      <c r="AG835" s="383"/>
      <c r="AH835" s="302" t="str">
        <f t="shared" si="82"/>
        <v/>
      </c>
      <c r="AI835" s="315" t="str">
        <f t="shared" si="83"/>
        <v/>
      </c>
      <c r="AJ835" s="69" t="str">
        <f>IFERROR(IF(AND(AD834="Probabilidad",AD835="Probabilidad"),(AJ834-(+AJ834*AI835)),IF(AND(AD834="Impacto",AD835="Probabilidad"),(AJ833-(+AJ833*AI835)),IF(AD835="Impacto",AJ834,""))),"")</f>
        <v/>
      </c>
      <c r="AK835" s="69" t="str">
        <f>IFERROR(IF(AND(AD834="Impacto",AD835="Impacto"),(AK834-(+AK834*AI835)),IF(AND(AD834="Probabilidad",AD835="Impacto"),(AK833-(+AK833*AI835)),IF(AD835="Probabilidad",AK834,""))),"")</f>
        <v/>
      </c>
      <c r="AL835" s="19"/>
      <c r="AM835" s="19"/>
      <c r="AN835" s="19"/>
      <c r="AO835" s="952"/>
      <c r="AP835" s="952"/>
      <c r="AQ835" s="968"/>
      <c r="AR835" s="952"/>
      <c r="AS835" s="952"/>
      <c r="AT835" s="968"/>
      <c r="AU835" s="968"/>
      <c r="AV835" s="968"/>
      <c r="AW835" s="803"/>
      <c r="AX835" s="1248"/>
      <c r="AY835" s="1254"/>
      <c r="AZ835" s="805"/>
      <c r="BA835" s="852"/>
      <c r="BB835" s="852"/>
      <c r="BC835" s="852"/>
      <c r="BD835" s="852"/>
      <c r="BE835" s="1020"/>
      <c r="BF835" s="1020"/>
      <c r="BG835" s="1020"/>
      <c r="BH835" s="1020"/>
      <c r="BI835" s="1020"/>
      <c r="BJ835" s="852"/>
      <c r="BK835" s="852"/>
      <c r="BL835" s="1041"/>
    </row>
    <row r="836" spans="1:64" ht="61.5" customHeight="1" x14ac:dyDescent="0.25">
      <c r="A836" s="1056"/>
      <c r="B836" s="1168"/>
      <c r="C836" s="1062"/>
      <c r="D836" s="946"/>
      <c r="E836" s="946"/>
      <c r="F836" s="1016"/>
      <c r="G836" s="852"/>
      <c r="H836" s="803"/>
      <c r="I836" s="1044"/>
      <c r="J836" s="983"/>
      <c r="K836" s="1002"/>
      <c r="L836" s="1259"/>
      <c r="M836" s="1259"/>
      <c r="N836" s="805"/>
      <c r="O836" s="971"/>
      <c r="P836" s="803"/>
      <c r="Q836" s="955"/>
      <c r="R836" s="803"/>
      <c r="S836" s="955"/>
      <c r="T836" s="803"/>
      <c r="U836" s="955"/>
      <c r="V836" s="958"/>
      <c r="W836" s="955"/>
      <c r="X836" s="955"/>
      <c r="Y836" s="968"/>
      <c r="Z836" s="68">
        <v>4</v>
      </c>
      <c r="AA836" s="385"/>
      <c r="AB836" s="383"/>
      <c r="AC836" s="385"/>
      <c r="AD836" s="384" t="str">
        <f t="shared" si="80"/>
        <v/>
      </c>
      <c r="AE836" s="383"/>
      <c r="AF836" s="302" t="str">
        <f t="shared" si="81"/>
        <v/>
      </c>
      <c r="AG836" s="383"/>
      <c r="AH836" s="302" t="str">
        <f t="shared" si="82"/>
        <v/>
      </c>
      <c r="AI836" s="315" t="str">
        <f t="shared" si="83"/>
        <v/>
      </c>
      <c r="AJ836" s="69" t="str">
        <f>IFERROR(IF(AND(AD835="Probabilidad",AD836="Probabilidad"),(AJ835-(+AJ835*AI836)),IF(AND(AD835="Impacto",AD836="Probabilidad"),(AJ834-(+AJ834*AI836)),IF(AD836="Impacto",AJ835,""))),"")</f>
        <v/>
      </c>
      <c r="AK836" s="69" t="str">
        <f>IFERROR(IF(AND(AD835="Impacto",AD836="Impacto"),(AK835-(+AK835*AI836)),IF(AND(AD835="Probabilidad",AD836="Impacto"),(AK834-(+AK834*AI836)),IF(AD836="Probabilidad",AK835,""))),"")</f>
        <v/>
      </c>
      <c r="AL836" s="19"/>
      <c r="AM836" s="19"/>
      <c r="AN836" s="19"/>
      <c r="AO836" s="952"/>
      <c r="AP836" s="952"/>
      <c r="AQ836" s="968"/>
      <c r="AR836" s="952"/>
      <c r="AS836" s="952"/>
      <c r="AT836" s="968"/>
      <c r="AU836" s="968"/>
      <c r="AV836" s="968"/>
      <c r="AW836" s="803"/>
      <c r="AX836" s="1248"/>
      <c r="AY836" s="1254"/>
      <c r="AZ836" s="805"/>
      <c r="BA836" s="852"/>
      <c r="BB836" s="852"/>
      <c r="BC836" s="852"/>
      <c r="BD836" s="852"/>
      <c r="BE836" s="1020"/>
      <c r="BF836" s="1020"/>
      <c r="BG836" s="1020"/>
      <c r="BH836" s="1020"/>
      <c r="BI836" s="1020"/>
      <c r="BJ836" s="852"/>
      <c r="BK836" s="852"/>
      <c r="BL836" s="1041"/>
    </row>
    <row r="837" spans="1:64" ht="61.5" customHeight="1" x14ac:dyDescent="0.25">
      <c r="A837" s="1056"/>
      <c r="B837" s="1168"/>
      <c r="C837" s="1062"/>
      <c r="D837" s="946"/>
      <c r="E837" s="946"/>
      <c r="F837" s="1016"/>
      <c r="G837" s="852"/>
      <c r="H837" s="803"/>
      <c r="I837" s="1044"/>
      <c r="J837" s="983"/>
      <c r="K837" s="1002"/>
      <c r="L837" s="1259"/>
      <c r="M837" s="1259"/>
      <c r="N837" s="805"/>
      <c r="O837" s="971"/>
      <c r="P837" s="803"/>
      <c r="Q837" s="955"/>
      <c r="R837" s="803"/>
      <c r="S837" s="955"/>
      <c r="T837" s="803"/>
      <c r="U837" s="955"/>
      <c r="V837" s="958"/>
      <c r="W837" s="955"/>
      <c r="X837" s="955"/>
      <c r="Y837" s="968"/>
      <c r="Z837" s="68">
        <v>5</v>
      </c>
      <c r="AA837" s="385"/>
      <c r="AB837" s="383"/>
      <c r="AC837" s="385"/>
      <c r="AD837" s="384" t="str">
        <f t="shared" si="80"/>
        <v/>
      </c>
      <c r="AE837" s="383"/>
      <c r="AF837" s="302" t="str">
        <f t="shared" si="81"/>
        <v/>
      </c>
      <c r="AG837" s="383"/>
      <c r="AH837" s="302" t="str">
        <f t="shared" si="82"/>
        <v/>
      </c>
      <c r="AI837" s="315" t="str">
        <f t="shared" si="83"/>
        <v/>
      </c>
      <c r="AJ837" s="69" t="str">
        <f>IFERROR(IF(AND(AD836="Probabilidad",AD837="Probabilidad"),(AJ836-(+AJ836*AI837)),IF(AND(AD836="Impacto",AD837="Probabilidad"),(AJ835-(+AJ835*AI837)),IF(AD837="Impacto",AJ836,""))),"")</f>
        <v/>
      </c>
      <c r="AK837" s="69" t="str">
        <f>IFERROR(IF(AND(AD836="Impacto",AD837="Impacto"),(AK836-(+AK836*AI837)),IF(AND(AD836="Probabilidad",AD837="Impacto"),(AK835-(+AK835*AI837)),IF(AD837="Probabilidad",AK836,""))),"")</f>
        <v/>
      </c>
      <c r="AL837" s="19"/>
      <c r="AM837" s="19"/>
      <c r="AN837" s="19"/>
      <c r="AO837" s="952"/>
      <c r="AP837" s="952"/>
      <c r="AQ837" s="968"/>
      <c r="AR837" s="952"/>
      <c r="AS837" s="952"/>
      <c r="AT837" s="968"/>
      <c r="AU837" s="968"/>
      <c r="AV837" s="968"/>
      <c r="AW837" s="803"/>
      <c r="AX837" s="1248"/>
      <c r="AY837" s="1254"/>
      <c r="AZ837" s="805"/>
      <c r="BA837" s="852"/>
      <c r="BB837" s="852"/>
      <c r="BC837" s="852"/>
      <c r="BD837" s="852"/>
      <c r="BE837" s="1020"/>
      <c r="BF837" s="1020"/>
      <c r="BG837" s="1020"/>
      <c r="BH837" s="1020"/>
      <c r="BI837" s="1020"/>
      <c r="BJ837" s="852"/>
      <c r="BK837" s="852"/>
      <c r="BL837" s="1041"/>
    </row>
    <row r="838" spans="1:64" ht="61.5" customHeight="1" thickBot="1" x14ac:dyDescent="0.3">
      <c r="A838" s="1056"/>
      <c r="B838" s="1168"/>
      <c r="C838" s="1062"/>
      <c r="D838" s="947"/>
      <c r="E838" s="947"/>
      <c r="F838" s="1017"/>
      <c r="G838" s="960"/>
      <c r="H838" s="847"/>
      <c r="I838" s="1045"/>
      <c r="J838" s="984"/>
      <c r="K838" s="1003"/>
      <c r="L838" s="1260"/>
      <c r="M838" s="1260"/>
      <c r="N838" s="806"/>
      <c r="O838" s="972"/>
      <c r="P838" s="847"/>
      <c r="Q838" s="956"/>
      <c r="R838" s="847"/>
      <c r="S838" s="956"/>
      <c r="T838" s="847"/>
      <c r="U838" s="956"/>
      <c r="V838" s="959"/>
      <c r="W838" s="956"/>
      <c r="X838" s="956"/>
      <c r="Y838" s="969"/>
      <c r="Z838" s="60">
        <v>6</v>
      </c>
      <c r="AA838" s="387"/>
      <c r="AB838" s="388"/>
      <c r="AC838" s="387"/>
      <c r="AD838" s="391" t="str">
        <f t="shared" si="80"/>
        <v/>
      </c>
      <c r="AE838" s="388"/>
      <c r="AF838" s="303" t="str">
        <f t="shared" si="81"/>
        <v/>
      </c>
      <c r="AG838" s="388"/>
      <c r="AH838" s="303" t="str">
        <f t="shared" si="82"/>
        <v/>
      </c>
      <c r="AI838" s="61" t="str">
        <f t="shared" si="83"/>
        <v/>
      </c>
      <c r="AJ838" s="63" t="str">
        <f>IFERROR(IF(AND(AD837="Probabilidad",AD838="Probabilidad"),(AJ837-(+AJ837*AI838)),IF(AND(AD837="Impacto",AD838="Probabilidad"),(AJ836-(+AJ836*AI838)),IF(AD838="Impacto",AJ837,""))),"")</f>
        <v/>
      </c>
      <c r="AK838" s="63" t="str">
        <f>IFERROR(IF(AND(AD837="Impacto",AD838="Impacto"),(AK837-(+AK837*AI838)),IF(AND(AD837="Probabilidad",AD838="Impacto"),(AK836-(+AK836*AI838)),IF(AD838="Probabilidad",AK837,""))),"")</f>
        <v/>
      </c>
      <c r="AL838" s="20"/>
      <c r="AM838" s="20"/>
      <c r="AN838" s="20"/>
      <c r="AO838" s="953"/>
      <c r="AP838" s="953"/>
      <c r="AQ838" s="969"/>
      <c r="AR838" s="953"/>
      <c r="AS838" s="953"/>
      <c r="AT838" s="969"/>
      <c r="AU838" s="969"/>
      <c r="AV838" s="969"/>
      <c r="AW838" s="847"/>
      <c r="AX838" s="1249"/>
      <c r="AY838" s="1255"/>
      <c r="AZ838" s="806"/>
      <c r="BA838" s="960"/>
      <c r="BB838" s="960"/>
      <c r="BC838" s="960"/>
      <c r="BD838" s="960"/>
      <c r="BE838" s="1021"/>
      <c r="BF838" s="1021"/>
      <c r="BG838" s="1021"/>
      <c r="BH838" s="1021"/>
      <c r="BI838" s="1021"/>
      <c r="BJ838" s="960"/>
      <c r="BK838" s="960"/>
      <c r="BL838" s="1042"/>
    </row>
    <row r="839" spans="1:64" ht="71.25" customHeight="1" x14ac:dyDescent="0.25">
      <c r="A839" s="1056"/>
      <c r="B839" s="1168"/>
      <c r="C839" s="1062"/>
      <c r="D839" s="1012" t="s">
        <v>840</v>
      </c>
      <c r="E839" s="945" t="s">
        <v>134</v>
      </c>
      <c r="F839" s="1015">
        <v>15</v>
      </c>
      <c r="G839" s="804" t="s">
        <v>1463</v>
      </c>
      <c r="H839" s="804" t="s">
        <v>98</v>
      </c>
      <c r="I839" s="1043" t="s">
        <v>1471</v>
      </c>
      <c r="J839" s="982" t="s">
        <v>16</v>
      </c>
      <c r="K839" s="1001" t="str">
        <f>CONCATENATE(" *",[33]Árbol_G!C998," *",[33]Árbol_G!E998," *",[33]Árbol_G!G998)</f>
        <v xml:space="preserve"> * * *</v>
      </c>
      <c r="L839" s="851" t="s">
        <v>941</v>
      </c>
      <c r="M839" s="851" t="s">
        <v>942</v>
      </c>
      <c r="N839" s="804"/>
      <c r="O839" s="970"/>
      <c r="P839" s="802" t="s">
        <v>71</v>
      </c>
      <c r="Q839" s="954">
        <f>IF(P839="Muy Alta",100%,IF(P839="Alta",80%,IF(P839="Media",60%,IF(P839="Baja",40%,IF(P839="Muy Baja",20%,"")))))</f>
        <v>0.4</v>
      </c>
      <c r="R839" s="802"/>
      <c r="S839" s="954" t="str">
        <f>IF(R839="Catastrófico",100%,IF(R839="Mayor",80%,IF(R839="Moderado",60%,IF(R839="Menor",40%,IF(R839="Leve",20%,"")))))</f>
        <v/>
      </c>
      <c r="T839" s="802" t="s">
        <v>9</v>
      </c>
      <c r="U839" s="954">
        <f>IF(T839="Catastrófico",100%,IF(T839="Mayor",80%,IF(T839="Moderado",60%,IF(T839="Menor",40%,IF(T839="Leve",20%,"")))))</f>
        <v>0.4</v>
      </c>
      <c r="V839" s="957" t="str">
        <f>IF(W839=100%,"Catastrófico",IF(W839=80%,"Mayor",IF(W839=60%,"Moderado",IF(W839=40%,"Menor",IF(W839=20%,"Leve","")))))</f>
        <v>Menor</v>
      </c>
      <c r="W839" s="954">
        <f>IF(AND(S839="",U839=""),"",MAX(S839,U839))</f>
        <v>0.4</v>
      </c>
      <c r="X839" s="954" t="str">
        <f>CONCATENATE(P839,V839)</f>
        <v>BajaMenor</v>
      </c>
      <c r="Y839" s="967" t="str">
        <f>IF(X839="Muy AltaLeve","Alto",IF(X839="Muy AltaMenor","Alto",IF(X839="Muy AltaModerado","Alto",IF(X839="Muy AltaMayor","Alto",IF(X839="Muy AltaCatastrófico","Extremo",IF(X839="AltaLeve","Moderado",IF(X839="AltaMenor","Moderado",IF(X839="AltaModerado","Alto",IF(X839="AltaMayor","Alto",IF(X839="AltaCatastrófico","Extremo",IF(X839="MediaLeve","Moderado",IF(X839="MediaMenor","Moderado",IF(X839="MediaModerado","Moderado",IF(X839="MediaMayor","Alto",IF(X839="MediaCatastrófico","Extremo",IF(X839="BajaLeve","Bajo",IF(X839="BajaMenor","Moderado",IF(X839="BajaModerado","Moderado",IF(X839="BajaMayor","Alto",IF(X839="BajaCatastrófico","Extremo",IF(X839="Muy BajaLeve","Bajo",IF(X839="Muy BajaMenor","Bajo",IF(X839="Muy BajaModerado","Moderado",IF(X839="Muy BajaMayor","Alto",IF(X839="Muy BajaCatastrófico","Extremo","")))))))))))))))))))))))))</f>
        <v>Moderado</v>
      </c>
      <c r="Z839" s="58">
        <v>1</v>
      </c>
      <c r="AA839" s="395" t="s">
        <v>1464</v>
      </c>
      <c r="AB839" s="381" t="s">
        <v>170</v>
      </c>
      <c r="AC839" s="385" t="s">
        <v>847</v>
      </c>
      <c r="AD839" s="382" t="str">
        <f t="shared" si="80"/>
        <v>Probabilidad</v>
      </c>
      <c r="AE839" s="381" t="s">
        <v>75</v>
      </c>
      <c r="AF839" s="301">
        <f t="shared" si="81"/>
        <v>0.15</v>
      </c>
      <c r="AG839" s="381" t="s">
        <v>77</v>
      </c>
      <c r="AH839" s="301">
        <f t="shared" si="82"/>
        <v>0.15</v>
      </c>
      <c r="AI839" s="300">
        <f t="shared" si="83"/>
        <v>0.3</v>
      </c>
      <c r="AJ839" s="59">
        <f>IFERROR(IF(AD839="Probabilidad",(Q839-(+Q839*AI839)),IF(AD839="Impacto",Q839,"")),"")</f>
        <v>0.28000000000000003</v>
      </c>
      <c r="AK839" s="59">
        <f>IFERROR(IF(AD839="Impacto",(W839-(+W839*AI839)),IF(AD839="Probabilidad",W839,"")),"")</f>
        <v>0.4</v>
      </c>
      <c r="AL839" s="10"/>
      <c r="AM839" s="10"/>
      <c r="AN839" s="10"/>
      <c r="AO839" s="951">
        <f>Q839</f>
        <v>0.4</v>
      </c>
      <c r="AP839" s="951">
        <f>IF(AJ839="","",MIN(AJ839:AJ844))</f>
        <v>0.11760000000000001</v>
      </c>
      <c r="AQ839" s="967" t="str">
        <f>IFERROR(IF(AP839="","",IF(AP839&lt;=0.2,"Muy Baja",IF(AP839&lt;=0.4,"Baja",IF(AP839&lt;=0.6,"Media",IF(AP839&lt;=0.8,"Alta","Muy Alta"))))),"")</f>
        <v>Muy Baja</v>
      </c>
      <c r="AR839" s="951">
        <f>W839</f>
        <v>0.4</v>
      </c>
      <c r="AS839" s="951">
        <f>IF(AK839="","",MIN(AK839:AK844))</f>
        <v>0.30000000000000004</v>
      </c>
      <c r="AT839" s="967" t="str">
        <f>IFERROR(IF(AS839="","",IF(AS839&lt;=0.2,"Leve",IF(AS839&lt;=0.4,"Menor",IF(AS839&lt;=0.6,"Moderado",IF(AS839&lt;=0.8,"Mayor","Catastrófico"))))),"")</f>
        <v>Menor</v>
      </c>
      <c r="AU839" s="967" t="str">
        <f>Y839</f>
        <v>Moderado</v>
      </c>
      <c r="AV839" s="967" t="str">
        <f>IFERROR(IF(OR(AND(AQ839="Muy Baja",AT839="Leve"),AND(AQ839="Muy Baja",AT839="Menor"),AND(AQ839="Baja",AT839="Leve")),"Bajo",IF(OR(AND(AQ839="Muy baja",AT839="Moderado"),AND(AQ839="Baja",AT839="Menor"),AND(AQ839="Baja",AT839="Moderado"),AND(AQ839="Media",AT839="Leve"),AND(AQ839="Media",AT839="Menor"),AND(AQ839="Media",AT839="Moderado"),AND(AQ839="Alta",AT839="Leve"),AND(AQ839="Alta",AT839="Menor")),"Moderado",IF(OR(AND(AQ839="Muy Baja",AT839="Mayor"),AND(AQ839="Baja",AT839="Mayor"),AND(AQ839="Media",AT839="Mayor"),AND(AQ839="Alta",AT839="Moderado"),AND(AQ839="Alta",AT839="Mayor"),AND(AQ839="Muy Alta",AT839="Leve"),AND(AQ839="Muy Alta",AT839="Menor"),AND(AQ839="Muy Alta",AT839="Moderado"),AND(AQ839="Muy Alta",AT839="Mayor")),"Alto",IF(OR(AND(AQ839="Muy Baja",AT839="Catastrófico"),AND(AQ839="Baja",AT839="Catastrófico"),AND(AQ839="Media",AT839="Catastrófico"),AND(AQ839="Alta",AT839="Catastrófico"),AND(AQ839="Muy Alta",AT839="Catastrófico")),"Extremo","")))),"")</f>
        <v>Bajo</v>
      </c>
      <c r="AW839" s="802" t="s">
        <v>82</v>
      </c>
      <c r="AX839" s="851"/>
      <c r="AY839" s="851"/>
      <c r="AZ839" s="851"/>
      <c r="BA839" s="851"/>
      <c r="BB839" s="1037"/>
      <c r="BC839" s="851"/>
      <c r="BD839" s="851"/>
      <c r="BE839" s="1019"/>
      <c r="BF839" s="1019"/>
      <c r="BG839" s="1019"/>
      <c r="BH839" s="1019"/>
      <c r="BI839" s="1019"/>
      <c r="BJ839" s="851"/>
      <c r="BK839" s="851"/>
      <c r="BL839" s="1048"/>
    </row>
    <row r="840" spans="1:64" ht="105" x14ac:dyDescent="0.25">
      <c r="A840" s="1056"/>
      <c r="B840" s="1168"/>
      <c r="C840" s="1062"/>
      <c r="D840" s="1013"/>
      <c r="E840" s="946"/>
      <c r="F840" s="1016"/>
      <c r="G840" s="805"/>
      <c r="H840" s="805"/>
      <c r="I840" s="1044"/>
      <c r="J840" s="983"/>
      <c r="K840" s="1002"/>
      <c r="L840" s="852"/>
      <c r="M840" s="852"/>
      <c r="N840" s="805"/>
      <c r="O840" s="971"/>
      <c r="P840" s="803"/>
      <c r="Q840" s="955"/>
      <c r="R840" s="803"/>
      <c r="S840" s="955"/>
      <c r="T840" s="803"/>
      <c r="U840" s="955"/>
      <c r="V840" s="958"/>
      <c r="W840" s="955"/>
      <c r="X840" s="955"/>
      <c r="Y840" s="968"/>
      <c r="Z840" s="68">
        <v>2</v>
      </c>
      <c r="AA840" s="385" t="s">
        <v>1465</v>
      </c>
      <c r="AB840" s="383" t="s">
        <v>170</v>
      </c>
      <c r="AC840" s="385" t="s">
        <v>1244</v>
      </c>
      <c r="AD840" s="384" t="str">
        <f t="shared" si="80"/>
        <v>Probabilidad</v>
      </c>
      <c r="AE840" s="383" t="s">
        <v>64</v>
      </c>
      <c r="AF840" s="302">
        <f t="shared" si="81"/>
        <v>0.25</v>
      </c>
      <c r="AG840" s="383" t="s">
        <v>77</v>
      </c>
      <c r="AH840" s="302">
        <f t="shared" si="82"/>
        <v>0.15</v>
      </c>
      <c r="AI840" s="315">
        <f t="shared" si="83"/>
        <v>0.4</v>
      </c>
      <c r="AJ840" s="69">
        <f>IFERROR(IF(AND(AD839="Probabilidad",AD840="Probabilidad"),(AJ839-(+AJ839*AI840)),IF(AD840="Probabilidad",(Q839-(+Q839*AI840)),IF(AD840="Impacto",AJ839,""))),"")</f>
        <v>0.16800000000000001</v>
      </c>
      <c r="AK840" s="69">
        <f>IFERROR(IF(AND(AD839="Impacto",AD840="Impacto"),(AK839-(+AK839*AI840)),IF(AD840="Impacto",(W839-(W839*AI840)),IF(AD840="Probabilidad",AK839,""))),"")</f>
        <v>0.4</v>
      </c>
      <c r="AL840" s="19"/>
      <c r="AM840" s="19"/>
      <c r="AN840" s="19"/>
      <c r="AO840" s="952"/>
      <c r="AP840" s="952"/>
      <c r="AQ840" s="968"/>
      <c r="AR840" s="952"/>
      <c r="AS840" s="952"/>
      <c r="AT840" s="968"/>
      <c r="AU840" s="968"/>
      <c r="AV840" s="968"/>
      <c r="AW840" s="803"/>
      <c r="AX840" s="852"/>
      <c r="AY840" s="852"/>
      <c r="AZ840" s="852"/>
      <c r="BA840" s="852"/>
      <c r="BB840" s="1046"/>
      <c r="BC840" s="852"/>
      <c r="BD840" s="852"/>
      <c r="BE840" s="1020"/>
      <c r="BF840" s="1020"/>
      <c r="BG840" s="1020"/>
      <c r="BH840" s="1020"/>
      <c r="BI840" s="1020"/>
      <c r="BJ840" s="852"/>
      <c r="BK840" s="852"/>
      <c r="BL840" s="1041"/>
    </row>
    <row r="841" spans="1:64" ht="66.75" x14ac:dyDescent="0.25">
      <c r="A841" s="1056"/>
      <c r="B841" s="1168"/>
      <c r="C841" s="1062"/>
      <c r="D841" s="1013"/>
      <c r="E841" s="946"/>
      <c r="F841" s="1016"/>
      <c r="G841" s="805"/>
      <c r="H841" s="805"/>
      <c r="I841" s="1044"/>
      <c r="J841" s="983"/>
      <c r="K841" s="1002"/>
      <c r="L841" s="852"/>
      <c r="M841" s="852"/>
      <c r="N841" s="805"/>
      <c r="O841" s="971"/>
      <c r="P841" s="803"/>
      <c r="Q841" s="955"/>
      <c r="R841" s="803"/>
      <c r="S841" s="955"/>
      <c r="T841" s="803"/>
      <c r="U841" s="955"/>
      <c r="V841" s="958"/>
      <c r="W841" s="955"/>
      <c r="X841" s="955"/>
      <c r="Y841" s="968"/>
      <c r="Z841" s="68">
        <v>3</v>
      </c>
      <c r="AA841" s="385" t="s">
        <v>1245</v>
      </c>
      <c r="AB841" s="383" t="s">
        <v>170</v>
      </c>
      <c r="AC841" s="385" t="s">
        <v>1246</v>
      </c>
      <c r="AD841" s="384" t="str">
        <f t="shared" si="80"/>
        <v>Impacto</v>
      </c>
      <c r="AE841" s="383" t="s">
        <v>76</v>
      </c>
      <c r="AF841" s="302">
        <f t="shared" si="81"/>
        <v>0.1</v>
      </c>
      <c r="AG841" s="383" t="s">
        <v>77</v>
      </c>
      <c r="AH841" s="302">
        <f t="shared" si="82"/>
        <v>0.15</v>
      </c>
      <c r="AI841" s="315">
        <f t="shared" si="83"/>
        <v>0.25</v>
      </c>
      <c r="AJ841" s="69">
        <f>IFERROR(IF(AND(AD840="Probabilidad",AD841="Probabilidad"),(AJ840-(+AJ840*AI841)),IF(AND(AD840="Impacto",AD841="Probabilidad"),(AJ839-(+AJ839*AI841)),IF(AD841="Impacto",AJ840,""))),"")</f>
        <v>0.16800000000000001</v>
      </c>
      <c r="AK841" s="69">
        <f>IFERROR(IF(AND(AD840="Impacto",AD841="Impacto"),(AK840-(+AK840*AI841)),IF(AND(AD840="Probabilidad",AD841="Impacto"),(AK839-(+AK839*AI841)),IF(AD841="Probabilidad",AK840,""))),"")</f>
        <v>0.30000000000000004</v>
      </c>
      <c r="AL841" s="19"/>
      <c r="AM841" s="19"/>
      <c r="AN841" s="19"/>
      <c r="AO841" s="952"/>
      <c r="AP841" s="952"/>
      <c r="AQ841" s="968"/>
      <c r="AR841" s="952"/>
      <c r="AS841" s="952"/>
      <c r="AT841" s="968"/>
      <c r="AU841" s="968"/>
      <c r="AV841" s="968"/>
      <c r="AW841" s="803"/>
      <c r="AX841" s="852"/>
      <c r="AY841" s="852"/>
      <c r="AZ841" s="852"/>
      <c r="BA841" s="852"/>
      <c r="BB841" s="1046"/>
      <c r="BC841" s="852"/>
      <c r="BD841" s="852"/>
      <c r="BE841" s="1020"/>
      <c r="BF841" s="1020"/>
      <c r="BG841" s="1020"/>
      <c r="BH841" s="1020"/>
      <c r="BI841" s="1020"/>
      <c r="BJ841" s="852"/>
      <c r="BK841" s="852"/>
      <c r="BL841" s="1041"/>
    </row>
    <row r="842" spans="1:64" ht="105" x14ac:dyDescent="0.25">
      <c r="A842" s="1056"/>
      <c r="B842" s="1168"/>
      <c r="C842" s="1062"/>
      <c r="D842" s="1013"/>
      <c r="E842" s="946"/>
      <c r="F842" s="1016"/>
      <c r="G842" s="805"/>
      <c r="H842" s="805"/>
      <c r="I842" s="1044"/>
      <c r="J842" s="983"/>
      <c r="K842" s="1002"/>
      <c r="L842" s="852"/>
      <c r="M842" s="852"/>
      <c r="N842" s="805"/>
      <c r="O842" s="971"/>
      <c r="P842" s="803"/>
      <c r="Q842" s="955"/>
      <c r="R842" s="803"/>
      <c r="S842" s="955"/>
      <c r="T842" s="803"/>
      <c r="U842" s="955"/>
      <c r="V842" s="958"/>
      <c r="W842" s="955"/>
      <c r="X842" s="955"/>
      <c r="Y842" s="968"/>
      <c r="Z842" s="68">
        <v>4</v>
      </c>
      <c r="AA842" s="385" t="s">
        <v>868</v>
      </c>
      <c r="AB842" s="383" t="s">
        <v>165</v>
      </c>
      <c r="AC842" s="298" t="s">
        <v>851</v>
      </c>
      <c r="AD842" s="384" t="str">
        <f t="shared" si="80"/>
        <v>Probabilidad</v>
      </c>
      <c r="AE842" s="383" t="s">
        <v>75</v>
      </c>
      <c r="AF842" s="302">
        <f t="shared" si="81"/>
        <v>0.15</v>
      </c>
      <c r="AG842" s="383" t="s">
        <v>77</v>
      </c>
      <c r="AH842" s="302">
        <f t="shared" si="82"/>
        <v>0.15</v>
      </c>
      <c r="AI842" s="315">
        <f t="shared" si="83"/>
        <v>0.3</v>
      </c>
      <c r="AJ842" s="69">
        <f>IFERROR(IF(AND(AD841="Probabilidad",AD842="Probabilidad"),(AJ841-(+AJ841*AI842)),IF(AND(AD841="Impacto",AD842="Probabilidad"),(AJ840-(+AJ840*AI842)),IF(AD842="Impacto",AJ841,""))),"")</f>
        <v>0.11760000000000001</v>
      </c>
      <c r="AK842" s="69">
        <f>IFERROR(IF(AND(AD841="Impacto",AD842="Impacto"),(AK841-(+AK841*AI842)),IF(AND(AD841="Probabilidad",AD842="Impacto"),(AK840-(+AK840*AI842)),IF(AD842="Probabilidad",AK841,""))),"")</f>
        <v>0.30000000000000004</v>
      </c>
      <c r="AL842" s="19"/>
      <c r="AM842" s="19"/>
      <c r="AN842" s="19"/>
      <c r="AO842" s="952"/>
      <c r="AP842" s="952"/>
      <c r="AQ842" s="968"/>
      <c r="AR842" s="952"/>
      <c r="AS842" s="952"/>
      <c r="AT842" s="968"/>
      <c r="AU842" s="968"/>
      <c r="AV842" s="968"/>
      <c r="AW842" s="803"/>
      <c r="AX842" s="852"/>
      <c r="AY842" s="852"/>
      <c r="AZ842" s="852"/>
      <c r="BA842" s="852"/>
      <c r="BB842" s="1046"/>
      <c r="BC842" s="852"/>
      <c r="BD842" s="852"/>
      <c r="BE842" s="1020"/>
      <c r="BF842" s="1020"/>
      <c r="BG842" s="1020"/>
      <c r="BH842" s="1020"/>
      <c r="BI842" s="1020"/>
      <c r="BJ842" s="852"/>
      <c r="BK842" s="852"/>
      <c r="BL842" s="1041"/>
    </row>
    <row r="843" spans="1:64" x14ac:dyDescent="0.25">
      <c r="A843" s="1056"/>
      <c r="B843" s="1168"/>
      <c r="C843" s="1062"/>
      <c r="D843" s="1013"/>
      <c r="E843" s="946"/>
      <c r="F843" s="1016"/>
      <c r="G843" s="805"/>
      <c r="H843" s="805"/>
      <c r="I843" s="1044"/>
      <c r="J843" s="983"/>
      <c r="K843" s="1002"/>
      <c r="L843" s="852"/>
      <c r="M843" s="852"/>
      <c r="N843" s="805"/>
      <c r="O843" s="971"/>
      <c r="P843" s="803"/>
      <c r="Q843" s="955"/>
      <c r="R843" s="803"/>
      <c r="S843" s="955"/>
      <c r="T843" s="803"/>
      <c r="U843" s="955"/>
      <c r="V843" s="958"/>
      <c r="W843" s="955"/>
      <c r="X843" s="955"/>
      <c r="Y843" s="968"/>
      <c r="Z843" s="68">
        <v>5</v>
      </c>
      <c r="AA843" s="385"/>
      <c r="AB843" s="383"/>
      <c r="AC843" s="385"/>
      <c r="AD843" s="384" t="str">
        <f t="shared" si="80"/>
        <v/>
      </c>
      <c r="AE843" s="383"/>
      <c r="AF843" s="302" t="str">
        <f t="shared" si="81"/>
        <v/>
      </c>
      <c r="AG843" s="383"/>
      <c r="AH843" s="302" t="str">
        <f t="shared" si="82"/>
        <v/>
      </c>
      <c r="AI843" s="315" t="str">
        <f t="shared" si="83"/>
        <v/>
      </c>
      <c r="AJ843" s="69" t="str">
        <f>IFERROR(IF(AND(AD842="Probabilidad",AD843="Probabilidad"),(AJ842-(+AJ842*AI843)),IF(AND(AD842="Impacto",AD843="Probabilidad"),(AJ841-(+AJ841*AI843)),IF(AD843="Impacto",AJ842,""))),"")</f>
        <v/>
      </c>
      <c r="AK843" s="69" t="str">
        <f>IFERROR(IF(AND(AD842="Impacto",AD843="Impacto"),(AK842-(+AK842*AI843)),IF(AND(AD842="Probabilidad",AD843="Impacto"),(AK841-(+AK841*AI843)),IF(AD843="Probabilidad",AK842,""))),"")</f>
        <v/>
      </c>
      <c r="AL843" s="19"/>
      <c r="AM843" s="19"/>
      <c r="AN843" s="19"/>
      <c r="AO843" s="952"/>
      <c r="AP843" s="952"/>
      <c r="AQ843" s="968"/>
      <c r="AR843" s="952"/>
      <c r="AS843" s="952"/>
      <c r="AT843" s="968"/>
      <c r="AU843" s="968"/>
      <c r="AV843" s="968"/>
      <c r="AW843" s="803"/>
      <c r="AX843" s="852"/>
      <c r="AY843" s="852"/>
      <c r="AZ843" s="852"/>
      <c r="BA843" s="852"/>
      <c r="BB843" s="1046"/>
      <c r="BC843" s="852"/>
      <c r="BD843" s="852"/>
      <c r="BE843" s="1020"/>
      <c r="BF843" s="1020"/>
      <c r="BG843" s="1020"/>
      <c r="BH843" s="1020"/>
      <c r="BI843" s="1020"/>
      <c r="BJ843" s="852"/>
      <c r="BK843" s="852"/>
      <c r="BL843" s="1041"/>
    </row>
    <row r="844" spans="1:64" ht="15.75" thickBot="1" x14ac:dyDescent="0.3">
      <c r="A844" s="1056"/>
      <c r="B844" s="1168"/>
      <c r="C844" s="1062"/>
      <c r="D844" s="1014"/>
      <c r="E844" s="947"/>
      <c r="F844" s="1017"/>
      <c r="G844" s="806"/>
      <c r="H844" s="806"/>
      <c r="I844" s="1045"/>
      <c r="J844" s="984"/>
      <c r="K844" s="1003"/>
      <c r="L844" s="960"/>
      <c r="M844" s="960"/>
      <c r="N844" s="806"/>
      <c r="O844" s="972"/>
      <c r="P844" s="847"/>
      <c r="Q844" s="956"/>
      <c r="R844" s="847"/>
      <c r="S844" s="956"/>
      <c r="T844" s="847"/>
      <c r="U844" s="956"/>
      <c r="V844" s="959"/>
      <c r="W844" s="956"/>
      <c r="X844" s="956"/>
      <c r="Y844" s="969"/>
      <c r="Z844" s="60">
        <v>6</v>
      </c>
      <c r="AA844" s="387"/>
      <c r="AB844" s="388"/>
      <c r="AC844" s="387"/>
      <c r="AD844" s="391" t="str">
        <f t="shared" si="80"/>
        <v/>
      </c>
      <c r="AE844" s="388"/>
      <c r="AF844" s="303" t="str">
        <f t="shared" si="81"/>
        <v/>
      </c>
      <c r="AG844" s="388"/>
      <c r="AH844" s="303" t="str">
        <f t="shared" si="82"/>
        <v/>
      </c>
      <c r="AI844" s="61" t="str">
        <f t="shared" si="83"/>
        <v/>
      </c>
      <c r="AJ844" s="63" t="str">
        <f>IFERROR(IF(AND(AD843="Probabilidad",AD844="Probabilidad"),(AJ843-(+AJ843*AI844)),IF(AND(AD843="Impacto",AD844="Probabilidad"),(AJ842-(+AJ842*AI844)),IF(AD844="Impacto",AJ843,""))),"")</f>
        <v/>
      </c>
      <c r="AK844" s="63" t="str">
        <f>IFERROR(IF(AND(AD843="Impacto",AD844="Impacto"),(AK843-(+AK843*AI844)),IF(AND(AD843="Probabilidad",AD844="Impacto"),(AK842-(+AK842*AI844)),IF(AD844="Probabilidad",AK843,""))),"")</f>
        <v/>
      </c>
      <c r="AL844" s="20"/>
      <c r="AM844" s="20"/>
      <c r="AN844" s="20"/>
      <c r="AO844" s="953"/>
      <c r="AP844" s="953"/>
      <c r="AQ844" s="969"/>
      <c r="AR844" s="953"/>
      <c r="AS844" s="953"/>
      <c r="AT844" s="969"/>
      <c r="AU844" s="969"/>
      <c r="AV844" s="969"/>
      <c r="AW844" s="847"/>
      <c r="AX844" s="960"/>
      <c r="AY844" s="960"/>
      <c r="AZ844" s="960"/>
      <c r="BA844" s="960"/>
      <c r="BB844" s="1047"/>
      <c r="BC844" s="960"/>
      <c r="BD844" s="960"/>
      <c r="BE844" s="1021"/>
      <c r="BF844" s="1021"/>
      <c r="BG844" s="1021"/>
      <c r="BH844" s="1021"/>
      <c r="BI844" s="1021"/>
      <c r="BJ844" s="960"/>
      <c r="BK844" s="960"/>
      <c r="BL844" s="1042"/>
    </row>
    <row r="845" spans="1:64" ht="71.25" customHeight="1" x14ac:dyDescent="0.25">
      <c r="A845" s="1056"/>
      <c r="B845" s="1168"/>
      <c r="C845" s="1062"/>
      <c r="D845" s="1012" t="s">
        <v>840</v>
      </c>
      <c r="E845" s="945" t="s">
        <v>134</v>
      </c>
      <c r="F845" s="1015">
        <v>16</v>
      </c>
      <c r="G845" s="804" t="s">
        <v>1463</v>
      </c>
      <c r="H845" s="802" t="s">
        <v>99</v>
      </c>
      <c r="I845" s="1043" t="s">
        <v>1800</v>
      </c>
      <c r="J845" s="982" t="s">
        <v>16</v>
      </c>
      <c r="K845" s="1001" t="str">
        <f>CONCATENATE(" *",[33]Árbol_G!C1015," *",[33]Árbol_G!E1015," *",[33]Árbol_G!G1015)</f>
        <v xml:space="preserve"> * * *</v>
      </c>
      <c r="L845" s="1034" t="s">
        <v>1801</v>
      </c>
      <c r="M845" s="851" t="s">
        <v>946</v>
      </c>
      <c r="N845" s="804"/>
      <c r="O845" s="970"/>
      <c r="P845" s="802" t="s">
        <v>71</v>
      </c>
      <c r="Q845" s="954">
        <f>IF(P845="Muy Alta",100%,IF(P845="Alta",80%,IF(P845="Media",60%,IF(P845="Baja",40%,IF(P845="Muy Baja",20%,"")))))</f>
        <v>0.4</v>
      </c>
      <c r="R845" s="802"/>
      <c r="S845" s="954" t="str">
        <f>IF(R845="Catastrófico",100%,IF(R845="Mayor",80%,IF(R845="Moderado",60%,IF(R845="Menor",40%,IF(R845="Leve",20%,"")))))</f>
        <v/>
      </c>
      <c r="T845" s="802" t="s">
        <v>9</v>
      </c>
      <c r="U845" s="954">
        <f>IF(T845="Catastrófico",100%,IF(T845="Mayor",80%,IF(T845="Moderado",60%,IF(T845="Menor",40%,IF(T845="Leve",20%,"")))))</f>
        <v>0.4</v>
      </c>
      <c r="V845" s="957" t="str">
        <f>IF(W845=100%,"Catastrófico",IF(W845=80%,"Mayor",IF(W845=60%,"Moderado",IF(W845=40%,"Menor",IF(W845=20%,"Leve","")))))</f>
        <v>Menor</v>
      </c>
      <c r="W845" s="954">
        <f>IF(AND(S845="",U845=""),"",MAX(S845,U845))</f>
        <v>0.4</v>
      </c>
      <c r="X845" s="954" t="str">
        <f>CONCATENATE(P845,V845)</f>
        <v>BajaMenor</v>
      </c>
      <c r="Y845" s="967" t="str">
        <f>IF(X845="Muy AltaLeve","Alto",IF(X845="Muy AltaMenor","Alto",IF(X845="Muy AltaModerado","Alto",IF(X845="Muy AltaMayor","Alto",IF(X845="Muy AltaCatastrófico","Extremo",IF(X845="AltaLeve","Moderado",IF(X845="AltaMenor","Moderado",IF(X845="AltaModerado","Alto",IF(X845="AltaMayor","Alto",IF(X845="AltaCatastrófico","Extremo",IF(X845="MediaLeve","Moderado",IF(X845="MediaMenor","Moderado",IF(X845="MediaModerado","Moderado",IF(X845="MediaMayor","Alto",IF(X845="MediaCatastrófico","Extremo",IF(X845="BajaLeve","Bajo",IF(X845="BajaMenor","Moderado",IF(X845="BajaModerado","Moderado",IF(X845="BajaMayor","Alto",IF(X845="BajaCatastrófico","Extremo",IF(X845="Muy BajaLeve","Bajo",IF(X845="Muy BajaMenor","Bajo",IF(X845="Muy BajaModerado","Moderado",IF(X845="Muy BajaMayor","Alto",IF(X845="Muy BajaCatastrófico","Extremo","")))))))))))))))))))))))))</f>
        <v>Moderado</v>
      </c>
      <c r="Z845" s="58">
        <v>1</v>
      </c>
      <c r="AA845" s="395" t="s">
        <v>1464</v>
      </c>
      <c r="AB845" s="381" t="s">
        <v>170</v>
      </c>
      <c r="AC845" s="385" t="s">
        <v>847</v>
      </c>
      <c r="AD845" s="382" t="str">
        <f t="shared" si="80"/>
        <v>Probabilidad</v>
      </c>
      <c r="AE845" s="381" t="s">
        <v>75</v>
      </c>
      <c r="AF845" s="301">
        <f t="shared" si="81"/>
        <v>0.15</v>
      </c>
      <c r="AG845" s="381" t="s">
        <v>77</v>
      </c>
      <c r="AH845" s="301">
        <f t="shared" si="82"/>
        <v>0.15</v>
      </c>
      <c r="AI845" s="300">
        <f t="shared" si="83"/>
        <v>0.3</v>
      </c>
      <c r="AJ845" s="59">
        <f>IFERROR(IF(AD845="Probabilidad",(Q845-(+Q845*AI845)),IF(AD845="Impacto",Q845,"")),"")</f>
        <v>0.28000000000000003</v>
      </c>
      <c r="AK845" s="59">
        <f>IFERROR(IF(AD845="Impacto",(W845-(+W845*AI845)),IF(AD845="Probabilidad",W845,"")),"")</f>
        <v>0.4</v>
      </c>
      <c r="AL845" s="10" t="s">
        <v>66</v>
      </c>
      <c r="AM845" s="10" t="s">
        <v>67</v>
      </c>
      <c r="AN845" s="10" t="s">
        <v>80</v>
      </c>
      <c r="AO845" s="951">
        <f>Q845</f>
        <v>0.4</v>
      </c>
      <c r="AP845" s="951">
        <f>IF(AJ845="","",MIN(AJ845:AJ850))</f>
        <v>0.19600000000000001</v>
      </c>
      <c r="AQ845" s="967" t="str">
        <f>IFERROR(IF(AP845="","",IF(AP845&lt;=0.2,"Muy Baja",IF(AP845&lt;=0.4,"Baja",IF(AP845&lt;=0.6,"Media",IF(AP845&lt;=0.8,"Alta","Muy Alta"))))),"")</f>
        <v>Muy Baja</v>
      </c>
      <c r="AR845" s="951">
        <f>W845</f>
        <v>0.4</v>
      </c>
      <c r="AS845" s="951">
        <f>IF(AK845="","",MIN(AK845:AK850))</f>
        <v>0.4</v>
      </c>
      <c r="AT845" s="967" t="str">
        <f>IFERROR(IF(AS845="","",IF(AS845&lt;=0.2,"Leve",IF(AS845&lt;=0.4,"Menor",IF(AS845&lt;=0.6,"Moderado",IF(AS845&lt;=0.8,"Mayor","Catastrófico"))))),"")</f>
        <v>Menor</v>
      </c>
      <c r="AU845" s="967" t="str">
        <f>Y845</f>
        <v>Moderado</v>
      </c>
      <c r="AV845" s="967" t="str">
        <f>IFERROR(IF(OR(AND(AQ845="Muy Baja",AT845="Leve"),AND(AQ845="Muy Baja",AT845="Menor"),AND(AQ845="Baja",AT845="Leve")),"Bajo",IF(OR(AND(AQ845="Muy baja",AT845="Moderado"),AND(AQ845="Baja",AT845="Menor"),AND(AQ845="Baja",AT845="Moderado"),AND(AQ845="Media",AT845="Leve"),AND(AQ845="Media",AT845="Menor"),AND(AQ845="Media",AT845="Moderado"),AND(AQ845="Alta",AT845="Leve"),AND(AQ845="Alta",AT845="Menor")),"Moderado",IF(OR(AND(AQ845="Muy Baja",AT845="Mayor"),AND(AQ845="Baja",AT845="Mayor"),AND(AQ845="Media",AT845="Mayor"),AND(AQ845="Alta",AT845="Moderado"),AND(AQ845="Alta",AT845="Mayor"),AND(AQ845="Muy Alta",AT845="Leve"),AND(AQ845="Muy Alta",AT845="Menor"),AND(AQ845="Muy Alta",AT845="Moderado"),AND(AQ845="Muy Alta",AT845="Mayor")),"Alto",IF(OR(AND(AQ845="Muy Baja",AT845="Catastrófico"),AND(AQ845="Baja",AT845="Catastrófico"),AND(AQ845="Media",AT845="Catastrófico"),AND(AQ845="Alta",AT845="Catastrófico"),AND(AQ845="Muy Alta",AT845="Catastrófico")),"Extremo","")))),"")</f>
        <v>Bajo</v>
      </c>
      <c r="AW845" s="802" t="s">
        <v>82</v>
      </c>
      <c r="AX845" s="851"/>
      <c r="AY845" s="851"/>
      <c r="AZ845" s="851"/>
      <c r="BA845" s="851"/>
      <c r="BB845" s="1037"/>
      <c r="BC845" s="851"/>
      <c r="BD845" s="851"/>
      <c r="BE845" s="1019"/>
      <c r="BF845" s="1019"/>
      <c r="BG845" s="1019"/>
      <c r="BH845" s="1019"/>
      <c r="BI845" s="1019"/>
      <c r="BJ845" s="851"/>
      <c r="BK845" s="851"/>
      <c r="BL845" s="1048"/>
    </row>
    <row r="846" spans="1:64" ht="165.75" customHeight="1" x14ac:dyDescent="0.25">
      <c r="A846" s="1056"/>
      <c r="B846" s="1168"/>
      <c r="C846" s="1062"/>
      <c r="D846" s="1013"/>
      <c r="E846" s="946"/>
      <c r="F846" s="1016"/>
      <c r="G846" s="805"/>
      <c r="H846" s="803"/>
      <c r="I846" s="1044"/>
      <c r="J846" s="983"/>
      <c r="K846" s="1002"/>
      <c r="L846" s="1035"/>
      <c r="M846" s="852"/>
      <c r="N846" s="805"/>
      <c r="O846" s="971"/>
      <c r="P846" s="803"/>
      <c r="Q846" s="955"/>
      <c r="R846" s="803"/>
      <c r="S846" s="955"/>
      <c r="T846" s="803"/>
      <c r="U846" s="955"/>
      <c r="V846" s="958"/>
      <c r="W846" s="955"/>
      <c r="X846" s="955"/>
      <c r="Y846" s="968"/>
      <c r="Z846" s="68">
        <v>2</v>
      </c>
      <c r="AA846" s="385" t="s">
        <v>915</v>
      </c>
      <c r="AB846" s="383" t="s">
        <v>165</v>
      </c>
      <c r="AC846" s="298" t="s">
        <v>851</v>
      </c>
      <c r="AD846" s="384" t="str">
        <f t="shared" si="80"/>
        <v>Probabilidad</v>
      </c>
      <c r="AE846" s="383" t="s">
        <v>75</v>
      </c>
      <c r="AF846" s="302">
        <f t="shared" si="81"/>
        <v>0.15</v>
      </c>
      <c r="AG846" s="383" t="s">
        <v>77</v>
      </c>
      <c r="AH846" s="302">
        <f t="shared" si="82"/>
        <v>0.15</v>
      </c>
      <c r="AI846" s="315">
        <f t="shared" si="83"/>
        <v>0.3</v>
      </c>
      <c r="AJ846" s="69">
        <f>IFERROR(IF(AND(AD845="Probabilidad",AD846="Probabilidad"),(AJ845-(+AJ845*AI846)),IF(AD846="Probabilidad",(Q845-(+Q845*AI846)),IF(AD846="Impacto",AJ845,""))),"")</f>
        <v>0.19600000000000001</v>
      </c>
      <c r="AK846" s="69">
        <f>IFERROR(IF(AND(AD845="Impacto",AD846="Impacto"),(AK845-(+AK845*AI846)),IF(AD846="Impacto",(W845-(W845*AI846)),IF(AD846="Probabilidad",AK845,""))),"")</f>
        <v>0.4</v>
      </c>
      <c r="AL846" s="19" t="s">
        <v>66</v>
      </c>
      <c r="AM846" s="19" t="s">
        <v>67</v>
      </c>
      <c r="AN846" s="19" t="s">
        <v>80</v>
      </c>
      <c r="AO846" s="952"/>
      <c r="AP846" s="952"/>
      <c r="AQ846" s="968"/>
      <c r="AR846" s="952"/>
      <c r="AS846" s="952"/>
      <c r="AT846" s="968"/>
      <c r="AU846" s="968"/>
      <c r="AV846" s="968"/>
      <c r="AW846" s="803"/>
      <c r="AX846" s="852"/>
      <c r="AY846" s="852"/>
      <c r="AZ846" s="852"/>
      <c r="BA846" s="852"/>
      <c r="BB846" s="1046"/>
      <c r="BC846" s="852"/>
      <c r="BD846" s="852"/>
      <c r="BE846" s="1020"/>
      <c r="BF846" s="1020"/>
      <c r="BG846" s="1020"/>
      <c r="BH846" s="1020"/>
      <c r="BI846" s="1020"/>
      <c r="BJ846" s="852"/>
      <c r="BK846" s="852"/>
      <c r="BL846" s="1041"/>
    </row>
    <row r="847" spans="1:64" x14ac:dyDescent="0.25">
      <c r="A847" s="1056"/>
      <c r="B847" s="1168"/>
      <c r="C847" s="1062"/>
      <c r="D847" s="1013"/>
      <c r="E847" s="946"/>
      <c r="F847" s="1016"/>
      <c r="G847" s="805"/>
      <c r="H847" s="803"/>
      <c r="I847" s="1044"/>
      <c r="J847" s="983"/>
      <c r="K847" s="1002"/>
      <c r="L847" s="1035"/>
      <c r="M847" s="852"/>
      <c r="N847" s="805"/>
      <c r="O847" s="971"/>
      <c r="P847" s="803"/>
      <c r="Q847" s="955"/>
      <c r="R847" s="803"/>
      <c r="S847" s="955"/>
      <c r="T847" s="803"/>
      <c r="U847" s="955"/>
      <c r="V847" s="958"/>
      <c r="W847" s="955"/>
      <c r="X847" s="955"/>
      <c r="Y847" s="968"/>
      <c r="Z847" s="68">
        <v>3</v>
      </c>
      <c r="AA847" s="385"/>
      <c r="AB847" s="383"/>
      <c r="AC847" s="385"/>
      <c r="AD847" s="384" t="str">
        <f t="shared" si="80"/>
        <v/>
      </c>
      <c r="AE847" s="383"/>
      <c r="AF847" s="302" t="str">
        <f t="shared" si="81"/>
        <v/>
      </c>
      <c r="AG847" s="383"/>
      <c r="AH847" s="302" t="str">
        <f t="shared" si="82"/>
        <v/>
      </c>
      <c r="AI847" s="315" t="str">
        <f t="shared" si="83"/>
        <v/>
      </c>
      <c r="AJ847" s="69" t="str">
        <f>IFERROR(IF(AND(AD846="Probabilidad",AD847="Probabilidad"),(AJ846-(+AJ846*AI847)),IF(AND(AD846="Impacto",AD847="Probabilidad"),(AJ845-(+AJ845*AI847)),IF(AD847="Impacto",AJ846,""))),"")</f>
        <v/>
      </c>
      <c r="AK847" s="69" t="str">
        <f>IFERROR(IF(AND(AD846="Impacto",AD847="Impacto"),(AK846-(+AK846*AI847)),IF(AND(AD846="Probabilidad",AD847="Impacto"),(AK845-(+AK845*AI847)),IF(AD847="Probabilidad",AK846,""))),"")</f>
        <v/>
      </c>
      <c r="AL847" s="19"/>
      <c r="AM847" s="19"/>
      <c r="AN847" s="19"/>
      <c r="AO847" s="952"/>
      <c r="AP847" s="952"/>
      <c r="AQ847" s="968"/>
      <c r="AR847" s="952"/>
      <c r="AS847" s="952"/>
      <c r="AT847" s="968"/>
      <c r="AU847" s="968"/>
      <c r="AV847" s="968"/>
      <c r="AW847" s="803"/>
      <c r="AX847" s="852"/>
      <c r="AY847" s="852"/>
      <c r="AZ847" s="852"/>
      <c r="BA847" s="852"/>
      <c r="BB847" s="1046"/>
      <c r="BC847" s="852"/>
      <c r="BD847" s="852"/>
      <c r="BE847" s="1020"/>
      <c r="BF847" s="1020"/>
      <c r="BG847" s="1020"/>
      <c r="BH847" s="1020"/>
      <c r="BI847" s="1020"/>
      <c r="BJ847" s="852"/>
      <c r="BK847" s="852"/>
      <c r="BL847" s="1041"/>
    </row>
    <row r="848" spans="1:64" x14ac:dyDescent="0.25">
      <c r="A848" s="1056"/>
      <c r="B848" s="1168"/>
      <c r="C848" s="1062"/>
      <c r="D848" s="1013"/>
      <c r="E848" s="946"/>
      <c r="F848" s="1016"/>
      <c r="G848" s="805"/>
      <c r="H848" s="803"/>
      <c r="I848" s="1044"/>
      <c r="J848" s="983"/>
      <c r="K848" s="1002"/>
      <c r="L848" s="1035"/>
      <c r="M848" s="852"/>
      <c r="N848" s="805"/>
      <c r="O848" s="971"/>
      <c r="P848" s="803"/>
      <c r="Q848" s="955"/>
      <c r="R848" s="803"/>
      <c r="S848" s="955"/>
      <c r="T848" s="803"/>
      <c r="U848" s="955"/>
      <c r="V848" s="958"/>
      <c r="W848" s="955"/>
      <c r="X848" s="955"/>
      <c r="Y848" s="968"/>
      <c r="Z848" s="68">
        <v>4</v>
      </c>
      <c r="AA848" s="385"/>
      <c r="AB848" s="383"/>
      <c r="AC848" s="385"/>
      <c r="AD848" s="384" t="str">
        <f t="shared" si="80"/>
        <v/>
      </c>
      <c r="AE848" s="383"/>
      <c r="AF848" s="302" t="str">
        <f t="shared" si="81"/>
        <v/>
      </c>
      <c r="AG848" s="383"/>
      <c r="AH848" s="302" t="str">
        <f t="shared" si="82"/>
        <v/>
      </c>
      <c r="AI848" s="315" t="str">
        <f t="shared" si="83"/>
        <v/>
      </c>
      <c r="AJ848" s="69" t="str">
        <f>IFERROR(IF(AND(AD847="Probabilidad",AD848="Probabilidad"),(AJ847-(+AJ847*AI848)),IF(AND(AD847="Impacto",AD848="Probabilidad"),(AJ846-(+AJ846*AI848)),IF(AD848="Impacto",AJ847,""))),"")</f>
        <v/>
      </c>
      <c r="AK848" s="69" t="str">
        <f>IFERROR(IF(AND(AD847="Impacto",AD848="Impacto"),(AK847-(+AK847*AI848)),IF(AND(AD847="Probabilidad",AD848="Impacto"),(AK846-(+AK846*AI848)),IF(AD848="Probabilidad",AK847,""))),"")</f>
        <v/>
      </c>
      <c r="AL848" s="19"/>
      <c r="AM848" s="19"/>
      <c r="AN848" s="19"/>
      <c r="AO848" s="952"/>
      <c r="AP848" s="952"/>
      <c r="AQ848" s="968"/>
      <c r="AR848" s="952"/>
      <c r="AS848" s="952"/>
      <c r="AT848" s="968"/>
      <c r="AU848" s="968"/>
      <c r="AV848" s="968"/>
      <c r="AW848" s="803"/>
      <c r="AX848" s="852"/>
      <c r="AY848" s="852"/>
      <c r="AZ848" s="852"/>
      <c r="BA848" s="852"/>
      <c r="BB848" s="1046"/>
      <c r="BC848" s="852"/>
      <c r="BD848" s="852"/>
      <c r="BE848" s="1020"/>
      <c r="BF848" s="1020"/>
      <c r="BG848" s="1020"/>
      <c r="BH848" s="1020"/>
      <c r="BI848" s="1020"/>
      <c r="BJ848" s="852"/>
      <c r="BK848" s="852"/>
      <c r="BL848" s="1041"/>
    </row>
    <row r="849" spans="1:64" x14ac:dyDescent="0.25">
      <c r="A849" s="1056"/>
      <c r="B849" s="1168"/>
      <c r="C849" s="1062"/>
      <c r="D849" s="1013"/>
      <c r="E849" s="946"/>
      <c r="F849" s="1016"/>
      <c r="G849" s="805"/>
      <c r="H849" s="803"/>
      <c r="I849" s="1044"/>
      <c r="J849" s="983"/>
      <c r="K849" s="1002"/>
      <c r="L849" s="1035"/>
      <c r="M849" s="852"/>
      <c r="N849" s="805"/>
      <c r="O849" s="971"/>
      <c r="P849" s="803"/>
      <c r="Q849" s="955"/>
      <c r="R849" s="803"/>
      <c r="S849" s="955"/>
      <c r="T849" s="803"/>
      <c r="U849" s="955"/>
      <c r="V849" s="958"/>
      <c r="W849" s="955"/>
      <c r="X849" s="955"/>
      <c r="Y849" s="968"/>
      <c r="Z849" s="68">
        <v>5</v>
      </c>
      <c r="AA849" s="385"/>
      <c r="AB849" s="383"/>
      <c r="AC849" s="385"/>
      <c r="AD849" s="384" t="str">
        <f t="shared" si="80"/>
        <v/>
      </c>
      <c r="AE849" s="383"/>
      <c r="AF849" s="302" t="str">
        <f t="shared" si="81"/>
        <v/>
      </c>
      <c r="AG849" s="383"/>
      <c r="AH849" s="302" t="str">
        <f t="shared" si="82"/>
        <v/>
      </c>
      <c r="AI849" s="315" t="str">
        <f t="shared" si="83"/>
        <v/>
      </c>
      <c r="AJ849" s="69" t="str">
        <f>IFERROR(IF(AND(AD848="Probabilidad",AD849="Probabilidad"),(AJ848-(+AJ848*AI849)),IF(AND(AD848="Impacto",AD849="Probabilidad"),(AJ847-(+AJ847*AI849)),IF(AD849="Impacto",AJ848,""))),"")</f>
        <v/>
      </c>
      <c r="AK849" s="69" t="str">
        <f>IFERROR(IF(AND(AD848="Impacto",AD849="Impacto"),(AK848-(+AK848*AI849)),IF(AND(AD848="Probabilidad",AD849="Impacto"),(AK847-(+AK847*AI849)),IF(AD849="Probabilidad",AK848,""))),"")</f>
        <v/>
      </c>
      <c r="AL849" s="19"/>
      <c r="AM849" s="19"/>
      <c r="AN849" s="19"/>
      <c r="AO849" s="952"/>
      <c r="AP849" s="952"/>
      <c r="AQ849" s="968"/>
      <c r="AR849" s="952"/>
      <c r="AS849" s="952"/>
      <c r="AT849" s="968"/>
      <c r="AU849" s="968"/>
      <c r="AV849" s="968"/>
      <c r="AW849" s="803"/>
      <c r="AX849" s="852"/>
      <c r="AY849" s="852"/>
      <c r="AZ849" s="852"/>
      <c r="BA849" s="852"/>
      <c r="BB849" s="1046"/>
      <c r="BC849" s="852"/>
      <c r="BD849" s="852"/>
      <c r="BE849" s="1020"/>
      <c r="BF849" s="1020"/>
      <c r="BG849" s="1020"/>
      <c r="BH849" s="1020"/>
      <c r="BI849" s="1020"/>
      <c r="BJ849" s="852"/>
      <c r="BK849" s="852"/>
      <c r="BL849" s="1041"/>
    </row>
    <row r="850" spans="1:64" ht="15.75" thickBot="1" x14ac:dyDescent="0.3">
      <c r="A850" s="1056"/>
      <c r="B850" s="1168"/>
      <c r="C850" s="1062"/>
      <c r="D850" s="1014"/>
      <c r="E850" s="947"/>
      <c r="F850" s="1017"/>
      <c r="G850" s="806"/>
      <c r="H850" s="847"/>
      <c r="I850" s="1045"/>
      <c r="J850" s="984"/>
      <c r="K850" s="1003"/>
      <c r="L850" s="1036"/>
      <c r="M850" s="960"/>
      <c r="N850" s="806"/>
      <c r="O850" s="972"/>
      <c r="P850" s="847"/>
      <c r="Q850" s="956"/>
      <c r="R850" s="847"/>
      <c r="S850" s="956"/>
      <c r="T850" s="847"/>
      <c r="U850" s="956"/>
      <c r="V850" s="959"/>
      <c r="W850" s="956"/>
      <c r="X850" s="956"/>
      <c r="Y850" s="969"/>
      <c r="Z850" s="60">
        <v>6</v>
      </c>
      <c r="AA850" s="387"/>
      <c r="AB850" s="388"/>
      <c r="AC850" s="387"/>
      <c r="AD850" s="391" t="str">
        <f t="shared" si="80"/>
        <v/>
      </c>
      <c r="AE850" s="388"/>
      <c r="AF850" s="303" t="str">
        <f t="shared" si="81"/>
        <v/>
      </c>
      <c r="AG850" s="388"/>
      <c r="AH850" s="303" t="str">
        <f t="shared" si="82"/>
        <v/>
      </c>
      <c r="AI850" s="61" t="str">
        <f t="shared" si="83"/>
        <v/>
      </c>
      <c r="AJ850" s="63" t="str">
        <f>IFERROR(IF(AND(AD849="Probabilidad",AD850="Probabilidad"),(AJ849-(+AJ849*AI850)),IF(AND(AD849="Impacto",AD850="Probabilidad"),(AJ848-(+AJ848*AI850)),IF(AD850="Impacto",AJ849,""))),"")</f>
        <v/>
      </c>
      <c r="AK850" s="63" t="str">
        <f>IFERROR(IF(AND(AD849="Impacto",AD850="Impacto"),(AK849-(+AK849*AI850)),IF(AND(AD849="Probabilidad",AD850="Impacto"),(AK848-(+AK848*AI850)),IF(AD850="Probabilidad",AK849,""))),"")</f>
        <v/>
      </c>
      <c r="AL850" s="20"/>
      <c r="AM850" s="20"/>
      <c r="AN850" s="20"/>
      <c r="AO850" s="953"/>
      <c r="AP850" s="953"/>
      <c r="AQ850" s="969"/>
      <c r="AR850" s="953"/>
      <c r="AS850" s="953"/>
      <c r="AT850" s="969"/>
      <c r="AU850" s="969"/>
      <c r="AV850" s="969"/>
      <c r="AW850" s="847"/>
      <c r="AX850" s="960"/>
      <c r="AY850" s="960"/>
      <c r="AZ850" s="960"/>
      <c r="BA850" s="960"/>
      <c r="BB850" s="1047"/>
      <c r="BC850" s="960"/>
      <c r="BD850" s="960"/>
      <c r="BE850" s="1021"/>
      <c r="BF850" s="1021"/>
      <c r="BG850" s="1021"/>
      <c r="BH850" s="1021"/>
      <c r="BI850" s="1021"/>
      <c r="BJ850" s="960"/>
      <c r="BK850" s="960"/>
      <c r="BL850" s="1042"/>
    </row>
    <row r="851" spans="1:64" ht="300" x14ac:dyDescent="0.25">
      <c r="A851" s="1056"/>
      <c r="B851" s="1168"/>
      <c r="C851" s="1062"/>
      <c r="D851" s="1012" t="s">
        <v>840</v>
      </c>
      <c r="E851" s="945" t="s">
        <v>134</v>
      </c>
      <c r="F851" s="1015">
        <v>17</v>
      </c>
      <c r="G851" s="804" t="s">
        <v>1466</v>
      </c>
      <c r="H851" s="802" t="s">
        <v>98</v>
      </c>
      <c r="I851" s="1043" t="s">
        <v>1802</v>
      </c>
      <c r="J851" s="982" t="s">
        <v>16</v>
      </c>
      <c r="K851" s="1001" t="str">
        <f>CONCATENATE(" *",[33]Árbol_G!C1032," *",[33]Árbol_G!E1032," *",[33]Árbol_G!G1032)</f>
        <v xml:space="preserve"> * * *</v>
      </c>
      <c r="L851" s="851" t="s">
        <v>1803</v>
      </c>
      <c r="M851" s="851" t="s">
        <v>942</v>
      </c>
      <c r="N851" s="804"/>
      <c r="O851" s="970"/>
      <c r="P851" s="802" t="s">
        <v>62</v>
      </c>
      <c r="Q851" s="954">
        <f>IF(P851="Muy Alta",100%,IF(P851="Alta",80%,IF(P851="Media",60%,IF(P851="Baja",40%,IF(P851="Muy Baja",20%,"")))))</f>
        <v>0.6</v>
      </c>
      <c r="R851" s="802"/>
      <c r="S851" s="954" t="str">
        <f>IF(R851="Catastrófico",100%,IF(R851="Mayor",80%,IF(R851="Moderado",60%,IF(R851="Menor",40%,IF(R851="Leve",20%,"")))))</f>
        <v/>
      </c>
      <c r="T851" s="802" t="s">
        <v>9</v>
      </c>
      <c r="U851" s="954">
        <f>IF(T851="Catastrófico",100%,IF(T851="Mayor",80%,IF(T851="Moderado",60%,IF(T851="Menor",40%,IF(T851="Leve",20%,"")))))</f>
        <v>0.4</v>
      </c>
      <c r="V851" s="957" t="str">
        <f>IF(W851=100%,"Catastrófico",IF(W851=80%,"Mayor",IF(W851=60%,"Moderado",IF(W851=40%,"Menor",IF(W851=20%,"Leve","")))))</f>
        <v>Menor</v>
      </c>
      <c r="W851" s="954">
        <f>IF(AND(S851="",U851=""),"",MAX(S851,U851))</f>
        <v>0.4</v>
      </c>
      <c r="X851" s="954" t="str">
        <f>CONCATENATE(P851,V851)</f>
        <v>MediaMenor</v>
      </c>
      <c r="Y851" s="967" t="str">
        <f>IF(X851="Muy AltaLeve","Alto",IF(X851="Muy AltaMenor","Alto",IF(X851="Muy AltaModerado","Alto",IF(X851="Muy AltaMayor","Alto",IF(X851="Muy AltaCatastrófico","Extremo",IF(X851="AltaLeve","Moderado",IF(X851="AltaMenor","Moderado",IF(X851="AltaModerado","Alto",IF(X851="AltaMayor","Alto",IF(X851="AltaCatastrófico","Extremo",IF(X851="MediaLeve","Moderado",IF(X851="MediaMenor","Moderado",IF(X851="MediaModerado","Moderado",IF(X851="MediaMayor","Alto",IF(X851="MediaCatastrófico","Extremo",IF(X851="BajaLeve","Bajo",IF(X851="BajaMenor","Moderado",IF(X851="BajaModerado","Moderado",IF(X851="BajaMayor","Alto",IF(X851="BajaCatastrófico","Extremo",IF(X851="Muy BajaLeve","Bajo",IF(X851="Muy BajaMenor","Bajo",IF(X851="Muy BajaModerado","Moderado",IF(X851="Muy BajaMayor","Alto",IF(X851="Muy BajaCatastrófico","Extremo","")))))))))))))))))))))))))</f>
        <v>Moderado</v>
      </c>
      <c r="Z851" s="58">
        <v>1</v>
      </c>
      <c r="AA851" s="395" t="s">
        <v>1464</v>
      </c>
      <c r="AB851" s="381" t="s">
        <v>170</v>
      </c>
      <c r="AC851" s="395" t="s">
        <v>868</v>
      </c>
      <c r="AD851" s="382" t="str">
        <f t="shared" si="80"/>
        <v>Probabilidad</v>
      </c>
      <c r="AE851" s="381" t="s">
        <v>64</v>
      </c>
      <c r="AF851" s="301">
        <f t="shared" si="81"/>
        <v>0.25</v>
      </c>
      <c r="AG851" s="381" t="s">
        <v>77</v>
      </c>
      <c r="AH851" s="301">
        <f t="shared" si="82"/>
        <v>0.15</v>
      </c>
      <c r="AI851" s="300">
        <f t="shared" si="83"/>
        <v>0.4</v>
      </c>
      <c r="AJ851" s="59">
        <f>IFERROR(IF(AD851="Probabilidad",(Q851-(+Q851*AI851)),IF(AD851="Impacto",Q851,"")),"")</f>
        <v>0.36</v>
      </c>
      <c r="AK851" s="59">
        <f>IFERROR(IF(AD851="Impacto",(W851-(+W851*AI851)),IF(AD851="Probabilidad",W851,"")),"")</f>
        <v>0.4</v>
      </c>
      <c r="AL851" s="10"/>
      <c r="AM851" s="10"/>
      <c r="AN851" s="10"/>
      <c r="AO851" s="951">
        <f>Q851</f>
        <v>0.6</v>
      </c>
      <c r="AP851" s="951">
        <f>IF(AJ851="","",MIN(AJ851:AJ856))</f>
        <v>0.1764</v>
      </c>
      <c r="AQ851" s="967" t="str">
        <f>IFERROR(IF(AP851="","",IF(AP851&lt;=0.2,"Muy Baja",IF(AP851&lt;=0.4,"Baja",IF(AP851&lt;=0.6,"Media",IF(AP851&lt;=0.8,"Alta","Muy Alta"))))),"")</f>
        <v>Muy Baja</v>
      </c>
      <c r="AR851" s="951">
        <f>W851</f>
        <v>0.4</v>
      </c>
      <c r="AS851" s="951">
        <f>IF(AK851="","",MIN(AK851:AK856))</f>
        <v>0.30000000000000004</v>
      </c>
      <c r="AT851" s="967" t="str">
        <f>IFERROR(IF(AS851="","",IF(AS851&lt;=0.2,"Leve",IF(AS851&lt;=0.4,"Menor",IF(AS851&lt;=0.6,"Moderado",IF(AS851&lt;=0.8,"Mayor","Catastrófico"))))),"")</f>
        <v>Menor</v>
      </c>
      <c r="AU851" s="967" t="str">
        <f>Y851</f>
        <v>Moderado</v>
      </c>
      <c r="AV851" s="967" t="str">
        <f>IFERROR(IF(OR(AND(AQ851="Muy Baja",AT851="Leve"),AND(AQ851="Muy Baja",AT851="Menor"),AND(AQ851="Baja",AT851="Leve")),"Bajo",IF(OR(AND(AQ851="Muy baja",AT851="Moderado"),AND(AQ851="Baja",AT851="Menor"),AND(AQ851="Baja",AT851="Moderado"),AND(AQ851="Media",AT851="Leve"),AND(AQ851="Media",AT851="Menor"),AND(AQ851="Media",AT851="Moderado"),AND(AQ851="Alta",AT851="Leve"),AND(AQ851="Alta",AT851="Menor")),"Moderado",IF(OR(AND(AQ851="Muy Baja",AT851="Mayor"),AND(AQ851="Baja",AT851="Mayor"),AND(AQ851="Media",AT851="Mayor"),AND(AQ851="Alta",AT851="Moderado"),AND(AQ851="Alta",AT851="Mayor"),AND(AQ851="Muy Alta",AT851="Leve"),AND(AQ851="Muy Alta",AT851="Menor"),AND(AQ851="Muy Alta",AT851="Moderado"),AND(AQ851="Muy Alta",AT851="Mayor")),"Alto",IF(OR(AND(AQ851="Muy Baja",AT851="Catastrófico"),AND(AQ851="Baja",AT851="Catastrófico"),AND(AQ851="Media",AT851="Catastrófico"),AND(AQ851="Alta",AT851="Catastrófico"),AND(AQ851="Muy Alta",AT851="Catastrófico")),"Extremo","")))),"")</f>
        <v>Bajo</v>
      </c>
      <c r="AW851" s="802" t="s">
        <v>82</v>
      </c>
      <c r="AX851" s="851"/>
      <c r="AY851" s="851"/>
      <c r="AZ851" s="851"/>
      <c r="BA851" s="851"/>
      <c r="BB851" s="1037"/>
      <c r="BC851" s="851"/>
      <c r="BD851" s="851"/>
      <c r="BE851" s="1019"/>
      <c r="BF851" s="1019"/>
      <c r="BG851" s="1019"/>
      <c r="BH851" s="1019"/>
      <c r="BI851" s="1019"/>
      <c r="BJ851" s="851"/>
      <c r="BK851" s="851"/>
      <c r="BL851" s="1048"/>
    </row>
    <row r="852" spans="1:64" ht="105" x14ac:dyDescent="0.25">
      <c r="A852" s="1056"/>
      <c r="B852" s="1168"/>
      <c r="C852" s="1062"/>
      <c r="D852" s="1013"/>
      <c r="E852" s="946"/>
      <c r="F852" s="1016"/>
      <c r="G852" s="805"/>
      <c r="H852" s="803"/>
      <c r="I852" s="1044"/>
      <c r="J852" s="983"/>
      <c r="K852" s="1002"/>
      <c r="L852" s="852"/>
      <c r="M852" s="852"/>
      <c r="N852" s="805"/>
      <c r="O852" s="971"/>
      <c r="P852" s="803"/>
      <c r="Q852" s="955"/>
      <c r="R852" s="803"/>
      <c r="S852" s="955"/>
      <c r="T852" s="803"/>
      <c r="U852" s="955"/>
      <c r="V852" s="958"/>
      <c r="W852" s="955"/>
      <c r="X852" s="955"/>
      <c r="Y852" s="968"/>
      <c r="Z852" s="68">
        <v>2</v>
      </c>
      <c r="AA852" s="385" t="s">
        <v>1465</v>
      </c>
      <c r="AB852" s="383" t="s">
        <v>170</v>
      </c>
      <c r="AC852" s="385" t="s">
        <v>1244</v>
      </c>
      <c r="AD852" s="384" t="str">
        <f t="shared" si="80"/>
        <v>Probabilidad</v>
      </c>
      <c r="AE852" s="383" t="s">
        <v>75</v>
      </c>
      <c r="AF852" s="302">
        <f t="shared" si="81"/>
        <v>0.15</v>
      </c>
      <c r="AG852" s="383" t="s">
        <v>77</v>
      </c>
      <c r="AH852" s="302">
        <f t="shared" si="82"/>
        <v>0.15</v>
      </c>
      <c r="AI852" s="315">
        <f t="shared" si="83"/>
        <v>0.3</v>
      </c>
      <c r="AJ852" s="69">
        <f>IFERROR(IF(AND(AD851="Probabilidad",AD852="Probabilidad"),(AJ851-(+AJ851*AI852)),IF(AD852="Probabilidad",(Q851-(+Q851*AI852)),IF(AD852="Impacto",AJ851,""))),"")</f>
        <v>0.252</v>
      </c>
      <c r="AK852" s="69">
        <f>IFERROR(IF(AND(AD851="Impacto",AD852="Impacto"),(AK851-(+AK851*AI852)),IF(AD852="Impacto",(W851-(W851*AI852)),IF(AD852="Probabilidad",AK851,""))),"")</f>
        <v>0.4</v>
      </c>
      <c r="AL852" s="19"/>
      <c r="AM852" s="19"/>
      <c r="AN852" s="19"/>
      <c r="AO852" s="952"/>
      <c r="AP852" s="952"/>
      <c r="AQ852" s="968"/>
      <c r="AR852" s="952"/>
      <c r="AS852" s="952"/>
      <c r="AT852" s="968"/>
      <c r="AU852" s="968"/>
      <c r="AV852" s="968"/>
      <c r="AW852" s="803"/>
      <c r="AX852" s="852"/>
      <c r="AY852" s="852"/>
      <c r="AZ852" s="852"/>
      <c r="BA852" s="852"/>
      <c r="BB852" s="1046"/>
      <c r="BC852" s="852"/>
      <c r="BD852" s="852"/>
      <c r="BE852" s="1020"/>
      <c r="BF852" s="1020"/>
      <c r="BG852" s="1020"/>
      <c r="BH852" s="1020"/>
      <c r="BI852" s="1020"/>
      <c r="BJ852" s="852"/>
      <c r="BK852" s="852"/>
      <c r="BL852" s="1041"/>
    </row>
    <row r="853" spans="1:64" ht="66.75" x14ac:dyDescent="0.25">
      <c r="A853" s="1056"/>
      <c r="B853" s="1168"/>
      <c r="C853" s="1062"/>
      <c r="D853" s="1013"/>
      <c r="E853" s="946"/>
      <c r="F853" s="1016"/>
      <c r="G853" s="805"/>
      <c r="H853" s="803"/>
      <c r="I853" s="1044"/>
      <c r="J853" s="983"/>
      <c r="K853" s="1002"/>
      <c r="L853" s="852"/>
      <c r="M853" s="852"/>
      <c r="N853" s="805"/>
      <c r="O853" s="971"/>
      <c r="P853" s="803"/>
      <c r="Q853" s="955"/>
      <c r="R853" s="803"/>
      <c r="S853" s="955"/>
      <c r="T853" s="803"/>
      <c r="U853" s="955"/>
      <c r="V853" s="958"/>
      <c r="W853" s="955"/>
      <c r="X853" s="955"/>
      <c r="Y853" s="968"/>
      <c r="Z853" s="68">
        <v>3</v>
      </c>
      <c r="AA853" s="385" t="s">
        <v>1245</v>
      </c>
      <c r="AB853" s="383" t="s">
        <v>170</v>
      </c>
      <c r="AC853" s="385" t="s">
        <v>1246</v>
      </c>
      <c r="AD853" s="384" t="str">
        <f t="shared" si="80"/>
        <v>Impacto</v>
      </c>
      <c r="AE853" s="383" t="s">
        <v>76</v>
      </c>
      <c r="AF853" s="302">
        <f t="shared" si="81"/>
        <v>0.1</v>
      </c>
      <c r="AG853" s="383" t="s">
        <v>77</v>
      </c>
      <c r="AH853" s="302">
        <f t="shared" si="82"/>
        <v>0.15</v>
      </c>
      <c r="AI853" s="315">
        <f t="shared" si="83"/>
        <v>0.25</v>
      </c>
      <c r="AJ853" s="69">
        <f>IFERROR(IF(AND(AD852="Probabilidad",AD853="Probabilidad"),(AJ852-(+AJ852*AI853)),IF(AND(AD852="Impacto",AD853="Probabilidad"),(AJ851-(+AJ851*AI853)),IF(AD853="Impacto",AJ852,""))),"")</f>
        <v>0.252</v>
      </c>
      <c r="AK853" s="69">
        <f>IFERROR(IF(AND(AD852="Impacto",AD853="Impacto"),(AK852-(+AK852*AI853)),IF(AND(AD852="Probabilidad",AD853="Impacto"),(AK851-(+AK851*AI853)),IF(AD853="Probabilidad",AK852,""))),"")</f>
        <v>0.30000000000000004</v>
      </c>
      <c r="AL853" s="19"/>
      <c r="AM853" s="19"/>
      <c r="AN853" s="19"/>
      <c r="AO853" s="952"/>
      <c r="AP853" s="952"/>
      <c r="AQ853" s="968"/>
      <c r="AR853" s="952"/>
      <c r="AS853" s="952"/>
      <c r="AT853" s="968"/>
      <c r="AU853" s="968"/>
      <c r="AV853" s="968"/>
      <c r="AW853" s="803"/>
      <c r="AX853" s="852"/>
      <c r="AY853" s="852"/>
      <c r="AZ853" s="852"/>
      <c r="BA853" s="852"/>
      <c r="BB853" s="1046"/>
      <c r="BC853" s="852"/>
      <c r="BD853" s="852"/>
      <c r="BE853" s="1020"/>
      <c r="BF853" s="1020"/>
      <c r="BG853" s="1020"/>
      <c r="BH853" s="1020"/>
      <c r="BI853" s="1020"/>
      <c r="BJ853" s="852"/>
      <c r="BK853" s="852"/>
      <c r="BL853" s="1041"/>
    </row>
    <row r="854" spans="1:64" ht="105" x14ac:dyDescent="0.25">
      <c r="A854" s="1056"/>
      <c r="B854" s="1168"/>
      <c r="C854" s="1062"/>
      <c r="D854" s="1013"/>
      <c r="E854" s="946"/>
      <c r="F854" s="1016"/>
      <c r="G854" s="805"/>
      <c r="H854" s="803"/>
      <c r="I854" s="1044"/>
      <c r="J854" s="983"/>
      <c r="K854" s="1002"/>
      <c r="L854" s="852"/>
      <c r="M854" s="852"/>
      <c r="N854" s="805"/>
      <c r="O854" s="971"/>
      <c r="P854" s="803"/>
      <c r="Q854" s="955"/>
      <c r="R854" s="803"/>
      <c r="S854" s="955"/>
      <c r="T854" s="803"/>
      <c r="U854" s="955"/>
      <c r="V854" s="958"/>
      <c r="W854" s="955"/>
      <c r="X854" s="955"/>
      <c r="Y854" s="968"/>
      <c r="Z854" s="68">
        <v>4</v>
      </c>
      <c r="AA854" s="385" t="s">
        <v>915</v>
      </c>
      <c r="AB854" s="383" t="s">
        <v>165</v>
      </c>
      <c r="AC854" s="385" t="s">
        <v>851</v>
      </c>
      <c r="AD854" s="384" t="str">
        <f t="shared" si="80"/>
        <v>Probabilidad</v>
      </c>
      <c r="AE854" s="383" t="s">
        <v>75</v>
      </c>
      <c r="AF854" s="302">
        <f t="shared" si="81"/>
        <v>0.15</v>
      </c>
      <c r="AG854" s="383" t="s">
        <v>77</v>
      </c>
      <c r="AH854" s="302">
        <f t="shared" si="82"/>
        <v>0.15</v>
      </c>
      <c r="AI854" s="315">
        <f t="shared" si="83"/>
        <v>0.3</v>
      </c>
      <c r="AJ854" s="69">
        <f>IFERROR(IF(AND(AD853="Probabilidad",AD854="Probabilidad"),(AJ853-(+AJ853*AI854)),IF(AND(AD853="Impacto",AD854="Probabilidad"),(AJ852-(+AJ852*AI854)),IF(AD854="Impacto",AJ853,""))),"")</f>
        <v>0.1764</v>
      </c>
      <c r="AK854" s="69">
        <f>IFERROR(IF(AND(AD853="Impacto",AD854="Impacto"),(AK853-(+AK853*AI854)),IF(AND(AD853="Probabilidad",AD854="Impacto"),(AK852-(+AK852*AI854)),IF(AD854="Probabilidad",AK853,""))),"")</f>
        <v>0.30000000000000004</v>
      </c>
      <c r="AL854" s="19"/>
      <c r="AM854" s="19"/>
      <c r="AN854" s="19"/>
      <c r="AO854" s="952"/>
      <c r="AP854" s="952"/>
      <c r="AQ854" s="968"/>
      <c r="AR854" s="952"/>
      <c r="AS854" s="952"/>
      <c r="AT854" s="968"/>
      <c r="AU854" s="968"/>
      <c r="AV854" s="968"/>
      <c r="AW854" s="803"/>
      <c r="AX854" s="852"/>
      <c r="AY854" s="852"/>
      <c r="AZ854" s="852"/>
      <c r="BA854" s="852"/>
      <c r="BB854" s="1046"/>
      <c r="BC854" s="852"/>
      <c r="BD854" s="852"/>
      <c r="BE854" s="1020"/>
      <c r="BF854" s="1020"/>
      <c r="BG854" s="1020"/>
      <c r="BH854" s="1020"/>
      <c r="BI854" s="1020"/>
      <c r="BJ854" s="852"/>
      <c r="BK854" s="852"/>
      <c r="BL854" s="1041"/>
    </row>
    <row r="855" spans="1:64" x14ac:dyDescent="0.25">
      <c r="A855" s="1056"/>
      <c r="B855" s="1168"/>
      <c r="C855" s="1062"/>
      <c r="D855" s="1013"/>
      <c r="E855" s="946"/>
      <c r="F855" s="1016"/>
      <c r="G855" s="805"/>
      <c r="H855" s="803"/>
      <c r="I855" s="1044"/>
      <c r="J855" s="983"/>
      <c r="K855" s="1002"/>
      <c r="L855" s="852"/>
      <c r="M855" s="852"/>
      <c r="N855" s="805"/>
      <c r="O855" s="971"/>
      <c r="P855" s="803"/>
      <c r="Q855" s="955"/>
      <c r="R855" s="803"/>
      <c r="S855" s="955"/>
      <c r="T855" s="803"/>
      <c r="U855" s="955"/>
      <c r="V855" s="958"/>
      <c r="W855" s="955"/>
      <c r="X855" s="955"/>
      <c r="Y855" s="968"/>
      <c r="Z855" s="68">
        <v>5</v>
      </c>
      <c r="AA855" s="385"/>
      <c r="AB855" s="383"/>
      <c r="AC855" s="385"/>
      <c r="AD855" s="384" t="str">
        <f t="shared" si="80"/>
        <v/>
      </c>
      <c r="AE855" s="383"/>
      <c r="AF855" s="302" t="str">
        <f t="shared" si="81"/>
        <v/>
      </c>
      <c r="AG855" s="383"/>
      <c r="AH855" s="302" t="str">
        <f t="shared" si="82"/>
        <v/>
      </c>
      <c r="AI855" s="315" t="str">
        <f t="shared" si="83"/>
        <v/>
      </c>
      <c r="AJ855" s="69" t="str">
        <f>IFERROR(IF(AND(AD854="Probabilidad",AD855="Probabilidad"),(AJ854-(+AJ854*AI855)),IF(AND(AD854="Impacto",AD855="Probabilidad"),(AJ853-(+AJ853*AI855)),IF(AD855="Impacto",AJ854,""))),"")</f>
        <v/>
      </c>
      <c r="AK855" s="69" t="str">
        <f>IFERROR(IF(AND(AD854="Impacto",AD855="Impacto"),(AK854-(+AK854*AI855)),IF(AND(AD854="Probabilidad",AD855="Impacto"),(AK853-(+AK853*AI855)),IF(AD855="Probabilidad",AK854,""))),"")</f>
        <v/>
      </c>
      <c r="AL855" s="19"/>
      <c r="AM855" s="19"/>
      <c r="AN855" s="19"/>
      <c r="AO855" s="952"/>
      <c r="AP855" s="952"/>
      <c r="AQ855" s="968"/>
      <c r="AR855" s="952"/>
      <c r="AS855" s="952"/>
      <c r="AT855" s="968"/>
      <c r="AU855" s="968"/>
      <c r="AV855" s="968"/>
      <c r="AW855" s="803"/>
      <c r="AX855" s="852"/>
      <c r="AY855" s="852"/>
      <c r="AZ855" s="852"/>
      <c r="BA855" s="852"/>
      <c r="BB855" s="1046"/>
      <c r="BC855" s="852"/>
      <c r="BD855" s="852"/>
      <c r="BE855" s="1020"/>
      <c r="BF855" s="1020"/>
      <c r="BG855" s="1020"/>
      <c r="BH855" s="1020"/>
      <c r="BI855" s="1020"/>
      <c r="BJ855" s="852"/>
      <c r="BK855" s="852"/>
      <c r="BL855" s="1041"/>
    </row>
    <row r="856" spans="1:64" ht="15.75" thickBot="1" x14ac:dyDescent="0.3">
      <c r="A856" s="1056"/>
      <c r="B856" s="1168"/>
      <c r="C856" s="1062"/>
      <c r="D856" s="1014"/>
      <c r="E856" s="947"/>
      <c r="F856" s="1017"/>
      <c r="G856" s="806"/>
      <c r="H856" s="847"/>
      <c r="I856" s="1045"/>
      <c r="J856" s="984"/>
      <c r="K856" s="1003"/>
      <c r="L856" s="960"/>
      <c r="M856" s="960"/>
      <c r="N856" s="806"/>
      <c r="O856" s="972"/>
      <c r="P856" s="847"/>
      <c r="Q856" s="956"/>
      <c r="R856" s="847"/>
      <c r="S856" s="956"/>
      <c r="T856" s="847"/>
      <c r="U856" s="956"/>
      <c r="V856" s="959"/>
      <c r="W856" s="956"/>
      <c r="X856" s="956"/>
      <c r="Y856" s="969"/>
      <c r="Z856" s="60">
        <v>6</v>
      </c>
      <c r="AA856" s="387"/>
      <c r="AB856" s="388"/>
      <c r="AC856" s="387"/>
      <c r="AD856" s="391" t="str">
        <f t="shared" si="80"/>
        <v/>
      </c>
      <c r="AE856" s="388"/>
      <c r="AF856" s="303" t="str">
        <f t="shared" si="81"/>
        <v/>
      </c>
      <c r="AG856" s="388"/>
      <c r="AH856" s="303" t="str">
        <f t="shared" si="82"/>
        <v/>
      </c>
      <c r="AI856" s="61" t="str">
        <f t="shared" si="83"/>
        <v/>
      </c>
      <c r="AJ856" s="63" t="str">
        <f>IFERROR(IF(AND(AD855="Probabilidad",AD856="Probabilidad"),(AJ855-(+AJ855*AI856)),IF(AND(AD855="Impacto",AD856="Probabilidad"),(AJ854-(+AJ854*AI856)),IF(AD856="Impacto",AJ855,""))),"")</f>
        <v/>
      </c>
      <c r="AK856" s="63" t="str">
        <f>IFERROR(IF(AND(AD855="Impacto",AD856="Impacto"),(AK855-(+AK855*AI856)),IF(AND(AD855="Probabilidad",AD856="Impacto"),(AK854-(+AK854*AI856)),IF(AD856="Probabilidad",AK855,""))),"")</f>
        <v/>
      </c>
      <c r="AL856" s="20"/>
      <c r="AM856" s="20"/>
      <c r="AN856" s="20"/>
      <c r="AO856" s="953"/>
      <c r="AP856" s="953"/>
      <c r="AQ856" s="969"/>
      <c r="AR856" s="953"/>
      <c r="AS856" s="953"/>
      <c r="AT856" s="969"/>
      <c r="AU856" s="969"/>
      <c r="AV856" s="969"/>
      <c r="AW856" s="847"/>
      <c r="AX856" s="960"/>
      <c r="AY856" s="960"/>
      <c r="AZ856" s="960"/>
      <c r="BA856" s="960"/>
      <c r="BB856" s="1047"/>
      <c r="BC856" s="960"/>
      <c r="BD856" s="960"/>
      <c r="BE856" s="1021"/>
      <c r="BF856" s="1021"/>
      <c r="BG856" s="1021"/>
      <c r="BH856" s="1021"/>
      <c r="BI856" s="1021"/>
      <c r="BJ856" s="960"/>
      <c r="BK856" s="960"/>
      <c r="BL856" s="1042"/>
    </row>
    <row r="857" spans="1:64" ht="71.25" customHeight="1" x14ac:dyDescent="0.25">
      <c r="A857" s="1056"/>
      <c r="B857" s="1168"/>
      <c r="C857" s="1062"/>
      <c r="D857" s="1012" t="s">
        <v>840</v>
      </c>
      <c r="E857" s="945" t="s">
        <v>134</v>
      </c>
      <c r="F857" s="1015">
        <v>18</v>
      </c>
      <c r="G857" s="804" t="s">
        <v>1466</v>
      </c>
      <c r="H857" s="802" t="s">
        <v>99</v>
      </c>
      <c r="I857" s="1043" t="s">
        <v>1804</v>
      </c>
      <c r="J857" s="982" t="s">
        <v>16</v>
      </c>
      <c r="K857" s="1001" t="str">
        <f>CONCATENATE(" *",[33]Árbol_G!C1049," *",[33]Árbol_G!E1049," *",[33]Árbol_G!G1049)</f>
        <v xml:space="preserve"> * * *</v>
      </c>
      <c r="L857" s="851" t="s">
        <v>1801</v>
      </c>
      <c r="M857" s="851" t="s">
        <v>946</v>
      </c>
      <c r="N857" s="804"/>
      <c r="O857" s="970"/>
      <c r="P857" s="802" t="s">
        <v>62</v>
      </c>
      <c r="Q857" s="954">
        <f>IF(P857="Muy Alta",100%,IF(P857="Alta",80%,IF(P857="Media",60%,IF(P857="Baja",40%,IF(P857="Muy Baja",20%,"")))))</f>
        <v>0.6</v>
      </c>
      <c r="R857" s="802"/>
      <c r="S857" s="954" t="str">
        <f>IF(R857="Catastrófico",100%,IF(R857="Mayor",80%,IF(R857="Moderado",60%,IF(R857="Menor",40%,IF(R857="Leve",20%,"")))))</f>
        <v/>
      </c>
      <c r="T857" s="802" t="s">
        <v>9</v>
      </c>
      <c r="U857" s="954">
        <f>IF(T857="Catastrófico",100%,IF(T857="Mayor",80%,IF(T857="Moderado",60%,IF(T857="Menor",40%,IF(T857="Leve",20%,"")))))</f>
        <v>0.4</v>
      </c>
      <c r="V857" s="957" t="str">
        <f>IF(W857=100%,"Catastrófico",IF(W857=80%,"Mayor",IF(W857=60%,"Moderado",IF(W857=40%,"Menor",IF(W857=20%,"Leve","")))))</f>
        <v>Menor</v>
      </c>
      <c r="W857" s="954">
        <f>IF(AND(S857="",U857=""),"",MAX(S857,U857))</f>
        <v>0.4</v>
      </c>
      <c r="X857" s="954" t="str">
        <f>CONCATENATE(P857,V857)</f>
        <v>MediaMenor</v>
      </c>
      <c r="Y857" s="967" t="str">
        <f>IF(X857="Muy AltaLeve","Alto",IF(X857="Muy AltaMenor","Alto",IF(X857="Muy AltaModerado","Alto",IF(X857="Muy AltaMayor","Alto",IF(X857="Muy AltaCatastrófico","Extremo",IF(X857="AltaLeve","Moderado",IF(X857="AltaMenor","Moderado",IF(X857="AltaModerado","Alto",IF(X857="AltaMayor","Alto",IF(X857="AltaCatastrófico","Extremo",IF(X857="MediaLeve","Moderado",IF(X857="MediaMenor","Moderado",IF(X857="MediaModerado","Moderado",IF(X857="MediaMayor","Alto",IF(X857="MediaCatastrófico","Extremo",IF(X857="BajaLeve","Bajo",IF(X857="BajaMenor","Moderado",IF(X857="BajaModerado","Moderado",IF(X857="BajaMayor","Alto",IF(X857="BajaCatastrófico","Extremo",IF(X857="Muy BajaLeve","Bajo",IF(X857="Muy BajaMenor","Bajo",IF(X857="Muy BajaModerado","Moderado",IF(X857="Muy BajaMayor","Alto",IF(X857="Muy BajaCatastrófico","Extremo","")))))))))))))))))))))))))</f>
        <v>Moderado</v>
      </c>
      <c r="Z857" s="58">
        <v>1</v>
      </c>
      <c r="AA857" s="395" t="s">
        <v>1464</v>
      </c>
      <c r="AB857" s="381" t="s">
        <v>170</v>
      </c>
      <c r="AC857" s="395" t="s">
        <v>847</v>
      </c>
      <c r="AD857" s="382" t="str">
        <f t="shared" si="80"/>
        <v>Probabilidad</v>
      </c>
      <c r="AE857" s="381" t="s">
        <v>75</v>
      </c>
      <c r="AF857" s="301">
        <f t="shared" si="81"/>
        <v>0.15</v>
      </c>
      <c r="AG857" s="381" t="s">
        <v>77</v>
      </c>
      <c r="AH857" s="301">
        <f t="shared" si="82"/>
        <v>0.15</v>
      </c>
      <c r="AI857" s="300">
        <f t="shared" si="83"/>
        <v>0.3</v>
      </c>
      <c r="AJ857" s="59">
        <f>IFERROR(IF(AD857="Probabilidad",(Q857-(+Q857*AI857)),IF(AD857="Impacto",Q857,"")),"")</f>
        <v>0.42</v>
      </c>
      <c r="AK857" s="59">
        <f>IFERROR(IF(AD857="Impacto",(W857-(+W857*AI857)),IF(AD857="Probabilidad",W857,"")),"")</f>
        <v>0.4</v>
      </c>
      <c r="AL857" s="10"/>
      <c r="AM857" s="10"/>
      <c r="AN857" s="10"/>
      <c r="AO857" s="951">
        <f>Q857</f>
        <v>0.6</v>
      </c>
      <c r="AP857" s="951">
        <f>IF(AJ857="","",MIN(AJ857:AJ862))</f>
        <v>0.20579999999999998</v>
      </c>
      <c r="AQ857" s="967" t="str">
        <f>IFERROR(IF(AP857="","",IF(AP857&lt;=0.2,"Muy Baja",IF(AP857&lt;=0.4,"Baja",IF(AP857&lt;=0.6,"Media",IF(AP857&lt;=0.8,"Alta","Muy Alta"))))),"")</f>
        <v>Baja</v>
      </c>
      <c r="AR857" s="951">
        <f>W857</f>
        <v>0.4</v>
      </c>
      <c r="AS857" s="951">
        <f>IF(AK857="","",MIN(AK857:AK862))</f>
        <v>0.4</v>
      </c>
      <c r="AT857" s="967" t="str">
        <f>IFERROR(IF(AS857="","",IF(AS857&lt;=0.2,"Leve",IF(AS857&lt;=0.4,"Menor",IF(AS857&lt;=0.6,"Moderado",IF(AS857&lt;=0.8,"Mayor","Catastrófico"))))),"")</f>
        <v>Menor</v>
      </c>
      <c r="AU857" s="967" t="str">
        <f>Y857</f>
        <v>Moderado</v>
      </c>
      <c r="AV857" s="967" t="str">
        <f>IFERROR(IF(OR(AND(AQ857="Muy Baja",AT857="Leve"),AND(AQ857="Muy Baja",AT857="Menor"),AND(AQ857="Baja",AT857="Leve")),"Bajo",IF(OR(AND(AQ857="Muy baja",AT857="Moderado"),AND(AQ857="Baja",AT857="Menor"),AND(AQ857="Baja",AT857="Moderado"),AND(AQ857="Media",AT857="Leve"),AND(AQ857="Media",AT857="Menor"),AND(AQ857="Media",AT857="Moderado"),AND(AQ857="Alta",AT857="Leve"),AND(AQ857="Alta",AT857="Menor")),"Moderado",IF(OR(AND(AQ857="Muy Baja",AT857="Mayor"),AND(AQ857="Baja",AT857="Mayor"),AND(AQ857="Media",AT857="Mayor"),AND(AQ857="Alta",AT857="Moderado"),AND(AQ857="Alta",AT857="Mayor"),AND(AQ857="Muy Alta",AT857="Leve"),AND(AQ857="Muy Alta",AT857="Menor"),AND(AQ857="Muy Alta",AT857="Moderado"),AND(AQ857="Muy Alta",AT857="Mayor")),"Alto",IF(OR(AND(AQ857="Muy Baja",AT857="Catastrófico"),AND(AQ857="Baja",AT857="Catastrófico"),AND(AQ857="Media",AT857="Catastrófico"),AND(AQ857="Alta",AT857="Catastrófico"),AND(AQ857="Muy Alta",AT857="Catastrófico")),"Extremo","")))),"")</f>
        <v>Moderado</v>
      </c>
      <c r="AW857" s="802" t="s">
        <v>167</v>
      </c>
      <c r="AX857" s="851" t="s">
        <v>1467</v>
      </c>
      <c r="AY857" s="851" t="s">
        <v>1468</v>
      </c>
      <c r="AZ857" s="851" t="s">
        <v>1469</v>
      </c>
      <c r="BA857" s="851" t="s">
        <v>1470</v>
      </c>
      <c r="BB857" s="1037">
        <v>45291</v>
      </c>
      <c r="BC857" s="855"/>
      <c r="BD857" s="855"/>
      <c r="BE857" s="1039"/>
      <c r="BF857" s="1039"/>
      <c r="BG857" s="1039"/>
      <c r="BH857" s="1039"/>
      <c r="BI857" s="1039"/>
      <c r="BJ857" s="855"/>
      <c r="BK857" s="855"/>
      <c r="BL857" s="1040"/>
    </row>
    <row r="858" spans="1:64" ht="105" x14ac:dyDescent="0.25">
      <c r="A858" s="1056"/>
      <c r="B858" s="1168"/>
      <c r="C858" s="1062"/>
      <c r="D858" s="1013"/>
      <c r="E858" s="946"/>
      <c r="F858" s="1016"/>
      <c r="G858" s="805"/>
      <c r="H858" s="803"/>
      <c r="I858" s="1044"/>
      <c r="J858" s="983"/>
      <c r="K858" s="1002"/>
      <c r="L858" s="852"/>
      <c r="M858" s="852"/>
      <c r="N858" s="805"/>
      <c r="O858" s="971"/>
      <c r="P858" s="803"/>
      <c r="Q858" s="955"/>
      <c r="R858" s="803"/>
      <c r="S858" s="955"/>
      <c r="T858" s="803"/>
      <c r="U858" s="955"/>
      <c r="V858" s="958"/>
      <c r="W858" s="955"/>
      <c r="X858" s="955"/>
      <c r="Y858" s="968"/>
      <c r="Z858" s="68">
        <v>2</v>
      </c>
      <c r="AA858" s="385" t="s">
        <v>868</v>
      </c>
      <c r="AB858" s="383" t="s">
        <v>165</v>
      </c>
      <c r="AC858" s="385" t="s">
        <v>851</v>
      </c>
      <c r="AD858" s="384" t="str">
        <f t="shared" si="80"/>
        <v>Probabilidad</v>
      </c>
      <c r="AE858" s="383" t="s">
        <v>75</v>
      </c>
      <c r="AF858" s="302">
        <f t="shared" si="81"/>
        <v>0.15</v>
      </c>
      <c r="AG858" s="383" t="s">
        <v>77</v>
      </c>
      <c r="AH858" s="302">
        <f t="shared" si="82"/>
        <v>0.15</v>
      </c>
      <c r="AI858" s="315">
        <f t="shared" si="83"/>
        <v>0.3</v>
      </c>
      <c r="AJ858" s="69">
        <f>IFERROR(IF(AND(AD857="Probabilidad",AD858="Probabilidad"),(AJ857-(+AJ857*AI858)),IF(AD858="Probabilidad",(Q857-(+Q857*AI858)),IF(AD858="Impacto",AJ857,""))),"")</f>
        <v>0.29399999999999998</v>
      </c>
      <c r="AK858" s="69">
        <f>IFERROR(IF(AND(AD857="Impacto",AD858="Impacto"),(AK857-(+AK857*AI858)),IF(AD858="Impacto",(W857-(W857*AI858)),IF(AD858="Probabilidad",AK857,""))),"")</f>
        <v>0.4</v>
      </c>
      <c r="AL858" s="19"/>
      <c r="AM858" s="19"/>
      <c r="AN858" s="19"/>
      <c r="AO858" s="952"/>
      <c r="AP858" s="952"/>
      <c r="AQ858" s="968"/>
      <c r="AR858" s="952"/>
      <c r="AS858" s="952"/>
      <c r="AT858" s="968"/>
      <c r="AU858" s="968"/>
      <c r="AV858" s="968"/>
      <c r="AW858" s="803"/>
      <c r="AX858" s="852"/>
      <c r="AY858" s="852"/>
      <c r="AZ858" s="852"/>
      <c r="BA858" s="852"/>
      <c r="BB858" s="1046"/>
      <c r="BC858" s="852"/>
      <c r="BD858" s="852"/>
      <c r="BE858" s="1020"/>
      <c r="BF858" s="1020"/>
      <c r="BG858" s="1020"/>
      <c r="BH858" s="1020"/>
      <c r="BI858" s="1020"/>
      <c r="BJ858" s="852"/>
      <c r="BK858" s="852"/>
      <c r="BL858" s="1041"/>
    </row>
    <row r="859" spans="1:64" ht="105" x14ac:dyDescent="0.25">
      <c r="A859" s="1056"/>
      <c r="B859" s="1168"/>
      <c r="C859" s="1062"/>
      <c r="D859" s="1013"/>
      <c r="E859" s="946"/>
      <c r="F859" s="1016"/>
      <c r="G859" s="805"/>
      <c r="H859" s="803"/>
      <c r="I859" s="1044"/>
      <c r="J859" s="983"/>
      <c r="K859" s="1002"/>
      <c r="L859" s="852"/>
      <c r="M859" s="852"/>
      <c r="N859" s="805"/>
      <c r="O859" s="971"/>
      <c r="P859" s="803"/>
      <c r="Q859" s="955"/>
      <c r="R859" s="803"/>
      <c r="S859" s="955"/>
      <c r="T859" s="803"/>
      <c r="U859" s="955"/>
      <c r="V859" s="958"/>
      <c r="W859" s="955"/>
      <c r="X859" s="955"/>
      <c r="Y859" s="968"/>
      <c r="Z859" s="68">
        <v>3</v>
      </c>
      <c r="AA859" s="385" t="s">
        <v>1465</v>
      </c>
      <c r="AB859" s="383" t="s">
        <v>170</v>
      </c>
      <c r="AC859" s="385" t="s">
        <v>1244</v>
      </c>
      <c r="AD859" s="384" t="str">
        <f t="shared" si="80"/>
        <v>Probabilidad</v>
      </c>
      <c r="AE859" s="383" t="s">
        <v>75</v>
      </c>
      <c r="AF859" s="302">
        <f t="shared" si="81"/>
        <v>0.15</v>
      </c>
      <c r="AG859" s="383" t="s">
        <v>77</v>
      </c>
      <c r="AH859" s="302">
        <f t="shared" si="82"/>
        <v>0.15</v>
      </c>
      <c r="AI859" s="315">
        <f t="shared" si="83"/>
        <v>0.3</v>
      </c>
      <c r="AJ859" s="69">
        <f>IFERROR(IF(AND(AD858="Probabilidad",AD859="Probabilidad"),(AJ858-(+AJ858*AI859)),IF(AND(AD858="Impacto",AD859="Probabilidad"),(AJ857-(+AJ857*AI859)),IF(AD859="Impacto",AJ858,""))),"")</f>
        <v>0.20579999999999998</v>
      </c>
      <c r="AK859" s="69">
        <f>IFERROR(IF(AND(AD858="Impacto",AD859="Impacto"),(AK858-(+AK858*AI859)),IF(AND(AD858="Probabilidad",AD859="Impacto"),(AK857-(+AK857*AI859)),IF(AD859="Probabilidad",AK858,""))),"")</f>
        <v>0.4</v>
      </c>
      <c r="AL859" s="19"/>
      <c r="AM859" s="19"/>
      <c r="AN859" s="19"/>
      <c r="AO859" s="952"/>
      <c r="AP859" s="952"/>
      <c r="AQ859" s="968"/>
      <c r="AR859" s="952"/>
      <c r="AS859" s="952"/>
      <c r="AT859" s="968"/>
      <c r="AU859" s="968"/>
      <c r="AV859" s="968"/>
      <c r="AW859" s="803"/>
      <c r="AX859" s="852"/>
      <c r="AY859" s="852"/>
      <c r="AZ859" s="852"/>
      <c r="BA859" s="852"/>
      <c r="BB859" s="1046"/>
      <c r="BC859" s="852"/>
      <c r="BD859" s="852"/>
      <c r="BE859" s="1020"/>
      <c r="BF859" s="1020"/>
      <c r="BG859" s="1020"/>
      <c r="BH859" s="1020"/>
      <c r="BI859" s="1020"/>
      <c r="BJ859" s="852"/>
      <c r="BK859" s="852"/>
      <c r="BL859" s="1041"/>
    </row>
    <row r="860" spans="1:64" x14ac:dyDescent="0.25">
      <c r="A860" s="1056"/>
      <c r="B860" s="1168"/>
      <c r="C860" s="1062"/>
      <c r="D860" s="1013"/>
      <c r="E860" s="946"/>
      <c r="F860" s="1016"/>
      <c r="G860" s="805"/>
      <c r="H860" s="803"/>
      <c r="I860" s="1044"/>
      <c r="J860" s="983"/>
      <c r="K860" s="1002"/>
      <c r="L860" s="852"/>
      <c r="M860" s="852"/>
      <c r="N860" s="805"/>
      <c r="O860" s="971"/>
      <c r="P860" s="803"/>
      <c r="Q860" s="955"/>
      <c r="R860" s="803"/>
      <c r="S860" s="955"/>
      <c r="T860" s="803"/>
      <c r="U860" s="955"/>
      <c r="V860" s="958"/>
      <c r="W860" s="955"/>
      <c r="X860" s="955"/>
      <c r="Y860" s="968"/>
      <c r="Z860" s="68">
        <v>4</v>
      </c>
      <c r="AA860" s="385"/>
      <c r="AB860" s="383"/>
      <c r="AC860" s="385"/>
      <c r="AD860" s="384" t="str">
        <f t="shared" si="80"/>
        <v/>
      </c>
      <c r="AE860" s="383"/>
      <c r="AF860" s="302" t="str">
        <f t="shared" si="81"/>
        <v/>
      </c>
      <c r="AG860" s="383"/>
      <c r="AH860" s="302" t="str">
        <f t="shared" si="82"/>
        <v/>
      </c>
      <c r="AI860" s="315" t="str">
        <f t="shared" si="83"/>
        <v/>
      </c>
      <c r="AJ860" s="69" t="str">
        <f>IFERROR(IF(AND(AD859="Probabilidad",AD860="Probabilidad"),(AJ859-(+AJ859*AI860)),IF(AND(AD859="Impacto",AD860="Probabilidad"),(AJ858-(+AJ858*AI860)),IF(AD860="Impacto",AJ859,""))),"")</f>
        <v/>
      </c>
      <c r="AK860" s="69" t="str">
        <f>IFERROR(IF(AND(AD859="Impacto",AD860="Impacto"),(AK859-(+AK859*AI860)),IF(AND(AD859="Probabilidad",AD860="Impacto"),(AK858-(+AK858*AI860)),IF(AD860="Probabilidad",AK859,""))),"")</f>
        <v/>
      </c>
      <c r="AL860" s="19"/>
      <c r="AM860" s="19"/>
      <c r="AN860" s="19"/>
      <c r="AO860" s="952"/>
      <c r="AP860" s="952"/>
      <c r="AQ860" s="968"/>
      <c r="AR860" s="952"/>
      <c r="AS860" s="952"/>
      <c r="AT860" s="968"/>
      <c r="AU860" s="968"/>
      <c r="AV860" s="968"/>
      <c r="AW860" s="803"/>
      <c r="AX860" s="852"/>
      <c r="AY860" s="852"/>
      <c r="AZ860" s="852"/>
      <c r="BA860" s="852"/>
      <c r="BB860" s="1046"/>
      <c r="BC860" s="852"/>
      <c r="BD860" s="852"/>
      <c r="BE860" s="1020"/>
      <c r="BF860" s="1020"/>
      <c r="BG860" s="1020"/>
      <c r="BH860" s="1020"/>
      <c r="BI860" s="1020"/>
      <c r="BJ860" s="852"/>
      <c r="BK860" s="852"/>
      <c r="BL860" s="1041"/>
    </row>
    <row r="861" spans="1:64" x14ac:dyDescent="0.25">
      <c r="A861" s="1056"/>
      <c r="B861" s="1168"/>
      <c r="C861" s="1062"/>
      <c r="D861" s="1013"/>
      <c r="E861" s="946"/>
      <c r="F861" s="1016"/>
      <c r="G861" s="805"/>
      <c r="H861" s="803"/>
      <c r="I861" s="1044"/>
      <c r="J861" s="983"/>
      <c r="K861" s="1002"/>
      <c r="L861" s="852"/>
      <c r="M861" s="852"/>
      <c r="N861" s="805"/>
      <c r="O861" s="971"/>
      <c r="P861" s="803"/>
      <c r="Q861" s="955"/>
      <c r="R861" s="803"/>
      <c r="S861" s="955"/>
      <c r="T861" s="803"/>
      <c r="U861" s="955"/>
      <c r="V861" s="958"/>
      <c r="W861" s="955"/>
      <c r="X861" s="955"/>
      <c r="Y861" s="968"/>
      <c r="Z861" s="68">
        <v>5</v>
      </c>
      <c r="AA861" s="385"/>
      <c r="AB861" s="383"/>
      <c r="AC861" s="385"/>
      <c r="AD861" s="384" t="str">
        <f t="shared" si="80"/>
        <v/>
      </c>
      <c r="AE861" s="383"/>
      <c r="AF861" s="302" t="str">
        <f t="shared" si="81"/>
        <v/>
      </c>
      <c r="AG861" s="383"/>
      <c r="AH861" s="302" t="str">
        <f t="shared" si="82"/>
        <v/>
      </c>
      <c r="AI861" s="315" t="str">
        <f t="shared" si="83"/>
        <v/>
      </c>
      <c r="AJ861" s="69" t="str">
        <f>IFERROR(IF(AND(AD860="Probabilidad",AD861="Probabilidad"),(AJ860-(+AJ860*AI861)),IF(AND(AD860="Impacto",AD861="Probabilidad"),(AJ859-(+AJ859*AI861)),IF(AD861="Impacto",AJ860,""))),"")</f>
        <v/>
      </c>
      <c r="AK861" s="69" t="str">
        <f>IFERROR(IF(AND(AD860="Impacto",AD861="Impacto"),(AK860-(+AK860*AI861)),IF(AND(AD860="Probabilidad",AD861="Impacto"),(AK859-(+AK859*AI861)),IF(AD861="Probabilidad",AK860,""))),"")</f>
        <v/>
      </c>
      <c r="AL861" s="19"/>
      <c r="AM861" s="19"/>
      <c r="AN861" s="19"/>
      <c r="AO861" s="952"/>
      <c r="AP861" s="952"/>
      <c r="AQ861" s="968"/>
      <c r="AR861" s="952"/>
      <c r="AS861" s="952"/>
      <c r="AT861" s="968"/>
      <c r="AU861" s="968"/>
      <c r="AV861" s="968"/>
      <c r="AW861" s="803"/>
      <c r="AX861" s="852"/>
      <c r="AY861" s="852"/>
      <c r="AZ861" s="852"/>
      <c r="BA861" s="852"/>
      <c r="BB861" s="1046"/>
      <c r="BC861" s="852"/>
      <c r="BD861" s="852"/>
      <c r="BE861" s="1020"/>
      <c r="BF861" s="1020"/>
      <c r="BG861" s="1020"/>
      <c r="BH861" s="1020"/>
      <c r="BI861" s="1020"/>
      <c r="BJ861" s="852"/>
      <c r="BK861" s="852"/>
      <c r="BL861" s="1041"/>
    </row>
    <row r="862" spans="1:64" ht="15.75" thickBot="1" x14ac:dyDescent="0.3">
      <c r="A862" s="1177"/>
      <c r="B862" s="943"/>
      <c r="C862" s="1178"/>
      <c r="D862" s="1014"/>
      <c r="E862" s="947"/>
      <c r="F862" s="1017"/>
      <c r="G862" s="806"/>
      <c r="H862" s="847"/>
      <c r="I862" s="1045"/>
      <c r="J862" s="984"/>
      <c r="K862" s="1003"/>
      <c r="L862" s="960"/>
      <c r="M862" s="960"/>
      <c r="N862" s="806"/>
      <c r="O862" s="972"/>
      <c r="P862" s="847"/>
      <c r="Q862" s="956"/>
      <c r="R862" s="847"/>
      <c r="S862" s="956"/>
      <c r="T862" s="847"/>
      <c r="U862" s="956"/>
      <c r="V862" s="959"/>
      <c r="W862" s="956"/>
      <c r="X862" s="956"/>
      <c r="Y862" s="969"/>
      <c r="Z862" s="60">
        <v>6</v>
      </c>
      <c r="AA862" s="387"/>
      <c r="AB862" s="388"/>
      <c r="AC862" s="387"/>
      <c r="AD862" s="391" t="str">
        <f t="shared" si="80"/>
        <v/>
      </c>
      <c r="AE862" s="388"/>
      <c r="AF862" s="303" t="str">
        <f t="shared" si="81"/>
        <v/>
      </c>
      <c r="AG862" s="388"/>
      <c r="AH862" s="303" t="str">
        <f t="shared" si="82"/>
        <v/>
      </c>
      <c r="AI862" s="61" t="str">
        <f t="shared" si="83"/>
        <v/>
      </c>
      <c r="AJ862" s="63" t="str">
        <f>IFERROR(IF(AND(AD861="Probabilidad",AD862="Probabilidad"),(AJ861-(+AJ861*AI862)),IF(AND(AD861="Impacto",AD862="Probabilidad"),(AJ860-(+AJ860*AI862)),IF(AD862="Impacto",AJ861,""))),"")</f>
        <v/>
      </c>
      <c r="AK862" s="63" t="str">
        <f>IFERROR(IF(AND(AD861="Impacto",AD862="Impacto"),(AK861-(+AK861*AI862)),IF(AND(AD861="Probabilidad",AD862="Impacto"),(AK860-(+AK860*AI862)),IF(AD862="Probabilidad",AK861,""))),"")</f>
        <v/>
      </c>
      <c r="AL862" s="20"/>
      <c r="AM862" s="20"/>
      <c r="AN862" s="20"/>
      <c r="AO862" s="953"/>
      <c r="AP862" s="953"/>
      <c r="AQ862" s="969"/>
      <c r="AR862" s="953"/>
      <c r="AS862" s="953"/>
      <c r="AT862" s="969"/>
      <c r="AU862" s="969"/>
      <c r="AV862" s="969"/>
      <c r="AW862" s="847"/>
      <c r="AX862" s="960"/>
      <c r="AY862" s="960"/>
      <c r="AZ862" s="960"/>
      <c r="BA862" s="960"/>
      <c r="BB862" s="1047"/>
      <c r="BC862" s="960"/>
      <c r="BD862" s="960"/>
      <c r="BE862" s="1021"/>
      <c r="BF862" s="1021"/>
      <c r="BG862" s="1021"/>
      <c r="BH862" s="1021"/>
      <c r="BI862" s="1021"/>
      <c r="BJ862" s="960"/>
      <c r="BK862" s="960"/>
      <c r="BL862" s="1042"/>
    </row>
    <row r="863" spans="1:64" ht="150.75" customHeight="1" thickBot="1" x14ac:dyDescent="0.3">
      <c r="A863" s="1055" t="s">
        <v>1509</v>
      </c>
      <c r="B863" s="1167" t="s">
        <v>92</v>
      </c>
      <c r="C863" s="1061" t="s">
        <v>1483</v>
      </c>
      <c r="D863" s="1012" t="s">
        <v>840</v>
      </c>
      <c r="E863" s="945" t="s">
        <v>1484</v>
      </c>
      <c r="F863" s="1015">
        <v>1</v>
      </c>
      <c r="G863" s="851" t="s">
        <v>1485</v>
      </c>
      <c r="H863" s="802" t="s">
        <v>98</v>
      </c>
      <c r="I863" s="1018" t="s">
        <v>1805</v>
      </c>
      <c r="J863" s="982" t="s">
        <v>16</v>
      </c>
      <c r="K863" s="985" t="str">
        <f>CONCATENATE(" *",[34]Árbol_G!C867," *",[34]Árbol_G!E867," *",[34]Árbol_G!G867)</f>
        <v xml:space="preserve"> * * *</v>
      </c>
      <c r="L863" s="851" t="s">
        <v>1486</v>
      </c>
      <c r="M863" s="851" t="s">
        <v>1487</v>
      </c>
      <c r="N863" s="804"/>
      <c r="O863" s="970"/>
      <c r="P863" s="802" t="s">
        <v>70</v>
      </c>
      <c r="Q863" s="954">
        <f>IF(P863="Muy Alta",100%,IF(P863="Alta",80%,IF(P863="Media",60%,IF(P863="Baja",40%,IF(P863="Muy Baja",20%,"")))))</f>
        <v>0.2</v>
      </c>
      <c r="R863" s="802" t="s">
        <v>74</v>
      </c>
      <c r="S863" s="954">
        <f>IF(R863="Catastrófico",100%,IF(R863="Mayor",80%,IF(R863="Moderado",60%,IF(R863="Menor",40%,IF(R863="Leve",20%,"")))))</f>
        <v>0.2</v>
      </c>
      <c r="T863" s="802" t="s">
        <v>9</v>
      </c>
      <c r="U863" s="954">
        <f>IF(T863="Catastrófico",100%,IF(T863="Mayor",80%,IF(T863="Moderado",60%,IF(T863="Menor",40%,IF(T863="Leve",20%,"")))))</f>
        <v>0.4</v>
      </c>
      <c r="V863" s="957" t="str">
        <f>IF(W863=100%,"Catastrófico",IF(W863=80%,"Mayor",IF(W863=60%,"Moderado",IF(W863=40%,"Menor",IF(W863=20%,"Leve","")))))</f>
        <v>Menor</v>
      </c>
      <c r="W863" s="954">
        <f>IF(AND(S863="",U863=""),"",MAX(S863,U863))</f>
        <v>0.4</v>
      </c>
      <c r="X863" s="954" t="str">
        <f>CONCATENATE(P863,V863)</f>
        <v>Muy BajaMenor</v>
      </c>
      <c r="Y863" s="1001" t="str">
        <f>IF(X863="Muy AltaLeve","Alto",IF(X863="Muy AltaMenor","Alto",IF(X863="Muy AltaModerado","Alto",IF(X863="Muy AltaMayor","Alto",IF(X863="Muy AltaCatastrófico","Extremo",IF(X863="AltaLeve","Moderado",IF(X863="AltaMenor","Moderado",IF(X863="AltaModerado","Alto",IF(X863="AltaMayor","Alto",IF(X863="AltaCatastrófico","Extremo",IF(X863="MediaLeve","Moderado",IF(X863="MediaMenor","Moderado",IF(X863="MediaModerado","Moderado",IF(X863="MediaMayor","Alto",IF(X863="MediaCatastrófico","Extremo",IF(X863="BajaLeve","Bajo",IF(X863="BajaMenor","Moderado",IF(X863="BajaModerado","Moderado",IF(X863="BajaMayor","Alto",IF(X863="BajaCatastrófico","Extremo",IF(X863="Muy BajaLeve","Bajo",IF(X863="Muy BajaMenor","Bajo",IF(X863="Muy BajaModerado","Moderado",IF(X863="Muy BajaMayor","Alto",IF(X863="Muy BajaCatastrófico","Extremo","")))))))))))))))))))))))))</f>
        <v>Bajo</v>
      </c>
      <c r="Z863" s="58">
        <v>1</v>
      </c>
      <c r="AA863" s="298" t="s">
        <v>905</v>
      </c>
      <c r="AB863" s="381" t="s">
        <v>170</v>
      </c>
      <c r="AC863" s="385" t="s">
        <v>906</v>
      </c>
      <c r="AD863" s="382" t="str">
        <f>IF(OR(AE863="Preventivo",AE863="Detectivo"),"Probabilidad",IF(AE863="Correctivo","Impacto",""))</f>
        <v>Probabilidad</v>
      </c>
      <c r="AE863" s="381" t="s">
        <v>75</v>
      </c>
      <c r="AF863" s="301">
        <f>IF(AE863="","",IF(AE863="Preventivo",25%,IF(AE863="Detectivo",15%,IF(AE863="Correctivo",10%))))</f>
        <v>0.15</v>
      </c>
      <c r="AG863" s="381" t="s">
        <v>77</v>
      </c>
      <c r="AH863" s="301">
        <f>IF(AG863="Automático",25%,IF(AG863="Manual",15%,""))</f>
        <v>0.15</v>
      </c>
      <c r="AI863" s="300">
        <f>IF(OR(AF863="",AH863=""),"",AF863+AH863)</f>
        <v>0.3</v>
      </c>
      <c r="AJ863" s="59">
        <f>IFERROR(IF(AD863="Probabilidad",(Q863-(+Q863*AI863)),IF(AD863="Impacto",Q863,"")),"")</f>
        <v>0.14000000000000001</v>
      </c>
      <c r="AK863" s="59">
        <f>IFERROR(IF(AD863="Impacto",(W863-(W863*AI863)),IF(AD863="Probabilidad",W863,"")),"")</f>
        <v>0.4</v>
      </c>
      <c r="AL863" s="10" t="s">
        <v>66</v>
      </c>
      <c r="AM863" s="107" t="s">
        <v>67</v>
      </c>
      <c r="AN863" s="107" t="s">
        <v>80</v>
      </c>
      <c r="AO863" s="951">
        <f>Q863</f>
        <v>0.2</v>
      </c>
      <c r="AP863" s="951">
        <f>IF(AJ863="","",MIN(AJ863:AJ868))</f>
        <v>8.4000000000000005E-2</v>
      </c>
      <c r="AQ863" s="967" t="str">
        <f>IFERROR(IF(AP863="","",IF(AP863&lt;=0.2,"Muy Baja",IF(AP863&lt;=0.4,"Baja",IF(AP863&lt;=0.6,"Media",IF(AP863&lt;=0.8,"Alta","Muy Alta"))))),"")</f>
        <v>Muy Baja</v>
      </c>
      <c r="AR863" s="951">
        <f>W863</f>
        <v>0.4</v>
      </c>
      <c r="AS863" s="951">
        <f>IF(AK863="","",MIN(AK863:AK868))</f>
        <v>0.30000000000000004</v>
      </c>
      <c r="AT863" s="967" t="str">
        <f>IFERROR(IF(AS863="","",IF(AS863&lt;=0.2,"Leve",IF(AS863&lt;=0.4,"Menor",IF(AS863&lt;=0.6,"Moderado",IF(AS863&lt;=0.8,"Mayor","Catastrófico"))))),"")</f>
        <v>Menor</v>
      </c>
      <c r="AU863" s="967" t="str">
        <f>Y863</f>
        <v>Bajo</v>
      </c>
      <c r="AV863" s="967" t="str">
        <f>IFERROR(IF(OR(AND(AQ863="Muy Baja",AT863="Leve"),AND(AQ863="Muy Baja",AT863="Menor"),AND(AQ863="Baja",AT863="Leve")),"Bajo",IF(OR(AND(AQ863="Muy baja",AT863="Moderado"),AND(AQ863="Baja",AT863="Menor"),AND(AQ863="Baja",AT863="Moderado"),AND(AQ863="Media",AT863="Leve"),AND(AQ863="Media",AT863="Menor"),AND(AQ863="Media",AT863="Moderado"),AND(AQ863="Alta",AT863="Leve"),AND(AQ863="Alta",AT863="Menor")),"Moderado",IF(OR(AND(AQ863="Muy Baja",AT863="Mayor"),AND(AQ863="Baja",AT863="Mayor"),AND(AQ863="Media",AT863="Mayor"),AND(AQ863="Alta",AT863="Moderado"),AND(AQ863="Alta",AT863="Mayor"),AND(AQ863="Muy Alta",AT863="Leve"),AND(AQ863="Muy Alta",AT863="Menor"),AND(AQ863="Muy Alta",AT863="Moderado"),AND(AQ863="Muy Alta",AT863="Mayor")),"Alto",IF(OR(AND(AQ863="Muy Baja",AT863="Catastrófico"),AND(AQ863="Baja",AT863="Catastrófico"),AND(AQ863="Media",AT863="Catastrófico"),AND(AQ863="Alta",AT863="Catastrófico"),AND(AQ863="Muy Alta",AT863="Catastrófico")),"Extremo","")))),"")</f>
        <v>Bajo</v>
      </c>
      <c r="AW863" s="802" t="s">
        <v>82</v>
      </c>
      <c r="AX863" s="804"/>
      <c r="AY863" s="804"/>
      <c r="AZ863" s="851"/>
      <c r="BA863" s="851"/>
      <c r="BB863" s="851"/>
      <c r="BC863" s="851"/>
      <c r="BD863" s="851"/>
      <c r="BE863" s="851"/>
      <c r="BF863" s="851"/>
      <c r="BG863" s="851"/>
      <c r="BH863" s="851"/>
      <c r="BI863" s="1261"/>
      <c r="BJ863" s="1262"/>
      <c r="BK863" s="804"/>
      <c r="BL863" s="1179"/>
    </row>
    <row r="864" spans="1:64" ht="90.75" thickBot="1" x14ac:dyDescent="0.3">
      <c r="A864" s="1056"/>
      <c r="B864" s="1168"/>
      <c r="C864" s="1062"/>
      <c r="D864" s="1013"/>
      <c r="E864" s="946"/>
      <c r="F864" s="1016"/>
      <c r="G864" s="852"/>
      <c r="H864" s="803"/>
      <c r="I864" s="952"/>
      <c r="J864" s="983"/>
      <c r="K864" s="986"/>
      <c r="L864" s="852"/>
      <c r="M864" s="852"/>
      <c r="N864" s="805"/>
      <c r="O864" s="971"/>
      <c r="P864" s="803"/>
      <c r="Q864" s="955"/>
      <c r="R864" s="803"/>
      <c r="S864" s="955"/>
      <c r="T864" s="803"/>
      <c r="U864" s="955"/>
      <c r="V864" s="958"/>
      <c r="W864" s="955"/>
      <c r="X864" s="955"/>
      <c r="Y864" s="1002"/>
      <c r="Z864" s="68">
        <v>2</v>
      </c>
      <c r="AA864" s="298" t="s">
        <v>905</v>
      </c>
      <c r="AB864" s="381" t="s">
        <v>170</v>
      </c>
      <c r="AC864" s="385" t="s">
        <v>906</v>
      </c>
      <c r="AD864" s="384" t="str">
        <f t="shared" ref="AD864:AD898" si="84">IF(OR(AE864="Preventivo",AE864="Detectivo"),"Probabilidad",IF(AE864="Correctivo","Impacto",""))</f>
        <v>Impacto</v>
      </c>
      <c r="AE864" s="383" t="s">
        <v>76</v>
      </c>
      <c r="AF864" s="302">
        <f t="shared" ref="AF864:AF898" si="85">IF(AE864="","",IF(AE864="Preventivo",25%,IF(AE864="Detectivo",15%,IF(AE864="Correctivo",10%))))</f>
        <v>0.1</v>
      </c>
      <c r="AG864" s="381" t="s">
        <v>77</v>
      </c>
      <c r="AH864" s="302">
        <f t="shared" ref="AH864:AH898" si="86">IF(AG864="Automático",25%,IF(AG864="Manual",15%,""))</f>
        <v>0.15</v>
      </c>
      <c r="AI864" s="315">
        <f t="shared" ref="AI864:AI898" si="87">IF(OR(AF864="",AH864=""),"",AF864+AH864)</f>
        <v>0.25</v>
      </c>
      <c r="AJ864" s="69">
        <f>IFERROR(IF(AND(AD863="Probabilidad",AD864="Probabilidad"),(AJ863-(+AJ863*AI864)),IF(AD864="Probabilidad",(Q863-(+Q863*AI864)),IF(AD864="Impacto",AJ863,""))),"")</f>
        <v>0.14000000000000001</v>
      </c>
      <c r="AK864" s="69">
        <f>IFERROR(IF(AND(AD863="Impacto",AD864="Impacto"),(AK863-(+AK863*AI864)),IF(AD864="Impacto",(W863-(+W863*AI864)),IF(AD864="Probabilidad",AK863,""))),"")</f>
        <v>0.30000000000000004</v>
      </c>
      <c r="AL864" s="19" t="s">
        <v>66</v>
      </c>
      <c r="AM864" s="107" t="s">
        <v>67</v>
      </c>
      <c r="AN864" s="107" t="s">
        <v>80</v>
      </c>
      <c r="AO864" s="952"/>
      <c r="AP864" s="952"/>
      <c r="AQ864" s="968"/>
      <c r="AR864" s="952"/>
      <c r="AS864" s="952"/>
      <c r="AT864" s="968"/>
      <c r="AU864" s="968"/>
      <c r="AV864" s="968"/>
      <c r="AW864" s="803"/>
      <c r="AX864" s="805"/>
      <c r="AY864" s="805"/>
      <c r="AZ864" s="852"/>
      <c r="BA864" s="852"/>
      <c r="BB864" s="852"/>
      <c r="BC864" s="852"/>
      <c r="BD864" s="852"/>
      <c r="BE864" s="852"/>
      <c r="BF864" s="852"/>
      <c r="BG864" s="852"/>
      <c r="BH864" s="852"/>
      <c r="BI864" s="971"/>
      <c r="BJ864" s="805"/>
      <c r="BK864" s="805"/>
      <c r="BL864" s="1026"/>
    </row>
    <row r="865" spans="1:64" ht="90" x14ac:dyDescent="0.25">
      <c r="A865" s="1056"/>
      <c r="B865" s="1168"/>
      <c r="C865" s="1062"/>
      <c r="D865" s="1013"/>
      <c r="E865" s="946"/>
      <c r="F865" s="1016"/>
      <c r="G865" s="852"/>
      <c r="H865" s="803"/>
      <c r="I865" s="952"/>
      <c r="J865" s="983"/>
      <c r="K865" s="986"/>
      <c r="L865" s="852"/>
      <c r="M865" s="852"/>
      <c r="N865" s="805"/>
      <c r="O865" s="971"/>
      <c r="P865" s="803"/>
      <c r="Q865" s="955"/>
      <c r="R865" s="803"/>
      <c r="S865" s="955"/>
      <c r="T865" s="803"/>
      <c r="U865" s="955"/>
      <c r="V865" s="958"/>
      <c r="W865" s="955"/>
      <c r="X865" s="955"/>
      <c r="Y865" s="1002"/>
      <c r="Z865" s="68">
        <v>3</v>
      </c>
      <c r="AA865" s="298" t="s">
        <v>900</v>
      </c>
      <c r="AB865" s="381" t="s">
        <v>170</v>
      </c>
      <c r="AC865" s="360" t="s">
        <v>901</v>
      </c>
      <c r="AD865" s="384" t="str">
        <f t="shared" si="84"/>
        <v>Probabilidad</v>
      </c>
      <c r="AE865" s="383" t="s">
        <v>64</v>
      </c>
      <c r="AF865" s="302">
        <f t="shared" si="85"/>
        <v>0.25</v>
      </c>
      <c r="AG865" s="381" t="s">
        <v>77</v>
      </c>
      <c r="AH865" s="302">
        <f t="shared" si="86"/>
        <v>0.15</v>
      </c>
      <c r="AI865" s="315">
        <f t="shared" si="87"/>
        <v>0.4</v>
      </c>
      <c r="AJ865" s="69">
        <f>IFERROR(IF(AND(AD864="Probabilidad",AD865="Probabilidad"),(AJ864-(+AJ864*AI865)),IF(AND(AD864="Impacto",AD865="Probabilidad"),(AJ863-(+AJ863*AI865)),IF(AD865="Impacto",AJ864,""))),"")</f>
        <v>8.4000000000000005E-2</v>
      </c>
      <c r="AK865" s="69">
        <f>IFERROR(IF(AND(AD864="Impacto",AD865="Impacto"),(AK864-(+AK864*AI865)),IF(AND(AD864="Probabilidad",AD865="Impacto"),(AK863-(+AK863*AI865)),IF(AD865="Probabilidad",AK864,""))),"")</f>
        <v>0.30000000000000004</v>
      </c>
      <c r="AL865" s="19" t="s">
        <v>66</v>
      </c>
      <c r="AM865" s="107" t="s">
        <v>67</v>
      </c>
      <c r="AN865" s="107" t="s">
        <v>80</v>
      </c>
      <c r="AO865" s="952"/>
      <c r="AP865" s="952"/>
      <c r="AQ865" s="968"/>
      <c r="AR865" s="952"/>
      <c r="AS865" s="952"/>
      <c r="AT865" s="968"/>
      <c r="AU865" s="968"/>
      <c r="AV865" s="968"/>
      <c r="AW865" s="803"/>
      <c r="AX865" s="805"/>
      <c r="AY865" s="805"/>
      <c r="AZ865" s="852"/>
      <c r="BA865" s="852"/>
      <c r="BB865" s="852"/>
      <c r="BC865" s="852"/>
      <c r="BD865" s="852"/>
      <c r="BE865" s="852"/>
      <c r="BF865" s="852"/>
      <c r="BG865" s="852"/>
      <c r="BH865" s="852"/>
      <c r="BI865" s="971"/>
      <c r="BJ865" s="805"/>
      <c r="BK865" s="805"/>
      <c r="BL865" s="1026"/>
    </row>
    <row r="866" spans="1:64" x14ac:dyDescent="0.25">
      <c r="A866" s="1056"/>
      <c r="B866" s="1168"/>
      <c r="C866" s="1062"/>
      <c r="D866" s="1013"/>
      <c r="E866" s="946"/>
      <c r="F866" s="1016"/>
      <c r="G866" s="852"/>
      <c r="H866" s="803"/>
      <c r="I866" s="952"/>
      <c r="J866" s="983"/>
      <c r="K866" s="986"/>
      <c r="L866" s="852"/>
      <c r="M866" s="852"/>
      <c r="N866" s="805"/>
      <c r="O866" s="971"/>
      <c r="P866" s="803"/>
      <c r="Q866" s="955"/>
      <c r="R866" s="803"/>
      <c r="S866" s="955"/>
      <c r="T866" s="803"/>
      <c r="U866" s="955"/>
      <c r="V866" s="958"/>
      <c r="W866" s="955"/>
      <c r="X866" s="955"/>
      <c r="Y866" s="1002"/>
      <c r="Z866" s="68">
        <v>4</v>
      </c>
      <c r="AA866" s="298"/>
      <c r="AB866" s="383"/>
      <c r="AC866" s="385"/>
      <c r="AD866" s="384" t="str">
        <f t="shared" si="84"/>
        <v/>
      </c>
      <c r="AE866" s="383"/>
      <c r="AF866" s="302" t="str">
        <f t="shared" si="85"/>
        <v/>
      </c>
      <c r="AG866" s="383"/>
      <c r="AH866" s="302" t="str">
        <f t="shared" si="86"/>
        <v/>
      </c>
      <c r="AI866" s="315" t="str">
        <f t="shared" si="87"/>
        <v/>
      </c>
      <c r="AJ866" s="69" t="str">
        <f>IFERROR(IF(AND(AD865="Probabilidad",AD866="Probabilidad"),(AJ865-(+AJ865*AI866)),IF(AND(AD865="Impacto",AD866="Probabilidad"),(AJ864-(+AJ864*AI866)),IF(AD866="Impacto",AJ865,""))),"")</f>
        <v/>
      </c>
      <c r="AK866" s="69" t="str">
        <f>IFERROR(IF(AND(AD865="Impacto",AD866="Impacto"),(AK865-(+AK865*AI866)),IF(AND(AD865="Probabilidad",AD866="Impacto"),(AK864-(+AK864*AI866)),IF(AD866="Probabilidad",AK865,""))),"")</f>
        <v/>
      </c>
      <c r="AL866" s="19"/>
      <c r="AM866" s="96"/>
      <c r="AN866" s="96"/>
      <c r="AO866" s="952"/>
      <c r="AP866" s="952"/>
      <c r="AQ866" s="968"/>
      <c r="AR866" s="952"/>
      <c r="AS866" s="952"/>
      <c r="AT866" s="968"/>
      <c r="AU866" s="968"/>
      <c r="AV866" s="968"/>
      <c r="AW866" s="803"/>
      <c r="AX866" s="805"/>
      <c r="AY866" s="805"/>
      <c r="AZ866" s="852"/>
      <c r="BA866" s="852"/>
      <c r="BB866" s="852"/>
      <c r="BC866" s="852"/>
      <c r="BD866" s="852"/>
      <c r="BE866" s="852"/>
      <c r="BF866" s="852"/>
      <c r="BG866" s="852"/>
      <c r="BH866" s="852"/>
      <c r="BI866" s="971"/>
      <c r="BJ866" s="805"/>
      <c r="BK866" s="805"/>
      <c r="BL866" s="1026"/>
    </row>
    <row r="867" spans="1:64" x14ac:dyDescent="0.25">
      <c r="A867" s="1056"/>
      <c r="B867" s="1168"/>
      <c r="C867" s="1062"/>
      <c r="D867" s="1013"/>
      <c r="E867" s="946"/>
      <c r="F867" s="1016"/>
      <c r="G867" s="852"/>
      <c r="H867" s="803"/>
      <c r="I867" s="952"/>
      <c r="J867" s="983"/>
      <c r="K867" s="986"/>
      <c r="L867" s="852"/>
      <c r="M867" s="852"/>
      <c r="N867" s="805"/>
      <c r="O867" s="971"/>
      <c r="P867" s="803"/>
      <c r="Q867" s="955"/>
      <c r="R867" s="803"/>
      <c r="S867" s="955"/>
      <c r="T867" s="803"/>
      <c r="U867" s="955"/>
      <c r="V867" s="958"/>
      <c r="W867" s="955"/>
      <c r="X867" s="955"/>
      <c r="Y867" s="1002"/>
      <c r="Z867" s="68">
        <v>5</v>
      </c>
      <c r="AA867" s="298"/>
      <c r="AB867" s="383"/>
      <c r="AC867" s="386"/>
      <c r="AD867" s="384" t="str">
        <f t="shared" si="84"/>
        <v/>
      </c>
      <c r="AE867" s="383"/>
      <c r="AF867" s="302" t="str">
        <f t="shared" si="85"/>
        <v/>
      </c>
      <c r="AG867" s="383"/>
      <c r="AH867" s="302" t="str">
        <f t="shared" si="86"/>
        <v/>
      </c>
      <c r="AI867" s="315" t="str">
        <f t="shared" si="87"/>
        <v/>
      </c>
      <c r="AJ867" s="69" t="str">
        <f>IFERROR(IF(AND(AD866="Probabilidad",AD867="Probabilidad"),(AJ866-(+AJ866*AI867)),IF(AND(AD866="Impacto",AD867="Probabilidad"),(AJ865-(+AJ865*AI867)),IF(AD867="Impacto",AJ866,""))),"")</f>
        <v/>
      </c>
      <c r="AK867" s="69" t="str">
        <f>IFERROR(IF(AND(AD866="Impacto",AD867="Impacto"),(AK866-(+AK866*AI867)),IF(AND(AD866="Probabilidad",AD867="Impacto"),(AK865-(+AK865*AI867)),IF(AD867="Probabilidad",AK866,""))),"")</f>
        <v/>
      </c>
      <c r="AL867" s="19"/>
      <c r="AM867" s="96"/>
      <c r="AN867" s="96"/>
      <c r="AO867" s="952"/>
      <c r="AP867" s="952"/>
      <c r="AQ867" s="968"/>
      <c r="AR867" s="952"/>
      <c r="AS867" s="952"/>
      <c r="AT867" s="968"/>
      <c r="AU867" s="968"/>
      <c r="AV867" s="968"/>
      <c r="AW867" s="803"/>
      <c r="AX867" s="805"/>
      <c r="AY867" s="805"/>
      <c r="AZ867" s="852"/>
      <c r="BA867" s="852"/>
      <c r="BB867" s="852"/>
      <c r="BC867" s="852"/>
      <c r="BD867" s="852"/>
      <c r="BE867" s="852"/>
      <c r="BF867" s="852"/>
      <c r="BG867" s="852"/>
      <c r="BH867" s="852"/>
      <c r="BI867" s="971"/>
      <c r="BJ867" s="805"/>
      <c r="BK867" s="805"/>
      <c r="BL867" s="1026"/>
    </row>
    <row r="868" spans="1:64" ht="15.75" thickBot="1" x14ac:dyDescent="0.3">
      <c r="A868" s="1056"/>
      <c r="B868" s="1168"/>
      <c r="C868" s="1062"/>
      <c r="D868" s="1014"/>
      <c r="E868" s="947"/>
      <c r="F868" s="1017"/>
      <c r="G868" s="960"/>
      <c r="H868" s="847"/>
      <c r="I868" s="953"/>
      <c r="J868" s="984"/>
      <c r="K868" s="987"/>
      <c r="L868" s="960"/>
      <c r="M868" s="960"/>
      <c r="N868" s="806"/>
      <c r="O868" s="972"/>
      <c r="P868" s="847"/>
      <c r="Q868" s="956"/>
      <c r="R868" s="847"/>
      <c r="S868" s="956"/>
      <c r="T868" s="847"/>
      <c r="U868" s="956"/>
      <c r="V868" s="959"/>
      <c r="W868" s="956"/>
      <c r="X868" s="956"/>
      <c r="Y868" s="1003"/>
      <c r="Z868" s="60">
        <v>6</v>
      </c>
      <c r="AA868" s="299"/>
      <c r="AB868" s="388"/>
      <c r="AC868" s="387"/>
      <c r="AD868" s="389" t="str">
        <f t="shared" si="84"/>
        <v/>
      </c>
      <c r="AE868" s="388"/>
      <c r="AF868" s="303" t="str">
        <f t="shared" si="85"/>
        <v/>
      </c>
      <c r="AG868" s="388"/>
      <c r="AH868" s="303" t="str">
        <f t="shared" si="86"/>
        <v/>
      </c>
      <c r="AI868" s="61" t="str">
        <f t="shared" si="87"/>
        <v/>
      </c>
      <c r="AJ868" s="69" t="str">
        <f>IFERROR(IF(AND(AD867="Probabilidad",AD868="Probabilidad"),(AJ867-(+AJ867*AI868)),IF(AND(AD867="Impacto",AD868="Probabilidad"),(AJ866-(+AJ866*AI868)),IF(AD868="Impacto",AJ867,""))),"")</f>
        <v/>
      </c>
      <c r="AK868" s="69" t="str">
        <f>IFERROR(IF(AND(AD867="Impacto",AD868="Impacto"),(AK867-(+AK867*AI868)),IF(AND(AD867="Probabilidad",AD868="Impacto"),(AK866-(+AK866*AI868)),IF(AD868="Probabilidad",AK867,""))),"")</f>
        <v/>
      </c>
      <c r="AL868" s="20"/>
      <c r="AM868" s="97"/>
      <c r="AN868" s="97"/>
      <c r="AO868" s="953"/>
      <c r="AP868" s="953"/>
      <c r="AQ868" s="969"/>
      <c r="AR868" s="953"/>
      <c r="AS868" s="953"/>
      <c r="AT868" s="969"/>
      <c r="AU868" s="969"/>
      <c r="AV868" s="969"/>
      <c r="AW868" s="847"/>
      <c r="AX868" s="806"/>
      <c r="AY868" s="806"/>
      <c r="AZ868" s="960"/>
      <c r="BA868" s="960"/>
      <c r="BB868" s="960"/>
      <c r="BC868" s="960"/>
      <c r="BD868" s="960"/>
      <c r="BE868" s="960"/>
      <c r="BF868" s="960"/>
      <c r="BG868" s="960"/>
      <c r="BH868" s="960"/>
      <c r="BI868" s="972"/>
      <c r="BJ868" s="806"/>
      <c r="BK868" s="806"/>
      <c r="BL868" s="1027"/>
    </row>
    <row r="869" spans="1:64" ht="75.75" customHeight="1" thickBot="1" x14ac:dyDescent="0.3">
      <c r="A869" s="1056"/>
      <c r="B869" s="1168"/>
      <c r="C869" s="1062"/>
      <c r="D869" s="1012" t="s">
        <v>840</v>
      </c>
      <c r="E869" s="945" t="s">
        <v>1484</v>
      </c>
      <c r="F869" s="1015">
        <v>2</v>
      </c>
      <c r="G869" s="851" t="s">
        <v>1485</v>
      </c>
      <c r="H869" s="802" t="s">
        <v>99</v>
      </c>
      <c r="I869" s="1028" t="s">
        <v>1806</v>
      </c>
      <c r="J869" s="982" t="s">
        <v>16</v>
      </c>
      <c r="K869" s="985" t="str">
        <f>CONCATENATE(" *",[34]Árbol_G!C885," *",[34]Árbol_G!E885," *",[34]Árbol_G!G885)</f>
        <v xml:space="preserve"> * * *</v>
      </c>
      <c r="L869" s="851" t="s">
        <v>1488</v>
      </c>
      <c r="M869" s="851" t="s">
        <v>1489</v>
      </c>
      <c r="N869" s="961"/>
      <c r="O869" s="964"/>
      <c r="P869" s="802" t="s">
        <v>70</v>
      </c>
      <c r="Q869" s="954">
        <f>IF(P869="Muy Alta",100%,IF(P869="Alta",80%,IF(P869="Media",60%,IF(P869="Baja",40%,IF(P869="Muy Baja",20%,"")))))</f>
        <v>0.2</v>
      </c>
      <c r="R869" s="802"/>
      <c r="S869" s="954" t="str">
        <f>IF(R869="Catastrófico",100%,IF(R869="Mayor",80%,IF(R869="Moderado",60%,IF(R869="Menor",40%,IF(R869="Leve",20%,"")))))</f>
        <v/>
      </c>
      <c r="T869" s="802" t="s">
        <v>10</v>
      </c>
      <c r="U869" s="954">
        <f>IF(T869="Catastrófico",100%,IF(T869="Mayor",80%,IF(T869="Moderado",60%,IF(T869="Menor",40%,IF(T869="Leve",20%,"")))))</f>
        <v>0.6</v>
      </c>
      <c r="V869" s="957" t="str">
        <f>IF(W869=100%,"Catastrófico",IF(W869=80%,"Mayor",IF(W869=60%,"Moderado",IF(W869=40%,"Menor",IF(W869=20%,"Leve","")))))</f>
        <v>Moderado</v>
      </c>
      <c r="W869" s="954">
        <f>IF(AND(S869="",U869=""),"",MAX(S869,U869))</f>
        <v>0.6</v>
      </c>
      <c r="X869" s="954" t="str">
        <f>CONCATENATE(P869,V869)</f>
        <v>Muy BajaModerado</v>
      </c>
      <c r="Y869" s="967" t="str">
        <f>IF(X869="Muy AltaLeve","Alto",IF(X869="Muy AltaMenor","Alto",IF(X869="Muy AltaModerado","Alto",IF(X869="Muy AltaMayor","Alto",IF(X869="Muy AltaCatastrófico","Extremo",IF(X869="AltaLeve","Moderado",IF(X869="AltaMenor","Moderado",IF(X869="AltaModerado","Alto",IF(X869="AltaMayor","Alto",IF(X869="AltaCatastrófico","Extremo",IF(X869="MediaLeve","Moderado",IF(X869="MediaMenor","Moderado",IF(X869="MediaModerado","Moderado",IF(X869="MediaMayor","Alto",IF(X869="MediaCatastrófico","Extremo",IF(X869="BajaLeve","Bajo",IF(X869="BajaMenor","Moderado",IF(X869="BajaModerado","Moderado",IF(X869="BajaMayor","Alto",IF(X869="BajaCatastrófico","Extremo",IF(X869="Muy BajaLeve","Bajo",IF(X869="Muy BajaMenor","Bajo",IF(X869="Muy BajaModerado","Moderado",IF(X869="Muy BajaMayor","Alto",IF(X869="Muy BajaCatastrófico","Extremo","")))))))))))))))))))))))))</f>
        <v>Moderado</v>
      </c>
      <c r="Z869" s="58">
        <v>1</v>
      </c>
      <c r="AA869" s="298" t="s">
        <v>1203</v>
      </c>
      <c r="AB869" s="381" t="s">
        <v>170</v>
      </c>
      <c r="AC869" s="385" t="s">
        <v>847</v>
      </c>
      <c r="AD869" s="382" t="str">
        <f t="shared" si="84"/>
        <v>Probabilidad</v>
      </c>
      <c r="AE869" s="381" t="s">
        <v>75</v>
      </c>
      <c r="AF869" s="301">
        <f t="shared" si="85"/>
        <v>0.15</v>
      </c>
      <c r="AG869" s="381" t="s">
        <v>77</v>
      </c>
      <c r="AH869" s="301">
        <f t="shared" si="86"/>
        <v>0.15</v>
      </c>
      <c r="AI869" s="300">
        <f t="shared" si="87"/>
        <v>0.3</v>
      </c>
      <c r="AJ869" s="59">
        <f>IFERROR(IF(AD869="Probabilidad",(Q869-(+Q869*AI869)),IF(AD869="Impacto",Q869,"")),"")</f>
        <v>0.14000000000000001</v>
      </c>
      <c r="AK869" s="59">
        <f>IFERROR(IF(AD869="Impacto",(W869-(+W869*AI869)),IF(AD869="Probabilidad",W869,"")),"")</f>
        <v>0.6</v>
      </c>
      <c r="AL869" s="19" t="s">
        <v>66</v>
      </c>
      <c r="AM869" s="107" t="s">
        <v>67</v>
      </c>
      <c r="AN869" s="107" t="s">
        <v>80</v>
      </c>
      <c r="AO869" s="951">
        <f>Q869</f>
        <v>0.2</v>
      </c>
      <c r="AP869" s="951">
        <f>IF(AJ869="","",MIN(AJ869:AJ874))</f>
        <v>9.8000000000000004E-2</v>
      </c>
      <c r="AQ869" s="967" t="str">
        <f>IFERROR(IF(AP869="","",IF(AP869&lt;=0.2,"Muy Baja",IF(AP869&lt;=0.4,"Baja",IF(AP869&lt;=0.6,"Media",IF(AP869&lt;=0.8,"Alta","Muy Alta"))))),"")</f>
        <v>Muy Baja</v>
      </c>
      <c r="AR869" s="951">
        <f>W869</f>
        <v>0.6</v>
      </c>
      <c r="AS869" s="951">
        <f>IF(AK869="","",MIN(AK869:AK874))</f>
        <v>0.6</v>
      </c>
      <c r="AT869" s="967" t="str">
        <f>IFERROR(IF(AS869="","",IF(AS869&lt;=0.2,"Leve",IF(AS869&lt;=0.4,"Menor",IF(AS869&lt;=0.6,"Moderado",IF(AS869&lt;=0.8,"Mayor","Catastrófico"))))),"")</f>
        <v>Moderado</v>
      </c>
      <c r="AU869" s="967" t="str">
        <f>Y869</f>
        <v>Moderado</v>
      </c>
      <c r="AV869" s="967" t="str">
        <f>IFERROR(IF(OR(AND(AQ869="Muy Baja",AT869="Leve"),AND(AQ869="Muy Baja",AT869="Menor"),AND(AQ869="Baja",AT869="Leve")),"Bajo",IF(OR(AND(AQ869="Muy baja",AT869="Moderado"),AND(AQ869="Baja",AT869="Menor"),AND(AQ869="Baja",AT869="Moderado"),AND(AQ869="Media",AT869="Leve"),AND(AQ869="Media",AT869="Menor"),AND(AQ869="Media",AT869="Moderado"),AND(AQ869="Alta",AT869="Leve"),AND(AQ869="Alta",AT869="Menor")),"Moderado",IF(OR(AND(AQ869="Muy Baja",AT869="Mayor"),AND(AQ869="Baja",AT869="Mayor"),AND(AQ869="Media",AT869="Mayor"),AND(AQ869="Alta",AT869="Moderado"),AND(AQ869="Alta",AT869="Mayor"),AND(AQ869="Muy Alta",AT869="Leve"),AND(AQ869="Muy Alta",AT869="Menor"),AND(AQ869="Muy Alta",AT869="Moderado"),AND(AQ869="Muy Alta",AT869="Mayor")),"Alto",IF(OR(AND(AQ869="Muy Baja",AT869="Catastrófico"),AND(AQ869="Baja",AT869="Catastrófico"),AND(AQ869="Media",AT869="Catastrófico"),AND(AQ869="Alta",AT869="Catastrófico"),AND(AQ869="Muy Alta",AT869="Catastrófico")),"Extremo","")))),"")</f>
        <v>Moderado</v>
      </c>
      <c r="AW869" s="802" t="s">
        <v>167</v>
      </c>
      <c r="AX869" s="851" t="s">
        <v>1807</v>
      </c>
      <c r="AY869" s="1267" t="s">
        <v>1808</v>
      </c>
      <c r="AZ869" s="1267" t="s">
        <v>1490</v>
      </c>
      <c r="BA869" s="851" t="s">
        <v>1491</v>
      </c>
      <c r="BB869" s="1037">
        <v>45291</v>
      </c>
      <c r="BC869" s="1270"/>
      <c r="BD869" s="1273"/>
      <c r="BE869" s="1188"/>
      <c r="BF869" s="1188"/>
      <c r="BG869" s="1263"/>
      <c r="BH869" s="1039"/>
      <c r="BI869" s="1039"/>
      <c r="BJ869" s="1266"/>
      <c r="BK869" s="855"/>
      <c r="BL869" s="1040"/>
    </row>
    <row r="870" spans="1:64" ht="105" x14ac:dyDescent="0.25">
      <c r="A870" s="1056"/>
      <c r="B870" s="1168"/>
      <c r="C870" s="1062"/>
      <c r="D870" s="1013"/>
      <c r="E870" s="946"/>
      <c r="F870" s="1016"/>
      <c r="G870" s="852"/>
      <c r="H870" s="803"/>
      <c r="I870" s="1029"/>
      <c r="J870" s="983"/>
      <c r="K870" s="986"/>
      <c r="L870" s="852"/>
      <c r="M870" s="852"/>
      <c r="N870" s="962"/>
      <c r="O870" s="965"/>
      <c r="P870" s="803"/>
      <c r="Q870" s="955"/>
      <c r="R870" s="803"/>
      <c r="S870" s="955"/>
      <c r="T870" s="803"/>
      <c r="U870" s="955"/>
      <c r="V870" s="958"/>
      <c r="W870" s="955"/>
      <c r="X870" s="955"/>
      <c r="Y870" s="968"/>
      <c r="Z870" s="68">
        <v>2</v>
      </c>
      <c r="AA870" s="298" t="s">
        <v>915</v>
      </c>
      <c r="AB870" s="383" t="s">
        <v>165</v>
      </c>
      <c r="AC870" s="385" t="s">
        <v>851</v>
      </c>
      <c r="AD870" s="70" t="str">
        <f>IF(OR(AE870="Preventivo",AE870="Detectivo"),"Probabilidad",IF(AE870="Correctivo","Impacto",""))</f>
        <v>Probabilidad</v>
      </c>
      <c r="AE870" s="381" t="s">
        <v>75</v>
      </c>
      <c r="AF870" s="302">
        <f t="shared" si="85"/>
        <v>0.15</v>
      </c>
      <c r="AG870" s="383" t="s">
        <v>77</v>
      </c>
      <c r="AH870" s="302">
        <f t="shared" si="86"/>
        <v>0.15</v>
      </c>
      <c r="AI870" s="315">
        <f t="shared" si="87"/>
        <v>0.3</v>
      </c>
      <c r="AJ870" s="71">
        <f>IFERROR(IF(AND(AD869="Probabilidad",AD870="Probabilidad"),(AJ869-(+AJ869*AI870)),IF(AD870="Probabilidad",(Q869-(+Q869*AI870)),IF(AD870="Impacto",AJ869,""))),"")</f>
        <v>9.8000000000000004E-2</v>
      </c>
      <c r="AK870" s="71">
        <f>IFERROR(IF(AND(AD869="Impacto",AD870="Impacto"),(AK869-(+AK869*AI870)),IF(AD870="Impacto",(W869-(+W869*AI870)),IF(AD870="Probabilidad",AK869,""))),"")</f>
        <v>0.6</v>
      </c>
      <c r="AL870" s="19" t="s">
        <v>66</v>
      </c>
      <c r="AM870" s="107" t="s">
        <v>67</v>
      </c>
      <c r="AN870" s="107" t="s">
        <v>80</v>
      </c>
      <c r="AO870" s="952"/>
      <c r="AP870" s="952"/>
      <c r="AQ870" s="968"/>
      <c r="AR870" s="952"/>
      <c r="AS870" s="952"/>
      <c r="AT870" s="968"/>
      <c r="AU870" s="968"/>
      <c r="AV870" s="968"/>
      <c r="AW870" s="803"/>
      <c r="AX870" s="852"/>
      <c r="AY870" s="1268"/>
      <c r="AZ870" s="1268"/>
      <c r="BA870" s="852"/>
      <c r="BB870" s="1046"/>
      <c r="BC870" s="1271"/>
      <c r="BD870" s="1274"/>
      <c r="BE870" s="1189"/>
      <c r="BF870" s="1189"/>
      <c r="BG870" s="1264"/>
      <c r="BH870" s="1020"/>
      <c r="BI870" s="1020"/>
      <c r="BJ870" s="852"/>
      <c r="BK870" s="852"/>
      <c r="BL870" s="1041"/>
    </row>
    <row r="871" spans="1:64" x14ac:dyDescent="0.25">
      <c r="A871" s="1056"/>
      <c r="B871" s="1168"/>
      <c r="C871" s="1062"/>
      <c r="D871" s="1013"/>
      <c r="E871" s="946"/>
      <c r="F871" s="1016"/>
      <c r="G871" s="852"/>
      <c r="H871" s="803"/>
      <c r="I871" s="1029"/>
      <c r="J871" s="983"/>
      <c r="K871" s="986"/>
      <c r="L871" s="852"/>
      <c r="M871" s="852"/>
      <c r="N871" s="962"/>
      <c r="O871" s="965"/>
      <c r="P871" s="803"/>
      <c r="Q871" s="955"/>
      <c r="R871" s="803"/>
      <c r="S871" s="955"/>
      <c r="T871" s="803"/>
      <c r="U871" s="955"/>
      <c r="V871" s="958"/>
      <c r="W871" s="955"/>
      <c r="X871" s="955"/>
      <c r="Y871" s="968"/>
      <c r="Z871" s="68">
        <v>3</v>
      </c>
      <c r="AA871" s="298"/>
      <c r="AB871" s="383"/>
      <c r="AC871" s="385"/>
      <c r="AD871" s="384" t="str">
        <f>IF(OR(AE871="Preventivo",AE871="Detectivo"),"Probabilidad",IF(AE871="Correctivo","Impacto",""))</f>
        <v/>
      </c>
      <c r="AE871" s="383"/>
      <c r="AF871" s="302" t="str">
        <f t="shared" si="85"/>
        <v/>
      </c>
      <c r="AG871" s="383"/>
      <c r="AH871" s="302" t="str">
        <f t="shared" si="86"/>
        <v/>
      </c>
      <c r="AI871" s="315" t="str">
        <f t="shared" si="87"/>
        <v/>
      </c>
      <c r="AJ871" s="69" t="str">
        <f>IFERROR(IF(AND(AD870="Probabilidad",AD871="Probabilidad"),(AJ870-(+AJ870*AI871)),IF(AND(AD870="Impacto",AD871="Probabilidad"),(AJ869-(+AJ869*AI871)),IF(AD871="Impacto",AJ870,""))),"")</f>
        <v/>
      </c>
      <c r="AK871" s="69" t="str">
        <f>IFERROR(IF(AND(AD870="Impacto",AD871="Impacto"),(AK870-(+AK870*AI871)),IF(AND(AD870="Probabilidad",AD871="Impacto"),(AK869-(+AK869*AI871)),IF(AD871="Probabilidad",AK870,""))),"")</f>
        <v/>
      </c>
      <c r="AL871" s="19"/>
      <c r="AM871" s="96"/>
      <c r="AN871" s="96"/>
      <c r="AO871" s="952"/>
      <c r="AP871" s="952"/>
      <c r="AQ871" s="968"/>
      <c r="AR871" s="952"/>
      <c r="AS871" s="952"/>
      <c r="AT871" s="968"/>
      <c r="AU871" s="968"/>
      <c r="AV871" s="968"/>
      <c r="AW871" s="803"/>
      <c r="AX871" s="852"/>
      <c r="AY871" s="1268"/>
      <c r="AZ871" s="1268"/>
      <c r="BA871" s="852"/>
      <c r="BB871" s="1046"/>
      <c r="BC871" s="1271"/>
      <c r="BD871" s="1274"/>
      <c r="BE871" s="1189"/>
      <c r="BF871" s="1189"/>
      <c r="BG871" s="1264"/>
      <c r="BH871" s="1020"/>
      <c r="BI871" s="1020"/>
      <c r="BJ871" s="852"/>
      <c r="BK871" s="852"/>
      <c r="BL871" s="1041"/>
    </row>
    <row r="872" spans="1:64" x14ac:dyDescent="0.25">
      <c r="A872" s="1056"/>
      <c r="B872" s="1168"/>
      <c r="C872" s="1062"/>
      <c r="D872" s="1013"/>
      <c r="E872" s="946"/>
      <c r="F872" s="1016"/>
      <c r="G872" s="852"/>
      <c r="H872" s="803"/>
      <c r="I872" s="1029"/>
      <c r="J872" s="983"/>
      <c r="K872" s="986"/>
      <c r="L872" s="852"/>
      <c r="M872" s="852"/>
      <c r="N872" s="962"/>
      <c r="O872" s="965"/>
      <c r="P872" s="803"/>
      <c r="Q872" s="955"/>
      <c r="R872" s="803"/>
      <c r="S872" s="955"/>
      <c r="T872" s="803"/>
      <c r="U872" s="955"/>
      <c r="V872" s="958"/>
      <c r="W872" s="955"/>
      <c r="X872" s="955"/>
      <c r="Y872" s="968"/>
      <c r="Z872" s="68">
        <v>4</v>
      </c>
      <c r="AA872" s="298"/>
      <c r="AB872" s="383"/>
      <c r="AC872" s="385"/>
      <c r="AD872" s="384" t="str">
        <f t="shared" si="84"/>
        <v/>
      </c>
      <c r="AE872" s="383"/>
      <c r="AF872" s="302" t="str">
        <f t="shared" si="85"/>
        <v/>
      </c>
      <c r="AG872" s="383"/>
      <c r="AH872" s="302" t="str">
        <f t="shared" si="86"/>
        <v/>
      </c>
      <c r="AI872" s="315" t="str">
        <f t="shared" si="87"/>
        <v/>
      </c>
      <c r="AJ872" s="69" t="str">
        <f>IFERROR(IF(AND(AD871="Probabilidad",AD872="Probabilidad"),(AJ871-(+AJ871*AI872)),IF(AND(AD871="Impacto",AD872="Probabilidad"),(AJ870-(+AJ870*AI872)),IF(AD872="Impacto",AJ871,""))),"")</f>
        <v/>
      </c>
      <c r="AK872" s="69" t="str">
        <f>IFERROR(IF(AND(AD871="Impacto",AD872="Impacto"),(AK871-(+AK871*AI872)),IF(AND(AD871="Probabilidad",AD872="Impacto"),(AK870-(+AK870*AI872)),IF(AD872="Probabilidad",AK871,""))),"")</f>
        <v/>
      </c>
      <c r="AL872" s="19"/>
      <c r="AM872" s="96"/>
      <c r="AN872" s="96"/>
      <c r="AO872" s="952"/>
      <c r="AP872" s="952"/>
      <c r="AQ872" s="968"/>
      <c r="AR872" s="952"/>
      <c r="AS872" s="952"/>
      <c r="AT872" s="968"/>
      <c r="AU872" s="968"/>
      <c r="AV872" s="968"/>
      <c r="AW872" s="803"/>
      <c r="AX872" s="852"/>
      <c r="AY872" s="1268"/>
      <c r="AZ872" s="1268"/>
      <c r="BA872" s="852"/>
      <c r="BB872" s="1046"/>
      <c r="BC872" s="1271"/>
      <c r="BD872" s="1274"/>
      <c r="BE872" s="1189"/>
      <c r="BF872" s="1189"/>
      <c r="BG872" s="1264"/>
      <c r="BH872" s="1020"/>
      <c r="BI872" s="1020"/>
      <c r="BJ872" s="852"/>
      <c r="BK872" s="852"/>
      <c r="BL872" s="1041"/>
    </row>
    <row r="873" spans="1:64" x14ac:dyDescent="0.25">
      <c r="A873" s="1056"/>
      <c r="B873" s="1168"/>
      <c r="C873" s="1062"/>
      <c r="D873" s="1013"/>
      <c r="E873" s="946"/>
      <c r="F873" s="1016"/>
      <c r="G873" s="852"/>
      <c r="H873" s="803"/>
      <c r="I873" s="1029"/>
      <c r="J873" s="983"/>
      <c r="K873" s="986"/>
      <c r="L873" s="852"/>
      <c r="M873" s="852"/>
      <c r="N873" s="962"/>
      <c r="O873" s="965"/>
      <c r="P873" s="803"/>
      <c r="Q873" s="955"/>
      <c r="R873" s="803"/>
      <c r="S873" s="955"/>
      <c r="T873" s="803"/>
      <c r="U873" s="955"/>
      <c r="V873" s="958"/>
      <c r="W873" s="955"/>
      <c r="X873" s="955"/>
      <c r="Y873" s="968"/>
      <c r="Z873" s="68">
        <v>5</v>
      </c>
      <c r="AA873" s="298"/>
      <c r="AB873" s="383"/>
      <c r="AC873" s="385"/>
      <c r="AD873" s="384" t="str">
        <f t="shared" si="84"/>
        <v/>
      </c>
      <c r="AE873" s="383"/>
      <c r="AF873" s="302" t="str">
        <f t="shared" si="85"/>
        <v/>
      </c>
      <c r="AG873" s="383"/>
      <c r="AH873" s="302" t="str">
        <f t="shared" si="86"/>
        <v/>
      </c>
      <c r="AI873" s="315" t="str">
        <f t="shared" si="87"/>
        <v/>
      </c>
      <c r="AJ873" s="69" t="str">
        <f>IFERROR(IF(AND(AD872="Probabilidad",AD873="Probabilidad"),(AJ872-(+AJ872*AI873)),IF(AND(AD872="Impacto",AD873="Probabilidad"),(AJ871-(+AJ871*AI873)),IF(AD873="Impacto",AJ872,""))),"")</f>
        <v/>
      </c>
      <c r="AK873" s="69" t="str">
        <f>IFERROR(IF(AND(AD872="Impacto",AD873="Impacto"),(AK872-(+AK872*AI873)),IF(AND(AD872="Probabilidad",AD873="Impacto"),(AK871-(+AK871*AI873)),IF(AD873="Probabilidad",AK872,""))),"")</f>
        <v/>
      </c>
      <c r="AL873" s="19"/>
      <c r="AM873" s="96"/>
      <c r="AN873" s="96"/>
      <c r="AO873" s="952"/>
      <c r="AP873" s="952"/>
      <c r="AQ873" s="968"/>
      <c r="AR873" s="952"/>
      <c r="AS873" s="952"/>
      <c r="AT873" s="968"/>
      <c r="AU873" s="968"/>
      <c r="AV873" s="968"/>
      <c r="AW873" s="803"/>
      <c r="AX873" s="852"/>
      <c r="AY873" s="1268"/>
      <c r="AZ873" s="1268"/>
      <c r="BA873" s="852"/>
      <c r="BB873" s="1046"/>
      <c r="BC873" s="1271"/>
      <c r="BD873" s="1274"/>
      <c r="BE873" s="1189"/>
      <c r="BF873" s="1189"/>
      <c r="BG873" s="1264"/>
      <c r="BH873" s="1020"/>
      <c r="BI873" s="1020"/>
      <c r="BJ873" s="852"/>
      <c r="BK873" s="852"/>
      <c r="BL873" s="1041"/>
    </row>
    <row r="874" spans="1:64" ht="15.75" thickBot="1" x14ac:dyDescent="0.3">
      <c r="A874" s="1056"/>
      <c r="B874" s="1168"/>
      <c r="C874" s="1062"/>
      <c r="D874" s="1014"/>
      <c r="E874" s="947"/>
      <c r="F874" s="1017"/>
      <c r="G874" s="960"/>
      <c r="H874" s="847"/>
      <c r="I874" s="1030"/>
      <c r="J874" s="984"/>
      <c r="K874" s="987"/>
      <c r="L874" s="960"/>
      <c r="M874" s="960"/>
      <c r="N874" s="963"/>
      <c r="O874" s="966"/>
      <c r="P874" s="847"/>
      <c r="Q874" s="956"/>
      <c r="R874" s="847"/>
      <c r="S874" s="956"/>
      <c r="T874" s="847"/>
      <c r="U874" s="956"/>
      <c r="V874" s="959"/>
      <c r="W874" s="956"/>
      <c r="X874" s="956"/>
      <c r="Y874" s="969"/>
      <c r="Z874" s="60">
        <v>6</v>
      </c>
      <c r="AA874" s="299"/>
      <c r="AB874" s="388"/>
      <c r="AC874" s="387"/>
      <c r="AD874" s="391" t="str">
        <f t="shared" si="84"/>
        <v/>
      </c>
      <c r="AE874" s="388"/>
      <c r="AF874" s="303" t="str">
        <f t="shared" si="85"/>
        <v/>
      </c>
      <c r="AG874" s="388"/>
      <c r="AH874" s="303" t="str">
        <f t="shared" si="86"/>
        <v/>
      </c>
      <c r="AI874" s="61" t="str">
        <f t="shared" si="87"/>
        <v/>
      </c>
      <c r="AJ874" s="69" t="str">
        <f>IFERROR(IF(AND(AD873="Probabilidad",AD874="Probabilidad"),(AJ873-(+AJ873*AI874)),IF(AND(AD873="Impacto",AD874="Probabilidad"),(AJ872-(+AJ872*AI874)),IF(AD874="Impacto",AJ873,""))),"")</f>
        <v/>
      </c>
      <c r="AK874" s="69" t="str">
        <f>IFERROR(IF(AND(AD873="Impacto",AD874="Impacto"),(AK873-(+AK873*AI874)),IF(AND(AD873="Probabilidad",AD874="Impacto"),(AK872-(+AK872*AI874)),IF(AD874="Probabilidad",AK873,""))),"")</f>
        <v/>
      </c>
      <c r="AL874" s="20"/>
      <c r="AM874" s="97"/>
      <c r="AN874" s="97"/>
      <c r="AO874" s="953"/>
      <c r="AP874" s="953"/>
      <c r="AQ874" s="969"/>
      <c r="AR874" s="953"/>
      <c r="AS874" s="953"/>
      <c r="AT874" s="969"/>
      <c r="AU874" s="969"/>
      <c r="AV874" s="969"/>
      <c r="AW874" s="847"/>
      <c r="AX874" s="960"/>
      <c r="AY874" s="1269"/>
      <c r="AZ874" s="1269"/>
      <c r="BA874" s="960"/>
      <c r="BB874" s="1047"/>
      <c r="BC874" s="1272"/>
      <c r="BD874" s="1275"/>
      <c r="BE874" s="1190"/>
      <c r="BF874" s="1190"/>
      <c r="BG874" s="1265"/>
      <c r="BH874" s="1021"/>
      <c r="BI874" s="1021"/>
      <c r="BJ874" s="960"/>
      <c r="BK874" s="960"/>
      <c r="BL874" s="1042"/>
    </row>
    <row r="875" spans="1:64" ht="76.5" customHeight="1" thickBot="1" x14ac:dyDescent="0.3">
      <c r="A875" s="1056"/>
      <c r="B875" s="1168"/>
      <c r="C875" s="1062"/>
      <c r="D875" s="1012" t="s">
        <v>840</v>
      </c>
      <c r="E875" s="945" t="s">
        <v>1484</v>
      </c>
      <c r="F875" s="1015">
        <v>3</v>
      </c>
      <c r="G875" s="851" t="s">
        <v>1492</v>
      </c>
      <c r="H875" s="802" t="s">
        <v>98</v>
      </c>
      <c r="I875" s="1043" t="s">
        <v>1809</v>
      </c>
      <c r="J875" s="982" t="s">
        <v>16</v>
      </c>
      <c r="K875" s="985" t="str">
        <f>CONCATENATE(" *",[34]Árbol_G!C903," *",[34]Árbol_G!E903," *",[34]Árbol_G!G903)</f>
        <v xml:space="preserve"> * * *</v>
      </c>
      <c r="L875" s="851" t="s">
        <v>1493</v>
      </c>
      <c r="M875" s="851" t="s">
        <v>1494</v>
      </c>
      <c r="N875" s="804"/>
      <c r="O875" s="970"/>
      <c r="P875" s="802" t="s">
        <v>62</v>
      </c>
      <c r="Q875" s="954">
        <f>IF(P875="Muy Alta",100%,IF(P875="Alta",80%,IF(P875="Media",60%,IF(P875="Baja",40%,IF(P875="Muy Baja",20%,"")))))</f>
        <v>0.6</v>
      </c>
      <c r="R875" s="802"/>
      <c r="S875" s="954" t="str">
        <f>IF(R875="Catastrófico",100%,IF(R875="Mayor",80%,IF(R875="Moderado",60%,IF(R875="Menor",40%,IF(R875="Leve",20%,"")))))</f>
        <v/>
      </c>
      <c r="T875" s="802" t="s">
        <v>74</v>
      </c>
      <c r="U875" s="954">
        <f>IF(T875="Catastrófico",100%,IF(T875="Mayor",80%,IF(T875="Moderado",60%,IF(T875="Menor",40%,IF(T875="Leve",20%,"")))))</f>
        <v>0.2</v>
      </c>
      <c r="V875" s="957" t="str">
        <f>IF(W875=100%,"Catastrófico",IF(W875=80%,"Mayor",IF(W875=60%,"Moderado",IF(W875=40%,"Menor",IF(W875=20%,"Leve","")))))</f>
        <v>Leve</v>
      </c>
      <c r="W875" s="954">
        <f>IF(AND(S875="",U875=""),"",MAX(S875,U875))</f>
        <v>0.2</v>
      </c>
      <c r="X875" s="954" t="str">
        <f>CONCATENATE(P875,V875)</f>
        <v>MediaLeve</v>
      </c>
      <c r="Y875" s="967" t="str">
        <f>IF(X875="Muy AltaLeve","Alto",IF(X875="Muy AltaMenor","Alto",IF(X875="Muy AltaModerado","Alto",IF(X875="Muy AltaMayor","Alto",IF(X875="Muy AltaCatastrófico","Extremo",IF(X875="AltaLeve","Moderado",IF(X875="AltaMenor","Moderado",IF(X875="AltaModerado","Alto",IF(X875="AltaMayor","Alto",IF(X875="AltaCatastrófico","Extremo",IF(X875="MediaLeve","Moderado",IF(X875="MediaMenor","Moderado",IF(X875="MediaModerado","Moderado",IF(X875="MediaMayor","Alto",IF(X875="MediaCatastrófico","Extremo",IF(X875="BajaLeve","Bajo",IF(X875="BajaMenor","Moderado",IF(X875="BajaModerado","Moderado",IF(X875="BajaMayor","Alto",IF(X875="BajaCatastrófico","Extremo",IF(X875="Muy BajaLeve","Bajo",IF(X875="Muy BajaMenor","Bajo",IF(X875="Muy BajaModerado","Moderado",IF(X875="Muy BajaMayor","Alto",IF(X875="Muy BajaCatastrófico","Extremo","")))))))))))))))))))))))))</f>
        <v>Moderado</v>
      </c>
      <c r="Z875" s="58">
        <v>1</v>
      </c>
      <c r="AA875" s="298" t="s">
        <v>1200</v>
      </c>
      <c r="AB875" s="381" t="s">
        <v>170</v>
      </c>
      <c r="AC875" s="385" t="s">
        <v>1244</v>
      </c>
      <c r="AD875" s="382" t="str">
        <f t="shared" si="84"/>
        <v>Probabilidad</v>
      </c>
      <c r="AE875" s="381" t="s">
        <v>64</v>
      </c>
      <c r="AF875" s="301">
        <f t="shared" si="85"/>
        <v>0.25</v>
      </c>
      <c r="AG875" s="381" t="s">
        <v>77</v>
      </c>
      <c r="AH875" s="301">
        <f t="shared" si="86"/>
        <v>0.15</v>
      </c>
      <c r="AI875" s="300">
        <f t="shared" si="87"/>
        <v>0.4</v>
      </c>
      <c r="AJ875" s="59">
        <f>IFERROR(IF(AD875="Probabilidad",(Q875-(+Q875*AI875)),IF(AD875="Impacto",Q875,"")),"")</f>
        <v>0.36</v>
      </c>
      <c r="AK875" s="59">
        <f>IFERROR(IF(AD875="Impacto",(W875-(+W875*AI875)),IF(AD875="Probabilidad",W875,"")),"")</f>
        <v>0.2</v>
      </c>
      <c r="AL875" s="19" t="s">
        <v>66</v>
      </c>
      <c r="AM875" s="107" t="s">
        <v>67</v>
      </c>
      <c r="AN875" s="107" t="s">
        <v>80</v>
      </c>
      <c r="AO875" s="951">
        <f>Q875</f>
        <v>0.6</v>
      </c>
      <c r="AP875" s="951">
        <f>IF(AJ875="","",MIN(AJ875:AJ880))</f>
        <v>0.36</v>
      </c>
      <c r="AQ875" s="967" t="str">
        <f>IFERROR(IF(AP875="","",IF(AP875&lt;=0.2,"Muy Baja",IF(AP875&lt;=0.4,"Baja",IF(AP875&lt;=0.6,"Media",IF(AP875&lt;=0.8,"Alta","Muy Alta"))))),"")</f>
        <v>Baja</v>
      </c>
      <c r="AR875" s="951">
        <f>W875</f>
        <v>0.2</v>
      </c>
      <c r="AS875" s="951">
        <f>IF(AK875="","",MIN(AK875:AK880))</f>
        <v>0.15000000000000002</v>
      </c>
      <c r="AT875" s="967" t="str">
        <f>IFERROR(IF(AS875="","",IF(AS875&lt;=0.2,"Leve",IF(AS875&lt;=0.4,"Menor",IF(AS875&lt;=0.6,"Moderado",IF(AS875&lt;=0.8,"Mayor","Catastrófico"))))),"")</f>
        <v>Leve</v>
      </c>
      <c r="AU875" s="967" t="str">
        <f>Y875</f>
        <v>Moderado</v>
      </c>
      <c r="AV875" s="967" t="str">
        <f>IFERROR(IF(OR(AND(AQ875="Muy Baja",AT875="Leve"),AND(AQ875="Muy Baja",AT875="Menor"),AND(AQ875="Baja",AT875="Leve")),"Bajo",IF(OR(AND(AQ875="Muy baja",AT875="Moderado"),AND(AQ875="Baja",AT875="Menor"),AND(AQ875="Baja",AT875="Moderado"),AND(AQ875="Media",AT875="Leve"),AND(AQ875="Media",AT875="Menor"),AND(AQ875="Media",AT875="Moderado"),AND(AQ875="Alta",AT875="Leve"),AND(AQ875="Alta",AT875="Menor")),"Moderado",IF(OR(AND(AQ875="Muy Baja",AT875="Mayor"),AND(AQ875="Baja",AT875="Mayor"),AND(AQ875="Media",AT875="Mayor"),AND(AQ875="Alta",AT875="Moderado"),AND(AQ875="Alta",AT875="Mayor"),AND(AQ875="Muy Alta",AT875="Leve"),AND(AQ875="Muy Alta",AT875="Menor"),AND(AQ875="Muy Alta",AT875="Moderado"),AND(AQ875="Muy Alta",AT875="Mayor")),"Alto",IF(OR(AND(AQ875="Muy Baja",AT875="Catastrófico"),AND(AQ875="Baja",AT875="Catastrófico"),AND(AQ875="Media",AT875="Catastrófico"),AND(AQ875="Alta",AT875="Catastrófico"),AND(AQ875="Muy Alta",AT875="Catastrófico")),"Extremo","")))),"")</f>
        <v>Bajo</v>
      </c>
      <c r="AW875" s="804" t="s">
        <v>82</v>
      </c>
      <c r="AX875" s="851"/>
      <c r="AY875" s="851"/>
      <c r="AZ875" s="851"/>
      <c r="BA875" s="851"/>
      <c r="BB875" s="1037"/>
      <c r="BC875" s="851"/>
      <c r="BD875" s="851"/>
      <c r="BE875" s="1019"/>
      <c r="BF875" s="1019"/>
      <c r="BG875" s="1019"/>
      <c r="BH875" s="1019"/>
      <c r="BI875" s="1019"/>
      <c r="BJ875" s="1262"/>
      <c r="BK875" s="1262"/>
      <c r="BL875" s="1048"/>
    </row>
    <row r="876" spans="1:64" ht="70.5" x14ac:dyDescent="0.25">
      <c r="A876" s="1056"/>
      <c r="B876" s="1168"/>
      <c r="C876" s="1062"/>
      <c r="D876" s="1013"/>
      <c r="E876" s="946"/>
      <c r="F876" s="1016"/>
      <c r="G876" s="852"/>
      <c r="H876" s="803"/>
      <c r="I876" s="1044"/>
      <c r="J876" s="983"/>
      <c r="K876" s="986"/>
      <c r="L876" s="852"/>
      <c r="M876" s="852"/>
      <c r="N876" s="805"/>
      <c r="O876" s="971"/>
      <c r="P876" s="803"/>
      <c r="Q876" s="955"/>
      <c r="R876" s="803"/>
      <c r="S876" s="955"/>
      <c r="T876" s="803"/>
      <c r="U876" s="955"/>
      <c r="V876" s="958"/>
      <c r="W876" s="955"/>
      <c r="X876" s="955"/>
      <c r="Y876" s="968"/>
      <c r="Z876" s="68">
        <v>2</v>
      </c>
      <c r="AA876" s="298" t="s">
        <v>1245</v>
      </c>
      <c r="AB876" s="381" t="s">
        <v>170</v>
      </c>
      <c r="AC876" s="385" t="s">
        <v>1495</v>
      </c>
      <c r="AD876" s="384" t="str">
        <f t="shared" si="84"/>
        <v>Impacto</v>
      </c>
      <c r="AE876" s="383" t="s">
        <v>76</v>
      </c>
      <c r="AF876" s="302">
        <f t="shared" si="85"/>
        <v>0.1</v>
      </c>
      <c r="AG876" s="381" t="s">
        <v>77</v>
      </c>
      <c r="AH876" s="302">
        <f t="shared" si="86"/>
        <v>0.15</v>
      </c>
      <c r="AI876" s="315">
        <f t="shared" si="87"/>
        <v>0.25</v>
      </c>
      <c r="AJ876" s="69">
        <f>IFERROR(IF(AND(AD875="Probabilidad",AD876="Probabilidad"),(AJ875-(+AJ875*AI876)),IF(AD876="Probabilidad",(Q875-(+Q875*AI876)),IF(AD876="Impacto",AJ875,""))),"")</f>
        <v>0.36</v>
      </c>
      <c r="AK876" s="69">
        <f>IFERROR(IF(AND(AD875="Impacto",AD876="Impacto"),(AK875-(+AK875*AI876)),IF(AD876="Impacto",(W875-(+W875*AI876)),IF(AD876="Probabilidad",AK875,""))),"")</f>
        <v>0.15000000000000002</v>
      </c>
      <c r="AL876" s="19" t="s">
        <v>66</v>
      </c>
      <c r="AM876" s="107" t="s">
        <v>67</v>
      </c>
      <c r="AN876" s="107" t="s">
        <v>80</v>
      </c>
      <c r="AO876" s="952"/>
      <c r="AP876" s="952"/>
      <c r="AQ876" s="968"/>
      <c r="AR876" s="952"/>
      <c r="AS876" s="952"/>
      <c r="AT876" s="968"/>
      <c r="AU876" s="968"/>
      <c r="AV876" s="968"/>
      <c r="AW876" s="805"/>
      <c r="AX876" s="852"/>
      <c r="AY876" s="852"/>
      <c r="AZ876" s="852"/>
      <c r="BA876" s="852"/>
      <c r="BB876" s="1046"/>
      <c r="BC876" s="852"/>
      <c r="BD876" s="852"/>
      <c r="BE876" s="1020"/>
      <c r="BF876" s="1020"/>
      <c r="BG876" s="1020"/>
      <c r="BH876" s="1020"/>
      <c r="BI876" s="1020"/>
      <c r="BJ876" s="852"/>
      <c r="BK876" s="852"/>
      <c r="BL876" s="1041"/>
    </row>
    <row r="877" spans="1:64" x14ac:dyDescent="0.25">
      <c r="A877" s="1056"/>
      <c r="B877" s="1168"/>
      <c r="C877" s="1062"/>
      <c r="D877" s="1013"/>
      <c r="E877" s="946"/>
      <c r="F877" s="1016"/>
      <c r="G877" s="852"/>
      <c r="H877" s="803"/>
      <c r="I877" s="1044"/>
      <c r="J877" s="983"/>
      <c r="K877" s="986"/>
      <c r="L877" s="852"/>
      <c r="M877" s="852"/>
      <c r="N877" s="805"/>
      <c r="O877" s="971"/>
      <c r="P877" s="803"/>
      <c r="Q877" s="955"/>
      <c r="R877" s="803"/>
      <c r="S877" s="955"/>
      <c r="T877" s="803"/>
      <c r="U877" s="955"/>
      <c r="V877" s="958"/>
      <c r="W877" s="955"/>
      <c r="X877" s="955"/>
      <c r="Y877" s="968"/>
      <c r="Z877" s="68">
        <v>3</v>
      </c>
      <c r="AA877" s="298"/>
      <c r="AB877" s="383"/>
      <c r="AC877" s="385"/>
      <c r="AD877" s="384" t="str">
        <f t="shared" si="84"/>
        <v/>
      </c>
      <c r="AE877" s="383"/>
      <c r="AF877" s="302" t="str">
        <f t="shared" si="85"/>
        <v/>
      </c>
      <c r="AG877" s="383"/>
      <c r="AH877" s="302" t="str">
        <f t="shared" si="86"/>
        <v/>
      </c>
      <c r="AI877" s="315" t="str">
        <f t="shared" si="87"/>
        <v/>
      </c>
      <c r="AJ877" s="69" t="str">
        <f>IFERROR(IF(AND(AD876="Probabilidad",AD877="Probabilidad"),(AJ876-(+AJ876*AI877)),IF(AND(AD876="Impacto",AD877="Probabilidad"),(AJ875-(+AJ875*AI877)),IF(AD877="Impacto",AJ876,""))),"")</f>
        <v/>
      </c>
      <c r="AK877" s="69" t="str">
        <f>IFERROR(IF(AND(AD876="Impacto",AD877="Impacto"),(AK876-(+AK876*AI877)),IF(AND(AD876="Probabilidad",AD877="Impacto"),(AK875-(+AK875*AI877)),IF(AD877="Probabilidad",AK876,""))),"")</f>
        <v/>
      </c>
      <c r="AL877" s="19"/>
      <c r="AM877" s="96"/>
      <c r="AN877" s="96"/>
      <c r="AO877" s="952"/>
      <c r="AP877" s="952"/>
      <c r="AQ877" s="968"/>
      <c r="AR877" s="952"/>
      <c r="AS877" s="952"/>
      <c r="AT877" s="968"/>
      <c r="AU877" s="968"/>
      <c r="AV877" s="968"/>
      <c r="AW877" s="805"/>
      <c r="AX877" s="852"/>
      <c r="AY877" s="852"/>
      <c r="AZ877" s="852"/>
      <c r="BA877" s="852"/>
      <c r="BB877" s="1046"/>
      <c r="BC877" s="852"/>
      <c r="BD877" s="852"/>
      <c r="BE877" s="1020"/>
      <c r="BF877" s="1020"/>
      <c r="BG877" s="1020"/>
      <c r="BH877" s="1020"/>
      <c r="BI877" s="1020"/>
      <c r="BJ877" s="852"/>
      <c r="BK877" s="852"/>
      <c r="BL877" s="1041"/>
    </row>
    <row r="878" spans="1:64" ht="42" customHeight="1" x14ac:dyDescent="0.25">
      <c r="A878" s="1056"/>
      <c r="B878" s="1168"/>
      <c r="C878" s="1062"/>
      <c r="D878" s="1013"/>
      <c r="E878" s="946"/>
      <c r="F878" s="1016"/>
      <c r="G878" s="852"/>
      <c r="H878" s="803"/>
      <c r="I878" s="1044"/>
      <c r="J878" s="983"/>
      <c r="K878" s="986"/>
      <c r="L878" s="852"/>
      <c r="M878" s="852"/>
      <c r="N878" s="805"/>
      <c r="O878" s="971"/>
      <c r="P878" s="803"/>
      <c r="Q878" s="955"/>
      <c r="R878" s="803"/>
      <c r="S878" s="955"/>
      <c r="T878" s="803"/>
      <c r="U878" s="955"/>
      <c r="V878" s="958"/>
      <c r="W878" s="955"/>
      <c r="X878" s="955"/>
      <c r="Y878" s="968"/>
      <c r="Z878" s="68">
        <v>4</v>
      </c>
      <c r="AA878" s="298"/>
      <c r="AB878" s="383"/>
      <c r="AC878" s="385"/>
      <c r="AD878" s="384" t="str">
        <f t="shared" si="84"/>
        <v/>
      </c>
      <c r="AE878" s="383"/>
      <c r="AF878" s="302" t="str">
        <f t="shared" si="85"/>
        <v/>
      </c>
      <c r="AG878" s="383"/>
      <c r="AH878" s="302" t="str">
        <f t="shared" si="86"/>
        <v/>
      </c>
      <c r="AI878" s="315" t="str">
        <f t="shared" si="87"/>
        <v/>
      </c>
      <c r="AJ878" s="69" t="str">
        <f>IFERROR(IF(AND(AD877="Probabilidad",AD878="Probabilidad"),(AJ877-(+AJ877*AI878)),IF(AND(AD877="Impacto",AD878="Probabilidad"),(AJ876-(+AJ876*AI878)),IF(AD878="Impacto",AJ877,""))),"")</f>
        <v/>
      </c>
      <c r="AK878" s="69" t="str">
        <f>IFERROR(IF(AND(AD877="Impacto",AD878="Impacto"),(AK877-(+AK877*AI878)),IF(AND(AD877="Probabilidad",AD878="Impacto"),(AK876-(+AK876*AI878)),IF(AD878="Probabilidad",AK877,""))),"")</f>
        <v/>
      </c>
      <c r="AL878" s="19"/>
      <c r="AM878" s="96"/>
      <c r="AN878" s="96"/>
      <c r="AO878" s="952"/>
      <c r="AP878" s="952"/>
      <c r="AQ878" s="968"/>
      <c r="AR878" s="952"/>
      <c r="AS878" s="952"/>
      <c r="AT878" s="968"/>
      <c r="AU878" s="968"/>
      <c r="AV878" s="968"/>
      <c r="AW878" s="805"/>
      <c r="AX878" s="852"/>
      <c r="AY878" s="852"/>
      <c r="AZ878" s="852"/>
      <c r="BA878" s="852"/>
      <c r="BB878" s="1046"/>
      <c r="BC878" s="852"/>
      <c r="BD878" s="852"/>
      <c r="BE878" s="1020"/>
      <c r="BF878" s="1020"/>
      <c r="BG878" s="1020"/>
      <c r="BH878" s="1020"/>
      <c r="BI878" s="1020"/>
      <c r="BJ878" s="852"/>
      <c r="BK878" s="852"/>
      <c r="BL878" s="1041"/>
    </row>
    <row r="879" spans="1:64" ht="42" customHeight="1" x14ac:dyDescent="0.25">
      <c r="A879" s="1056"/>
      <c r="B879" s="1168"/>
      <c r="C879" s="1062"/>
      <c r="D879" s="1013"/>
      <c r="E879" s="946"/>
      <c r="F879" s="1016"/>
      <c r="G879" s="852"/>
      <c r="H879" s="803"/>
      <c r="I879" s="1044"/>
      <c r="J879" s="983"/>
      <c r="K879" s="986"/>
      <c r="L879" s="852"/>
      <c r="M879" s="852"/>
      <c r="N879" s="805"/>
      <c r="O879" s="971"/>
      <c r="P879" s="803"/>
      <c r="Q879" s="955"/>
      <c r="R879" s="803"/>
      <c r="S879" s="955"/>
      <c r="T879" s="803"/>
      <c r="U879" s="955"/>
      <c r="V879" s="958"/>
      <c r="W879" s="955"/>
      <c r="X879" s="955"/>
      <c r="Y879" s="968"/>
      <c r="Z879" s="68">
        <v>5</v>
      </c>
      <c r="AA879" s="298"/>
      <c r="AB879" s="383"/>
      <c r="AC879" s="385"/>
      <c r="AD879" s="384" t="str">
        <f t="shared" si="84"/>
        <v/>
      </c>
      <c r="AE879" s="383"/>
      <c r="AF879" s="302" t="str">
        <f t="shared" si="85"/>
        <v/>
      </c>
      <c r="AG879" s="383"/>
      <c r="AH879" s="302" t="str">
        <f t="shared" si="86"/>
        <v/>
      </c>
      <c r="AI879" s="315" t="str">
        <f t="shared" si="87"/>
        <v/>
      </c>
      <c r="AJ879" s="69" t="str">
        <f>IFERROR(IF(AND(AD878="Probabilidad",AD879="Probabilidad"),(AJ878-(+AJ878*AI879)),IF(AND(AD878="Impacto",AD879="Probabilidad"),(AJ877-(+AJ877*AI879)),IF(AD879="Impacto",AJ878,""))),"")</f>
        <v/>
      </c>
      <c r="AK879" s="69" t="str">
        <f>IFERROR(IF(AND(AD878="Impacto",AD879="Impacto"),(AK878-(+AK878*AI879)),IF(AND(AD878="Probabilidad",AD879="Impacto"),(AK877-(+AK877*AI879)),IF(AD879="Probabilidad",AK878,""))),"")</f>
        <v/>
      </c>
      <c r="AL879" s="19"/>
      <c r="AM879" s="96"/>
      <c r="AN879" s="96"/>
      <c r="AO879" s="952"/>
      <c r="AP879" s="952"/>
      <c r="AQ879" s="968"/>
      <c r="AR879" s="952"/>
      <c r="AS879" s="952"/>
      <c r="AT879" s="968"/>
      <c r="AU879" s="968"/>
      <c r="AV879" s="968"/>
      <c r="AW879" s="805"/>
      <c r="AX879" s="852"/>
      <c r="AY879" s="852"/>
      <c r="AZ879" s="852"/>
      <c r="BA879" s="852"/>
      <c r="BB879" s="1046"/>
      <c r="BC879" s="852"/>
      <c r="BD879" s="852"/>
      <c r="BE879" s="1020"/>
      <c r="BF879" s="1020"/>
      <c r="BG879" s="1020"/>
      <c r="BH879" s="1020"/>
      <c r="BI879" s="1020"/>
      <c r="BJ879" s="852"/>
      <c r="BK879" s="852"/>
      <c r="BL879" s="1041"/>
    </row>
    <row r="880" spans="1:64" ht="42" customHeight="1" thickBot="1" x14ac:dyDescent="0.3">
      <c r="A880" s="1056"/>
      <c r="B880" s="1168"/>
      <c r="C880" s="1062"/>
      <c r="D880" s="1014"/>
      <c r="E880" s="947"/>
      <c r="F880" s="1017"/>
      <c r="G880" s="960"/>
      <c r="H880" s="847"/>
      <c r="I880" s="1045"/>
      <c r="J880" s="984"/>
      <c r="K880" s="987"/>
      <c r="L880" s="960"/>
      <c r="M880" s="960"/>
      <c r="N880" s="806"/>
      <c r="O880" s="972"/>
      <c r="P880" s="847"/>
      <c r="Q880" s="956"/>
      <c r="R880" s="847"/>
      <c r="S880" s="956"/>
      <c r="T880" s="847"/>
      <c r="U880" s="956"/>
      <c r="V880" s="959"/>
      <c r="W880" s="956"/>
      <c r="X880" s="956"/>
      <c r="Y880" s="969"/>
      <c r="Z880" s="60">
        <v>6</v>
      </c>
      <c r="AA880" s="299"/>
      <c r="AB880" s="388"/>
      <c r="AC880" s="387"/>
      <c r="AD880" s="391" t="str">
        <f t="shared" si="84"/>
        <v/>
      </c>
      <c r="AE880" s="397"/>
      <c r="AF880" s="303" t="str">
        <f t="shared" si="85"/>
        <v/>
      </c>
      <c r="AG880" s="397"/>
      <c r="AH880" s="303" t="str">
        <f t="shared" si="86"/>
        <v/>
      </c>
      <c r="AI880" s="61" t="str">
        <f t="shared" si="87"/>
        <v/>
      </c>
      <c r="AJ880" s="69" t="str">
        <f>IFERROR(IF(AND(AD879="Probabilidad",AD880="Probabilidad"),(AJ879-(+AJ879*AI880)),IF(AND(AD879="Impacto",AD880="Probabilidad"),(AJ878-(+AJ878*AI880)),IF(AD880="Impacto",AJ879,""))),"")</f>
        <v/>
      </c>
      <c r="AK880" s="69" t="str">
        <f>IFERROR(IF(AND(AD879="Impacto",AD880="Impacto"),(AK879-(+AK879*AI880)),IF(AND(AD879="Probabilidad",AD880="Impacto"),(AK878-(+AK878*AI880)),IF(AD880="Probabilidad",AK879,""))),"")</f>
        <v/>
      </c>
      <c r="AL880" s="20"/>
      <c r="AM880" s="97"/>
      <c r="AN880" s="97"/>
      <c r="AO880" s="953"/>
      <c r="AP880" s="953"/>
      <c r="AQ880" s="969"/>
      <c r="AR880" s="953"/>
      <c r="AS880" s="953"/>
      <c r="AT880" s="969"/>
      <c r="AU880" s="969"/>
      <c r="AV880" s="969"/>
      <c r="AW880" s="806"/>
      <c r="AX880" s="960"/>
      <c r="AY880" s="960"/>
      <c r="AZ880" s="960"/>
      <c r="BA880" s="960"/>
      <c r="BB880" s="1047"/>
      <c r="BC880" s="960"/>
      <c r="BD880" s="960"/>
      <c r="BE880" s="1021"/>
      <c r="BF880" s="1021"/>
      <c r="BG880" s="1021"/>
      <c r="BH880" s="1021"/>
      <c r="BI880" s="1021"/>
      <c r="BJ880" s="960"/>
      <c r="BK880" s="960"/>
      <c r="BL880" s="1042"/>
    </row>
    <row r="881" spans="1:64" ht="75.75" customHeight="1" thickBot="1" x14ac:dyDescent="0.3">
      <c r="A881" s="1056"/>
      <c r="B881" s="1168"/>
      <c r="C881" s="1062"/>
      <c r="D881" s="1012" t="s">
        <v>840</v>
      </c>
      <c r="E881" s="945" t="s">
        <v>1484</v>
      </c>
      <c r="F881" s="1015">
        <v>4</v>
      </c>
      <c r="G881" s="851" t="s">
        <v>1492</v>
      </c>
      <c r="H881" s="802" t="s">
        <v>99</v>
      </c>
      <c r="I881" s="1043" t="s">
        <v>1810</v>
      </c>
      <c r="J881" s="982" t="s">
        <v>16</v>
      </c>
      <c r="K881" s="985" t="str">
        <f>CONCATENATE(" *",[34]Árbol_G!C920," *",[34]Árbol_G!E920," *",[34]Árbol_G!G920)</f>
        <v xml:space="preserve"> * * *</v>
      </c>
      <c r="L881" s="851" t="s">
        <v>1496</v>
      </c>
      <c r="M881" s="851" t="s">
        <v>1497</v>
      </c>
      <c r="N881" s="804"/>
      <c r="O881" s="1049"/>
      <c r="P881" s="802" t="s">
        <v>62</v>
      </c>
      <c r="Q881" s="954">
        <f>IF(P881="Muy Alta",100%,IF(P881="Alta",80%,IF(P881="Media",60%,IF(P881="Baja",40%,IF(P881="Muy Baja",20%,"")))))</f>
        <v>0.6</v>
      </c>
      <c r="R881" s="802"/>
      <c r="S881" s="954" t="str">
        <f>IF(R881="Catastrófico",100%,IF(R881="Mayor",80%,IF(R881="Moderado",60%,IF(R881="Menor",40%,IF(R881="Leve",20%,"")))))</f>
        <v/>
      </c>
      <c r="T881" s="802" t="s">
        <v>9</v>
      </c>
      <c r="U881" s="954">
        <f>IF(T881="Catastrófico",100%,IF(T881="Mayor",80%,IF(T881="Moderado",60%,IF(T881="Menor",40%,IF(T881="Leve",20%,"")))))</f>
        <v>0.4</v>
      </c>
      <c r="V881" s="957" t="str">
        <f>IF(W881=100%,"Catastrófico",IF(W881=80%,"Mayor",IF(W881=60%,"Moderado",IF(W881=40%,"Menor",IF(W881=20%,"Leve","")))))</f>
        <v>Menor</v>
      </c>
      <c r="W881" s="954">
        <f>IF(AND(S881="",U881=""),"",MAX(S881,U881))</f>
        <v>0.4</v>
      </c>
      <c r="X881" s="954" t="str">
        <f>CONCATENATE(P881,V881)</f>
        <v>MediaMenor</v>
      </c>
      <c r="Y881" s="967" t="str">
        <f>IF(X881="Muy AltaLeve","Alto",IF(X881="Muy AltaMenor","Alto",IF(X881="Muy AltaModerado","Alto",IF(X881="Muy AltaMayor","Alto",IF(X881="Muy AltaCatastrófico","Extremo",IF(X881="AltaLeve","Moderado",IF(X881="AltaMenor","Moderado",IF(X881="AltaModerado","Alto",IF(X881="AltaMayor","Alto",IF(X881="AltaCatastrófico","Extremo",IF(X881="MediaLeve","Moderado",IF(X881="MediaMenor","Moderado",IF(X881="MediaModerado","Moderado",IF(X881="MediaMayor","Alto",IF(X881="MediaCatastrófico","Extremo",IF(X881="BajaLeve","Bajo",IF(X881="BajaMenor","Moderado",IF(X881="BajaModerado","Moderado",IF(X881="BajaMayor","Alto",IF(X881="BajaCatastrófico","Extremo",IF(X881="Muy BajaLeve","Bajo",IF(X881="Muy BajaMenor","Bajo",IF(X881="Muy BajaModerado","Moderado",IF(X881="Muy BajaMayor","Alto",IF(X881="Muy BajaCatastrófico","Extremo","")))))))))))))))))))))))))</f>
        <v>Moderado</v>
      </c>
      <c r="Z881" s="58">
        <v>1</v>
      </c>
      <c r="AA881" s="298" t="s">
        <v>1203</v>
      </c>
      <c r="AB881" s="381" t="s">
        <v>170</v>
      </c>
      <c r="AC881" s="385" t="s">
        <v>847</v>
      </c>
      <c r="AD881" s="382" t="str">
        <f t="shared" si="84"/>
        <v>Probabilidad</v>
      </c>
      <c r="AE881" s="381" t="s">
        <v>75</v>
      </c>
      <c r="AF881" s="301">
        <f t="shared" si="85"/>
        <v>0.15</v>
      </c>
      <c r="AG881" s="381" t="s">
        <v>77</v>
      </c>
      <c r="AH881" s="301">
        <f t="shared" si="86"/>
        <v>0.15</v>
      </c>
      <c r="AI881" s="300">
        <f t="shared" si="87"/>
        <v>0.3</v>
      </c>
      <c r="AJ881" s="59">
        <f>IFERROR(IF(AD881="Probabilidad",(Q881-(+Q881*AI881)),IF(AD881="Impacto",Q881,"")),"")</f>
        <v>0.42</v>
      </c>
      <c r="AK881" s="59">
        <f>IFERROR(IF(AD881="Impacto",(W881-(+W881*AI881)),IF(AD881="Probabilidad",W881,"")),"")</f>
        <v>0.4</v>
      </c>
      <c r="AL881" s="10" t="s">
        <v>66</v>
      </c>
      <c r="AM881" s="107" t="s">
        <v>67</v>
      </c>
      <c r="AN881" s="107" t="s">
        <v>80</v>
      </c>
      <c r="AO881" s="951">
        <f>Q881</f>
        <v>0.6</v>
      </c>
      <c r="AP881" s="951">
        <f>IF(AJ881="","",MIN(AJ881:AJ886))</f>
        <v>0.42</v>
      </c>
      <c r="AQ881" s="967" t="str">
        <f>IFERROR(IF(AP881="","",IF(AP881&lt;=0.2,"Muy Baja",IF(AP881&lt;=0.4,"Baja",IF(AP881&lt;=0.6,"Media",IF(AP881&lt;=0.8,"Alta","Muy Alta"))))),"")</f>
        <v>Media</v>
      </c>
      <c r="AR881" s="951">
        <f>W881</f>
        <v>0.4</v>
      </c>
      <c r="AS881" s="951">
        <f>IF(AK881="","",MIN(AK881:AK886))</f>
        <v>0.30000000000000004</v>
      </c>
      <c r="AT881" s="967" t="str">
        <f>IFERROR(IF(AS881="","",IF(AS881&lt;=0.2,"Leve",IF(AS881&lt;=0.4,"Menor",IF(AS881&lt;=0.6,"Moderado",IF(AS881&lt;=0.8,"Mayor","Catastrófico"))))),"")</f>
        <v>Menor</v>
      </c>
      <c r="AU881" s="967" t="str">
        <f>Y881</f>
        <v>Moderado</v>
      </c>
      <c r="AV881" s="967" t="str">
        <f>IFERROR(IF(OR(AND(AQ881="Muy Baja",AT881="Leve"),AND(AQ881="Muy Baja",AT881="Menor"),AND(AQ881="Baja",AT881="Leve")),"Bajo",IF(OR(AND(AQ881="Muy baja",AT881="Moderado"),AND(AQ881="Baja",AT881="Menor"),AND(AQ881="Baja",AT881="Moderado"),AND(AQ881="Media",AT881="Leve"),AND(AQ881="Media",AT881="Menor"),AND(AQ881="Media",AT881="Moderado"),AND(AQ881="Alta",AT881="Leve"),AND(AQ881="Alta",AT881="Menor")),"Moderado",IF(OR(AND(AQ881="Muy Baja",AT881="Mayor"),AND(AQ881="Baja",AT881="Mayor"),AND(AQ881="Media",AT881="Mayor"),AND(AQ881="Alta",AT881="Moderado"),AND(AQ881="Alta",AT881="Mayor"),AND(AQ881="Muy Alta",AT881="Leve"),AND(AQ881="Muy Alta",AT881="Menor"),AND(AQ881="Muy Alta",AT881="Moderado"),AND(AQ881="Muy Alta",AT881="Mayor")),"Alto",IF(OR(AND(AQ881="Muy Baja",AT881="Catastrófico"),AND(AQ881="Baja",AT881="Catastrófico"),AND(AQ881="Media",AT881="Catastrófico"),AND(AQ881="Alta",AT881="Catastrófico"),AND(AQ881="Muy Alta",AT881="Catastrófico")),"Extremo","")))),"")</f>
        <v>Moderado</v>
      </c>
      <c r="AW881" s="802" t="s">
        <v>167</v>
      </c>
      <c r="AX881" s="851" t="s">
        <v>1498</v>
      </c>
      <c r="AY881" s="851" t="s">
        <v>1811</v>
      </c>
      <c r="AZ881" s="851" t="s">
        <v>1490</v>
      </c>
      <c r="BA881" s="851" t="s">
        <v>1491</v>
      </c>
      <c r="BB881" s="1037">
        <v>45291</v>
      </c>
      <c r="BC881" s="1184"/>
      <c r="BD881" s="1184"/>
      <c r="BE881" s="1188"/>
      <c r="BF881" s="1188"/>
      <c r="BG881" s="1188"/>
      <c r="BH881" s="1039"/>
      <c r="BI881" s="1039"/>
      <c r="BJ881" s="1279"/>
      <c r="BK881" s="1282"/>
      <c r="BL881" s="1276"/>
    </row>
    <row r="882" spans="1:64" ht="70.5" x14ac:dyDescent="0.25">
      <c r="A882" s="1056"/>
      <c r="B882" s="1168"/>
      <c r="C882" s="1062"/>
      <c r="D882" s="1013"/>
      <c r="E882" s="946"/>
      <c r="F882" s="1016"/>
      <c r="G882" s="852"/>
      <c r="H882" s="803"/>
      <c r="I882" s="1044"/>
      <c r="J882" s="983"/>
      <c r="K882" s="986"/>
      <c r="L882" s="852"/>
      <c r="M882" s="852"/>
      <c r="N882" s="805"/>
      <c r="O882" s="1050"/>
      <c r="P882" s="803"/>
      <c r="Q882" s="955"/>
      <c r="R882" s="803"/>
      <c r="S882" s="955"/>
      <c r="T882" s="803"/>
      <c r="U882" s="955"/>
      <c r="V882" s="958"/>
      <c r="W882" s="955"/>
      <c r="X882" s="955"/>
      <c r="Y882" s="968"/>
      <c r="Z882" s="68">
        <v>2</v>
      </c>
      <c r="AA882" s="298" t="s">
        <v>1499</v>
      </c>
      <c r="AB882" s="383" t="s">
        <v>170</v>
      </c>
      <c r="AC882" s="385" t="s">
        <v>847</v>
      </c>
      <c r="AD882" s="384" t="str">
        <f t="shared" si="84"/>
        <v>Impacto</v>
      </c>
      <c r="AE882" s="383" t="s">
        <v>76</v>
      </c>
      <c r="AF882" s="302">
        <f t="shared" si="85"/>
        <v>0.1</v>
      </c>
      <c r="AG882" s="383" t="s">
        <v>77</v>
      </c>
      <c r="AH882" s="302">
        <f t="shared" si="86"/>
        <v>0.15</v>
      </c>
      <c r="AI882" s="315">
        <f t="shared" si="87"/>
        <v>0.25</v>
      </c>
      <c r="AJ882" s="69">
        <f>IFERROR(IF(AND(AD881="Probabilidad",AD882="Probabilidad"),(AJ881-(+AJ881*AI882)),IF(AD882="Probabilidad",(Q881-(+Q881*AI882)),IF(AD882="Impacto",AJ881,""))),"")</f>
        <v>0.42</v>
      </c>
      <c r="AK882" s="69">
        <f>IFERROR(IF(AND(AD881="Impacto",AD882="Impacto"),(AK881-(+AK881*AI882)),IF(AD882="Impacto",(W881-(+W881*AI882)),IF(AD882="Probabilidad",AK881,""))),"")</f>
        <v>0.30000000000000004</v>
      </c>
      <c r="AL882" s="19" t="s">
        <v>66</v>
      </c>
      <c r="AM882" s="107" t="s">
        <v>67</v>
      </c>
      <c r="AN882" s="107" t="s">
        <v>80</v>
      </c>
      <c r="AO882" s="952"/>
      <c r="AP882" s="952"/>
      <c r="AQ882" s="968"/>
      <c r="AR882" s="952"/>
      <c r="AS882" s="952"/>
      <c r="AT882" s="968"/>
      <c r="AU882" s="968"/>
      <c r="AV882" s="968"/>
      <c r="AW882" s="803"/>
      <c r="AX882" s="852"/>
      <c r="AY882" s="852"/>
      <c r="AZ882" s="852"/>
      <c r="BA882" s="852"/>
      <c r="BB882" s="1046"/>
      <c r="BC882" s="1185"/>
      <c r="BD882" s="1185"/>
      <c r="BE882" s="1189"/>
      <c r="BF882" s="1189"/>
      <c r="BG882" s="1189"/>
      <c r="BH882" s="1020"/>
      <c r="BI882" s="1020"/>
      <c r="BJ882" s="1280"/>
      <c r="BK882" s="1280"/>
      <c r="BL882" s="1277"/>
    </row>
    <row r="883" spans="1:64" x14ac:dyDescent="0.25">
      <c r="A883" s="1056"/>
      <c r="B883" s="1168"/>
      <c r="C883" s="1062"/>
      <c r="D883" s="1013"/>
      <c r="E883" s="946"/>
      <c r="F883" s="1016"/>
      <c r="G883" s="852"/>
      <c r="H883" s="803"/>
      <c r="I883" s="1044"/>
      <c r="J883" s="983"/>
      <c r="K883" s="986"/>
      <c r="L883" s="852"/>
      <c r="M883" s="852"/>
      <c r="N883" s="805"/>
      <c r="O883" s="1050"/>
      <c r="P883" s="803"/>
      <c r="Q883" s="955"/>
      <c r="R883" s="803"/>
      <c r="S883" s="955"/>
      <c r="T883" s="803"/>
      <c r="U883" s="955"/>
      <c r="V883" s="958"/>
      <c r="W883" s="955"/>
      <c r="X883" s="955"/>
      <c r="Y883" s="968"/>
      <c r="Z883" s="68">
        <v>3</v>
      </c>
      <c r="AA883" s="298"/>
      <c r="AB883" s="383"/>
      <c r="AC883" s="385"/>
      <c r="AD883" s="384" t="str">
        <f t="shared" si="84"/>
        <v/>
      </c>
      <c r="AE883" s="383"/>
      <c r="AF883" s="302" t="str">
        <f t="shared" si="85"/>
        <v/>
      </c>
      <c r="AG883" s="383"/>
      <c r="AH883" s="302" t="str">
        <f t="shared" si="86"/>
        <v/>
      </c>
      <c r="AI883" s="315" t="str">
        <f t="shared" si="87"/>
        <v/>
      </c>
      <c r="AJ883" s="69" t="str">
        <f>IFERROR(IF(AND(AD882="Probabilidad",AD883="Probabilidad"),(AJ882-(+AJ882*AI883)),IF(AND(AD882="Impacto",AD883="Probabilidad"),(AJ881-(+AJ881*AI883)),IF(AD883="Impacto",AJ882,""))),"")</f>
        <v/>
      </c>
      <c r="AK883" s="69" t="str">
        <f>IFERROR(IF(AND(AD882="Impacto",AD883="Impacto"),(AK882-(+AK882*AI883)),IF(AND(AD882="Probabilidad",AD883="Impacto"),(AK881-(+AK881*AI883)),IF(AD883="Probabilidad",AK882,""))),"")</f>
        <v/>
      </c>
      <c r="AL883" s="19"/>
      <c r="AM883" s="96"/>
      <c r="AN883" s="96"/>
      <c r="AO883" s="952"/>
      <c r="AP883" s="952"/>
      <c r="AQ883" s="968"/>
      <c r="AR883" s="952"/>
      <c r="AS883" s="952"/>
      <c r="AT883" s="968"/>
      <c r="AU883" s="968"/>
      <c r="AV883" s="968"/>
      <c r="AW883" s="803"/>
      <c r="AX883" s="852"/>
      <c r="AY883" s="852"/>
      <c r="AZ883" s="852"/>
      <c r="BA883" s="852"/>
      <c r="BB883" s="1046"/>
      <c r="BC883" s="1185"/>
      <c r="BD883" s="1185"/>
      <c r="BE883" s="1189"/>
      <c r="BF883" s="1189"/>
      <c r="BG883" s="1189"/>
      <c r="BH883" s="1020"/>
      <c r="BI883" s="1020"/>
      <c r="BJ883" s="1280"/>
      <c r="BK883" s="1280"/>
      <c r="BL883" s="1277"/>
    </row>
    <row r="884" spans="1:64" x14ac:dyDescent="0.25">
      <c r="A884" s="1056"/>
      <c r="B884" s="1168"/>
      <c r="C884" s="1062"/>
      <c r="D884" s="1013"/>
      <c r="E884" s="946"/>
      <c r="F884" s="1016"/>
      <c r="G884" s="852"/>
      <c r="H884" s="803"/>
      <c r="I884" s="1044"/>
      <c r="J884" s="983"/>
      <c r="K884" s="986"/>
      <c r="L884" s="852"/>
      <c r="M884" s="852"/>
      <c r="N884" s="805"/>
      <c r="O884" s="1050"/>
      <c r="P884" s="803"/>
      <c r="Q884" s="955"/>
      <c r="R884" s="803"/>
      <c r="S884" s="955"/>
      <c r="T884" s="803"/>
      <c r="U884" s="955"/>
      <c r="V884" s="958"/>
      <c r="W884" s="955"/>
      <c r="X884" s="955"/>
      <c r="Y884" s="968"/>
      <c r="Z884" s="68">
        <v>4</v>
      </c>
      <c r="AA884" s="298"/>
      <c r="AB884" s="383"/>
      <c r="AC884" s="385"/>
      <c r="AD884" s="384" t="str">
        <f t="shared" si="84"/>
        <v/>
      </c>
      <c r="AE884" s="383"/>
      <c r="AF884" s="302" t="str">
        <f t="shared" si="85"/>
        <v/>
      </c>
      <c r="AG884" s="383"/>
      <c r="AH884" s="302" t="str">
        <f t="shared" si="86"/>
        <v/>
      </c>
      <c r="AI884" s="315" t="str">
        <f t="shared" si="87"/>
        <v/>
      </c>
      <c r="AJ884" s="69" t="str">
        <f>IFERROR(IF(AND(AD883="Probabilidad",AD884="Probabilidad"),(AJ883-(+AJ883*AI884)),IF(AND(AD883="Impacto",AD884="Probabilidad"),(AJ882-(+AJ882*AI884)),IF(AD884="Impacto",AJ883,""))),"")</f>
        <v/>
      </c>
      <c r="AK884" s="69" t="str">
        <f>IFERROR(IF(AND(AD883="Impacto",AD884="Impacto"),(AK883-(+AK883*AI884)),IF(AND(AD883="Probabilidad",AD884="Impacto"),(AK882-(+AK882*AI884)),IF(AD884="Probabilidad",AK883,""))),"")</f>
        <v/>
      </c>
      <c r="AL884" s="19"/>
      <c r="AM884" s="96"/>
      <c r="AN884" s="96"/>
      <c r="AO884" s="952"/>
      <c r="AP884" s="952"/>
      <c r="AQ884" s="968"/>
      <c r="AR884" s="952"/>
      <c r="AS884" s="952"/>
      <c r="AT884" s="968"/>
      <c r="AU884" s="968"/>
      <c r="AV884" s="968"/>
      <c r="AW884" s="803"/>
      <c r="AX884" s="852"/>
      <c r="AY884" s="852"/>
      <c r="AZ884" s="852"/>
      <c r="BA884" s="852"/>
      <c r="BB884" s="1046"/>
      <c r="BC884" s="1185"/>
      <c r="BD884" s="1185"/>
      <c r="BE884" s="1189"/>
      <c r="BF884" s="1189"/>
      <c r="BG884" s="1189"/>
      <c r="BH884" s="1020"/>
      <c r="BI884" s="1020"/>
      <c r="BJ884" s="1280"/>
      <c r="BK884" s="1280"/>
      <c r="BL884" s="1277"/>
    </row>
    <row r="885" spans="1:64" x14ac:dyDescent="0.25">
      <c r="A885" s="1056"/>
      <c r="B885" s="1168"/>
      <c r="C885" s="1062"/>
      <c r="D885" s="1013"/>
      <c r="E885" s="946"/>
      <c r="F885" s="1016"/>
      <c r="G885" s="852"/>
      <c r="H885" s="803"/>
      <c r="I885" s="1044"/>
      <c r="J885" s="983"/>
      <c r="K885" s="986"/>
      <c r="L885" s="852"/>
      <c r="M885" s="852"/>
      <c r="N885" s="805"/>
      <c r="O885" s="1050"/>
      <c r="P885" s="803"/>
      <c r="Q885" s="955"/>
      <c r="R885" s="803"/>
      <c r="S885" s="955"/>
      <c r="T885" s="803"/>
      <c r="U885" s="955"/>
      <c r="V885" s="958"/>
      <c r="W885" s="955"/>
      <c r="X885" s="955"/>
      <c r="Y885" s="968"/>
      <c r="Z885" s="68">
        <v>5</v>
      </c>
      <c r="AA885" s="298"/>
      <c r="AB885" s="383"/>
      <c r="AC885" s="385"/>
      <c r="AD885" s="384" t="str">
        <f t="shared" si="84"/>
        <v/>
      </c>
      <c r="AE885" s="383"/>
      <c r="AF885" s="302" t="str">
        <f t="shared" si="85"/>
        <v/>
      </c>
      <c r="AG885" s="383"/>
      <c r="AH885" s="302" t="str">
        <f t="shared" si="86"/>
        <v/>
      </c>
      <c r="AI885" s="315" t="str">
        <f t="shared" si="87"/>
        <v/>
      </c>
      <c r="AJ885" s="69" t="str">
        <f>IFERROR(IF(AND(AD884="Probabilidad",AD885="Probabilidad"),(AJ884-(+AJ884*AI885)),IF(AND(AD884="Impacto",AD885="Probabilidad"),(AJ883-(+AJ883*AI885)),IF(AD885="Impacto",AJ884,""))),"")</f>
        <v/>
      </c>
      <c r="AK885" s="69" t="str">
        <f>IFERROR(IF(AND(AD884="Impacto",AD885="Impacto"),(AK884-(+AK884*AI885)),IF(AND(AD884="Probabilidad",AD885="Impacto"),(AK883-(+AK883*AI885)),IF(AD885="Probabilidad",AK884,""))),"")</f>
        <v/>
      </c>
      <c r="AL885" s="19"/>
      <c r="AM885" s="96"/>
      <c r="AN885" s="96"/>
      <c r="AO885" s="952"/>
      <c r="AP885" s="952"/>
      <c r="AQ885" s="968"/>
      <c r="AR885" s="952"/>
      <c r="AS885" s="952"/>
      <c r="AT885" s="968"/>
      <c r="AU885" s="968"/>
      <c r="AV885" s="968"/>
      <c r="AW885" s="803"/>
      <c r="AX885" s="852"/>
      <c r="AY885" s="852"/>
      <c r="AZ885" s="852"/>
      <c r="BA885" s="852"/>
      <c r="BB885" s="1046"/>
      <c r="BC885" s="1185"/>
      <c r="BD885" s="1185"/>
      <c r="BE885" s="1189"/>
      <c r="BF885" s="1189"/>
      <c r="BG885" s="1189"/>
      <c r="BH885" s="1020"/>
      <c r="BI885" s="1020"/>
      <c r="BJ885" s="1280"/>
      <c r="BK885" s="1280"/>
      <c r="BL885" s="1277"/>
    </row>
    <row r="886" spans="1:64" ht="15.75" thickBot="1" x14ac:dyDescent="0.3">
      <c r="A886" s="1056"/>
      <c r="B886" s="1168"/>
      <c r="C886" s="1062"/>
      <c r="D886" s="1014"/>
      <c r="E886" s="947"/>
      <c r="F886" s="1017"/>
      <c r="G886" s="960"/>
      <c r="H886" s="847"/>
      <c r="I886" s="1045"/>
      <c r="J886" s="984"/>
      <c r="K886" s="987"/>
      <c r="L886" s="960"/>
      <c r="M886" s="960"/>
      <c r="N886" s="806"/>
      <c r="O886" s="1051"/>
      <c r="P886" s="847"/>
      <c r="Q886" s="956"/>
      <c r="R886" s="847"/>
      <c r="S886" s="956"/>
      <c r="T886" s="847"/>
      <c r="U886" s="956"/>
      <c r="V886" s="959"/>
      <c r="W886" s="956"/>
      <c r="X886" s="956"/>
      <c r="Y886" s="969"/>
      <c r="Z886" s="60">
        <v>6</v>
      </c>
      <c r="AA886" s="299"/>
      <c r="AB886" s="388"/>
      <c r="AC886" s="387"/>
      <c r="AD886" s="391" t="str">
        <f t="shared" si="84"/>
        <v/>
      </c>
      <c r="AE886" s="388"/>
      <c r="AF886" s="303" t="str">
        <f t="shared" si="85"/>
        <v/>
      </c>
      <c r="AG886" s="388"/>
      <c r="AH886" s="303" t="str">
        <f t="shared" si="86"/>
        <v/>
      </c>
      <c r="AI886" s="61" t="str">
        <f t="shared" si="87"/>
        <v/>
      </c>
      <c r="AJ886" s="69" t="str">
        <f>IFERROR(IF(AND(AD885="Probabilidad",AD886="Probabilidad"),(AJ885-(+AJ885*AI886)),IF(AND(AD885="Impacto",AD886="Probabilidad"),(AJ884-(+AJ884*AI886)),IF(AD886="Impacto",AJ885,""))),"")</f>
        <v/>
      </c>
      <c r="AK886" s="69" t="str">
        <f>IFERROR(IF(AND(AD885="Impacto",AD886="Impacto"),(AK885-(+AK885*AI886)),IF(AND(AD885="Probabilidad",AD886="Impacto"),(AK884-(+AK884*AI886)),IF(AD886="Probabilidad",AK885,""))),"")</f>
        <v/>
      </c>
      <c r="AL886" s="20"/>
      <c r="AM886" s="97"/>
      <c r="AN886" s="97"/>
      <c r="AO886" s="953"/>
      <c r="AP886" s="953"/>
      <c r="AQ886" s="969"/>
      <c r="AR886" s="953"/>
      <c r="AS886" s="953"/>
      <c r="AT886" s="969"/>
      <c r="AU886" s="969"/>
      <c r="AV886" s="969"/>
      <c r="AW886" s="847"/>
      <c r="AX886" s="960"/>
      <c r="AY886" s="960"/>
      <c r="AZ886" s="960"/>
      <c r="BA886" s="960"/>
      <c r="BB886" s="1047"/>
      <c r="BC886" s="1186"/>
      <c r="BD886" s="1186"/>
      <c r="BE886" s="1190"/>
      <c r="BF886" s="1190"/>
      <c r="BG886" s="1190"/>
      <c r="BH886" s="1021"/>
      <c r="BI886" s="1021"/>
      <c r="BJ886" s="1281"/>
      <c r="BK886" s="1281"/>
      <c r="BL886" s="1278"/>
    </row>
    <row r="887" spans="1:64" ht="132" customHeight="1" thickBot="1" x14ac:dyDescent="0.3">
      <c r="A887" s="1056"/>
      <c r="B887" s="1168"/>
      <c r="C887" s="1062"/>
      <c r="D887" s="1012" t="s">
        <v>840</v>
      </c>
      <c r="E887" s="945" t="s">
        <v>1484</v>
      </c>
      <c r="F887" s="1015">
        <v>5</v>
      </c>
      <c r="G887" s="851" t="s">
        <v>1500</v>
      </c>
      <c r="H887" s="802" t="s">
        <v>100</v>
      </c>
      <c r="I887" s="1043" t="s">
        <v>1812</v>
      </c>
      <c r="J887" s="982" t="s">
        <v>16</v>
      </c>
      <c r="K887" s="1001" t="str">
        <f>CONCATENATE(" *",[34]Árbol_G!C937," *",[34]Árbol_G!E937," *",[34]Árbol_G!G937)</f>
        <v xml:space="preserve"> * * *</v>
      </c>
      <c r="L887" s="851" t="s">
        <v>1501</v>
      </c>
      <c r="M887" s="851" t="s">
        <v>1350</v>
      </c>
      <c r="N887" s="1052"/>
      <c r="O887" s="1049"/>
      <c r="P887" s="802" t="s">
        <v>62</v>
      </c>
      <c r="Q887" s="954">
        <f>IF(P887="Muy Alta",100%,IF(P887="Alta",80%,IF(P887="Media",60%,IF(P887="Baja",40%,IF(P887="Muy Baja",20%,"")))))</f>
        <v>0.6</v>
      </c>
      <c r="R887" s="802" t="s">
        <v>74</v>
      </c>
      <c r="S887" s="954">
        <f>IF(R887="Catastrófico",100%,IF(R887="Mayor",80%,IF(R887="Moderado",60%,IF(R887="Menor",40%,IF(R887="Leve",20%,"")))))</f>
        <v>0.2</v>
      </c>
      <c r="T887" s="802" t="s">
        <v>9</v>
      </c>
      <c r="U887" s="954">
        <f>IF(T887="Catastrófico",100%,IF(T887="Mayor",80%,IF(T887="Moderado",60%,IF(T887="Menor",40%,IF(T887="Leve",20%,"")))))</f>
        <v>0.4</v>
      </c>
      <c r="V887" s="957" t="str">
        <f>IF(W887=100%,"Catastrófico",IF(W887=80%,"Mayor",IF(W887=60%,"Moderado",IF(W887=40%,"Menor",IF(W887=20%,"Leve","")))))</f>
        <v>Menor</v>
      </c>
      <c r="W887" s="954">
        <f>IF(AND(S887="",U887=""),"",MAX(S887,U887))</f>
        <v>0.4</v>
      </c>
      <c r="X887" s="954" t="str">
        <f>CONCATENATE(P887,V887)</f>
        <v>MediaMenor</v>
      </c>
      <c r="Y887" s="967" t="str">
        <f>IF(X887="Muy AltaLeve","Alto",IF(X887="Muy AltaMenor","Alto",IF(X887="Muy AltaModerado","Alto",IF(X887="Muy AltaMayor","Alto",IF(X887="Muy AltaCatastrófico","Extremo",IF(X887="AltaLeve","Moderado",IF(X887="AltaMenor","Moderado",IF(X887="AltaModerado","Alto",IF(X887="AltaMayor","Alto",IF(X887="AltaCatastrófico","Extremo",IF(X887="MediaLeve","Moderado",IF(X887="MediaMenor","Moderado",IF(X887="MediaModerado","Moderado",IF(X887="MediaMayor","Alto",IF(X887="MediaCatastrófico","Extremo",IF(X887="BajaLeve","Bajo",IF(X887="BajaMenor","Moderado",IF(X887="BajaModerado","Moderado",IF(X887="BajaMayor","Alto",IF(X887="BajaCatastrófico","Extremo",IF(X887="Muy BajaLeve","Bajo",IF(X887="Muy BajaMenor","Bajo",IF(X887="Muy BajaModerado","Moderado",IF(X887="Muy BajaMayor","Alto",IF(X887="Muy BajaCatastrófico","Extremo","")))))))))))))))))))))))))</f>
        <v>Moderado</v>
      </c>
      <c r="Z887" s="58">
        <v>1</v>
      </c>
      <c r="AA887" s="87" t="s">
        <v>868</v>
      </c>
      <c r="AB887" s="381" t="s">
        <v>165</v>
      </c>
      <c r="AC887" s="385" t="s">
        <v>869</v>
      </c>
      <c r="AD887" s="396" t="str">
        <f t="shared" si="84"/>
        <v>Probabilidad</v>
      </c>
      <c r="AE887" s="409" t="s">
        <v>64</v>
      </c>
      <c r="AF887" s="301">
        <f t="shared" si="85"/>
        <v>0.25</v>
      </c>
      <c r="AG887" s="381" t="s">
        <v>77</v>
      </c>
      <c r="AH887" s="301">
        <f t="shared" si="86"/>
        <v>0.15</v>
      </c>
      <c r="AI887" s="300">
        <f t="shared" si="87"/>
        <v>0.4</v>
      </c>
      <c r="AJ887" s="59">
        <f>IFERROR(IF(AD887="Probabilidad",(Q887-(+Q887*AI887)),IF(AD887="Impacto",Q887,"")),"")</f>
        <v>0.36</v>
      </c>
      <c r="AK887" s="59">
        <f>IFERROR(IF(AD887="Impacto",(W887-(+W887*AI887)),IF(AD887="Probabilidad",W887,"")),"")</f>
        <v>0.4</v>
      </c>
      <c r="AL887" s="19" t="s">
        <v>66</v>
      </c>
      <c r="AM887" s="107" t="s">
        <v>67</v>
      </c>
      <c r="AN887" s="107" t="s">
        <v>80</v>
      </c>
      <c r="AO887" s="951">
        <f>Q887</f>
        <v>0.6</v>
      </c>
      <c r="AP887" s="951">
        <f>IF(AJ887="","",MIN(AJ887:AJ892))</f>
        <v>0.216</v>
      </c>
      <c r="AQ887" s="967" t="str">
        <f>IFERROR(IF(AP887="","",IF(AP887&lt;=0.2,"Muy Baja",IF(AP887&lt;=0.4,"Baja",IF(AP887&lt;=0.6,"Media",IF(AP887&lt;=0.8,"Alta","Muy Alta"))))),"")</f>
        <v>Baja</v>
      </c>
      <c r="AR887" s="951">
        <f>W887</f>
        <v>0.4</v>
      </c>
      <c r="AS887" s="951">
        <f>IF(AK887="","",MIN(AK887:AK892))</f>
        <v>0.4</v>
      </c>
      <c r="AT887" s="967" t="str">
        <f>IFERROR(IF(AS887="","",IF(AS887&lt;=0.2,"Leve",IF(AS887&lt;=0.4,"Menor",IF(AS887&lt;=0.6,"Moderado",IF(AS887&lt;=0.8,"Mayor","Catastrófico"))))),"")</f>
        <v>Menor</v>
      </c>
      <c r="AU887" s="967" t="str">
        <f>Y887</f>
        <v>Moderado</v>
      </c>
      <c r="AV887" s="967" t="str">
        <f>IFERROR(IF(OR(AND(AQ887="Muy Baja",AT887="Leve"),AND(AQ887="Muy Baja",AT887="Menor"),AND(AQ887="Baja",AT887="Leve")),"Bajo",IF(OR(AND(AQ887="Muy baja",AT887="Moderado"),AND(AQ887="Baja",AT887="Menor"),AND(AQ887="Baja",AT887="Moderado"),AND(AQ887="Media",AT887="Leve"),AND(AQ887="Media",AT887="Menor"),AND(AQ887="Media",AT887="Moderado"),AND(AQ887="Alta",AT887="Leve"),AND(AQ887="Alta",AT887="Menor")),"Moderado",IF(OR(AND(AQ887="Muy Baja",AT887="Mayor"),AND(AQ887="Baja",AT887="Mayor"),AND(AQ887="Media",AT887="Mayor"),AND(AQ887="Alta",AT887="Moderado"),AND(AQ887="Alta",AT887="Mayor"),AND(AQ887="Muy Alta",AT887="Leve"),AND(AQ887="Muy Alta",AT887="Menor"),AND(AQ887="Muy Alta",AT887="Moderado"),AND(AQ887="Muy Alta",AT887="Mayor")),"Alto",IF(OR(AND(AQ887="Muy Baja",AT887="Catastrófico"),AND(AQ887="Baja",AT887="Catastrófico"),AND(AQ887="Media",AT887="Catastrófico"),AND(AQ887="Alta",AT887="Catastrófico"),AND(AQ887="Muy Alta",AT887="Catastrófico")),"Extremo","")))),"")</f>
        <v>Moderado</v>
      </c>
      <c r="AW887" s="802" t="s">
        <v>167</v>
      </c>
      <c r="AX887" s="851" t="s">
        <v>1502</v>
      </c>
      <c r="AY887" s="804" t="s">
        <v>1813</v>
      </c>
      <c r="AZ887" s="851" t="s">
        <v>1490</v>
      </c>
      <c r="BA887" s="851" t="s">
        <v>1503</v>
      </c>
      <c r="BB887" s="1037">
        <v>45291</v>
      </c>
      <c r="BC887" s="861"/>
      <c r="BD887" s="861"/>
      <c r="BE887" s="1038"/>
      <c r="BF887" s="1038"/>
      <c r="BG887" s="1038"/>
      <c r="BH887" s="1039"/>
      <c r="BI887" s="1039"/>
      <c r="BJ887" s="1266"/>
      <c r="BK887" s="861"/>
      <c r="BL887" s="1025"/>
    </row>
    <row r="888" spans="1:64" ht="90" x14ac:dyDescent="0.25">
      <c r="A888" s="1056"/>
      <c r="B888" s="1168"/>
      <c r="C888" s="1062"/>
      <c r="D888" s="1013"/>
      <c r="E888" s="946"/>
      <c r="F888" s="1016"/>
      <c r="G888" s="852"/>
      <c r="H888" s="803"/>
      <c r="I888" s="1044"/>
      <c r="J888" s="983"/>
      <c r="K888" s="1002"/>
      <c r="L888" s="852"/>
      <c r="M888" s="852"/>
      <c r="N888" s="1053"/>
      <c r="O888" s="1050"/>
      <c r="P888" s="803"/>
      <c r="Q888" s="955"/>
      <c r="R888" s="803"/>
      <c r="S888" s="955"/>
      <c r="T888" s="803"/>
      <c r="U888" s="955"/>
      <c r="V888" s="958"/>
      <c r="W888" s="955"/>
      <c r="X888" s="955"/>
      <c r="Y888" s="968"/>
      <c r="Z888" s="68">
        <v>2</v>
      </c>
      <c r="AA888" s="298" t="s">
        <v>1305</v>
      </c>
      <c r="AB888" s="383" t="s">
        <v>170</v>
      </c>
      <c r="AC888" s="385" t="s">
        <v>869</v>
      </c>
      <c r="AD888" s="384" t="str">
        <f t="shared" si="84"/>
        <v>Probabilidad</v>
      </c>
      <c r="AE888" s="383" t="s">
        <v>64</v>
      </c>
      <c r="AF888" s="302">
        <f t="shared" si="85"/>
        <v>0.25</v>
      </c>
      <c r="AG888" s="381" t="s">
        <v>77</v>
      </c>
      <c r="AH888" s="302">
        <f t="shared" si="86"/>
        <v>0.15</v>
      </c>
      <c r="AI888" s="315">
        <f t="shared" si="87"/>
        <v>0.4</v>
      </c>
      <c r="AJ888" s="69">
        <f>IFERROR(IF(AND(AD887="Probabilidad",AD888="Probabilidad"),(AJ887-(+AJ887*AI888)),IF(AD888="Probabilidad",(Q887-(+Q887*AI888)),IF(AD888="Impacto",AJ887,""))),"")</f>
        <v>0.216</v>
      </c>
      <c r="AK888" s="69">
        <f>IFERROR(IF(AND(AD887="Impacto",AD888="Impacto"),(AK887-(+AK887*AI888)),IF(AD888="Impacto",(W887-(+W887*AI888)),IF(AD888="Probabilidad",AK887,""))),"")</f>
        <v>0.4</v>
      </c>
      <c r="AL888" s="19" t="s">
        <v>66</v>
      </c>
      <c r="AM888" s="107" t="s">
        <v>67</v>
      </c>
      <c r="AN888" s="107" t="s">
        <v>80</v>
      </c>
      <c r="AO888" s="952"/>
      <c r="AP888" s="952"/>
      <c r="AQ888" s="968"/>
      <c r="AR888" s="952"/>
      <c r="AS888" s="952"/>
      <c r="AT888" s="968"/>
      <c r="AU888" s="968"/>
      <c r="AV888" s="968"/>
      <c r="AW888" s="803"/>
      <c r="AX888" s="852"/>
      <c r="AY888" s="805"/>
      <c r="AZ888" s="852"/>
      <c r="BA888" s="852"/>
      <c r="BB888" s="1046"/>
      <c r="BC888" s="805"/>
      <c r="BD888" s="805"/>
      <c r="BE888" s="971"/>
      <c r="BF888" s="971"/>
      <c r="BG888" s="971"/>
      <c r="BH888" s="1020"/>
      <c r="BI888" s="1020"/>
      <c r="BJ888" s="805"/>
      <c r="BK888" s="805"/>
      <c r="BL888" s="1026"/>
    </row>
    <row r="889" spans="1:64" x14ac:dyDescent="0.25">
      <c r="A889" s="1056"/>
      <c r="B889" s="1168"/>
      <c r="C889" s="1062"/>
      <c r="D889" s="1013"/>
      <c r="E889" s="946"/>
      <c r="F889" s="1016"/>
      <c r="G889" s="852"/>
      <c r="H889" s="803"/>
      <c r="I889" s="1044"/>
      <c r="J889" s="983"/>
      <c r="K889" s="1002"/>
      <c r="L889" s="852"/>
      <c r="M889" s="852"/>
      <c r="N889" s="1053"/>
      <c r="O889" s="1050"/>
      <c r="P889" s="803"/>
      <c r="Q889" s="955"/>
      <c r="R889" s="803"/>
      <c r="S889" s="955"/>
      <c r="T889" s="803"/>
      <c r="U889" s="955"/>
      <c r="V889" s="958"/>
      <c r="W889" s="955"/>
      <c r="X889" s="955"/>
      <c r="Y889" s="968"/>
      <c r="Z889" s="68">
        <v>3</v>
      </c>
      <c r="AA889" s="298"/>
      <c r="AB889" s="383"/>
      <c r="AC889" s="385"/>
      <c r="AD889" s="384" t="str">
        <f t="shared" si="84"/>
        <v/>
      </c>
      <c r="AE889" s="383"/>
      <c r="AF889" s="302" t="str">
        <f t="shared" si="85"/>
        <v/>
      </c>
      <c r="AG889" s="383"/>
      <c r="AH889" s="302" t="str">
        <f t="shared" si="86"/>
        <v/>
      </c>
      <c r="AI889" s="315" t="str">
        <f t="shared" si="87"/>
        <v/>
      </c>
      <c r="AJ889" s="69" t="str">
        <f>IFERROR(IF(AND(AD888="Probabilidad",AD889="Probabilidad"),(AJ888-(+AJ888*AI889)),IF(AND(AD888="Impacto",AD889="Probabilidad"),(AJ887-(+AJ887*AI889)),IF(AD889="Impacto",AJ888,""))),"")</f>
        <v/>
      </c>
      <c r="AK889" s="69" t="str">
        <f>IFERROR(IF(AND(AD888="Impacto",AD889="Impacto"),(AK888-(+AK888*AI889)),IF(AND(AD888="Probabilidad",AD889="Impacto"),(AK887-(+AK887*AI889)),IF(AD889="Probabilidad",AK888,""))),"")</f>
        <v/>
      </c>
      <c r="AL889" s="19"/>
      <c r="AM889" s="96"/>
      <c r="AN889" s="96"/>
      <c r="AO889" s="952"/>
      <c r="AP889" s="952"/>
      <c r="AQ889" s="968"/>
      <c r="AR889" s="952"/>
      <c r="AS889" s="952"/>
      <c r="AT889" s="968"/>
      <c r="AU889" s="968"/>
      <c r="AV889" s="968"/>
      <c r="AW889" s="803"/>
      <c r="AX889" s="852"/>
      <c r="AY889" s="805"/>
      <c r="AZ889" s="852"/>
      <c r="BA889" s="852"/>
      <c r="BB889" s="1046"/>
      <c r="BC889" s="805"/>
      <c r="BD889" s="805"/>
      <c r="BE889" s="971"/>
      <c r="BF889" s="971"/>
      <c r="BG889" s="971"/>
      <c r="BH889" s="1020"/>
      <c r="BI889" s="1020"/>
      <c r="BJ889" s="805"/>
      <c r="BK889" s="805"/>
      <c r="BL889" s="1026"/>
    </row>
    <row r="890" spans="1:64" x14ac:dyDescent="0.25">
      <c r="A890" s="1056"/>
      <c r="B890" s="1168"/>
      <c r="C890" s="1062"/>
      <c r="D890" s="1013"/>
      <c r="E890" s="946"/>
      <c r="F890" s="1016"/>
      <c r="G890" s="852"/>
      <c r="H890" s="803"/>
      <c r="I890" s="1044"/>
      <c r="J890" s="983"/>
      <c r="K890" s="1002"/>
      <c r="L890" s="852"/>
      <c r="M890" s="852"/>
      <c r="N890" s="1053"/>
      <c r="O890" s="1050"/>
      <c r="P890" s="803"/>
      <c r="Q890" s="955"/>
      <c r="R890" s="803"/>
      <c r="S890" s="955"/>
      <c r="T890" s="803"/>
      <c r="U890" s="955"/>
      <c r="V890" s="958"/>
      <c r="W890" s="955"/>
      <c r="X890" s="955"/>
      <c r="Y890" s="968"/>
      <c r="Z890" s="68">
        <v>4</v>
      </c>
      <c r="AA890" s="298"/>
      <c r="AB890" s="383"/>
      <c r="AC890" s="385"/>
      <c r="AD890" s="384" t="str">
        <f t="shared" si="84"/>
        <v/>
      </c>
      <c r="AE890" s="383"/>
      <c r="AF890" s="302" t="str">
        <f t="shared" si="85"/>
        <v/>
      </c>
      <c r="AG890" s="383"/>
      <c r="AH890" s="302" t="str">
        <f t="shared" si="86"/>
        <v/>
      </c>
      <c r="AI890" s="315" t="str">
        <f t="shared" si="87"/>
        <v/>
      </c>
      <c r="AJ890" s="69" t="str">
        <f>IFERROR(IF(AND(AD889="Probabilidad",AD890="Probabilidad"),(AJ889-(+AJ889*AI890)),IF(AND(AD889="Impacto",AD890="Probabilidad"),(AJ888-(+AJ888*AI890)),IF(AD890="Impacto",AJ889,""))),"")</f>
        <v/>
      </c>
      <c r="AK890" s="69" t="str">
        <f>IFERROR(IF(AND(AD889="Impacto",AD890="Impacto"),(AK889-(+AK889*AI890)),IF(AND(AD889="Probabilidad",AD890="Impacto"),(AK888-(+AK888*AI890)),IF(AD890="Probabilidad",AK889,""))),"")</f>
        <v/>
      </c>
      <c r="AL890" s="19"/>
      <c r="AM890" s="96"/>
      <c r="AN890" s="96"/>
      <c r="AO890" s="952"/>
      <c r="AP890" s="952"/>
      <c r="AQ890" s="968"/>
      <c r="AR890" s="952"/>
      <c r="AS890" s="952"/>
      <c r="AT890" s="968"/>
      <c r="AU890" s="968"/>
      <c r="AV890" s="968"/>
      <c r="AW890" s="803"/>
      <c r="AX890" s="852"/>
      <c r="AY890" s="805"/>
      <c r="AZ890" s="852"/>
      <c r="BA890" s="852"/>
      <c r="BB890" s="1046"/>
      <c r="BC890" s="805"/>
      <c r="BD890" s="805"/>
      <c r="BE890" s="971"/>
      <c r="BF890" s="971"/>
      <c r="BG890" s="971"/>
      <c r="BH890" s="1020"/>
      <c r="BI890" s="1020"/>
      <c r="BJ890" s="805"/>
      <c r="BK890" s="805"/>
      <c r="BL890" s="1026"/>
    </row>
    <row r="891" spans="1:64" x14ac:dyDescent="0.25">
      <c r="A891" s="1056"/>
      <c r="B891" s="1168"/>
      <c r="C891" s="1062"/>
      <c r="D891" s="1013"/>
      <c r="E891" s="946"/>
      <c r="F891" s="1016"/>
      <c r="G891" s="852"/>
      <c r="H891" s="803"/>
      <c r="I891" s="1044"/>
      <c r="J891" s="983"/>
      <c r="K891" s="1002"/>
      <c r="L891" s="852"/>
      <c r="M891" s="852"/>
      <c r="N891" s="1053"/>
      <c r="O891" s="1050"/>
      <c r="P891" s="803"/>
      <c r="Q891" s="955"/>
      <c r="R891" s="803"/>
      <c r="S891" s="955"/>
      <c r="T891" s="803"/>
      <c r="U891" s="955"/>
      <c r="V891" s="958"/>
      <c r="W891" s="955"/>
      <c r="X891" s="955"/>
      <c r="Y891" s="968"/>
      <c r="Z891" s="68">
        <v>5</v>
      </c>
      <c r="AA891" s="298"/>
      <c r="AB891" s="383"/>
      <c r="AC891" s="385"/>
      <c r="AD891" s="384" t="str">
        <f t="shared" si="84"/>
        <v/>
      </c>
      <c r="AE891" s="383"/>
      <c r="AF891" s="302" t="str">
        <f t="shared" si="85"/>
        <v/>
      </c>
      <c r="AG891" s="383"/>
      <c r="AH891" s="302" t="str">
        <f t="shared" si="86"/>
        <v/>
      </c>
      <c r="AI891" s="315" t="str">
        <f t="shared" si="87"/>
        <v/>
      </c>
      <c r="AJ891" s="69" t="str">
        <f>IFERROR(IF(AND(AD890="Probabilidad",AD891="Probabilidad"),(AJ890-(+AJ890*AI891)),IF(AND(AD890="Impacto",AD891="Probabilidad"),(AJ889-(+AJ889*AI891)),IF(AD891="Impacto",AJ890,""))),"")</f>
        <v/>
      </c>
      <c r="AK891" s="69" t="str">
        <f>IFERROR(IF(AND(AD890="Impacto",AD891="Impacto"),(AK890-(+AK890*AI891)),IF(AND(AD890="Probabilidad",AD891="Impacto"),(AK889-(+AK889*AI891)),IF(AD891="Probabilidad",AK890,""))),"")</f>
        <v/>
      </c>
      <c r="AL891" s="19"/>
      <c r="AM891" s="96"/>
      <c r="AN891" s="96"/>
      <c r="AO891" s="952"/>
      <c r="AP891" s="952"/>
      <c r="AQ891" s="968"/>
      <c r="AR891" s="952"/>
      <c r="AS891" s="952"/>
      <c r="AT891" s="968"/>
      <c r="AU891" s="968"/>
      <c r="AV891" s="968"/>
      <c r="AW891" s="803"/>
      <c r="AX891" s="852"/>
      <c r="AY891" s="805"/>
      <c r="AZ891" s="852"/>
      <c r="BA891" s="852"/>
      <c r="BB891" s="1046"/>
      <c r="BC891" s="805"/>
      <c r="BD891" s="805"/>
      <c r="BE891" s="971"/>
      <c r="BF891" s="971"/>
      <c r="BG891" s="971"/>
      <c r="BH891" s="1020"/>
      <c r="BI891" s="1020"/>
      <c r="BJ891" s="805"/>
      <c r="BK891" s="805"/>
      <c r="BL891" s="1026"/>
    </row>
    <row r="892" spans="1:64" ht="15.75" thickBot="1" x14ac:dyDescent="0.3">
      <c r="A892" s="1056"/>
      <c r="B892" s="1168"/>
      <c r="C892" s="1062"/>
      <c r="D892" s="1014"/>
      <c r="E892" s="947"/>
      <c r="F892" s="1017"/>
      <c r="G892" s="960"/>
      <c r="H892" s="847"/>
      <c r="I892" s="1045"/>
      <c r="J892" s="984"/>
      <c r="K892" s="1003"/>
      <c r="L892" s="960"/>
      <c r="M892" s="960"/>
      <c r="N892" s="1054"/>
      <c r="O892" s="1051"/>
      <c r="P892" s="847"/>
      <c r="Q892" s="956"/>
      <c r="R892" s="847"/>
      <c r="S892" s="956"/>
      <c r="T892" s="847"/>
      <c r="U892" s="956"/>
      <c r="V892" s="959"/>
      <c r="W892" s="956"/>
      <c r="X892" s="956"/>
      <c r="Y892" s="969"/>
      <c r="Z892" s="60">
        <v>6</v>
      </c>
      <c r="AA892" s="299"/>
      <c r="AB892" s="388"/>
      <c r="AC892" s="387"/>
      <c r="AD892" s="389" t="str">
        <f t="shared" si="84"/>
        <v/>
      </c>
      <c r="AE892" s="397"/>
      <c r="AF892" s="303" t="str">
        <f t="shared" si="85"/>
        <v/>
      </c>
      <c r="AG892" s="397"/>
      <c r="AH892" s="303" t="str">
        <f t="shared" si="86"/>
        <v/>
      </c>
      <c r="AI892" s="61" t="str">
        <f t="shared" si="87"/>
        <v/>
      </c>
      <c r="AJ892" s="69" t="str">
        <f>IFERROR(IF(AND(AD891="Probabilidad",AD892="Probabilidad"),(AJ891-(+AJ891*AI892)),IF(AND(AD891="Impacto",AD892="Probabilidad"),(AJ890-(+AJ890*AI892)),IF(AD892="Impacto",AJ891,""))),"")</f>
        <v/>
      </c>
      <c r="AK892" s="69" t="str">
        <f>IFERROR(IF(AND(AD891="Impacto",AD892="Impacto"),(AK891-(+AK891*AI892)),IF(AND(AD891="Probabilidad",AD892="Impacto"),(AK890-(+AK890*AI892)),IF(AD892="Probabilidad",AK891,""))),"")</f>
        <v/>
      </c>
      <c r="AL892" s="20"/>
      <c r="AM892" s="97"/>
      <c r="AN892" s="97"/>
      <c r="AO892" s="953"/>
      <c r="AP892" s="953"/>
      <c r="AQ892" s="969"/>
      <c r="AR892" s="953"/>
      <c r="AS892" s="953"/>
      <c r="AT892" s="969"/>
      <c r="AU892" s="969"/>
      <c r="AV892" s="969"/>
      <c r="AW892" s="847"/>
      <c r="AX892" s="960"/>
      <c r="AY892" s="806"/>
      <c r="AZ892" s="960"/>
      <c r="BA892" s="960"/>
      <c r="BB892" s="1047"/>
      <c r="BC892" s="806"/>
      <c r="BD892" s="806"/>
      <c r="BE892" s="972"/>
      <c r="BF892" s="972"/>
      <c r="BG892" s="972"/>
      <c r="BH892" s="1021"/>
      <c r="BI892" s="1021"/>
      <c r="BJ892" s="806"/>
      <c r="BK892" s="806"/>
      <c r="BL892" s="1027"/>
    </row>
    <row r="893" spans="1:64" ht="120.75" thickBot="1" x14ac:dyDescent="0.3">
      <c r="A893" s="1056"/>
      <c r="B893" s="1168"/>
      <c r="C893" s="1062"/>
      <c r="D893" s="1012" t="s">
        <v>840</v>
      </c>
      <c r="E893" s="945" t="s">
        <v>1484</v>
      </c>
      <c r="F893" s="1015">
        <v>6</v>
      </c>
      <c r="G893" s="851" t="s">
        <v>1500</v>
      </c>
      <c r="H893" s="802" t="s">
        <v>99</v>
      </c>
      <c r="I893" s="1018" t="s">
        <v>1814</v>
      </c>
      <c r="J893" s="982" t="s">
        <v>16</v>
      </c>
      <c r="K893" s="1001" t="str">
        <f>CONCATENATE(" *",[34]Árbol_G!C954," *",[34]Árbol_G!E954," *",[34]Árbol_G!G954)</f>
        <v xml:space="preserve"> * * *</v>
      </c>
      <c r="L893" s="851" t="s">
        <v>1504</v>
      </c>
      <c r="M893" s="851" t="s">
        <v>1353</v>
      </c>
      <c r="N893" s="804"/>
      <c r="O893" s="970"/>
      <c r="P893" s="802" t="s">
        <v>62</v>
      </c>
      <c r="Q893" s="954">
        <f>IF(P893="Muy Alta",100%,IF(P893="Alta",80%,IF(P893="Media",60%,IF(P893="Baja",40%,IF(P893="Muy Baja",20%,"")))))</f>
        <v>0.6</v>
      </c>
      <c r="R893" s="802"/>
      <c r="S893" s="954" t="str">
        <f>IF(R893="Catastrófico",100%,IF(R893="Mayor",80%,IF(R893="Moderado",60%,IF(R893="Menor",40%,IF(R893="Leve",20%,"")))))</f>
        <v/>
      </c>
      <c r="T893" s="802" t="s">
        <v>9</v>
      </c>
      <c r="U893" s="954">
        <f>IF(T893="Catastrófico",100%,IF(T893="Mayor",80%,IF(T893="Moderado",60%,IF(T893="Menor",40%,IF(T893="Leve",20%,"")))))</f>
        <v>0.4</v>
      </c>
      <c r="V893" s="957" t="str">
        <f>IF(W893=100%,"Catastrófico",IF(W893=80%,"Mayor",IF(W893=60%,"Moderado",IF(W893=40%,"Menor",IF(W893=20%,"Leve","")))))</f>
        <v>Menor</v>
      </c>
      <c r="W893" s="954">
        <f>IF(AND(S893="",U893=""),"",MAX(S893,U893))</f>
        <v>0.4</v>
      </c>
      <c r="X893" s="954" t="str">
        <f>CONCATENATE(P893,V893)</f>
        <v>MediaMenor</v>
      </c>
      <c r="Y893" s="967" t="str">
        <f>IF(X893="Muy AltaLeve","Alto",IF(X893="Muy AltaMenor","Alto",IF(X893="Muy AltaModerado","Alto",IF(X893="Muy AltaMayor","Alto",IF(X893="Muy AltaCatastrófico","Extremo",IF(X893="AltaLeve","Moderado",IF(X893="AltaMenor","Moderado",IF(X893="AltaModerado","Alto",IF(X893="AltaMayor","Alto",IF(X893="AltaCatastrófico","Extremo",IF(X893="MediaLeve","Moderado",IF(X893="MediaMenor","Moderado",IF(X893="MediaModerado","Moderado",IF(X893="MediaMayor","Alto",IF(X893="MediaCatastrófico","Extremo",IF(X893="BajaLeve","Bajo",IF(X893="BajaMenor","Moderado",IF(X893="BajaModerado","Moderado",IF(X893="BajaMayor","Alto",IF(X893="BajaCatastrófico","Extremo",IF(X893="Muy BajaLeve","Bajo",IF(X893="Muy BajaMenor","Bajo",IF(X893="Muy BajaModerado","Moderado",IF(X893="Muy BajaMayor","Alto",IF(X893="Muy BajaCatastrófico","Extremo","")))))))))))))))))))))))))</f>
        <v>Moderado</v>
      </c>
      <c r="Z893" s="58">
        <v>1</v>
      </c>
      <c r="AA893" s="87" t="s">
        <v>991</v>
      </c>
      <c r="AB893" s="381" t="s">
        <v>165</v>
      </c>
      <c r="AC893" s="385" t="s">
        <v>869</v>
      </c>
      <c r="AD893" s="382" t="str">
        <f t="shared" si="84"/>
        <v>Probabilidad</v>
      </c>
      <c r="AE893" s="381" t="s">
        <v>64</v>
      </c>
      <c r="AF893" s="301">
        <f t="shared" si="85"/>
        <v>0.25</v>
      </c>
      <c r="AG893" s="381" t="s">
        <v>77</v>
      </c>
      <c r="AH893" s="301">
        <f t="shared" si="86"/>
        <v>0.15</v>
      </c>
      <c r="AI893" s="300">
        <f t="shared" si="87"/>
        <v>0.4</v>
      </c>
      <c r="AJ893" s="59">
        <f>IFERROR(IF(AD893="Probabilidad",(Q893-(+Q893*AI893)),IF(AD893="Impacto",Q893,"")),"")</f>
        <v>0.36</v>
      </c>
      <c r="AK893" s="59">
        <f>IFERROR(IF(AD893="Impacto",(W893-(+W893*AI893)),IF(AD893="Probabilidad",W893,"")),"")</f>
        <v>0.4</v>
      </c>
      <c r="AL893" s="19" t="s">
        <v>66</v>
      </c>
      <c r="AM893" s="107" t="s">
        <v>67</v>
      </c>
      <c r="AN893" s="107" t="s">
        <v>80</v>
      </c>
      <c r="AO893" s="951">
        <f>Q893</f>
        <v>0.6</v>
      </c>
      <c r="AP893" s="951">
        <f>IF(AJ893="","",MIN(AJ893:AJ898))</f>
        <v>0.36</v>
      </c>
      <c r="AQ893" s="967" t="str">
        <f>IFERROR(IF(AP893="","",IF(AP893&lt;=0.2,"Muy Baja",IF(AP893&lt;=0.4,"Baja",IF(AP893&lt;=0.6,"Media",IF(AP893&lt;=0.8,"Alta","Muy Alta"))))),"")</f>
        <v>Baja</v>
      </c>
      <c r="AR893" s="951">
        <f>W893</f>
        <v>0.4</v>
      </c>
      <c r="AS893" s="951">
        <f>IF(AK893="","",MIN(AK893:AK898))</f>
        <v>0.30000000000000004</v>
      </c>
      <c r="AT893" s="967" t="str">
        <f>IFERROR(IF(AS893="","",IF(AS893&lt;=0.2,"Leve",IF(AS893&lt;=0.4,"Menor",IF(AS893&lt;=0.6,"Moderado",IF(AS893&lt;=0.8,"Mayor","Catastrófico"))))),"")</f>
        <v>Menor</v>
      </c>
      <c r="AU893" s="967" t="str">
        <f>Y893</f>
        <v>Moderado</v>
      </c>
      <c r="AV893" s="967" t="str">
        <f>IFERROR(IF(OR(AND(AQ893="Muy Baja",AT893="Leve"),AND(AQ893="Muy Baja",AT893="Menor"),AND(AQ893="Baja",AT893="Leve")),"Bajo",IF(OR(AND(AQ893="Muy baja",AT893="Moderado"),AND(AQ893="Baja",AT893="Menor"),AND(AQ893="Baja",AT893="Moderado"),AND(AQ893="Media",AT893="Leve"),AND(AQ893="Media",AT893="Menor"),AND(AQ893="Media",AT893="Moderado"),AND(AQ893="Alta",AT893="Leve"),AND(AQ893="Alta",AT893="Menor")),"Moderado",IF(OR(AND(AQ893="Muy Baja",AT893="Mayor"),AND(AQ893="Baja",AT893="Mayor"),AND(AQ893="Media",AT893="Mayor"),AND(AQ893="Alta",AT893="Moderado"),AND(AQ893="Alta",AT893="Mayor"),AND(AQ893="Muy Alta",AT893="Leve"),AND(AQ893="Muy Alta",AT893="Menor"),AND(AQ893="Muy Alta",AT893="Moderado"),AND(AQ893="Muy Alta",AT893="Mayor")),"Alto",IF(OR(AND(AQ893="Muy Baja",AT893="Catastrófico"),AND(AQ893="Baja",AT893="Catastrófico"),AND(AQ893="Media",AT893="Catastrófico"),AND(AQ893="Alta",AT893="Catastrófico"),AND(AQ893="Muy Alta",AT893="Catastrófico")),"Extremo","")))),"")</f>
        <v>Moderado</v>
      </c>
      <c r="AW893" s="1067" t="s">
        <v>167</v>
      </c>
      <c r="AX893" s="1064" t="s">
        <v>1505</v>
      </c>
      <c r="AY893" s="804" t="s">
        <v>1506</v>
      </c>
      <c r="AZ893" s="804" t="s">
        <v>1507</v>
      </c>
      <c r="BA893" s="804" t="s">
        <v>1503</v>
      </c>
      <c r="BB893" s="1136">
        <v>45291</v>
      </c>
      <c r="BC893" s="861"/>
      <c r="BD893" s="861"/>
      <c r="BE893" s="1038"/>
      <c r="BF893" s="1038"/>
      <c r="BG893" s="1038"/>
      <c r="BH893" s="1039"/>
      <c r="BI893" s="1039"/>
      <c r="BJ893" s="1266"/>
      <c r="BK893" s="861"/>
      <c r="BL893" s="1025"/>
    </row>
    <row r="894" spans="1:64" ht="70.5" x14ac:dyDescent="0.25">
      <c r="A894" s="1056"/>
      <c r="B894" s="1168"/>
      <c r="C894" s="1062"/>
      <c r="D894" s="1013"/>
      <c r="E894" s="946"/>
      <c r="F894" s="1016"/>
      <c r="G894" s="852"/>
      <c r="H894" s="803"/>
      <c r="I894" s="952"/>
      <c r="J894" s="983"/>
      <c r="K894" s="1002"/>
      <c r="L894" s="852"/>
      <c r="M894" s="852"/>
      <c r="N894" s="805"/>
      <c r="O894" s="971"/>
      <c r="P894" s="803"/>
      <c r="Q894" s="955"/>
      <c r="R894" s="803"/>
      <c r="S894" s="955"/>
      <c r="T894" s="803"/>
      <c r="U894" s="955"/>
      <c r="V894" s="958"/>
      <c r="W894" s="955"/>
      <c r="X894" s="955"/>
      <c r="Y894" s="968"/>
      <c r="Z894" s="68">
        <v>2</v>
      </c>
      <c r="AA894" s="298" t="s">
        <v>1508</v>
      </c>
      <c r="AB894" s="383" t="s">
        <v>170</v>
      </c>
      <c r="AC894" s="385" t="s">
        <v>993</v>
      </c>
      <c r="AD894" s="384" t="str">
        <f t="shared" si="84"/>
        <v>Impacto</v>
      </c>
      <c r="AE894" s="383" t="s">
        <v>76</v>
      </c>
      <c r="AF894" s="302">
        <f t="shared" si="85"/>
        <v>0.1</v>
      </c>
      <c r="AG894" s="383" t="s">
        <v>77</v>
      </c>
      <c r="AH894" s="302">
        <f t="shared" si="86"/>
        <v>0.15</v>
      </c>
      <c r="AI894" s="315">
        <f t="shared" si="87"/>
        <v>0.25</v>
      </c>
      <c r="AJ894" s="69">
        <f>IFERROR(IF(AND(AD893="Probabilidad",AD894="Probabilidad"),(AJ893-(+AJ893*AI894)),IF(AD894="Probabilidad",(Q893-(+Q893*AI894)),IF(AD894="Impacto",AJ893,""))),"")</f>
        <v>0.36</v>
      </c>
      <c r="AK894" s="69">
        <f>IFERROR(IF(AND(AD893="Impacto",AD894="Impacto"),(AK893-(+AK893*AI894)),IF(AD894="Impacto",(W893-(+W893*AI894)),IF(AD894="Probabilidad",AK893,""))),"")</f>
        <v>0.30000000000000004</v>
      </c>
      <c r="AL894" s="19" t="s">
        <v>66</v>
      </c>
      <c r="AM894" s="107" t="s">
        <v>67</v>
      </c>
      <c r="AN894" s="107" t="s">
        <v>80</v>
      </c>
      <c r="AO894" s="952"/>
      <c r="AP894" s="952"/>
      <c r="AQ894" s="968"/>
      <c r="AR894" s="952"/>
      <c r="AS894" s="952"/>
      <c r="AT894" s="968"/>
      <c r="AU894" s="968"/>
      <c r="AV894" s="968"/>
      <c r="AW894" s="1068"/>
      <c r="AX894" s="1065"/>
      <c r="AY894" s="805"/>
      <c r="AZ894" s="805"/>
      <c r="BA894" s="805"/>
      <c r="BB894" s="1137"/>
      <c r="BC894" s="805"/>
      <c r="BD894" s="805"/>
      <c r="BE894" s="971"/>
      <c r="BF894" s="971"/>
      <c r="BG894" s="971"/>
      <c r="BH894" s="1020"/>
      <c r="BI894" s="1020"/>
      <c r="BJ894" s="805"/>
      <c r="BK894" s="805"/>
      <c r="BL894" s="1026"/>
    </row>
    <row r="895" spans="1:64" x14ac:dyDescent="0.25">
      <c r="A895" s="1056"/>
      <c r="B895" s="1168"/>
      <c r="C895" s="1062"/>
      <c r="D895" s="1013"/>
      <c r="E895" s="946"/>
      <c r="F895" s="1016"/>
      <c r="G895" s="852"/>
      <c r="H895" s="803"/>
      <c r="I895" s="952"/>
      <c r="J895" s="983"/>
      <c r="K895" s="1002"/>
      <c r="L895" s="852"/>
      <c r="M895" s="852"/>
      <c r="N895" s="805"/>
      <c r="O895" s="971"/>
      <c r="P895" s="803"/>
      <c r="Q895" s="955"/>
      <c r="R895" s="803"/>
      <c r="S895" s="955"/>
      <c r="T895" s="803"/>
      <c r="U895" s="955"/>
      <c r="V895" s="958"/>
      <c r="W895" s="955"/>
      <c r="X895" s="955"/>
      <c r="Y895" s="968"/>
      <c r="Z895" s="68">
        <v>3</v>
      </c>
      <c r="AA895" s="298"/>
      <c r="AB895" s="383"/>
      <c r="AC895" s="385"/>
      <c r="AD895" s="384" t="str">
        <f t="shared" si="84"/>
        <v/>
      </c>
      <c r="AE895" s="383"/>
      <c r="AF895" s="302" t="str">
        <f t="shared" si="85"/>
        <v/>
      </c>
      <c r="AG895" s="383"/>
      <c r="AH895" s="302" t="str">
        <f t="shared" si="86"/>
        <v/>
      </c>
      <c r="AI895" s="315" t="str">
        <f t="shared" si="87"/>
        <v/>
      </c>
      <c r="AJ895" s="69" t="str">
        <f>IFERROR(IF(AND(AD894="Probabilidad",AD895="Probabilidad"),(AJ894-(+AJ894*AI895)),IF(AND(AD894="Impacto",AD895="Probabilidad"),(AJ893-(+AJ893*AI895)),IF(AD895="Impacto",AJ894,""))),"")</f>
        <v/>
      </c>
      <c r="AK895" s="69" t="str">
        <f>IFERROR(IF(AND(AD894="Impacto",AD895="Impacto"),(AK894-(+AK894*AI895)),IF(AND(AD894="Probabilidad",AD895="Impacto"),(AK893-(+AK893*AI895)),IF(AD895="Probabilidad",AK894,""))),"")</f>
        <v/>
      </c>
      <c r="AL895" s="19"/>
      <c r="AM895" s="96"/>
      <c r="AN895" s="96"/>
      <c r="AO895" s="952"/>
      <c r="AP895" s="952"/>
      <c r="AQ895" s="968"/>
      <c r="AR895" s="952"/>
      <c r="AS895" s="952"/>
      <c r="AT895" s="968"/>
      <c r="AU895" s="968"/>
      <c r="AV895" s="968"/>
      <c r="AW895" s="1068"/>
      <c r="AX895" s="1065"/>
      <c r="AY895" s="805"/>
      <c r="AZ895" s="805"/>
      <c r="BA895" s="805"/>
      <c r="BB895" s="1137"/>
      <c r="BC895" s="805"/>
      <c r="BD895" s="805"/>
      <c r="BE895" s="971"/>
      <c r="BF895" s="971"/>
      <c r="BG895" s="971"/>
      <c r="BH895" s="1020"/>
      <c r="BI895" s="1020"/>
      <c r="BJ895" s="805"/>
      <c r="BK895" s="805"/>
      <c r="BL895" s="1026"/>
    </row>
    <row r="896" spans="1:64" x14ac:dyDescent="0.25">
      <c r="A896" s="1056"/>
      <c r="B896" s="1168"/>
      <c r="C896" s="1062"/>
      <c r="D896" s="1013"/>
      <c r="E896" s="946"/>
      <c r="F896" s="1016"/>
      <c r="G896" s="852"/>
      <c r="H896" s="803"/>
      <c r="I896" s="952"/>
      <c r="J896" s="983"/>
      <c r="K896" s="1002"/>
      <c r="L896" s="852"/>
      <c r="M896" s="852"/>
      <c r="N896" s="805"/>
      <c r="O896" s="971"/>
      <c r="P896" s="803"/>
      <c r="Q896" s="955"/>
      <c r="R896" s="803"/>
      <c r="S896" s="955"/>
      <c r="T896" s="803"/>
      <c r="U896" s="955"/>
      <c r="V896" s="958"/>
      <c r="W896" s="955"/>
      <c r="X896" s="955"/>
      <c r="Y896" s="968"/>
      <c r="Z896" s="68">
        <v>4</v>
      </c>
      <c r="AA896" s="298"/>
      <c r="AB896" s="383"/>
      <c r="AC896" s="385"/>
      <c r="AD896" s="384" t="str">
        <f t="shared" si="84"/>
        <v/>
      </c>
      <c r="AE896" s="383"/>
      <c r="AF896" s="302" t="str">
        <f t="shared" si="85"/>
        <v/>
      </c>
      <c r="AG896" s="383"/>
      <c r="AH896" s="302" t="str">
        <f t="shared" si="86"/>
        <v/>
      </c>
      <c r="AI896" s="315" t="str">
        <f t="shared" si="87"/>
        <v/>
      </c>
      <c r="AJ896" s="69" t="str">
        <f>IFERROR(IF(AND(AD895="Probabilidad",AD896="Probabilidad"),(AJ895-(+AJ895*AI896)),IF(AND(AD895="Impacto",AD896="Probabilidad"),(AJ894-(+AJ894*AI896)),IF(AD896="Impacto",AJ895,""))),"")</f>
        <v/>
      </c>
      <c r="AK896" s="69" t="str">
        <f>IFERROR(IF(AND(AD895="Impacto",AD896="Impacto"),(AK895-(+AK895*AI896)),IF(AND(AD895="Probabilidad",AD896="Impacto"),(AK894-(+AK894*AI896)),IF(AD896="Probabilidad",AK895,""))),"")</f>
        <v/>
      </c>
      <c r="AL896" s="19"/>
      <c r="AM896" s="96"/>
      <c r="AN896" s="96"/>
      <c r="AO896" s="952"/>
      <c r="AP896" s="952"/>
      <c r="AQ896" s="968"/>
      <c r="AR896" s="952"/>
      <c r="AS896" s="952"/>
      <c r="AT896" s="968"/>
      <c r="AU896" s="968"/>
      <c r="AV896" s="968"/>
      <c r="AW896" s="1068"/>
      <c r="AX896" s="1065"/>
      <c r="AY896" s="805"/>
      <c r="AZ896" s="805"/>
      <c r="BA896" s="805"/>
      <c r="BB896" s="1137"/>
      <c r="BC896" s="805"/>
      <c r="BD896" s="805"/>
      <c r="BE896" s="971"/>
      <c r="BF896" s="971"/>
      <c r="BG896" s="971"/>
      <c r="BH896" s="1020"/>
      <c r="BI896" s="1020"/>
      <c r="BJ896" s="805"/>
      <c r="BK896" s="805"/>
      <c r="BL896" s="1026"/>
    </row>
    <row r="897" spans="1:64" x14ac:dyDescent="0.25">
      <c r="A897" s="1056"/>
      <c r="B897" s="1168"/>
      <c r="C897" s="1062"/>
      <c r="D897" s="1013"/>
      <c r="E897" s="946"/>
      <c r="F897" s="1016"/>
      <c r="G897" s="852"/>
      <c r="H897" s="803"/>
      <c r="I897" s="952"/>
      <c r="J897" s="983"/>
      <c r="K897" s="1002"/>
      <c r="L897" s="852"/>
      <c r="M897" s="852"/>
      <c r="N897" s="805"/>
      <c r="O897" s="971"/>
      <c r="P897" s="803"/>
      <c r="Q897" s="955"/>
      <c r="R897" s="803"/>
      <c r="S897" s="955"/>
      <c r="T897" s="803"/>
      <c r="U897" s="955"/>
      <c r="V897" s="958"/>
      <c r="W897" s="955"/>
      <c r="X897" s="955"/>
      <c r="Y897" s="968"/>
      <c r="Z897" s="68">
        <v>5</v>
      </c>
      <c r="AA897" s="298"/>
      <c r="AB897" s="383"/>
      <c r="AC897" s="385"/>
      <c r="AD897" s="384" t="str">
        <f t="shared" si="84"/>
        <v/>
      </c>
      <c r="AE897" s="383"/>
      <c r="AF897" s="302" t="str">
        <f t="shared" si="85"/>
        <v/>
      </c>
      <c r="AG897" s="383"/>
      <c r="AH897" s="302" t="str">
        <f t="shared" si="86"/>
        <v/>
      </c>
      <c r="AI897" s="315" t="str">
        <f t="shared" si="87"/>
        <v/>
      </c>
      <c r="AJ897" s="69" t="str">
        <f>IFERROR(IF(AND(AD896="Probabilidad",AD897="Probabilidad"),(AJ896-(+AJ896*AI897)),IF(AND(AD896="Impacto",AD897="Probabilidad"),(AJ895-(+AJ895*AI897)),IF(AD897="Impacto",AJ896,""))),"")</f>
        <v/>
      </c>
      <c r="AK897" s="69" t="str">
        <f>IFERROR(IF(AND(AD896="Impacto",AD897="Impacto"),(AK896-(+AK896*AI897)),IF(AND(AD896="Probabilidad",AD897="Impacto"),(AK895-(+AK895*AI897)),IF(AD897="Probabilidad",AK896,""))),"")</f>
        <v/>
      </c>
      <c r="AL897" s="19"/>
      <c r="AM897" s="96"/>
      <c r="AN897" s="96"/>
      <c r="AO897" s="952"/>
      <c r="AP897" s="952"/>
      <c r="AQ897" s="968"/>
      <c r="AR897" s="952"/>
      <c r="AS897" s="952"/>
      <c r="AT897" s="968"/>
      <c r="AU897" s="968"/>
      <c r="AV897" s="968"/>
      <c r="AW897" s="1068"/>
      <c r="AX897" s="1065"/>
      <c r="AY897" s="805"/>
      <c r="AZ897" s="805"/>
      <c r="BA897" s="805"/>
      <c r="BB897" s="1137"/>
      <c r="BC897" s="805"/>
      <c r="BD897" s="805"/>
      <c r="BE897" s="971"/>
      <c r="BF897" s="971"/>
      <c r="BG897" s="971"/>
      <c r="BH897" s="1020"/>
      <c r="BI897" s="1020"/>
      <c r="BJ897" s="805"/>
      <c r="BK897" s="805"/>
      <c r="BL897" s="1026"/>
    </row>
    <row r="898" spans="1:64" ht="15.75" thickBot="1" x14ac:dyDescent="0.3">
      <c r="A898" s="1057"/>
      <c r="B898" s="1169"/>
      <c r="C898" s="1063"/>
      <c r="D898" s="1014"/>
      <c r="E898" s="947"/>
      <c r="F898" s="1017"/>
      <c r="G898" s="960"/>
      <c r="H898" s="847"/>
      <c r="I898" s="953"/>
      <c r="J898" s="984"/>
      <c r="K898" s="1003"/>
      <c r="L898" s="960"/>
      <c r="M898" s="960"/>
      <c r="N898" s="806"/>
      <c r="O898" s="972"/>
      <c r="P898" s="847"/>
      <c r="Q898" s="956"/>
      <c r="R898" s="847"/>
      <c r="S898" s="956"/>
      <c r="T898" s="847"/>
      <c r="U898" s="956"/>
      <c r="V898" s="959"/>
      <c r="W898" s="956"/>
      <c r="X898" s="956"/>
      <c r="Y898" s="969"/>
      <c r="Z898" s="60">
        <v>6</v>
      </c>
      <c r="AA898" s="299"/>
      <c r="AB898" s="388"/>
      <c r="AC898" s="387"/>
      <c r="AD898" s="391" t="str">
        <f t="shared" si="84"/>
        <v/>
      </c>
      <c r="AE898" s="388"/>
      <c r="AF898" s="303" t="str">
        <f t="shared" si="85"/>
        <v/>
      </c>
      <c r="AG898" s="388"/>
      <c r="AH898" s="303" t="str">
        <f t="shared" si="86"/>
        <v/>
      </c>
      <c r="AI898" s="61" t="str">
        <f t="shared" si="87"/>
        <v/>
      </c>
      <c r="AJ898" s="69" t="str">
        <f>IFERROR(IF(AND(AD897="Probabilidad",AD898="Probabilidad"),(AJ897-(+AJ897*AI898)),IF(AND(AD897="Impacto",AD898="Probabilidad"),(AJ896-(+AJ896*AI898)),IF(AD898="Impacto",AJ897,""))),"")</f>
        <v/>
      </c>
      <c r="AK898" s="69" t="str">
        <f>IFERROR(IF(AND(AD897="Impacto",AD898="Impacto"),(AK897-(+AK897*AI898)),IF(AND(AD897="Probabilidad",AD898="Impacto"),(AK896-(+AK896*AI898)),IF(AD898="Probabilidad",AK897,""))),"")</f>
        <v/>
      </c>
      <c r="AL898" s="20"/>
      <c r="AM898" s="97"/>
      <c r="AN898" s="97"/>
      <c r="AO898" s="953"/>
      <c r="AP898" s="953"/>
      <c r="AQ898" s="969"/>
      <c r="AR898" s="953"/>
      <c r="AS898" s="953"/>
      <c r="AT898" s="969"/>
      <c r="AU898" s="969"/>
      <c r="AV898" s="969"/>
      <c r="AW898" s="1069"/>
      <c r="AX898" s="1066"/>
      <c r="AY898" s="806"/>
      <c r="AZ898" s="806"/>
      <c r="BA898" s="806"/>
      <c r="BB898" s="1138"/>
      <c r="BC898" s="806"/>
      <c r="BD898" s="806"/>
      <c r="BE898" s="972"/>
      <c r="BF898" s="972"/>
      <c r="BG898" s="972"/>
      <c r="BH898" s="1021"/>
      <c r="BI898" s="1021"/>
      <c r="BJ898" s="806"/>
      <c r="BK898" s="806"/>
      <c r="BL898" s="1027"/>
    </row>
    <row r="900" spans="1:64" x14ac:dyDescent="0.25">
      <c r="F900" s="356">
        <v>148</v>
      </c>
    </row>
  </sheetData>
  <sheetProtection formatCells="0" formatColumns="0" formatRows="0"/>
  <autoFilter ref="A10:BL898" xr:uid="{8E6E8E61-1EDC-451C-9415-79B40DB11049}">
    <filterColumn colId="3" showButton="0"/>
    <filterColumn colId="4" showButton="0"/>
    <filterColumn colId="15" showButton="0"/>
    <filterColumn colId="17" showButton="0"/>
    <filterColumn colId="19" showButton="0"/>
    <filterColumn colId="21" showButton="0"/>
    <filterColumn colId="30" showButton="0"/>
    <filterColumn colId="32" showButton="0"/>
    <filterColumn colId="41" showButton="0"/>
    <filterColumn colId="44" showButton="0"/>
  </autoFilter>
  <dataConsolidate/>
  <mergeCells count="6866">
    <mergeCell ref="BL893:BL898"/>
    <mergeCell ref="BF893:BF898"/>
    <mergeCell ref="BG893:BG898"/>
    <mergeCell ref="BH893:BH898"/>
    <mergeCell ref="BI893:BI898"/>
    <mergeCell ref="BJ893:BJ898"/>
    <mergeCell ref="BK893:BK898"/>
    <mergeCell ref="AZ893:AZ898"/>
    <mergeCell ref="BA893:BA898"/>
    <mergeCell ref="BB893:BB898"/>
    <mergeCell ref="BC893:BC898"/>
    <mergeCell ref="BD893:BD898"/>
    <mergeCell ref="BE893:BE898"/>
    <mergeCell ref="AT893:AT898"/>
    <mergeCell ref="AU893:AU898"/>
    <mergeCell ref="AV893:AV898"/>
    <mergeCell ref="AW893:AW898"/>
    <mergeCell ref="AX893:AX898"/>
    <mergeCell ref="AY893:AY898"/>
    <mergeCell ref="Y893:Y898"/>
    <mergeCell ref="AO893:AO898"/>
    <mergeCell ref="AP893:AP898"/>
    <mergeCell ref="AQ893:AQ898"/>
    <mergeCell ref="AR893:AR898"/>
    <mergeCell ref="AS893:AS898"/>
    <mergeCell ref="S893:S898"/>
    <mergeCell ref="T893:T898"/>
    <mergeCell ref="U893:U898"/>
    <mergeCell ref="V893:V898"/>
    <mergeCell ref="W893:W898"/>
    <mergeCell ref="X893:X898"/>
    <mergeCell ref="M893:M898"/>
    <mergeCell ref="N893:N898"/>
    <mergeCell ref="O893:O898"/>
    <mergeCell ref="P893:P898"/>
    <mergeCell ref="Q893:Q898"/>
    <mergeCell ref="R893:R898"/>
    <mergeCell ref="BL887:BL892"/>
    <mergeCell ref="D893:D898"/>
    <mergeCell ref="E893:E898"/>
    <mergeCell ref="F893:F898"/>
    <mergeCell ref="G893:G898"/>
    <mergeCell ref="H893:H898"/>
    <mergeCell ref="I893:I898"/>
    <mergeCell ref="J893:J898"/>
    <mergeCell ref="K893:K898"/>
    <mergeCell ref="L893:L898"/>
    <mergeCell ref="BF887:BF892"/>
    <mergeCell ref="BG887:BG892"/>
    <mergeCell ref="BH887:BH892"/>
    <mergeCell ref="BI887:BI892"/>
    <mergeCell ref="BJ887:BJ892"/>
    <mergeCell ref="BK887:BK892"/>
    <mergeCell ref="AZ887:AZ892"/>
    <mergeCell ref="BA887:BA892"/>
    <mergeCell ref="BB887:BB892"/>
    <mergeCell ref="BC887:BC892"/>
    <mergeCell ref="BD887:BD892"/>
    <mergeCell ref="BE887:BE892"/>
    <mergeCell ref="AT887:AT892"/>
    <mergeCell ref="AU887:AU892"/>
    <mergeCell ref="AV887:AV892"/>
    <mergeCell ref="AW887:AW892"/>
    <mergeCell ref="AX887:AX892"/>
    <mergeCell ref="AY887:AY892"/>
    <mergeCell ref="Y887:Y892"/>
    <mergeCell ref="AO887:AO892"/>
    <mergeCell ref="AP887:AP892"/>
    <mergeCell ref="AQ887:AQ892"/>
    <mergeCell ref="AR887:AR892"/>
    <mergeCell ref="AS887:AS892"/>
    <mergeCell ref="S887:S892"/>
    <mergeCell ref="T887:T892"/>
    <mergeCell ref="U887:U892"/>
    <mergeCell ref="V887:V892"/>
    <mergeCell ref="W887:W892"/>
    <mergeCell ref="X887:X892"/>
    <mergeCell ref="M887:M892"/>
    <mergeCell ref="N887:N892"/>
    <mergeCell ref="O887:O892"/>
    <mergeCell ref="P887:P892"/>
    <mergeCell ref="Q887:Q892"/>
    <mergeCell ref="R887:R892"/>
    <mergeCell ref="BL881:BL886"/>
    <mergeCell ref="D887:D892"/>
    <mergeCell ref="E887:E892"/>
    <mergeCell ref="F887:F892"/>
    <mergeCell ref="G887:G892"/>
    <mergeCell ref="H887:H892"/>
    <mergeCell ref="I887:I892"/>
    <mergeCell ref="J887:J892"/>
    <mergeCell ref="K887:K892"/>
    <mergeCell ref="L887:L892"/>
    <mergeCell ref="BF881:BF886"/>
    <mergeCell ref="BG881:BG886"/>
    <mergeCell ref="BH881:BH886"/>
    <mergeCell ref="BI881:BI886"/>
    <mergeCell ref="BJ881:BJ886"/>
    <mergeCell ref="BK881:BK886"/>
    <mergeCell ref="AZ881:AZ886"/>
    <mergeCell ref="BA881:BA886"/>
    <mergeCell ref="BB881:BB886"/>
    <mergeCell ref="BC881:BC886"/>
    <mergeCell ref="BD881:BD886"/>
    <mergeCell ref="BE881:BE886"/>
    <mergeCell ref="AT881:AT886"/>
    <mergeCell ref="AU881:AU886"/>
    <mergeCell ref="AV881:AV886"/>
    <mergeCell ref="AW881:AW886"/>
    <mergeCell ref="AX881:AX886"/>
    <mergeCell ref="AY881:AY886"/>
    <mergeCell ref="Y881:Y886"/>
    <mergeCell ref="AO881:AO886"/>
    <mergeCell ref="AP881:AP886"/>
    <mergeCell ref="AQ881:AQ886"/>
    <mergeCell ref="AR881:AR886"/>
    <mergeCell ref="AS881:AS886"/>
    <mergeCell ref="S881:S886"/>
    <mergeCell ref="T881:T886"/>
    <mergeCell ref="U881:U886"/>
    <mergeCell ref="V881:V886"/>
    <mergeCell ref="W881:W886"/>
    <mergeCell ref="X881:X886"/>
    <mergeCell ref="M881:M886"/>
    <mergeCell ref="N881:N886"/>
    <mergeCell ref="O881:O886"/>
    <mergeCell ref="P881:P886"/>
    <mergeCell ref="Q881:Q886"/>
    <mergeCell ref="R881:R886"/>
    <mergeCell ref="BL875:BL880"/>
    <mergeCell ref="D881:D886"/>
    <mergeCell ref="E881:E886"/>
    <mergeCell ref="F881:F886"/>
    <mergeCell ref="G881:G886"/>
    <mergeCell ref="H881:H886"/>
    <mergeCell ref="I881:I886"/>
    <mergeCell ref="J881:J886"/>
    <mergeCell ref="K881:K886"/>
    <mergeCell ref="L881:L886"/>
    <mergeCell ref="BF875:BF880"/>
    <mergeCell ref="BG875:BG880"/>
    <mergeCell ref="BH875:BH880"/>
    <mergeCell ref="BI875:BI880"/>
    <mergeCell ref="BJ875:BJ880"/>
    <mergeCell ref="BK875:BK880"/>
    <mergeCell ref="AZ875:AZ880"/>
    <mergeCell ref="BA875:BA880"/>
    <mergeCell ref="BB875:BB880"/>
    <mergeCell ref="BC875:BC880"/>
    <mergeCell ref="BD875:BD880"/>
    <mergeCell ref="BE875:BE880"/>
    <mergeCell ref="AT875:AT880"/>
    <mergeCell ref="AU875:AU880"/>
    <mergeCell ref="AV875:AV880"/>
    <mergeCell ref="AW875:AW880"/>
    <mergeCell ref="AX875:AX880"/>
    <mergeCell ref="AY875:AY880"/>
    <mergeCell ref="Y875:Y880"/>
    <mergeCell ref="AO875:AO880"/>
    <mergeCell ref="AP875:AP880"/>
    <mergeCell ref="AQ875:AQ880"/>
    <mergeCell ref="AR875:AR880"/>
    <mergeCell ref="AS875:AS880"/>
    <mergeCell ref="S875:S880"/>
    <mergeCell ref="T875:T880"/>
    <mergeCell ref="U875:U880"/>
    <mergeCell ref="V875:V880"/>
    <mergeCell ref="W875:W880"/>
    <mergeCell ref="X875:X880"/>
    <mergeCell ref="M875:M880"/>
    <mergeCell ref="N875:N880"/>
    <mergeCell ref="O875:O880"/>
    <mergeCell ref="P875:P880"/>
    <mergeCell ref="Q875:Q880"/>
    <mergeCell ref="R875:R880"/>
    <mergeCell ref="BL869:BL874"/>
    <mergeCell ref="D875:D880"/>
    <mergeCell ref="E875:E880"/>
    <mergeCell ref="F875:F880"/>
    <mergeCell ref="G875:G880"/>
    <mergeCell ref="H875:H880"/>
    <mergeCell ref="I875:I880"/>
    <mergeCell ref="J875:J880"/>
    <mergeCell ref="K875:K880"/>
    <mergeCell ref="L875:L880"/>
    <mergeCell ref="BF869:BF874"/>
    <mergeCell ref="BG869:BG874"/>
    <mergeCell ref="BH869:BH874"/>
    <mergeCell ref="BI869:BI874"/>
    <mergeCell ref="BJ869:BJ874"/>
    <mergeCell ref="BK869:BK874"/>
    <mergeCell ref="AZ869:AZ874"/>
    <mergeCell ref="BA869:BA874"/>
    <mergeCell ref="BB869:BB874"/>
    <mergeCell ref="BC869:BC874"/>
    <mergeCell ref="BD869:BD874"/>
    <mergeCell ref="BE869:BE874"/>
    <mergeCell ref="AT869:AT874"/>
    <mergeCell ref="AU869:AU874"/>
    <mergeCell ref="AV869:AV874"/>
    <mergeCell ref="AW869:AW874"/>
    <mergeCell ref="AX869:AX874"/>
    <mergeCell ref="AY869:AY874"/>
    <mergeCell ref="Y869:Y874"/>
    <mergeCell ref="AO869:AO874"/>
    <mergeCell ref="AP869:AP874"/>
    <mergeCell ref="AQ869:AQ874"/>
    <mergeCell ref="AR869:AR874"/>
    <mergeCell ref="AS869:AS874"/>
    <mergeCell ref="S869:S874"/>
    <mergeCell ref="T869:T874"/>
    <mergeCell ref="U869:U874"/>
    <mergeCell ref="V869:V874"/>
    <mergeCell ref="W869:W874"/>
    <mergeCell ref="X869:X874"/>
    <mergeCell ref="M869:M874"/>
    <mergeCell ref="N869:N874"/>
    <mergeCell ref="O869:O874"/>
    <mergeCell ref="P869:P874"/>
    <mergeCell ref="Q869:Q874"/>
    <mergeCell ref="R869:R874"/>
    <mergeCell ref="BL863:BL868"/>
    <mergeCell ref="D869:D874"/>
    <mergeCell ref="E869:E874"/>
    <mergeCell ref="F869:F874"/>
    <mergeCell ref="G869:G874"/>
    <mergeCell ref="H869:H874"/>
    <mergeCell ref="I869:I874"/>
    <mergeCell ref="J869:J874"/>
    <mergeCell ref="K869:K874"/>
    <mergeCell ref="L869:L874"/>
    <mergeCell ref="BF863:BF868"/>
    <mergeCell ref="BG863:BG868"/>
    <mergeCell ref="BH863:BH868"/>
    <mergeCell ref="BI863:BI868"/>
    <mergeCell ref="BJ863:BJ868"/>
    <mergeCell ref="BK863:BK868"/>
    <mergeCell ref="AZ863:AZ868"/>
    <mergeCell ref="BA863:BA868"/>
    <mergeCell ref="BB863:BB868"/>
    <mergeCell ref="BC863:BC868"/>
    <mergeCell ref="BD863:BD868"/>
    <mergeCell ref="BE863:BE868"/>
    <mergeCell ref="AT863:AT868"/>
    <mergeCell ref="AU863:AU868"/>
    <mergeCell ref="AV863:AV868"/>
    <mergeCell ref="AW863:AW868"/>
    <mergeCell ref="AX863:AX868"/>
    <mergeCell ref="AY863:AY868"/>
    <mergeCell ref="Y863:Y868"/>
    <mergeCell ref="AO863:AO868"/>
    <mergeCell ref="AP863:AP868"/>
    <mergeCell ref="AQ863:AQ868"/>
    <mergeCell ref="AR863:AR868"/>
    <mergeCell ref="AS863:AS868"/>
    <mergeCell ref="S863:S868"/>
    <mergeCell ref="T863:T868"/>
    <mergeCell ref="U863:U868"/>
    <mergeCell ref="V863:V868"/>
    <mergeCell ref="W863:W868"/>
    <mergeCell ref="X863:X868"/>
    <mergeCell ref="M863:M868"/>
    <mergeCell ref="N863:N868"/>
    <mergeCell ref="O863:O868"/>
    <mergeCell ref="P863:P868"/>
    <mergeCell ref="Q863:Q868"/>
    <mergeCell ref="R863:R868"/>
    <mergeCell ref="G863:G868"/>
    <mergeCell ref="H863:H868"/>
    <mergeCell ref="I863:I868"/>
    <mergeCell ref="J863:J868"/>
    <mergeCell ref="K863:K868"/>
    <mergeCell ref="L863:L868"/>
    <mergeCell ref="BI857:BI862"/>
    <mergeCell ref="BJ857:BJ862"/>
    <mergeCell ref="BK857:BK862"/>
    <mergeCell ref="BL857:BL862"/>
    <mergeCell ref="A863:A898"/>
    <mergeCell ref="B863:B898"/>
    <mergeCell ref="C863:C898"/>
    <mergeCell ref="D863:D868"/>
    <mergeCell ref="E863:E868"/>
    <mergeCell ref="F863:F868"/>
    <mergeCell ref="BC857:BC862"/>
    <mergeCell ref="BD857:BD862"/>
    <mergeCell ref="BE857:BE862"/>
    <mergeCell ref="BF857:BF862"/>
    <mergeCell ref="BG857:BG862"/>
    <mergeCell ref="BH857:BH862"/>
    <mergeCell ref="AW857:AW862"/>
    <mergeCell ref="AX857:AX862"/>
    <mergeCell ref="AY857:AY862"/>
    <mergeCell ref="AZ857:AZ862"/>
    <mergeCell ref="BA857:BA862"/>
    <mergeCell ref="BB857:BB862"/>
    <mergeCell ref="AQ857:AQ862"/>
    <mergeCell ref="AR857:AR862"/>
    <mergeCell ref="AS857:AS862"/>
    <mergeCell ref="AT857:AT862"/>
    <mergeCell ref="AU857:AU862"/>
    <mergeCell ref="AV857:AV862"/>
    <mergeCell ref="V857:V862"/>
    <mergeCell ref="W857:W862"/>
    <mergeCell ref="X857:X862"/>
    <mergeCell ref="Y857:Y862"/>
    <mergeCell ref="AO857:AO862"/>
    <mergeCell ref="AP857:AP862"/>
    <mergeCell ref="P857:P862"/>
    <mergeCell ref="Q857:Q862"/>
    <mergeCell ref="R857:R862"/>
    <mergeCell ref="S857:S862"/>
    <mergeCell ref="T857:T862"/>
    <mergeCell ref="U857:U862"/>
    <mergeCell ref="J857:J862"/>
    <mergeCell ref="K857:K862"/>
    <mergeCell ref="L857:L862"/>
    <mergeCell ref="M857:M862"/>
    <mergeCell ref="N857:N862"/>
    <mergeCell ref="O857:O862"/>
    <mergeCell ref="BI851:BI856"/>
    <mergeCell ref="BJ851:BJ856"/>
    <mergeCell ref="BK851:BK856"/>
    <mergeCell ref="BL851:BL856"/>
    <mergeCell ref="D857:D862"/>
    <mergeCell ref="E857:E862"/>
    <mergeCell ref="F857:F862"/>
    <mergeCell ref="G857:G862"/>
    <mergeCell ref="H857:H862"/>
    <mergeCell ref="I857:I862"/>
    <mergeCell ref="BC851:BC856"/>
    <mergeCell ref="BD851:BD856"/>
    <mergeCell ref="BE851:BE856"/>
    <mergeCell ref="BF851:BF856"/>
    <mergeCell ref="BG851:BG856"/>
    <mergeCell ref="BH851:BH856"/>
    <mergeCell ref="AW851:AW856"/>
    <mergeCell ref="AX851:AX856"/>
    <mergeCell ref="AY851:AY856"/>
    <mergeCell ref="AZ851:AZ856"/>
    <mergeCell ref="BA851:BA856"/>
    <mergeCell ref="BB851:BB856"/>
    <mergeCell ref="AQ851:AQ856"/>
    <mergeCell ref="AR851:AR856"/>
    <mergeCell ref="AS851:AS856"/>
    <mergeCell ref="AT851:AT856"/>
    <mergeCell ref="W851:W856"/>
    <mergeCell ref="X851:X856"/>
    <mergeCell ref="Y851:Y856"/>
    <mergeCell ref="AO851:AO856"/>
    <mergeCell ref="AP851:AP856"/>
    <mergeCell ref="P851:P856"/>
    <mergeCell ref="Q851:Q856"/>
    <mergeCell ref="R851:R856"/>
    <mergeCell ref="S851:S856"/>
    <mergeCell ref="T851:T856"/>
    <mergeCell ref="U851:U856"/>
    <mergeCell ref="J851:J856"/>
    <mergeCell ref="K851:K856"/>
    <mergeCell ref="L851:L856"/>
    <mergeCell ref="M851:M856"/>
    <mergeCell ref="N851:N856"/>
    <mergeCell ref="O851:O856"/>
    <mergeCell ref="BL845:BL850"/>
    <mergeCell ref="D851:D856"/>
    <mergeCell ref="E851:E856"/>
    <mergeCell ref="F851:F856"/>
    <mergeCell ref="G851:G856"/>
    <mergeCell ref="H851:H856"/>
    <mergeCell ref="I851:I856"/>
    <mergeCell ref="BC845:BC850"/>
    <mergeCell ref="BD845:BD850"/>
    <mergeCell ref="BE845:BE850"/>
    <mergeCell ref="BF845:BF850"/>
    <mergeCell ref="BG845:BG850"/>
    <mergeCell ref="BH845:BH850"/>
    <mergeCell ref="AW845:AW850"/>
    <mergeCell ref="AX845:AX850"/>
    <mergeCell ref="AY845:AY850"/>
    <mergeCell ref="AZ845:AZ850"/>
    <mergeCell ref="BA845:BA850"/>
    <mergeCell ref="BB845:BB850"/>
    <mergeCell ref="AQ845:AQ850"/>
    <mergeCell ref="AR845:AR850"/>
    <mergeCell ref="AS845:AS850"/>
    <mergeCell ref="AT845:AT850"/>
    <mergeCell ref="AU845:AU850"/>
    <mergeCell ref="AV845:AV850"/>
    <mergeCell ref="V845:V850"/>
    <mergeCell ref="W845:W850"/>
    <mergeCell ref="X845:X850"/>
    <mergeCell ref="Y845:Y850"/>
    <mergeCell ref="AU851:AU856"/>
    <mergeCell ref="AV851:AV856"/>
    <mergeCell ref="V851:V856"/>
    <mergeCell ref="AP845:AP850"/>
    <mergeCell ref="P845:P850"/>
    <mergeCell ref="Q845:Q850"/>
    <mergeCell ref="R845:R850"/>
    <mergeCell ref="S845:S850"/>
    <mergeCell ref="T845:T850"/>
    <mergeCell ref="U845:U850"/>
    <mergeCell ref="J845:J850"/>
    <mergeCell ref="K845:K850"/>
    <mergeCell ref="L845:L850"/>
    <mergeCell ref="M845:M850"/>
    <mergeCell ref="N845:N850"/>
    <mergeCell ref="O845:O850"/>
    <mergeCell ref="BI839:BI844"/>
    <mergeCell ref="BJ839:BJ844"/>
    <mergeCell ref="BK839:BK844"/>
    <mergeCell ref="Q839:Q844"/>
    <mergeCell ref="R839:R844"/>
    <mergeCell ref="S839:S844"/>
    <mergeCell ref="T839:T844"/>
    <mergeCell ref="U839:U844"/>
    <mergeCell ref="J839:J844"/>
    <mergeCell ref="K839:K844"/>
    <mergeCell ref="L839:L844"/>
    <mergeCell ref="M839:M844"/>
    <mergeCell ref="N839:N844"/>
    <mergeCell ref="O839:O844"/>
    <mergeCell ref="BI845:BI850"/>
    <mergeCell ref="BJ845:BJ850"/>
    <mergeCell ref="BK845:BK850"/>
    <mergeCell ref="D845:D850"/>
    <mergeCell ref="E845:E850"/>
    <mergeCell ref="F845:F850"/>
    <mergeCell ref="G845:G850"/>
    <mergeCell ref="H845:H850"/>
    <mergeCell ref="I845:I850"/>
    <mergeCell ref="BC839:BC844"/>
    <mergeCell ref="BD839:BD844"/>
    <mergeCell ref="BE839:BE844"/>
    <mergeCell ref="BF839:BF844"/>
    <mergeCell ref="BG839:BG844"/>
    <mergeCell ref="BH839:BH844"/>
    <mergeCell ref="AW839:AW844"/>
    <mergeCell ref="AX839:AX844"/>
    <mergeCell ref="AY839:AY844"/>
    <mergeCell ref="AZ839:AZ844"/>
    <mergeCell ref="BA839:BA844"/>
    <mergeCell ref="BB839:BB844"/>
    <mergeCell ref="AQ839:AQ844"/>
    <mergeCell ref="AR839:AR844"/>
    <mergeCell ref="AS839:AS844"/>
    <mergeCell ref="AT839:AT844"/>
    <mergeCell ref="AU839:AU844"/>
    <mergeCell ref="AV839:AV844"/>
    <mergeCell ref="V839:V844"/>
    <mergeCell ref="W839:W844"/>
    <mergeCell ref="X839:X844"/>
    <mergeCell ref="Y839:Y844"/>
    <mergeCell ref="AO839:AO844"/>
    <mergeCell ref="AP839:AP844"/>
    <mergeCell ref="P839:P844"/>
    <mergeCell ref="AO845:AO850"/>
    <mergeCell ref="BL833:BL838"/>
    <mergeCell ref="D839:D844"/>
    <mergeCell ref="E839:E844"/>
    <mergeCell ref="F839:F844"/>
    <mergeCell ref="G839:G844"/>
    <mergeCell ref="H839:H844"/>
    <mergeCell ref="I839:I844"/>
    <mergeCell ref="BC833:BC838"/>
    <mergeCell ref="BD833:BD838"/>
    <mergeCell ref="BE833:BE838"/>
    <mergeCell ref="BF833:BF838"/>
    <mergeCell ref="BG833:BG838"/>
    <mergeCell ref="BH833:BH838"/>
    <mergeCell ref="AW833:AW838"/>
    <mergeCell ref="AX833:AX838"/>
    <mergeCell ref="AY833:AY838"/>
    <mergeCell ref="AZ833:AZ838"/>
    <mergeCell ref="BA833:BA838"/>
    <mergeCell ref="BB833:BB838"/>
    <mergeCell ref="AQ833:AQ838"/>
    <mergeCell ref="AR833:AR838"/>
    <mergeCell ref="AS833:AS838"/>
    <mergeCell ref="AT833:AT838"/>
    <mergeCell ref="AU833:AU838"/>
    <mergeCell ref="AV833:AV838"/>
    <mergeCell ref="V833:V838"/>
    <mergeCell ref="W833:W838"/>
    <mergeCell ref="X833:X838"/>
    <mergeCell ref="Y833:Y838"/>
    <mergeCell ref="BL839:BL844"/>
    <mergeCell ref="AP833:AP838"/>
    <mergeCell ref="P833:P838"/>
    <mergeCell ref="Q833:Q838"/>
    <mergeCell ref="R833:R838"/>
    <mergeCell ref="S833:S838"/>
    <mergeCell ref="T833:T838"/>
    <mergeCell ref="U833:U838"/>
    <mergeCell ref="J833:J838"/>
    <mergeCell ref="K833:K838"/>
    <mergeCell ref="L833:L838"/>
    <mergeCell ref="M833:M838"/>
    <mergeCell ref="N833:N838"/>
    <mergeCell ref="O833:O838"/>
    <mergeCell ref="BI827:BI832"/>
    <mergeCell ref="BJ827:BJ832"/>
    <mergeCell ref="BK827:BK832"/>
    <mergeCell ref="Q827:Q832"/>
    <mergeCell ref="R827:R832"/>
    <mergeCell ref="S827:S832"/>
    <mergeCell ref="T827:T832"/>
    <mergeCell ref="U827:U832"/>
    <mergeCell ref="J827:J832"/>
    <mergeCell ref="K827:K832"/>
    <mergeCell ref="L827:L832"/>
    <mergeCell ref="M827:M832"/>
    <mergeCell ref="N827:N832"/>
    <mergeCell ref="O827:O832"/>
    <mergeCell ref="BI833:BI838"/>
    <mergeCell ref="BJ833:BJ838"/>
    <mergeCell ref="BK833:BK838"/>
    <mergeCell ref="D833:D838"/>
    <mergeCell ref="E833:E838"/>
    <mergeCell ref="F833:F838"/>
    <mergeCell ref="G833:G838"/>
    <mergeCell ref="H833:H838"/>
    <mergeCell ref="I833:I838"/>
    <mergeCell ref="BC827:BC832"/>
    <mergeCell ref="BD827:BD832"/>
    <mergeCell ref="BE827:BE832"/>
    <mergeCell ref="BF827:BF832"/>
    <mergeCell ref="BG827:BG832"/>
    <mergeCell ref="BH827:BH832"/>
    <mergeCell ref="AW827:AW832"/>
    <mergeCell ref="AX827:AX832"/>
    <mergeCell ref="AY827:AY832"/>
    <mergeCell ref="AZ827:AZ832"/>
    <mergeCell ref="BA827:BA832"/>
    <mergeCell ref="BB827:BB832"/>
    <mergeCell ref="AQ827:AQ832"/>
    <mergeCell ref="AR827:AR832"/>
    <mergeCell ref="AS827:AS832"/>
    <mergeCell ref="AT827:AT832"/>
    <mergeCell ref="AU827:AU832"/>
    <mergeCell ref="AV827:AV832"/>
    <mergeCell ref="V827:V832"/>
    <mergeCell ref="W827:W832"/>
    <mergeCell ref="X827:X832"/>
    <mergeCell ref="Y827:Y832"/>
    <mergeCell ref="AO827:AO832"/>
    <mergeCell ref="AP827:AP832"/>
    <mergeCell ref="P827:P832"/>
    <mergeCell ref="AO833:AO838"/>
    <mergeCell ref="BL821:BL826"/>
    <mergeCell ref="D827:D832"/>
    <mergeCell ref="E827:E832"/>
    <mergeCell ref="F827:F832"/>
    <mergeCell ref="G827:G832"/>
    <mergeCell ref="H827:H832"/>
    <mergeCell ref="I827:I832"/>
    <mergeCell ref="BC821:BC826"/>
    <mergeCell ref="BD821:BD826"/>
    <mergeCell ref="BE821:BE826"/>
    <mergeCell ref="BF821:BF826"/>
    <mergeCell ref="BG821:BG826"/>
    <mergeCell ref="BH821:BH826"/>
    <mergeCell ref="AW821:AW826"/>
    <mergeCell ref="AX821:AX824"/>
    <mergeCell ref="AY821:AY824"/>
    <mergeCell ref="AZ821:AZ826"/>
    <mergeCell ref="BA821:BA826"/>
    <mergeCell ref="BB821:BB826"/>
    <mergeCell ref="AQ821:AQ826"/>
    <mergeCell ref="AR821:AR826"/>
    <mergeCell ref="AS821:AS826"/>
    <mergeCell ref="AT821:AT826"/>
    <mergeCell ref="AU821:AU826"/>
    <mergeCell ref="AV821:AV826"/>
    <mergeCell ref="V821:V826"/>
    <mergeCell ref="W821:W826"/>
    <mergeCell ref="X821:X826"/>
    <mergeCell ref="Y821:Y826"/>
    <mergeCell ref="BL827:BL832"/>
    <mergeCell ref="AP821:AP826"/>
    <mergeCell ref="P821:P826"/>
    <mergeCell ref="Q821:Q826"/>
    <mergeCell ref="R821:R826"/>
    <mergeCell ref="S821:S826"/>
    <mergeCell ref="T821:T826"/>
    <mergeCell ref="U821:U826"/>
    <mergeCell ref="J821:J826"/>
    <mergeCell ref="K821:K826"/>
    <mergeCell ref="L821:L826"/>
    <mergeCell ref="M821:M826"/>
    <mergeCell ref="N821:N826"/>
    <mergeCell ref="O821:O826"/>
    <mergeCell ref="BI815:BI820"/>
    <mergeCell ref="BJ815:BJ820"/>
    <mergeCell ref="BK815:BK820"/>
    <mergeCell ref="Q815:Q820"/>
    <mergeCell ref="R815:R820"/>
    <mergeCell ref="S815:S820"/>
    <mergeCell ref="T815:T820"/>
    <mergeCell ref="U815:U820"/>
    <mergeCell ref="J815:J820"/>
    <mergeCell ref="K815:K820"/>
    <mergeCell ref="L815:L820"/>
    <mergeCell ref="M815:M820"/>
    <mergeCell ref="N815:N820"/>
    <mergeCell ref="O815:O820"/>
    <mergeCell ref="BI821:BI826"/>
    <mergeCell ref="BJ821:BJ826"/>
    <mergeCell ref="BK821:BK826"/>
    <mergeCell ref="D821:D826"/>
    <mergeCell ref="E821:E826"/>
    <mergeCell ref="F821:F826"/>
    <mergeCell ref="G821:G826"/>
    <mergeCell ref="H821:H826"/>
    <mergeCell ref="I821:I826"/>
    <mergeCell ref="BC815:BC820"/>
    <mergeCell ref="BD815:BD820"/>
    <mergeCell ref="BE815:BE820"/>
    <mergeCell ref="BF815:BF820"/>
    <mergeCell ref="BG815:BG820"/>
    <mergeCell ref="BH815:BH820"/>
    <mergeCell ref="AW815:AW820"/>
    <mergeCell ref="AX815:AX820"/>
    <mergeCell ref="AY815:AY820"/>
    <mergeCell ref="AZ815:AZ820"/>
    <mergeCell ref="BA815:BA820"/>
    <mergeCell ref="BB815:BB820"/>
    <mergeCell ref="AQ815:AQ820"/>
    <mergeCell ref="AR815:AR820"/>
    <mergeCell ref="AS815:AS820"/>
    <mergeCell ref="AT815:AT820"/>
    <mergeCell ref="AU815:AU820"/>
    <mergeCell ref="AV815:AV820"/>
    <mergeCell ref="V815:V820"/>
    <mergeCell ref="W815:W820"/>
    <mergeCell ref="X815:X820"/>
    <mergeCell ref="Y815:Y820"/>
    <mergeCell ref="AO815:AO820"/>
    <mergeCell ref="AP815:AP820"/>
    <mergeCell ref="P815:P820"/>
    <mergeCell ref="AO821:AO826"/>
    <mergeCell ref="BL809:BL814"/>
    <mergeCell ref="D815:D820"/>
    <mergeCell ref="E815:E820"/>
    <mergeCell ref="F815:F820"/>
    <mergeCell ref="G815:G820"/>
    <mergeCell ref="H815:H820"/>
    <mergeCell ref="I815:I820"/>
    <mergeCell ref="BC809:BC814"/>
    <mergeCell ref="BD809:BD814"/>
    <mergeCell ref="BE809:BE814"/>
    <mergeCell ref="BF809:BF814"/>
    <mergeCell ref="BG809:BG814"/>
    <mergeCell ref="BH809:BH814"/>
    <mergeCell ref="AW809:AW814"/>
    <mergeCell ref="AX809:AX814"/>
    <mergeCell ref="AY809:AY814"/>
    <mergeCell ref="AZ809:AZ814"/>
    <mergeCell ref="BA809:BA814"/>
    <mergeCell ref="BB809:BB814"/>
    <mergeCell ref="AQ809:AQ814"/>
    <mergeCell ref="AR809:AR814"/>
    <mergeCell ref="AS809:AS814"/>
    <mergeCell ref="AT809:AT814"/>
    <mergeCell ref="AU809:AU814"/>
    <mergeCell ref="AV809:AV814"/>
    <mergeCell ref="V809:V814"/>
    <mergeCell ref="W809:W814"/>
    <mergeCell ref="X809:X814"/>
    <mergeCell ref="Y809:Y814"/>
    <mergeCell ref="BL815:BL820"/>
    <mergeCell ref="AP809:AP814"/>
    <mergeCell ref="P809:P814"/>
    <mergeCell ref="Q809:Q814"/>
    <mergeCell ref="R809:R814"/>
    <mergeCell ref="S809:S814"/>
    <mergeCell ref="T809:T814"/>
    <mergeCell ref="U809:U814"/>
    <mergeCell ref="J809:J814"/>
    <mergeCell ref="K809:K814"/>
    <mergeCell ref="L809:L814"/>
    <mergeCell ref="M809:M814"/>
    <mergeCell ref="N809:N814"/>
    <mergeCell ref="O809:O814"/>
    <mergeCell ref="BI803:BI808"/>
    <mergeCell ref="BJ803:BJ808"/>
    <mergeCell ref="BK803:BK808"/>
    <mergeCell ref="Q803:Q808"/>
    <mergeCell ref="R803:R808"/>
    <mergeCell ref="S803:S808"/>
    <mergeCell ref="T803:T808"/>
    <mergeCell ref="U803:U808"/>
    <mergeCell ref="J803:J808"/>
    <mergeCell ref="K803:K808"/>
    <mergeCell ref="L803:L808"/>
    <mergeCell ref="M803:M808"/>
    <mergeCell ref="N803:N808"/>
    <mergeCell ref="O803:O808"/>
    <mergeCell ref="BI809:BI814"/>
    <mergeCell ref="BJ809:BJ814"/>
    <mergeCell ref="BK809:BK814"/>
    <mergeCell ref="D809:D814"/>
    <mergeCell ref="E809:E814"/>
    <mergeCell ref="F809:F814"/>
    <mergeCell ref="G809:G814"/>
    <mergeCell ref="H809:H814"/>
    <mergeCell ref="I809:I814"/>
    <mergeCell ref="BC803:BC808"/>
    <mergeCell ref="BD803:BD808"/>
    <mergeCell ref="BE803:BE808"/>
    <mergeCell ref="BF803:BF808"/>
    <mergeCell ref="BG803:BG808"/>
    <mergeCell ref="BH803:BH808"/>
    <mergeCell ref="AW803:AW808"/>
    <mergeCell ref="AX803:AX808"/>
    <mergeCell ref="AY803:AY808"/>
    <mergeCell ref="AZ803:AZ808"/>
    <mergeCell ref="BA803:BA808"/>
    <mergeCell ref="BB803:BB808"/>
    <mergeCell ref="AQ803:AQ808"/>
    <mergeCell ref="AR803:AR808"/>
    <mergeCell ref="AS803:AS808"/>
    <mergeCell ref="AT803:AT808"/>
    <mergeCell ref="AU803:AU808"/>
    <mergeCell ref="AV803:AV808"/>
    <mergeCell ref="V803:V808"/>
    <mergeCell ref="W803:W808"/>
    <mergeCell ref="X803:X808"/>
    <mergeCell ref="Y803:Y808"/>
    <mergeCell ref="AO803:AO808"/>
    <mergeCell ref="AP803:AP808"/>
    <mergeCell ref="P803:P808"/>
    <mergeCell ref="AO809:AO814"/>
    <mergeCell ref="BL797:BL802"/>
    <mergeCell ref="D803:D808"/>
    <mergeCell ref="E803:E808"/>
    <mergeCell ref="F803:F808"/>
    <mergeCell ref="G803:G808"/>
    <mergeCell ref="H803:H808"/>
    <mergeCell ref="I803:I808"/>
    <mergeCell ref="BC797:BC802"/>
    <mergeCell ref="BD797:BD802"/>
    <mergeCell ref="BE797:BE802"/>
    <mergeCell ref="BF797:BF802"/>
    <mergeCell ref="BG797:BG802"/>
    <mergeCell ref="BH797:BH802"/>
    <mergeCell ref="AW797:AW802"/>
    <mergeCell ref="AX797:AX802"/>
    <mergeCell ref="AY797:AY802"/>
    <mergeCell ref="AZ797:AZ802"/>
    <mergeCell ref="BA797:BA802"/>
    <mergeCell ref="BB797:BB802"/>
    <mergeCell ref="AQ797:AQ802"/>
    <mergeCell ref="AR797:AR802"/>
    <mergeCell ref="AS797:AS802"/>
    <mergeCell ref="AT797:AT802"/>
    <mergeCell ref="AU797:AU802"/>
    <mergeCell ref="AV797:AV802"/>
    <mergeCell ref="V797:V802"/>
    <mergeCell ref="W797:W802"/>
    <mergeCell ref="X797:X802"/>
    <mergeCell ref="Y797:Y802"/>
    <mergeCell ref="BL803:BL808"/>
    <mergeCell ref="AP797:AP802"/>
    <mergeCell ref="P797:P802"/>
    <mergeCell ref="Q797:Q802"/>
    <mergeCell ref="R797:R802"/>
    <mergeCell ref="S797:S802"/>
    <mergeCell ref="T797:T802"/>
    <mergeCell ref="U797:U802"/>
    <mergeCell ref="J797:J802"/>
    <mergeCell ref="K797:K802"/>
    <mergeCell ref="L797:L802"/>
    <mergeCell ref="M797:M802"/>
    <mergeCell ref="N797:N802"/>
    <mergeCell ref="O797:O802"/>
    <mergeCell ref="BI791:BI796"/>
    <mergeCell ref="BJ791:BJ796"/>
    <mergeCell ref="BK791:BK796"/>
    <mergeCell ref="Q791:Q796"/>
    <mergeCell ref="R791:R796"/>
    <mergeCell ref="S791:S796"/>
    <mergeCell ref="T791:T796"/>
    <mergeCell ref="U791:U796"/>
    <mergeCell ref="J791:J796"/>
    <mergeCell ref="K791:K796"/>
    <mergeCell ref="L791:L796"/>
    <mergeCell ref="M791:M796"/>
    <mergeCell ref="N791:N796"/>
    <mergeCell ref="O791:O796"/>
    <mergeCell ref="BI797:BI802"/>
    <mergeCell ref="BJ797:BJ802"/>
    <mergeCell ref="BK797:BK802"/>
    <mergeCell ref="D797:D802"/>
    <mergeCell ref="E797:E802"/>
    <mergeCell ref="F797:F802"/>
    <mergeCell ref="G797:G802"/>
    <mergeCell ref="H797:H802"/>
    <mergeCell ref="I797:I802"/>
    <mergeCell ref="BC791:BC796"/>
    <mergeCell ref="BD791:BD796"/>
    <mergeCell ref="BE791:BE796"/>
    <mergeCell ref="BF791:BF796"/>
    <mergeCell ref="BG791:BG796"/>
    <mergeCell ref="BH791:BH796"/>
    <mergeCell ref="AW791:AW796"/>
    <mergeCell ref="AX791:AX796"/>
    <mergeCell ref="AY791:AY796"/>
    <mergeCell ref="AZ791:AZ796"/>
    <mergeCell ref="BA791:BA796"/>
    <mergeCell ref="BB791:BB796"/>
    <mergeCell ref="AQ791:AQ796"/>
    <mergeCell ref="AR791:AR796"/>
    <mergeCell ref="AS791:AS796"/>
    <mergeCell ref="AT791:AT796"/>
    <mergeCell ref="AU791:AU796"/>
    <mergeCell ref="AV791:AV796"/>
    <mergeCell ref="V791:V796"/>
    <mergeCell ref="W791:W796"/>
    <mergeCell ref="X791:X796"/>
    <mergeCell ref="Y791:Y796"/>
    <mergeCell ref="AO791:AO796"/>
    <mergeCell ref="AP791:AP796"/>
    <mergeCell ref="P791:P796"/>
    <mergeCell ref="AO797:AO802"/>
    <mergeCell ref="BL785:BL790"/>
    <mergeCell ref="D791:D796"/>
    <mergeCell ref="E791:E796"/>
    <mergeCell ref="F791:F796"/>
    <mergeCell ref="G791:G796"/>
    <mergeCell ref="H791:H796"/>
    <mergeCell ref="I791:I796"/>
    <mergeCell ref="BC785:BC790"/>
    <mergeCell ref="BD785:BD790"/>
    <mergeCell ref="BE785:BE790"/>
    <mergeCell ref="BF785:BF790"/>
    <mergeCell ref="BG785:BG790"/>
    <mergeCell ref="BH785:BH790"/>
    <mergeCell ref="AW785:AW790"/>
    <mergeCell ref="AX785:AX790"/>
    <mergeCell ref="AY785:AY790"/>
    <mergeCell ref="AZ785:AZ790"/>
    <mergeCell ref="BA785:BA790"/>
    <mergeCell ref="BB785:BB790"/>
    <mergeCell ref="AQ785:AQ790"/>
    <mergeCell ref="AR785:AR790"/>
    <mergeCell ref="AS785:AS790"/>
    <mergeCell ref="AT785:AT790"/>
    <mergeCell ref="AU785:AU790"/>
    <mergeCell ref="AV785:AV790"/>
    <mergeCell ref="V785:V790"/>
    <mergeCell ref="W785:W790"/>
    <mergeCell ref="X785:X790"/>
    <mergeCell ref="Y785:Y790"/>
    <mergeCell ref="BL791:BL796"/>
    <mergeCell ref="AP785:AP790"/>
    <mergeCell ref="P785:P790"/>
    <mergeCell ref="Q785:Q790"/>
    <mergeCell ref="R785:R790"/>
    <mergeCell ref="S785:S790"/>
    <mergeCell ref="T785:T790"/>
    <mergeCell ref="U785:U790"/>
    <mergeCell ref="J785:J790"/>
    <mergeCell ref="K785:K790"/>
    <mergeCell ref="L785:L790"/>
    <mergeCell ref="M785:M790"/>
    <mergeCell ref="N785:N790"/>
    <mergeCell ref="O785:O790"/>
    <mergeCell ref="BI779:BI784"/>
    <mergeCell ref="BJ779:BJ784"/>
    <mergeCell ref="BK779:BK784"/>
    <mergeCell ref="Q779:Q784"/>
    <mergeCell ref="R779:R784"/>
    <mergeCell ref="S779:S784"/>
    <mergeCell ref="T779:T784"/>
    <mergeCell ref="U779:U784"/>
    <mergeCell ref="J779:J784"/>
    <mergeCell ref="K779:K784"/>
    <mergeCell ref="L779:L784"/>
    <mergeCell ref="M779:M784"/>
    <mergeCell ref="N779:N784"/>
    <mergeCell ref="O779:O784"/>
    <mergeCell ref="BI785:BI790"/>
    <mergeCell ref="BJ785:BJ790"/>
    <mergeCell ref="BK785:BK790"/>
    <mergeCell ref="D785:D790"/>
    <mergeCell ref="E785:E790"/>
    <mergeCell ref="F785:F790"/>
    <mergeCell ref="G785:G790"/>
    <mergeCell ref="H785:H790"/>
    <mergeCell ref="I785:I790"/>
    <mergeCell ref="BC779:BC784"/>
    <mergeCell ref="BD779:BD784"/>
    <mergeCell ref="BE779:BE784"/>
    <mergeCell ref="BF779:BF784"/>
    <mergeCell ref="BG779:BG784"/>
    <mergeCell ref="BH779:BH784"/>
    <mergeCell ref="AW779:AW784"/>
    <mergeCell ref="AX779:AX784"/>
    <mergeCell ref="AY779:AY784"/>
    <mergeCell ref="AZ779:AZ784"/>
    <mergeCell ref="BA779:BA784"/>
    <mergeCell ref="BB779:BB784"/>
    <mergeCell ref="AQ779:AQ784"/>
    <mergeCell ref="AR779:AR784"/>
    <mergeCell ref="AS779:AS784"/>
    <mergeCell ref="AT779:AT784"/>
    <mergeCell ref="AU779:AU784"/>
    <mergeCell ref="AV779:AV784"/>
    <mergeCell ref="V779:V784"/>
    <mergeCell ref="W779:W784"/>
    <mergeCell ref="X779:X784"/>
    <mergeCell ref="Y779:Y784"/>
    <mergeCell ref="AO779:AO784"/>
    <mergeCell ref="AP779:AP784"/>
    <mergeCell ref="P779:P784"/>
    <mergeCell ref="AO785:AO790"/>
    <mergeCell ref="BL773:BL778"/>
    <mergeCell ref="D779:D784"/>
    <mergeCell ref="E779:E784"/>
    <mergeCell ref="F779:F784"/>
    <mergeCell ref="G779:G784"/>
    <mergeCell ref="H779:H784"/>
    <mergeCell ref="I779:I784"/>
    <mergeCell ref="BC773:BC778"/>
    <mergeCell ref="BD773:BD778"/>
    <mergeCell ref="BE773:BE778"/>
    <mergeCell ref="BF773:BF778"/>
    <mergeCell ref="BG773:BG778"/>
    <mergeCell ref="BH773:BH778"/>
    <mergeCell ref="AW773:AW778"/>
    <mergeCell ref="AX773:AX778"/>
    <mergeCell ref="AY773:AY778"/>
    <mergeCell ref="AZ773:AZ778"/>
    <mergeCell ref="BA773:BA778"/>
    <mergeCell ref="BB773:BB778"/>
    <mergeCell ref="AQ773:AQ778"/>
    <mergeCell ref="AR773:AR778"/>
    <mergeCell ref="AS773:AS778"/>
    <mergeCell ref="AT773:AT778"/>
    <mergeCell ref="AU773:AU778"/>
    <mergeCell ref="AV773:AV778"/>
    <mergeCell ref="V773:V778"/>
    <mergeCell ref="W773:W778"/>
    <mergeCell ref="X773:X778"/>
    <mergeCell ref="Y773:Y778"/>
    <mergeCell ref="BL779:BL784"/>
    <mergeCell ref="AP773:AP778"/>
    <mergeCell ref="P773:P778"/>
    <mergeCell ref="Q773:Q778"/>
    <mergeCell ref="R773:R778"/>
    <mergeCell ref="S773:S778"/>
    <mergeCell ref="T773:T778"/>
    <mergeCell ref="U773:U778"/>
    <mergeCell ref="J773:J778"/>
    <mergeCell ref="K773:K778"/>
    <mergeCell ref="L773:L778"/>
    <mergeCell ref="M773:M778"/>
    <mergeCell ref="N773:N778"/>
    <mergeCell ref="O773:O778"/>
    <mergeCell ref="BI767:BI772"/>
    <mergeCell ref="BJ767:BJ772"/>
    <mergeCell ref="BK767:BK772"/>
    <mergeCell ref="Q767:Q772"/>
    <mergeCell ref="R767:R772"/>
    <mergeCell ref="S767:S772"/>
    <mergeCell ref="T767:T772"/>
    <mergeCell ref="U767:U772"/>
    <mergeCell ref="J767:J772"/>
    <mergeCell ref="K767:K772"/>
    <mergeCell ref="L767:L772"/>
    <mergeCell ref="M767:M772"/>
    <mergeCell ref="N767:N772"/>
    <mergeCell ref="O767:O772"/>
    <mergeCell ref="BI773:BI778"/>
    <mergeCell ref="BJ773:BJ778"/>
    <mergeCell ref="BK773:BK778"/>
    <mergeCell ref="D773:D778"/>
    <mergeCell ref="E773:E778"/>
    <mergeCell ref="F773:F778"/>
    <mergeCell ref="G773:G778"/>
    <mergeCell ref="H773:H778"/>
    <mergeCell ref="I773:I778"/>
    <mergeCell ref="BC767:BC772"/>
    <mergeCell ref="BD767:BD772"/>
    <mergeCell ref="BE767:BE772"/>
    <mergeCell ref="BF767:BF772"/>
    <mergeCell ref="BG767:BG772"/>
    <mergeCell ref="BH767:BH772"/>
    <mergeCell ref="AW767:AW772"/>
    <mergeCell ref="AX767:AX772"/>
    <mergeCell ref="AY767:AY772"/>
    <mergeCell ref="AZ767:AZ772"/>
    <mergeCell ref="BA767:BA772"/>
    <mergeCell ref="BB767:BB772"/>
    <mergeCell ref="AQ767:AQ772"/>
    <mergeCell ref="AR767:AR772"/>
    <mergeCell ref="AS767:AS772"/>
    <mergeCell ref="AT767:AT772"/>
    <mergeCell ref="AU767:AU772"/>
    <mergeCell ref="AV767:AV772"/>
    <mergeCell ref="V767:V772"/>
    <mergeCell ref="W767:W772"/>
    <mergeCell ref="X767:X772"/>
    <mergeCell ref="Y767:Y772"/>
    <mergeCell ref="AO767:AO772"/>
    <mergeCell ref="AP767:AP772"/>
    <mergeCell ref="P767:P772"/>
    <mergeCell ref="AO773:AO778"/>
    <mergeCell ref="BL761:BL766"/>
    <mergeCell ref="D767:D772"/>
    <mergeCell ref="E767:E772"/>
    <mergeCell ref="F767:F772"/>
    <mergeCell ref="G767:G772"/>
    <mergeCell ref="H767:H772"/>
    <mergeCell ref="I767:I772"/>
    <mergeCell ref="BC761:BC766"/>
    <mergeCell ref="BD761:BD766"/>
    <mergeCell ref="BE761:BE766"/>
    <mergeCell ref="BF761:BF766"/>
    <mergeCell ref="BG761:BG766"/>
    <mergeCell ref="BH761:BH766"/>
    <mergeCell ref="AW761:AW766"/>
    <mergeCell ref="AX761:AX766"/>
    <mergeCell ref="AY761:AY766"/>
    <mergeCell ref="AZ761:AZ766"/>
    <mergeCell ref="BA761:BA766"/>
    <mergeCell ref="BB761:BB766"/>
    <mergeCell ref="AQ761:AQ766"/>
    <mergeCell ref="AR761:AR766"/>
    <mergeCell ref="AS761:AS766"/>
    <mergeCell ref="AT761:AT766"/>
    <mergeCell ref="AU761:AU766"/>
    <mergeCell ref="AV761:AV766"/>
    <mergeCell ref="V761:V766"/>
    <mergeCell ref="W761:W766"/>
    <mergeCell ref="X761:X766"/>
    <mergeCell ref="Y761:Y766"/>
    <mergeCell ref="BL767:BL772"/>
    <mergeCell ref="AO761:AO766"/>
    <mergeCell ref="AP761:AP766"/>
    <mergeCell ref="P761:P766"/>
    <mergeCell ref="Q761:Q766"/>
    <mergeCell ref="R761:R766"/>
    <mergeCell ref="S761:S766"/>
    <mergeCell ref="T761:T766"/>
    <mergeCell ref="U761:U766"/>
    <mergeCell ref="J761:J766"/>
    <mergeCell ref="K761:K766"/>
    <mergeCell ref="L761:L766"/>
    <mergeCell ref="M761:M766"/>
    <mergeCell ref="N761:N766"/>
    <mergeCell ref="O761:O766"/>
    <mergeCell ref="BI755:BI760"/>
    <mergeCell ref="BJ755:BJ760"/>
    <mergeCell ref="BK755:BK760"/>
    <mergeCell ref="Q755:Q760"/>
    <mergeCell ref="R755:R760"/>
    <mergeCell ref="S755:S760"/>
    <mergeCell ref="T755:T760"/>
    <mergeCell ref="U755:U760"/>
    <mergeCell ref="J755:J760"/>
    <mergeCell ref="K755:K760"/>
    <mergeCell ref="L755:L760"/>
    <mergeCell ref="M755:M760"/>
    <mergeCell ref="N755:N760"/>
    <mergeCell ref="O755:O760"/>
    <mergeCell ref="BI761:BI766"/>
    <mergeCell ref="BJ761:BJ766"/>
    <mergeCell ref="BK761:BK766"/>
    <mergeCell ref="BL755:BL760"/>
    <mergeCell ref="D761:D766"/>
    <mergeCell ref="E761:E766"/>
    <mergeCell ref="F761:F766"/>
    <mergeCell ref="G761:G766"/>
    <mergeCell ref="H761:H766"/>
    <mergeCell ref="I761:I766"/>
    <mergeCell ref="BC755:BC760"/>
    <mergeCell ref="BD755:BD760"/>
    <mergeCell ref="BE755:BE760"/>
    <mergeCell ref="BF755:BF760"/>
    <mergeCell ref="BG755:BG760"/>
    <mergeCell ref="BH755:BH760"/>
    <mergeCell ref="AW755:AW760"/>
    <mergeCell ref="AX755:AX760"/>
    <mergeCell ref="AY755:AY760"/>
    <mergeCell ref="AZ755:AZ760"/>
    <mergeCell ref="BA755:BA760"/>
    <mergeCell ref="BB755:BB760"/>
    <mergeCell ref="AQ755:AQ760"/>
    <mergeCell ref="AR755:AR760"/>
    <mergeCell ref="AS755:AS760"/>
    <mergeCell ref="AT755:AT760"/>
    <mergeCell ref="AU755:AU760"/>
    <mergeCell ref="AV755:AV760"/>
    <mergeCell ref="V755:V760"/>
    <mergeCell ref="W755:W760"/>
    <mergeCell ref="X755:X760"/>
    <mergeCell ref="Y755:Y760"/>
    <mergeCell ref="AO755:AO760"/>
    <mergeCell ref="AP755:AP760"/>
    <mergeCell ref="P755:P760"/>
    <mergeCell ref="BL749:BL754"/>
    <mergeCell ref="A755:A862"/>
    <mergeCell ref="B755:B862"/>
    <mergeCell ref="C755:C862"/>
    <mergeCell ref="D755:D760"/>
    <mergeCell ref="E755:E760"/>
    <mergeCell ref="F755:F760"/>
    <mergeCell ref="G755:G760"/>
    <mergeCell ref="H755:H760"/>
    <mergeCell ref="I755:I760"/>
    <mergeCell ref="BF749:BF754"/>
    <mergeCell ref="BG749:BG754"/>
    <mergeCell ref="BH749:BH754"/>
    <mergeCell ref="BI749:BI754"/>
    <mergeCell ref="BJ749:BJ754"/>
    <mergeCell ref="BK749:BK754"/>
    <mergeCell ref="AZ749:AZ754"/>
    <mergeCell ref="BA749:BA754"/>
    <mergeCell ref="BB749:BB754"/>
    <mergeCell ref="BC749:BC754"/>
    <mergeCell ref="BD749:BD754"/>
    <mergeCell ref="BE749:BE754"/>
    <mergeCell ref="AT749:AT754"/>
    <mergeCell ref="AU749:AU754"/>
    <mergeCell ref="AV749:AV754"/>
    <mergeCell ref="AW749:AW754"/>
    <mergeCell ref="AX749:AX754"/>
    <mergeCell ref="AY749:AY754"/>
    <mergeCell ref="Y749:Y754"/>
    <mergeCell ref="AO749:AO754"/>
    <mergeCell ref="AP749:AP754"/>
    <mergeCell ref="AQ749:AQ754"/>
    <mergeCell ref="AR749:AR754"/>
    <mergeCell ref="AS749:AS754"/>
    <mergeCell ref="S749:S754"/>
    <mergeCell ref="T749:T754"/>
    <mergeCell ref="U749:U754"/>
    <mergeCell ref="V749:V754"/>
    <mergeCell ref="W749:W754"/>
    <mergeCell ref="X749:X754"/>
    <mergeCell ref="M749:M754"/>
    <mergeCell ref="N749:N754"/>
    <mergeCell ref="O749:O754"/>
    <mergeCell ref="P749:P754"/>
    <mergeCell ref="Q749:Q754"/>
    <mergeCell ref="R749:R754"/>
    <mergeCell ref="BL743:BL748"/>
    <mergeCell ref="D749:D754"/>
    <mergeCell ref="E749:E754"/>
    <mergeCell ref="F749:F754"/>
    <mergeCell ref="G749:G754"/>
    <mergeCell ref="H749:H754"/>
    <mergeCell ref="I749:I754"/>
    <mergeCell ref="J749:J754"/>
    <mergeCell ref="K749:K754"/>
    <mergeCell ref="L749:L754"/>
    <mergeCell ref="BF743:BF748"/>
    <mergeCell ref="BG743:BG748"/>
    <mergeCell ref="BH743:BH748"/>
    <mergeCell ref="BI743:BI748"/>
    <mergeCell ref="BJ743:BJ748"/>
    <mergeCell ref="BK743:BK748"/>
    <mergeCell ref="AZ743:AZ748"/>
    <mergeCell ref="BA743:BA748"/>
    <mergeCell ref="BB743:BB748"/>
    <mergeCell ref="BC743:BC748"/>
    <mergeCell ref="BD743:BD748"/>
    <mergeCell ref="BE743:BE748"/>
    <mergeCell ref="AT743:AT748"/>
    <mergeCell ref="AU743:AU748"/>
    <mergeCell ref="AV743:AV748"/>
    <mergeCell ref="AW743:AW748"/>
    <mergeCell ref="AX743:AX748"/>
    <mergeCell ref="AY743:AY748"/>
    <mergeCell ref="Y743:Y748"/>
    <mergeCell ref="AO743:AO748"/>
    <mergeCell ref="AP743:AP748"/>
    <mergeCell ref="AQ743:AQ748"/>
    <mergeCell ref="AR743:AR748"/>
    <mergeCell ref="AS743:AS748"/>
    <mergeCell ref="S743:S748"/>
    <mergeCell ref="T743:T748"/>
    <mergeCell ref="U743:U748"/>
    <mergeCell ref="V743:V748"/>
    <mergeCell ref="W743:W748"/>
    <mergeCell ref="X743:X748"/>
    <mergeCell ref="M743:M748"/>
    <mergeCell ref="N743:N748"/>
    <mergeCell ref="O743:O748"/>
    <mergeCell ref="P743:P748"/>
    <mergeCell ref="Q743:Q748"/>
    <mergeCell ref="R743:R748"/>
    <mergeCell ref="BL737:BL742"/>
    <mergeCell ref="D743:D748"/>
    <mergeCell ref="E743:E748"/>
    <mergeCell ref="F743:F748"/>
    <mergeCell ref="G743:G748"/>
    <mergeCell ref="H743:H748"/>
    <mergeCell ref="I743:I748"/>
    <mergeCell ref="J743:J748"/>
    <mergeCell ref="K743:K748"/>
    <mergeCell ref="L743:L748"/>
    <mergeCell ref="BF737:BF742"/>
    <mergeCell ref="BG737:BG742"/>
    <mergeCell ref="BH737:BH742"/>
    <mergeCell ref="BI737:BI742"/>
    <mergeCell ref="BJ737:BJ742"/>
    <mergeCell ref="BK737:BK742"/>
    <mergeCell ref="AZ737:AZ742"/>
    <mergeCell ref="BA737:BA742"/>
    <mergeCell ref="BB737:BB742"/>
    <mergeCell ref="BC737:BC742"/>
    <mergeCell ref="BD737:BD742"/>
    <mergeCell ref="BE737:BE742"/>
    <mergeCell ref="AT737:AT742"/>
    <mergeCell ref="AU737:AU742"/>
    <mergeCell ref="AV737:AV742"/>
    <mergeCell ref="AW737:AW742"/>
    <mergeCell ref="AX737:AX742"/>
    <mergeCell ref="AY737:AY742"/>
    <mergeCell ref="Y737:Y742"/>
    <mergeCell ref="AO737:AO742"/>
    <mergeCell ref="AP737:AP742"/>
    <mergeCell ref="AQ737:AQ742"/>
    <mergeCell ref="AR737:AR742"/>
    <mergeCell ref="AS737:AS742"/>
    <mergeCell ref="S737:S742"/>
    <mergeCell ref="T737:T742"/>
    <mergeCell ref="U737:U742"/>
    <mergeCell ref="V737:V742"/>
    <mergeCell ref="W737:W742"/>
    <mergeCell ref="X737:X742"/>
    <mergeCell ref="M737:M742"/>
    <mergeCell ref="N737:N742"/>
    <mergeCell ref="O737:O742"/>
    <mergeCell ref="P737:P742"/>
    <mergeCell ref="Q737:Q742"/>
    <mergeCell ref="R737:R742"/>
    <mergeCell ref="BL731:BL736"/>
    <mergeCell ref="D737:D742"/>
    <mergeCell ref="E737:E742"/>
    <mergeCell ref="F737:F742"/>
    <mergeCell ref="G737:G742"/>
    <mergeCell ref="H737:H742"/>
    <mergeCell ref="I737:I742"/>
    <mergeCell ref="J737:J742"/>
    <mergeCell ref="K737:K742"/>
    <mergeCell ref="L737:L742"/>
    <mergeCell ref="BF731:BF736"/>
    <mergeCell ref="BG731:BG736"/>
    <mergeCell ref="BH731:BH736"/>
    <mergeCell ref="BI731:BI736"/>
    <mergeCell ref="BJ731:BJ736"/>
    <mergeCell ref="BK731:BK736"/>
    <mergeCell ref="AZ731:AZ736"/>
    <mergeCell ref="BA731:BA736"/>
    <mergeCell ref="BB731:BB736"/>
    <mergeCell ref="BC731:BC736"/>
    <mergeCell ref="BD731:BD736"/>
    <mergeCell ref="BE731:BE736"/>
    <mergeCell ref="AT731:AT736"/>
    <mergeCell ref="AU731:AU736"/>
    <mergeCell ref="AV731:AV736"/>
    <mergeCell ref="AW731:AW736"/>
    <mergeCell ref="AX731:AX736"/>
    <mergeCell ref="AY731:AY736"/>
    <mergeCell ref="Y731:Y736"/>
    <mergeCell ref="AO731:AO736"/>
    <mergeCell ref="AP731:AP736"/>
    <mergeCell ref="AQ731:AQ736"/>
    <mergeCell ref="AR731:AR736"/>
    <mergeCell ref="AS731:AS736"/>
    <mergeCell ref="S731:S736"/>
    <mergeCell ref="T731:T736"/>
    <mergeCell ref="U731:U736"/>
    <mergeCell ref="V731:V736"/>
    <mergeCell ref="W731:W736"/>
    <mergeCell ref="X731:X736"/>
    <mergeCell ref="M731:M736"/>
    <mergeCell ref="N731:N736"/>
    <mergeCell ref="O731:O736"/>
    <mergeCell ref="P731:P736"/>
    <mergeCell ref="Q731:Q736"/>
    <mergeCell ref="R731:R736"/>
    <mergeCell ref="BL725:BL730"/>
    <mergeCell ref="D731:D736"/>
    <mergeCell ref="E731:E736"/>
    <mergeCell ref="F731:F736"/>
    <mergeCell ref="G731:G736"/>
    <mergeCell ref="H731:H736"/>
    <mergeCell ref="I731:I736"/>
    <mergeCell ref="J731:J736"/>
    <mergeCell ref="K731:K736"/>
    <mergeCell ref="L731:L736"/>
    <mergeCell ref="BF725:BF730"/>
    <mergeCell ref="BG725:BG730"/>
    <mergeCell ref="BH725:BH730"/>
    <mergeCell ref="BI725:BI730"/>
    <mergeCell ref="BJ725:BJ730"/>
    <mergeCell ref="BK725:BK730"/>
    <mergeCell ref="AZ725:AZ730"/>
    <mergeCell ref="BA725:BA730"/>
    <mergeCell ref="BB725:BB730"/>
    <mergeCell ref="BC725:BC730"/>
    <mergeCell ref="BD725:BD730"/>
    <mergeCell ref="BE725:BE730"/>
    <mergeCell ref="AT725:AT730"/>
    <mergeCell ref="AU725:AU730"/>
    <mergeCell ref="AV725:AV730"/>
    <mergeCell ref="AW725:AW730"/>
    <mergeCell ref="AX725:AX730"/>
    <mergeCell ref="AY725:AY730"/>
    <mergeCell ref="Y725:Y730"/>
    <mergeCell ref="AO725:AO730"/>
    <mergeCell ref="AP725:AP730"/>
    <mergeCell ref="AQ725:AQ730"/>
    <mergeCell ref="AR725:AR730"/>
    <mergeCell ref="AS725:AS730"/>
    <mergeCell ref="S725:S730"/>
    <mergeCell ref="T725:T730"/>
    <mergeCell ref="U725:U730"/>
    <mergeCell ref="V725:V730"/>
    <mergeCell ref="W725:W730"/>
    <mergeCell ref="X725:X730"/>
    <mergeCell ref="M725:M730"/>
    <mergeCell ref="N725:N730"/>
    <mergeCell ref="O725:O730"/>
    <mergeCell ref="P725:P730"/>
    <mergeCell ref="Q725:Q730"/>
    <mergeCell ref="R725:R730"/>
    <mergeCell ref="BL719:BL724"/>
    <mergeCell ref="D725:D730"/>
    <mergeCell ref="E725:E730"/>
    <mergeCell ref="F725:F730"/>
    <mergeCell ref="G725:G730"/>
    <mergeCell ref="H725:H730"/>
    <mergeCell ref="I725:I730"/>
    <mergeCell ref="J725:J730"/>
    <mergeCell ref="K725:K730"/>
    <mergeCell ref="L725:L730"/>
    <mergeCell ref="BF719:BF724"/>
    <mergeCell ref="BG719:BG724"/>
    <mergeCell ref="BH719:BH724"/>
    <mergeCell ref="BI719:BI724"/>
    <mergeCell ref="BJ719:BJ724"/>
    <mergeCell ref="BK719:BK724"/>
    <mergeCell ref="AZ719:AZ724"/>
    <mergeCell ref="BA719:BA724"/>
    <mergeCell ref="BB719:BB724"/>
    <mergeCell ref="BC719:BC724"/>
    <mergeCell ref="BD719:BD724"/>
    <mergeCell ref="BE719:BE724"/>
    <mergeCell ref="AT719:AT724"/>
    <mergeCell ref="AU719:AU724"/>
    <mergeCell ref="AV719:AV724"/>
    <mergeCell ref="AW719:AW724"/>
    <mergeCell ref="AX719:AX724"/>
    <mergeCell ref="AY719:AY724"/>
    <mergeCell ref="Y719:Y724"/>
    <mergeCell ref="AO719:AO724"/>
    <mergeCell ref="AP719:AP724"/>
    <mergeCell ref="AQ719:AQ724"/>
    <mergeCell ref="AR719:AR724"/>
    <mergeCell ref="AS719:AS724"/>
    <mergeCell ref="S719:S724"/>
    <mergeCell ref="T719:T724"/>
    <mergeCell ref="U719:U724"/>
    <mergeCell ref="V719:V724"/>
    <mergeCell ref="W719:W724"/>
    <mergeCell ref="X719:X724"/>
    <mergeCell ref="M719:M724"/>
    <mergeCell ref="N719:N724"/>
    <mergeCell ref="O719:O724"/>
    <mergeCell ref="P719:P724"/>
    <mergeCell ref="Q719:Q724"/>
    <mergeCell ref="R719:R724"/>
    <mergeCell ref="G719:G724"/>
    <mergeCell ref="H719:H724"/>
    <mergeCell ref="I719:I724"/>
    <mergeCell ref="J719:J724"/>
    <mergeCell ref="K719:K724"/>
    <mergeCell ref="L719:L724"/>
    <mergeCell ref="BI713:BI718"/>
    <mergeCell ref="BJ713:BJ718"/>
    <mergeCell ref="BK713:BK718"/>
    <mergeCell ref="BL713:BL718"/>
    <mergeCell ref="A719:A754"/>
    <mergeCell ref="B719:B754"/>
    <mergeCell ref="C719:C754"/>
    <mergeCell ref="D719:D724"/>
    <mergeCell ref="E719:E724"/>
    <mergeCell ref="F719:F724"/>
    <mergeCell ref="BC713:BC718"/>
    <mergeCell ref="BD713:BD718"/>
    <mergeCell ref="BE713:BE718"/>
    <mergeCell ref="BF713:BF718"/>
    <mergeCell ref="BG713:BG718"/>
    <mergeCell ref="BH713:BH718"/>
    <mergeCell ref="AW713:AW718"/>
    <mergeCell ref="AX713:AX718"/>
    <mergeCell ref="AY713:AY718"/>
    <mergeCell ref="AZ713:AZ718"/>
    <mergeCell ref="BA713:BA718"/>
    <mergeCell ref="BB713:BB718"/>
    <mergeCell ref="AQ713:AQ718"/>
    <mergeCell ref="AR713:AR718"/>
    <mergeCell ref="AS713:AS718"/>
    <mergeCell ref="AT713:AT718"/>
    <mergeCell ref="W713:W718"/>
    <mergeCell ref="X713:X718"/>
    <mergeCell ref="Y713:Y718"/>
    <mergeCell ref="AO713:AO718"/>
    <mergeCell ref="AP713:AP718"/>
    <mergeCell ref="P713:P718"/>
    <mergeCell ref="Q713:Q718"/>
    <mergeCell ref="R713:R718"/>
    <mergeCell ref="S713:S718"/>
    <mergeCell ref="T713:T718"/>
    <mergeCell ref="U713:U718"/>
    <mergeCell ref="J713:J718"/>
    <mergeCell ref="K713:K718"/>
    <mergeCell ref="L713:L718"/>
    <mergeCell ref="M713:M718"/>
    <mergeCell ref="N713:N718"/>
    <mergeCell ref="O713:O718"/>
    <mergeCell ref="BL707:BL712"/>
    <mergeCell ref="D713:D718"/>
    <mergeCell ref="E713:E718"/>
    <mergeCell ref="F713:F718"/>
    <mergeCell ref="G713:G718"/>
    <mergeCell ref="H713:H718"/>
    <mergeCell ref="I713:I718"/>
    <mergeCell ref="BC707:BC712"/>
    <mergeCell ref="BD707:BD712"/>
    <mergeCell ref="BE707:BE712"/>
    <mergeCell ref="BF707:BF712"/>
    <mergeCell ref="BG707:BG712"/>
    <mergeCell ref="BH707:BH712"/>
    <mergeCell ref="AW707:AW712"/>
    <mergeCell ref="AX707:AX712"/>
    <mergeCell ref="AY707:AY712"/>
    <mergeCell ref="AZ707:AZ712"/>
    <mergeCell ref="BA707:BA712"/>
    <mergeCell ref="BB707:BB712"/>
    <mergeCell ref="AQ707:AQ712"/>
    <mergeCell ref="AR707:AR712"/>
    <mergeCell ref="AS707:AS712"/>
    <mergeCell ref="AT707:AT712"/>
    <mergeCell ref="AU707:AU712"/>
    <mergeCell ref="AV707:AV712"/>
    <mergeCell ref="V707:V712"/>
    <mergeCell ref="W707:W712"/>
    <mergeCell ref="X707:X712"/>
    <mergeCell ref="Y707:Y712"/>
    <mergeCell ref="AU713:AU718"/>
    <mergeCell ref="AV713:AV718"/>
    <mergeCell ref="V713:V718"/>
    <mergeCell ref="AP707:AP712"/>
    <mergeCell ref="P707:P712"/>
    <mergeCell ref="Q707:Q712"/>
    <mergeCell ref="R707:R712"/>
    <mergeCell ref="S707:S712"/>
    <mergeCell ref="T707:T712"/>
    <mergeCell ref="U707:U712"/>
    <mergeCell ref="J707:J712"/>
    <mergeCell ref="K707:K712"/>
    <mergeCell ref="L707:L712"/>
    <mergeCell ref="M707:M712"/>
    <mergeCell ref="N707:N712"/>
    <mergeCell ref="O707:O712"/>
    <mergeCell ref="BI701:BI706"/>
    <mergeCell ref="BJ701:BJ706"/>
    <mergeCell ref="BK701:BK706"/>
    <mergeCell ref="Q701:Q706"/>
    <mergeCell ref="R701:R706"/>
    <mergeCell ref="S701:S706"/>
    <mergeCell ref="T701:T706"/>
    <mergeCell ref="U701:U706"/>
    <mergeCell ref="J701:J706"/>
    <mergeCell ref="K701:K706"/>
    <mergeCell ref="L701:L706"/>
    <mergeCell ref="M701:M706"/>
    <mergeCell ref="N701:N706"/>
    <mergeCell ref="O701:O706"/>
    <mergeCell ref="BI707:BI712"/>
    <mergeCell ref="BJ707:BJ712"/>
    <mergeCell ref="BK707:BK712"/>
    <mergeCell ref="D707:D712"/>
    <mergeCell ref="E707:E712"/>
    <mergeCell ref="F707:F712"/>
    <mergeCell ref="G707:G712"/>
    <mergeCell ref="H707:H712"/>
    <mergeCell ref="I707:I712"/>
    <mergeCell ref="BC701:BC706"/>
    <mergeCell ref="BD701:BD706"/>
    <mergeCell ref="BE701:BE706"/>
    <mergeCell ref="BF701:BF706"/>
    <mergeCell ref="BG701:BG706"/>
    <mergeCell ref="BH701:BH706"/>
    <mergeCell ref="AW701:AW706"/>
    <mergeCell ref="AX701:AX706"/>
    <mergeCell ref="AY701:AY706"/>
    <mergeCell ref="AZ701:AZ706"/>
    <mergeCell ref="BA701:BA706"/>
    <mergeCell ref="BB701:BB706"/>
    <mergeCell ref="AQ701:AQ706"/>
    <mergeCell ref="AR701:AR706"/>
    <mergeCell ref="AS701:AS706"/>
    <mergeCell ref="AT701:AT706"/>
    <mergeCell ref="AU701:AU706"/>
    <mergeCell ref="AV701:AV706"/>
    <mergeCell ref="V701:V706"/>
    <mergeCell ref="W701:W706"/>
    <mergeCell ref="X701:X706"/>
    <mergeCell ref="Y701:Y706"/>
    <mergeCell ref="AO701:AO706"/>
    <mergeCell ref="AP701:AP706"/>
    <mergeCell ref="P701:P706"/>
    <mergeCell ref="AO707:AO712"/>
    <mergeCell ref="BL695:BL700"/>
    <mergeCell ref="D701:D706"/>
    <mergeCell ref="E701:E706"/>
    <mergeCell ref="F701:F706"/>
    <mergeCell ref="G701:G706"/>
    <mergeCell ref="H701:H706"/>
    <mergeCell ref="I701:I706"/>
    <mergeCell ref="BC695:BC700"/>
    <mergeCell ref="BD695:BD700"/>
    <mergeCell ref="BE695:BE700"/>
    <mergeCell ref="BF695:BF700"/>
    <mergeCell ref="BG695:BG700"/>
    <mergeCell ref="BH695:BH700"/>
    <mergeCell ref="AW695:AW700"/>
    <mergeCell ref="AX695:AX700"/>
    <mergeCell ref="AY695:AY700"/>
    <mergeCell ref="AZ695:AZ700"/>
    <mergeCell ref="BA695:BA700"/>
    <mergeCell ref="BB695:BB700"/>
    <mergeCell ref="AQ695:AQ700"/>
    <mergeCell ref="AR695:AR700"/>
    <mergeCell ref="AS695:AS700"/>
    <mergeCell ref="AT695:AT700"/>
    <mergeCell ref="AU695:AU700"/>
    <mergeCell ref="AV695:AV700"/>
    <mergeCell ref="V695:V700"/>
    <mergeCell ref="W695:W700"/>
    <mergeCell ref="X695:X700"/>
    <mergeCell ref="Y695:Y700"/>
    <mergeCell ref="BL701:BL706"/>
    <mergeCell ref="AP695:AP700"/>
    <mergeCell ref="P695:P700"/>
    <mergeCell ref="Q695:Q700"/>
    <mergeCell ref="R695:R700"/>
    <mergeCell ref="S695:S700"/>
    <mergeCell ref="T695:T700"/>
    <mergeCell ref="U695:U700"/>
    <mergeCell ref="J695:J700"/>
    <mergeCell ref="K695:K700"/>
    <mergeCell ref="L695:L700"/>
    <mergeCell ref="M695:M700"/>
    <mergeCell ref="N695:N700"/>
    <mergeCell ref="O695:O700"/>
    <mergeCell ref="BI689:BI694"/>
    <mergeCell ref="BJ689:BJ694"/>
    <mergeCell ref="BK689:BK694"/>
    <mergeCell ref="Q689:Q694"/>
    <mergeCell ref="R689:R694"/>
    <mergeCell ref="S689:S694"/>
    <mergeCell ref="T689:T694"/>
    <mergeCell ref="U689:U694"/>
    <mergeCell ref="J689:J694"/>
    <mergeCell ref="K689:K694"/>
    <mergeCell ref="L689:L694"/>
    <mergeCell ref="M689:M694"/>
    <mergeCell ref="N689:N694"/>
    <mergeCell ref="O689:O694"/>
    <mergeCell ref="BI695:BI700"/>
    <mergeCell ref="BJ695:BJ700"/>
    <mergeCell ref="BK695:BK700"/>
    <mergeCell ref="D695:D700"/>
    <mergeCell ref="E695:E700"/>
    <mergeCell ref="F695:F700"/>
    <mergeCell ref="G695:G700"/>
    <mergeCell ref="H695:H700"/>
    <mergeCell ref="I695:I700"/>
    <mergeCell ref="BC689:BC694"/>
    <mergeCell ref="BD689:BD694"/>
    <mergeCell ref="BE689:BE694"/>
    <mergeCell ref="BF689:BF694"/>
    <mergeCell ref="BG689:BG694"/>
    <mergeCell ref="BH689:BH694"/>
    <mergeCell ref="AW689:AW694"/>
    <mergeCell ref="AX689:AX694"/>
    <mergeCell ref="AY689:AY694"/>
    <mergeCell ref="AZ689:AZ694"/>
    <mergeCell ref="BA689:BA694"/>
    <mergeCell ref="BB689:BB694"/>
    <mergeCell ref="AQ689:AQ694"/>
    <mergeCell ref="AR689:AR694"/>
    <mergeCell ref="AS689:AS694"/>
    <mergeCell ref="AT689:AT694"/>
    <mergeCell ref="AU689:AU694"/>
    <mergeCell ref="AV689:AV694"/>
    <mergeCell ref="V689:V694"/>
    <mergeCell ref="W689:W694"/>
    <mergeCell ref="X689:X694"/>
    <mergeCell ref="Y689:Y694"/>
    <mergeCell ref="AO689:AO694"/>
    <mergeCell ref="AP689:AP694"/>
    <mergeCell ref="P689:P694"/>
    <mergeCell ref="AO695:AO700"/>
    <mergeCell ref="BL683:BL688"/>
    <mergeCell ref="D689:D694"/>
    <mergeCell ref="E689:E694"/>
    <mergeCell ref="F689:F694"/>
    <mergeCell ref="G689:G694"/>
    <mergeCell ref="H689:H694"/>
    <mergeCell ref="I689:I694"/>
    <mergeCell ref="BC683:BC688"/>
    <mergeCell ref="BD683:BD688"/>
    <mergeCell ref="BE683:BE688"/>
    <mergeCell ref="BF683:BF688"/>
    <mergeCell ref="BG683:BG688"/>
    <mergeCell ref="BH683:BH688"/>
    <mergeCell ref="AW683:AW688"/>
    <mergeCell ref="AX683:AX688"/>
    <mergeCell ref="AY683:AY688"/>
    <mergeCell ref="AZ683:AZ688"/>
    <mergeCell ref="BA683:BA688"/>
    <mergeCell ref="BB683:BB688"/>
    <mergeCell ref="AQ683:AQ688"/>
    <mergeCell ref="AR683:AR688"/>
    <mergeCell ref="AS683:AS688"/>
    <mergeCell ref="AT683:AT688"/>
    <mergeCell ref="AU683:AU688"/>
    <mergeCell ref="AV683:AV688"/>
    <mergeCell ref="V683:V688"/>
    <mergeCell ref="W683:W688"/>
    <mergeCell ref="X683:X688"/>
    <mergeCell ref="Y683:Y688"/>
    <mergeCell ref="BL689:BL694"/>
    <mergeCell ref="AP683:AP688"/>
    <mergeCell ref="P683:P688"/>
    <mergeCell ref="Q683:Q688"/>
    <mergeCell ref="R683:R688"/>
    <mergeCell ref="S683:S688"/>
    <mergeCell ref="T683:T688"/>
    <mergeCell ref="U683:U688"/>
    <mergeCell ref="J683:J688"/>
    <mergeCell ref="K683:K688"/>
    <mergeCell ref="L683:L688"/>
    <mergeCell ref="M683:M688"/>
    <mergeCell ref="N683:N688"/>
    <mergeCell ref="O683:O688"/>
    <mergeCell ref="BI677:BI682"/>
    <mergeCell ref="BJ677:BJ682"/>
    <mergeCell ref="BK677:BK682"/>
    <mergeCell ref="Q677:Q682"/>
    <mergeCell ref="R677:R682"/>
    <mergeCell ref="S677:S682"/>
    <mergeCell ref="T677:T682"/>
    <mergeCell ref="U677:U682"/>
    <mergeCell ref="J677:J682"/>
    <mergeCell ref="K677:K682"/>
    <mergeCell ref="L677:L682"/>
    <mergeCell ref="M677:M682"/>
    <mergeCell ref="N677:N682"/>
    <mergeCell ref="O677:O682"/>
    <mergeCell ref="BI683:BI688"/>
    <mergeCell ref="BJ683:BJ688"/>
    <mergeCell ref="BK683:BK688"/>
    <mergeCell ref="D683:D688"/>
    <mergeCell ref="E683:E688"/>
    <mergeCell ref="F683:F688"/>
    <mergeCell ref="G683:G688"/>
    <mergeCell ref="H683:H688"/>
    <mergeCell ref="I683:I688"/>
    <mergeCell ref="BC677:BC682"/>
    <mergeCell ref="BD677:BD682"/>
    <mergeCell ref="BE677:BE682"/>
    <mergeCell ref="BF677:BF682"/>
    <mergeCell ref="BG677:BG682"/>
    <mergeCell ref="BH677:BH682"/>
    <mergeCell ref="AW677:AW682"/>
    <mergeCell ref="AX677:AX682"/>
    <mergeCell ref="AY677:AY682"/>
    <mergeCell ref="AZ677:AZ682"/>
    <mergeCell ref="BA677:BA682"/>
    <mergeCell ref="BB677:BB682"/>
    <mergeCell ref="AQ677:AQ682"/>
    <mergeCell ref="AR677:AR682"/>
    <mergeCell ref="AS677:AS682"/>
    <mergeCell ref="AT677:AT682"/>
    <mergeCell ref="AU677:AU682"/>
    <mergeCell ref="AV677:AV682"/>
    <mergeCell ref="V677:V682"/>
    <mergeCell ref="W677:W682"/>
    <mergeCell ref="X677:X682"/>
    <mergeCell ref="Y677:Y682"/>
    <mergeCell ref="AO677:AO682"/>
    <mergeCell ref="AP677:AP682"/>
    <mergeCell ref="P677:P682"/>
    <mergeCell ref="AO683:AO688"/>
    <mergeCell ref="BL671:BL676"/>
    <mergeCell ref="D677:D682"/>
    <mergeCell ref="E677:E682"/>
    <mergeCell ref="F677:F682"/>
    <mergeCell ref="G677:G682"/>
    <mergeCell ref="H677:H682"/>
    <mergeCell ref="I677:I682"/>
    <mergeCell ref="BC671:BC676"/>
    <mergeCell ref="BD671:BD676"/>
    <mergeCell ref="BE671:BE676"/>
    <mergeCell ref="BF671:BF676"/>
    <mergeCell ref="BG671:BG676"/>
    <mergeCell ref="BH671:BH676"/>
    <mergeCell ref="AW671:AW676"/>
    <mergeCell ref="AX671:AX676"/>
    <mergeCell ref="AY671:AY676"/>
    <mergeCell ref="AZ671:AZ676"/>
    <mergeCell ref="BA671:BA676"/>
    <mergeCell ref="BB671:BB676"/>
    <mergeCell ref="AQ671:AQ676"/>
    <mergeCell ref="AR671:AR676"/>
    <mergeCell ref="AS671:AS676"/>
    <mergeCell ref="AT671:AT676"/>
    <mergeCell ref="AU671:AU676"/>
    <mergeCell ref="AV671:AV676"/>
    <mergeCell ref="V671:V676"/>
    <mergeCell ref="W671:W676"/>
    <mergeCell ref="X671:X676"/>
    <mergeCell ref="Y671:Y676"/>
    <mergeCell ref="BL677:BL682"/>
    <mergeCell ref="AP671:AP676"/>
    <mergeCell ref="P671:P676"/>
    <mergeCell ref="Q671:Q676"/>
    <mergeCell ref="R671:R676"/>
    <mergeCell ref="S671:S676"/>
    <mergeCell ref="T671:T676"/>
    <mergeCell ref="U671:U676"/>
    <mergeCell ref="J671:J676"/>
    <mergeCell ref="K671:K676"/>
    <mergeCell ref="L671:L676"/>
    <mergeCell ref="M671:M676"/>
    <mergeCell ref="N671:N676"/>
    <mergeCell ref="O671:O676"/>
    <mergeCell ref="BI665:BI670"/>
    <mergeCell ref="BJ665:BJ670"/>
    <mergeCell ref="BK665:BK670"/>
    <mergeCell ref="Q665:Q670"/>
    <mergeCell ref="R665:R670"/>
    <mergeCell ref="S665:S670"/>
    <mergeCell ref="T665:T670"/>
    <mergeCell ref="U665:U670"/>
    <mergeCell ref="J665:J670"/>
    <mergeCell ref="K665:K670"/>
    <mergeCell ref="L665:L670"/>
    <mergeCell ref="M665:M670"/>
    <mergeCell ref="N665:N670"/>
    <mergeCell ref="O665:O670"/>
    <mergeCell ref="BI671:BI676"/>
    <mergeCell ref="BJ671:BJ676"/>
    <mergeCell ref="BK671:BK676"/>
    <mergeCell ref="D671:D676"/>
    <mergeCell ref="E671:E676"/>
    <mergeCell ref="F671:F676"/>
    <mergeCell ref="G671:G676"/>
    <mergeCell ref="H671:H676"/>
    <mergeCell ref="I671:I676"/>
    <mergeCell ref="BC665:BC670"/>
    <mergeCell ref="BD665:BD670"/>
    <mergeCell ref="BE665:BE670"/>
    <mergeCell ref="BF665:BF670"/>
    <mergeCell ref="BG665:BG670"/>
    <mergeCell ref="BH665:BH670"/>
    <mergeCell ref="AW665:AW670"/>
    <mergeCell ref="AX665:AX670"/>
    <mergeCell ref="AY665:AY670"/>
    <mergeCell ref="AZ665:AZ670"/>
    <mergeCell ref="BA665:BA670"/>
    <mergeCell ref="BB665:BB670"/>
    <mergeCell ref="AQ665:AQ670"/>
    <mergeCell ref="AR665:AR670"/>
    <mergeCell ref="AS665:AS670"/>
    <mergeCell ref="AT665:AT670"/>
    <mergeCell ref="AU665:AU670"/>
    <mergeCell ref="AV665:AV670"/>
    <mergeCell ref="V665:V670"/>
    <mergeCell ref="W665:W670"/>
    <mergeCell ref="X665:X670"/>
    <mergeCell ref="Y665:Y670"/>
    <mergeCell ref="AO665:AO670"/>
    <mergeCell ref="AP665:AP670"/>
    <mergeCell ref="P665:P670"/>
    <mergeCell ref="AO671:AO676"/>
    <mergeCell ref="BL659:BL664"/>
    <mergeCell ref="D665:D670"/>
    <mergeCell ref="E665:E670"/>
    <mergeCell ref="F665:F670"/>
    <mergeCell ref="G665:G670"/>
    <mergeCell ref="H665:H670"/>
    <mergeCell ref="I665:I670"/>
    <mergeCell ref="BC659:BC664"/>
    <mergeCell ref="BD659:BD664"/>
    <mergeCell ref="BE659:BE664"/>
    <mergeCell ref="BF659:BF664"/>
    <mergeCell ref="BG659:BG664"/>
    <mergeCell ref="BH659:BH664"/>
    <mergeCell ref="AW659:AW664"/>
    <mergeCell ref="AX659:AX664"/>
    <mergeCell ref="AY659:AY664"/>
    <mergeCell ref="AZ659:AZ664"/>
    <mergeCell ref="BA659:BA664"/>
    <mergeCell ref="BB659:BB664"/>
    <mergeCell ref="AQ659:AQ664"/>
    <mergeCell ref="AR659:AR664"/>
    <mergeCell ref="AS659:AS664"/>
    <mergeCell ref="AT659:AT664"/>
    <mergeCell ref="AU659:AU664"/>
    <mergeCell ref="AV659:AV664"/>
    <mergeCell ref="V659:V664"/>
    <mergeCell ref="W659:W664"/>
    <mergeCell ref="X659:X664"/>
    <mergeCell ref="Y659:Y664"/>
    <mergeCell ref="BL665:BL670"/>
    <mergeCell ref="AP659:AP664"/>
    <mergeCell ref="P659:P664"/>
    <mergeCell ref="Q659:Q664"/>
    <mergeCell ref="R659:R664"/>
    <mergeCell ref="S659:S664"/>
    <mergeCell ref="T659:T664"/>
    <mergeCell ref="U659:U664"/>
    <mergeCell ref="J659:J664"/>
    <mergeCell ref="K659:K664"/>
    <mergeCell ref="L659:L664"/>
    <mergeCell ref="M659:M664"/>
    <mergeCell ref="N659:N664"/>
    <mergeCell ref="O659:O664"/>
    <mergeCell ref="BI653:BI658"/>
    <mergeCell ref="BJ653:BJ658"/>
    <mergeCell ref="BK653:BK658"/>
    <mergeCell ref="Q653:Q658"/>
    <mergeCell ref="R653:R658"/>
    <mergeCell ref="S653:S658"/>
    <mergeCell ref="T653:T658"/>
    <mergeCell ref="U653:U658"/>
    <mergeCell ref="J653:J658"/>
    <mergeCell ref="K653:K658"/>
    <mergeCell ref="L653:L658"/>
    <mergeCell ref="M653:M658"/>
    <mergeCell ref="N653:N658"/>
    <mergeCell ref="O653:O658"/>
    <mergeCell ref="BI659:BI664"/>
    <mergeCell ref="BJ659:BJ664"/>
    <mergeCell ref="BK659:BK664"/>
    <mergeCell ref="D659:D664"/>
    <mergeCell ref="E659:E664"/>
    <mergeCell ref="F659:F664"/>
    <mergeCell ref="G659:G664"/>
    <mergeCell ref="H659:H664"/>
    <mergeCell ref="I659:I664"/>
    <mergeCell ref="BC653:BC658"/>
    <mergeCell ref="BD653:BD658"/>
    <mergeCell ref="BE653:BE658"/>
    <mergeCell ref="BF653:BF658"/>
    <mergeCell ref="BG653:BG658"/>
    <mergeCell ref="BH653:BH658"/>
    <mergeCell ref="AW653:AW658"/>
    <mergeCell ref="AX653:AX658"/>
    <mergeCell ref="AY653:AY658"/>
    <mergeCell ref="AZ653:AZ658"/>
    <mergeCell ref="BA653:BA658"/>
    <mergeCell ref="BB653:BB658"/>
    <mergeCell ref="AQ653:AQ658"/>
    <mergeCell ref="AR653:AR658"/>
    <mergeCell ref="AS653:AS658"/>
    <mergeCell ref="AT653:AT658"/>
    <mergeCell ref="AU653:AU658"/>
    <mergeCell ref="AV653:AV658"/>
    <mergeCell ref="V653:V658"/>
    <mergeCell ref="W653:W658"/>
    <mergeCell ref="X653:X658"/>
    <mergeCell ref="Y653:Y658"/>
    <mergeCell ref="AO653:AO658"/>
    <mergeCell ref="AP653:AP658"/>
    <mergeCell ref="P653:P658"/>
    <mergeCell ref="AO659:AO664"/>
    <mergeCell ref="BL647:BL652"/>
    <mergeCell ref="D653:D658"/>
    <mergeCell ref="E653:E658"/>
    <mergeCell ref="F653:F658"/>
    <mergeCell ref="G653:G658"/>
    <mergeCell ref="H653:H658"/>
    <mergeCell ref="I653:I658"/>
    <mergeCell ref="BC647:BC652"/>
    <mergeCell ref="BD647:BD652"/>
    <mergeCell ref="BE647:BE652"/>
    <mergeCell ref="BF647:BF652"/>
    <mergeCell ref="BG647:BG652"/>
    <mergeCell ref="BH647:BH652"/>
    <mergeCell ref="AW647:AW652"/>
    <mergeCell ref="AX647:AX652"/>
    <mergeCell ref="AY647:AY652"/>
    <mergeCell ref="AZ647:AZ652"/>
    <mergeCell ref="BA647:BA652"/>
    <mergeCell ref="BB647:BB652"/>
    <mergeCell ref="AQ647:AQ652"/>
    <mergeCell ref="AR647:AR652"/>
    <mergeCell ref="AS647:AS652"/>
    <mergeCell ref="AT647:AT652"/>
    <mergeCell ref="AU647:AU652"/>
    <mergeCell ref="AV647:AV652"/>
    <mergeCell ref="V647:V652"/>
    <mergeCell ref="W647:W652"/>
    <mergeCell ref="X647:X652"/>
    <mergeCell ref="Y647:Y652"/>
    <mergeCell ref="BL653:BL658"/>
    <mergeCell ref="AO647:AO652"/>
    <mergeCell ref="AP647:AP652"/>
    <mergeCell ref="P647:P652"/>
    <mergeCell ref="Q647:Q652"/>
    <mergeCell ref="R647:R652"/>
    <mergeCell ref="S647:S652"/>
    <mergeCell ref="T647:T652"/>
    <mergeCell ref="U647:U652"/>
    <mergeCell ref="J647:J652"/>
    <mergeCell ref="K647:K652"/>
    <mergeCell ref="L647:L652"/>
    <mergeCell ref="M647:M652"/>
    <mergeCell ref="N647:N652"/>
    <mergeCell ref="O647:O652"/>
    <mergeCell ref="BI641:BI646"/>
    <mergeCell ref="BJ641:BJ646"/>
    <mergeCell ref="BK641:BK646"/>
    <mergeCell ref="Q641:Q646"/>
    <mergeCell ref="R641:R646"/>
    <mergeCell ref="S641:S646"/>
    <mergeCell ref="T641:T646"/>
    <mergeCell ref="U641:U646"/>
    <mergeCell ref="J641:J646"/>
    <mergeCell ref="K641:K646"/>
    <mergeCell ref="L641:L646"/>
    <mergeCell ref="M641:M646"/>
    <mergeCell ref="N641:N646"/>
    <mergeCell ref="O641:O646"/>
    <mergeCell ref="BI647:BI652"/>
    <mergeCell ref="BJ647:BJ652"/>
    <mergeCell ref="BK647:BK652"/>
    <mergeCell ref="BL641:BL646"/>
    <mergeCell ref="D647:D652"/>
    <mergeCell ref="E647:E652"/>
    <mergeCell ref="F647:F652"/>
    <mergeCell ref="G647:G652"/>
    <mergeCell ref="H647:H652"/>
    <mergeCell ref="I647:I652"/>
    <mergeCell ref="BC641:BC646"/>
    <mergeCell ref="BD641:BD646"/>
    <mergeCell ref="BE641:BE646"/>
    <mergeCell ref="BF641:BF646"/>
    <mergeCell ref="BG641:BG646"/>
    <mergeCell ref="BH641:BH646"/>
    <mergeCell ref="AW641:AW646"/>
    <mergeCell ref="AX641:AX646"/>
    <mergeCell ref="AY641:AY646"/>
    <mergeCell ref="AZ641:AZ646"/>
    <mergeCell ref="BA641:BA646"/>
    <mergeCell ref="BB641:BB646"/>
    <mergeCell ref="AQ641:AQ646"/>
    <mergeCell ref="AR641:AR646"/>
    <mergeCell ref="AS641:AS646"/>
    <mergeCell ref="AT641:AT646"/>
    <mergeCell ref="AU641:AU646"/>
    <mergeCell ref="AV641:AV646"/>
    <mergeCell ref="V641:V646"/>
    <mergeCell ref="W641:W646"/>
    <mergeCell ref="X641:X646"/>
    <mergeCell ref="Y641:Y646"/>
    <mergeCell ref="AO641:AO646"/>
    <mergeCell ref="AP641:AP646"/>
    <mergeCell ref="P641:P646"/>
    <mergeCell ref="D641:D646"/>
    <mergeCell ref="E641:E646"/>
    <mergeCell ref="F641:F646"/>
    <mergeCell ref="G641:G646"/>
    <mergeCell ref="H641:H646"/>
    <mergeCell ref="I641:I646"/>
    <mergeCell ref="BG635:BG640"/>
    <mergeCell ref="BH635:BH640"/>
    <mergeCell ref="BI635:BI640"/>
    <mergeCell ref="BJ635:BJ640"/>
    <mergeCell ref="BK635:BK640"/>
    <mergeCell ref="BL635:BL640"/>
    <mergeCell ref="BA635:BA640"/>
    <mergeCell ref="BB635:BB640"/>
    <mergeCell ref="BC635:BC640"/>
    <mergeCell ref="BD635:BD640"/>
    <mergeCell ref="BE635:BE640"/>
    <mergeCell ref="BF635:BF640"/>
    <mergeCell ref="AU635:AU640"/>
    <mergeCell ref="AV635:AV640"/>
    <mergeCell ref="AW635:AW640"/>
    <mergeCell ref="AX635:AX640"/>
    <mergeCell ref="AY635:AY640"/>
    <mergeCell ref="AZ635:AZ640"/>
    <mergeCell ref="AO635:AO640"/>
    <mergeCell ref="AP635:AP640"/>
    <mergeCell ref="AQ635:AQ640"/>
    <mergeCell ref="AR635:AR640"/>
    <mergeCell ref="AS635:AS640"/>
    <mergeCell ref="AT635:AT640"/>
    <mergeCell ref="T635:T640"/>
    <mergeCell ref="U635:U640"/>
    <mergeCell ref="V635:V640"/>
    <mergeCell ref="W635:W640"/>
    <mergeCell ref="X635:X640"/>
    <mergeCell ref="Y635:Y640"/>
    <mergeCell ref="N635:N640"/>
    <mergeCell ref="O635:O640"/>
    <mergeCell ref="P635:P640"/>
    <mergeCell ref="Q635:Q640"/>
    <mergeCell ref="R635:R640"/>
    <mergeCell ref="S635:S640"/>
    <mergeCell ref="H635:H640"/>
    <mergeCell ref="I635:I640"/>
    <mergeCell ref="J635:J640"/>
    <mergeCell ref="K635:K640"/>
    <mergeCell ref="L635:L640"/>
    <mergeCell ref="M635:M640"/>
    <mergeCell ref="BJ629:BJ634"/>
    <mergeCell ref="AQ629:AQ634"/>
    <mergeCell ref="Q629:Q634"/>
    <mergeCell ref="R629:R634"/>
    <mergeCell ref="S629:S634"/>
    <mergeCell ref="T629:T634"/>
    <mergeCell ref="U629:U634"/>
    <mergeCell ref="V629:V634"/>
    <mergeCell ref="K629:K634"/>
    <mergeCell ref="L629:L634"/>
    <mergeCell ref="M629:M634"/>
    <mergeCell ref="N629:N634"/>
    <mergeCell ref="O629:O634"/>
    <mergeCell ref="P629:P634"/>
    <mergeCell ref="BK629:BK634"/>
    <mergeCell ref="BL629:BL634"/>
    <mergeCell ref="A635:A718"/>
    <mergeCell ref="B635:B718"/>
    <mergeCell ref="C635:C718"/>
    <mergeCell ref="D635:D640"/>
    <mergeCell ref="E635:E640"/>
    <mergeCell ref="F635:F640"/>
    <mergeCell ref="G635:G640"/>
    <mergeCell ref="BD629:BD634"/>
    <mergeCell ref="BE629:BE634"/>
    <mergeCell ref="BF629:BF634"/>
    <mergeCell ref="BG629:BG634"/>
    <mergeCell ref="BH629:BH634"/>
    <mergeCell ref="BI629:BI634"/>
    <mergeCell ref="AX629:AX634"/>
    <mergeCell ref="AY629:AY634"/>
    <mergeCell ref="AZ629:AZ634"/>
    <mergeCell ref="BA629:BA634"/>
    <mergeCell ref="BB629:BB634"/>
    <mergeCell ref="BC629:BC634"/>
    <mergeCell ref="AR629:AR634"/>
    <mergeCell ref="AS629:AS634"/>
    <mergeCell ref="AT629:AT634"/>
    <mergeCell ref="AU629:AU634"/>
    <mergeCell ref="AV629:AV634"/>
    <mergeCell ref="AW629:AW634"/>
    <mergeCell ref="W629:W634"/>
    <mergeCell ref="X629:X634"/>
    <mergeCell ref="Y629:Y634"/>
    <mergeCell ref="AO629:AO634"/>
    <mergeCell ref="AP629:AP634"/>
    <mergeCell ref="D629:D634"/>
    <mergeCell ref="E629:E634"/>
    <mergeCell ref="F629:F634"/>
    <mergeCell ref="G629:G634"/>
    <mergeCell ref="H629:H634"/>
    <mergeCell ref="I629:I634"/>
    <mergeCell ref="BG623:BG628"/>
    <mergeCell ref="BH623:BH628"/>
    <mergeCell ref="BI623:BI628"/>
    <mergeCell ref="BJ623:BJ628"/>
    <mergeCell ref="BK623:BK628"/>
    <mergeCell ref="BL623:BL628"/>
    <mergeCell ref="BA623:BA628"/>
    <mergeCell ref="BB623:BB628"/>
    <mergeCell ref="BC623:BC628"/>
    <mergeCell ref="BD623:BD628"/>
    <mergeCell ref="BE623:BE628"/>
    <mergeCell ref="BF623:BF628"/>
    <mergeCell ref="AU623:AU628"/>
    <mergeCell ref="AV623:AV628"/>
    <mergeCell ref="AW623:AW628"/>
    <mergeCell ref="AX623:AX628"/>
    <mergeCell ref="AY623:AY628"/>
    <mergeCell ref="AZ623:AZ628"/>
    <mergeCell ref="AO623:AO628"/>
    <mergeCell ref="AP623:AP628"/>
    <mergeCell ref="AQ623:AQ628"/>
    <mergeCell ref="AR623:AR628"/>
    <mergeCell ref="AS623:AS628"/>
    <mergeCell ref="AT623:AT628"/>
    <mergeCell ref="T623:T628"/>
    <mergeCell ref="U623:U628"/>
    <mergeCell ref="V623:V628"/>
    <mergeCell ref="W623:W628"/>
    <mergeCell ref="X623:X628"/>
    <mergeCell ref="Y623:Y628"/>
    <mergeCell ref="N623:N628"/>
    <mergeCell ref="O623:O628"/>
    <mergeCell ref="P623:P628"/>
    <mergeCell ref="Q623:Q628"/>
    <mergeCell ref="R623:R628"/>
    <mergeCell ref="S623:S628"/>
    <mergeCell ref="BL617:BL622"/>
    <mergeCell ref="D623:D628"/>
    <mergeCell ref="E623:E628"/>
    <mergeCell ref="F623:F628"/>
    <mergeCell ref="G623:G628"/>
    <mergeCell ref="H623:H628"/>
    <mergeCell ref="I623:I628"/>
    <mergeCell ref="K623:K628"/>
    <mergeCell ref="L623:L628"/>
    <mergeCell ref="M623:M628"/>
    <mergeCell ref="BF617:BF622"/>
    <mergeCell ref="BG617:BG622"/>
    <mergeCell ref="BH617:BH622"/>
    <mergeCell ref="BI617:BI622"/>
    <mergeCell ref="BJ617:BJ622"/>
    <mergeCell ref="BK617:BK622"/>
    <mergeCell ref="AZ617:AZ622"/>
    <mergeCell ref="BA617:BA622"/>
    <mergeCell ref="BB617:BB622"/>
    <mergeCell ref="BC617:BC622"/>
    <mergeCell ref="BD617:BD622"/>
    <mergeCell ref="BE617:BE622"/>
    <mergeCell ref="AT617:AT622"/>
    <mergeCell ref="AU617:AU622"/>
    <mergeCell ref="AV617:AV622"/>
    <mergeCell ref="AW617:AW622"/>
    <mergeCell ref="AX617:AX622"/>
    <mergeCell ref="AY617:AY622"/>
    <mergeCell ref="Y617:Y622"/>
    <mergeCell ref="AO617:AO622"/>
    <mergeCell ref="AP617:AP622"/>
    <mergeCell ref="AQ617:AQ622"/>
    <mergeCell ref="AR617:AR622"/>
    <mergeCell ref="AS617:AS622"/>
    <mergeCell ref="S617:S622"/>
    <mergeCell ref="T617:T622"/>
    <mergeCell ref="U617:U622"/>
    <mergeCell ref="V617:V622"/>
    <mergeCell ref="W617:W622"/>
    <mergeCell ref="X617:X622"/>
    <mergeCell ref="M617:M622"/>
    <mergeCell ref="N617:N622"/>
    <mergeCell ref="O617:O622"/>
    <mergeCell ref="P617:P622"/>
    <mergeCell ref="Q617:Q622"/>
    <mergeCell ref="R617:R622"/>
    <mergeCell ref="BK611:BK616"/>
    <mergeCell ref="BL611:BL616"/>
    <mergeCell ref="D617:D622"/>
    <mergeCell ref="E617:E622"/>
    <mergeCell ref="F617:F622"/>
    <mergeCell ref="G617:G622"/>
    <mergeCell ref="H617:H622"/>
    <mergeCell ref="I617:I622"/>
    <mergeCell ref="K617:K622"/>
    <mergeCell ref="L617:L622"/>
    <mergeCell ref="BE611:BE616"/>
    <mergeCell ref="BF611:BF616"/>
    <mergeCell ref="BG611:BG616"/>
    <mergeCell ref="BH611:BH616"/>
    <mergeCell ref="BI611:BI616"/>
    <mergeCell ref="BJ611:BJ616"/>
    <mergeCell ref="AY611:AY616"/>
    <mergeCell ref="AZ611:AZ616"/>
    <mergeCell ref="BA611:BA616"/>
    <mergeCell ref="BB611:BB616"/>
    <mergeCell ref="BC611:BC616"/>
    <mergeCell ref="BD611:BD616"/>
    <mergeCell ref="AS611:AS616"/>
    <mergeCell ref="AT611:AT616"/>
    <mergeCell ref="AU611:AU616"/>
    <mergeCell ref="AV611:AV616"/>
    <mergeCell ref="AW611:AW616"/>
    <mergeCell ref="AX611:AX616"/>
    <mergeCell ref="X611:X616"/>
    <mergeCell ref="Y611:Y616"/>
    <mergeCell ref="AO611:AO616"/>
    <mergeCell ref="AP611:AP616"/>
    <mergeCell ref="AQ611:AQ616"/>
    <mergeCell ref="AR611:AR616"/>
    <mergeCell ref="R611:R616"/>
    <mergeCell ref="S611:S616"/>
    <mergeCell ref="T611:T616"/>
    <mergeCell ref="U611:U616"/>
    <mergeCell ref="V611:V616"/>
    <mergeCell ref="W611:W616"/>
    <mergeCell ref="L611:L616"/>
    <mergeCell ref="M611:M616"/>
    <mergeCell ref="N611:N616"/>
    <mergeCell ref="O611:O616"/>
    <mergeCell ref="P611:P616"/>
    <mergeCell ref="Q611:Q616"/>
    <mergeCell ref="BJ605:BJ610"/>
    <mergeCell ref="BK605:BK610"/>
    <mergeCell ref="BL605:BL610"/>
    <mergeCell ref="D611:D616"/>
    <mergeCell ref="E611:E616"/>
    <mergeCell ref="F611:F616"/>
    <mergeCell ref="G611:G616"/>
    <mergeCell ref="H611:H616"/>
    <mergeCell ref="I611:I616"/>
    <mergeCell ref="K611:K616"/>
    <mergeCell ref="BD605:BD610"/>
    <mergeCell ref="BE605:BE610"/>
    <mergeCell ref="BF605:BF610"/>
    <mergeCell ref="BG605:BG610"/>
    <mergeCell ref="BH605:BH610"/>
    <mergeCell ref="BI605:BI610"/>
    <mergeCell ref="AX605:AX610"/>
    <mergeCell ref="AY605:AY610"/>
    <mergeCell ref="AZ605:AZ610"/>
    <mergeCell ref="BA605:BA610"/>
    <mergeCell ref="BB605:BB610"/>
    <mergeCell ref="BC605:BC610"/>
    <mergeCell ref="AR605:AR610"/>
    <mergeCell ref="AS605:AS610"/>
    <mergeCell ref="AT605:AT610"/>
    <mergeCell ref="AU605:AU610"/>
    <mergeCell ref="AV605:AV610"/>
    <mergeCell ref="AW605:AW610"/>
    <mergeCell ref="W605:W610"/>
    <mergeCell ref="X605:X610"/>
    <mergeCell ref="Y605:Y610"/>
    <mergeCell ref="AO605:AO610"/>
    <mergeCell ref="AP605:AP610"/>
    <mergeCell ref="AQ605:AQ610"/>
    <mergeCell ref="Q605:Q610"/>
    <mergeCell ref="R605:R610"/>
    <mergeCell ref="S605:S610"/>
    <mergeCell ref="T605:T610"/>
    <mergeCell ref="U605:U610"/>
    <mergeCell ref="V605:V610"/>
    <mergeCell ref="K605:K610"/>
    <mergeCell ref="L605:L610"/>
    <mergeCell ref="M605:M610"/>
    <mergeCell ref="N605:N610"/>
    <mergeCell ref="O605:O610"/>
    <mergeCell ref="P605:P610"/>
    <mergeCell ref="D605:D610"/>
    <mergeCell ref="E605:E610"/>
    <mergeCell ref="F605:F610"/>
    <mergeCell ref="G605:G610"/>
    <mergeCell ref="H605:H610"/>
    <mergeCell ref="I605:I610"/>
    <mergeCell ref="BG599:BG604"/>
    <mergeCell ref="BH599:BH604"/>
    <mergeCell ref="BI599:BI604"/>
    <mergeCell ref="BJ599:BJ604"/>
    <mergeCell ref="BK599:BK604"/>
    <mergeCell ref="BL599:BL604"/>
    <mergeCell ref="BA599:BA604"/>
    <mergeCell ref="BB599:BB604"/>
    <mergeCell ref="BC599:BC604"/>
    <mergeCell ref="BD599:BD604"/>
    <mergeCell ref="BE599:BE604"/>
    <mergeCell ref="BF599:BF604"/>
    <mergeCell ref="AU599:AU604"/>
    <mergeCell ref="AV599:AV604"/>
    <mergeCell ref="AW599:AW604"/>
    <mergeCell ref="AX599:AX604"/>
    <mergeCell ref="AY599:AY604"/>
    <mergeCell ref="AZ599:AZ604"/>
    <mergeCell ref="AO599:AO604"/>
    <mergeCell ref="AP599:AP604"/>
    <mergeCell ref="AQ599:AQ604"/>
    <mergeCell ref="AR599:AR604"/>
    <mergeCell ref="AS599:AS604"/>
    <mergeCell ref="AT599:AT604"/>
    <mergeCell ref="T599:T604"/>
    <mergeCell ref="U599:U604"/>
    <mergeCell ref="V599:V604"/>
    <mergeCell ref="W599:W604"/>
    <mergeCell ref="X599:X604"/>
    <mergeCell ref="Y599:Y604"/>
    <mergeCell ref="N599:N604"/>
    <mergeCell ref="O599:O604"/>
    <mergeCell ref="P599:P604"/>
    <mergeCell ref="Q599:Q604"/>
    <mergeCell ref="R599:R604"/>
    <mergeCell ref="S599:S604"/>
    <mergeCell ref="BL593:BL598"/>
    <mergeCell ref="D599:D604"/>
    <mergeCell ref="E599:E604"/>
    <mergeCell ref="F599:F604"/>
    <mergeCell ref="G599:G604"/>
    <mergeCell ref="H599:H604"/>
    <mergeCell ref="I599:I604"/>
    <mergeCell ref="K599:K604"/>
    <mergeCell ref="L599:L604"/>
    <mergeCell ref="M599:M604"/>
    <mergeCell ref="BF593:BF598"/>
    <mergeCell ref="BG593:BG598"/>
    <mergeCell ref="BH593:BH598"/>
    <mergeCell ref="BI593:BI598"/>
    <mergeCell ref="BJ593:BJ598"/>
    <mergeCell ref="BK593:BK598"/>
    <mergeCell ref="AZ593:AZ598"/>
    <mergeCell ref="BA593:BA598"/>
    <mergeCell ref="BB593:BB598"/>
    <mergeCell ref="BC593:BC598"/>
    <mergeCell ref="BD593:BD598"/>
    <mergeCell ref="BE593:BE598"/>
    <mergeCell ref="AT593:AT598"/>
    <mergeCell ref="AU593:AU598"/>
    <mergeCell ref="AV593:AV598"/>
    <mergeCell ref="AW593:AW598"/>
    <mergeCell ref="AX593:AX598"/>
    <mergeCell ref="AY593:AY598"/>
    <mergeCell ref="Y593:Y598"/>
    <mergeCell ref="AO593:AO598"/>
    <mergeCell ref="AP593:AP598"/>
    <mergeCell ref="AQ593:AQ598"/>
    <mergeCell ref="AR593:AR598"/>
    <mergeCell ref="AS593:AS598"/>
    <mergeCell ref="S593:S598"/>
    <mergeCell ref="T593:T598"/>
    <mergeCell ref="U593:U598"/>
    <mergeCell ref="V593:V598"/>
    <mergeCell ref="W593:W598"/>
    <mergeCell ref="X593:X598"/>
    <mergeCell ref="M593:M598"/>
    <mergeCell ref="N593:N598"/>
    <mergeCell ref="O593:O598"/>
    <mergeCell ref="P593:P598"/>
    <mergeCell ref="Q593:Q598"/>
    <mergeCell ref="R593:R598"/>
    <mergeCell ref="BK587:BK592"/>
    <mergeCell ref="BL587:BL592"/>
    <mergeCell ref="D593:D598"/>
    <mergeCell ref="E593:E598"/>
    <mergeCell ref="F593:F598"/>
    <mergeCell ref="G593:G598"/>
    <mergeCell ref="H593:H598"/>
    <mergeCell ref="I593:I598"/>
    <mergeCell ref="K593:K598"/>
    <mergeCell ref="L593:L598"/>
    <mergeCell ref="BE587:BE592"/>
    <mergeCell ref="BF587:BF592"/>
    <mergeCell ref="BG587:BG592"/>
    <mergeCell ref="BH587:BH592"/>
    <mergeCell ref="BI587:BI592"/>
    <mergeCell ref="BJ587:BJ592"/>
    <mergeCell ref="AY587:AY592"/>
    <mergeCell ref="AZ587:AZ592"/>
    <mergeCell ref="BA587:BA592"/>
    <mergeCell ref="BB587:BB592"/>
    <mergeCell ref="BC587:BC592"/>
    <mergeCell ref="BD587:BD592"/>
    <mergeCell ref="AS587:AS592"/>
    <mergeCell ref="AT587:AT592"/>
    <mergeCell ref="AU587:AU592"/>
    <mergeCell ref="AV587:AV592"/>
    <mergeCell ref="AW587:AW592"/>
    <mergeCell ref="AX587:AX592"/>
    <mergeCell ref="X587:X592"/>
    <mergeCell ref="Y587:Y592"/>
    <mergeCell ref="AO587:AO592"/>
    <mergeCell ref="AP587:AP592"/>
    <mergeCell ref="AQ587:AQ592"/>
    <mergeCell ref="AR587:AR592"/>
    <mergeCell ref="R587:R592"/>
    <mergeCell ref="S587:S592"/>
    <mergeCell ref="T587:T592"/>
    <mergeCell ref="U587:U592"/>
    <mergeCell ref="V587:V592"/>
    <mergeCell ref="W587:W592"/>
    <mergeCell ref="L587:L592"/>
    <mergeCell ref="M587:M592"/>
    <mergeCell ref="N587:N592"/>
    <mergeCell ref="O587:O592"/>
    <mergeCell ref="P587:P592"/>
    <mergeCell ref="Q587:Q592"/>
    <mergeCell ref="BJ581:BJ586"/>
    <mergeCell ref="BK581:BK586"/>
    <mergeCell ref="BL581:BL586"/>
    <mergeCell ref="D587:D592"/>
    <mergeCell ref="E587:E592"/>
    <mergeCell ref="F587:F592"/>
    <mergeCell ref="G587:G592"/>
    <mergeCell ref="H587:H592"/>
    <mergeCell ref="I587:I592"/>
    <mergeCell ref="K587:K592"/>
    <mergeCell ref="BD581:BD586"/>
    <mergeCell ref="BE581:BE586"/>
    <mergeCell ref="BF581:BF586"/>
    <mergeCell ref="BG581:BG586"/>
    <mergeCell ref="BH581:BH586"/>
    <mergeCell ref="BI581:BI586"/>
    <mergeCell ref="AX581:AX586"/>
    <mergeCell ref="AY581:AY586"/>
    <mergeCell ref="AZ581:AZ586"/>
    <mergeCell ref="BA581:BA586"/>
    <mergeCell ref="BB581:BB586"/>
    <mergeCell ref="BC581:BC586"/>
    <mergeCell ref="AR581:AR586"/>
    <mergeCell ref="AS581:AS586"/>
    <mergeCell ref="AT581:AT586"/>
    <mergeCell ref="AU581:AU586"/>
    <mergeCell ref="AV581:AV586"/>
    <mergeCell ref="AW581:AW586"/>
    <mergeCell ref="W581:W586"/>
    <mergeCell ref="X581:X586"/>
    <mergeCell ref="Y581:Y586"/>
    <mergeCell ref="AO581:AO586"/>
    <mergeCell ref="AP581:AP586"/>
    <mergeCell ref="AQ581:AQ586"/>
    <mergeCell ref="Q581:Q586"/>
    <mergeCell ref="R581:R586"/>
    <mergeCell ref="S581:S586"/>
    <mergeCell ref="T581:T586"/>
    <mergeCell ref="U581:U586"/>
    <mergeCell ref="V581:V586"/>
    <mergeCell ref="K581:K586"/>
    <mergeCell ref="L581:L586"/>
    <mergeCell ref="M581:M586"/>
    <mergeCell ref="N581:N586"/>
    <mergeCell ref="O581:O586"/>
    <mergeCell ref="P581:P586"/>
    <mergeCell ref="D581:D586"/>
    <mergeCell ref="E581:E586"/>
    <mergeCell ref="F581:F586"/>
    <mergeCell ref="G581:G586"/>
    <mergeCell ref="H581:H586"/>
    <mergeCell ref="I581:I586"/>
    <mergeCell ref="BG575:BG580"/>
    <mergeCell ref="BH575:BH580"/>
    <mergeCell ref="BI575:BI580"/>
    <mergeCell ref="BJ575:BJ580"/>
    <mergeCell ref="BK575:BK580"/>
    <mergeCell ref="BL575:BL580"/>
    <mergeCell ref="BA575:BA580"/>
    <mergeCell ref="BB575:BB580"/>
    <mergeCell ref="BC575:BC580"/>
    <mergeCell ref="BD575:BD580"/>
    <mergeCell ref="BE575:BE580"/>
    <mergeCell ref="BF575:BF580"/>
    <mergeCell ref="AU575:AU580"/>
    <mergeCell ref="AV575:AV580"/>
    <mergeCell ref="AW575:AW580"/>
    <mergeCell ref="AX575:AX580"/>
    <mergeCell ref="AY575:AY580"/>
    <mergeCell ref="AZ575:AZ580"/>
    <mergeCell ref="AO575:AO580"/>
    <mergeCell ref="AP575:AP580"/>
    <mergeCell ref="AQ575:AQ580"/>
    <mergeCell ref="AR575:AR580"/>
    <mergeCell ref="AS575:AS580"/>
    <mergeCell ref="AT575:AT580"/>
    <mergeCell ref="T575:T580"/>
    <mergeCell ref="U575:U580"/>
    <mergeCell ref="V575:V580"/>
    <mergeCell ref="W575:W580"/>
    <mergeCell ref="X575:X580"/>
    <mergeCell ref="Y575:Y580"/>
    <mergeCell ref="N575:N580"/>
    <mergeCell ref="O575:O580"/>
    <mergeCell ref="P575:P580"/>
    <mergeCell ref="Q575:Q580"/>
    <mergeCell ref="R575:R580"/>
    <mergeCell ref="S575:S580"/>
    <mergeCell ref="BL569:BL574"/>
    <mergeCell ref="D575:D580"/>
    <mergeCell ref="E575:E580"/>
    <mergeCell ref="F575:F580"/>
    <mergeCell ref="G575:G580"/>
    <mergeCell ref="H575:H580"/>
    <mergeCell ref="I575:I580"/>
    <mergeCell ref="K575:K580"/>
    <mergeCell ref="L575:L580"/>
    <mergeCell ref="M575:M580"/>
    <mergeCell ref="BF569:BF574"/>
    <mergeCell ref="BG569:BG574"/>
    <mergeCell ref="BH569:BH574"/>
    <mergeCell ref="BI569:BI574"/>
    <mergeCell ref="BJ569:BJ574"/>
    <mergeCell ref="BK569:BK574"/>
    <mergeCell ref="AZ569:AZ574"/>
    <mergeCell ref="BA569:BA574"/>
    <mergeCell ref="BB569:BB574"/>
    <mergeCell ref="BC569:BC574"/>
    <mergeCell ref="BD569:BD574"/>
    <mergeCell ref="BE569:BE574"/>
    <mergeCell ref="AT569:AT574"/>
    <mergeCell ref="AU569:AU574"/>
    <mergeCell ref="AV569:AV574"/>
    <mergeCell ref="AW569:AW574"/>
    <mergeCell ref="AX569:AX574"/>
    <mergeCell ref="AY569:AY574"/>
    <mergeCell ref="Y569:Y574"/>
    <mergeCell ref="AO569:AO574"/>
    <mergeCell ref="AP569:AP574"/>
    <mergeCell ref="AQ569:AQ574"/>
    <mergeCell ref="AR569:AR574"/>
    <mergeCell ref="AS569:AS574"/>
    <mergeCell ref="S569:S574"/>
    <mergeCell ref="T569:T574"/>
    <mergeCell ref="U569:U574"/>
    <mergeCell ref="V569:V574"/>
    <mergeCell ref="W569:W574"/>
    <mergeCell ref="X569:X574"/>
    <mergeCell ref="M569:M574"/>
    <mergeCell ref="N569:N574"/>
    <mergeCell ref="O569:O574"/>
    <mergeCell ref="P569:P574"/>
    <mergeCell ref="Q569:Q574"/>
    <mergeCell ref="R569:R574"/>
    <mergeCell ref="BK563:BK568"/>
    <mergeCell ref="BL563:BL568"/>
    <mergeCell ref="D569:D574"/>
    <mergeCell ref="E569:E574"/>
    <mergeCell ref="F569:F574"/>
    <mergeCell ref="G569:G574"/>
    <mergeCell ref="H569:H574"/>
    <mergeCell ref="I569:I574"/>
    <mergeCell ref="K569:K574"/>
    <mergeCell ref="L569:L574"/>
    <mergeCell ref="BE563:BE568"/>
    <mergeCell ref="BF563:BF568"/>
    <mergeCell ref="BG563:BG568"/>
    <mergeCell ref="BH563:BH568"/>
    <mergeCell ref="BI563:BI568"/>
    <mergeCell ref="BJ563:BJ568"/>
    <mergeCell ref="AY563:AY568"/>
    <mergeCell ref="AZ563:AZ568"/>
    <mergeCell ref="BA563:BA568"/>
    <mergeCell ref="BB563:BB568"/>
    <mergeCell ref="BC563:BC568"/>
    <mergeCell ref="BD563:BD568"/>
    <mergeCell ref="AS563:AS568"/>
    <mergeCell ref="AT563:AT568"/>
    <mergeCell ref="AU563:AU568"/>
    <mergeCell ref="AV563:AV568"/>
    <mergeCell ref="AW563:AW568"/>
    <mergeCell ref="AX563:AX568"/>
    <mergeCell ref="X563:X568"/>
    <mergeCell ref="Y563:Y568"/>
    <mergeCell ref="AO563:AO568"/>
    <mergeCell ref="AP563:AP568"/>
    <mergeCell ref="AQ563:AQ568"/>
    <mergeCell ref="AR563:AR568"/>
    <mergeCell ref="R563:R568"/>
    <mergeCell ref="S563:S568"/>
    <mergeCell ref="T563:T568"/>
    <mergeCell ref="U563:U568"/>
    <mergeCell ref="V563:V568"/>
    <mergeCell ref="W563:W568"/>
    <mergeCell ref="L563:L568"/>
    <mergeCell ref="M563:M568"/>
    <mergeCell ref="N563:N568"/>
    <mergeCell ref="O563:O568"/>
    <mergeCell ref="P563:P568"/>
    <mergeCell ref="Q563:Q568"/>
    <mergeCell ref="BJ557:BJ562"/>
    <mergeCell ref="BK557:BK562"/>
    <mergeCell ref="BL557:BL562"/>
    <mergeCell ref="D563:D568"/>
    <mergeCell ref="E563:E568"/>
    <mergeCell ref="F563:F568"/>
    <mergeCell ref="G563:G568"/>
    <mergeCell ref="H563:H568"/>
    <mergeCell ref="I563:I568"/>
    <mergeCell ref="K563:K568"/>
    <mergeCell ref="BD557:BD562"/>
    <mergeCell ref="BE557:BE562"/>
    <mergeCell ref="BF557:BF562"/>
    <mergeCell ref="BG557:BG562"/>
    <mergeCell ref="BH557:BH562"/>
    <mergeCell ref="BI557:BI562"/>
    <mergeCell ref="AX557:AX562"/>
    <mergeCell ref="AY557:AY562"/>
    <mergeCell ref="AZ557:AZ562"/>
    <mergeCell ref="BA557:BA562"/>
    <mergeCell ref="BB557:BB562"/>
    <mergeCell ref="BC557:BC562"/>
    <mergeCell ref="AR557:AR562"/>
    <mergeCell ref="AS557:AS562"/>
    <mergeCell ref="AT557:AT562"/>
    <mergeCell ref="AU557:AU562"/>
    <mergeCell ref="AV557:AV562"/>
    <mergeCell ref="AW557:AW562"/>
    <mergeCell ref="W557:W562"/>
    <mergeCell ref="X557:X562"/>
    <mergeCell ref="Y557:Y562"/>
    <mergeCell ref="AO557:AO562"/>
    <mergeCell ref="AP557:AP562"/>
    <mergeCell ref="AQ557:AQ562"/>
    <mergeCell ref="Q557:Q562"/>
    <mergeCell ref="R557:R562"/>
    <mergeCell ref="S557:S562"/>
    <mergeCell ref="T557:T562"/>
    <mergeCell ref="U557:U562"/>
    <mergeCell ref="V557:V562"/>
    <mergeCell ref="K557:K562"/>
    <mergeCell ref="L557:L562"/>
    <mergeCell ref="M557:M562"/>
    <mergeCell ref="N557:N562"/>
    <mergeCell ref="O557:O562"/>
    <mergeCell ref="P557:P562"/>
    <mergeCell ref="D557:D562"/>
    <mergeCell ref="E557:E562"/>
    <mergeCell ref="F557:F562"/>
    <mergeCell ref="G557:G562"/>
    <mergeCell ref="H557:H562"/>
    <mergeCell ref="I557:I562"/>
    <mergeCell ref="BG551:BG556"/>
    <mergeCell ref="BH551:BH556"/>
    <mergeCell ref="BI551:BI556"/>
    <mergeCell ref="BJ551:BJ556"/>
    <mergeCell ref="BK551:BK556"/>
    <mergeCell ref="BL551:BL556"/>
    <mergeCell ref="BA551:BA556"/>
    <mergeCell ref="BB551:BB556"/>
    <mergeCell ref="BC551:BC556"/>
    <mergeCell ref="BD551:BD556"/>
    <mergeCell ref="BE551:BE556"/>
    <mergeCell ref="BF551:BF556"/>
    <mergeCell ref="AU551:AU556"/>
    <mergeCell ref="AV551:AV556"/>
    <mergeCell ref="AW551:AW556"/>
    <mergeCell ref="AX551:AX556"/>
    <mergeCell ref="AY551:AY556"/>
    <mergeCell ref="AZ551:AZ556"/>
    <mergeCell ref="AO551:AO556"/>
    <mergeCell ref="AP551:AP556"/>
    <mergeCell ref="AQ551:AQ556"/>
    <mergeCell ref="AR551:AR556"/>
    <mergeCell ref="AS551:AS556"/>
    <mergeCell ref="AT551:AT556"/>
    <mergeCell ref="T551:T556"/>
    <mergeCell ref="U551:U556"/>
    <mergeCell ref="V551:V556"/>
    <mergeCell ref="W551:W556"/>
    <mergeCell ref="X551:X556"/>
    <mergeCell ref="Y551:Y556"/>
    <mergeCell ref="N551:N556"/>
    <mergeCell ref="O551:O556"/>
    <mergeCell ref="P551:P556"/>
    <mergeCell ref="Q551:Q556"/>
    <mergeCell ref="R551:R556"/>
    <mergeCell ref="S551:S556"/>
    <mergeCell ref="G551:G556"/>
    <mergeCell ref="H551:H556"/>
    <mergeCell ref="I551:I556"/>
    <mergeCell ref="K551:K556"/>
    <mergeCell ref="L551:L556"/>
    <mergeCell ref="M551:M556"/>
    <mergeCell ref="BI545:BI550"/>
    <mergeCell ref="BJ545:BJ550"/>
    <mergeCell ref="BK545:BK550"/>
    <mergeCell ref="BL545:BL550"/>
    <mergeCell ref="A551:A634"/>
    <mergeCell ref="B551:B634"/>
    <mergeCell ref="C551:C634"/>
    <mergeCell ref="D551:D556"/>
    <mergeCell ref="E551:E556"/>
    <mergeCell ref="F551:F556"/>
    <mergeCell ref="BC545:BC550"/>
    <mergeCell ref="BD545:BD550"/>
    <mergeCell ref="BE545:BE550"/>
    <mergeCell ref="BF545:BF550"/>
    <mergeCell ref="BG545:BG550"/>
    <mergeCell ref="BH545:BH550"/>
    <mergeCell ref="AW545:AW550"/>
    <mergeCell ref="AX545:AX550"/>
    <mergeCell ref="AY545:AY550"/>
    <mergeCell ref="AZ545:AZ550"/>
    <mergeCell ref="BA545:BA550"/>
    <mergeCell ref="BB545:BB550"/>
    <mergeCell ref="AQ545:AQ550"/>
    <mergeCell ref="AR545:AR550"/>
    <mergeCell ref="AS545:AS550"/>
    <mergeCell ref="AT545:AT550"/>
    <mergeCell ref="W545:W550"/>
    <mergeCell ref="X545:X550"/>
    <mergeCell ref="Y545:Y550"/>
    <mergeCell ref="AO545:AO550"/>
    <mergeCell ref="AP545:AP550"/>
    <mergeCell ref="P545:P550"/>
    <mergeCell ref="Q545:Q550"/>
    <mergeCell ref="R545:R550"/>
    <mergeCell ref="S545:S550"/>
    <mergeCell ref="T545:T550"/>
    <mergeCell ref="U545:U550"/>
    <mergeCell ref="J545:J550"/>
    <mergeCell ref="K545:K550"/>
    <mergeCell ref="L545:L550"/>
    <mergeCell ref="M545:M550"/>
    <mergeCell ref="N545:N550"/>
    <mergeCell ref="O545:O550"/>
    <mergeCell ref="BL539:BL544"/>
    <mergeCell ref="D545:D550"/>
    <mergeCell ref="E545:E550"/>
    <mergeCell ref="F545:F550"/>
    <mergeCell ref="G545:G550"/>
    <mergeCell ref="H545:H550"/>
    <mergeCell ref="I545:I550"/>
    <mergeCell ref="BC539:BC544"/>
    <mergeCell ref="BD539:BD544"/>
    <mergeCell ref="BE539:BE544"/>
    <mergeCell ref="BF539:BF544"/>
    <mergeCell ref="BG539:BG544"/>
    <mergeCell ref="BH539:BH544"/>
    <mergeCell ref="AW539:AW544"/>
    <mergeCell ref="AX539:AX544"/>
    <mergeCell ref="AY539:AY544"/>
    <mergeCell ref="AZ539:AZ544"/>
    <mergeCell ref="BA539:BA544"/>
    <mergeCell ref="BB539:BB544"/>
    <mergeCell ref="AQ539:AQ544"/>
    <mergeCell ref="AR539:AR544"/>
    <mergeCell ref="AS539:AS544"/>
    <mergeCell ref="AT539:AT544"/>
    <mergeCell ref="AU539:AU544"/>
    <mergeCell ref="AV539:AV544"/>
    <mergeCell ref="V539:V544"/>
    <mergeCell ref="W539:W544"/>
    <mergeCell ref="X539:X544"/>
    <mergeCell ref="Y539:Y544"/>
    <mergeCell ref="AU545:AU550"/>
    <mergeCell ref="AV545:AV550"/>
    <mergeCell ref="V545:V550"/>
    <mergeCell ref="AP539:AP544"/>
    <mergeCell ref="P539:P544"/>
    <mergeCell ref="Q539:Q544"/>
    <mergeCell ref="R539:R544"/>
    <mergeCell ref="S539:S544"/>
    <mergeCell ref="T539:T544"/>
    <mergeCell ref="U539:U544"/>
    <mergeCell ref="J539:J544"/>
    <mergeCell ref="K539:K544"/>
    <mergeCell ref="L539:L544"/>
    <mergeCell ref="M539:M544"/>
    <mergeCell ref="N539:N544"/>
    <mergeCell ref="O539:O544"/>
    <mergeCell ref="BI533:BI538"/>
    <mergeCell ref="BJ533:BJ538"/>
    <mergeCell ref="BK533:BK538"/>
    <mergeCell ref="Q533:Q538"/>
    <mergeCell ref="R533:R538"/>
    <mergeCell ref="S533:S538"/>
    <mergeCell ref="T533:T538"/>
    <mergeCell ref="U533:U538"/>
    <mergeCell ref="J533:J538"/>
    <mergeCell ref="K533:K538"/>
    <mergeCell ref="L533:L538"/>
    <mergeCell ref="M533:M538"/>
    <mergeCell ref="N533:N538"/>
    <mergeCell ref="O533:O538"/>
    <mergeCell ref="BI539:BI544"/>
    <mergeCell ref="BJ539:BJ544"/>
    <mergeCell ref="BK539:BK544"/>
    <mergeCell ref="D539:D544"/>
    <mergeCell ref="E539:E544"/>
    <mergeCell ref="F539:F544"/>
    <mergeCell ref="G539:G544"/>
    <mergeCell ref="H539:H544"/>
    <mergeCell ref="I539:I544"/>
    <mergeCell ref="BC533:BC538"/>
    <mergeCell ref="BD533:BD538"/>
    <mergeCell ref="BE533:BE538"/>
    <mergeCell ref="BF533:BF538"/>
    <mergeCell ref="BG533:BG538"/>
    <mergeCell ref="BH533:BH538"/>
    <mergeCell ref="AW533:AW538"/>
    <mergeCell ref="AX533:AX538"/>
    <mergeCell ref="AY533:AY538"/>
    <mergeCell ref="AZ533:AZ538"/>
    <mergeCell ref="BA533:BA538"/>
    <mergeCell ref="BB533:BB538"/>
    <mergeCell ref="AQ533:AQ538"/>
    <mergeCell ref="AR533:AR538"/>
    <mergeCell ref="AS533:AS538"/>
    <mergeCell ref="AT533:AT538"/>
    <mergeCell ref="AU533:AU538"/>
    <mergeCell ref="AV533:AV538"/>
    <mergeCell ref="V533:V538"/>
    <mergeCell ref="W533:W538"/>
    <mergeCell ref="X533:X538"/>
    <mergeCell ref="Y533:Y538"/>
    <mergeCell ref="AO533:AO538"/>
    <mergeCell ref="AP533:AP538"/>
    <mergeCell ref="P533:P538"/>
    <mergeCell ref="AO539:AO544"/>
    <mergeCell ref="BL527:BL532"/>
    <mergeCell ref="D533:D538"/>
    <mergeCell ref="E533:E538"/>
    <mergeCell ref="F533:F538"/>
    <mergeCell ref="G533:G538"/>
    <mergeCell ref="H533:H538"/>
    <mergeCell ref="I533:I538"/>
    <mergeCell ref="BC527:BC532"/>
    <mergeCell ref="BD527:BD532"/>
    <mergeCell ref="BE527:BE532"/>
    <mergeCell ref="BF527:BF532"/>
    <mergeCell ref="BG527:BG532"/>
    <mergeCell ref="BH527:BH532"/>
    <mergeCell ref="AW527:AW532"/>
    <mergeCell ref="AX527:AX532"/>
    <mergeCell ref="AY527:AY532"/>
    <mergeCell ref="AZ527:AZ532"/>
    <mergeCell ref="BA527:BA532"/>
    <mergeCell ref="BB527:BB532"/>
    <mergeCell ref="AQ527:AQ532"/>
    <mergeCell ref="AR527:AR532"/>
    <mergeCell ref="AS527:AS532"/>
    <mergeCell ref="AT527:AT532"/>
    <mergeCell ref="AU527:AU532"/>
    <mergeCell ref="AV527:AV532"/>
    <mergeCell ref="V527:V532"/>
    <mergeCell ref="W527:W532"/>
    <mergeCell ref="X527:X532"/>
    <mergeCell ref="Y527:Y532"/>
    <mergeCell ref="BL533:BL538"/>
    <mergeCell ref="AO527:AO532"/>
    <mergeCell ref="AP527:AP532"/>
    <mergeCell ref="P527:P532"/>
    <mergeCell ref="Q527:Q532"/>
    <mergeCell ref="R527:R532"/>
    <mergeCell ref="S527:S532"/>
    <mergeCell ref="T527:T532"/>
    <mergeCell ref="U527:U532"/>
    <mergeCell ref="J527:J532"/>
    <mergeCell ref="K527:K532"/>
    <mergeCell ref="L527:L532"/>
    <mergeCell ref="M527:M532"/>
    <mergeCell ref="N527:N532"/>
    <mergeCell ref="O527:O532"/>
    <mergeCell ref="BI521:BI526"/>
    <mergeCell ref="BJ521:BJ526"/>
    <mergeCell ref="BK521:BK526"/>
    <mergeCell ref="Q521:Q526"/>
    <mergeCell ref="R521:R526"/>
    <mergeCell ref="S521:S526"/>
    <mergeCell ref="T521:T526"/>
    <mergeCell ref="U521:U526"/>
    <mergeCell ref="J521:J526"/>
    <mergeCell ref="K521:K526"/>
    <mergeCell ref="L521:L526"/>
    <mergeCell ref="M521:M526"/>
    <mergeCell ref="N521:N526"/>
    <mergeCell ref="O521:O526"/>
    <mergeCell ref="BI527:BI532"/>
    <mergeCell ref="BJ527:BJ532"/>
    <mergeCell ref="BK527:BK532"/>
    <mergeCell ref="BL521:BL526"/>
    <mergeCell ref="D527:D532"/>
    <mergeCell ref="E527:E532"/>
    <mergeCell ref="F527:F532"/>
    <mergeCell ref="G527:G532"/>
    <mergeCell ref="H527:H532"/>
    <mergeCell ref="I527:I532"/>
    <mergeCell ref="BC521:BC526"/>
    <mergeCell ref="BD521:BD526"/>
    <mergeCell ref="BE521:BE526"/>
    <mergeCell ref="BF521:BF526"/>
    <mergeCell ref="BG521:BG526"/>
    <mergeCell ref="BH521:BH526"/>
    <mergeCell ref="AW521:AW526"/>
    <mergeCell ref="AX521:AX526"/>
    <mergeCell ref="AY521:AY526"/>
    <mergeCell ref="AZ521:AZ526"/>
    <mergeCell ref="BA521:BA526"/>
    <mergeCell ref="BB521:BB526"/>
    <mergeCell ref="AQ521:AQ526"/>
    <mergeCell ref="AR521:AR526"/>
    <mergeCell ref="AS521:AS526"/>
    <mergeCell ref="AT521:AT526"/>
    <mergeCell ref="AU521:AU526"/>
    <mergeCell ref="AV521:AV526"/>
    <mergeCell ref="V521:V526"/>
    <mergeCell ref="W521:W526"/>
    <mergeCell ref="X521:X526"/>
    <mergeCell ref="Y521:Y526"/>
    <mergeCell ref="AO521:AO526"/>
    <mergeCell ref="AP521:AP526"/>
    <mergeCell ref="P521:P526"/>
    <mergeCell ref="BI515:BI520"/>
    <mergeCell ref="BJ515:BJ520"/>
    <mergeCell ref="BK515:BK520"/>
    <mergeCell ref="BL515:BL520"/>
    <mergeCell ref="D521:D526"/>
    <mergeCell ref="E521:E526"/>
    <mergeCell ref="F521:F526"/>
    <mergeCell ref="G521:G526"/>
    <mergeCell ref="H521:H526"/>
    <mergeCell ref="I521:I526"/>
    <mergeCell ref="BC515:BC520"/>
    <mergeCell ref="BD515:BD520"/>
    <mergeCell ref="BE515:BE520"/>
    <mergeCell ref="BF515:BF520"/>
    <mergeCell ref="BG515:BG520"/>
    <mergeCell ref="BH515:BH520"/>
    <mergeCell ref="AW515:AW520"/>
    <mergeCell ref="AX515:AX520"/>
    <mergeCell ref="AY515:AY520"/>
    <mergeCell ref="AZ515:AZ520"/>
    <mergeCell ref="BA515:BA520"/>
    <mergeCell ref="BB515:BB520"/>
    <mergeCell ref="AQ515:AQ520"/>
    <mergeCell ref="AR515:AR520"/>
    <mergeCell ref="AS515:AS520"/>
    <mergeCell ref="AT515:AT520"/>
    <mergeCell ref="AU515:AU520"/>
    <mergeCell ref="AV515:AV520"/>
    <mergeCell ref="V515:V520"/>
    <mergeCell ref="W515:W520"/>
    <mergeCell ref="X515:X520"/>
    <mergeCell ref="Y515:Y520"/>
    <mergeCell ref="AO515:AO520"/>
    <mergeCell ref="AP515:AP520"/>
    <mergeCell ref="P515:P520"/>
    <mergeCell ref="Q515:Q520"/>
    <mergeCell ref="R515:R520"/>
    <mergeCell ref="S515:S520"/>
    <mergeCell ref="T515:T520"/>
    <mergeCell ref="U515:U520"/>
    <mergeCell ref="J515:J520"/>
    <mergeCell ref="K515:K520"/>
    <mergeCell ref="L515:L520"/>
    <mergeCell ref="M515:M520"/>
    <mergeCell ref="N515:N520"/>
    <mergeCell ref="O515:O520"/>
    <mergeCell ref="BL509:BL514"/>
    <mergeCell ref="A515:A550"/>
    <mergeCell ref="B515:B550"/>
    <mergeCell ref="C515:C550"/>
    <mergeCell ref="D515:D520"/>
    <mergeCell ref="E515:E520"/>
    <mergeCell ref="F515:F520"/>
    <mergeCell ref="G515:G520"/>
    <mergeCell ref="H515:H520"/>
    <mergeCell ref="I515:I520"/>
    <mergeCell ref="BF509:BF514"/>
    <mergeCell ref="BG509:BG514"/>
    <mergeCell ref="BH509:BH514"/>
    <mergeCell ref="BI509:BI514"/>
    <mergeCell ref="BJ509:BJ514"/>
    <mergeCell ref="BK509:BK514"/>
    <mergeCell ref="AZ509:AZ514"/>
    <mergeCell ref="BA509:BA514"/>
    <mergeCell ref="BB509:BB514"/>
    <mergeCell ref="BC509:BC514"/>
    <mergeCell ref="BD509:BD514"/>
    <mergeCell ref="BE509:BE514"/>
    <mergeCell ref="AT509:AT514"/>
    <mergeCell ref="AU509:AU514"/>
    <mergeCell ref="AV509:AV514"/>
    <mergeCell ref="AW509:AW514"/>
    <mergeCell ref="AX509:AX514"/>
    <mergeCell ref="AY509:AY514"/>
    <mergeCell ref="Y509:Y514"/>
    <mergeCell ref="AO509:AO514"/>
    <mergeCell ref="AP509:AP514"/>
    <mergeCell ref="AQ509:AQ514"/>
    <mergeCell ref="AR509:AR514"/>
    <mergeCell ref="AS509:AS514"/>
    <mergeCell ref="S509:S514"/>
    <mergeCell ref="T509:T514"/>
    <mergeCell ref="U509:U514"/>
    <mergeCell ref="V509:V514"/>
    <mergeCell ref="W509:W514"/>
    <mergeCell ref="X509:X514"/>
    <mergeCell ref="M509:M514"/>
    <mergeCell ref="N509:N514"/>
    <mergeCell ref="O509:O514"/>
    <mergeCell ref="P509:P514"/>
    <mergeCell ref="Q509:Q514"/>
    <mergeCell ref="R509:R514"/>
    <mergeCell ref="BL503:BL508"/>
    <mergeCell ref="D509:D514"/>
    <mergeCell ref="E509:E514"/>
    <mergeCell ref="F509:F514"/>
    <mergeCell ref="G509:G514"/>
    <mergeCell ref="H509:H514"/>
    <mergeCell ref="I509:I514"/>
    <mergeCell ref="J509:J514"/>
    <mergeCell ref="K509:K514"/>
    <mergeCell ref="L509:L514"/>
    <mergeCell ref="BF503:BF508"/>
    <mergeCell ref="BG503:BG508"/>
    <mergeCell ref="BH503:BH508"/>
    <mergeCell ref="BI503:BI508"/>
    <mergeCell ref="BJ503:BJ508"/>
    <mergeCell ref="BK503:BK508"/>
    <mergeCell ref="AZ503:AZ508"/>
    <mergeCell ref="BA503:BA508"/>
    <mergeCell ref="BB503:BB508"/>
    <mergeCell ref="BC503:BC508"/>
    <mergeCell ref="BD503:BD508"/>
    <mergeCell ref="BE503:BE508"/>
    <mergeCell ref="AT503:AT508"/>
    <mergeCell ref="AU503:AU508"/>
    <mergeCell ref="AV503:AV508"/>
    <mergeCell ref="AW503:AW508"/>
    <mergeCell ref="AX503:AX508"/>
    <mergeCell ref="AY503:AY508"/>
    <mergeCell ref="Y503:Y508"/>
    <mergeCell ref="AO503:AO508"/>
    <mergeCell ref="AP503:AP508"/>
    <mergeCell ref="AQ503:AQ508"/>
    <mergeCell ref="AR503:AR508"/>
    <mergeCell ref="AS503:AS508"/>
    <mergeCell ref="S503:S508"/>
    <mergeCell ref="T503:T508"/>
    <mergeCell ref="U503:U508"/>
    <mergeCell ref="V503:V508"/>
    <mergeCell ref="W503:W508"/>
    <mergeCell ref="X503:X508"/>
    <mergeCell ref="M503:M508"/>
    <mergeCell ref="N503:N508"/>
    <mergeCell ref="O503:O508"/>
    <mergeCell ref="P503:P508"/>
    <mergeCell ref="Q503:Q508"/>
    <mergeCell ref="R503:R508"/>
    <mergeCell ref="BL497:BL502"/>
    <mergeCell ref="D503:D508"/>
    <mergeCell ref="E503:E508"/>
    <mergeCell ref="F503:F508"/>
    <mergeCell ref="G503:G508"/>
    <mergeCell ref="H503:H508"/>
    <mergeCell ref="I503:I508"/>
    <mergeCell ref="J503:J508"/>
    <mergeCell ref="K503:K508"/>
    <mergeCell ref="L503:L508"/>
    <mergeCell ref="BF497:BF502"/>
    <mergeCell ref="BG497:BG502"/>
    <mergeCell ref="BH497:BH502"/>
    <mergeCell ref="BI497:BI502"/>
    <mergeCell ref="BJ497:BJ502"/>
    <mergeCell ref="BK497:BK502"/>
    <mergeCell ref="AZ497:AZ502"/>
    <mergeCell ref="BA497:BA502"/>
    <mergeCell ref="BB497:BB502"/>
    <mergeCell ref="BC497:BC502"/>
    <mergeCell ref="BD497:BD502"/>
    <mergeCell ref="BE497:BE502"/>
    <mergeCell ref="AT497:AT502"/>
    <mergeCell ref="AU497:AU502"/>
    <mergeCell ref="AV497:AV502"/>
    <mergeCell ref="AW497:AW502"/>
    <mergeCell ref="AX497:AX502"/>
    <mergeCell ref="AY497:AY502"/>
    <mergeCell ref="Y497:Y502"/>
    <mergeCell ref="AO497:AO502"/>
    <mergeCell ref="AP497:AP502"/>
    <mergeCell ref="AQ497:AQ502"/>
    <mergeCell ref="AR497:AR502"/>
    <mergeCell ref="AS497:AS502"/>
    <mergeCell ref="S497:S502"/>
    <mergeCell ref="T497:T502"/>
    <mergeCell ref="U497:U502"/>
    <mergeCell ref="V497:V502"/>
    <mergeCell ref="W497:W502"/>
    <mergeCell ref="X497:X502"/>
    <mergeCell ref="M497:M502"/>
    <mergeCell ref="N497:N502"/>
    <mergeCell ref="O497:O502"/>
    <mergeCell ref="P497:P502"/>
    <mergeCell ref="Q497:Q502"/>
    <mergeCell ref="R497:R502"/>
    <mergeCell ref="BL491:BL496"/>
    <mergeCell ref="D497:D502"/>
    <mergeCell ref="E497:E502"/>
    <mergeCell ref="F497:F502"/>
    <mergeCell ref="G497:G502"/>
    <mergeCell ref="H497:H502"/>
    <mergeCell ref="I497:I502"/>
    <mergeCell ref="J497:J502"/>
    <mergeCell ref="K497:K502"/>
    <mergeCell ref="L497:L502"/>
    <mergeCell ref="BF491:BF496"/>
    <mergeCell ref="BG491:BG496"/>
    <mergeCell ref="BH491:BH496"/>
    <mergeCell ref="BI491:BI496"/>
    <mergeCell ref="BJ491:BJ496"/>
    <mergeCell ref="BK491:BK496"/>
    <mergeCell ref="AZ491:AZ496"/>
    <mergeCell ref="BA491:BA496"/>
    <mergeCell ref="BB491:BB496"/>
    <mergeCell ref="BC491:BC496"/>
    <mergeCell ref="BD491:BD496"/>
    <mergeCell ref="BE491:BE496"/>
    <mergeCell ref="AT491:AT496"/>
    <mergeCell ref="AU491:AU496"/>
    <mergeCell ref="AV491:AV496"/>
    <mergeCell ref="AW491:AW496"/>
    <mergeCell ref="AX491:AX496"/>
    <mergeCell ref="AY491:AY496"/>
    <mergeCell ref="Y491:Y496"/>
    <mergeCell ref="AO491:AO496"/>
    <mergeCell ref="AP491:AP496"/>
    <mergeCell ref="AQ491:AQ496"/>
    <mergeCell ref="AR491:AR496"/>
    <mergeCell ref="AS491:AS496"/>
    <mergeCell ref="S491:S496"/>
    <mergeCell ref="T491:T496"/>
    <mergeCell ref="U491:U496"/>
    <mergeCell ref="V491:V496"/>
    <mergeCell ref="W491:W496"/>
    <mergeCell ref="X491:X496"/>
    <mergeCell ref="M491:M496"/>
    <mergeCell ref="N491:N496"/>
    <mergeCell ref="O491:O496"/>
    <mergeCell ref="P491:P496"/>
    <mergeCell ref="Q491:Q496"/>
    <mergeCell ref="R491:R496"/>
    <mergeCell ref="BL485:BL490"/>
    <mergeCell ref="D491:D496"/>
    <mergeCell ref="E491:E496"/>
    <mergeCell ref="F491:F496"/>
    <mergeCell ref="G491:G496"/>
    <mergeCell ref="H491:H496"/>
    <mergeCell ref="I491:I496"/>
    <mergeCell ref="J491:J496"/>
    <mergeCell ref="K491:K496"/>
    <mergeCell ref="L491:L496"/>
    <mergeCell ref="BF485:BF490"/>
    <mergeCell ref="BG485:BG490"/>
    <mergeCell ref="BH485:BH490"/>
    <mergeCell ref="BI485:BI490"/>
    <mergeCell ref="BJ485:BJ490"/>
    <mergeCell ref="BK485:BK490"/>
    <mergeCell ref="AZ485:AZ490"/>
    <mergeCell ref="BA485:BA490"/>
    <mergeCell ref="BB485:BB490"/>
    <mergeCell ref="BC485:BC490"/>
    <mergeCell ref="BD485:BD490"/>
    <mergeCell ref="BE485:BE490"/>
    <mergeCell ref="AT485:AT490"/>
    <mergeCell ref="AU485:AU490"/>
    <mergeCell ref="AV485:AV490"/>
    <mergeCell ref="AW485:AW490"/>
    <mergeCell ref="AX485:AX490"/>
    <mergeCell ref="AY485:AY490"/>
    <mergeCell ref="Y485:Y490"/>
    <mergeCell ref="AO485:AO490"/>
    <mergeCell ref="AP485:AP490"/>
    <mergeCell ref="AQ485:AQ490"/>
    <mergeCell ref="AR485:AR490"/>
    <mergeCell ref="AS485:AS490"/>
    <mergeCell ref="S485:S490"/>
    <mergeCell ref="T485:T490"/>
    <mergeCell ref="U485:U490"/>
    <mergeCell ref="V485:V490"/>
    <mergeCell ref="W485:W490"/>
    <mergeCell ref="X485:X490"/>
    <mergeCell ref="M485:M490"/>
    <mergeCell ref="N485:N490"/>
    <mergeCell ref="O485:O490"/>
    <mergeCell ref="P485:P490"/>
    <mergeCell ref="Q485:Q490"/>
    <mergeCell ref="R485:R490"/>
    <mergeCell ref="BL479:BL484"/>
    <mergeCell ref="D485:D490"/>
    <mergeCell ref="E485:E490"/>
    <mergeCell ref="F485:F490"/>
    <mergeCell ref="G485:G490"/>
    <mergeCell ref="H485:H490"/>
    <mergeCell ref="I485:I490"/>
    <mergeCell ref="J485:J490"/>
    <mergeCell ref="K485:K490"/>
    <mergeCell ref="L485:L490"/>
    <mergeCell ref="BF479:BF484"/>
    <mergeCell ref="BG479:BG484"/>
    <mergeCell ref="BH479:BH484"/>
    <mergeCell ref="BI479:BI484"/>
    <mergeCell ref="BJ479:BJ484"/>
    <mergeCell ref="BK479:BK484"/>
    <mergeCell ref="AZ479:AZ484"/>
    <mergeCell ref="BA479:BA484"/>
    <mergeCell ref="BB479:BB484"/>
    <mergeCell ref="BC479:BC484"/>
    <mergeCell ref="BD479:BD484"/>
    <mergeCell ref="BE479:BE484"/>
    <mergeCell ref="AT479:AT484"/>
    <mergeCell ref="AU479:AU484"/>
    <mergeCell ref="AV479:AV484"/>
    <mergeCell ref="AW479:AW484"/>
    <mergeCell ref="AX479:AX484"/>
    <mergeCell ref="AY479:AY484"/>
    <mergeCell ref="Y479:Y484"/>
    <mergeCell ref="AO479:AO484"/>
    <mergeCell ref="AP479:AP484"/>
    <mergeCell ref="AQ479:AQ484"/>
    <mergeCell ref="AR479:AR484"/>
    <mergeCell ref="AS479:AS484"/>
    <mergeCell ref="S479:S484"/>
    <mergeCell ref="T479:T484"/>
    <mergeCell ref="U479:U484"/>
    <mergeCell ref="V479:V484"/>
    <mergeCell ref="W479:W484"/>
    <mergeCell ref="X479:X484"/>
    <mergeCell ref="M479:M484"/>
    <mergeCell ref="N479:N484"/>
    <mergeCell ref="O479:O484"/>
    <mergeCell ref="P479:P484"/>
    <mergeCell ref="Q479:Q484"/>
    <mergeCell ref="R479:R484"/>
    <mergeCell ref="BL473:BL478"/>
    <mergeCell ref="D479:D484"/>
    <mergeCell ref="E479:E484"/>
    <mergeCell ref="F479:F484"/>
    <mergeCell ref="G479:G484"/>
    <mergeCell ref="H479:H484"/>
    <mergeCell ref="I479:I484"/>
    <mergeCell ref="J479:J484"/>
    <mergeCell ref="K479:K484"/>
    <mergeCell ref="L479:L484"/>
    <mergeCell ref="BF473:BF478"/>
    <mergeCell ref="BG473:BG478"/>
    <mergeCell ref="BH473:BH478"/>
    <mergeCell ref="BI473:BI478"/>
    <mergeCell ref="BJ473:BJ478"/>
    <mergeCell ref="BK473:BK478"/>
    <mergeCell ref="AZ473:AZ478"/>
    <mergeCell ref="BA473:BA478"/>
    <mergeCell ref="BB473:BB478"/>
    <mergeCell ref="BC473:BC478"/>
    <mergeCell ref="BD473:BD478"/>
    <mergeCell ref="BE473:BE478"/>
    <mergeCell ref="AT473:AT478"/>
    <mergeCell ref="AU473:AU478"/>
    <mergeCell ref="AV473:AV478"/>
    <mergeCell ref="AW473:AW478"/>
    <mergeCell ref="AX473:AX478"/>
    <mergeCell ref="AY473:AY478"/>
    <mergeCell ref="Y473:Y478"/>
    <mergeCell ref="AO473:AO478"/>
    <mergeCell ref="AP473:AP478"/>
    <mergeCell ref="AQ473:AQ478"/>
    <mergeCell ref="AR473:AR478"/>
    <mergeCell ref="AS473:AS478"/>
    <mergeCell ref="S473:S478"/>
    <mergeCell ref="T473:T478"/>
    <mergeCell ref="U473:U478"/>
    <mergeCell ref="V473:V478"/>
    <mergeCell ref="W473:W478"/>
    <mergeCell ref="X473:X478"/>
    <mergeCell ref="M473:M478"/>
    <mergeCell ref="N473:N478"/>
    <mergeCell ref="O473:O478"/>
    <mergeCell ref="P473:P478"/>
    <mergeCell ref="Q473:Q478"/>
    <mergeCell ref="R473:R478"/>
    <mergeCell ref="BL467:BL472"/>
    <mergeCell ref="D473:D478"/>
    <mergeCell ref="E473:E478"/>
    <mergeCell ref="F473:F478"/>
    <mergeCell ref="G473:G478"/>
    <mergeCell ref="H473:H478"/>
    <mergeCell ref="I473:I478"/>
    <mergeCell ref="J473:J478"/>
    <mergeCell ref="K473:K478"/>
    <mergeCell ref="L473:L478"/>
    <mergeCell ref="BF467:BF472"/>
    <mergeCell ref="BG467:BG472"/>
    <mergeCell ref="BH467:BH472"/>
    <mergeCell ref="BI467:BI472"/>
    <mergeCell ref="BJ467:BJ472"/>
    <mergeCell ref="BK467:BK472"/>
    <mergeCell ref="AZ467:AZ472"/>
    <mergeCell ref="BA467:BA472"/>
    <mergeCell ref="BB467:BB472"/>
    <mergeCell ref="BC467:BC472"/>
    <mergeCell ref="BD467:BD472"/>
    <mergeCell ref="BE467:BE472"/>
    <mergeCell ref="AT467:AT472"/>
    <mergeCell ref="AU467:AU472"/>
    <mergeCell ref="AV467:AV472"/>
    <mergeCell ref="AW467:AW472"/>
    <mergeCell ref="AX467:AX472"/>
    <mergeCell ref="AY467:AY472"/>
    <mergeCell ref="Y467:Y472"/>
    <mergeCell ref="AO467:AO472"/>
    <mergeCell ref="AP467:AP472"/>
    <mergeCell ref="AQ467:AQ472"/>
    <mergeCell ref="AR467:AR472"/>
    <mergeCell ref="AS467:AS472"/>
    <mergeCell ref="S467:S472"/>
    <mergeCell ref="T467:T472"/>
    <mergeCell ref="U467:U472"/>
    <mergeCell ref="V467:V472"/>
    <mergeCell ref="W467:W472"/>
    <mergeCell ref="X467:X472"/>
    <mergeCell ref="M467:M472"/>
    <mergeCell ref="N467:N472"/>
    <mergeCell ref="O467:O472"/>
    <mergeCell ref="P467:P472"/>
    <mergeCell ref="Q467:Q472"/>
    <mergeCell ref="R467:R472"/>
    <mergeCell ref="BL461:BL466"/>
    <mergeCell ref="D467:D472"/>
    <mergeCell ref="E467:E472"/>
    <mergeCell ref="F467:F472"/>
    <mergeCell ref="G467:G472"/>
    <mergeCell ref="H467:H472"/>
    <mergeCell ref="I467:I472"/>
    <mergeCell ref="J467:J472"/>
    <mergeCell ref="K467:K472"/>
    <mergeCell ref="L467:L472"/>
    <mergeCell ref="BF461:BF466"/>
    <mergeCell ref="BG461:BG466"/>
    <mergeCell ref="BH461:BH466"/>
    <mergeCell ref="BI461:BI466"/>
    <mergeCell ref="BJ461:BJ466"/>
    <mergeCell ref="BK461:BK466"/>
    <mergeCell ref="AZ461:AZ466"/>
    <mergeCell ref="BA461:BA466"/>
    <mergeCell ref="BB461:BB466"/>
    <mergeCell ref="BC461:BC466"/>
    <mergeCell ref="BD461:BD466"/>
    <mergeCell ref="BE461:BE466"/>
    <mergeCell ref="AT461:AT466"/>
    <mergeCell ref="AU461:AU466"/>
    <mergeCell ref="AV461:AV466"/>
    <mergeCell ref="AW461:AW466"/>
    <mergeCell ref="AX461:AX466"/>
    <mergeCell ref="AY461:AY466"/>
    <mergeCell ref="Y461:Y466"/>
    <mergeCell ref="AO461:AO466"/>
    <mergeCell ref="AP461:AP466"/>
    <mergeCell ref="AQ461:AQ466"/>
    <mergeCell ref="AR461:AR466"/>
    <mergeCell ref="AS461:AS466"/>
    <mergeCell ref="S461:S466"/>
    <mergeCell ref="T461:T466"/>
    <mergeCell ref="U461:U466"/>
    <mergeCell ref="V461:V466"/>
    <mergeCell ref="W461:W466"/>
    <mergeCell ref="X461:X466"/>
    <mergeCell ref="M461:M466"/>
    <mergeCell ref="N461:N466"/>
    <mergeCell ref="O461:O466"/>
    <mergeCell ref="P461:P466"/>
    <mergeCell ref="Q461:Q466"/>
    <mergeCell ref="R461:R466"/>
    <mergeCell ref="BL455:BL460"/>
    <mergeCell ref="D461:D466"/>
    <mergeCell ref="E461:E466"/>
    <mergeCell ref="F461:F466"/>
    <mergeCell ref="G461:G466"/>
    <mergeCell ref="H461:H466"/>
    <mergeCell ref="I461:I466"/>
    <mergeCell ref="J461:J466"/>
    <mergeCell ref="K461:K466"/>
    <mergeCell ref="L461:L466"/>
    <mergeCell ref="BF455:BF460"/>
    <mergeCell ref="BG455:BG460"/>
    <mergeCell ref="BH455:BH460"/>
    <mergeCell ref="BI455:BI460"/>
    <mergeCell ref="BJ455:BJ460"/>
    <mergeCell ref="BK455:BK460"/>
    <mergeCell ref="AZ455:AZ460"/>
    <mergeCell ref="BA455:BA460"/>
    <mergeCell ref="BB455:BB460"/>
    <mergeCell ref="BC455:BC460"/>
    <mergeCell ref="BD455:BD460"/>
    <mergeCell ref="BE455:BE460"/>
    <mergeCell ref="AT455:AT460"/>
    <mergeCell ref="AU455:AU460"/>
    <mergeCell ref="AV455:AV460"/>
    <mergeCell ref="AW455:AW460"/>
    <mergeCell ref="AX455:AX460"/>
    <mergeCell ref="AY455:AY460"/>
    <mergeCell ref="Y455:Y460"/>
    <mergeCell ref="AO455:AO460"/>
    <mergeCell ref="AP455:AP460"/>
    <mergeCell ref="AQ455:AQ460"/>
    <mergeCell ref="AR455:AR460"/>
    <mergeCell ref="AS455:AS460"/>
    <mergeCell ref="S455:S460"/>
    <mergeCell ref="T455:T460"/>
    <mergeCell ref="U455:U460"/>
    <mergeCell ref="V455:V460"/>
    <mergeCell ref="W455:W460"/>
    <mergeCell ref="X455:X460"/>
    <mergeCell ref="M455:M460"/>
    <mergeCell ref="N455:N460"/>
    <mergeCell ref="O455:O460"/>
    <mergeCell ref="P455:P460"/>
    <mergeCell ref="Q455:Q460"/>
    <mergeCell ref="R455:R460"/>
    <mergeCell ref="BL449:BL454"/>
    <mergeCell ref="D455:D460"/>
    <mergeCell ref="E455:E460"/>
    <mergeCell ref="F455:F460"/>
    <mergeCell ref="G455:G460"/>
    <mergeCell ref="H455:H460"/>
    <mergeCell ref="I455:I460"/>
    <mergeCell ref="J455:J460"/>
    <mergeCell ref="K455:K460"/>
    <mergeCell ref="L455:L460"/>
    <mergeCell ref="BF449:BF454"/>
    <mergeCell ref="BG449:BG454"/>
    <mergeCell ref="BH449:BH454"/>
    <mergeCell ref="BI449:BI454"/>
    <mergeCell ref="BJ449:BJ454"/>
    <mergeCell ref="BK449:BK454"/>
    <mergeCell ref="AZ449:AZ454"/>
    <mergeCell ref="BA449:BA454"/>
    <mergeCell ref="BB449:BB454"/>
    <mergeCell ref="BC449:BC454"/>
    <mergeCell ref="BD449:BD454"/>
    <mergeCell ref="BE449:BE454"/>
    <mergeCell ref="AT449:AT454"/>
    <mergeCell ref="AU449:AU454"/>
    <mergeCell ref="AV449:AV454"/>
    <mergeCell ref="AW449:AW454"/>
    <mergeCell ref="AX449:AX454"/>
    <mergeCell ref="AY449:AY454"/>
    <mergeCell ref="Y449:Y454"/>
    <mergeCell ref="AO449:AO454"/>
    <mergeCell ref="AP449:AP454"/>
    <mergeCell ref="AQ449:AQ454"/>
    <mergeCell ref="AR449:AR454"/>
    <mergeCell ref="AS449:AS454"/>
    <mergeCell ref="S449:S454"/>
    <mergeCell ref="T449:T454"/>
    <mergeCell ref="U449:U454"/>
    <mergeCell ref="V449:V454"/>
    <mergeCell ref="W449:W454"/>
    <mergeCell ref="X449:X454"/>
    <mergeCell ref="M449:M454"/>
    <mergeCell ref="N449:N454"/>
    <mergeCell ref="O449:O454"/>
    <mergeCell ref="P449:P454"/>
    <mergeCell ref="Q449:Q454"/>
    <mergeCell ref="R449:R454"/>
    <mergeCell ref="BL443:BL448"/>
    <mergeCell ref="D449:D454"/>
    <mergeCell ref="E449:E454"/>
    <mergeCell ref="F449:F454"/>
    <mergeCell ref="G449:G454"/>
    <mergeCell ref="H449:H454"/>
    <mergeCell ref="I449:I454"/>
    <mergeCell ref="J449:J454"/>
    <mergeCell ref="K449:K454"/>
    <mergeCell ref="L449:L454"/>
    <mergeCell ref="BF443:BF448"/>
    <mergeCell ref="BG443:BG448"/>
    <mergeCell ref="BH443:BH448"/>
    <mergeCell ref="BI443:BI448"/>
    <mergeCell ref="BJ443:BJ448"/>
    <mergeCell ref="BK443:BK448"/>
    <mergeCell ref="AZ443:AZ448"/>
    <mergeCell ref="BA443:BA448"/>
    <mergeCell ref="BB443:BB448"/>
    <mergeCell ref="BC443:BC448"/>
    <mergeCell ref="BD443:BD448"/>
    <mergeCell ref="BE443:BE448"/>
    <mergeCell ref="AT443:AT448"/>
    <mergeCell ref="AU443:AU448"/>
    <mergeCell ref="AV443:AV448"/>
    <mergeCell ref="AW443:AW448"/>
    <mergeCell ref="AX443:AX448"/>
    <mergeCell ref="AY443:AY448"/>
    <mergeCell ref="Y443:Y448"/>
    <mergeCell ref="AO443:AO448"/>
    <mergeCell ref="AP443:AP448"/>
    <mergeCell ref="AQ443:AQ448"/>
    <mergeCell ref="T443:T448"/>
    <mergeCell ref="U443:U448"/>
    <mergeCell ref="V443:V448"/>
    <mergeCell ref="W443:W448"/>
    <mergeCell ref="X443:X448"/>
    <mergeCell ref="M443:M448"/>
    <mergeCell ref="N443:N448"/>
    <mergeCell ref="O443:O448"/>
    <mergeCell ref="P443:P448"/>
    <mergeCell ref="Q443:Q448"/>
    <mergeCell ref="R443:R448"/>
    <mergeCell ref="G443:G448"/>
    <mergeCell ref="H443:H448"/>
    <mergeCell ref="I443:I448"/>
    <mergeCell ref="J443:J448"/>
    <mergeCell ref="K443:K448"/>
    <mergeCell ref="L443:L448"/>
    <mergeCell ref="BL437:BL442"/>
    <mergeCell ref="A443:A514"/>
    <mergeCell ref="B443:B514"/>
    <mergeCell ref="C443:C514"/>
    <mergeCell ref="D443:D448"/>
    <mergeCell ref="E443:E448"/>
    <mergeCell ref="F443:F448"/>
    <mergeCell ref="BC437:BC442"/>
    <mergeCell ref="BD437:BD442"/>
    <mergeCell ref="BE437:BE442"/>
    <mergeCell ref="BF437:BF442"/>
    <mergeCell ref="BG437:BG442"/>
    <mergeCell ref="BH437:BH442"/>
    <mergeCell ref="AW437:AW442"/>
    <mergeCell ref="AX437:AX442"/>
    <mergeCell ref="AY437:AY442"/>
    <mergeCell ref="AZ437:AZ442"/>
    <mergeCell ref="BA437:BA442"/>
    <mergeCell ref="BB437:BB442"/>
    <mergeCell ref="AQ437:AQ442"/>
    <mergeCell ref="AR437:AR442"/>
    <mergeCell ref="AS437:AS442"/>
    <mergeCell ref="AT437:AT442"/>
    <mergeCell ref="AU437:AU442"/>
    <mergeCell ref="AV437:AV442"/>
    <mergeCell ref="V437:V442"/>
    <mergeCell ref="W437:W442"/>
    <mergeCell ref="X437:X442"/>
    <mergeCell ref="Y437:Y442"/>
    <mergeCell ref="AR443:AR448"/>
    <mergeCell ref="AS443:AS448"/>
    <mergeCell ref="S443:S448"/>
    <mergeCell ref="AP437:AP442"/>
    <mergeCell ref="P437:P442"/>
    <mergeCell ref="Q437:Q442"/>
    <mergeCell ref="R437:R442"/>
    <mergeCell ref="S437:S442"/>
    <mergeCell ref="T437:T442"/>
    <mergeCell ref="U437:U442"/>
    <mergeCell ref="J437:J442"/>
    <mergeCell ref="K437:K442"/>
    <mergeCell ref="L437:L442"/>
    <mergeCell ref="M437:M442"/>
    <mergeCell ref="N437:N442"/>
    <mergeCell ref="O437:O442"/>
    <mergeCell ref="BI431:BI436"/>
    <mergeCell ref="BJ431:BJ436"/>
    <mergeCell ref="BK431:BK436"/>
    <mergeCell ref="Q431:Q436"/>
    <mergeCell ref="R431:R436"/>
    <mergeCell ref="S431:S436"/>
    <mergeCell ref="T431:T436"/>
    <mergeCell ref="U431:U436"/>
    <mergeCell ref="J431:J436"/>
    <mergeCell ref="K431:K436"/>
    <mergeCell ref="L431:L436"/>
    <mergeCell ref="M431:M436"/>
    <mergeCell ref="N431:N436"/>
    <mergeCell ref="O431:O436"/>
    <mergeCell ref="BI437:BI442"/>
    <mergeCell ref="BJ437:BJ442"/>
    <mergeCell ref="BK437:BK442"/>
    <mergeCell ref="D437:D442"/>
    <mergeCell ref="E437:E442"/>
    <mergeCell ref="F437:F442"/>
    <mergeCell ref="G437:G442"/>
    <mergeCell ref="H437:H442"/>
    <mergeCell ref="I437:I442"/>
    <mergeCell ref="BC431:BC436"/>
    <mergeCell ref="BD431:BD436"/>
    <mergeCell ref="BE431:BE436"/>
    <mergeCell ref="BF431:BF436"/>
    <mergeCell ref="BG431:BG436"/>
    <mergeCell ref="BH431:BH436"/>
    <mergeCell ref="AW431:AW436"/>
    <mergeCell ref="AX431:AX436"/>
    <mergeCell ref="AY431:AY436"/>
    <mergeCell ref="AZ431:AZ436"/>
    <mergeCell ref="BA431:BA436"/>
    <mergeCell ref="BB431:BB436"/>
    <mergeCell ref="AQ431:AQ436"/>
    <mergeCell ref="AR431:AR436"/>
    <mergeCell ref="AS431:AS436"/>
    <mergeCell ref="AT431:AT436"/>
    <mergeCell ref="AU431:AU436"/>
    <mergeCell ref="AV431:AV436"/>
    <mergeCell ref="V431:V436"/>
    <mergeCell ref="W431:W436"/>
    <mergeCell ref="X431:X436"/>
    <mergeCell ref="Y431:Y436"/>
    <mergeCell ref="AO431:AO436"/>
    <mergeCell ref="AP431:AP436"/>
    <mergeCell ref="P431:P436"/>
    <mergeCell ref="AO437:AO442"/>
    <mergeCell ref="BL425:BL430"/>
    <mergeCell ref="D431:D436"/>
    <mergeCell ref="E431:E436"/>
    <mergeCell ref="F431:F436"/>
    <mergeCell ref="G431:G436"/>
    <mergeCell ref="H431:H436"/>
    <mergeCell ref="I431:I436"/>
    <mergeCell ref="BC425:BC430"/>
    <mergeCell ref="BD425:BD430"/>
    <mergeCell ref="BE425:BE430"/>
    <mergeCell ref="BF425:BF430"/>
    <mergeCell ref="BG425:BG430"/>
    <mergeCell ref="BH425:BH430"/>
    <mergeCell ref="AW425:AW430"/>
    <mergeCell ref="AX425:AX430"/>
    <mergeCell ref="AY425:AY430"/>
    <mergeCell ref="AZ425:AZ430"/>
    <mergeCell ref="BA425:BA430"/>
    <mergeCell ref="BB425:BB430"/>
    <mergeCell ref="AQ425:AQ430"/>
    <mergeCell ref="AR425:AR430"/>
    <mergeCell ref="AS425:AS430"/>
    <mergeCell ref="AT425:AT430"/>
    <mergeCell ref="AU425:AU430"/>
    <mergeCell ref="AV425:AV430"/>
    <mergeCell ref="V425:V430"/>
    <mergeCell ref="W425:W430"/>
    <mergeCell ref="X425:X430"/>
    <mergeCell ref="Y425:Y430"/>
    <mergeCell ref="BL431:BL436"/>
    <mergeCell ref="AP425:AP430"/>
    <mergeCell ref="P425:P430"/>
    <mergeCell ref="Q425:Q430"/>
    <mergeCell ref="R425:R430"/>
    <mergeCell ref="S425:S430"/>
    <mergeCell ref="T425:T430"/>
    <mergeCell ref="U425:U430"/>
    <mergeCell ref="J425:J430"/>
    <mergeCell ref="K425:K430"/>
    <mergeCell ref="L425:L430"/>
    <mergeCell ref="M425:M430"/>
    <mergeCell ref="N425:N430"/>
    <mergeCell ref="O425:O430"/>
    <mergeCell ref="BI419:BI424"/>
    <mergeCell ref="BJ419:BJ424"/>
    <mergeCell ref="BK419:BK424"/>
    <mergeCell ref="Q419:Q424"/>
    <mergeCell ref="R419:R424"/>
    <mergeCell ref="S419:S424"/>
    <mergeCell ref="T419:T424"/>
    <mergeCell ref="U419:U424"/>
    <mergeCell ref="J419:J424"/>
    <mergeCell ref="K419:K424"/>
    <mergeCell ref="L419:L424"/>
    <mergeCell ref="M419:M424"/>
    <mergeCell ref="N419:N424"/>
    <mergeCell ref="O419:O424"/>
    <mergeCell ref="BI425:BI430"/>
    <mergeCell ref="BJ425:BJ430"/>
    <mergeCell ref="BK425:BK430"/>
    <mergeCell ref="D425:D430"/>
    <mergeCell ref="E425:E430"/>
    <mergeCell ref="F425:F430"/>
    <mergeCell ref="G425:G430"/>
    <mergeCell ref="H425:H430"/>
    <mergeCell ref="I425:I430"/>
    <mergeCell ref="BC419:BC424"/>
    <mergeCell ref="BD419:BD424"/>
    <mergeCell ref="BE419:BE424"/>
    <mergeCell ref="BF419:BF424"/>
    <mergeCell ref="BG419:BG424"/>
    <mergeCell ref="BH419:BH424"/>
    <mergeCell ref="AW419:AW424"/>
    <mergeCell ref="AX419:AX424"/>
    <mergeCell ref="AY419:AY424"/>
    <mergeCell ref="AZ419:AZ424"/>
    <mergeCell ref="BA419:BA424"/>
    <mergeCell ref="BB419:BB424"/>
    <mergeCell ref="AQ419:AQ424"/>
    <mergeCell ref="AR419:AR424"/>
    <mergeCell ref="AS419:AS424"/>
    <mergeCell ref="AT419:AT424"/>
    <mergeCell ref="AU419:AU424"/>
    <mergeCell ref="AV419:AV424"/>
    <mergeCell ref="V419:V424"/>
    <mergeCell ref="W419:W424"/>
    <mergeCell ref="X419:X424"/>
    <mergeCell ref="Y419:Y424"/>
    <mergeCell ref="AO419:AO424"/>
    <mergeCell ref="AP419:AP424"/>
    <mergeCell ref="P419:P424"/>
    <mergeCell ref="AO425:AO430"/>
    <mergeCell ref="BL413:BL418"/>
    <mergeCell ref="D419:D424"/>
    <mergeCell ref="E419:E424"/>
    <mergeCell ref="F419:F424"/>
    <mergeCell ref="G419:G424"/>
    <mergeCell ref="H419:H424"/>
    <mergeCell ref="I419:I424"/>
    <mergeCell ref="BC413:BC418"/>
    <mergeCell ref="BD413:BD418"/>
    <mergeCell ref="BE413:BE418"/>
    <mergeCell ref="BF413:BF418"/>
    <mergeCell ref="BG413:BG418"/>
    <mergeCell ref="BH413:BH418"/>
    <mergeCell ref="AW413:AW418"/>
    <mergeCell ref="AX413:AX418"/>
    <mergeCell ref="AY413:AY418"/>
    <mergeCell ref="AZ413:AZ418"/>
    <mergeCell ref="BA413:BA418"/>
    <mergeCell ref="BB413:BB418"/>
    <mergeCell ref="AQ413:AQ418"/>
    <mergeCell ref="AR413:AR418"/>
    <mergeCell ref="AS413:AS418"/>
    <mergeCell ref="AT413:AT418"/>
    <mergeCell ref="AU413:AU418"/>
    <mergeCell ref="AV413:AV418"/>
    <mergeCell ref="V413:V418"/>
    <mergeCell ref="W413:W418"/>
    <mergeCell ref="X413:X418"/>
    <mergeCell ref="Y413:Y418"/>
    <mergeCell ref="BL419:BL424"/>
    <mergeCell ref="AP413:AP418"/>
    <mergeCell ref="P413:P418"/>
    <mergeCell ref="Q413:Q418"/>
    <mergeCell ref="R413:R418"/>
    <mergeCell ref="S413:S418"/>
    <mergeCell ref="T413:T418"/>
    <mergeCell ref="U413:U418"/>
    <mergeCell ref="J413:J418"/>
    <mergeCell ref="K413:K418"/>
    <mergeCell ref="L413:L418"/>
    <mergeCell ref="M413:M418"/>
    <mergeCell ref="N413:N418"/>
    <mergeCell ref="O413:O418"/>
    <mergeCell ref="BI407:BI412"/>
    <mergeCell ref="BJ407:BJ412"/>
    <mergeCell ref="BK407:BK412"/>
    <mergeCell ref="Q407:Q412"/>
    <mergeCell ref="R407:R412"/>
    <mergeCell ref="S407:S412"/>
    <mergeCell ref="T407:T412"/>
    <mergeCell ref="U407:U412"/>
    <mergeCell ref="J407:J412"/>
    <mergeCell ref="K407:K412"/>
    <mergeCell ref="L407:L412"/>
    <mergeCell ref="M407:M412"/>
    <mergeCell ref="N407:N412"/>
    <mergeCell ref="O407:O412"/>
    <mergeCell ref="BI413:BI418"/>
    <mergeCell ref="BJ413:BJ418"/>
    <mergeCell ref="BK413:BK418"/>
    <mergeCell ref="D413:D418"/>
    <mergeCell ref="E413:E418"/>
    <mergeCell ref="F413:F418"/>
    <mergeCell ref="G413:G418"/>
    <mergeCell ref="H413:H418"/>
    <mergeCell ref="I413:I418"/>
    <mergeCell ref="BC407:BC412"/>
    <mergeCell ref="BD407:BD412"/>
    <mergeCell ref="BE407:BE412"/>
    <mergeCell ref="BF407:BF412"/>
    <mergeCell ref="BG407:BG412"/>
    <mergeCell ref="BH407:BH412"/>
    <mergeCell ref="AW407:AW412"/>
    <mergeCell ref="AX407:AX412"/>
    <mergeCell ref="AY407:AY412"/>
    <mergeCell ref="AZ407:AZ412"/>
    <mergeCell ref="BA407:BA412"/>
    <mergeCell ref="BB407:BB412"/>
    <mergeCell ref="AQ407:AQ412"/>
    <mergeCell ref="AR407:AR412"/>
    <mergeCell ref="AS407:AS412"/>
    <mergeCell ref="AT407:AT412"/>
    <mergeCell ref="AU407:AU412"/>
    <mergeCell ref="AV407:AV412"/>
    <mergeCell ref="V407:V412"/>
    <mergeCell ref="W407:W412"/>
    <mergeCell ref="X407:X412"/>
    <mergeCell ref="Y407:Y412"/>
    <mergeCell ref="AO407:AO412"/>
    <mergeCell ref="AP407:AP412"/>
    <mergeCell ref="P407:P412"/>
    <mergeCell ref="AO413:AO418"/>
    <mergeCell ref="BL401:BL406"/>
    <mergeCell ref="D407:D412"/>
    <mergeCell ref="E407:E412"/>
    <mergeCell ref="F407:F412"/>
    <mergeCell ref="G407:G412"/>
    <mergeCell ref="H407:H412"/>
    <mergeCell ref="I407:I412"/>
    <mergeCell ref="BC401:BC406"/>
    <mergeCell ref="BD401:BD406"/>
    <mergeCell ref="BE401:BE406"/>
    <mergeCell ref="BF401:BF406"/>
    <mergeCell ref="BG401:BG406"/>
    <mergeCell ref="BH401:BH406"/>
    <mergeCell ref="AW401:AW406"/>
    <mergeCell ref="AX401:AX406"/>
    <mergeCell ref="AY401:AY406"/>
    <mergeCell ref="AZ401:AZ406"/>
    <mergeCell ref="BA401:BA406"/>
    <mergeCell ref="BB401:BB406"/>
    <mergeCell ref="AQ401:AQ406"/>
    <mergeCell ref="AR401:AR406"/>
    <mergeCell ref="AS401:AS406"/>
    <mergeCell ref="AT401:AT406"/>
    <mergeCell ref="AU401:AU406"/>
    <mergeCell ref="AV401:AV406"/>
    <mergeCell ref="V401:V406"/>
    <mergeCell ref="W401:W406"/>
    <mergeCell ref="X401:X406"/>
    <mergeCell ref="Y401:Y406"/>
    <mergeCell ref="BL407:BL412"/>
    <mergeCell ref="AP401:AP406"/>
    <mergeCell ref="P401:P406"/>
    <mergeCell ref="Q401:Q406"/>
    <mergeCell ref="R401:R406"/>
    <mergeCell ref="S401:S406"/>
    <mergeCell ref="T401:T406"/>
    <mergeCell ref="U401:U406"/>
    <mergeCell ref="J401:J406"/>
    <mergeCell ref="K401:K406"/>
    <mergeCell ref="L401:L406"/>
    <mergeCell ref="M401:M406"/>
    <mergeCell ref="N401:N406"/>
    <mergeCell ref="O401:O406"/>
    <mergeCell ref="BI395:BI400"/>
    <mergeCell ref="BJ395:BJ400"/>
    <mergeCell ref="BK395:BK400"/>
    <mergeCell ref="Q395:Q400"/>
    <mergeCell ref="R395:R400"/>
    <mergeCell ref="S395:S400"/>
    <mergeCell ref="T395:T400"/>
    <mergeCell ref="U395:U400"/>
    <mergeCell ref="J395:J400"/>
    <mergeCell ref="K395:K400"/>
    <mergeCell ref="L395:L400"/>
    <mergeCell ref="M395:M400"/>
    <mergeCell ref="N395:N400"/>
    <mergeCell ref="O395:O400"/>
    <mergeCell ref="BI401:BI406"/>
    <mergeCell ref="BJ401:BJ406"/>
    <mergeCell ref="BK401:BK406"/>
    <mergeCell ref="D401:D406"/>
    <mergeCell ref="E401:E406"/>
    <mergeCell ref="F401:F406"/>
    <mergeCell ref="G401:G406"/>
    <mergeCell ref="H401:H406"/>
    <mergeCell ref="I401:I406"/>
    <mergeCell ref="BC395:BC400"/>
    <mergeCell ref="BD395:BD400"/>
    <mergeCell ref="BE395:BE400"/>
    <mergeCell ref="BF395:BF400"/>
    <mergeCell ref="BG395:BG400"/>
    <mergeCell ref="BH395:BH400"/>
    <mergeCell ref="AW395:AW400"/>
    <mergeCell ref="AX395:AX400"/>
    <mergeCell ref="AY395:AY400"/>
    <mergeCell ref="AZ395:AZ400"/>
    <mergeCell ref="BA395:BA400"/>
    <mergeCell ref="BB395:BB400"/>
    <mergeCell ref="AQ395:AQ400"/>
    <mergeCell ref="AR395:AR400"/>
    <mergeCell ref="AS395:AS400"/>
    <mergeCell ref="AT395:AT400"/>
    <mergeCell ref="AU395:AU400"/>
    <mergeCell ref="AV395:AV400"/>
    <mergeCell ref="V395:V400"/>
    <mergeCell ref="W395:W400"/>
    <mergeCell ref="X395:X400"/>
    <mergeCell ref="Y395:Y400"/>
    <mergeCell ref="AO395:AO400"/>
    <mergeCell ref="AP395:AP400"/>
    <mergeCell ref="P395:P400"/>
    <mergeCell ref="AO401:AO406"/>
    <mergeCell ref="BL389:BL394"/>
    <mergeCell ref="D395:D400"/>
    <mergeCell ref="E395:E400"/>
    <mergeCell ref="F395:F400"/>
    <mergeCell ref="G395:G400"/>
    <mergeCell ref="H395:H400"/>
    <mergeCell ref="I395:I400"/>
    <mergeCell ref="BC389:BC394"/>
    <mergeCell ref="BD389:BD394"/>
    <mergeCell ref="BE389:BE394"/>
    <mergeCell ref="BF389:BF394"/>
    <mergeCell ref="BG389:BG394"/>
    <mergeCell ref="BH389:BH394"/>
    <mergeCell ref="AW389:AW394"/>
    <mergeCell ref="AX389:AX394"/>
    <mergeCell ref="AY389:AY394"/>
    <mergeCell ref="AZ389:AZ394"/>
    <mergeCell ref="BA389:BA394"/>
    <mergeCell ref="BB389:BB394"/>
    <mergeCell ref="AQ389:AQ394"/>
    <mergeCell ref="AR389:AR394"/>
    <mergeCell ref="AS389:AS394"/>
    <mergeCell ref="AT389:AT394"/>
    <mergeCell ref="AU389:AU394"/>
    <mergeCell ref="AV389:AV394"/>
    <mergeCell ref="V389:V394"/>
    <mergeCell ref="W389:W394"/>
    <mergeCell ref="X389:X394"/>
    <mergeCell ref="Y389:Y394"/>
    <mergeCell ref="BL395:BL400"/>
    <mergeCell ref="AP389:AP394"/>
    <mergeCell ref="P389:P394"/>
    <mergeCell ref="Q389:Q394"/>
    <mergeCell ref="R389:R394"/>
    <mergeCell ref="S389:S394"/>
    <mergeCell ref="T389:T394"/>
    <mergeCell ref="U389:U394"/>
    <mergeCell ref="J389:J394"/>
    <mergeCell ref="K389:K394"/>
    <mergeCell ref="L389:L394"/>
    <mergeCell ref="M389:M394"/>
    <mergeCell ref="N389:N394"/>
    <mergeCell ref="O389:O394"/>
    <mergeCell ref="BI383:BI388"/>
    <mergeCell ref="BJ383:BJ388"/>
    <mergeCell ref="BK383:BK388"/>
    <mergeCell ref="Q383:Q388"/>
    <mergeCell ref="R383:R388"/>
    <mergeCell ref="S383:S388"/>
    <mergeCell ref="T383:T388"/>
    <mergeCell ref="U383:U388"/>
    <mergeCell ref="J383:J388"/>
    <mergeCell ref="K383:K388"/>
    <mergeCell ref="L383:L388"/>
    <mergeCell ref="M383:M388"/>
    <mergeCell ref="N383:N388"/>
    <mergeCell ref="O383:O388"/>
    <mergeCell ref="BI389:BI394"/>
    <mergeCell ref="BJ389:BJ394"/>
    <mergeCell ref="BK389:BK394"/>
    <mergeCell ref="D389:D394"/>
    <mergeCell ref="E389:E394"/>
    <mergeCell ref="F389:F394"/>
    <mergeCell ref="G389:G394"/>
    <mergeCell ref="H389:H394"/>
    <mergeCell ref="I389:I394"/>
    <mergeCell ref="BC383:BC388"/>
    <mergeCell ref="BD383:BD388"/>
    <mergeCell ref="BE383:BE388"/>
    <mergeCell ref="BF383:BF388"/>
    <mergeCell ref="BG383:BG388"/>
    <mergeCell ref="BH383:BH388"/>
    <mergeCell ref="AW383:AW388"/>
    <mergeCell ref="AX383:AX388"/>
    <mergeCell ref="AY383:AY388"/>
    <mergeCell ref="AZ383:AZ388"/>
    <mergeCell ref="BA383:BA388"/>
    <mergeCell ref="BB383:BB388"/>
    <mergeCell ref="AQ383:AQ388"/>
    <mergeCell ref="AR383:AR388"/>
    <mergeCell ref="AS383:AS388"/>
    <mergeCell ref="AT383:AT388"/>
    <mergeCell ref="AU383:AU388"/>
    <mergeCell ref="AV383:AV388"/>
    <mergeCell ref="V383:V388"/>
    <mergeCell ref="W383:W388"/>
    <mergeCell ref="X383:X388"/>
    <mergeCell ref="Y383:Y388"/>
    <mergeCell ref="AO383:AO388"/>
    <mergeCell ref="AP383:AP388"/>
    <mergeCell ref="P383:P388"/>
    <mergeCell ref="AO389:AO394"/>
    <mergeCell ref="BL377:BL382"/>
    <mergeCell ref="D383:D388"/>
    <mergeCell ref="E383:E388"/>
    <mergeCell ref="F383:F388"/>
    <mergeCell ref="G383:G388"/>
    <mergeCell ref="H383:H388"/>
    <mergeCell ref="I383:I388"/>
    <mergeCell ref="BC377:BC382"/>
    <mergeCell ref="BD377:BD382"/>
    <mergeCell ref="BE377:BE382"/>
    <mergeCell ref="BF377:BF382"/>
    <mergeCell ref="BG377:BG382"/>
    <mergeCell ref="BH377:BH382"/>
    <mergeCell ref="AW377:AW382"/>
    <mergeCell ref="AX377:AX382"/>
    <mergeCell ref="AY377:AY382"/>
    <mergeCell ref="AZ377:AZ382"/>
    <mergeCell ref="BA377:BA382"/>
    <mergeCell ref="BB377:BB382"/>
    <mergeCell ref="AQ377:AQ382"/>
    <mergeCell ref="AR377:AR382"/>
    <mergeCell ref="AS377:AS382"/>
    <mergeCell ref="AT377:AT382"/>
    <mergeCell ref="AU377:AU382"/>
    <mergeCell ref="AV377:AV382"/>
    <mergeCell ref="V377:V382"/>
    <mergeCell ref="W377:W382"/>
    <mergeCell ref="X377:X382"/>
    <mergeCell ref="Y377:Y382"/>
    <mergeCell ref="BL383:BL388"/>
    <mergeCell ref="AP377:AP382"/>
    <mergeCell ref="P377:P382"/>
    <mergeCell ref="Q377:Q382"/>
    <mergeCell ref="R377:R382"/>
    <mergeCell ref="S377:S382"/>
    <mergeCell ref="T377:T382"/>
    <mergeCell ref="U377:U382"/>
    <mergeCell ref="J377:J382"/>
    <mergeCell ref="K377:K382"/>
    <mergeCell ref="L377:L382"/>
    <mergeCell ref="M377:M382"/>
    <mergeCell ref="N377:N382"/>
    <mergeCell ref="O377:O382"/>
    <mergeCell ref="BI371:BI376"/>
    <mergeCell ref="BJ371:BJ376"/>
    <mergeCell ref="BK371:BK376"/>
    <mergeCell ref="Q371:Q376"/>
    <mergeCell ref="R371:R376"/>
    <mergeCell ref="S371:S376"/>
    <mergeCell ref="T371:T376"/>
    <mergeCell ref="U371:U376"/>
    <mergeCell ref="J371:J376"/>
    <mergeCell ref="K371:K376"/>
    <mergeCell ref="L371:L376"/>
    <mergeCell ref="M371:M376"/>
    <mergeCell ref="N371:N376"/>
    <mergeCell ref="O371:O376"/>
    <mergeCell ref="BI377:BI382"/>
    <mergeCell ref="BJ377:BJ382"/>
    <mergeCell ref="BK377:BK382"/>
    <mergeCell ref="D377:D382"/>
    <mergeCell ref="E377:E382"/>
    <mergeCell ref="F377:F382"/>
    <mergeCell ref="G377:G382"/>
    <mergeCell ref="H377:H382"/>
    <mergeCell ref="I377:I382"/>
    <mergeCell ref="BC371:BC376"/>
    <mergeCell ref="BD371:BD376"/>
    <mergeCell ref="BE371:BE376"/>
    <mergeCell ref="BF371:BF376"/>
    <mergeCell ref="BG371:BG376"/>
    <mergeCell ref="BH371:BH376"/>
    <mergeCell ref="AW371:AW376"/>
    <mergeCell ref="AX371:AX376"/>
    <mergeCell ref="AY371:AY376"/>
    <mergeCell ref="AZ371:AZ376"/>
    <mergeCell ref="BA371:BA376"/>
    <mergeCell ref="BB371:BB376"/>
    <mergeCell ref="AQ371:AQ376"/>
    <mergeCell ref="AR371:AR376"/>
    <mergeCell ref="AS371:AS376"/>
    <mergeCell ref="AT371:AT376"/>
    <mergeCell ref="AU371:AU376"/>
    <mergeCell ref="AV371:AV376"/>
    <mergeCell ref="V371:V376"/>
    <mergeCell ref="W371:W376"/>
    <mergeCell ref="X371:X376"/>
    <mergeCell ref="Y371:Y376"/>
    <mergeCell ref="AO371:AO376"/>
    <mergeCell ref="AP371:AP376"/>
    <mergeCell ref="P371:P376"/>
    <mergeCell ref="AO377:AO382"/>
    <mergeCell ref="BL365:BL370"/>
    <mergeCell ref="D371:D376"/>
    <mergeCell ref="E371:E376"/>
    <mergeCell ref="F371:F376"/>
    <mergeCell ref="G371:G376"/>
    <mergeCell ref="H371:H376"/>
    <mergeCell ref="I371:I376"/>
    <mergeCell ref="BC365:BC370"/>
    <mergeCell ref="BD365:BD370"/>
    <mergeCell ref="BE365:BE370"/>
    <mergeCell ref="BF365:BF370"/>
    <mergeCell ref="BG365:BG370"/>
    <mergeCell ref="BH365:BH370"/>
    <mergeCell ref="AW365:AW370"/>
    <mergeCell ref="AX365:AX370"/>
    <mergeCell ref="AY365:AY370"/>
    <mergeCell ref="AZ365:AZ370"/>
    <mergeCell ref="BA365:BA370"/>
    <mergeCell ref="BB365:BB370"/>
    <mergeCell ref="AQ365:AQ370"/>
    <mergeCell ref="AR365:AR370"/>
    <mergeCell ref="AS365:AS370"/>
    <mergeCell ref="AT365:AT370"/>
    <mergeCell ref="AU365:AU370"/>
    <mergeCell ref="AV365:AV370"/>
    <mergeCell ref="V365:V370"/>
    <mergeCell ref="W365:W370"/>
    <mergeCell ref="X365:X370"/>
    <mergeCell ref="Y365:Y370"/>
    <mergeCell ref="BL371:BL376"/>
    <mergeCell ref="AP365:AP370"/>
    <mergeCell ref="P365:P370"/>
    <mergeCell ref="Q365:Q370"/>
    <mergeCell ref="R365:R370"/>
    <mergeCell ref="S365:S370"/>
    <mergeCell ref="T365:T370"/>
    <mergeCell ref="U365:U370"/>
    <mergeCell ref="J365:J370"/>
    <mergeCell ref="K365:K370"/>
    <mergeCell ref="L365:L370"/>
    <mergeCell ref="M365:M370"/>
    <mergeCell ref="N365:N370"/>
    <mergeCell ref="O365:O370"/>
    <mergeCell ref="BI359:BI364"/>
    <mergeCell ref="BJ359:BJ364"/>
    <mergeCell ref="BK359:BK364"/>
    <mergeCell ref="Q359:Q364"/>
    <mergeCell ref="R359:R364"/>
    <mergeCell ref="S359:S364"/>
    <mergeCell ref="T359:T364"/>
    <mergeCell ref="U359:U364"/>
    <mergeCell ref="J359:J364"/>
    <mergeCell ref="K359:K364"/>
    <mergeCell ref="L359:L364"/>
    <mergeCell ref="M359:M364"/>
    <mergeCell ref="N359:N364"/>
    <mergeCell ref="O359:O364"/>
    <mergeCell ref="BI365:BI370"/>
    <mergeCell ref="BJ365:BJ370"/>
    <mergeCell ref="BK365:BK370"/>
    <mergeCell ref="D365:D370"/>
    <mergeCell ref="E365:E370"/>
    <mergeCell ref="F365:F370"/>
    <mergeCell ref="G365:G370"/>
    <mergeCell ref="H365:H370"/>
    <mergeCell ref="I365:I370"/>
    <mergeCell ref="BC359:BC364"/>
    <mergeCell ref="BD359:BD364"/>
    <mergeCell ref="BE359:BE364"/>
    <mergeCell ref="BF359:BF364"/>
    <mergeCell ref="BG359:BG364"/>
    <mergeCell ref="BH359:BH364"/>
    <mergeCell ref="AW359:AW364"/>
    <mergeCell ref="AX359:AX364"/>
    <mergeCell ref="AY359:AY364"/>
    <mergeCell ref="AZ359:AZ364"/>
    <mergeCell ref="BA359:BA364"/>
    <mergeCell ref="BB359:BB364"/>
    <mergeCell ref="AQ359:AQ364"/>
    <mergeCell ref="AR359:AR364"/>
    <mergeCell ref="AS359:AS364"/>
    <mergeCell ref="AT359:AT364"/>
    <mergeCell ref="AU359:AU364"/>
    <mergeCell ref="AV359:AV364"/>
    <mergeCell ref="V359:V364"/>
    <mergeCell ref="W359:W364"/>
    <mergeCell ref="X359:X364"/>
    <mergeCell ref="Y359:Y364"/>
    <mergeCell ref="AO359:AO364"/>
    <mergeCell ref="AP359:AP364"/>
    <mergeCell ref="P359:P364"/>
    <mergeCell ref="AO365:AO370"/>
    <mergeCell ref="BL353:BL358"/>
    <mergeCell ref="D359:D364"/>
    <mergeCell ref="E359:E364"/>
    <mergeCell ref="F359:F364"/>
    <mergeCell ref="G359:G364"/>
    <mergeCell ref="H359:H364"/>
    <mergeCell ref="I359:I364"/>
    <mergeCell ref="BC353:BC358"/>
    <mergeCell ref="BD353:BD358"/>
    <mergeCell ref="BE353:BE358"/>
    <mergeCell ref="BF353:BF358"/>
    <mergeCell ref="BG353:BG358"/>
    <mergeCell ref="BH353:BH358"/>
    <mergeCell ref="AW353:AW358"/>
    <mergeCell ref="AX353:AX358"/>
    <mergeCell ref="AY353:AY358"/>
    <mergeCell ref="AZ353:AZ358"/>
    <mergeCell ref="BA353:BA358"/>
    <mergeCell ref="BB353:BB358"/>
    <mergeCell ref="AQ353:AQ358"/>
    <mergeCell ref="AR353:AR358"/>
    <mergeCell ref="AS353:AS358"/>
    <mergeCell ref="AT353:AT358"/>
    <mergeCell ref="AU353:AU358"/>
    <mergeCell ref="AV353:AV358"/>
    <mergeCell ref="V353:V358"/>
    <mergeCell ref="W353:W358"/>
    <mergeCell ref="X353:X358"/>
    <mergeCell ref="Y353:Y358"/>
    <mergeCell ref="BL359:BL364"/>
    <mergeCell ref="AP353:AP358"/>
    <mergeCell ref="P353:P358"/>
    <mergeCell ref="Q353:Q358"/>
    <mergeCell ref="R353:R358"/>
    <mergeCell ref="S353:S358"/>
    <mergeCell ref="T353:T358"/>
    <mergeCell ref="U353:U358"/>
    <mergeCell ref="J353:J358"/>
    <mergeCell ref="K353:K358"/>
    <mergeCell ref="L353:L358"/>
    <mergeCell ref="M353:M358"/>
    <mergeCell ref="N353:N358"/>
    <mergeCell ref="O353:O358"/>
    <mergeCell ref="BI347:BI352"/>
    <mergeCell ref="BJ347:BJ352"/>
    <mergeCell ref="BK347:BK352"/>
    <mergeCell ref="Q347:Q352"/>
    <mergeCell ref="R347:R352"/>
    <mergeCell ref="S347:S352"/>
    <mergeCell ref="T347:T352"/>
    <mergeCell ref="U347:U352"/>
    <mergeCell ref="J347:J352"/>
    <mergeCell ref="K347:K352"/>
    <mergeCell ref="L347:L352"/>
    <mergeCell ref="M347:M352"/>
    <mergeCell ref="N347:N352"/>
    <mergeCell ref="O347:O352"/>
    <mergeCell ref="BI353:BI358"/>
    <mergeCell ref="BJ353:BJ358"/>
    <mergeCell ref="BK353:BK358"/>
    <mergeCell ref="D353:D358"/>
    <mergeCell ref="E353:E358"/>
    <mergeCell ref="F353:F358"/>
    <mergeCell ref="G353:G358"/>
    <mergeCell ref="H353:H358"/>
    <mergeCell ref="I353:I358"/>
    <mergeCell ref="BC347:BC352"/>
    <mergeCell ref="BD347:BD352"/>
    <mergeCell ref="BE347:BE352"/>
    <mergeCell ref="BF347:BF352"/>
    <mergeCell ref="BG347:BG352"/>
    <mergeCell ref="BH347:BH352"/>
    <mergeCell ref="AW347:AW352"/>
    <mergeCell ref="AX347:AX352"/>
    <mergeCell ref="AY347:AY352"/>
    <mergeCell ref="AZ347:AZ352"/>
    <mergeCell ref="BA347:BA352"/>
    <mergeCell ref="BB347:BB352"/>
    <mergeCell ref="AQ347:AQ352"/>
    <mergeCell ref="AR347:AR352"/>
    <mergeCell ref="AS347:AS352"/>
    <mergeCell ref="AT347:AT352"/>
    <mergeCell ref="AU347:AU352"/>
    <mergeCell ref="AV347:AV352"/>
    <mergeCell ref="V347:V352"/>
    <mergeCell ref="W347:W352"/>
    <mergeCell ref="X347:X352"/>
    <mergeCell ref="Y347:Y352"/>
    <mergeCell ref="AO347:AO352"/>
    <mergeCell ref="AP347:AP352"/>
    <mergeCell ref="P347:P352"/>
    <mergeCell ref="AO353:AO358"/>
    <mergeCell ref="BL341:BL346"/>
    <mergeCell ref="D347:D352"/>
    <mergeCell ref="E347:E352"/>
    <mergeCell ref="F347:F352"/>
    <mergeCell ref="G347:G352"/>
    <mergeCell ref="H347:H352"/>
    <mergeCell ref="I347:I352"/>
    <mergeCell ref="BC341:BC346"/>
    <mergeCell ref="BD341:BD346"/>
    <mergeCell ref="BE341:BE346"/>
    <mergeCell ref="BF341:BF346"/>
    <mergeCell ref="BG341:BG346"/>
    <mergeCell ref="BH341:BH346"/>
    <mergeCell ref="AW341:AW346"/>
    <mergeCell ref="AX341:AX346"/>
    <mergeCell ref="AY341:AY346"/>
    <mergeCell ref="AZ341:AZ346"/>
    <mergeCell ref="BA341:BA346"/>
    <mergeCell ref="BB341:BB346"/>
    <mergeCell ref="AQ341:AQ346"/>
    <mergeCell ref="AR341:AR346"/>
    <mergeCell ref="AS341:AS346"/>
    <mergeCell ref="AT341:AT346"/>
    <mergeCell ref="AU341:AU346"/>
    <mergeCell ref="AV341:AV346"/>
    <mergeCell ref="V341:V346"/>
    <mergeCell ref="W341:W346"/>
    <mergeCell ref="X341:X346"/>
    <mergeCell ref="Y341:Y346"/>
    <mergeCell ref="BL347:BL352"/>
    <mergeCell ref="AP341:AP346"/>
    <mergeCell ref="P341:P346"/>
    <mergeCell ref="Q341:Q346"/>
    <mergeCell ref="R341:R346"/>
    <mergeCell ref="S341:S346"/>
    <mergeCell ref="T341:T346"/>
    <mergeCell ref="U341:U346"/>
    <mergeCell ref="J341:J346"/>
    <mergeCell ref="K341:K346"/>
    <mergeCell ref="L341:L346"/>
    <mergeCell ref="M341:M346"/>
    <mergeCell ref="N341:N346"/>
    <mergeCell ref="O341:O346"/>
    <mergeCell ref="BI335:BI340"/>
    <mergeCell ref="BJ335:BJ340"/>
    <mergeCell ref="BK335:BK340"/>
    <mergeCell ref="Q335:Q340"/>
    <mergeCell ref="R335:R340"/>
    <mergeCell ref="S335:S340"/>
    <mergeCell ref="T335:T340"/>
    <mergeCell ref="U335:U340"/>
    <mergeCell ref="J335:J340"/>
    <mergeCell ref="K335:K340"/>
    <mergeCell ref="L335:L340"/>
    <mergeCell ref="M335:M340"/>
    <mergeCell ref="N335:N340"/>
    <mergeCell ref="O335:O340"/>
    <mergeCell ref="BI341:BI346"/>
    <mergeCell ref="BJ341:BJ346"/>
    <mergeCell ref="BK341:BK346"/>
    <mergeCell ref="D341:D346"/>
    <mergeCell ref="E341:E346"/>
    <mergeCell ref="F341:F346"/>
    <mergeCell ref="G341:G346"/>
    <mergeCell ref="H341:H346"/>
    <mergeCell ref="I341:I346"/>
    <mergeCell ref="BC335:BC340"/>
    <mergeCell ref="BD335:BD340"/>
    <mergeCell ref="BE335:BE340"/>
    <mergeCell ref="BF335:BF340"/>
    <mergeCell ref="BG335:BG340"/>
    <mergeCell ref="BH335:BH340"/>
    <mergeCell ref="AW335:AW340"/>
    <mergeCell ref="AX335:AX340"/>
    <mergeCell ref="AY335:AY340"/>
    <mergeCell ref="AZ335:AZ340"/>
    <mergeCell ref="BA335:BA340"/>
    <mergeCell ref="BB335:BB340"/>
    <mergeCell ref="AQ335:AQ340"/>
    <mergeCell ref="AR335:AR340"/>
    <mergeCell ref="AS335:AS340"/>
    <mergeCell ref="AT335:AT340"/>
    <mergeCell ref="AU335:AU340"/>
    <mergeCell ref="AV335:AV340"/>
    <mergeCell ref="V335:V340"/>
    <mergeCell ref="W335:W340"/>
    <mergeCell ref="X335:X340"/>
    <mergeCell ref="Y335:Y340"/>
    <mergeCell ref="AO335:AO340"/>
    <mergeCell ref="AP335:AP340"/>
    <mergeCell ref="P335:P340"/>
    <mergeCell ref="AO341:AO346"/>
    <mergeCell ref="BL329:BL334"/>
    <mergeCell ref="D335:D340"/>
    <mergeCell ref="E335:E340"/>
    <mergeCell ref="F335:F340"/>
    <mergeCell ref="G335:G340"/>
    <mergeCell ref="H335:H340"/>
    <mergeCell ref="I335:I340"/>
    <mergeCell ref="BC329:BC334"/>
    <mergeCell ref="BD329:BD334"/>
    <mergeCell ref="BE329:BE334"/>
    <mergeCell ref="BF329:BF334"/>
    <mergeCell ref="BG329:BG334"/>
    <mergeCell ref="BH329:BH334"/>
    <mergeCell ref="AW329:AW334"/>
    <mergeCell ref="AX329:AX334"/>
    <mergeCell ref="AY329:AY334"/>
    <mergeCell ref="AZ329:AZ334"/>
    <mergeCell ref="BA329:BA334"/>
    <mergeCell ref="BB329:BB334"/>
    <mergeCell ref="AQ329:AQ334"/>
    <mergeCell ref="AR329:AR334"/>
    <mergeCell ref="AS329:AS334"/>
    <mergeCell ref="AT329:AT334"/>
    <mergeCell ref="AU329:AU334"/>
    <mergeCell ref="AV329:AV334"/>
    <mergeCell ref="V329:V334"/>
    <mergeCell ref="W329:W334"/>
    <mergeCell ref="X329:X334"/>
    <mergeCell ref="Y329:Y334"/>
    <mergeCell ref="BL335:BL340"/>
    <mergeCell ref="AP329:AP334"/>
    <mergeCell ref="P329:P334"/>
    <mergeCell ref="Q329:Q334"/>
    <mergeCell ref="R329:R334"/>
    <mergeCell ref="S329:S334"/>
    <mergeCell ref="T329:T334"/>
    <mergeCell ref="U329:U334"/>
    <mergeCell ref="J329:J334"/>
    <mergeCell ref="K329:K334"/>
    <mergeCell ref="L329:L334"/>
    <mergeCell ref="M329:M334"/>
    <mergeCell ref="N329:N334"/>
    <mergeCell ref="O329:O334"/>
    <mergeCell ref="BI323:BI328"/>
    <mergeCell ref="BJ323:BJ328"/>
    <mergeCell ref="BK323:BK328"/>
    <mergeCell ref="Q323:Q328"/>
    <mergeCell ref="R323:R328"/>
    <mergeCell ref="S323:S328"/>
    <mergeCell ref="T323:T328"/>
    <mergeCell ref="U323:U328"/>
    <mergeCell ref="J323:J328"/>
    <mergeCell ref="K323:K328"/>
    <mergeCell ref="L323:L328"/>
    <mergeCell ref="M323:M328"/>
    <mergeCell ref="N323:N328"/>
    <mergeCell ref="O323:O328"/>
    <mergeCell ref="BI329:BI334"/>
    <mergeCell ref="BJ329:BJ334"/>
    <mergeCell ref="BK329:BK334"/>
    <mergeCell ref="D329:D334"/>
    <mergeCell ref="E329:E334"/>
    <mergeCell ref="F329:F334"/>
    <mergeCell ref="G329:G334"/>
    <mergeCell ref="H329:H334"/>
    <mergeCell ref="I329:I334"/>
    <mergeCell ref="BC323:BC328"/>
    <mergeCell ref="BD323:BD328"/>
    <mergeCell ref="BE323:BE328"/>
    <mergeCell ref="BF323:BF328"/>
    <mergeCell ref="BG323:BG328"/>
    <mergeCell ref="BH323:BH328"/>
    <mergeCell ref="AW323:AW328"/>
    <mergeCell ref="AX323:AX328"/>
    <mergeCell ref="AY323:AY328"/>
    <mergeCell ref="AZ323:AZ328"/>
    <mergeCell ref="BA323:BA328"/>
    <mergeCell ref="BB323:BB328"/>
    <mergeCell ref="AQ323:AQ328"/>
    <mergeCell ref="AR323:AR328"/>
    <mergeCell ref="AS323:AS328"/>
    <mergeCell ref="AT323:AT328"/>
    <mergeCell ref="AU323:AU328"/>
    <mergeCell ref="AV323:AV328"/>
    <mergeCell ref="V323:V328"/>
    <mergeCell ref="W323:W328"/>
    <mergeCell ref="X323:X328"/>
    <mergeCell ref="Y323:Y328"/>
    <mergeCell ref="AO323:AO328"/>
    <mergeCell ref="AP323:AP328"/>
    <mergeCell ref="P323:P328"/>
    <mergeCell ref="AO329:AO334"/>
    <mergeCell ref="BL317:BL322"/>
    <mergeCell ref="D323:D328"/>
    <mergeCell ref="E323:E328"/>
    <mergeCell ref="F323:F328"/>
    <mergeCell ref="G323:G328"/>
    <mergeCell ref="H323:H328"/>
    <mergeCell ref="I323:I328"/>
    <mergeCell ref="BC317:BC322"/>
    <mergeCell ref="BD317:BD322"/>
    <mergeCell ref="BE317:BE322"/>
    <mergeCell ref="BF317:BF322"/>
    <mergeCell ref="BG317:BG322"/>
    <mergeCell ref="BH317:BH322"/>
    <mergeCell ref="AW317:AW322"/>
    <mergeCell ref="AX317:AX322"/>
    <mergeCell ref="AY317:AY322"/>
    <mergeCell ref="AZ317:AZ322"/>
    <mergeCell ref="BA317:BA322"/>
    <mergeCell ref="BB317:BB322"/>
    <mergeCell ref="AQ317:AQ322"/>
    <mergeCell ref="AR317:AR322"/>
    <mergeCell ref="AS317:AS322"/>
    <mergeCell ref="AT317:AT322"/>
    <mergeCell ref="AU317:AU322"/>
    <mergeCell ref="AV317:AV322"/>
    <mergeCell ref="V317:V322"/>
    <mergeCell ref="W317:W322"/>
    <mergeCell ref="X317:X322"/>
    <mergeCell ref="Y317:Y322"/>
    <mergeCell ref="BL323:BL328"/>
    <mergeCell ref="AP317:AP322"/>
    <mergeCell ref="P317:P322"/>
    <mergeCell ref="Q317:Q322"/>
    <mergeCell ref="R317:R322"/>
    <mergeCell ref="S317:S322"/>
    <mergeCell ref="T317:T322"/>
    <mergeCell ref="U317:U322"/>
    <mergeCell ref="J317:J322"/>
    <mergeCell ref="K317:K322"/>
    <mergeCell ref="L317:L322"/>
    <mergeCell ref="M317:M322"/>
    <mergeCell ref="N317:N322"/>
    <mergeCell ref="O317:O322"/>
    <mergeCell ref="BI311:BI316"/>
    <mergeCell ref="BJ311:BJ316"/>
    <mergeCell ref="BK311:BK316"/>
    <mergeCell ref="Q311:Q316"/>
    <mergeCell ref="R311:R316"/>
    <mergeCell ref="S311:S316"/>
    <mergeCell ref="T311:T316"/>
    <mergeCell ref="U311:U316"/>
    <mergeCell ref="J311:J316"/>
    <mergeCell ref="K311:K316"/>
    <mergeCell ref="L311:L316"/>
    <mergeCell ref="M311:M316"/>
    <mergeCell ref="N311:N316"/>
    <mergeCell ref="O311:O316"/>
    <mergeCell ref="BI317:BI322"/>
    <mergeCell ref="BJ317:BJ322"/>
    <mergeCell ref="BK317:BK322"/>
    <mergeCell ref="D317:D322"/>
    <mergeCell ref="E317:E322"/>
    <mergeCell ref="F317:F322"/>
    <mergeCell ref="G317:G322"/>
    <mergeCell ref="H317:H322"/>
    <mergeCell ref="I317:I322"/>
    <mergeCell ref="BC311:BC316"/>
    <mergeCell ref="BD311:BD316"/>
    <mergeCell ref="BE311:BE316"/>
    <mergeCell ref="BF311:BF316"/>
    <mergeCell ref="BG311:BG316"/>
    <mergeCell ref="BH311:BH316"/>
    <mergeCell ref="AW311:AW316"/>
    <mergeCell ref="AX311:AX316"/>
    <mergeCell ref="AY311:AY316"/>
    <mergeCell ref="AZ311:AZ316"/>
    <mergeCell ref="BA311:BA316"/>
    <mergeCell ref="BB311:BB316"/>
    <mergeCell ref="AQ311:AQ316"/>
    <mergeCell ref="AR311:AR316"/>
    <mergeCell ref="AS311:AS316"/>
    <mergeCell ref="AT311:AT316"/>
    <mergeCell ref="AU311:AU316"/>
    <mergeCell ref="AV311:AV316"/>
    <mergeCell ref="V311:V316"/>
    <mergeCell ref="W311:W316"/>
    <mergeCell ref="X311:X316"/>
    <mergeCell ref="Y311:Y316"/>
    <mergeCell ref="AO311:AO316"/>
    <mergeCell ref="AP311:AP316"/>
    <mergeCell ref="P311:P316"/>
    <mergeCell ref="AO317:AO322"/>
    <mergeCell ref="BL305:BL310"/>
    <mergeCell ref="D311:D316"/>
    <mergeCell ref="E311:E316"/>
    <mergeCell ref="F311:F316"/>
    <mergeCell ref="G311:G316"/>
    <mergeCell ref="H311:H316"/>
    <mergeCell ref="I311:I316"/>
    <mergeCell ref="BC305:BC310"/>
    <mergeCell ref="BD305:BD310"/>
    <mergeCell ref="BE305:BE310"/>
    <mergeCell ref="BF305:BF310"/>
    <mergeCell ref="BG305:BG310"/>
    <mergeCell ref="BH305:BH310"/>
    <mergeCell ref="AW305:AW310"/>
    <mergeCell ref="AX305:AX310"/>
    <mergeCell ref="AY305:AY310"/>
    <mergeCell ref="AZ305:AZ310"/>
    <mergeCell ref="BA305:BA310"/>
    <mergeCell ref="BB305:BB310"/>
    <mergeCell ref="AQ305:AQ310"/>
    <mergeCell ref="AR305:AR310"/>
    <mergeCell ref="AS305:AS310"/>
    <mergeCell ref="AT305:AT310"/>
    <mergeCell ref="AU305:AU310"/>
    <mergeCell ref="AV305:AV310"/>
    <mergeCell ref="V305:V310"/>
    <mergeCell ref="W305:W310"/>
    <mergeCell ref="X305:X310"/>
    <mergeCell ref="Y305:Y310"/>
    <mergeCell ref="BL311:BL316"/>
    <mergeCell ref="AP305:AP310"/>
    <mergeCell ref="P305:P310"/>
    <mergeCell ref="Q305:Q310"/>
    <mergeCell ref="R305:R310"/>
    <mergeCell ref="S305:S310"/>
    <mergeCell ref="T305:T310"/>
    <mergeCell ref="U305:U310"/>
    <mergeCell ref="J305:J310"/>
    <mergeCell ref="K305:K310"/>
    <mergeCell ref="L305:L310"/>
    <mergeCell ref="M305:M310"/>
    <mergeCell ref="N305:N310"/>
    <mergeCell ref="O305:O310"/>
    <mergeCell ref="BI299:BI304"/>
    <mergeCell ref="BJ299:BJ304"/>
    <mergeCell ref="BK299:BK304"/>
    <mergeCell ref="Q299:Q304"/>
    <mergeCell ref="R299:R304"/>
    <mergeCell ref="S299:S304"/>
    <mergeCell ref="T299:T304"/>
    <mergeCell ref="U299:U304"/>
    <mergeCell ref="J299:J304"/>
    <mergeCell ref="K299:K304"/>
    <mergeCell ref="L299:L304"/>
    <mergeCell ref="M299:M304"/>
    <mergeCell ref="N299:N304"/>
    <mergeCell ref="O299:O304"/>
    <mergeCell ref="BI305:BI310"/>
    <mergeCell ref="BJ305:BJ310"/>
    <mergeCell ref="BK305:BK310"/>
    <mergeCell ref="D305:D310"/>
    <mergeCell ref="E305:E310"/>
    <mergeCell ref="F305:F310"/>
    <mergeCell ref="G305:G310"/>
    <mergeCell ref="H305:H310"/>
    <mergeCell ref="I305:I310"/>
    <mergeCell ref="BC299:BC304"/>
    <mergeCell ref="BD299:BD304"/>
    <mergeCell ref="BE299:BE304"/>
    <mergeCell ref="BF299:BF304"/>
    <mergeCell ref="BG299:BG304"/>
    <mergeCell ref="BH299:BH304"/>
    <mergeCell ref="AW299:AW304"/>
    <mergeCell ref="AX299:AX304"/>
    <mergeCell ref="AY299:AY304"/>
    <mergeCell ref="AZ299:AZ304"/>
    <mergeCell ref="BA299:BA304"/>
    <mergeCell ref="BB299:BB304"/>
    <mergeCell ref="AQ299:AQ304"/>
    <mergeCell ref="AR299:AR304"/>
    <mergeCell ref="AS299:AS304"/>
    <mergeCell ref="AT299:AT304"/>
    <mergeCell ref="AU299:AU304"/>
    <mergeCell ref="AV299:AV304"/>
    <mergeCell ref="V299:V304"/>
    <mergeCell ref="W299:W304"/>
    <mergeCell ref="X299:X304"/>
    <mergeCell ref="Y299:Y304"/>
    <mergeCell ref="AO299:AO304"/>
    <mergeCell ref="AP299:AP304"/>
    <mergeCell ref="P299:P304"/>
    <mergeCell ref="AO305:AO310"/>
    <mergeCell ref="BL293:BL298"/>
    <mergeCell ref="D299:D304"/>
    <mergeCell ref="E299:E304"/>
    <mergeCell ref="F299:F304"/>
    <mergeCell ref="G299:G304"/>
    <mergeCell ref="H299:H304"/>
    <mergeCell ref="I299:I304"/>
    <mergeCell ref="BC293:BC298"/>
    <mergeCell ref="BD293:BD298"/>
    <mergeCell ref="BE293:BE298"/>
    <mergeCell ref="BF293:BF298"/>
    <mergeCell ref="BG293:BG298"/>
    <mergeCell ref="BH293:BH298"/>
    <mergeCell ref="AW293:AW298"/>
    <mergeCell ref="AX293:AX298"/>
    <mergeCell ref="AY293:AY298"/>
    <mergeCell ref="AZ293:AZ298"/>
    <mergeCell ref="BA293:BA298"/>
    <mergeCell ref="BB293:BB298"/>
    <mergeCell ref="AQ293:AQ298"/>
    <mergeCell ref="AR293:AR298"/>
    <mergeCell ref="AS293:AS298"/>
    <mergeCell ref="AT293:AT298"/>
    <mergeCell ref="AU293:AU298"/>
    <mergeCell ref="AV293:AV298"/>
    <mergeCell ref="V293:V298"/>
    <mergeCell ref="W293:W298"/>
    <mergeCell ref="X293:X298"/>
    <mergeCell ref="Y293:Y298"/>
    <mergeCell ref="BL299:BL304"/>
    <mergeCell ref="AP293:AP298"/>
    <mergeCell ref="P293:P298"/>
    <mergeCell ref="Q293:Q298"/>
    <mergeCell ref="R293:R298"/>
    <mergeCell ref="S293:S298"/>
    <mergeCell ref="T293:T298"/>
    <mergeCell ref="U293:U298"/>
    <mergeCell ref="J293:J298"/>
    <mergeCell ref="K293:K298"/>
    <mergeCell ref="L293:L298"/>
    <mergeCell ref="M293:M298"/>
    <mergeCell ref="N293:N298"/>
    <mergeCell ref="O293:O298"/>
    <mergeCell ref="BI287:BI292"/>
    <mergeCell ref="BJ287:BJ292"/>
    <mergeCell ref="BK287:BK292"/>
    <mergeCell ref="Q287:Q292"/>
    <mergeCell ref="R287:R292"/>
    <mergeCell ref="S287:S292"/>
    <mergeCell ref="T287:T292"/>
    <mergeCell ref="U287:U292"/>
    <mergeCell ref="J287:J292"/>
    <mergeCell ref="K287:K292"/>
    <mergeCell ref="L287:L292"/>
    <mergeCell ref="M287:M292"/>
    <mergeCell ref="N287:N292"/>
    <mergeCell ref="O287:O292"/>
    <mergeCell ref="BI293:BI298"/>
    <mergeCell ref="BJ293:BJ298"/>
    <mergeCell ref="BK293:BK298"/>
    <mergeCell ref="D293:D298"/>
    <mergeCell ref="E293:E298"/>
    <mergeCell ref="F293:F298"/>
    <mergeCell ref="G293:G298"/>
    <mergeCell ref="H293:H298"/>
    <mergeCell ref="I293:I298"/>
    <mergeCell ref="BC287:BC292"/>
    <mergeCell ref="BD287:BD292"/>
    <mergeCell ref="BE287:BE292"/>
    <mergeCell ref="BF287:BF292"/>
    <mergeCell ref="BG287:BG292"/>
    <mergeCell ref="BH287:BH292"/>
    <mergeCell ref="AW287:AW292"/>
    <mergeCell ref="AX287:AX292"/>
    <mergeCell ref="AY287:AY292"/>
    <mergeCell ref="AZ287:AZ292"/>
    <mergeCell ref="BA287:BA292"/>
    <mergeCell ref="BB287:BB292"/>
    <mergeCell ref="AQ287:AQ292"/>
    <mergeCell ref="AR287:AR292"/>
    <mergeCell ref="AS287:AS292"/>
    <mergeCell ref="AT287:AT292"/>
    <mergeCell ref="AU287:AU292"/>
    <mergeCell ref="AV287:AV292"/>
    <mergeCell ref="V287:V292"/>
    <mergeCell ref="W287:W292"/>
    <mergeCell ref="X287:X292"/>
    <mergeCell ref="Y287:Y292"/>
    <mergeCell ref="AO287:AO292"/>
    <mergeCell ref="AP287:AP292"/>
    <mergeCell ref="P287:P292"/>
    <mergeCell ref="AO293:AO298"/>
    <mergeCell ref="BL281:BL286"/>
    <mergeCell ref="D287:D292"/>
    <mergeCell ref="E287:E292"/>
    <mergeCell ref="F287:F292"/>
    <mergeCell ref="G287:G292"/>
    <mergeCell ref="H287:H292"/>
    <mergeCell ref="I287:I292"/>
    <mergeCell ref="BC281:BC286"/>
    <mergeCell ref="BD281:BD286"/>
    <mergeCell ref="BE281:BE286"/>
    <mergeCell ref="BF281:BF286"/>
    <mergeCell ref="BG281:BG286"/>
    <mergeCell ref="BH281:BH286"/>
    <mergeCell ref="AW281:AW286"/>
    <mergeCell ref="AX281:AX286"/>
    <mergeCell ref="AY281:AY286"/>
    <mergeCell ref="AZ281:AZ286"/>
    <mergeCell ref="BA281:BA286"/>
    <mergeCell ref="BB281:BB286"/>
    <mergeCell ref="AQ281:AQ286"/>
    <mergeCell ref="AR281:AR286"/>
    <mergeCell ref="AS281:AS286"/>
    <mergeCell ref="AT281:AT286"/>
    <mergeCell ref="AU281:AU286"/>
    <mergeCell ref="AV281:AV286"/>
    <mergeCell ref="V281:V286"/>
    <mergeCell ref="W281:W286"/>
    <mergeCell ref="X281:X286"/>
    <mergeCell ref="Y281:Y286"/>
    <mergeCell ref="BL287:BL292"/>
    <mergeCell ref="AO281:AO286"/>
    <mergeCell ref="AP281:AP286"/>
    <mergeCell ref="P281:P286"/>
    <mergeCell ref="Q281:Q286"/>
    <mergeCell ref="R281:R286"/>
    <mergeCell ref="S281:S286"/>
    <mergeCell ref="T281:T286"/>
    <mergeCell ref="U281:U286"/>
    <mergeCell ref="J281:J286"/>
    <mergeCell ref="K281:K286"/>
    <mergeCell ref="L281:L286"/>
    <mergeCell ref="M281:M286"/>
    <mergeCell ref="N281:N286"/>
    <mergeCell ref="O281:O286"/>
    <mergeCell ref="BI275:BI280"/>
    <mergeCell ref="BJ275:BJ280"/>
    <mergeCell ref="BK275:BK280"/>
    <mergeCell ref="Q275:Q280"/>
    <mergeCell ref="R275:R280"/>
    <mergeCell ref="S275:S280"/>
    <mergeCell ref="T275:T280"/>
    <mergeCell ref="U275:U280"/>
    <mergeCell ref="J275:J280"/>
    <mergeCell ref="K275:K280"/>
    <mergeCell ref="L275:L280"/>
    <mergeCell ref="M275:M280"/>
    <mergeCell ref="N275:N280"/>
    <mergeCell ref="O275:O280"/>
    <mergeCell ref="BI281:BI286"/>
    <mergeCell ref="BJ281:BJ286"/>
    <mergeCell ref="BK281:BK286"/>
    <mergeCell ref="BL275:BL280"/>
    <mergeCell ref="D281:D286"/>
    <mergeCell ref="E281:E286"/>
    <mergeCell ref="F281:F286"/>
    <mergeCell ref="G281:G286"/>
    <mergeCell ref="H281:H286"/>
    <mergeCell ref="I281:I286"/>
    <mergeCell ref="BC275:BC280"/>
    <mergeCell ref="BD275:BD280"/>
    <mergeCell ref="BE275:BE280"/>
    <mergeCell ref="BF275:BF280"/>
    <mergeCell ref="BG275:BG280"/>
    <mergeCell ref="BH275:BH280"/>
    <mergeCell ref="AW275:AW280"/>
    <mergeCell ref="AX275:AX280"/>
    <mergeCell ref="AY275:AY280"/>
    <mergeCell ref="AZ275:AZ280"/>
    <mergeCell ref="BA275:BA280"/>
    <mergeCell ref="BB275:BB280"/>
    <mergeCell ref="AQ275:AQ280"/>
    <mergeCell ref="AR275:AR280"/>
    <mergeCell ref="AS275:AS280"/>
    <mergeCell ref="AT275:AT280"/>
    <mergeCell ref="AU275:AU280"/>
    <mergeCell ref="AV275:AV280"/>
    <mergeCell ref="V275:V280"/>
    <mergeCell ref="W275:W280"/>
    <mergeCell ref="X275:X280"/>
    <mergeCell ref="Y275:Y280"/>
    <mergeCell ref="AO275:AO280"/>
    <mergeCell ref="AP275:AP280"/>
    <mergeCell ref="P275:P280"/>
    <mergeCell ref="BL269:BL274"/>
    <mergeCell ref="A275:A442"/>
    <mergeCell ref="B275:B442"/>
    <mergeCell ref="C275:C442"/>
    <mergeCell ref="D275:D280"/>
    <mergeCell ref="E275:E280"/>
    <mergeCell ref="F275:F280"/>
    <mergeCell ref="G275:G280"/>
    <mergeCell ref="H275:H280"/>
    <mergeCell ref="I275:I280"/>
    <mergeCell ref="BF269:BF274"/>
    <mergeCell ref="BG269:BG274"/>
    <mergeCell ref="BH269:BH274"/>
    <mergeCell ref="BI269:BI274"/>
    <mergeCell ref="BJ269:BJ274"/>
    <mergeCell ref="BK269:BK274"/>
    <mergeCell ref="AZ269:AZ274"/>
    <mergeCell ref="BA269:BA274"/>
    <mergeCell ref="BB269:BB274"/>
    <mergeCell ref="BC269:BC274"/>
    <mergeCell ref="BD269:BD274"/>
    <mergeCell ref="BE269:BE274"/>
    <mergeCell ref="AT269:AT274"/>
    <mergeCell ref="AU269:AU274"/>
    <mergeCell ref="AV269:AV274"/>
    <mergeCell ref="AW269:AW274"/>
    <mergeCell ref="AX269:AX274"/>
    <mergeCell ref="AY269:AY274"/>
    <mergeCell ref="Y269:Y274"/>
    <mergeCell ref="AO269:AO274"/>
    <mergeCell ref="AP269:AP274"/>
    <mergeCell ref="AQ269:AQ274"/>
    <mergeCell ref="AR269:AR274"/>
    <mergeCell ref="AS269:AS274"/>
    <mergeCell ref="S269:S274"/>
    <mergeCell ref="T269:T274"/>
    <mergeCell ref="U269:U274"/>
    <mergeCell ref="V269:V274"/>
    <mergeCell ref="W269:W274"/>
    <mergeCell ref="X269:X274"/>
    <mergeCell ref="M269:M274"/>
    <mergeCell ref="N269:N274"/>
    <mergeCell ref="O269:O274"/>
    <mergeCell ref="P269:P274"/>
    <mergeCell ref="Q269:Q274"/>
    <mergeCell ref="R269:R274"/>
    <mergeCell ref="BL263:BL268"/>
    <mergeCell ref="D269:D274"/>
    <mergeCell ref="E269:E274"/>
    <mergeCell ref="F269:F274"/>
    <mergeCell ref="G269:G274"/>
    <mergeCell ref="H269:H274"/>
    <mergeCell ref="I269:I274"/>
    <mergeCell ref="J269:J274"/>
    <mergeCell ref="K269:K274"/>
    <mergeCell ref="L269:L274"/>
    <mergeCell ref="BF263:BF268"/>
    <mergeCell ref="BG263:BG268"/>
    <mergeCell ref="BH263:BH268"/>
    <mergeCell ref="BI263:BI268"/>
    <mergeCell ref="BJ263:BJ268"/>
    <mergeCell ref="BK263:BK268"/>
    <mergeCell ref="AZ263:AZ268"/>
    <mergeCell ref="BA263:BA268"/>
    <mergeCell ref="BB263:BB268"/>
    <mergeCell ref="BC263:BC268"/>
    <mergeCell ref="BD263:BD268"/>
    <mergeCell ref="BE263:BE268"/>
    <mergeCell ref="AT263:AT268"/>
    <mergeCell ref="AU263:AU268"/>
    <mergeCell ref="AV263:AV268"/>
    <mergeCell ref="AW263:AW268"/>
    <mergeCell ref="AX263:AX268"/>
    <mergeCell ref="AY263:AY268"/>
    <mergeCell ref="Y263:Y268"/>
    <mergeCell ref="AO263:AO268"/>
    <mergeCell ref="AP263:AP268"/>
    <mergeCell ref="AQ263:AQ268"/>
    <mergeCell ref="AR263:AR268"/>
    <mergeCell ref="AS263:AS268"/>
    <mergeCell ref="S263:S268"/>
    <mergeCell ref="T263:T268"/>
    <mergeCell ref="U263:U268"/>
    <mergeCell ref="V263:V268"/>
    <mergeCell ref="W263:W268"/>
    <mergeCell ref="X263:X268"/>
    <mergeCell ref="M263:M268"/>
    <mergeCell ref="N263:N268"/>
    <mergeCell ref="O263:O268"/>
    <mergeCell ref="P263:P268"/>
    <mergeCell ref="Q263:Q268"/>
    <mergeCell ref="R263:R268"/>
    <mergeCell ref="G263:G268"/>
    <mergeCell ref="H263:H268"/>
    <mergeCell ref="I263:I268"/>
    <mergeCell ref="J263:J268"/>
    <mergeCell ref="K263:K268"/>
    <mergeCell ref="L263:L268"/>
    <mergeCell ref="BI257:BI262"/>
    <mergeCell ref="BJ257:BJ262"/>
    <mergeCell ref="BK257:BK262"/>
    <mergeCell ref="BL257:BL262"/>
    <mergeCell ref="A263:A274"/>
    <mergeCell ref="B263:B274"/>
    <mergeCell ref="C263:C274"/>
    <mergeCell ref="D263:D268"/>
    <mergeCell ref="E263:E268"/>
    <mergeCell ref="F263:F268"/>
    <mergeCell ref="BC257:BC262"/>
    <mergeCell ref="BD257:BD262"/>
    <mergeCell ref="BE257:BE262"/>
    <mergeCell ref="BF257:BF262"/>
    <mergeCell ref="BG257:BG262"/>
    <mergeCell ref="BH257:BH262"/>
    <mergeCell ref="AW257:AW262"/>
    <mergeCell ref="AX257:AX262"/>
    <mergeCell ref="AY257:AY262"/>
    <mergeCell ref="AZ257:AZ262"/>
    <mergeCell ref="BA257:BA262"/>
    <mergeCell ref="BB257:BB262"/>
    <mergeCell ref="AQ257:AQ262"/>
    <mergeCell ref="AR257:AR262"/>
    <mergeCell ref="AS257:AS262"/>
    <mergeCell ref="AT257:AT262"/>
    <mergeCell ref="AU257:AU262"/>
    <mergeCell ref="AV257:AV262"/>
    <mergeCell ref="V257:V262"/>
    <mergeCell ref="W257:W262"/>
    <mergeCell ref="X257:X262"/>
    <mergeCell ref="Y257:Y262"/>
    <mergeCell ref="AO257:AO262"/>
    <mergeCell ref="AP257:AP262"/>
    <mergeCell ref="P257:P262"/>
    <mergeCell ref="Q257:Q262"/>
    <mergeCell ref="R257:R262"/>
    <mergeCell ref="S257:S262"/>
    <mergeCell ref="T257:T262"/>
    <mergeCell ref="U257:U262"/>
    <mergeCell ref="J257:J262"/>
    <mergeCell ref="K257:K262"/>
    <mergeCell ref="L257:L262"/>
    <mergeCell ref="M257:M262"/>
    <mergeCell ref="N257:N262"/>
    <mergeCell ref="O257:O262"/>
    <mergeCell ref="BI251:BI256"/>
    <mergeCell ref="BJ251:BJ256"/>
    <mergeCell ref="BK251:BK256"/>
    <mergeCell ref="BL251:BL256"/>
    <mergeCell ref="D257:D262"/>
    <mergeCell ref="E257:E262"/>
    <mergeCell ref="F257:F262"/>
    <mergeCell ref="G257:G262"/>
    <mergeCell ref="H257:H262"/>
    <mergeCell ref="I257:I262"/>
    <mergeCell ref="BC251:BC256"/>
    <mergeCell ref="BD251:BD256"/>
    <mergeCell ref="BE251:BE256"/>
    <mergeCell ref="BF251:BF256"/>
    <mergeCell ref="BG251:BG256"/>
    <mergeCell ref="BH251:BH256"/>
    <mergeCell ref="AW251:AW256"/>
    <mergeCell ref="AX251:AX256"/>
    <mergeCell ref="AY251:AY256"/>
    <mergeCell ref="AZ251:AZ256"/>
    <mergeCell ref="BA251:BA256"/>
    <mergeCell ref="BB251:BB256"/>
    <mergeCell ref="AQ251:AQ256"/>
    <mergeCell ref="AR251:AR256"/>
    <mergeCell ref="AS251:AS256"/>
    <mergeCell ref="AT251:AT256"/>
    <mergeCell ref="W251:W256"/>
    <mergeCell ref="X251:X256"/>
    <mergeCell ref="Y251:Y256"/>
    <mergeCell ref="AO251:AO256"/>
    <mergeCell ref="AP251:AP256"/>
    <mergeCell ref="P251:P256"/>
    <mergeCell ref="Q251:Q256"/>
    <mergeCell ref="R251:R256"/>
    <mergeCell ref="S251:S256"/>
    <mergeCell ref="T251:T256"/>
    <mergeCell ref="U251:U256"/>
    <mergeCell ref="J251:J256"/>
    <mergeCell ref="K251:K256"/>
    <mergeCell ref="L251:L256"/>
    <mergeCell ref="M251:M256"/>
    <mergeCell ref="N251:N256"/>
    <mergeCell ref="O251:O256"/>
    <mergeCell ref="BL245:BL250"/>
    <mergeCell ref="D251:D256"/>
    <mergeCell ref="E251:E256"/>
    <mergeCell ref="F251:F256"/>
    <mergeCell ref="G251:G256"/>
    <mergeCell ref="H251:H256"/>
    <mergeCell ref="I251:I256"/>
    <mergeCell ref="BC245:BC250"/>
    <mergeCell ref="BD245:BD250"/>
    <mergeCell ref="BE245:BE250"/>
    <mergeCell ref="BF245:BF250"/>
    <mergeCell ref="BG245:BG250"/>
    <mergeCell ref="BH245:BH250"/>
    <mergeCell ref="AW245:AW250"/>
    <mergeCell ref="AX245:AX250"/>
    <mergeCell ref="AY245:AY250"/>
    <mergeCell ref="AZ245:AZ250"/>
    <mergeCell ref="BA245:BA250"/>
    <mergeCell ref="BB245:BB250"/>
    <mergeCell ref="AQ245:AQ250"/>
    <mergeCell ref="AR245:AR250"/>
    <mergeCell ref="AS245:AS250"/>
    <mergeCell ref="AT245:AT250"/>
    <mergeCell ref="AU245:AU250"/>
    <mergeCell ref="AV245:AV250"/>
    <mergeCell ref="V245:V250"/>
    <mergeCell ref="W245:W250"/>
    <mergeCell ref="X245:X250"/>
    <mergeCell ref="Y245:Y250"/>
    <mergeCell ref="AU251:AU256"/>
    <mergeCell ref="AV251:AV256"/>
    <mergeCell ref="V251:V256"/>
    <mergeCell ref="AP245:AP250"/>
    <mergeCell ref="P245:P250"/>
    <mergeCell ref="Q245:Q250"/>
    <mergeCell ref="R245:R250"/>
    <mergeCell ref="S245:S250"/>
    <mergeCell ref="T245:T250"/>
    <mergeCell ref="U245:U250"/>
    <mergeCell ref="J245:J250"/>
    <mergeCell ref="K245:K250"/>
    <mergeCell ref="L245:L250"/>
    <mergeCell ref="M245:M250"/>
    <mergeCell ref="N245:N250"/>
    <mergeCell ref="O245:O250"/>
    <mergeCell ref="BI239:BI244"/>
    <mergeCell ref="BJ239:BJ244"/>
    <mergeCell ref="BK239:BK244"/>
    <mergeCell ref="Q239:Q244"/>
    <mergeCell ref="R239:R244"/>
    <mergeCell ref="S239:S244"/>
    <mergeCell ref="T239:T244"/>
    <mergeCell ref="U239:U244"/>
    <mergeCell ref="J239:J244"/>
    <mergeCell ref="K239:K244"/>
    <mergeCell ref="L239:L244"/>
    <mergeCell ref="M239:M244"/>
    <mergeCell ref="N239:N244"/>
    <mergeCell ref="O239:O244"/>
    <mergeCell ref="BI245:BI250"/>
    <mergeCell ref="BJ245:BJ250"/>
    <mergeCell ref="BK245:BK250"/>
    <mergeCell ref="D245:D250"/>
    <mergeCell ref="E245:E250"/>
    <mergeCell ref="F245:F250"/>
    <mergeCell ref="G245:G250"/>
    <mergeCell ref="H245:H250"/>
    <mergeCell ref="I245:I250"/>
    <mergeCell ref="BC239:BC244"/>
    <mergeCell ref="BD239:BD244"/>
    <mergeCell ref="BE239:BE244"/>
    <mergeCell ref="BF239:BF244"/>
    <mergeCell ref="BG239:BG244"/>
    <mergeCell ref="BH239:BH244"/>
    <mergeCell ref="AW239:AW244"/>
    <mergeCell ref="AX239:AX244"/>
    <mergeCell ref="AY239:AY244"/>
    <mergeCell ref="AZ239:AZ244"/>
    <mergeCell ref="BA239:BA244"/>
    <mergeCell ref="BB239:BB244"/>
    <mergeCell ref="AQ239:AQ244"/>
    <mergeCell ref="AR239:AR244"/>
    <mergeCell ref="AS239:AS244"/>
    <mergeCell ref="AT239:AT244"/>
    <mergeCell ref="AU239:AU244"/>
    <mergeCell ref="AV239:AV244"/>
    <mergeCell ref="V239:V244"/>
    <mergeCell ref="W239:W244"/>
    <mergeCell ref="X239:X244"/>
    <mergeCell ref="Y239:Y244"/>
    <mergeCell ref="AO239:AO244"/>
    <mergeCell ref="AP239:AP244"/>
    <mergeCell ref="P239:P244"/>
    <mergeCell ref="AO245:AO250"/>
    <mergeCell ref="BL233:BL238"/>
    <mergeCell ref="D239:D244"/>
    <mergeCell ref="E239:E244"/>
    <mergeCell ref="F239:F244"/>
    <mergeCell ref="G239:G244"/>
    <mergeCell ref="H239:H244"/>
    <mergeCell ref="I239:I244"/>
    <mergeCell ref="BC233:BC238"/>
    <mergeCell ref="BD233:BD238"/>
    <mergeCell ref="BE233:BE238"/>
    <mergeCell ref="BF233:BF238"/>
    <mergeCell ref="BG233:BG238"/>
    <mergeCell ref="BH233:BH238"/>
    <mergeCell ref="AW233:AW238"/>
    <mergeCell ref="AX233:AX238"/>
    <mergeCell ref="AY233:AY238"/>
    <mergeCell ref="AZ233:AZ238"/>
    <mergeCell ref="BA233:BA238"/>
    <mergeCell ref="BB233:BB238"/>
    <mergeCell ref="AQ233:AQ238"/>
    <mergeCell ref="AR233:AR238"/>
    <mergeCell ref="AS233:AS238"/>
    <mergeCell ref="AT233:AT238"/>
    <mergeCell ref="AU233:AU238"/>
    <mergeCell ref="AV233:AV238"/>
    <mergeCell ref="V233:V238"/>
    <mergeCell ref="W233:W238"/>
    <mergeCell ref="X233:X238"/>
    <mergeCell ref="Y233:Y238"/>
    <mergeCell ref="BL239:BL244"/>
    <mergeCell ref="AO233:AO238"/>
    <mergeCell ref="AP233:AP238"/>
    <mergeCell ref="P233:P238"/>
    <mergeCell ref="Q233:Q238"/>
    <mergeCell ref="R233:R238"/>
    <mergeCell ref="S233:S238"/>
    <mergeCell ref="T233:T238"/>
    <mergeCell ref="U233:U238"/>
    <mergeCell ref="J233:J238"/>
    <mergeCell ref="K233:K238"/>
    <mergeCell ref="L233:L238"/>
    <mergeCell ref="M233:M238"/>
    <mergeCell ref="N233:N238"/>
    <mergeCell ref="O233:O238"/>
    <mergeCell ref="BI227:BI232"/>
    <mergeCell ref="BJ227:BJ232"/>
    <mergeCell ref="BK227:BK232"/>
    <mergeCell ref="Q227:Q232"/>
    <mergeCell ref="R227:R232"/>
    <mergeCell ref="S227:S232"/>
    <mergeCell ref="T227:T232"/>
    <mergeCell ref="U227:U232"/>
    <mergeCell ref="J227:J232"/>
    <mergeCell ref="K227:K232"/>
    <mergeCell ref="L227:L232"/>
    <mergeCell ref="M227:M232"/>
    <mergeCell ref="N227:N232"/>
    <mergeCell ref="O227:O232"/>
    <mergeCell ref="BI233:BI238"/>
    <mergeCell ref="BJ233:BJ238"/>
    <mergeCell ref="BK233:BK238"/>
    <mergeCell ref="BL227:BL232"/>
    <mergeCell ref="D233:D238"/>
    <mergeCell ref="E233:E238"/>
    <mergeCell ref="F233:F238"/>
    <mergeCell ref="G233:G238"/>
    <mergeCell ref="H233:H238"/>
    <mergeCell ref="I233:I238"/>
    <mergeCell ref="BC227:BC232"/>
    <mergeCell ref="BD227:BD232"/>
    <mergeCell ref="BE227:BE232"/>
    <mergeCell ref="BF227:BF232"/>
    <mergeCell ref="BG227:BG232"/>
    <mergeCell ref="BH227:BH232"/>
    <mergeCell ref="AW227:AW232"/>
    <mergeCell ref="AX227:AX232"/>
    <mergeCell ref="AY227:AY232"/>
    <mergeCell ref="AZ227:AZ232"/>
    <mergeCell ref="BA227:BA232"/>
    <mergeCell ref="BB227:BB232"/>
    <mergeCell ref="AQ227:AQ232"/>
    <mergeCell ref="AR227:AR232"/>
    <mergeCell ref="AS227:AS232"/>
    <mergeCell ref="AT227:AT232"/>
    <mergeCell ref="AU227:AU232"/>
    <mergeCell ref="AV227:AV232"/>
    <mergeCell ref="V227:V232"/>
    <mergeCell ref="W227:W232"/>
    <mergeCell ref="X227:X232"/>
    <mergeCell ref="Y227:Y232"/>
    <mergeCell ref="AO227:AO232"/>
    <mergeCell ref="AP227:AP232"/>
    <mergeCell ref="P227:P232"/>
    <mergeCell ref="BL221:BL226"/>
    <mergeCell ref="A227:A262"/>
    <mergeCell ref="B227:B262"/>
    <mergeCell ref="C227:C262"/>
    <mergeCell ref="D227:D232"/>
    <mergeCell ref="E227:E232"/>
    <mergeCell ref="F227:F232"/>
    <mergeCell ref="G227:G232"/>
    <mergeCell ref="H227:H232"/>
    <mergeCell ref="I227:I232"/>
    <mergeCell ref="BF221:BF226"/>
    <mergeCell ref="BG221:BG226"/>
    <mergeCell ref="BH221:BH226"/>
    <mergeCell ref="BI221:BI226"/>
    <mergeCell ref="BJ221:BJ226"/>
    <mergeCell ref="BK221:BK226"/>
    <mergeCell ref="AZ221:AZ226"/>
    <mergeCell ref="BA221:BA226"/>
    <mergeCell ref="BB221:BB226"/>
    <mergeCell ref="BC221:BC226"/>
    <mergeCell ref="BD221:BD226"/>
    <mergeCell ref="BE221:BE226"/>
    <mergeCell ref="AT221:AT226"/>
    <mergeCell ref="AU221:AU226"/>
    <mergeCell ref="AV221:AV226"/>
    <mergeCell ref="AW221:AW226"/>
    <mergeCell ref="AX221:AX226"/>
    <mergeCell ref="AY221:AY226"/>
    <mergeCell ref="Y221:Y226"/>
    <mergeCell ref="AO221:AO226"/>
    <mergeCell ref="AP221:AP226"/>
    <mergeCell ref="AQ221:AQ226"/>
    <mergeCell ref="AR221:AR226"/>
    <mergeCell ref="AS221:AS226"/>
    <mergeCell ref="S221:S226"/>
    <mergeCell ref="T221:T226"/>
    <mergeCell ref="U221:U226"/>
    <mergeCell ref="V221:V226"/>
    <mergeCell ref="W221:W226"/>
    <mergeCell ref="X221:X226"/>
    <mergeCell ref="M221:M226"/>
    <mergeCell ref="N221:N226"/>
    <mergeCell ref="O221:O226"/>
    <mergeCell ref="P221:P226"/>
    <mergeCell ref="Q221:Q226"/>
    <mergeCell ref="R221:R226"/>
    <mergeCell ref="BL215:BL220"/>
    <mergeCell ref="D221:D226"/>
    <mergeCell ref="E221:E226"/>
    <mergeCell ref="F221:F226"/>
    <mergeCell ref="G221:G226"/>
    <mergeCell ref="H221:H226"/>
    <mergeCell ref="I221:I226"/>
    <mergeCell ref="J221:J226"/>
    <mergeCell ref="K221:K226"/>
    <mergeCell ref="L221:L226"/>
    <mergeCell ref="BF215:BF220"/>
    <mergeCell ref="BG215:BG220"/>
    <mergeCell ref="BH215:BH220"/>
    <mergeCell ref="BI215:BI220"/>
    <mergeCell ref="BJ215:BJ220"/>
    <mergeCell ref="BK215:BK220"/>
    <mergeCell ref="AZ215:AZ220"/>
    <mergeCell ref="BA215:BA220"/>
    <mergeCell ref="BB215:BB220"/>
    <mergeCell ref="BC215:BC220"/>
    <mergeCell ref="BD215:BD220"/>
    <mergeCell ref="BE215:BE220"/>
    <mergeCell ref="AT215:AT220"/>
    <mergeCell ref="AU215:AU220"/>
    <mergeCell ref="AV215:AV220"/>
    <mergeCell ref="AW215:AW220"/>
    <mergeCell ref="AX215:AX220"/>
    <mergeCell ref="AY215:AY220"/>
    <mergeCell ref="Y215:Y220"/>
    <mergeCell ref="AO215:AO220"/>
    <mergeCell ref="AP215:AP220"/>
    <mergeCell ref="AQ215:AQ220"/>
    <mergeCell ref="AR215:AR220"/>
    <mergeCell ref="AS215:AS220"/>
    <mergeCell ref="S215:S220"/>
    <mergeCell ref="T215:T220"/>
    <mergeCell ref="U215:U220"/>
    <mergeCell ref="V215:V220"/>
    <mergeCell ref="W215:W220"/>
    <mergeCell ref="X215:X220"/>
    <mergeCell ref="M215:M220"/>
    <mergeCell ref="N215:N220"/>
    <mergeCell ref="O215:O220"/>
    <mergeCell ref="P215:P220"/>
    <mergeCell ref="Q215:Q220"/>
    <mergeCell ref="R215:R220"/>
    <mergeCell ref="BL209:BL214"/>
    <mergeCell ref="D215:D220"/>
    <mergeCell ref="E215:E220"/>
    <mergeCell ref="F215:F220"/>
    <mergeCell ref="G215:G220"/>
    <mergeCell ref="H215:H220"/>
    <mergeCell ref="I215:I220"/>
    <mergeCell ref="J215:J220"/>
    <mergeCell ref="K215:K220"/>
    <mergeCell ref="L215:L220"/>
    <mergeCell ref="BF209:BF214"/>
    <mergeCell ref="BG209:BG214"/>
    <mergeCell ref="BH209:BH214"/>
    <mergeCell ref="BI209:BI214"/>
    <mergeCell ref="BJ209:BJ214"/>
    <mergeCell ref="BK209:BK214"/>
    <mergeCell ref="AZ209:AZ214"/>
    <mergeCell ref="BA209:BA214"/>
    <mergeCell ref="BB209:BB214"/>
    <mergeCell ref="BC209:BC214"/>
    <mergeCell ref="BD209:BD214"/>
    <mergeCell ref="BE209:BE214"/>
    <mergeCell ref="AT209:AT214"/>
    <mergeCell ref="AU209:AU214"/>
    <mergeCell ref="AV209:AV214"/>
    <mergeCell ref="AW209:AW214"/>
    <mergeCell ref="AX209:AX214"/>
    <mergeCell ref="AY209:AY214"/>
    <mergeCell ref="Y209:Y214"/>
    <mergeCell ref="AO209:AO214"/>
    <mergeCell ref="AP209:AP214"/>
    <mergeCell ref="AQ209:AQ214"/>
    <mergeCell ref="AR209:AR214"/>
    <mergeCell ref="AS209:AS214"/>
    <mergeCell ref="S209:S214"/>
    <mergeCell ref="T209:T214"/>
    <mergeCell ref="U209:U214"/>
    <mergeCell ref="V209:V214"/>
    <mergeCell ref="W209:W214"/>
    <mergeCell ref="X209:X214"/>
    <mergeCell ref="M209:M214"/>
    <mergeCell ref="N209:N214"/>
    <mergeCell ref="O209:O214"/>
    <mergeCell ref="P209:P214"/>
    <mergeCell ref="Q209:Q214"/>
    <mergeCell ref="R209:R214"/>
    <mergeCell ref="BL203:BL208"/>
    <mergeCell ref="D209:D214"/>
    <mergeCell ref="E209:E214"/>
    <mergeCell ref="F209:F214"/>
    <mergeCell ref="G209:G214"/>
    <mergeCell ref="H209:H214"/>
    <mergeCell ref="I209:I214"/>
    <mergeCell ref="J209:J214"/>
    <mergeCell ref="K209:K214"/>
    <mergeCell ref="L209:L214"/>
    <mergeCell ref="BF203:BF208"/>
    <mergeCell ref="BG203:BG208"/>
    <mergeCell ref="BH203:BH208"/>
    <mergeCell ref="BI203:BI208"/>
    <mergeCell ref="BJ203:BJ208"/>
    <mergeCell ref="BK203:BK208"/>
    <mergeCell ref="AZ203:AZ208"/>
    <mergeCell ref="BA203:BA208"/>
    <mergeCell ref="BB203:BB208"/>
    <mergeCell ref="BC203:BC208"/>
    <mergeCell ref="BD203:BD208"/>
    <mergeCell ref="BE203:BE208"/>
    <mergeCell ref="AT203:AT208"/>
    <mergeCell ref="AU203:AU208"/>
    <mergeCell ref="AV203:AV208"/>
    <mergeCell ref="AW203:AW208"/>
    <mergeCell ref="AX203:AX208"/>
    <mergeCell ref="AY203:AY208"/>
    <mergeCell ref="Y203:Y208"/>
    <mergeCell ref="AO203:AO208"/>
    <mergeCell ref="AP203:AP208"/>
    <mergeCell ref="AQ203:AQ208"/>
    <mergeCell ref="AR203:AR208"/>
    <mergeCell ref="AS203:AS208"/>
    <mergeCell ref="S203:S208"/>
    <mergeCell ref="T203:T208"/>
    <mergeCell ref="U203:U208"/>
    <mergeCell ref="V203:V208"/>
    <mergeCell ref="W203:W208"/>
    <mergeCell ref="X203:X208"/>
    <mergeCell ref="M203:M208"/>
    <mergeCell ref="N203:N208"/>
    <mergeCell ref="O203:O208"/>
    <mergeCell ref="P203:P208"/>
    <mergeCell ref="Q203:Q208"/>
    <mergeCell ref="R203:R208"/>
    <mergeCell ref="BL197:BL202"/>
    <mergeCell ref="D203:D208"/>
    <mergeCell ref="E203:E208"/>
    <mergeCell ref="F203:F208"/>
    <mergeCell ref="G203:G208"/>
    <mergeCell ref="H203:H208"/>
    <mergeCell ref="I203:I208"/>
    <mergeCell ref="J203:J208"/>
    <mergeCell ref="K203:K208"/>
    <mergeCell ref="L203:L208"/>
    <mergeCell ref="BF197:BF202"/>
    <mergeCell ref="BG197:BG202"/>
    <mergeCell ref="BH197:BH202"/>
    <mergeCell ref="BI197:BI202"/>
    <mergeCell ref="BJ197:BJ202"/>
    <mergeCell ref="BK197:BK202"/>
    <mergeCell ref="AZ197:AZ202"/>
    <mergeCell ref="BA197:BA202"/>
    <mergeCell ref="BB197:BB202"/>
    <mergeCell ref="BC197:BC202"/>
    <mergeCell ref="BD197:BD202"/>
    <mergeCell ref="BE197:BE202"/>
    <mergeCell ref="AT197:AT202"/>
    <mergeCell ref="AU197:AU202"/>
    <mergeCell ref="AV197:AV202"/>
    <mergeCell ref="AW197:AW202"/>
    <mergeCell ref="AX197:AX202"/>
    <mergeCell ref="AY197:AY202"/>
    <mergeCell ref="Y197:Y202"/>
    <mergeCell ref="AO197:AO202"/>
    <mergeCell ref="AP197:AP202"/>
    <mergeCell ref="AQ197:AQ202"/>
    <mergeCell ref="AR197:AR202"/>
    <mergeCell ref="AS197:AS202"/>
    <mergeCell ref="S197:S202"/>
    <mergeCell ref="T197:T202"/>
    <mergeCell ref="U197:U202"/>
    <mergeCell ref="V197:V202"/>
    <mergeCell ref="W197:W202"/>
    <mergeCell ref="X197:X202"/>
    <mergeCell ref="M197:M202"/>
    <mergeCell ref="N197:N202"/>
    <mergeCell ref="O197:O202"/>
    <mergeCell ref="P197:P202"/>
    <mergeCell ref="Q197:Q202"/>
    <mergeCell ref="R197:R202"/>
    <mergeCell ref="BL191:BL196"/>
    <mergeCell ref="D197:D202"/>
    <mergeCell ref="E197:E202"/>
    <mergeCell ref="F197:F202"/>
    <mergeCell ref="G197:G202"/>
    <mergeCell ref="H197:H202"/>
    <mergeCell ref="I197:I202"/>
    <mergeCell ref="J197:J202"/>
    <mergeCell ref="K197:K202"/>
    <mergeCell ref="L197:L202"/>
    <mergeCell ref="BF191:BF196"/>
    <mergeCell ref="BG191:BG196"/>
    <mergeCell ref="BH191:BH196"/>
    <mergeCell ref="BI191:BI196"/>
    <mergeCell ref="BJ191:BJ196"/>
    <mergeCell ref="BK191:BK196"/>
    <mergeCell ref="AZ191:AZ196"/>
    <mergeCell ref="BA191:BA196"/>
    <mergeCell ref="BB191:BB196"/>
    <mergeCell ref="BC191:BC196"/>
    <mergeCell ref="BD191:BD196"/>
    <mergeCell ref="BE191:BE196"/>
    <mergeCell ref="AT191:AT196"/>
    <mergeCell ref="AU191:AU196"/>
    <mergeCell ref="AV191:AV196"/>
    <mergeCell ref="AW191:AW196"/>
    <mergeCell ref="AX191:AX196"/>
    <mergeCell ref="AY191:AY196"/>
    <mergeCell ref="Y191:Y196"/>
    <mergeCell ref="AO191:AO196"/>
    <mergeCell ref="AP191:AP196"/>
    <mergeCell ref="AQ191:AQ196"/>
    <mergeCell ref="AR191:AR196"/>
    <mergeCell ref="AS191:AS196"/>
    <mergeCell ref="S191:S196"/>
    <mergeCell ref="T191:T196"/>
    <mergeCell ref="U191:U196"/>
    <mergeCell ref="V191:V196"/>
    <mergeCell ref="W191:W196"/>
    <mergeCell ref="X191:X196"/>
    <mergeCell ref="M191:M196"/>
    <mergeCell ref="N191:N196"/>
    <mergeCell ref="O191:O196"/>
    <mergeCell ref="P191:P196"/>
    <mergeCell ref="Q191:Q196"/>
    <mergeCell ref="R191:R196"/>
    <mergeCell ref="BL185:BL190"/>
    <mergeCell ref="D191:D196"/>
    <mergeCell ref="E191:E196"/>
    <mergeCell ref="F191:F196"/>
    <mergeCell ref="G191:G196"/>
    <mergeCell ref="H191:H196"/>
    <mergeCell ref="I191:I196"/>
    <mergeCell ref="J191:J196"/>
    <mergeCell ref="K191:K196"/>
    <mergeCell ref="L191:L196"/>
    <mergeCell ref="BF185:BF190"/>
    <mergeCell ref="BG185:BG190"/>
    <mergeCell ref="BH185:BH190"/>
    <mergeCell ref="BI185:BI190"/>
    <mergeCell ref="BJ185:BJ190"/>
    <mergeCell ref="BK185:BK190"/>
    <mergeCell ref="AZ185:AZ190"/>
    <mergeCell ref="BA185:BA190"/>
    <mergeCell ref="BB185:BB190"/>
    <mergeCell ref="BC185:BC190"/>
    <mergeCell ref="BD185:BD190"/>
    <mergeCell ref="BE185:BE190"/>
    <mergeCell ref="AT185:AT190"/>
    <mergeCell ref="AU185:AU190"/>
    <mergeCell ref="AV185:AV190"/>
    <mergeCell ref="AW185:AW190"/>
    <mergeCell ref="AX185:AX190"/>
    <mergeCell ref="AY185:AY190"/>
    <mergeCell ref="Y185:Y190"/>
    <mergeCell ref="AO185:AO190"/>
    <mergeCell ref="AP185:AP190"/>
    <mergeCell ref="AQ185:AQ190"/>
    <mergeCell ref="AR185:AR190"/>
    <mergeCell ref="AS185:AS190"/>
    <mergeCell ref="S185:S190"/>
    <mergeCell ref="T185:T190"/>
    <mergeCell ref="U185:U190"/>
    <mergeCell ref="V185:V190"/>
    <mergeCell ref="W185:W190"/>
    <mergeCell ref="X185:X190"/>
    <mergeCell ref="M185:M190"/>
    <mergeCell ref="N185:N190"/>
    <mergeCell ref="O185:O190"/>
    <mergeCell ref="P185:P190"/>
    <mergeCell ref="Q185:Q190"/>
    <mergeCell ref="R185:R190"/>
    <mergeCell ref="BL179:BL184"/>
    <mergeCell ref="D185:D190"/>
    <mergeCell ref="E185:E190"/>
    <mergeCell ref="F185:F190"/>
    <mergeCell ref="G185:G190"/>
    <mergeCell ref="H185:H190"/>
    <mergeCell ref="I185:I190"/>
    <mergeCell ref="J185:J190"/>
    <mergeCell ref="K185:K190"/>
    <mergeCell ref="L185:L190"/>
    <mergeCell ref="BF179:BF184"/>
    <mergeCell ref="BG179:BG184"/>
    <mergeCell ref="BH179:BH184"/>
    <mergeCell ref="BI179:BI184"/>
    <mergeCell ref="BJ179:BJ184"/>
    <mergeCell ref="BK179:BK184"/>
    <mergeCell ref="AZ179:AZ184"/>
    <mergeCell ref="BA179:BA184"/>
    <mergeCell ref="BB179:BB184"/>
    <mergeCell ref="BC179:BC184"/>
    <mergeCell ref="BD179:BD184"/>
    <mergeCell ref="BE179:BE184"/>
    <mergeCell ref="AT179:AT184"/>
    <mergeCell ref="AU179:AU184"/>
    <mergeCell ref="AV179:AV184"/>
    <mergeCell ref="AW179:AW184"/>
    <mergeCell ref="AX179:AX184"/>
    <mergeCell ref="AY179:AY184"/>
    <mergeCell ref="Y179:Y184"/>
    <mergeCell ref="AO179:AO184"/>
    <mergeCell ref="AP179:AP184"/>
    <mergeCell ref="AQ179:AQ184"/>
    <mergeCell ref="AR179:AR184"/>
    <mergeCell ref="AS179:AS184"/>
    <mergeCell ref="S179:S184"/>
    <mergeCell ref="T179:T184"/>
    <mergeCell ref="U179:U184"/>
    <mergeCell ref="V179:V184"/>
    <mergeCell ref="W179:W184"/>
    <mergeCell ref="X179:X184"/>
    <mergeCell ref="M179:M184"/>
    <mergeCell ref="N179:N184"/>
    <mergeCell ref="O179:O184"/>
    <mergeCell ref="P179:P184"/>
    <mergeCell ref="Q179:Q184"/>
    <mergeCell ref="R179:R184"/>
    <mergeCell ref="BL173:BL178"/>
    <mergeCell ref="D179:D184"/>
    <mergeCell ref="E179:E184"/>
    <mergeCell ref="F179:F184"/>
    <mergeCell ref="G179:G184"/>
    <mergeCell ref="H179:H184"/>
    <mergeCell ref="I179:I184"/>
    <mergeCell ref="J179:J184"/>
    <mergeCell ref="K179:K184"/>
    <mergeCell ref="L179:L184"/>
    <mergeCell ref="BF173:BF178"/>
    <mergeCell ref="BG173:BG178"/>
    <mergeCell ref="BH173:BH178"/>
    <mergeCell ref="BI173:BI178"/>
    <mergeCell ref="BJ173:BJ178"/>
    <mergeCell ref="BK173:BK178"/>
    <mergeCell ref="AZ173:AZ178"/>
    <mergeCell ref="BA173:BA178"/>
    <mergeCell ref="BB173:BB178"/>
    <mergeCell ref="BC173:BC178"/>
    <mergeCell ref="BD173:BD178"/>
    <mergeCell ref="BE173:BE178"/>
    <mergeCell ref="AT173:AT178"/>
    <mergeCell ref="AU173:AU178"/>
    <mergeCell ref="AV173:AV178"/>
    <mergeCell ref="AW173:AW178"/>
    <mergeCell ref="AX173:AX178"/>
    <mergeCell ref="AY173:AY178"/>
    <mergeCell ref="Y173:Y178"/>
    <mergeCell ref="AO173:AO178"/>
    <mergeCell ref="AP173:AP178"/>
    <mergeCell ref="AQ173:AQ178"/>
    <mergeCell ref="AR173:AR178"/>
    <mergeCell ref="AS173:AS178"/>
    <mergeCell ref="S173:S178"/>
    <mergeCell ref="T173:T178"/>
    <mergeCell ref="U173:U178"/>
    <mergeCell ref="V173:V178"/>
    <mergeCell ref="W173:W178"/>
    <mergeCell ref="X173:X178"/>
    <mergeCell ref="M173:M178"/>
    <mergeCell ref="N173:N178"/>
    <mergeCell ref="O173:O178"/>
    <mergeCell ref="P173:P178"/>
    <mergeCell ref="Q173:Q178"/>
    <mergeCell ref="R173:R178"/>
    <mergeCell ref="BL167:BL172"/>
    <mergeCell ref="D173:D178"/>
    <mergeCell ref="E173:E178"/>
    <mergeCell ref="F173:F178"/>
    <mergeCell ref="G173:G178"/>
    <mergeCell ref="H173:H178"/>
    <mergeCell ref="I173:I178"/>
    <mergeCell ref="J173:J178"/>
    <mergeCell ref="K173:K178"/>
    <mergeCell ref="L173:L178"/>
    <mergeCell ref="BF167:BF172"/>
    <mergeCell ref="BG167:BG172"/>
    <mergeCell ref="BH167:BH172"/>
    <mergeCell ref="BI167:BI172"/>
    <mergeCell ref="BJ167:BJ172"/>
    <mergeCell ref="BK167:BK172"/>
    <mergeCell ref="AZ167:AZ172"/>
    <mergeCell ref="BA167:BA172"/>
    <mergeCell ref="BB167:BB172"/>
    <mergeCell ref="BC167:BC172"/>
    <mergeCell ref="BD167:BD172"/>
    <mergeCell ref="BE167:BE172"/>
    <mergeCell ref="AT167:AT172"/>
    <mergeCell ref="AU167:AU172"/>
    <mergeCell ref="AV167:AV172"/>
    <mergeCell ref="AW167:AW172"/>
    <mergeCell ref="AX167:AX172"/>
    <mergeCell ref="AY167:AY172"/>
    <mergeCell ref="Y167:Y172"/>
    <mergeCell ref="AO167:AO172"/>
    <mergeCell ref="AP167:AP172"/>
    <mergeCell ref="AQ167:AQ172"/>
    <mergeCell ref="AR167:AR172"/>
    <mergeCell ref="AS167:AS172"/>
    <mergeCell ref="S167:S172"/>
    <mergeCell ref="T167:T172"/>
    <mergeCell ref="U167:U172"/>
    <mergeCell ref="V167:V172"/>
    <mergeCell ref="W167:W172"/>
    <mergeCell ref="X167:X172"/>
    <mergeCell ref="M167:M172"/>
    <mergeCell ref="N167:N172"/>
    <mergeCell ref="O167:O172"/>
    <mergeCell ref="P167:P172"/>
    <mergeCell ref="Q167:Q172"/>
    <mergeCell ref="R167:R172"/>
    <mergeCell ref="BL161:BL166"/>
    <mergeCell ref="D167:D172"/>
    <mergeCell ref="E167:E172"/>
    <mergeCell ref="F167:F172"/>
    <mergeCell ref="G167:G172"/>
    <mergeCell ref="H167:H172"/>
    <mergeCell ref="I167:I172"/>
    <mergeCell ref="J167:J172"/>
    <mergeCell ref="K167:K172"/>
    <mergeCell ref="L167:L172"/>
    <mergeCell ref="BF161:BF166"/>
    <mergeCell ref="BG161:BG166"/>
    <mergeCell ref="BH161:BH166"/>
    <mergeCell ref="BI161:BI166"/>
    <mergeCell ref="BJ161:BJ166"/>
    <mergeCell ref="BK161:BK166"/>
    <mergeCell ref="AZ161:AZ166"/>
    <mergeCell ref="BA161:BA166"/>
    <mergeCell ref="BB161:BB166"/>
    <mergeCell ref="BC161:BC166"/>
    <mergeCell ref="BD161:BD166"/>
    <mergeCell ref="BE161:BE166"/>
    <mergeCell ref="AT161:AT166"/>
    <mergeCell ref="AU161:AU166"/>
    <mergeCell ref="AV161:AV166"/>
    <mergeCell ref="AW161:AW166"/>
    <mergeCell ref="AX161:AX166"/>
    <mergeCell ref="AY161:AY166"/>
    <mergeCell ref="Y161:Y166"/>
    <mergeCell ref="AO161:AO166"/>
    <mergeCell ref="AP161:AP166"/>
    <mergeCell ref="AQ161:AQ166"/>
    <mergeCell ref="AR161:AR166"/>
    <mergeCell ref="AS161:AS166"/>
    <mergeCell ref="S161:S166"/>
    <mergeCell ref="T161:T166"/>
    <mergeCell ref="U161:U166"/>
    <mergeCell ref="V161:V166"/>
    <mergeCell ref="W161:W166"/>
    <mergeCell ref="X161:X166"/>
    <mergeCell ref="M161:M166"/>
    <mergeCell ref="N161:N166"/>
    <mergeCell ref="O161:O166"/>
    <mergeCell ref="P161:P166"/>
    <mergeCell ref="Q161:Q166"/>
    <mergeCell ref="R161:R166"/>
    <mergeCell ref="BL155:BL160"/>
    <mergeCell ref="D161:D166"/>
    <mergeCell ref="E161:E166"/>
    <mergeCell ref="F161:F166"/>
    <mergeCell ref="G161:G166"/>
    <mergeCell ref="H161:H166"/>
    <mergeCell ref="I161:I166"/>
    <mergeCell ref="J161:J166"/>
    <mergeCell ref="K161:K166"/>
    <mergeCell ref="L161:L166"/>
    <mergeCell ref="BF155:BF160"/>
    <mergeCell ref="BG155:BG160"/>
    <mergeCell ref="BH155:BH160"/>
    <mergeCell ref="BI155:BI160"/>
    <mergeCell ref="BJ155:BJ160"/>
    <mergeCell ref="BK155:BK160"/>
    <mergeCell ref="AZ155:AZ160"/>
    <mergeCell ref="BA155:BA160"/>
    <mergeCell ref="BB155:BB160"/>
    <mergeCell ref="BC155:BC160"/>
    <mergeCell ref="BD155:BD160"/>
    <mergeCell ref="BE155:BE160"/>
    <mergeCell ref="AT155:AT160"/>
    <mergeCell ref="AU155:AU160"/>
    <mergeCell ref="AV155:AV160"/>
    <mergeCell ref="AW155:AW160"/>
    <mergeCell ref="AX155:AX160"/>
    <mergeCell ref="AY155:AY160"/>
    <mergeCell ref="Y155:Y160"/>
    <mergeCell ref="AO155:AO160"/>
    <mergeCell ref="AP155:AP160"/>
    <mergeCell ref="AQ155:AQ160"/>
    <mergeCell ref="AR155:AR160"/>
    <mergeCell ref="AS155:AS160"/>
    <mergeCell ref="S155:S160"/>
    <mergeCell ref="T155:T160"/>
    <mergeCell ref="U155:U160"/>
    <mergeCell ref="V155:V160"/>
    <mergeCell ref="W155:W160"/>
    <mergeCell ref="X155:X160"/>
    <mergeCell ref="M155:M160"/>
    <mergeCell ref="N155:N160"/>
    <mergeCell ref="O155:O160"/>
    <mergeCell ref="P155:P160"/>
    <mergeCell ref="Q155:Q160"/>
    <mergeCell ref="R155:R160"/>
    <mergeCell ref="BL149:BL154"/>
    <mergeCell ref="D155:D160"/>
    <mergeCell ref="E155:E160"/>
    <mergeCell ref="F155:F160"/>
    <mergeCell ref="G155:G160"/>
    <mergeCell ref="H155:H160"/>
    <mergeCell ref="I155:I160"/>
    <mergeCell ref="J155:J160"/>
    <mergeCell ref="K155:K160"/>
    <mergeCell ref="L155:L160"/>
    <mergeCell ref="BF149:BF154"/>
    <mergeCell ref="BG149:BG154"/>
    <mergeCell ref="BH149:BH154"/>
    <mergeCell ref="BI149:BI154"/>
    <mergeCell ref="BJ149:BJ154"/>
    <mergeCell ref="BK149:BK154"/>
    <mergeCell ref="AZ149:AZ154"/>
    <mergeCell ref="BA149:BA154"/>
    <mergeCell ref="BB149:BB154"/>
    <mergeCell ref="BC149:BC154"/>
    <mergeCell ref="BD149:BD154"/>
    <mergeCell ref="BE149:BE154"/>
    <mergeCell ref="AT149:AT154"/>
    <mergeCell ref="AU149:AU154"/>
    <mergeCell ref="AV149:AV154"/>
    <mergeCell ref="AW149:AW154"/>
    <mergeCell ref="AX149:AX154"/>
    <mergeCell ref="AY149:AY154"/>
    <mergeCell ref="Y149:Y154"/>
    <mergeCell ref="AO149:AO154"/>
    <mergeCell ref="AP149:AP154"/>
    <mergeCell ref="AQ149:AQ154"/>
    <mergeCell ref="AR149:AR154"/>
    <mergeCell ref="AS149:AS154"/>
    <mergeCell ref="S149:S154"/>
    <mergeCell ref="T149:T154"/>
    <mergeCell ref="U149:U154"/>
    <mergeCell ref="V149:V154"/>
    <mergeCell ref="W149:W154"/>
    <mergeCell ref="X149:X154"/>
    <mergeCell ref="M149:M154"/>
    <mergeCell ref="N149:N154"/>
    <mergeCell ref="O149:O154"/>
    <mergeCell ref="P149:P154"/>
    <mergeCell ref="Q149:Q154"/>
    <mergeCell ref="R149:R154"/>
    <mergeCell ref="BL143:BL148"/>
    <mergeCell ref="D149:D154"/>
    <mergeCell ref="E149:E154"/>
    <mergeCell ref="F149:F154"/>
    <mergeCell ref="G149:G154"/>
    <mergeCell ref="H149:H154"/>
    <mergeCell ref="I149:I154"/>
    <mergeCell ref="J149:J154"/>
    <mergeCell ref="K149:K154"/>
    <mergeCell ref="L149:L154"/>
    <mergeCell ref="BF143:BF148"/>
    <mergeCell ref="BG143:BG148"/>
    <mergeCell ref="BH143:BH148"/>
    <mergeCell ref="BI143:BI148"/>
    <mergeCell ref="BJ143:BJ148"/>
    <mergeCell ref="BK143:BK148"/>
    <mergeCell ref="AZ143:AZ148"/>
    <mergeCell ref="BA143:BA148"/>
    <mergeCell ref="BB143:BB148"/>
    <mergeCell ref="BC143:BC148"/>
    <mergeCell ref="BD143:BD148"/>
    <mergeCell ref="BE143:BE148"/>
    <mergeCell ref="AT143:AT148"/>
    <mergeCell ref="AU143:AU148"/>
    <mergeCell ref="AV143:AV148"/>
    <mergeCell ref="AW143:AW148"/>
    <mergeCell ref="AX143:AX148"/>
    <mergeCell ref="AY143:AY148"/>
    <mergeCell ref="Y143:Y148"/>
    <mergeCell ref="AO143:AO148"/>
    <mergeCell ref="AP143:AP148"/>
    <mergeCell ref="AQ143:AQ148"/>
    <mergeCell ref="AR143:AR148"/>
    <mergeCell ref="AS143:AS148"/>
    <mergeCell ref="S143:S148"/>
    <mergeCell ref="T143:T148"/>
    <mergeCell ref="U143:U148"/>
    <mergeCell ref="V143:V148"/>
    <mergeCell ref="W143:W148"/>
    <mergeCell ref="X143:X148"/>
    <mergeCell ref="M143:M148"/>
    <mergeCell ref="N143:N148"/>
    <mergeCell ref="O143:O148"/>
    <mergeCell ref="P143:P148"/>
    <mergeCell ref="Q143:Q148"/>
    <mergeCell ref="R143:R148"/>
    <mergeCell ref="BL137:BL142"/>
    <mergeCell ref="D143:D148"/>
    <mergeCell ref="E143:E148"/>
    <mergeCell ref="F143:F148"/>
    <mergeCell ref="G143:G148"/>
    <mergeCell ref="H143:H148"/>
    <mergeCell ref="I143:I148"/>
    <mergeCell ref="J143:J148"/>
    <mergeCell ref="K143:K148"/>
    <mergeCell ref="L143:L148"/>
    <mergeCell ref="BF137:BF142"/>
    <mergeCell ref="BG137:BG142"/>
    <mergeCell ref="BH137:BH142"/>
    <mergeCell ref="BI137:BI142"/>
    <mergeCell ref="BJ137:BJ142"/>
    <mergeCell ref="BK137:BK142"/>
    <mergeCell ref="AZ137:AZ142"/>
    <mergeCell ref="BA137:BA142"/>
    <mergeCell ref="BB137:BB142"/>
    <mergeCell ref="BC137:BC142"/>
    <mergeCell ref="BD137:BD142"/>
    <mergeCell ref="BE137:BE142"/>
    <mergeCell ref="AT137:AT142"/>
    <mergeCell ref="AU137:AU142"/>
    <mergeCell ref="AV137:AV142"/>
    <mergeCell ref="AW137:AW142"/>
    <mergeCell ref="AX137:AX142"/>
    <mergeCell ref="AY137:AY142"/>
    <mergeCell ref="Y137:Y142"/>
    <mergeCell ref="AO137:AO142"/>
    <mergeCell ref="AP137:AP142"/>
    <mergeCell ref="AQ137:AQ142"/>
    <mergeCell ref="AR137:AR142"/>
    <mergeCell ref="AS137:AS142"/>
    <mergeCell ref="S137:S142"/>
    <mergeCell ref="T137:T142"/>
    <mergeCell ref="U137:U142"/>
    <mergeCell ref="V137:V142"/>
    <mergeCell ref="W137:W142"/>
    <mergeCell ref="X137:X142"/>
    <mergeCell ref="M137:M142"/>
    <mergeCell ref="N137:N142"/>
    <mergeCell ref="O137:O142"/>
    <mergeCell ref="P137:P142"/>
    <mergeCell ref="Q137:Q142"/>
    <mergeCell ref="R137:R142"/>
    <mergeCell ref="BL131:BL136"/>
    <mergeCell ref="D137:D142"/>
    <mergeCell ref="E137:E142"/>
    <mergeCell ref="F137:F142"/>
    <mergeCell ref="G137:G142"/>
    <mergeCell ref="H137:H142"/>
    <mergeCell ref="I137:I142"/>
    <mergeCell ref="J137:J142"/>
    <mergeCell ref="K137:K142"/>
    <mergeCell ref="L137:L142"/>
    <mergeCell ref="BF131:BF136"/>
    <mergeCell ref="BG131:BG136"/>
    <mergeCell ref="BH131:BH136"/>
    <mergeCell ref="BI131:BI136"/>
    <mergeCell ref="BJ131:BJ136"/>
    <mergeCell ref="BK131:BK136"/>
    <mergeCell ref="AZ131:AZ136"/>
    <mergeCell ref="BA131:BA136"/>
    <mergeCell ref="BB131:BB136"/>
    <mergeCell ref="BC131:BC136"/>
    <mergeCell ref="BD131:BD136"/>
    <mergeCell ref="BE131:BE136"/>
    <mergeCell ref="AT131:AT136"/>
    <mergeCell ref="AU131:AU136"/>
    <mergeCell ref="AV131:AV136"/>
    <mergeCell ref="AW131:AW136"/>
    <mergeCell ref="AX131:AX136"/>
    <mergeCell ref="AY131:AY136"/>
    <mergeCell ref="Y131:Y136"/>
    <mergeCell ref="AO131:AO136"/>
    <mergeCell ref="AP131:AP136"/>
    <mergeCell ref="AQ131:AQ136"/>
    <mergeCell ref="AR131:AR136"/>
    <mergeCell ref="AS131:AS136"/>
    <mergeCell ref="S131:S136"/>
    <mergeCell ref="T131:T136"/>
    <mergeCell ref="U131:U136"/>
    <mergeCell ref="V131:V136"/>
    <mergeCell ref="W131:W136"/>
    <mergeCell ref="X131:X136"/>
    <mergeCell ref="M131:M136"/>
    <mergeCell ref="N131:N136"/>
    <mergeCell ref="O131:O136"/>
    <mergeCell ref="P131:P136"/>
    <mergeCell ref="Q131:Q136"/>
    <mergeCell ref="R131:R136"/>
    <mergeCell ref="BL125:BL130"/>
    <mergeCell ref="D131:D136"/>
    <mergeCell ref="E131:E136"/>
    <mergeCell ref="F131:F136"/>
    <mergeCell ref="G131:G136"/>
    <mergeCell ref="H131:H136"/>
    <mergeCell ref="I131:I136"/>
    <mergeCell ref="J131:J136"/>
    <mergeCell ref="K131:K136"/>
    <mergeCell ref="L131:L136"/>
    <mergeCell ref="BF125:BF130"/>
    <mergeCell ref="BG125:BG130"/>
    <mergeCell ref="BH125:BH130"/>
    <mergeCell ref="BI125:BI130"/>
    <mergeCell ref="BJ125:BJ130"/>
    <mergeCell ref="BK125:BK130"/>
    <mergeCell ref="AZ125:AZ130"/>
    <mergeCell ref="BA125:BA130"/>
    <mergeCell ref="BB125:BB130"/>
    <mergeCell ref="BC125:BC130"/>
    <mergeCell ref="BD125:BD130"/>
    <mergeCell ref="BE125:BE130"/>
    <mergeCell ref="AT125:AT130"/>
    <mergeCell ref="AU125:AU130"/>
    <mergeCell ref="AV125:AV130"/>
    <mergeCell ref="AW125:AW130"/>
    <mergeCell ref="AX125:AX130"/>
    <mergeCell ref="AY125:AY130"/>
    <mergeCell ref="Y125:Y130"/>
    <mergeCell ref="AO125:AO130"/>
    <mergeCell ref="AP125:AP130"/>
    <mergeCell ref="AQ125:AQ130"/>
    <mergeCell ref="AR125:AR130"/>
    <mergeCell ref="AS125:AS130"/>
    <mergeCell ref="S125:S130"/>
    <mergeCell ref="T125:T130"/>
    <mergeCell ref="U125:U130"/>
    <mergeCell ref="V125:V130"/>
    <mergeCell ref="W125:W130"/>
    <mergeCell ref="X125:X130"/>
    <mergeCell ref="M125:M130"/>
    <mergeCell ref="N125:N130"/>
    <mergeCell ref="O125:O130"/>
    <mergeCell ref="P125:P130"/>
    <mergeCell ref="Q125:Q130"/>
    <mergeCell ref="R125:R130"/>
    <mergeCell ref="BL119:BL124"/>
    <mergeCell ref="D125:D130"/>
    <mergeCell ref="E125:E130"/>
    <mergeCell ref="F125:F130"/>
    <mergeCell ref="G125:G130"/>
    <mergeCell ref="H125:H130"/>
    <mergeCell ref="I125:I130"/>
    <mergeCell ref="J125:J130"/>
    <mergeCell ref="K125:K130"/>
    <mergeCell ref="L125:L130"/>
    <mergeCell ref="BF119:BF124"/>
    <mergeCell ref="BG119:BG124"/>
    <mergeCell ref="BH119:BH124"/>
    <mergeCell ref="BI119:BI124"/>
    <mergeCell ref="BJ119:BJ124"/>
    <mergeCell ref="BK119:BK124"/>
    <mergeCell ref="AZ119:AZ124"/>
    <mergeCell ref="BA119:BA124"/>
    <mergeCell ref="BB119:BB124"/>
    <mergeCell ref="BC119:BC124"/>
    <mergeCell ref="BD119:BD124"/>
    <mergeCell ref="BE119:BE124"/>
    <mergeCell ref="AT119:AT124"/>
    <mergeCell ref="AU119:AU124"/>
    <mergeCell ref="AV119:AV124"/>
    <mergeCell ref="AW119:AW124"/>
    <mergeCell ref="AX119:AX124"/>
    <mergeCell ref="AY119:AY124"/>
    <mergeCell ref="Y119:Y124"/>
    <mergeCell ref="AO119:AO124"/>
    <mergeCell ref="AP119:AP124"/>
    <mergeCell ref="AQ119:AQ124"/>
    <mergeCell ref="AR119:AR124"/>
    <mergeCell ref="AS119:AS124"/>
    <mergeCell ref="S119:S124"/>
    <mergeCell ref="T119:T124"/>
    <mergeCell ref="U119:U124"/>
    <mergeCell ref="V119:V124"/>
    <mergeCell ref="W119:W124"/>
    <mergeCell ref="X119:X124"/>
    <mergeCell ref="M119:M124"/>
    <mergeCell ref="N119:N124"/>
    <mergeCell ref="O119:O124"/>
    <mergeCell ref="P119:P124"/>
    <mergeCell ref="Q119:Q124"/>
    <mergeCell ref="R119:R124"/>
    <mergeCell ref="BL113:BL118"/>
    <mergeCell ref="D119:D124"/>
    <mergeCell ref="E119:E124"/>
    <mergeCell ref="F119:F124"/>
    <mergeCell ref="G119:G124"/>
    <mergeCell ref="H119:H124"/>
    <mergeCell ref="I119:I124"/>
    <mergeCell ref="J119:J124"/>
    <mergeCell ref="K119:K124"/>
    <mergeCell ref="L119:L124"/>
    <mergeCell ref="BF113:BF118"/>
    <mergeCell ref="BG113:BG118"/>
    <mergeCell ref="BH113:BH118"/>
    <mergeCell ref="BI113:BI118"/>
    <mergeCell ref="BJ113:BJ118"/>
    <mergeCell ref="BK113:BK118"/>
    <mergeCell ref="AZ113:AZ118"/>
    <mergeCell ref="BA113:BA118"/>
    <mergeCell ref="BB113:BB118"/>
    <mergeCell ref="BC113:BC118"/>
    <mergeCell ref="BD113:BD118"/>
    <mergeCell ref="BE113:BE118"/>
    <mergeCell ref="AT113:AT118"/>
    <mergeCell ref="AU113:AU118"/>
    <mergeCell ref="AV113:AV118"/>
    <mergeCell ref="AW113:AW118"/>
    <mergeCell ref="AX113:AX118"/>
    <mergeCell ref="AY113:AY118"/>
    <mergeCell ref="Y113:Y118"/>
    <mergeCell ref="AO113:AO118"/>
    <mergeCell ref="AP113:AP118"/>
    <mergeCell ref="AQ113:AQ118"/>
    <mergeCell ref="AR113:AR118"/>
    <mergeCell ref="AS113:AS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BL107:BL112"/>
    <mergeCell ref="D113:D118"/>
    <mergeCell ref="E113:E118"/>
    <mergeCell ref="F113:F118"/>
    <mergeCell ref="G113:G118"/>
    <mergeCell ref="H113:H118"/>
    <mergeCell ref="I113:I118"/>
    <mergeCell ref="J113:J118"/>
    <mergeCell ref="K113:K118"/>
    <mergeCell ref="L113:L118"/>
    <mergeCell ref="BF107:BF112"/>
    <mergeCell ref="BG107:BG112"/>
    <mergeCell ref="BH107:BH112"/>
    <mergeCell ref="BI107:BI112"/>
    <mergeCell ref="BJ107:BJ112"/>
    <mergeCell ref="BK107:BK112"/>
    <mergeCell ref="AZ107:AZ112"/>
    <mergeCell ref="BA107:BA112"/>
    <mergeCell ref="BB107:BB112"/>
    <mergeCell ref="BC107:BC112"/>
    <mergeCell ref="BD107:BD112"/>
    <mergeCell ref="BE107:BE112"/>
    <mergeCell ref="AT107:AT112"/>
    <mergeCell ref="AU107:AU112"/>
    <mergeCell ref="AV107:AV112"/>
    <mergeCell ref="AW107:AW112"/>
    <mergeCell ref="AX107:AX112"/>
    <mergeCell ref="AY107:AY112"/>
    <mergeCell ref="Y107:Y112"/>
    <mergeCell ref="AO107:AO112"/>
    <mergeCell ref="AP107:AP112"/>
    <mergeCell ref="AQ107:AQ112"/>
    <mergeCell ref="AR107:AR112"/>
    <mergeCell ref="AS107:AS112"/>
    <mergeCell ref="S107:S112"/>
    <mergeCell ref="T107:T112"/>
    <mergeCell ref="U107:U112"/>
    <mergeCell ref="V107:V112"/>
    <mergeCell ref="W107:W112"/>
    <mergeCell ref="X107:X112"/>
    <mergeCell ref="M107:M112"/>
    <mergeCell ref="N107:N112"/>
    <mergeCell ref="O107:O112"/>
    <mergeCell ref="P107:P112"/>
    <mergeCell ref="Q107:Q112"/>
    <mergeCell ref="R107:R112"/>
    <mergeCell ref="BL101:BL106"/>
    <mergeCell ref="D107:D112"/>
    <mergeCell ref="E107:E112"/>
    <mergeCell ref="F107:F112"/>
    <mergeCell ref="G107:G112"/>
    <mergeCell ref="H107:H112"/>
    <mergeCell ref="I107:I112"/>
    <mergeCell ref="J107:J112"/>
    <mergeCell ref="K107:K112"/>
    <mergeCell ref="L107:L112"/>
    <mergeCell ref="BF101:BF106"/>
    <mergeCell ref="BG101:BG106"/>
    <mergeCell ref="BH101:BH106"/>
    <mergeCell ref="BI101:BI106"/>
    <mergeCell ref="BJ101:BJ106"/>
    <mergeCell ref="BK101:BK106"/>
    <mergeCell ref="AZ101:AZ106"/>
    <mergeCell ref="BA101:BA106"/>
    <mergeCell ref="BB101:BB106"/>
    <mergeCell ref="BC101:BC106"/>
    <mergeCell ref="BD101:BD106"/>
    <mergeCell ref="BE101:BE106"/>
    <mergeCell ref="AT101:AT106"/>
    <mergeCell ref="AU101:AU106"/>
    <mergeCell ref="AV101:AV106"/>
    <mergeCell ref="AW101:AW106"/>
    <mergeCell ref="AX101:AX106"/>
    <mergeCell ref="AY101:AY106"/>
    <mergeCell ref="Y101:Y106"/>
    <mergeCell ref="AO101:AO106"/>
    <mergeCell ref="AP101:AP106"/>
    <mergeCell ref="AQ101:AQ106"/>
    <mergeCell ref="AR101:AR106"/>
    <mergeCell ref="AS101:AS106"/>
    <mergeCell ref="S101:S106"/>
    <mergeCell ref="T101:T106"/>
    <mergeCell ref="U101:U106"/>
    <mergeCell ref="V101:V106"/>
    <mergeCell ref="W101:W106"/>
    <mergeCell ref="X101:X106"/>
    <mergeCell ref="M101:M106"/>
    <mergeCell ref="N101:N106"/>
    <mergeCell ref="O101:O106"/>
    <mergeCell ref="P101:P106"/>
    <mergeCell ref="Q101:Q106"/>
    <mergeCell ref="R101:R106"/>
    <mergeCell ref="BL95:BL100"/>
    <mergeCell ref="D101:D106"/>
    <mergeCell ref="E101:E106"/>
    <mergeCell ref="F101:F106"/>
    <mergeCell ref="G101:G106"/>
    <mergeCell ref="H101:H106"/>
    <mergeCell ref="I101:I106"/>
    <mergeCell ref="J101:J106"/>
    <mergeCell ref="K101:K106"/>
    <mergeCell ref="L101:L106"/>
    <mergeCell ref="BF95:BF100"/>
    <mergeCell ref="BG95:BG100"/>
    <mergeCell ref="BH95:BH100"/>
    <mergeCell ref="BI95:BI100"/>
    <mergeCell ref="BJ95:BJ100"/>
    <mergeCell ref="BK95:BK100"/>
    <mergeCell ref="AZ95:AZ100"/>
    <mergeCell ref="BA95:BA100"/>
    <mergeCell ref="BB95:BB100"/>
    <mergeCell ref="BC95:BC100"/>
    <mergeCell ref="BD95:BD100"/>
    <mergeCell ref="BE95:BE100"/>
    <mergeCell ref="AT95:AT100"/>
    <mergeCell ref="AU95:AU100"/>
    <mergeCell ref="AV95:AV100"/>
    <mergeCell ref="AW95:AW100"/>
    <mergeCell ref="AX95:AX100"/>
    <mergeCell ref="AY95:AY100"/>
    <mergeCell ref="Y95:Y100"/>
    <mergeCell ref="AO95:AO100"/>
    <mergeCell ref="AP95:AP100"/>
    <mergeCell ref="AQ95:AQ100"/>
    <mergeCell ref="AR95:AR100"/>
    <mergeCell ref="AS95:AS100"/>
    <mergeCell ref="S95:S100"/>
    <mergeCell ref="T95:T100"/>
    <mergeCell ref="U95:U100"/>
    <mergeCell ref="V95:V100"/>
    <mergeCell ref="W95:W100"/>
    <mergeCell ref="X95:X100"/>
    <mergeCell ref="M95:M100"/>
    <mergeCell ref="N95:N100"/>
    <mergeCell ref="O95:O100"/>
    <mergeCell ref="P95:P100"/>
    <mergeCell ref="Q95:Q100"/>
    <mergeCell ref="R95:R100"/>
    <mergeCell ref="BL89:BL94"/>
    <mergeCell ref="D95:D100"/>
    <mergeCell ref="E95:E100"/>
    <mergeCell ref="F95:F100"/>
    <mergeCell ref="G95:G100"/>
    <mergeCell ref="H95:H100"/>
    <mergeCell ref="I95:I100"/>
    <mergeCell ref="J95:J100"/>
    <mergeCell ref="K95:K100"/>
    <mergeCell ref="L95:L100"/>
    <mergeCell ref="BF89:BF94"/>
    <mergeCell ref="BG89:BG94"/>
    <mergeCell ref="BH89:BH94"/>
    <mergeCell ref="BI89:BI94"/>
    <mergeCell ref="BJ89:BJ94"/>
    <mergeCell ref="BK89:BK94"/>
    <mergeCell ref="AZ89:AZ94"/>
    <mergeCell ref="BA89:BA94"/>
    <mergeCell ref="BB89:BB94"/>
    <mergeCell ref="BC89:BC94"/>
    <mergeCell ref="BD89:BD94"/>
    <mergeCell ref="BE89:BE94"/>
    <mergeCell ref="AT89:AT94"/>
    <mergeCell ref="AU89:AU94"/>
    <mergeCell ref="AV89:AV94"/>
    <mergeCell ref="AW89:AW94"/>
    <mergeCell ref="AX89:AX94"/>
    <mergeCell ref="AY89:AY94"/>
    <mergeCell ref="Y89:Y94"/>
    <mergeCell ref="AO89:AO94"/>
    <mergeCell ref="AP89:AP94"/>
    <mergeCell ref="AQ89:AQ94"/>
    <mergeCell ref="AR89:AR94"/>
    <mergeCell ref="AS89:AS94"/>
    <mergeCell ref="S89:S94"/>
    <mergeCell ref="T89:T94"/>
    <mergeCell ref="U89:U94"/>
    <mergeCell ref="V89:V94"/>
    <mergeCell ref="W89:W94"/>
    <mergeCell ref="X89:X94"/>
    <mergeCell ref="M89:M94"/>
    <mergeCell ref="N89:N94"/>
    <mergeCell ref="O89:O94"/>
    <mergeCell ref="P89:P94"/>
    <mergeCell ref="Q89:Q94"/>
    <mergeCell ref="R89:R94"/>
    <mergeCell ref="BL83:BL88"/>
    <mergeCell ref="D89:D94"/>
    <mergeCell ref="E89:E94"/>
    <mergeCell ref="F89:F94"/>
    <mergeCell ref="G89:G94"/>
    <mergeCell ref="H89:H94"/>
    <mergeCell ref="I89:I94"/>
    <mergeCell ref="J89:J94"/>
    <mergeCell ref="K89:K94"/>
    <mergeCell ref="L89:L94"/>
    <mergeCell ref="BF83:BF88"/>
    <mergeCell ref="BG83:BG88"/>
    <mergeCell ref="BH83:BH88"/>
    <mergeCell ref="BI83:BI88"/>
    <mergeCell ref="BJ83:BJ88"/>
    <mergeCell ref="BK83:BK88"/>
    <mergeCell ref="AZ83:AZ88"/>
    <mergeCell ref="BA83:BA88"/>
    <mergeCell ref="BB83:BB88"/>
    <mergeCell ref="BC83:BC88"/>
    <mergeCell ref="BD83:BD88"/>
    <mergeCell ref="BE83:BE88"/>
    <mergeCell ref="AT83:AT88"/>
    <mergeCell ref="AU83:AU88"/>
    <mergeCell ref="AV83:AV88"/>
    <mergeCell ref="AW83:AW88"/>
    <mergeCell ref="AX83:AX88"/>
    <mergeCell ref="AY83:AY88"/>
    <mergeCell ref="Y83:Y88"/>
    <mergeCell ref="AO83:AO88"/>
    <mergeCell ref="AP83:AP88"/>
    <mergeCell ref="AQ83:AQ88"/>
    <mergeCell ref="AR83:AR88"/>
    <mergeCell ref="AS83:AS88"/>
    <mergeCell ref="S83:S88"/>
    <mergeCell ref="T83:T88"/>
    <mergeCell ref="U83:U88"/>
    <mergeCell ref="V83:V88"/>
    <mergeCell ref="W83:W88"/>
    <mergeCell ref="X83:X88"/>
    <mergeCell ref="M83:M88"/>
    <mergeCell ref="N83:N88"/>
    <mergeCell ref="O83:O88"/>
    <mergeCell ref="P83:P88"/>
    <mergeCell ref="Q83:Q88"/>
    <mergeCell ref="R83:R88"/>
    <mergeCell ref="BL77:BL82"/>
    <mergeCell ref="D83:D88"/>
    <mergeCell ref="E83:E88"/>
    <mergeCell ref="F83:F88"/>
    <mergeCell ref="G83:G88"/>
    <mergeCell ref="H83:H88"/>
    <mergeCell ref="I83:I88"/>
    <mergeCell ref="J83:J88"/>
    <mergeCell ref="K83:K88"/>
    <mergeCell ref="L83:L88"/>
    <mergeCell ref="BF77:BF82"/>
    <mergeCell ref="BG77:BG82"/>
    <mergeCell ref="BH77:BH82"/>
    <mergeCell ref="BI77:BI82"/>
    <mergeCell ref="BJ77:BJ82"/>
    <mergeCell ref="BK77:BK82"/>
    <mergeCell ref="AZ77:AZ82"/>
    <mergeCell ref="BA77:BA82"/>
    <mergeCell ref="BB77:BB82"/>
    <mergeCell ref="BC77:BC82"/>
    <mergeCell ref="BD77:BD82"/>
    <mergeCell ref="BE77:BE82"/>
    <mergeCell ref="AT77:AT82"/>
    <mergeCell ref="AU77:AU82"/>
    <mergeCell ref="AV77:AV82"/>
    <mergeCell ref="AW77:AW82"/>
    <mergeCell ref="AX77:AX82"/>
    <mergeCell ref="AY77:AY82"/>
    <mergeCell ref="Y77:Y82"/>
    <mergeCell ref="AO77:AO82"/>
    <mergeCell ref="AP77:AP82"/>
    <mergeCell ref="AQ77:AQ82"/>
    <mergeCell ref="AR77:AR82"/>
    <mergeCell ref="AS77:AS82"/>
    <mergeCell ref="S77:S82"/>
    <mergeCell ref="T77:T82"/>
    <mergeCell ref="U77:U82"/>
    <mergeCell ref="V77:V82"/>
    <mergeCell ref="W77:W82"/>
    <mergeCell ref="X77:X82"/>
    <mergeCell ref="M77:M82"/>
    <mergeCell ref="N77:N82"/>
    <mergeCell ref="O77:O82"/>
    <mergeCell ref="P77:P82"/>
    <mergeCell ref="Q77:Q82"/>
    <mergeCell ref="R77:R82"/>
    <mergeCell ref="BL71:BL76"/>
    <mergeCell ref="D77:D82"/>
    <mergeCell ref="E77:E82"/>
    <mergeCell ref="F77:F82"/>
    <mergeCell ref="G77:G82"/>
    <mergeCell ref="H77:H82"/>
    <mergeCell ref="I77:I82"/>
    <mergeCell ref="J77:J82"/>
    <mergeCell ref="K77:K82"/>
    <mergeCell ref="L77:L82"/>
    <mergeCell ref="BF71:BF76"/>
    <mergeCell ref="BG71:BG76"/>
    <mergeCell ref="BH71:BH76"/>
    <mergeCell ref="BI71:BI76"/>
    <mergeCell ref="BJ71:BJ76"/>
    <mergeCell ref="BK71:BK76"/>
    <mergeCell ref="AZ71:AZ76"/>
    <mergeCell ref="BA71:BA76"/>
    <mergeCell ref="BB71:BB76"/>
    <mergeCell ref="BC71:BC76"/>
    <mergeCell ref="BD71:BD76"/>
    <mergeCell ref="BE71:BE76"/>
    <mergeCell ref="AT71:AT76"/>
    <mergeCell ref="AU71:AU76"/>
    <mergeCell ref="AV71:AV76"/>
    <mergeCell ref="AW71:AW76"/>
    <mergeCell ref="AX71:AX76"/>
    <mergeCell ref="AY71:AY76"/>
    <mergeCell ref="Y71:Y76"/>
    <mergeCell ref="AO71:AO76"/>
    <mergeCell ref="AP71:AP76"/>
    <mergeCell ref="AQ71:AQ76"/>
    <mergeCell ref="AR71:AR76"/>
    <mergeCell ref="AS71:AS76"/>
    <mergeCell ref="S71:S76"/>
    <mergeCell ref="T71:T76"/>
    <mergeCell ref="U71:U76"/>
    <mergeCell ref="V71:V76"/>
    <mergeCell ref="W71:W76"/>
    <mergeCell ref="X71:X76"/>
    <mergeCell ref="M71:M76"/>
    <mergeCell ref="N71:N76"/>
    <mergeCell ref="O71:O76"/>
    <mergeCell ref="P71:P76"/>
    <mergeCell ref="Q71:Q76"/>
    <mergeCell ref="R71:R76"/>
    <mergeCell ref="BL65:BL70"/>
    <mergeCell ref="D71:D76"/>
    <mergeCell ref="E71:E76"/>
    <mergeCell ref="F71:F76"/>
    <mergeCell ref="G71:G76"/>
    <mergeCell ref="H71:H76"/>
    <mergeCell ref="I71:I76"/>
    <mergeCell ref="J71:J76"/>
    <mergeCell ref="K71:K76"/>
    <mergeCell ref="L71:L76"/>
    <mergeCell ref="BF65:BF70"/>
    <mergeCell ref="BG65:BG70"/>
    <mergeCell ref="BH65:BH70"/>
    <mergeCell ref="BI65:BI70"/>
    <mergeCell ref="BJ65:BJ70"/>
    <mergeCell ref="BK65:BK70"/>
    <mergeCell ref="AZ65:AZ70"/>
    <mergeCell ref="BA65:BA70"/>
    <mergeCell ref="BB65:BB70"/>
    <mergeCell ref="BC65:BC70"/>
    <mergeCell ref="BD65:BD70"/>
    <mergeCell ref="BE65:BE70"/>
    <mergeCell ref="AT65:AT70"/>
    <mergeCell ref="AU65:AU70"/>
    <mergeCell ref="AV65:AV70"/>
    <mergeCell ref="AW65:AW70"/>
    <mergeCell ref="AX65:AX70"/>
    <mergeCell ref="AY65:AY70"/>
    <mergeCell ref="Y65:Y70"/>
    <mergeCell ref="AO65:AO70"/>
    <mergeCell ref="AP65:AP70"/>
    <mergeCell ref="AQ65:AQ70"/>
    <mergeCell ref="AR65:AR70"/>
    <mergeCell ref="AS65:AS70"/>
    <mergeCell ref="S65:S70"/>
    <mergeCell ref="T65:T70"/>
    <mergeCell ref="U65:U70"/>
    <mergeCell ref="V65:V70"/>
    <mergeCell ref="W65:W70"/>
    <mergeCell ref="X65:X70"/>
    <mergeCell ref="M65:M70"/>
    <mergeCell ref="N65:N70"/>
    <mergeCell ref="O65:O70"/>
    <mergeCell ref="P65:P70"/>
    <mergeCell ref="Q65:Q70"/>
    <mergeCell ref="R65:R70"/>
    <mergeCell ref="BL59:BL64"/>
    <mergeCell ref="D65:D70"/>
    <mergeCell ref="E65:E70"/>
    <mergeCell ref="F65:F70"/>
    <mergeCell ref="G65:G70"/>
    <mergeCell ref="H65:H70"/>
    <mergeCell ref="I65:I70"/>
    <mergeCell ref="J65:J70"/>
    <mergeCell ref="K65:K70"/>
    <mergeCell ref="L65:L70"/>
    <mergeCell ref="BF59:BF64"/>
    <mergeCell ref="BG59:BG64"/>
    <mergeCell ref="BH59:BH64"/>
    <mergeCell ref="BI59:BI64"/>
    <mergeCell ref="BJ59:BJ64"/>
    <mergeCell ref="BK59:BK64"/>
    <mergeCell ref="AZ59:AZ64"/>
    <mergeCell ref="BA59:BA64"/>
    <mergeCell ref="BB59:BB64"/>
    <mergeCell ref="BC59:BC64"/>
    <mergeCell ref="BD59:BD64"/>
    <mergeCell ref="BE59:BE64"/>
    <mergeCell ref="AT59:AT64"/>
    <mergeCell ref="AU59:AU64"/>
    <mergeCell ref="AV59:AV64"/>
    <mergeCell ref="AW59:AW64"/>
    <mergeCell ref="AX59:AX64"/>
    <mergeCell ref="AY59:AY64"/>
    <mergeCell ref="Y59:Y64"/>
    <mergeCell ref="AO59:AO64"/>
    <mergeCell ref="AP59:AP64"/>
    <mergeCell ref="AQ59:AQ64"/>
    <mergeCell ref="T59:T64"/>
    <mergeCell ref="U59:U64"/>
    <mergeCell ref="V59:V64"/>
    <mergeCell ref="W59:W64"/>
    <mergeCell ref="X59:X64"/>
    <mergeCell ref="M59:M64"/>
    <mergeCell ref="N59:N64"/>
    <mergeCell ref="O59:O64"/>
    <mergeCell ref="P59:P64"/>
    <mergeCell ref="Q59:Q64"/>
    <mergeCell ref="R59:R64"/>
    <mergeCell ref="G59:G64"/>
    <mergeCell ref="H59:H64"/>
    <mergeCell ref="I59:I64"/>
    <mergeCell ref="J59:J64"/>
    <mergeCell ref="K59:K64"/>
    <mergeCell ref="L59:L64"/>
    <mergeCell ref="BL53:BL58"/>
    <mergeCell ref="A59:A226"/>
    <mergeCell ref="B59:B226"/>
    <mergeCell ref="C59:C226"/>
    <mergeCell ref="D59:D64"/>
    <mergeCell ref="E59:E64"/>
    <mergeCell ref="F59:F64"/>
    <mergeCell ref="BC53:BC58"/>
    <mergeCell ref="BD53:BD58"/>
    <mergeCell ref="BE53:BE58"/>
    <mergeCell ref="BF53:BF58"/>
    <mergeCell ref="BG53:BG58"/>
    <mergeCell ref="BH53:BH58"/>
    <mergeCell ref="AW53:AW58"/>
    <mergeCell ref="AX53:AX58"/>
    <mergeCell ref="AY53:AY58"/>
    <mergeCell ref="AZ53:AZ58"/>
    <mergeCell ref="BA53:BA58"/>
    <mergeCell ref="BB53:BB58"/>
    <mergeCell ref="AQ53:AQ58"/>
    <mergeCell ref="AR53:AR58"/>
    <mergeCell ref="AS53:AS58"/>
    <mergeCell ref="AT53:AT58"/>
    <mergeCell ref="AU53:AU58"/>
    <mergeCell ref="AV53:AV58"/>
    <mergeCell ref="V53:V58"/>
    <mergeCell ref="W53:W58"/>
    <mergeCell ref="X53:X58"/>
    <mergeCell ref="Y53:Y58"/>
    <mergeCell ref="AR59:AR64"/>
    <mergeCell ref="AS59:AS64"/>
    <mergeCell ref="S59:S64"/>
    <mergeCell ref="AP53:AP58"/>
    <mergeCell ref="P53:P58"/>
    <mergeCell ref="Q53:Q58"/>
    <mergeCell ref="R53:R58"/>
    <mergeCell ref="S53:S58"/>
    <mergeCell ref="T53:T58"/>
    <mergeCell ref="U53:U58"/>
    <mergeCell ref="J53:J58"/>
    <mergeCell ref="K53:K58"/>
    <mergeCell ref="L53:L58"/>
    <mergeCell ref="M53:M58"/>
    <mergeCell ref="N53:N58"/>
    <mergeCell ref="O53:O58"/>
    <mergeCell ref="BI47:BI52"/>
    <mergeCell ref="BJ47:BJ52"/>
    <mergeCell ref="BK47:BK52"/>
    <mergeCell ref="Q47:Q52"/>
    <mergeCell ref="R47:R52"/>
    <mergeCell ref="S47:S52"/>
    <mergeCell ref="T47:T52"/>
    <mergeCell ref="U47:U52"/>
    <mergeCell ref="J47:J52"/>
    <mergeCell ref="K47:K52"/>
    <mergeCell ref="L47:L52"/>
    <mergeCell ref="M47:M52"/>
    <mergeCell ref="N47:N52"/>
    <mergeCell ref="O47:O52"/>
    <mergeCell ref="BI53:BI58"/>
    <mergeCell ref="BJ53:BJ58"/>
    <mergeCell ref="BK53:BK58"/>
    <mergeCell ref="D53:D58"/>
    <mergeCell ref="E53:E58"/>
    <mergeCell ref="F53:F58"/>
    <mergeCell ref="G53:G58"/>
    <mergeCell ref="H53:H58"/>
    <mergeCell ref="I53:I58"/>
    <mergeCell ref="BC47:BC52"/>
    <mergeCell ref="BD47:BD52"/>
    <mergeCell ref="BE47:BE52"/>
    <mergeCell ref="BF47:BF52"/>
    <mergeCell ref="BG47:BG52"/>
    <mergeCell ref="BH47:BH52"/>
    <mergeCell ref="AW47:AW52"/>
    <mergeCell ref="AX47:AX52"/>
    <mergeCell ref="AY47:AY52"/>
    <mergeCell ref="AZ47:AZ52"/>
    <mergeCell ref="BA47:BA52"/>
    <mergeCell ref="BB47:BB52"/>
    <mergeCell ref="AQ47:AQ52"/>
    <mergeCell ref="AR47:AR52"/>
    <mergeCell ref="AS47:AS52"/>
    <mergeCell ref="AT47:AT52"/>
    <mergeCell ref="AU47:AU52"/>
    <mergeCell ref="AV47:AV52"/>
    <mergeCell ref="V47:V52"/>
    <mergeCell ref="W47:W52"/>
    <mergeCell ref="X47:X52"/>
    <mergeCell ref="Y47:Y52"/>
    <mergeCell ref="AO47:AO52"/>
    <mergeCell ref="AP47:AP52"/>
    <mergeCell ref="P47:P52"/>
    <mergeCell ref="AO53:AO58"/>
    <mergeCell ref="BL41:BL46"/>
    <mergeCell ref="D47:D52"/>
    <mergeCell ref="E47:E52"/>
    <mergeCell ref="F47:F52"/>
    <mergeCell ref="G47:G52"/>
    <mergeCell ref="H47:H52"/>
    <mergeCell ref="I47:I52"/>
    <mergeCell ref="BC41:BC46"/>
    <mergeCell ref="BD41:BD46"/>
    <mergeCell ref="BE41:BE46"/>
    <mergeCell ref="BF41:BF46"/>
    <mergeCell ref="BG41:BG46"/>
    <mergeCell ref="BH41:BH46"/>
    <mergeCell ref="AW41:AW46"/>
    <mergeCell ref="AX41:AX46"/>
    <mergeCell ref="AY41:AY46"/>
    <mergeCell ref="AZ41:AZ46"/>
    <mergeCell ref="BA41:BA46"/>
    <mergeCell ref="BB41:BB46"/>
    <mergeCell ref="AQ41:AQ46"/>
    <mergeCell ref="AR41:AR46"/>
    <mergeCell ref="AS41:AS46"/>
    <mergeCell ref="AT41:AT46"/>
    <mergeCell ref="AU41:AU46"/>
    <mergeCell ref="AV41:AV46"/>
    <mergeCell ref="V41:V46"/>
    <mergeCell ref="W41:W46"/>
    <mergeCell ref="X41:X46"/>
    <mergeCell ref="Y41:Y46"/>
    <mergeCell ref="BL47:BL52"/>
    <mergeCell ref="AP41:AP46"/>
    <mergeCell ref="P41:P46"/>
    <mergeCell ref="Q41:Q46"/>
    <mergeCell ref="R41:R46"/>
    <mergeCell ref="S41:S46"/>
    <mergeCell ref="T41:T46"/>
    <mergeCell ref="U41:U46"/>
    <mergeCell ref="J41:J46"/>
    <mergeCell ref="K41:K46"/>
    <mergeCell ref="L41:L46"/>
    <mergeCell ref="M41:M46"/>
    <mergeCell ref="N41:N46"/>
    <mergeCell ref="O41:O46"/>
    <mergeCell ref="BI35:BI40"/>
    <mergeCell ref="BJ35:BJ40"/>
    <mergeCell ref="BK35:BK40"/>
    <mergeCell ref="Q35:Q40"/>
    <mergeCell ref="R35:R40"/>
    <mergeCell ref="S35:S40"/>
    <mergeCell ref="T35:T40"/>
    <mergeCell ref="U35:U40"/>
    <mergeCell ref="J35:J40"/>
    <mergeCell ref="K35:K40"/>
    <mergeCell ref="L35:L40"/>
    <mergeCell ref="M35:M40"/>
    <mergeCell ref="N35:N40"/>
    <mergeCell ref="O35:O40"/>
    <mergeCell ref="BI41:BI46"/>
    <mergeCell ref="BJ41:BJ46"/>
    <mergeCell ref="BK41:BK46"/>
    <mergeCell ref="D41:D46"/>
    <mergeCell ref="E41:E46"/>
    <mergeCell ref="F41:F46"/>
    <mergeCell ref="G41:G46"/>
    <mergeCell ref="H41:H46"/>
    <mergeCell ref="I41:I46"/>
    <mergeCell ref="BC35:BC40"/>
    <mergeCell ref="BD35:BD40"/>
    <mergeCell ref="BE35:BE40"/>
    <mergeCell ref="BF35:BF40"/>
    <mergeCell ref="BG35:BG40"/>
    <mergeCell ref="BH35:BH40"/>
    <mergeCell ref="AW35:AW40"/>
    <mergeCell ref="AX35:AX40"/>
    <mergeCell ref="AY35:AY40"/>
    <mergeCell ref="AZ35:AZ40"/>
    <mergeCell ref="BA35:BA40"/>
    <mergeCell ref="BB35:BB40"/>
    <mergeCell ref="AQ35:AQ40"/>
    <mergeCell ref="AR35:AR40"/>
    <mergeCell ref="AS35:AS40"/>
    <mergeCell ref="AT35:AT40"/>
    <mergeCell ref="AU35:AU40"/>
    <mergeCell ref="AV35:AV40"/>
    <mergeCell ref="V35:V40"/>
    <mergeCell ref="W35:W40"/>
    <mergeCell ref="X35:X40"/>
    <mergeCell ref="Y35:Y40"/>
    <mergeCell ref="AO35:AO40"/>
    <mergeCell ref="AP35:AP40"/>
    <mergeCell ref="P35:P40"/>
    <mergeCell ref="AO41:AO46"/>
    <mergeCell ref="BL29:BL34"/>
    <mergeCell ref="D35:D40"/>
    <mergeCell ref="E35:E40"/>
    <mergeCell ref="F35:F40"/>
    <mergeCell ref="G35:G40"/>
    <mergeCell ref="H35:H40"/>
    <mergeCell ref="I35:I40"/>
    <mergeCell ref="BC29:BC34"/>
    <mergeCell ref="BD29:BD34"/>
    <mergeCell ref="BE29:BE34"/>
    <mergeCell ref="BF29:BF34"/>
    <mergeCell ref="BG29:BG34"/>
    <mergeCell ref="BH29:BH34"/>
    <mergeCell ref="AW29:AW34"/>
    <mergeCell ref="AX29:AX34"/>
    <mergeCell ref="AY29:AY34"/>
    <mergeCell ref="AZ29:AZ34"/>
    <mergeCell ref="BA29:BA34"/>
    <mergeCell ref="BB29:BB34"/>
    <mergeCell ref="AQ29:AQ34"/>
    <mergeCell ref="AR29:AR34"/>
    <mergeCell ref="AS29:AS34"/>
    <mergeCell ref="AT29:AT34"/>
    <mergeCell ref="AU29:AU34"/>
    <mergeCell ref="AV29:AV34"/>
    <mergeCell ref="V29:V34"/>
    <mergeCell ref="W29:W34"/>
    <mergeCell ref="X29:X34"/>
    <mergeCell ref="Y29:Y34"/>
    <mergeCell ref="BL35:BL40"/>
    <mergeCell ref="AP29:AP34"/>
    <mergeCell ref="P29:P34"/>
    <mergeCell ref="M29:M34"/>
    <mergeCell ref="N29:N34"/>
    <mergeCell ref="O29:O34"/>
    <mergeCell ref="BI23:BI28"/>
    <mergeCell ref="BJ23:BJ28"/>
    <mergeCell ref="BK23:BK28"/>
    <mergeCell ref="Q23:Q28"/>
    <mergeCell ref="R23:R28"/>
    <mergeCell ref="S23:S28"/>
    <mergeCell ref="T23:T28"/>
    <mergeCell ref="U23:U28"/>
    <mergeCell ref="J23:J28"/>
    <mergeCell ref="K23:K28"/>
    <mergeCell ref="L23:L28"/>
    <mergeCell ref="M23:M28"/>
    <mergeCell ref="N23:N28"/>
    <mergeCell ref="O23:O28"/>
    <mergeCell ref="BI29:BI34"/>
    <mergeCell ref="BJ29:BJ34"/>
    <mergeCell ref="BK29:BK34"/>
    <mergeCell ref="BL23:BL28"/>
    <mergeCell ref="D29:D34"/>
    <mergeCell ref="E29:E34"/>
    <mergeCell ref="F29:F34"/>
    <mergeCell ref="G29:G34"/>
    <mergeCell ref="H29:H34"/>
    <mergeCell ref="I29:I34"/>
    <mergeCell ref="BC23:BC28"/>
    <mergeCell ref="BD23:BD28"/>
    <mergeCell ref="BE23:BE28"/>
    <mergeCell ref="BF23:BF28"/>
    <mergeCell ref="BG23:BG28"/>
    <mergeCell ref="BH23:BH28"/>
    <mergeCell ref="AW23:AW28"/>
    <mergeCell ref="AX23:AX28"/>
    <mergeCell ref="AY23:AY28"/>
    <mergeCell ref="AZ23:AZ28"/>
    <mergeCell ref="BA23:BA28"/>
    <mergeCell ref="BB23:BB28"/>
    <mergeCell ref="AQ23:AQ28"/>
    <mergeCell ref="AR23:AR28"/>
    <mergeCell ref="AS23:AS28"/>
    <mergeCell ref="AT23:AT28"/>
    <mergeCell ref="AU23:AU28"/>
    <mergeCell ref="AV23:AV28"/>
    <mergeCell ref="V23:V28"/>
    <mergeCell ref="W23:W28"/>
    <mergeCell ref="X23:X28"/>
    <mergeCell ref="Y23:Y28"/>
    <mergeCell ref="AO23:AO28"/>
    <mergeCell ref="AP23:AP28"/>
    <mergeCell ref="P23:P28"/>
    <mergeCell ref="BF17:BF22"/>
    <mergeCell ref="BG17:BG21"/>
    <mergeCell ref="BH17:BH21"/>
    <mergeCell ref="BI17:BI21"/>
    <mergeCell ref="BJ17:BJ21"/>
    <mergeCell ref="BK17:BK21"/>
    <mergeCell ref="AZ17:AZ22"/>
    <mergeCell ref="BA17:BA22"/>
    <mergeCell ref="BB17:BB22"/>
    <mergeCell ref="BC17:BC22"/>
    <mergeCell ref="BD17:BD22"/>
    <mergeCell ref="BE17:BE22"/>
    <mergeCell ref="AT17:AT22"/>
    <mergeCell ref="AU17:AU22"/>
    <mergeCell ref="AV17:AV22"/>
    <mergeCell ref="AW17:AW22"/>
    <mergeCell ref="AX17:AX22"/>
    <mergeCell ref="AY17:AY22"/>
    <mergeCell ref="BE11:BE13"/>
    <mergeCell ref="AT11:AT16"/>
    <mergeCell ref="AU11:AU16"/>
    <mergeCell ref="AV11:AV16"/>
    <mergeCell ref="AW11:AW16"/>
    <mergeCell ref="AX11:AX16"/>
    <mergeCell ref="AY11:AY16"/>
    <mergeCell ref="Y11:Y16"/>
    <mergeCell ref="AO11:AO16"/>
    <mergeCell ref="AP11:AP16"/>
    <mergeCell ref="A23:A58"/>
    <mergeCell ref="B23:B58"/>
    <mergeCell ref="C23:C58"/>
    <mergeCell ref="D23:D28"/>
    <mergeCell ref="E23:E28"/>
    <mergeCell ref="F23:F28"/>
    <mergeCell ref="G23:G28"/>
    <mergeCell ref="H23:H28"/>
    <mergeCell ref="I23:I28"/>
    <mergeCell ref="Y17:Y22"/>
    <mergeCell ref="AO17:AO22"/>
    <mergeCell ref="AP17:AP22"/>
    <mergeCell ref="AQ17:AQ22"/>
    <mergeCell ref="AO29:AO34"/>
    <mergeCell ref="Q29:Q34"/>
    <mergeCell ref="R29:R34"/>
    <mergeCell ref="S29:S34"/>
    <mergeCell ref="T29:T34"/>
    <mergeCell ref="U29:U34"/>
    <mergeCell ref="J29:J34"/>
    <mergeCell ref="K29:K34"/>
    <mergeCell ref="L29:L34"/>
    <mergeCell ref="O11:O16"/>
    <mergeCell ref="P11:P16"/>
    <mergeCell ref="Q11:Q16"/>
    <mergeCell ref="R11:R16"/>
    <mergeCell ref="G11:G16"/>
    <mergeCell ref="H11:H16"/>
    <mergeCell ref="I11:I16"/>
    <mergeCell ref="J11:J16"/>
    <mergeCell ref="K11:K16"/>
    <mergeCell ref="L11:L16"/>
    <mergeCell ref="BL11:BL13"/>
    <mergeCell ref="D17:D22"/>
    <mergeCell ref="E17:E22"/>
    <mergeCell ref="F17:F22"/>
    <mergeCell ref="G17:G22"/>
    <mergeCell ref="H17:H22"/>
    <mergeCell ref="I17:I22"/>
    <mergeCell ref="J17:J22"/>
    <mergeCell ref="K17:K22"/>
    <mergeCell ref="L17:L22"/>
    <mergeCell ref="BF11:BF13"/>
    <mergeCell ref="BG11:BG13"/>
    <mergeCell ref="BH11:BH13"/>
    <mergeCell ref="BI11:BI13"/>
    <mergeCell ref="BJ11:BJ13"/>
    <mergeCell ref="BK11:BK13"/>
    <mergeCell ref="AZ11:AZ16"/>
    <mergeCell ref="BA11:BA16"/>
    <mergeCell ref="BL17:BL21"/>
    <mergeCell ref="BB11:BB16"/>
    <mergeCell ref="BC11:BC13"/>
    <mergeCell ref="BD11:BD13"/>
    <mergeCell ref="AS10:AT10"/>
    <mergeCell ref="A11:A22"/>
    <mergeCell ref="B11:B22"/>
    <mergeCell ref="C11:C22"/>
    <mergeCell ref="D11:D16"/>
    <mergeCell ref="E11:E16"/>
    <mergeCell ref="F11:F16"/>
    <mergeCell ref="AR17:AR22"/>
    <mergeCell ref="AS17:AS22"/>
    <mergeCell ref="S17:S22"/>
    <mergeCell ref="T17:T22"/>
    <mergeCell ref="U17:U22"/>
    <mergeCell ref="V17:V22"/>
    <mergeCell ref="W17:W22"/>
    <mergeCell ref="X17:X22"/>
    <mergeCell ref="M17:M22"/>
    <mergeCell ref="N17:N22"/>
    <mergeCell ref="O17:O22"/>
    <mergeCell ref="P17:P22"/>
    <mergeCell ref="Q17:Q22"/>
    <mergeCell ref="R17:R22"/>
    <mergeCell ref="AQ11:AQ16"/>
    <mergeCell ref="AR11:AR16"/>
    <mergeCell ref="AS11:AS16"/>
    <mergeCell ref="S11:S16"/>
    <mergeCell ref="T11:T16"/>
    <mergeCell ref="U11:U16"/>
    <mergeCell ref="V11:V16"/>
    <mergeCell ref="W11:W16"/>
    <mergeCell ref="X11:X16"/>
    <mergeCell ref="M11:M16"/>
    <mergeCell ref="N11:N16"/>
    <mergeCell ref="A1:G1"/>
    <mergeCell ref="I1:I4"/>
    <mergeCell ref="B3:C3"/>
    <mergeCell ref="B4:G4"/>
    <mergeCell ref="A6:K6"/>
    <mergeCell ref="A8:A10"/>
    <mergeCell ref="B8:B10"/>
    <mergeCell ref="C8:C10"/>
    <mergeCell ref="D8:O8"/>
    <mergeCell ref="AO9:AQ9"/>
    <mergeCell ref="AR9:AT9"/>
    <mergeCell ref="BC9:BD9"/>
    <mergeCell ref="BE9:BH9"/>
    <mergeCell ref="BJ9:BL9"/>
    <mergeCell ref="D10:F10"/>
    <mergeCell ref="P10:Q10"/>
    <mergeCell ref="R10:S10"/>
    <mergeCell ref="T10:U10"/>
    <mergeCell ref="V10:W10"/>
    <mergeCell ref="P8:Y8"/>
    <mergeCell ref="Z8:AN8"/>
    <mergeCell ref="AO8:AW8"/>
    <mergeCell ref="AX8:BB9"/>
    <mergeCell ref="BC8:BL8"/>
    <mergeCell ref="N9:O9"/>
    <mergeCell ref="P9:Q9"/>
    <mergeCell ref="R9:W9"/>
    <mergeCell ref="Z9:AC9"/>
    <mergeCell ref="AE9:AN9"/>
    <mergeCell ref="AE10:AF10"/>
    <mergeCell ref="AG10:AH10"/>
    <mergeCell ref="AP10:AQ10"/>
  </mergeCells>
  <conditionalFormatting sqref="P227:P232">
    <cfRule type="cellIs" dxfId="1309" priority="952" operator="equal">
      <formula>"Muy Alta"</formula>
    </cfRule>
    <cfRule type="cellIs" dxfId="1308" priority="953" operator="equal">
      <formula>"Alta"</formula>
    </cfRule>
    <cfRule type="cellIs" dxfId="1307" priority="954" operator="equal">
      <formula>"Media"</formula>
    </cfRule>
    <cfRule type="cellIs" dxfId="1306" priority="955" operator="equal">
      <formula>"Baja"</formula>
    </cfRule>
  </conditionalFormatting>
  <conditionalFormatting sqref="AQ11:AQ22">
    <cfRule type="cellIs" dxfId="1305" priority="1298" operator="equal">
      <formula>"Muy Baja"</formula>
    </cfRule>
    <cfRule type="cellIs" dxfId="1304" priority="1299" operator="equal">
      <formula>"Baja"</formula>
    </cfRule>
    <cfRule type="cellIs" dxfId="1303" priority="1300" operator="equal">
      <formula>"Media"</formula>
    </cfRule>
    <cfRule type="cellIs" dxfId="1302" priority="1301" operator="equal">
      <formula>"Alta"</formula>
    </cfRule>
    <cfRule type="cellIs" dxfId="1301" priority="1302" operator="equal">
      <formula>"Muy Alta"</formula>
    </cfRule>
  </conditionalFormatting>
  <conditionalFormatting sqref="AT11:AT22">
    <cfRule type="cellIs" dxfId="1300" priority="1293" operator="equal">
      <formula>"Leve"</formula>
    </cfRule>
    <cfRule type="cellIs" dxfId="1299" priority="1294" operator="equal">
      <formula>"Menor"</formula>
    </cfRule>
    <cfRule type="cellIs" dxfId="1298" priority="1295" operator="equal">
      <formula>"Moderado"</formula>
    </cfRule>
    <cfRule type="cellIs" dxfId="1297" priority="1296" operator="equal">
      <formula>"Mayor"</formula>
    </cfRule>
    <cfRule type="cellIs" dxfId="1296" priority="1297" operator="equal">
      <formula>"Catastrófico"</formula>
    </cfRule>
  </conditionalFormatting>
  <conditionalFormatting sqref="AV11:AV22">
    <cfRule type="cellIs" dxfId="1295" priority="1289" operator="equal">
      <formula>"Bajo"</formula>
    </cfRule>
    <cfRule type="cellIs" dxfId="1294" priority="1290" operator="equal">
      <formula>"Moderado"</formula>
    </cfRule>
    <cfRule type="cellIs" dxfId="1293" priority="1291" operator="equal">
      <formula>"Alto"</formula>
    </cfRule>
    <cfRule type="cellIs" dxfId="1292" priority="1292" operator="equal">
      <formula>"Extremo"</formula>
    </cfRule>
  </conditionalFormatting>
  <conditionalFormatting sqref="P11:P22">
    <cfRule type="cellIs" dxfId="1291" priority="1288" operator="equal">
      <formula>"Muy Baja"</formula>
    </cfRule>
  </conditionalFormatting>
  <conditionalFormatting sqref="P11:P16">
    <cfRule type="cellIs" dxfId="1290" priority="1284" operator="equal">
      <formula>"Muy Alta"</formula>
    </cfRule>
    <cfRule type="cellIs" dxfId="1289" priority="1285" operator="equal">
      <formula>"Alta"</formula>
    </cfRule>
    <cfRule type="cellIs" dxfId="1288" priority="1286" operator="equal">
      <formula>"Media"</formula>
    </cfRule>
    <cfRule type="cellIs" dxfId="1287" priority="1287" operator="equal">
      <formula>"Baja"</formula>
    </cfRule>
  </conditionalFormatting>
  <conditionalFormatting sqref="P17:P22">
    <cfRule type="cellIs" dxfId="1286" priority="1280" operator="equal">
      <formula>"Muy Alta"</formula>
    </cfRule>
    <cfRule type="cellIs" dxfId="1285" priority="1281" operator="equal">
      <formula>"Alta"</formula>
    </cfRule>
    <cfRule type="cellIs" dxfId="1284" priority="1282" operator="equal">
      <formula>"Media"</formula>
    </cfRule>
    <cfRule type="cellIs" dxfId="1283" priority="1283" operator="equal">
      <formula>"Baja"</formula>
    </cfRule>
  </conditionalFormatting>
  <conditionalFormatting sqref="P449:P454">
    <cfRule type="cellIs" dxfId="1282" priority="627" operator="equal">
      <formula>"Muy Alta"</formula>
    </cfRule>
    <cfRule type="cellIs" dxfId="1281" priority="628" operator="equal">
      <formula>"Alta"</formula>
    </cfRule>
    <cfRule type="cellIs" dxfId="1280" priority="629" operator="equal">
      <formula>"Media"</formula>
    </cfRule>
    <cfRule type="cellIs" dxfId="1279" priority="630" operator="equal">
      <formula>"Baja"</formula>
    </cfRule>
  </conditionalFormatting>
  <conditionalFormatting sqref="AU17:AU22">
    <cfRule type="cellIs" dxfId="1278" priority="1253" operator="equal">
      <formula>"Alto"</formula>
    </cfRule>
    <cfRule type="cellIs" dxfId="1277" priority="1254" operator="equal">
      <formula>"Moderado"</formula>
    </cfRule>
    <cfRule type="cellIs" dxfId="1276" priority="1255" operator="equal">
      <formula>"Bajo"</formula>
    </cfRule>
  </conditionalFormatting>
  <conditionalFormatting sqref="AU17:AU22">
    <cfRule type="cellIs" dxfId="1275" priority="1252" operator="equal">
      <formula>"Extremo"</formula>
    </cfRule>
  </conditionalFormatting>
  <conditionalFormatting sqref="AQ23:AQ58">
    <cfRule type="cellIs" dxfId="1274" priority="1247" operator="equal">
      <formula>"Muy Baja"</formula>
    </cfRule>
    <cfRule type="cellIs" dxfId="1273" priority="1248" operator="equal">
      <formula>"Baja"</formula>
    </cfRule>
    <cfRule type="cellIs" dxfId="1272" priority="1249" operator="equal">
      <formula>"Media"</formula>
    </cfRule>
    <cfRule type="cellIs" dxfId="1271" priority="1250" operator="equal">
      <formula>"Alta"</formula>
    </cfRule>
    <cfRule type="cellIs" dxfId="1270" priority="1251" operator="equal">
      <formula>"Muy Alta"</formula>
    </cfRule>
  </conditionalFormatting>
  <conditionalFormatting sqref="AT23:AT58">
    <cfRule type="cellIs" dxfId="1269" priority="1242" operator="equal">
      <formula>"Leve"</formula>
    </cfRule>
    <cfRule type="cellIs" dxfId="1268" priority="1243" operator="equal">
      <formula>"Menor"</formula>
    </cfRule>
    <cfRule type="cellIs" dxfId="1267" priority="1244" operator="equal">
      <formula>"Moderado"</formula>
    </cfRule>
    <cfRule type="cellIs" dxfId="1266" priority="1245" operator="equal">
      <formula>"Mayor"</formula>
    </cfRule>
    <cfRule type="cellIs" dxfId="1265" priority="1246" operator="equal">
      <formula>"Catastrófico"</formula>
    </cfRule>
  </conditionalFormatting>
  <conditionalFormatting sqref="AV23:AV58">
    <cfRule type="cellIs" dxfId="1264" priority="1238" operator="equal">
      <formula>"Bajo"</formula>
    </cfRule>
    <cfRule type="cellIs" dxfId="1263" priority="1239" operator="equal">
      <formula>"Moderado"</formula>
    </cfRule>
    <cfRule type="cellIs" dxfId="1262" priority="1240" operator="equal">
      <formula>"Alto"</formula>
    </cfRule>
    <cfRule type="cellIs" dxfId="1261" priority="1241" operator="equal">
      <formula>"Extremo"</formula>
    </cfRule>
  </conditionalFormatting>
  <conditionalFormatting sqref="P443:P448">
    <cfRule type="cellIs" dxfId="1260" priority="631" operator="equal">
      <formula>"Muy Alta"</formula>
    </cfRule>
    <cfRule type="cellIs" dxfId="1259" priority="632" operator="equal">
      <formula>"Alta"</formula>
    </cfRule>
    <cfRule type="cellIs" dxfId="1258" priority="633" operator="equal">
      <formula>"Media"</formula>
    </cfRule>
    <cfRule type="cellIs" dxfId="1257" priority="634" operator="equal">
      <formula>"Baja"</formula>
    </cfRule>
  </conditionalFormatting>
  <conditionalFormatting sqref="R11:R22">
    <cfRule type="cellIs" dxfId="1256" priority="1275" operator="equal">
      <formula>"Catastrófico"</formula>
    </cfRule>
    <cfRule type="cellIs" dxfId="1255" priority="1276" operator="equal">
      <formula>"Mayor"</formula>
    </cfRule>
    <cfRule type="cellIs" dxfId="1254" priority="1277" operator="equal">
      <formula>"Moderado"</formula>
    </cfRule>
    <cfRule type="cellIs" dxfId="1253" priority="1278" operator="equal">
      <formula>"Menor"</formula>
    </cfRule>
    <cfRule type="cellIs" dxfId="1252" priority="1279" operator="equal">
      <formula>"Leve"</formula>
    </cfRule>
  </conditionalFormatting>
  <conditionalFormatting sqref="T11:T22">
    <cfRule type="cellIs" dxfId="1251" priority="1270" operator="equal">
      <formula>"Catastrófico"</formula>
    </cfRule>
    <cfRule type="cellIs" dxfId="1250" priority="1271" operator="equal">
      <formula>"Mayor"</formula>
    </cfRule>
    <cfRule type="cellIs" dxfId="1249" priority="1272" operator="equal">
      <formula>"Moderado"</formula>
    </cfRule>
    <cfRule type="cellIs" dxfId="1248" priority="1273" operator="equal">
      <formula>"Menor"</formula>
    </cfRule>
    <cfRule type="cellIs" dxfId="1247" priority="1274" operator="equal">
      <formula>"Leve"</formula>
    </cfRule>
  </conditionalFormatting>
  <conditionalFormatting sqref="V11:V22">
    <cfRule type="cellIs" dxfId="1246" priority="1264" operator="equal">
      <formula>"Catastrófico"</formula>
    </cfRule>
    <cfRule type="cellIs" dxfId="1245" priority="1266" operator="equal">
      <formula>"Mayor"</formula>
    </cfRule>
    <cfRule type="cellIs" dxfId="1244" priority="1267" operator="equal">
      <formula>"Moderado"</formula>
    </cfRule>
    <cfRule type="cellIs" dxfId="1243" priority="1268" operator="equal">
      <formula>"Menor"</formula>
    </cfRule>
    <cfRule type="cellIs" dxfId="1242" priority="1269" operator="equal">
      <formula>"Leve"</formula>
    </cfRule>
  </conditionalFormatting>
  <conditionalFormatting sqref="V11:V16">
    <cfRule type="cellIs" dxfId="1241" priority="1265" operator="equal">
      <formula>"Catastrófico"</formula>
    </cfRule>
  </conditionalFormatting>
  <conditionalFormatting sqref="Y11:Y22">
    <cfRule type="cellIs" dxfId="1240" priority="1260" operator="equal">
      <formula>"Extremo"</formula>
    </cfRule>
    <cfRule type="cellIs" dxfId="1239" priority="1261" operator="equal">
      <formula>"Alto"</formula>
    </cfRule>
    <cfRule type="cellIs" dxfId="1238" priority="1262" operator="equal">
      <formula>"Moderado"</formula>
    </cfRule>
    <cfRule type="cellIs" dxfId="1237" priority="1263" operator="equal">
      <formula>"Bajo"</formula>
    </cfRule>
  </conditionalFormatting>
  <conditionalFormatting sqref="AU11:AU16">
    <cfRule type="cellIs" dxfId="1236" priority="1257" operator="equal">
      <formula>"Alto"</formula>
    </cfRule>
    <cfRule type="cellIs" dxfId="1235" priority="1258" operator="equal">
      <formula>"Moderado"</formula>
    </cfRule>
    <cfRule type="cellIs" dxfId="1234" priority="1259" operator="equal">
      <formula>"Bajo"</formula>
    </cfRule>
  </conditionalFormatting>
  <conditionalFormatting sqref="AU11:AU16">
    <cfRule type="cellIs" dxfId="1233" priority="1256" operator="equal">
      <formula>"Extremo"</formula>
    </cfRule>
  </conditionalFormatting>
  <conditionalFormatting sqref="P23:P58">
    <cfRule type="cellIs" dxfId="1232" priority="1237" operator="equal">
      <formula>"Muy Baja"</formula>
    </cfRule>
  </conditionalFormatting>
  <conditionalFormatting sqref="P23:P28">
    <cfRule type="cellIs" dxfId="1231" priority="1233" operator="equal">
      <formula>"Muy Alta"</formula>
    </cfRule>
    <cfRule type="cellIs" dxfId="1230" priority="1234" operator="equal">
      <formula>"Alta"</formula>
    </cfRule>
    <cfRule type="cellIs" dxfId="1229" priority="1235" operator="equal">
      <formula>"Media"</formula>
    </cfRule>
    <cfRule type="cellIs" dxfId="1228" priority="1236" operator="equal">
      <formula>"Baja"</formula>
    </cfRule>
  </conditionalFormatting>
  <conditionalFormatting sqref="P29:P34">
    <cfRule type="cellIs" dxfId="1227" priority="1229" operator="equal">
      <formula>"Muy Alta"</formula>
    </cfRule>
    <cfRule type="cellIs" dxfId="1226" priority="1230" operator="equal">
      <formula>"Alta"</formula>
    </cfRule>
    <cfRule type="cellIs" dxfId="1225" priority="1231" operator="equal">
      <formula>"Media"</formula>
    </cfRule>
    <cfRule type="cellIs" dxfId="1224" priority="1232" operator="equal">
      <formula>"Baja"</formula>
    </cfRule>
  </conditionalFormatting>
  <conditionalFormatting sqref="P35:P58">
    <cfRule type="cellIs" dxfId="1223" priority="1225" operator="equal">
      <formula>"Muy Alta"</formula>
    </cfRule>
    <cfRule type="cellIs" dxfId="1222" priority="1226" operator="equal">
      <formula>"Alta"</formula>
    </cfRule>
    <cfRule type="cellIs" dxfId="1221" priority="1227" operator="equal">
      <formula>"Media"</formula>
    </cfRule>
    <cfRule type="cellIs" dxfId="1220" priority="1228" operator="equal">
      <formula>"Baja"</formula>
    </cfRule>
  </conditionalFormatting>
  <conditionalFormatting sqref="R23:R58">
    <cfRule type="cellIs" dxfId="1219" priority="1220" operator="equal">
      <formula>"Catastrófico"</formula>
    </cfRule>
    <cfRule type="cellIs" dxfId="1218" priority="1221" operator="equal">
      <formula>"Mayor"</formula>
    </cfRule>
    <cfRule type="cellIs" dxfId="1217" priority="1222" operator="equal">
      <formula>"Moderado"</formula>
    </cfRule>
    <cfRule type="cellIs" dxfId="1216" priority="1223" operator="equal">
      <formula>"Menor"</formula>
    </cfRule>
    <cfRule type="cellIs" dxfId="1215" priority="1224" operator="equal">
      <formula>"Leve"</formula>
    </cfRule>
  </conditionalFormatting>
  <conditionalFormatting sqref="T23:T58">
    <cfRule type="cellIs" dxfId="1214" priority="1215" operator="equal">
      <formula>"Catastrófico"</formula>
    </cfRule>
    <cfRule type="cellIs" dxfId="1213" priority="1216" operator="equal">
      <formula>"Mayor"</formula>
    </cfRule>
    <cfRule type="cellIs" dxfId="1212" priority="1217" operator="equal">
      <formula>"Moderado"</formula>
    </cfRule>
    <cfRule type="cellIs" dxfId="1211" priority="1218" operator="equal">
      <formula>"Menor"</formula>
    </cfRule>
    <cfRule type="cellIs" dxfId="1210" priority="1219" operator="equal">
      <formula>"Leve"</formula>
    </cfRule>
  </conditionalFormatting>
  <conditionalFormatting sqref="V23:V58">
    <cfRule type="cellIs" dxfId="1209" priority="1209" operator="equal">
      <formula>"Catastrófico"</formula>
    </cfRule>
    <cfRule type="cellIs" dxfId="1208" priority="1211" operator="equal">
      <formula>"Mayor"</formula>
    </cfRule>
    <cfRule type="cellIs" dxfId="1207" priority="1212" operator="equal">
      <formula>"Moderado"</formula>
    </cfRule>
    <cfRule type="cellIs" dxfId="1206" priority="1213" operator="equal">
      <formula>"Menor"</formula>
    </cfRule>
    <cfRule type="cellIs" dxfId="1205" priority="1214" operator="equal">
      <formula>"Leve"</formula>
    </cfRule>
  </conditionalFormatting>
  <conditionalFormatting sqref="V23:V28">
    <cfRule type="cellIs" dxfId="1204" priority="1210" operator="equal">
      <formula>"Catastrófico"</formula>
    </cfRule>
  </conditionalFormatting>
  <conditionalFormatting sqref="Y23:Y58">
    <cfRule type="cellIs" dxfId="1203" priority="1205" operator="equal">
      <formula>"Extremo"</formula>
    </cfRule>
    <cfRule type="cellIs" dxfId="1202" priority="1206" operator="equal">
      <formula>"Alto"</formula>
    </cfRule>
    <cfRule type="cellIs" dxfId="1201" priority="1207" operator="equal">
      <formula>"Moderado"</formula>
    </cfRule>
    <cfRule type="cellIs" dxfId="1200" priority="1208" operator="equal">
      <formula>"Bajo"</formula>
    </cfRule>
  </conditionalFormatting>
  <conditionalFormatting sqref="AU23:AU28">
    <cfRule type="cellIs" dxfId="1199" priority="1202" operator="equal">
      <formula>"Alto"</formula>
    </cfRule>
    <cfRule type="cellIs" dxfId="1198" priority="1203" operator="equal">
      <formula>"Moderado"</formula>
    </cfRule>
    <cfRule type="cellIs" dxfId="1197" priority="1204" operator="equal">
      <formula>"Bajo"</formula>
    </cfRule>
  </conditionalFormatting>
  <conditionalFormatting sqref="AU23:AU28">
    <cfRule type="cellIs" dxfId="1196" priority="1201" operator="equal">
      <formula>"Extremo"</formula>
    </cfRule>
  </conditionalFormatting>
  <conditionalFormatting sqref="AU29:AU58">
    <cfRule type="cellIs" dxfId="1195" priority="1198" operator="equal">
      <formula>"Alto"</formula>
    </cfRule>
    <cfRule type="cellIs" dxfId="1194" priority="1199" operator="equal">
      <formula>"Moderado"</formula>
    </cfRule>
    <cfRule type="cellIs" dxfId="1193" priority="1200" operator="equal">
      <formula>"Bajo"</formula>
    </cfRule>
  </conditionalFormatting>
  <conditionalFormatting sqref="AU29:AU58">
    <cfRule type="cellIs" dxfId="1192" priority="1197" operator="equal">
      <formula>"Extremo"</formula>
    </cfRule>
  </conditionalFormatting>
  <conditionalFormatting sqref="AQ59:AQ118">
    <cfRule type="cellIs" dxfId="1191" priority="1192" operator="equal">
      <formula>"Muy Baja"</formula>
    </cfRule>
    <cfRule type="cellIs" dxfId="1190" priority="1193" operator="equal">
      <formula>"Baja"</formula>
    </cfRule>
    <cfRule type="cellIs" dxfId="1189" priority="1194" operator="equal">
      <formula>"Media"</formula>
    </cfRule>
    <cfRule type="cellIs" dxfId="1188" priority="1195" operator="equal">
      <formula>"Alta"</formula>
    </cfRule>
    <cfRule type="cellIs" dxfId="1187" priority="1196" operator="equal">
      <formula>"Muy Alta"</formula>
    </cfRule>
  </conditionalFormatting>
  <conditionalFormatting sqref="AT59:AT118">
    <cfRule type="cellIs" dxfId="1186" priority="1187" operator="equal">
      <formula>"Leve"</formula>
    </cfRule>
    <cfRule type="cellIs" dxfId="1185" priority="1188" operator="equal">
      <formula>"Menor"</formula>
    </cfRule>
    <cfRule type="cellIs" dxfId="1184" priority="1189" operator="equal">
      <formula>"Moderado"</formula>
    </cfRule>
    <cfRule type="cellIs" dxfId="1183" priority="1190" operator="equal">
      <formula>"Mayor"</formula>
    </cfRule>
    <cfRule type="cellIs" dxfId="1182" priority="1191" operator="equal">
      <formula>"Catastrófico"</formula>
    </cfRule>
  </conditionalFormatting>
  <conditionalFormatting sqref="AV59:AV118">
    <cfRule type="cellIs" dxfId="1181" priority="1183" operator="equal">
      <formula>"Bajo"</formula>
    </cfRule>
    <cfRule type="cellIs" dxfId="1180" priority="1184" operator="equal">
      <formula>"Moderado"</formula>
    </cfRule>
    <cfRule type="cellIs" dxfId="1179" priority="1185" operator="equal">
      <formula>"Alto"</formula>
    </cfRule>
    <cfRule type="cellIs" dxfId="1178" priority="1186" operator="equal">
      <formula>"Extremo"</formula>
    </cfRule>
  </conditionalFormatting>
  <conditionalFormatting sqref="P59:P130">
    <cfRule type="cellIs" dxfId="1177" priority="1182" operator="equal">
      <formula>"Muy Baja"</formula>
    </cfRule>
  </conditionalFormatting>
  <conditionalFormatting sqref="P59:P64">
    <cfRule type="cellIs" dxfId="1176" priority="1178" operator="equal">
      <formula>"Muy Alta"</formula>
    </cfRule>
    <cfRule type="cellIs" dxfId="1175" priority="1179" operator="equal">
      <formula>"Alta"</formula>
    </cfRule>
    <cfRule type="cellIs" dxfId="1174" priority="1180" operator="equal">
      <formula>"Media"</formula>
    </cfRule>
    <cfRule type="cellIs" dxfId="1173" priority="1181" operator="equal">
      <formula>"Baja"</formula>
    </cfRule>
  </conditionalFormatting>
  <conditionalFormatting sqref="P65:P70">
    <cfRule type="cellIs" dxfId="1172" priority="1174" operator="equal">
      <formula>"Muy Alta"</formula>
    </cfRule>
    <cfRule type="cellIs" dxfId="1171" priority="1175" operator="equal">
      <formula>"Alta"</formula>
    </cfRule>
    <cfRule type="cellIs" dxfId="1170" priority="1176" operator="equal">
      <formula>"Media"</formula>
    </cfRule>
    <cfRule type="cellIs" dxfId="1169" priority="1177" operator="equal">
      <formula>"Baja"</formula>
    </cfRule>
  </conditionalFormatting>
  <conditionalFormatting sqref="P71:P130">
    <cfRule type="cellIs" dxfId="1168" priority="1170" operator="equal">
      <formula>"Muy Alta"</formula>
    </cfRule>
    <cfRule type="cellIs" dxfId="1167" priority="1171" operator="equal">
      <formula>"Alta"</formula>
    </cfRule>
    <cfRule type="cellIs" dxfId="1166" priority="1172" operator="equal">
      <formula>"Media"</formula>
    </cfRule>
    <cfRule type="cellIs" dxfId="1165" priority="1173" operator="equal">
      <formula>"Baja"</formula>
    </cfRule>
  </conditionalFormatting>
  <conditionalFormatting sqref="R59:R130">
    <cfRule type="cellIs" dxfId="1164" priority="1165" operator="equal">
      <formula>"Catastrófico"</formula>
    </cfRule>
    <cfRule type="cellIs" dxfId="1163" priority="1166" operator="equal">
      <formula>"Mayor"</formula>
    </cfRule>
    <cfRule type="cellIs" dxfId="1162" priority="1167" operator="equal">
      <formula>"Moderado"</formula>
    </cfRule>
    <cfRule type="cellIs" dxfId="1161" priority="1168" operator="equal">
      <formula>"Menor"</formula>
    </cfRule>
    <cfRule type="cellIs" dxfId="1160" priority="1169" operator="equal">
      <formula>"Leve"</formula>
    </cfRule>
  </conditionalFormatting>
  <conditionalFormatting sqref="T59:T130">
    <cfRule type="cellIs" dxfId="1159" priority="1160" operator="equal">
      <formula>"Catastrófico"</formula>
    </cfRule>
    <cfRule type="cellIs" dxfId="1158" priority="1161" operator="equal">
      <formula>"Mayor"</formula>
    </cfRule>
    <cfRule type="cellIs" dxfId="1157" priority="1162" operator="equal">
      <formula>"Moderado"</formula>
    </cfRule>
    <cfRule type="cellIs" dxfId="1156" priority="1163" operator="equal">
      <formula>"Menor"</formula>
    </cfRule>
    <cfRule type="cellIs" dxfId="1155" priority="1164" operator="equal">
      <formula>"Leve"</formula>
    </cfRule>
  </conditionalFormatting>
  <conditionalFormatting sqref="V59:V130">
    <cfRule type="cellIs" dxfId="1154" priority="1154" operator="equal">
      <formula>"Catastrófico"</formula>
    </cfRule>
    <cfRule type="cellIs" dxfId="1153" priority="1156" operator="equal">
      <formula>"Mayor"</formula>
    </cfRule>
    <cfRule type="cellIs" dxfId="1152" priority="1157" operator="equal">
      <formula>"Moderado"</formula>
    </cfRule>
    <cfRule type="cellIs" dxfId="1151" priority="1158" operator="equal">
      <formula>"Menor"</formula>
    </cfRule>
    <cfRule type="cellIs" dxfId="1150" priority="1159" operator="equal">
      <formula>"Leve"</formula>
    </cfRule>
  </conditionalFormatting>
  <conditionalFormatting sqref="V59:V64">
    <cfRule type="cellIs" dxfId="1149" priority="1155" operator="equal">
      <formula>"Catastrófico"</formula>
    </cfRule>
  </conditionalFormatting>
  <conditionalFormatting sqref="Y59:Y130">
    <cfRule type="cellIs" dxfId="1148" priority="1150" operator="equal">
      <formula>"Extremo"</formula>
    </cfRule>
    <cfRule type="cellIs" dxfId="1147" priority="1151" operator="equal">
      <formula>"Alto"</formula>
    </cfRule>
    <cfRule type="cellIs" dxfId="1146" priority="1152" operator="equal">
      <formula>"Moderado"</formula>
    </cfRule>
    <cfRule type="cellIs" dxfId="1145" priority="1153" operator="equal">
      <formula>"Bajo"</formula>
    </cfRule>
  </conditionalFormatting>
  <conditionalFormatting sqref="AU59:AU64">
    <cfRule type="cellIs" dxfId="1144" priority="1147" operator="equal">
      <formula>"Alto"</formula>
    </cfRule>
    <cfRule type="cellIs" dxfId="1143" priority="1148" operator="equal">
      <formula>"Moderado"</formula>
    </cfRule>
    <cfRule type="cellIs" dxfId="1142" priority="1149" operator="equal">
      <formula>"Bajo"</formula>
    </cfRule>
  </conditionalFormatting>
  <conditionalFormatting sqref="AU59:AU64">
    <cfRule type="cellIs" dxfId="1141" priority="1146" operator="equal">
      <formula>"Extremo"</formula>
    </cfRule>
  </conditionalFormatting>
  <conditionalFormatting sqref="AQ119:AQ124">
    <cfRule type="cellIs" dxfId="1140" priority="1141" operator="equal">
      <formula>"Muy Baja"</formula>
    </cfRule>
    <cfRule type="cellIs" dxfId="1139" priority="1142" operator="equal">
      <formula>"Baja"</formula>
    </cfRule>
    <cfRule type="cellIs" dxfId="1138" priority="1143" operator="equal">
      <formula>"Media"</formula>
    </cfRule>
    <cfRule type="cellIs" dxfId="1137" priority="1144" operator="equal">
      <formula>"Alta"</formula>
    </cfRule>
    <cfRule type="cellIs" dxfId="1136" priority="1145" operator="equal">
      <formula>"Muy Alta"</formula>
    </cfRule>
  </conditionalFormatting>
  <conditionalFormatting sqref="AT119:AT124">
    <cfRule type="cellIs" dxfId="1135" priority="1136" operator="equal">
      <formula>"Leve"</formula>
    </cfRule>
    <cfRule type="cellIs" dxfId="1134" priority="1137" operator="equal">
      <formula>"Menor"</formula>
    </cfRule>
    <cfRule type="cellIs" dxfId="1133" priority="1138" operator="equal">
      <formula>"Moderado"</formula>
    </cfRule>
    <cfRule type="cellIs" dxfId="1132" priority="1139" operator="equal">
      <formula>"Mayor"</formula>
    </cfRule>
    <cfRule type="cellIs" dxfId="1131" priority="1140" operator="equal">
      <formula>"Catastrófico"</formula>
    </cfRule>
  </conditionalFormatting>
  <conditionalFormatting sqref="AV119:AV124">
    <cfRule type="cellIs" dxfId="1130" priority="1132" operator="equal">
      <formula>"Bajo"</formula>
    </cfRule>
    <cfRule type="cellIs" dxfId="1129" priority="1133" operator="equal">
      <formula>"Moderado"</formula>
    </cfRule>
    <cfRule type="cellIs" dxfId="1128" priority="1134" operator="equal">
      <formula>"Alto"</formula>
    </cfRule>
    <cfRule type="cellIs" dxfId="1127" priority="1135" operator="equal">
      <formula>"Extremo"</formula>
    </cfRule>
  </conditionalFormatting>
  <conditionalFormatting sqref="AQ125:AQ130">
    <cfRule type="cellIs" dxfId="1126" priority="1127" operator="equal">
      <formula>"Muy Baja"</formula>
    </cfRule>
    <cfRule type="cellIs" dxfId="1125" priority="1128" operator="equal">
      <formula>"Baja"</formula>
    </cfRule>
    <cfRule type="cellIs" dxfId="1124" priority="1129" operator="equal">
      <formula>"Media"</formula>
    </cfRule>
    <cfRule type="cellIs" dxfId="1123" priority="1130" operator="equal">
      <formula>"Alta"</formula>
    </cfRule>
    <cfRule type="cellIs" dxfId="1122" priority="1131" operator="equal">
      <formula>"Muy Alta"</formula>
    </cfRule>
  </conditionalFormatting>
  <conditionalFormatting sqref="AT125:AT130">
    <cfRule type="cellIs" dxfId="1121" priority="1122" operator="equal">
      <formula>"Leve"</formula>
    </cfRule>
    <cfRule type="cellIs" dxfId="1120" priority="1123" operator="equal">
      <formula>"Menor"</formula>
    </cfRule>
    <cfRule type="cellIs" dxfId="1119" priority="1124" operator="equal">
      <formula>"Moderado"</formula>
    </cfRule>
    <cfRule type="cellIs" dxfId="1118" priority="1125" operator="equal">
      <formula>"Mayor"</formula>
    </cfRule>
    <cfRule type="cellIs" dxfId="1117" priority="1126" operator="equal">
      <formula>"Catastrófico"</formula>
    </cfRule>
  </conditionalFormatting>
  <conditionalFormatting sqref="AV125:AV130">
    <cfRule type="cellIs" dxfId="1116" priority="1118" operator="equal">
      <formula>"Bajo"</formula>
    </cfRule>
    <cfRule type="cellIs" dxfId="1115" priority="1119" operator="equal">
      <formula>"Moderado"</formula>
    </cfRule>
    <cfRule type="cellIs" dxfId="1114" priority="1120" operator="equal">
      <formula>"Alto"</formula>
    </cfRule>
    <cfRule type="cellIs" dxfId="1113" priority="1121" operator="equal">
      <formula>"Extremo"</formula>
    </cfRule>
  </conditionalFormatting>
  <conditionalFormatting sqref="AU65:AU130">
    <cfRule type="cellIs" dxfId="1112" priority="1115" operator="equal">
      <formula>"Alto"</formula>
    </cfRule>
    <cfRule type="cellIs" dxfId="1111" priority="1116" operator="equal">
      <formula>"Moderado"</formula>
    </cfRule>
    <cfRule type="cellIs" dxfId="1110" priority="1117" operator="equal">
      <formula>"Bajo"</formula>
    </cfRule>
  </conditionalFormatting>
  <conditionalFormatting sqref="AU65:AU130">
    <cfRule type="cellIs" dxfId="1109" priority="1114" operator="equal">
      <formula>"Extremo"</formula>
    </cfRule>
  </conditionalFormatting>
  <conditionalFormatting sqref="AQ131:AQ190">
    <cfRule type="cellIs" dxfId="1108" priority="1109" operator="equal">
      <formula>"Muy Baja"</formula>
    </cfRule>
    <cfRule type="cellIs" dxfId="1107" priority="1110" operator="equal">
      <formula>"Baja"</formula>
    </cfRule>
    <cfRule type="cellIs" dxfId="1106" priority="1111" operator="equal">
      <formula>"Media"</formula>
    </cfRule>
    <cfRule type="cellIs" dxfId="1105" priority="1112" operator="equal">
      <formula>"Alta"</formula>
    </cfRule>
    <cfRule type="cellIs" dxfId="1104" priority="1113" operator="equal">
      <formula>"Muy Alta"</formula>
    </cfRule>
  </conditionalFormatting>
  <conditionalFormatting sqref="AT131:AT190">
    <cfRule type="cellIs" dxfId="1103" priority="1104" operator="equal">
      <formula>"Leve"</formula>
    </cfRule>
    <cfRule type="cellIs" dxfId="1102" priority="1105" operator="equal">
      <formula>"Menor"</formula>
    </cfRule>
    <cfRule type="cellIs" dxfId="1101" priority="1106" operator="equal">
      <formula>"Moderado"</formula>
    </cfRule>
    <cfRule type="cellIs" dxfId="1100" priority="1107" operator="equal">
      <formula>"Mayor"</formula>
    </cfRule>
    <cfRule type="cellIs" dxfId="1099" priority="1108" operator="equal">
      <formula>"Catastrófico"</formula>
    </cfRule>
  </conditionalFormatting>
  <conditionalFormatting sqref="AV131:AV190">
    <cfRule type="cellIs" dxfId="1098" priority="1100" operator="equal">
      <formula>"Bajo"</formula>
    </cfRule>
    <cfRule type="cellIs" dxfId="1097" priority="1101" operator="equal">
      <formula>"Moderado"</formula>
    </cfRule>
    <cfRule type="cellIs" dxfId="1096" priority="1102" operator="equal">
      <formula>"Alto"</formula>
    </cfRule>
    <cfRule type="cellIs" dxfId="1095" priority="1103" operator="equal">
      <formula>"Extremo"</formula>
    </cfRule>
  </conditionalFormatting>
  <conditionalFormatting sqref="P131:P226">
    <cfRule type="cellIs" dxfId="1094" priority="1099" operator="equal">
      <formula>"Muy Baja"</formula>
    </cfRule>
  </conditionalFormatting>
  <conditionalFormatting sqref="P131:P136">
    <cfRule type="cellIs" dxfId="1093" priority="1095" operator="equal">
      <formula>"Muy Alta"</formula>
    </cfRule>
    <cfRule type="cellIs" dxfId="1092" priority="1096" operator="equal">
      <formula>"Alta"</formula>
    </cfRule>
    <cfRule type="cellIs" dxfId="1091" priority="1097" operator="equal">
      <formula>"Media"</formula>
    </cfRule>
    <cfRule type="cellIs" dxfId="1090" priority="1098" operator="equal">
      <formula>"Baja"</formula>
    </cfRule>
  </conditionalFormatting>
  <conditionalFormatting sqref="P137:P142">
    <cfRule type="cellIs" dxfId="1089" priority="1091" operator="equal">
      <formula>"Muy Alta"</formula>
    </cfRule>
    <cfRule type="cellIs" dxfId="1088" priority="1092" operator="equal">
      <formula>"Alta"</formula>
    </cfRule>
    <cfRule type="cellIs" dxfId="1087" priority="1093" operator="equal">
      <formula>"Media"</formula>
    </cfRule>
    <cfRule type="cellIs" dxfId="1086" priority="1094" operator="equal">
      <formula>"Baja"</formula>
    </cfRule>
  </conditionalFormatting>
  <conditionalFormatting sqref="P143:P226">
    <cfRule type="cellIs" dxfId="1085" priority="1087" operator="equal">
      <formula>"Muy Alta"</formula>
    </cfRule>
    <cfRule type="cellIs" dxfId="1084" priority="1088" operator="equal">
      <formula>"Alta"</formula>
    </cfRule>
    <cfRule type="cellIs" dxfId="1083" priority="1089" operator="equal">
      <formula>"Media"</formula>
    </cfRule>
    <cfRule type="cellIs" dxfId="1082" priority="1090" operator="equal">
      <formula>"Baja"</formula>
    </cfRule>
  </conditionalFormatting>
  <conditionalFormatting sqref="R131:R226">
    <cfRule type="cellIs" dxfId="1081" priority="1082" operator="equal">
      <formula>"Catastrófico"</formula>
    </cfRule>
    <cfRule type="cellIs" dxfId="1080" priority="1083" operator="equal">
      <formula>"Mayor"</formula>
    </cfRule>
    <cfRule type="cellIs" dxfId="1079" priority="1084" operator="equal">
      <formula>"Moderado"</formula>
    </cfRule>
    <cfRule type="cellIs" dxfId="1078" priority="1085" operator="equal">
      <formula>"Menor"</formula>
    </cfRule>
    <cfRule type="cellIs" dxfId="1077" priority="1086" operator="equal">
      <formula>"Leve"</formula>
    </cfRule>
  </conditionalFormatting>
  <conditionalFormatting sqref="T131:T226">
    <cfRule type="cellIs" dxfId="1076" priority="1077" operator="equal">
      <formula>"Catastrófico"</formula>
    </cfRule>
    <cfRule type="cellIs" dxfId="1075" priority="1078" operator="equal">
      <formula>"Mayor"</formula>
    </cfRule>
    <cfRule type="cellIs" dxfId="1074" priority="1079" operator="equal">
      <formula>"Moderado"</formula>
    </cfRule>
    <cfRule type="cellIs" dxfId="1073" priority="1080" operator="equal">
      <formula>"Menor"</formula>
    </cfRule>
    <cfRule type="cellIs" dxfId="1072" priority="1081" operator="equal">
      <formula>"Leve"</formula>
    </cfRule>
  </conditionalFormatting>
  <conditionalFormatting sqref="V131:V226">
    <cfRule type="cellIs" dxfId="1071" priority="1071" operator="equal">
      <formula>"Catastrófico"</formula>
    </cfRule>
    <cfRule type="cellIs" dxfId="1070" priority="1073" operator="equal">
      <formula>"Mayor"</formula>
    </cfRule>
    <cfRule type="cellIs" dxfId="1069" priority="1074" operator="equal">
      <formula>"Moderado"</formula>
    </cfRule>
    <cfRule type="cellIs" dxfId="1068" priority="1075" operator="equal">
      <formula>"Menor"</formula>
    </cfRule>
    <cfRule type="cellIs" dxfId="1067" priority="1076" operator="equal">
      <formula>"Leve"</formula>
    </cfRule>
  </conditionalFormatting>
  <conditionalFormatting sqref="V131:V136">
    <cfRule type="cellIs" dxfId="1066" priority="1072" operator="equal">
      <formula>"Catastrófico"</formula>
    </cfRule>
  </conditionalFormatting>
  <conditionalFormatting sqref="Y131:Y226">
    <cfRule type="cellIs" dxfId="1065" priority="1067" operator="equal">
      <formula>"Extremo"</formula>
    </cfRule>
    <cfRule type="cellIs" dxfId="1064" priority="1068" operator="equal">
      <formula>"Alto"</formula>
    </cfRule>
    <cfRule type="cellIs" dxfId="1063" priority="1069" operator="equal">
      <formula>"Moderado"</formula>
    </cfRule>
    <cfRule type="cellIs" dxfId="1062" priority="1070" operator="equal">
      <formula>"Bajo"</formula>
    </cfRule>
  </conditionalFormatting>
  <conditionalFormatting sqref="AU131:AU136">
    <cfRule type="cellIs" dxfId="1061" priority="1064" operator="equal">
      <formula>"Alto"</formula>
    </cfRule>
    <cfRule type="cellIs" dxfId="1060" priority="1065" operator="equal">
      <formula>"Moderado"</formula>
    </cfRule>
    <cfRule type="cellIs" dxfId="1059" priority="1066" operator="equal">
      <formula>"Bajo"</formula>
    </cfRule>
  </conditionalFormatting>
  <conditionalFormatting sqref="AU131:AU136">
    <cfRule type="cellIs" dxfId="1058" priority="1063" operator="equal">
      <formula>"Extremo"</formula>
    </cfRule>
  </conditionalFormatting>
  <conditionalFormatting sqref="AQ191:AQ196">
    <cfRule type="cellIs" dxfId="1057" priority="1058" operator="equal">
      <formula>"Muy Baja"</formula>
    </cfRule>
    <cfRule type="cellIs" dxfId="1056" priority="1059" operator="equal">
      <formula>"Baja"</formula>
    </cfRule>
    <cfRule type="cellIs" dxfId="1055" priority="1060" operator="equal">
      <formula>"Media"</formula>
    </cfRule>
    <cfRule type="cellIs" dxfId="1054" priority="1061" operator="equal">
      <formula>"Alta"</formula>
    </cfRule>
    <cfRule type="cellIs" dxfId="1053" priority="1062" operator="equal">
      <formula>"Muy Alta"</formula>
    </cfRule>
  </conditionalFormatting>
  <conditionalFormatting sqref="AT191:AT196">
    <cfRule type="cellIs" dxfId="1052" priority="1053" operator="equal">
      <formula>"Leve"</formula>
    </cfRule>
    <cfRule type="cellIs" dxfId="1051" priority="1054" operator="equal">
      <formula>"Menor"</formula>
    </cfRule>
    <cfRule type="cellIs" dxfId="1050" priority="1055" operator="equal">
      <formula>"Moderado"</formula>
    </cfRule>
    <cfRule type="cellIs" dxfId="1049" priority="1056" operator="equal">
      <formula>"Mayor"</formula>
    </cfRule>
    <cfRule type="cellIs" dxfId="1048" priority="1057" operator="equal">
      <formula>"Catastrófico"</formula>
    </cfRule>
  </conditionalFormatting>
  <conditionalFormatting sqref="AV191:AV196">
    <cfRule type="cellIs" dxfId="1047" priority="1049" operator="equal">
      <formula>"Bajo"</formula>
    </cfRule>
    <cfRule type="cellIs" dxfId="1046" priority="1050" operator="equal">
      <formula>"Moderado"</formula>
    </cfRule>
    <cfRule type="cellIs" dxfId="1045" priority="1051" operator="equal">
      <formula>"Alto"</formula>
    </cfRule>
    <cfRule type="cellIs" dxfId="1044" priority="1052" operator="equal">
      <formula>"Extremo"</formula>
    </cfRule>
  </conditionalFormatting>
  <conditionalFormatting sqref="AQ197:AQ202">
    <cfRule type="cellIs" dxfId="1043" priority="1044" operator="equal">
      <formula>"Muy Baja"</formula>
    </cfRule>
    <cfRule type="cellIs" dxfId="1042" priority="1045" operator="equal">
      <formula>"Baja"</formula>
    </cfRule>
    <cfRule type="cellIs" dxfId="1041" priority="1046" operator="equal">
      <formula>"Media"</formula>
    </cfRule>
    <cfRule type="cellIs" dxfId="1040" priority="1047" operator="equal">
      <formula>"Alta"</formula>
    </cfRule>
    <cfRule type="cellIs" dxfId="1039" priority="1048" operator="equal">
      <formula>"Muy Alta"</formula>
    </cfRule>
  </conditionalFormatting>
  <conditionalFormatting sqref="AT197:AT202">
    <cfRule type="cellIs" dxfId="1038" priority="1039" operator="equal">
      <formula>"Leve"</formula>
    </cfRule>
    <cfRule type="cellIs" dxfId="1037" priority="1040" operator="equal">
      <formula>"Menor"</formula>
    </cfRule>
    <cfRule type="cellIs" dxfId="1036" priority="1041" operator="equal">
      <formula>"Moderado"</formula>
    </cfRule>
    <cfRule type="cellIs" dxfId="1035" priority="1042" operator="equal">
      <formula>"Mayor"</formula>
    </cfRule>
    <cfRule type="cellIs" dxfId="1034" priority="1043" operator="equal">
      <formula>"Catastrófico"</formula>
    </cfRule>
  </conditionalFormatting>
  <conditionalFormatting sqref="AV197:AV202">
    <cfRule type="cellIs" dxfId="1033" priority="1035" operator="equal">
      <formula>"Bajo"</formula>
    </cfRule>
    <cfRule type="cellIs" dxfId="1032" priority="1036" operator="equal">
      <formula>"Moderado"</formula>
    </cfRule>
    <cfRule type="cellIs" dxfId="1031" priority="1037" operator="equal">
      <formula>"Alto"</formula>
    </cfRule>
    <cfRule type="cellIs" dxfId="1030" priority="1038" operator="equal">
      <formula>"Extremo"</formula>
    </cfRule>
  </conditionalFormatting>
  <conditionalFormatting sqref="AQ203:AQ208">
    <cfRule type="cellIs" dxfId="1029" priority="1030" operator="equal">
      <formula>"Muy Baja"</formula>
    </cfRule>
    <cfRule type="cellIs" dxfId="1028" priority="1031" operator="equal">
      <formula>"Baja"</formula>
    </cfRule>
    <cfRule type="cellIs" dxfId="1027" priority="1032" operator="equal">
      <formula>"Media"</formula>
    </cfRule>
    <cfRule type="cellIs" dxfId="1026" priority="1033" operator="equal">
      <formula>"Alta"</formula>
    </cfRule>
    <cfRule type="cellIs" dxfId="1025" priority="1034" operator="equal">
      <formula>"Muy Alta"</formula>
    </cfRule>
  </conditionalFormatting>
  <conditionalFormatting sqref="AT203:AT208">
    <cfRule type="cellIs" dxfId="1024" priority="1025" operator="equal">
      <formula>"Leve"</formula>
    </cfRule>
    <cfRule type="cellIs" dxfId="1023" priority="1026" operator="equal">
      <formula>"Menor"</formula>
    </cfRule>
    <cfRule type="cellIs" dxfId="1022" priority="1027" operator="equal">
      <formula>"Moderado"</formula>
    </cfRule>
    <cfRule type="cellIs" dxfId="1021" priority="1028" operator="equal">
      <formula>"Mayor"</formula>
    </cfRule>
    <cfRule type="cellIs" dxfId="1020" priority="1029" operator="equal">
      <formula>"Catastrófico"</formula>
    </cfRule>
  </conditionalFormatting>
  <conditionalFormatting sqref="AV203:AV208">
    <cfRule type="cellIs" dxfId="1019" priority="1021" operator="equal">
      <formula>"Bajo"</formula>
    </cfRule>
    <cfRule type="cellIs" dxfId="1018" priority="1022" operator="equal">
      <formula>"Moderado"</formula>
    </cfRule>
    <cfRule type="cellIs" dxfId="1017" priority="1023" operator="equal">
      <formula>"Alto"</formula>
    </cfRule>
    <cfRule type="cellIs" dxfId="1016" priority="1024" operator="equal">
      <formula>"Extremo"</formula>
    </cfRule>
  </conditionalFormatting>
  <conditionalFormatting sqref="AQ209:AQ214">
    <cfRule type="cellIs" dxfId="1015" priority="1016" operator="equal">
      <formula>"Muy Baja"</formula>
    </cfRule>
    <cfRule type="cellIs" dxfId="1014" priority="1017" operator="equal">
      <formula>"Baja"</formula>
    </cfRule>
    <cfRule type="cellIs" dxfId="1013" priority="1018" operator="equal">
      <formula>"Media"</formula>
    </cfRule>
    <cfRule type="cellIs" dxfId="1012" priority="1019" operator="equal">
      <formula>"Alta"</formula>
    </cfRule>
    <cfRule type="cellIs" dxfId="1011" priority="1020" operator="equal">
      <formula>"Muy Alta"</formula>
    </cfRule>
  </conditionalFormatting>
  <conditionalFormatting sqref="AT209:AT214">
    <cfRule type="cellIs" dxfId="1010" priority="1011" operator="equal">
      <formula>"Leve"</formula>
    </cfRule>
    <cfRule type="cellIs" dxfId="1009" priority="1012" operator="equal">
      <formula>"Menor"</formula>
    </cfRule>
    <cfRule type="cellIs" dxfId="1008" priority="1013" operator="equal">
      <formula>"Moderado"</formula>
    </cfRule>
    <cfRule type="cellIs" dxfId="1007" priority="1014" operator="equal">
      <formula>"Mayor"</formula>
    </cfRule>
    <cfRule type="cellIs" dxfId="1006" priority="1015" operator="equal">
      <formula>"Catastrófico"</formula>
    </cfRule>
  </conditionalFormatting>
  <conditionalFormatting sqref="AV209:AV214">
    <cfRule type="cellIs" dxfId="1005" priority="1007" operator="equal">
      <formula>"Bajo"</formula>
    </cfRule>
    <cfRule type="cellIs" dxfId="1004" priority="1008" operator="equal">
      <formula>"Moderado"</formula>
    </cfRule>
    <cfRule type="cellIs" dxfId="1003" priority="1009" operator="equal">
      <formula>"Alto"</formula>
    </cfRule>
    <cfRule type="cellIs" dxfId="1002" priority="1010" operator="equal">
      <formula>"Extremo"</formula>
    </cfRule>
  </conditionalFormatting>
  <conditionalFormatting sqref="AQ215:AQ220">
    <cfRule type="cellIs" dxfId="1001" priority="1002" operator="equal">
      <formula>"Muy Baja"</formula>
    </cfRule>
    <cfRule type="cellIs" dxfId="1000" priority="1003" operator="equal">
      <formula>"Baja"</formula>
    </cfRule>
    <cfRule type="cellIs" dxfId="999" priority="1004" operator="equal">
      <formula>"Media"</formula>
    </cfRule>
    <cfRule type="cellIs" dxfId="998" priority="1005" operator="equal">
      <formula>"Alta"</formula>
    </cfRule>
    <cfRule type="cellIs" dxfId="997" priority="1006" operator="equal">
      <formula>"Muy Alta"</formula>
    </cfRule>
  </conditionalFormatting>
  <conditionalFormatting sqref="AT215:AT220">
    <cfRule type="cellIs" dxfId="996" priority="997" operator="equal">
      <formula>"Leve"</formula>
    </cfRule>
    <cfRule type="cellIs" dxfId="995" priority="998" operator="equal">
      <formula>"Menor"</formula>
    </cfRule>
    <cfRule type="cellIs" dxfId="994" priority="999" operator="equal">
      <formula>"Moderado"</formula>
    </cfRule>
    <cfRule type="cellIs" dxfId="993" priority="1000" operator="equal">
      <formula>"Mayor"</formula>
    </cfRule>
    <cfRule type="cellIs" dxfId="992" priority="1001" operator="equal">
      <formula>"Catastrófico"</formula>
    </cfRule>
  </conditionalFormatting>
  <conditionalFormatting sqref="AV215:AV220">
    <cfRule type="cellIs" dxfId="991" priority="993" operator="equal">
      <formula>"Bajo"</formula>
    </cfRule>
    <cfRule type="cellIs" dxfId="990" priority="994" operator="equal">
      <formula>"Moderado"</formula>
    </cfRule>
    <cfRule type="cellIs" dxfId="989" priority="995" operator="equal">
      <formula>"Alto"</formula>
    </cfRule>
    <cfRule type="cellIs" dxfId="988" priority="996" operator="equal">
      <formula>"Extremo"</formula>
    </cfRule>
  </conditionalFormatting>
  <conditionalFormatting sqref="AU137:AU220">
    <cfRule type="cellIs" dxfId="987" priority="990" operator="equal">
      <formula>"Alto"</formula>
    </cfRule>
    <cfRule type="cellIs" dxfId="986" priority="991" operator="equal">
      <formula>"Moderado"</formula>
    </cfRule>
    <cfRule type="cellIs" dxfId="985" priority="992" operator="equal">
      <formula>"Bajo"</formula>
    </cfRule>
  </conditionalFormatting>
  <conditionalFormatting sqref="AU137:AU220">
    <cfRule type="cellIs" dxfId="984" priority="989" operator="equal">
      <formula>"Extremo"</formula>
    </cfRule>
  </conditionalFormatting>
  <conditionalFormatting sqref="AQ221:AQ226">
    <cfRule type="cellIs" dxfId="983" priority="984" operator="equal">
      <formula>"Muy Baja"</formula>
    </cfRule>
    <cfRule type="cellIs" dxfId="982" priority="985" operator="equal">
      <formula>"Baja"</formula>
    </cfRule>
    <cfRule type="cellIs" dxfId="981" priority="986" operator="equal">
      <formula>"Media"</formula>
    </cfRule>
    <cfRule type="cellIs" dxfId="980" priority="987" operator="equal">
      <formula>"Alta"</formula>
    </cfRule>
    <cfRule type="cellIs" dxfId="979" priority="988" operator="equal">
      <formula>"Muy Alta"</formula>
    </cfRule>
  </conditionalFormatting>
  <conditionalFormatting sqref="AT221:AT226">
    <cfRule type="cellIs" dxfId="978" priority="979" operator="equal">
      <formula>"Leve"</formula>
    </cfRule>
    <cfRule type="cellIs" dxfId="977" priority="980" operator="equal">
      <formula>"Menor"</formula>
    </cfRule>
    <cfRule type="cellIs" dxfId="976" priority="981" operator="equal">
      <formula>"Moderado"</formula>
    </cfRule>
    <cfRule type="cellIs" dxfId="975" priority="982" operator="equal">
      <formula>"Mayor"</formula>
    </cfRule>
    <cfRule type="cellIs" dxfId="974" priority="983" operator="equal">
      <formula>"Catastrófico"</formula>
    </cfRule>
  </conditionalFormatting>
  <conditionalFormatting sqref="AV221:AV226">
    <cfRule type="cellIs" dxfId="973" priority="975" operator="equal">
      <formula>"Bajo"</formula>
    </cfRule>
    <cfRule type="cellIs" dxfId="972" priority="976" operator="equal">
      <formula>"Moderado"</formula>
    </cfRule>
    <cfRule type="cellIs" dxfId="971" priority="977" operator="equal">
      <formula>"Alto"</formula>
    </cfRule>
    <cfRule type="cellIs" dxfId="970" priority="978" operator="equal">
      <formula>"Extremo"</formula>
    </cfRule>
  </conditionalFormatting>
  <conditionalFormatting sqref="AU221:AU226">
    <cfRule type="cellIs" dxfId="969" priority="972" operator="equal">
      <formula>"Alto"</formula>
    </cfRule>
    <cfRule type="cellIs" dxfId="968" priority="973" operator="equal">
      <formula>"Moderado"</formula>
    </cfRule>
    <cfRule type="cellIs" dxfId="967" priority="974" operator="equal">
      <formula>"Bajo"</formula>
    </cfRule>
  </conditionalFormatting>
  <conditionalFormatting sqref="AU221:AU226">
    <cfRule type="cellIs" dxfId="966" priority="971" operator="equal">
      <formula>"Extremo"</formula>
    </cfRule>
  </conditionalFormatting>
  <conditionalFormatting sqref="AQ227:AQ262">
    <cfRule type="cellIs" dxfId="965" priority="966" operator="equal">
      <formula>"Muy Baja"</formula>
    </cfRule>
    <cfRule type="cellIs" dxfId="964" priority="967" operator="equal">
      <formula>"Baja"</formula>
    </cfRule>
    <cfRule type="cellIs" dxfId="963" priority="968" operator="equal">
      <formula>"Media"</formula>
    </cfRule>
    <cfRule type="cellIs" dxfId="962" priority="969" operator="equal">
      <formula>"Alta"</formula>
    </cfRule>
    <cfRule type="cellIs" dxfId="961" priority="970" operator="equal">
      <formula>"Muy Alta"</formula>
    </cfRule>
  </conditionalFormatting>
  <conditionalFormatting sqref="AT227:AT262">
    <cfRule type="cellIs" dxfId="960" priority="961" operator="equal">
      <formula>"Leve"</formula>
    </cfRule>
    <cfRule type="cellIs" dxfId="959" priority="962" operator="equal">
      <formula>"Menor"</formula>
    </cfRule>
    <cfRule type="cellIs" dxfId="958" priority="963" operator="equal">
      <formula>"Moderado"</formula>
    </cfRule>
    <cfRule type="cellIs" dxfId="957" priority="964" operator="equal">
      <formula>"Mayor"</formula>
    </cfRule>
    <cfRule type="cellIs" dxfId="956" priority="965" operator="equal">
      <formula>"Catastrófico"</formula>
    </cfRule>
  </conditionalFormatting>
  <conditionalFormatting sqref="AV227:AV262">
    <cfRule type="cellIs" dxfId="955" priority="957" operator="equal">
      <formula>"Bajo"</formula>
    </cfRule>
    <cfRule type="cellIs" dxfId="954" priority="958" operator="equal">
      <formula>"Moderado"</formula>
    </cfRule>
    <cfRule type="cellIs" dxfId="953" priority="959" operator="equal">
      <formula>"Alto"</formula>
    </cfRule>
    <cfRule type="cellIs" dxfId="952" priority="960" operator="equal">
      <formula>"Extremo"</formula>
    </cfRule>
  </conditionalFormatting>
  <conditionalFormatting sqref="P227:P262">
    <cfRule type="cellIs" dxfId="951" priority="956" operator="equal">
      <formula>"Muy Baja"</formula>
    </cfRule>
  </conditionalFormatting>
  <conditionalFormatting sqref="P233:P238">
    <cfRule type="cellIs" dxfId="950" priority="948" operator="equal">
      <formula>"Muy Alta"</formula>
    </cfRule>
    <cfRule type="cellIs" dxfId="949" priority="949" operator="equal">
      <formula>"Alta"</formula>
    </cfRule>
    <cfRule type="cellIs" dxfId="948" priority="950" operator="equal">
      <formula>"Media"</formula>
    </cfRule>
    <cfRule type="cellIs" dxfId="947" priority="951" operator="equal">
      <formula>"Baja"</formula>
    </cfRule>
  </conditionalFormatting>
  <conditionalFormatting sqref="P239:P262">
    <cfRule type="cellIs" dxfId="946" priority="944" operator="equal">
      <formula>"Muy Alta"</formula>
    </cfRule>
    <cfRule type="cellIs" dxfId="945" priority="945" operator="equal">
      <formula>"Alta"</formula>
    </cfRule>
    <cfRule type="cellIs" dxfId="944" priority="946" operator="equal">
      <formula>"Media"</formula>
    </cfRule>
    <cfRule type="cellIs" dxfId="943" priority="947" operator="equal">
      <formula>"Baja"</formula>
    </cfRule>
  </conditionalFormatting>
  <conditionalFormatting sqref="R227:R262">
    <cfRule type="cellIs" dxfId="942" priority="939" operator="equal">
      <formula>"Catastrófico"</formula>
    </cfRule>
    <cfRule type="cellIs" dxfId="941" priority="940" operator="equal">
      <formula>"Mayor"</formula>
    </cfRule>
    <cfRule type="cellIs" dxfId="940" priority="941" operator="equal">
      <formula>"Moderado"</formula>
    </cfRule>
    <cfRule type="cellIs" dxfId="939" priority="942" operator="equal">
      <formula>"Menor"</formula>
    </cfRule>
    <cfRule type="cellIs" dxfId="938" priority="943" operator="equal">
      <formula>"Leve"</formula>
    </cfRule>
  </conditionalFormatting>
  <conditionalFormatting sqref="T227:T262">
    <cfRule type="cellIs" dxfId="937" priority="934" operator="equal">
      <formula>"Catastrófico"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V227:V262">
    <cfRule type="cellIs" dxfId="932" priority="928" operator="equal">
      <formula>"Catastrófico"</formula>
    </cfRule>
    <cfRule type="cellIs" dxfId="931" priority="930" operator="equal">
      <formula>"Mayor"</formula>
    </cfRule>
    <cfRule type="cellIs" dxfId="930" priority="931" operator="equal">
      <formula>"Moderado"</formula>
    </cfRule>
    <cfRule type="cellIs" dxfId="929" priority="932" operator="equal">
      <formula>"Menor"</formula>
    </cfRule>
    <cfRule type="cellIs" dxfId="928" priority="933" operator="equal">
      <formula>"Leve"</formula>
    </cfRule>
  </conditionalFormatting>
  <conditionalFormatting sqref="V227:V232">
    <cfRule type="cellIs" dxfId="927" priority="929" operator="equal">
      <formula>"Catastrófico"</formula>
    </cfRule>
  </conditionalFormatting>
  <conditionalFormatting sqref="Y227:Y262">
    <cfRule type="cellIs" dxfId="926" priority="924" operator="equal">
      <formula>"Extremo"</formula>
    </cfRule>
    <cfRule type="cellIs" dxfId="925" priority="925" operator="equal">
      <formula>"Alto"</formula>
    </cfRule>
    <cfRule type="cellIs" dxfId="924" priority="926" operator="equal">
      <formula>"Moderado"</formula>
    </cfRule>
    <cfRule type="cellIs" dxfId="923" priority="927" operator="equal">
      <formula>"Bajo"</formula>
    </cfRule>
  </conditionalFormatting>
  <conditionalFormatting sqref="AU227:AU232">
    <cfRule type="cellIs" dxfId="922" priority="921" operator="equal">
      <formula>"Alto"</formula>
    </cfRule>
    <cfRule type="cellIs" dxfId="921" priority="922" operator="equal">
      <formula>"Moderado"</formula>
    </cfRule>
    <cfRule type="cellIs" dxfId="920" priority="923" operator="equal">
      <formula>"Bajo"</formula>
    </cfRule>
  </conditionalFormatting>
  <conditionalFormatting sqref="AU227:AU232">
    <cfRule type="cellIs" dxfId="919" priority="920" operator="equal">
      <formula>"Extremo"</formula>
    </cfRule>
  </conditionalFormatting>
  <conditionalFormatting sqref="AU233:AU262">
    <cfRule type="cellIs" dxfId="918" priority="917" operator="equal">
      <formula>"Alto"</formula>
    </cfRule>
    <cfRule type="cellIs" dxfId="917" priority="918" operator="equal">
      <formula>"Moderado"</formula>
    </cfRule>
    <cfRule type="cellIs" dxfId="916" priority="919" operator="equal">
      <formula>"Bajo"</formula>
    </cfRule>
  </conditionalFormatting>
  <conditionalFormatting sqref="AU233:AU262">
    <cfRule type="cellIs" dxfId="915" priority="916" operator="equal">
      <formula>"Extremo"</formula>
    </cfRule>
  </conditionalFormatting>
  <conditionalFormatting sqref="AQ263:AQ274">
    <cfRule type="cellIs" dxfId="914" priority="911" operator="equal">
      <formula>"Muy Baja"</formula>
    </cfRule>
    <cfRule type="cellIs" dxfId="913" priority="912" operator="equal">
      <formula>"Baja"</formula>
    </cfRule>
    <cfRule type="cellIs" dxfId="912" priority="913" operator="equal">
      <formula>"Media"</formula>
    </cfRule>
    <cfRule type="cellIs" dxfId="911" priority="914" operator="equal">
      <formula>"Alta"</formula>
    </cfRule>
    <cfRule type="cellIs" dxfId="910" priority="915" operator="equal">
      <formula>"Muy Alta"</formula>
    </cfRule>
  </conditionalFormatting>
  <conditionalFormatting sqref="AT263:AT274">
    <cfRule type="cellIs" dxfId="909" priority="906" operator="equal">
      <formula>"Leve"</formula>
    </cfRule>
    <cfRule type="cellIs" dxfId="908" priority="907" operator="equal">
      <formula>"Menor"</formula>
    </cfRule>
    <cfRule type="cellIs" dxfId="907" priority="908" operator="equal">
      <formula>"Moderado"</formula>
    </cfRule>
    <cfRule type="cellIs" dxfId="906" priority="909" operator="equal">
      <formula>"Mayor"</formula>
    </cfRule>
    <cfRule type="cellIs" dxfId="905" priority="910" operator="equal">
      <formula>"Catastrófico"</formula>
    </cfRule>
  </conditionalFormatting>
  <conditionalFormatting sqref="AV263:AV274">
    <cfRule type="cellIs" dxfId="904" priority="902" operator="equal">
      <formula>"Bajo"</formula>
    </cfRule>
    <cfRule type="cellIs" dxfId="903" priority="903" operator="equal">
      <formula>"Moderado"</formula>
    </cfRule>
    <cfRule type="cellIs" dxfId="902" priority="904" operator="equal">
      <formula>"Alto"</formula>
    </cfRule>
    <cfRule type="cellIs" dxfId="901" priority="905" operator="equal">
      <formula>"Extremo"</formula>
    </cfRule>
  </conditionalFormatting>
  <conditionalFormatting sqref="P263:P274">
    <cfRule type="cellIs" dxfId="900" priority="901" operator="equal">
      <formula>"Muy Baja"</formula>
    </cfRule>
  </conditionalFormatting>
  <conditionalFormatting sqref="P263:P268">
    <cfRule type="cellIs" dxfId="899" priority="897" operator="equal">
      <formula>"Muy Alta"</formula>
    </cfRule>
    <cfRule type="cellIs" dxfId="898" priority="898" operator="equal">
      <formula>"Alta"</formula>
    </cfRule>
    <cfRule type="cellIs" dxfId="897" priority="899" operator="equal">
      <formula>"Media"</formula>
    </cfRule>
    <cfRule type="cellIs" dxfId="896" priority="900" operator="equal">
      <formula>"Baja"</formula>
    </cfRule>
  </conditionalFormatting>
  <conditionalFormatting sqref="P269:P274">
    <cfRule type="cellIs" dxfId="895" priority="893" operator="equal">
      <formula>"Muy Alta"</formula>
    </cfRule>
    <cfRule type="cellIs" dxfId="894" priority="894" operator="equal">
      <formula>"Alta"</formula>
    </cfRule>
    <cfRule type="cellIs" dxfId="893" priority="895" operator="equal">
      <formula>"Media"</formula>
    </cfRule>
    <cfRule type="cellIs" dxfId="892" priority="896" operator="equal">
      <formula>"Baja"</formula>
    </cfRule>
  </conditionalFormatting>
  <conditionalFormatting sqref="R263:R274">
    <cfRule type="cellIs" dxfId="891" priority="888" operator="equal">
      <formula>"Catastrófico"</formula>
    </cfRule>
    <cfRule type="cellIs" dxfId="890" priority="889" operator="equal">
      <formula>"Mayor"</formula>
    </cfRule>
    <cfRule type="cellIs" dxfId="889" priority="890" operator="equal">
      <formula>"Moderado"</formula>
    </cfRule>
    <cfRule type="cellIs" dxfId="888" priority="891" operator="equal">
      <formula>"Menor"</formula>
    </cfRule>
    <cfRule type="cellIs" dxfId="887" priority="892" operator="equal">
      <formula>"Leve"</formula>
    </cfRule>
  </conditionalFormatting>
  <conditionalFormatting sqref="T263:T274">
    <cfRule type="cellIs" dxfId="886" priority="883" operator="equal">
      <formula>"Catastrófico"</formula>
    </cfRule>
    <cfRule type="cellIs" dxfId="885" priority="884" operator="equal">
      <formula>"Mayor"</formula>
    </cfRule>
    <cfRule type="cellIs" dxfId="884" priority="885" operator="equal">
      <formula>"Moderado"</formula>
    </cfRule>
    <cfRule type="cellIs" dxfId="883" priority="886" operator="equal">
      <formula>"Menor"</formula>
    </cfRule>
    <cfRule type="cellIs" dxfId="882" priority="887" operator="equal">
      <formula>"Leve"</formula>
    </cfRule>
  </conditionalFormatting>
  <conditionalFormatting sqref="V263:V274">
    <cfRule type="cellIs" dxfId="881" priority="877" operator="equal">
      <formula>"Catastrófico"</formula>
    </cfRule>
    <cfRule type="cellIs" dxfId="880" priority="879" operator="equal">
      <formula>"Mayor"</formula>
    </cfRule>
    <cfRule type="cellIs" dxfId="879" priority="880" operator="equal">
      <formula>"Moderado"</formula>
    </cfRule>
    <cfRule type="cellIs" dxfId="878" priority="881" operator="equal">
      <formula>"Menor"</formula>
    </cfRule>
    <cfRule type="cellIs" dxfId="877" priority="882" operator="equal">
      <formula>"Leve"</formula>
    </cfRule>
  </conditionalFormatting>
  <conditionalFormatting sqref="V263:V268">
    <cfRule type="cellIs" dxfId="876" priority="878" operator="equal">
      <formula>"Catastrófico"</formula>
    </cfRule>
  </conditionalFormatting>
  <conditionalFormatting sqref="Y263:Y274">
    <cfRule type="cellIs" dxfId="875" priority="873" operator="equal">
      <formula>"Extremo"</formula>
    </cfRule>
    <cfRule type="cellIs" dxfId="874" priority="874" operator="equal">
      <formula>"Alto"</formula>
    </cfRule>
    <cfRule type="cellIs" dxfId="873" priority="875" operator="equal">
      <formula>"Moderado"</formula>
    </cfRule>
    <cfRule type="cellIs" dxfId="872" priority="876" operator="equal">
      <formula>"Bajo"</formula>
    </cfRule>
  </conditionalFormatting>
  <conditionalFormatting sqref="AU263:AU268">
    <cfRule type="cellIs" dxfId="871" priority="870" operator="equal">
      <formula>"Alto"</formula>
    </cfRule>
    <cfRule type="cellIs" dxfId="870" priority="871" operator="equal">
      <formula>"Moderado"</formula>
    </cfRule>
    <cfRule type="cellIs" dxfId="869" priority="872" operator="equal">
      <formula>"Bajo"</formula>
    </cfRule>
  </conditionalFormatting>
  <conditionalFormatting sqref="AU263:AU268">
    <cfRule type="cellIs" dxfId="868" priority="869" operator="equal">
      <formula>"Extremo"</formula>
    </cfRule>
  </conditionalFormatting>
  <conditionalFormatting sqref="AU269:AU274">
    <cfRule type="cellIs" dxfId="867" priority="866" operator="equal">
      <formula>"Alto"</formula>
    </cfRule>
    <cfRule type="cellIs" dxfId="866" priority="867" operator="equal">
      <formula>"Moderado"</formula>
    </cfRule>
    <cfRule type="cellIs" dxfId="865" priority="868" operator="equal">
      <formula>"Bajo"</formula>
    </cfRule>
  </conditionalFormatting>
  <conditionalFormatting sqref="AU269:AU274">
    <cfRule type="cellIs" dxfId="864" priority="865" operator="equal">
      <formula>"Extremo"</formula>
    </cfRule>
  </conditionalFormatting>
  <conditionalFormatting sqref="AQ275:AQ334">
    <cfRule type="cellIs" dxfId="863" priority="860" operator="equal">
      <formula>"Muy Baja"</formula>
    </cfRule>
    <cfRule type="cellIs" dxfId="862" priority="861" operator="equal">
      <formula>"Baja"</formula>
    </cfRule>
    <cfRule type="cellIs" dxfId="861" priority="862" operator="equal">
      <formula>"Media"</formula>
    </cfRule>
    <cfRule type="cellIs" dxfId="860" priority="863" operator="equal">
      <formula>"Alta"</formula>
    </cfRule>
    <cfRule type="cellIs" dxfId="859" priority="864" operator="equal">
      <formula>"Muy Alta"</formula>
    </cfRule>
  </conditionalFormatting>
  <conditionalFormatting sqref="AT275:AT334">
    <cfRule type="cellIs" dxfId="858" priority="855" operator="equal">
      <formula>"Leve"</formula>
    </cfRule>
    <cfRule type="cellIs" dxfId="857" priority="856" operator="equal">
      <formula>"Menor"</formula>
    </cfRule>
    <cfRule type="cellIs" dxfId="856" priority="857" operator="equal">
      <formula>"Moderado"</formula>
    </cfRule>
    <cfRule type="cellIs" dxfId="855" priority="858" operator="equal">
      <formula>"Mayor"</formula>
    </cfRule>
    <cfRule type="cellIs" dxfId="854" priority="859" operator="equal">
      <formula>"Catastrófico"</formula>
    </cfRule>
  </conditionalFormatting>
  <conditionalFormatting sqref="AV275:AV334">
    <cfRule type="cellIs" dxfId="853" priority="851" operator="equal">
      <formula>"Bajo"</formula>
    </cfRule>
    <cfRule type="cellIs" dxfId="852" priority="852" operator="equal">
      <formula>"Moderado"</formula>
    </cfRule>
    <cfRule type="cellIs" dxfId="851" priority="853" operator="equal">
      <formula>"Alto"</formula>
    </cfRule>
    <cfRule type="cellIs" dxfId="850" priority="854" operator="equal">
      <formula>"Extremo"</formula>
    </cfRule>
  </conditionalFormatting>
  <conditionalFormatting sqref="P275:P442">
    <cfRule type="cellIs" dxfId="849" priority="850" operator="equal">
      <formula>"Muy Baja"</formula>
    </cfRule>
  </conditionalFormatting>
  <conditionalFormatting sqref="P275:P280">
    <cfRule type="cellIs" dxfId="848" priority="846" operator="equal">
      <formula>"Muy Alta"</formula>
    </cfRule>
    <cfRule type="cellIs" dxfId="847" priority="847" operator="equal">
      <formula>"Alta"</formula>
    </cfRule>
    <cfRule type="cellIs" dxfId="846" priority="848" operator="equal">
      <formula>"Media"</formula>
    </cfRule>
    <cfRule type="cellIs" dxfId="845" priority="849" operator="equal">
      <formula>"Baja"</formula>
    </cfRule>
  </conditionalFormatting>
  <conditionalFormatting sqref="P281:P286">
    <cfRule type="cellIs" dxfId="844" priority="842" operator="equal">
      <formula>"Muy Alta"</formula>
    </cfRule>
    <cfRule type="cellIs" dxfId="843" priority="843" operator="equal">
      <formula>"Alta"</formula>
    </cfRule>
    <cfRule type="cellIs" dxfId="842" priority="844" operator="equal">
      <formula>"Media"</formula>
    </cfRule>
    <cfRule type="cellIs" dxfId="841" priority="845" operator="equal">
      <formula>"Baja"</formula>
    </cfRule>
  </conditionalFormatting>
  <conditionalFormatting sqref="P287:P442">
    <cfRule type="cellIs" dxfId="840" priority="838" operator="equal">
      <formula>"Muy Alta"</formula>
    </cfRule>
    <cfRule type="cellIs" dxfId="839" priority="839" operator="equal">
      <formula>"Alta"</formula>
    </cfRule>
    <cfRule type="cellIs" dxfId="838" priority="840" operator="equal">
      <formula>"Media"</formula>
    </cfRule>
    <cfRule type="cellIs" dxfId="837" priority="841" operator="equal">
      <formula>"Baja"</formula>
    </cfRule>
  </conditionalFormatting>
  <conditionalFormatting sqref="R275:R442">
    <cfRule type="cellIs" dxfId="836" priority="833" operator="equal">
      <formula>"Catastrófico"</formula>
    </cfRule>
    <cfRule type="cellIs" dxfId="835" priority="834" operator="equal">
      <formula>"Mayor"</formula>
    </cfRule>
    <cfRule type="cellIs" dxfId="834" priority="835" operator="equal">
      <formula>"Moderado"</formula>
    </cfRule>
    <cfRule type="cellIs" dxfId="833" priority="836" operator="equal">
      <formula>"Menor"</formula>
    </cfRule>
    <cfRule type="cellIs" dxfId="832" priority="837" operator="equal">
      <formula>"Leve"</formula>
    </cfRule>
  </conditionalFormatting>
  <conditionalFormatting sqref="T275:T442">
    <cfRule type="cellIs" dxfId="831" priority="828" operator="equal">
      <formula>"Catastrófico"</formula>
    </cfRule>
    <cfRule type="cellIs" dxfId="830" priority="829" operator="equal">
      <formula>"Mayor"</formula>
    </cfRule>
    <cfRule type="cellIs" dxfId="829" priority="830" operator="equal">
      <formula>"Moderado"</formula>
    </cfRule>
    <cfRule type="cellIs" dxfId="828" priority="831" operator="equal">
      <formula>"Menor"</formula>
    </cfRule>
    <cfRule type="cellIs" dxfId="827" priority="832" operator="equal">
      <formula>"Leve"</formula>
    </cfRule>
  </conditionalFormatting>
  <conditionalFormatting sqref="V275:V442">
    <cfRule type="cellIs" dxfId="826" priority="822" operator="equal">
      <formula>"Catastrófico"</formula>
    </cfRule>
    <cfRule type="cellIs" dxfId="825" priority="824" operator="equal">
      <formula>"Mayor"</formula>
    </cfRule>
    <cfRule type="cellIs" dxfId="824" priority="825" operator="equal">
      <formula>"Moderado"</formula>
    </cfRule>
    <cfRule type="cellIs" dxfId="823" priority="826" operator="equal">
      <formula>"Menor"</formula>
    </cfRule>
    <cfRule type="cellIs" dxfId="822" priority="827" operator="equal">
      <formula>"Leve"</formula>
    </cfRule>
  </conditionalFormatting>
  <conditionalFormatting sqref="V275:V280">
    <cfRule type="cellIs" dxfId="821" priority="823" operator="equal">
      <formula>"Catastrófico"</formula>
    </cfRule>
  </conditionalFormatting>
  <conditionalFormatting sqref="Y275:Y442">
    <cfRule type="cellIs" dxfId="820" priority="818" operator="equal">
      <formula>"Extremo"</formula>
    </cfRule>
    <cfRule type="cellIs" dxfId="819" priority="819" operator="equal">
      <formula>"Alto"</formula>
    </cfRule>
    <cfRule type="cellIs" dxfId="818" priority="820" operator="equal">
      <formula>"Moderado"</formula>
    </cfRule>
    <cfRule type="cellIs" dxfId="817" priority="821" operator="equal">
      <formula>"Bajo"</formula>
    </cfRule>
  </conditionalFormatting>
  <conditionalFormatting sqref="AU275:AU280">
    <cfRule type="cellIs" dxfId="816" priority="815" operator="equal">
      <formula>"Alto"</formula>
    </cfRule>
    <cfRule type="cellIs" dxfId="815" priority="816" operator="equal">
      <formula>"Moderado"</formula>
    </cfRule>
    <cfRule type="cellIs" dxfId="814" priority="817" operator="equal">
      <formula>"Bajo"</formula>
    </cfRule>
  </conditionalFormatting>
  <conditionalFormatting sqref="AU275:AU280">
    <cfRule type="cellIs" dxfId="813" priority="814" operator="equal">
      <formula>"Extremo"</formula>
    </cfRule>
  </conditionalFormatting>
  <conditionalFormatting sqref="AQ335:AQ340">
    <cfRule type="cellIs" dxfId="812" priority="809" operator="equal">
      <formula>"Muy Baja"</formula>
    </cfRule>
    <cfRule type="cellIs" dxfId="811" priority="810" operator="equal">
      <formula>"Baja"</formula>
    </cfRule>
    <cfRule type="cellIs" dxfId="810" priority="811" operator="equal">
      <formula>"Media"</formula>
    </cfRule>
    <cfRule type="cellIs" dxfId="809" priority="812" operator="equal">
      <formula>"Alta"</formula>
    </cfRule>
    <cfRule type="cellIs" dxfId="808" priority="813" operator="equal">
      <formula>"Muy Alta"</formula>
    </cfRule>
  </conditionalFormatting>
  <conditionalFormatting sqref="AT335:AT340">
    <cfRule type="cellIs" dxfId="807" priority="804" operator="equal">
      <formula>"Leve"</formula>
    </cfRule>
    <cfRule type="cellIs" dxfId="806" priority="805" operator="equal">
      <formula>"Menor"</formula>
    </cfRule>
    <cfRule type="cellIs" dxfId="805" priority="806" operator="equal">
      <formula>"Moderado"</formula>
    </cfRule>
    <cfRule type="cellIs" dxfId="804" priority="807" operator="equal">
      <formula>"Mayor"</formula>
    </cfRule>
    <cfRule type="cellIs" dxfId="803" priority="808" operator="equal">
      <formula>"Catastrófico"</formula>
    </cfRule>
  </conditionalFormatting>
  <conditionalFormatting sqref="AV335:AV340">
    <cfRule type="cellIs" dxfId="802" priority="800" operator="equal">
      <formula>"Bajo"</formula>
    </cfRule>
    <cfRule type="cellIs" dxfId="801" priority="801" operator="equal">
      <formula>"Moderado"</formula>
    </cfRule>
    <cfRule type="cellIs" dxfId="800" priority="802" operator="equal">
      <formula>"Alto"</formula>
    </cfRule>
    <cfRule type="cellIs" dxfId="799" priority="803" operator="equal">
      <formula>"Extremo"</formula>
    </cfRule>
  </conditionalFormatting>
  <conditionalFormatting sqref="AQ341:AQ346">
    <cfRule type="cellIs" dxfId="798" priority="795" operator="equal">
      <formula>"Muy Baja"</formula>
    </cfRule>
    <cfRule type="cellIs" dxfId="797" priority="796" operator="equal">
      <formula>"Baja"</formula>
    </cfRule>
    <cfRule type="cellIs" dxfId="796" priority="797" operator="equal">
      <formula>"Media"</formula>
    </cfRule>
    <cfRule type="cellIs" dxfId="795" priority="798" operator="equal">
      <formula>"Alta"</formula>
    </cfRule>
    <cfRule type="cellIs" dxfId="794" priority="799" operator="equal">
      <formula>"Muy Alta"</formula>
    </cfRule>
  </conditionalFormatting>
  <conditionalFormatting sqref="AT341:AT346">
    <cfRule type="cellIs" dxfId="793" priority="790" operator="equal">
      <formula>"Leve"</formula>
    </cfRule>
    <cfRule type="cellIs" dxfId="792" priority="791" operator="equal">
      <formula>"Menor"</formula>
    </cfRule>
    <cfRule type="cellIs" dxfId="791" priority="792" operator="equal">
      <formula>"Moderado"</formula>
    </cfRule>
    <cfRule type="cellIs" dxfId="790" priority="793" operator="equal">
      <formula>"Mayor"</formula>
    </cfRule>
    <cfRule type="cellIs" dxfId="789" priority="794" operator="equal">
      <formula>"Catastrófico"</formula>
    </cfRule>
  </conditionalFormatting>
  <conditionalFormatting sqref="AV341:AV346">
    <cfRule type="cellIs" dxfId="788" priority="786" operator="equal">
      <formula>"Bajo"</formula>
    </cfRule>
    <cfRule type="cellIs" dxfId="787" priority="787" operator="equal">
      <formula>"Moderado"</formula>
    </cfRule>
    <cfRule type="cellIs" dxfId="786" priority="788" operator="equal">
      <formula>"Alto"</formula>
    </cfRule>
    <cfRule type="cellIs" dxfId="785" priority="789" operator="equal">
      <formula>"Extremo"</formula>
    </cfRule>
  </conditionalFormatting>
  <conditionalFormatting sqref="AQ347:AQ352">
    <cfRule type="cellIs" dxfId="784" priority="781" operator="equal">
      <formula>"Muy Baja"</formula>
    </cfRule>
    <cfRule type="cellIs" dxfId="783" priority="782" operator="equal">
      <formula>"Baja"</formula>
    </cfRule>
    <cfRule type="cellIs" dxfId="782" priority="783" operator="equal">
      <formula>"Media"</formula>
    </cfRule>
    <cfRule type="cellIs" dxfId="781" priority="784" operator="equal">
      <formula>"Alta"</formula>
    </cfRule>
    <cfRule type="cellIs" dxfId="780" priority="785" operator="equal">
      <formula>"Muy Alta"</formula>
    </cfRule>
  </conditionalFormatting>
  <conditionalFormatting sqref="AT347:AT352">
    <cfRule type="cellIs" dxfId="779" priority="776" operator="equal">
      <formula>"Leve"</formula>
    </cfRule>
    <cfRule type="cellIs" dxfId="778" priority="777" operator="equal">
      <formula>"Menor"</formula>
    </cfRule>
    <cfRule type="cellIs" dxfId="777" priority="778" operator="equal">
      <formula>"Moderado"</formula>
    </cfRule>
    <cfRule type="cellIs" dxfId="776" priority="779" operator="equal">
      <formula>"Mayor"</formula>
    </cfRule>
    <cfRule type="cellIs" dxfId="775" priority="780" operator="equal">
      <formula>"Catastrófico"</formula>
    </cfRule>
  </conditionalFormatting>
  <conditionalFormatting sqref="AV347:AV352">
    <cfRule type="cellIs" dxfId="774" priority="772" operator="equal">
      <formula>"Bajo"</formula>
    </cfRule>
    <cfRule type="cellIs" dxfId="773" priority="773" operator="equal">
      <formula>"Moderado"</formula>
    </cfRule>
    <cfRule type="cellIs" dxfId="772" priority="774" operator="equal">
      <formula>"Alto"</formula>
    </cfRule>
    <cfRule type="cellIs" dxfId="771" priority="775" operator="equal">
      <formula>"Extremo"</formula>
    </cfRule>
  </conditionalFormatting>
  <conditionalFormatting sqref="AQ353:AQ358">
    <cfRule type="cellIs" dxfId="770" priority="767" operator="equal">
      <formula>"Muy Baja"</formula>
    </cfRule>
    <cfRule type="cellIs" dxfId="769" priority="768" operator="equal">
      <formula>"Baja"</formula>
    </cfRule>
    <cfRule type="cellIs" dxfId="768" priority="769" operator="equal">
      <formula>"Media"</formula>
    </cfRule>
    <cfRule type="cellIs" dxfId="767" priority="770" operator="equal">
      <formula>"Alta"</formula>
    </cfRule>
    <cfRule type="cellIs" dxfId="766" priority="771" operator="equal">
      <formula>"Muy Alta"</formula>
    </cfRule>
  </conditionalFormatting>
  <conditionalFormatting sqref="AT353:AT358">
    <cfRule type="cellIs" dxfId="765" priority="762" operator="equal">
      <formula>"Leve"</formula>
    </cfRule>
    <cfRule type="cellIs" dxfId="764" priority="763" operator="equal">
      <formula>"Menor"</formula>
    </cfRule>
    <cfRule type="cellIs" dxfId="763" priority="764" operator="equal">
      <formula>"Moderado"</formula>
    </cfRule>
    <cfRule type="cellIs" dxfId="762" priority="765" operator="equal">
      <formula>"Mayor"</formula>
    </cfRule>
    <cfRule type="cellIs" dxfId="761" priority="766" operator="equal">
      <formula>"Catastrófico"</formula>
    </cfRule>
  </conditionalFormatting>
  <conditionalFormatting sqref="AV353:AV358">
    <cfRule type="cellIs" dxfId="760" priority="758" operator="equal">
      <formula>"Bajo"</formula>
    </cfRule>
    <cfRule type="cellIs" dxfId="759" priority="759" operator="equal">
      <formula>"Moderado"</formula>
    </cfRule>
    <cfRule type="cellIs" dxfId="758" priority="760" operator="equal">
      <formula>"Alto"</formula>
    </cfRule>
    <cfRule type="cellIs" dxfId="757" priority="761" operator="equal">
      <formula>"Extremo"</formula>
    </cfRule>
  </conditionalFormatting>
  <conditionalFormatting sqref="AQ359:AQ364">
    <cfRule type="cellIs" dxfId="756" priority="753" operator="equal">
      <formula>"Muy Baja"</formula>
    </cfRule>
    <cfRule type="cellIs" dxfId="755" priority="754" operator="equal">
      <formula>"Baja"</formula>
    </cfRule>
    <cfRule type="cellIs" dxfId="754" priority="755" operator="equal">
      <formula>"Media"</formula>
    </cfRule>
    <cfRule type="cellIs" dxfId="753" priority="756" operator="equal">
      <formula>"Alta"</formula>
    </cfRule>
    <cfRule type="cellIs" dxfId="752" priority="757" operator="equal">
      <formula>"Muy Alta"</formula>
    </cfRule>
  </conditionalFormatting>
  <conditionalFormatting sqref="AT359:AT364">
    <cfRule type="cellIs" dxfId="751" priority="748" operator="equal">
      <formula>"Leve"</formula>
    </cfRule>
    <cfRule type="cellIs" dxfId="750" priority="749" operator="equal">
      <formula>"Menor"</formula>
    </cfRule>
    <cfRule type="cellIs" dxfId="749" priority="750" operator="equal">
      <formula>"Moderado"</formula>
    </cfRule>
    <cfRule type="cellIs" dxfId="748" priority="751" operator="equal">
      <formula>"Mayor"</formula>
    </cfRule>
    <cfRule type="cellIs" dxfId="747" priority="752" operator="equal">
      <formula>"Catastrófico"</formula>
    </cfRule>
  </conditionalFormatting>
  <conditionalFormatting sqref="AV359:AV364">
    <cfRule type="cellIs" dxfId="746" priority="744" operator="equal">
      <formula>"Bajo"</formula>
    </cfRule>
    <cfRule type="cellIs" dxfId="745" priority="745" operator="equal">
      <formula>"Moderado"</formula>
    </cfRule>
    <cfRule type="cellIs" dxfId="744" priority="746" operator="equal">
      <formula>"Alto"</formula>
    </cfRule>
    <cfRule type="cellIs" dxfId="743" priority="747" operator="equal">
      <formula>"Extremo"</formula>
    </cfRule>
  </conditionalFormatting>
  <conditionalFormatting sqref="AU281:AU364">
    <cfRule type="cellIs" dxfId="742" priority="741" operator="equal">
      <formula>"Alto"</formula>
    </cfRule>
    <cfRule type="cellIs" dxfId="741" priority="742" operator="equal">
      <formula>"Moderado"</formula>
    </cfRule>
    <cfRule type="cellIs" dxfId="740" priority="743" operator="equal">
      <formula>"Bajo"</formula>
    </cfRule>
  </conditionalFormatting>
  <conditionalFormatting sqref="AU281:AU364">
    <cfRule type="cellIs" dxfId="739" priority="740" operator="equal">
      <formula>"Extremo"</formula>
    </cfRule>
  </conditionalFormatting>
  <conditionalFormatting sqref="AQ365:AQ370">
    <cfRule type="cellIs" dxfId="738" priority="735" operator="equal">
      <formula>"Muy Baja"</formula>
    </cfRule>
    <cfRule type="cellIs" dxfId="737" priority="736" operator="equal">
      <formula>"Baja"</formula>
    </cfRule>
    <cfRule type="cellIs" dxfId="736" priority="737" operator="equal">
      <formula>"Media"</formula>
    </cfRule>
    <cfRule type="cellIs" dxfId="735" priority="738" operator="equal">
      <formula>"Alta"</formula>
    </cfRule>
    <cfRule type="cellIs" dxfId="734" priority="739" operator="equal">
      <formula>"Muy Alta"</formula>
    </cfRule>
  </conditionalFormatting>
  <conditionalFormatting sqref="AT365:AT370">
    <cfRule type="cellIs" dxfId="733" priority="730" operator="equal">
      <formula>"Leve"</formula>
    </cfRule>
    <cfRule type="cellIs" dxfId="732" priority="731" operator="equal">
      <formula>"Menor"</formula>
    </cfRule>
    <cfRule type="cellIs" dxfId="731" priority="732" operator="equal">
      <formula>"Moderado"</formula>
    </cfRule>
    <cfRule type="cellIs" dxfId="730" priority="733" operator="equal">
      <formula>"Mayor"</formula>
    </cfRule>
    <cfRule type="cellIs" dxfId="729" priority="734" operator="equal">
      <formula>"Catastrófico"</formula>
    </cfRule>
  </conditionalFormatting>
  <conditionalFormatting sqref="AV365:AV370">
    <cfRule type="cellIs" dxfId="728" priority="726" operator="equal">
      <formula>"Bajo"</formula>
    </cfRule>
    <cfRule type="cellIs" dxfId="727" priority="727" operator="equal">
      <formula>"Moderado"</formula>
    </cfRule>
    <cfRule type="cellIs" dxfId="726" priority="728" operator="equal">
      <formula>"Alto"</formula>
    </cfRule>
    <cfRule type="cellIs" dxfId="725" priority="729" operator="equal">
      <formula>"Extremo"</formula>
    </cfRule>
  </conditionalFormatting>
  <conditionalFormatting sqref="AU365:AU370">
    <cfRule type="cellIs" dxfId="724" priority="723" operator="equal">
      <formula>"Alto"</formula>
    </cfRule>
    <cfRule type="cellIs" dxfId="723" priority="724" operator="equal">
      <formula>"Moderado"</formula>
    </cfRule>
    <cfRule type="cellIs" dxfId="722" priority="725" operator="equal">
      <formula>"Bajo"</formula>
    </cfRule>
  </conditionalFormatting>
  <conditionalFormatting sqref="AU365:AU370">
    <cfRule type="cellIs" dxfId="721" priority="722" operator="equal">
      <formula>"Extremo"</formula>
    </cfRule>
  </conditionalFormatting>
  <conditionalFormatting sqref="AQ371:AQ376">
    <cfRule type="cellIs" dxfId="720" priority="717" operator="equal">
      <formula>"Muy Baja"</formula>
    </cfRule>
    <cfRule type="cellIs" dxfId="719" priority="718" operator="equal">
      <formula>"Baja"</formula>
    </cfRule>
    <cfRule type="cellIs" dxfId="718" priority="719" operator="equal">
      <formula>"Media"</formula>
    </cfRule>
    <cfRule type="cellIs" dxfId="717" priority="720" operator="equal">
      <formula>"Alta"</formula>
    </cfRule>
    <cfRule type="cellIs" dxfId="716" priority="721" operator="equal">
      <formula>"Muy Alta"</formula>
    </cfRule>
  </conditionalFormatting>
  <conditionalFormatting sqref="AT371:AT376">
    <cfRule type="cellIs" dxfId="715" priority="712" operator="equal">
      <formula>"Leve"</formula>
    </cfRule>
    <cfRule type="cellIs" dxfId="714" priority="713" operator="equal">
      <formula>"Menor"</formula>
    </cfRule>
    <cfRule type="cellIs" dxfId="713" priority="714" operator="equal">
      <formula>"Moderado"</formula>
    </cfRule>
    <cfRule type="cellIs" dxfId="712" priority="715" operator="equal">
      <formula>"Mayor"</formula>
    </cfRule>
    <cfRule type="cellIs" dxfId="711" priority="716" operator="equal">
      <formula>"Catastrófico"</formula>
    </cfRule>
  </conditionalFormatting>
  <conditionalFormatting sqref="AV371:AV376">
    <cfRule type="cellIs" dxfId="710" priority="708" operator="equal">
      <formula>"Bajo"</formula>
    </cfRule>
    <cfRule type="cellIs" dxfId="709" priority="709" operator="equal">
      <formula>"Moderado"</formula>
    </cfRule>
    <cfRule type="cellIs" dxfId="708" priority="710" operator="equal">
      <formula>"Alto"</formula>
    </cfRule>
    <cfRule type="cellIs" dxfId="707" priority="711" operator="equal">
      <formula>"Extremo"</formula>
    </cfRule>
  </conditionalFormatting>
  <conditionalFormatting sqref="AU371:AU376">
    <cfRule type="cellIs" dxfId="706" priority="705" operator="equal">
      <formula>"Alto"</formula>
    </cfRule>
    <cfRule type="cellIs" dxfId="705" priority="706" operator="equal">
      <formula>"Moderado"</formula>
    </cfRule>
    <cfRule type="cellIs" dxfId="704" priority="707" operator="equal">
      <formula>"Bajo"</formula>
    </cfRule>
  </conditionalFormatting>
  <conditionalFormatting sqref="AU371:AU376">
    <cfRule type="cellIs" dxfId="703" priority="704" operator="equal">
      <formula>"Extremo"</formula>
    </cfRule>
  </conditionalFormatting>
  <conditionalFormatting sqref="AQ377:AQ382">
    <cfRule type="cellIs" dxfId="702" priority="699" operator="equal">
      <formula>"Muy Baja"</formula>
    </cfRule>
    <cfRule type="cellIs" dxfId="701" priority="700" operator="equal">
      <formula>"Baja"</formula>
    </cfRule>
    <cfRule type="cellIs" dxfId="700" priority="701" operator="equal">
      <formula>"Media"</formula>
    </cfRule>
    <cfRule type="cellIs" dxfId="699" priority="702" operator="equal">
      <formula>"Alta"</formula>
    </cfRule>
    <cfRule type="cellIs" dxfId="698" priority="703" operator="equal">
      <formula>"Muy Alta"</formula>
    </cfRule>
  </conditionalFormatting>
  <conditionalFormatting sqref="AT377:AT382">
    <cfRule type="cellIs" dxfId="697" priority="694" operator="equal">
      <formula>"Leve"</formula>
    </cfRule>
    <cfRule type="cellIs" dxfId="696" priority="695" operator="equal">
      <formula>"Menor"</formula>
    </cfRule>
    <cfRule type="cellIs" dxfId="695" priority="696" operator="equal">
      <formula>"Moderado"</formula>
    </cfRule>
    <cfRule type="cellIs" dxfId="694" priority="697" operator="equal">
      <formula>"Mayor"</formula>
    </cfRule>
    <cfRule type="cellIs" dxfId="693" priority="698" operator="equal">
      <formula>"Catastrófico"</formula>
    </cfRule>
  </conditionalFormatting>
  <conditionalFormatting sqref="AV377:AV382">
    <cfRule type="cellIs" dxfId="692" priority="690" operator="equal">
      <formula>"Bajo"</formula>
    </cfRule>
    <cfRule type="cellIs" dxfId="691" priority="691" operator="equal">
      <formula>"Moderado"</formula>
    </cfRule>
    <cfRule type="cellIs" dxfId="690" priority="692" operator="equal">
      <formula>"Alto"</formula>
    </cfRule>
    <cfRule type="cellIs" dxfId="689" priority="693" operator="equal">
      <formula>"Extremo"</formula>
    </cfRule>
  </conditionalFormatting>
  <conditionalFormatting sqref="AU377:AU382">
    <cfRule type="cellIs" dxfId="688" priority="687" operator="equal">
      <formula>"Alto"</formula>
    </cfRule>
    <cfRule type="cellIs" dxfId="687" priority="688" operator="equal">
      <formula>"Moderado"</formula>
    </cfRule>
    <cfRule type="cellIs" dxfId="686" priority="689" operator="equal">
      <formula>"Bajo"</formula>
    </cfRule>
  </conditionalFormatting>
  <conditionalFormatting sqref="AU377:AU382">
    <cfRule type="cellIs" dxfId="685" priority="686" operator="equal">
      <formula>"Extremo"</formula>
    </cfRule>
  </conditionalFormatting>
  <conditionalFormatting sqref="AQ383:AQ388">
    <cfRule type="cellIs" dxfId="684" priority="681" operator="equal">
      <formula>"Muy Baja"</formula>
    </cfRule>
    <cfRule type="cellIs" dxfId="683" priority="682" operator="equal">
      <formula>"Baja"</formula>
    </cfRule>
    <cfRule type="cellIs" dxfId="682" priority="683" operator="equal">
      <formula>"Media"</formula>
    </cfRule>
    <cfRule type="cellIs" dxfId="681" priority="684" operator="equal">
      <formula>"Alta"</formula>
    </cfRule>
    <cfRule type="cellIs" dxfId="680" priority="685" operator="equal">
      <formula>"Muy Alta"</formula>
    </cfRule>
  </conditionalFormatting>
  <conditionalFormatting sqref="AT383:AT388">
    <cfRule type="cellIs" dxfId="679" priority="676" operator="equal">
      <formula>"Leve"</formula>
    </cfRule>
    <cfRule type="cellIs" dxfId="678" priority="677" operator="equal">
      <formula>"Menor"</formula>
    </cfRule>
    <cfRule type="cellIs" dxfId="677" priority="678" operator="equal">
      <formula>"Moderado"</formula>
    </cfRule>
    <cfRule type="cellIs" dxfId="676" priority="679" operator="equal">
      <formula>"Mayor"</formula>
    </cfRule>
    <cfRule type="cellIs" dxfId="675" priority="680" operator="equal">
      <formula>"Catastrófico"</formula>
    </cfRule>
  </conditionalFormatting>
  <conditionalFormatting sqref="AV383:AV388">
    <cfRule type="cellIs" dxfId="674" priority="672" operator="equal">
      <formula>"Bajo"</formula>
    </cfRule>
    <cfRule type="cellIs" dxfId="673" priority="673" operator="equal">
      <formula>"Moderado"</formula>
    </cfRule>
    <cfRule type="cellIs" dxfId="672" priority="674" operator="equal">
      <formula>"Alto"</formula>
    </cfRule>
    <cfRule type="cellIs" dxfId="671" priority="675" operator="equal">
      <formula>"Extremo"</formula>
    </cfRule>
  </conditionalFormatting>
  <conditionalFormatting sqref="AU383:AU388">
    <cfRule type="cellIs" dxfId="670" priority="669" operator="equal">
      <formula>"Alto"</formula>
    </cfRule>
    <cfRule type="cellIs" dxfId="669" priority="670" operator="equal">
      <formula>"Moderado"</formula>
    </cfRule>
    <cfRule type="cellIs" dxfId="668" priority="671" operator="equal">
      <formula>"Bajo"</formula>
    </cfRule>
  </conditionalFormatting>
  <conditionalFormatting sqref="AU383:AU388">
    <cfRule type="cellIs" dxfId="667" priority="668" operator="equal">
      <formula>"Extremo"</formula>
    </cfRule>
  </conditionalFormatting>
  <conditionalFormatting sqref="AQ389:AQ442">
    <cfRule type="cellIs" dxfId="666" priority="663" operator="equal">
      <formula>"Muy Baja"</formula>
    </cfRule>
    <cfRule type="cellIs" dxfId="665" priority="664" operator="equal">
      <formula>"Baja"</formula>
    </cfRule>
    <cfRule type="cellIs" dxfId="664" priority="665" operator="equal">
      <formula>"Media"</formula>
    </cfRule>
    <cfRule type="cellIs" dxfId="663" priority="666" operator="equal">
      <formula>"Alta"</formula>
    </cfRule>
    <cfRule type="cellIs" dxfId="662" priority="667" operator="equal">
      <formula>"Muy Alta"</formula>
    </cfRule>
  </conditionalFormatting>
  <conditionalFormatting sqref="AT389:AT442">
    <cfRule type="cellIs" dxfId="661" priority="658" operator="equal">
      <formula>"Leve"</formula>
    </cfRule>
    <cfRule type="cellIs" dxfId="660" priority="659" operator="equal">
      <formula>"Menor"</formula>
    </cfRule>
    <cfRule type="cellIs" dxfId="659" priority="660" operator="equal">
      <formula>"Moderado"</formula>
    </cfRule>
    <cfRule type="cellIs" dxfId="658" priority="661" operator="equal">
      <formula>"Mayor"</formula>
    </cfRule>
    <cfRule type="cellIs" dxfId="657" priority="662" operator="equal">
      <formula>"Catastrófico"</formula>
    </cfRule>
  </conditionalFormatting>
  <conditionalFormatting sqref="AV389:AV442">
    <cfRule type="cellIs" dxfId="656" priority="654" operator="equal">
      <formula>"Bajo"</formula>
    </cfRule>
    <cfRule type="cellIs" dxfId="655" priority="655" operator="equal">
      <formula>"Moderado"</formula>
    </cfRule>
    <cfRule type="cellIs" dxfId="654" priority="656" operator="equal">
      <formula>"Alto"</formula>
    </cfRule>
    <cfRule type="cellIs" dxfId="653" priority="657" operator="equal">
      <formula>"Extremo"</formula>
    </cfRule>
  </conditionalFormatting>
  <conditionalFormatting sqref="AU389:AU442">
    <cfRule type="cellIs" dxfId="652" priority="651" operator="equal">
      <formula>"Alto"</formula>
    </cfRule>
    <cfRule type="cellIs" dxfId="651" priority="652" operator="equal">
      <formula>"Moderado"</formula>
    </cfRule>
    <cfRule type="cellIs" dxfId="650" priority="653" operator="equal">
      <formula>"Bajo"</formula>
    </cfRule>
  </conditionalFormatting>
  <conditionalFormatting sqref="AU389:AU442">
    <cfRule type="cellIs" dxfId="649" priority="650" operator="equal">
      <formula>"Extremo"</formula>
    </cfRule>
  </conditionalFormatting>
  <conditionalFormatting sqref="AQ443:AQ502">
    <cfRule type="cellIs" dxfId="648" priority="645" operator="equal">
      <formula>"Muy Baja"</formula>
    </cfRule>
    <cfRule type="cellIs" dxfId="647" priority="646" operator="equal">
      <formula>"Baja"</formula>
    </cfRule>
    <cfRule type="cellIs" dxfId="646" priority="647" operator="equal">
      <formula>"Media"</formula>
    </cfRule>
    <cfRule type="cellIs" dxfId="645" priority="648" operator="equal">
      <formula>"Alta"</formula>
    </cfRule>
    <cfRule type="cellIs" dxfId="644" priority="649" operator="equal">
      <formula>"Muy Alta"</formula>
    </cfRule>
  </conditionalFormatting>
  <conditionalFormatting sqref="AT443:AT502">
    <cfRule type="cellIs" dxfId="643" priority="640" operator="equal">
      <formula>"Leve"</formula>
    </cfRule>
    <cfRule type="cellIs" dxfId="642" priority="641" operator="equal">
      <formula>"Menor"</formula>
    </cfRule>
    <cfRule type="cellIs" dxfId="641" priority="642" operator="equal">
      <formula>"Moderado"</formula>
    </cfRule>
    <cfRule type="cellIs" dxfId="640" priority="643" operator="equal">
      <formula>"Mayor"</formula>
    </cfRule>
    <cfRule type="cellIs" dxfId="639" priority="644" operator="equal">
      <formula>"Catastrófico"</formula>
    </cfRule>
  </conditionalFormatting>
  <conditionalFormatting sqref="AV443:AV502">
    <cfRule type="cellIs" dxfId="638" priority="636" operator="equal">
      <formula>"Bajo"</formula>
    </cfRule>
    <cfRule type="cellIs" dxfId="637" priority="637" operator="equal">
      <formula>"Moderado"</formula>
    </cfRule>
    <cfRule type="cellIs" dxfId="636" priority="638" operator="equal">
      <formula>"Alto"</formula>
    </cfRule>
    <cfRule type="cellIs" dxfId="635" priority="639" operator="equal">
      <formula>"Extremo"</formula>
    </cfRule>
  </conditionalFormatting>
  <conditionalFormatting sqref="P443:P514">
    <cfRule type="cellIs" dxfId="634" priority="635" operator="equal">
      <formula>"Muy Baja"</formula>
    </cfRule>
  </conditionalFormatting>
  <conditionalFormatting sqref="P455:P514">
    <cfRule type="cellIs" dxfId="633" priority="623" operator="equal">
      <formula>"Muy Alta"</formula>
    </cfRule>
    <cfRule type="cellIs" dxfId="632" priority="624" operator="equal">
      <formula>"Alta"</formula>
    </cfRule>
    <cfRule type="cellIs" dxfId="631" priority="625" operator="equal">
      <formula>"Media"</formula>
    </cfRule>
    <cfRule type="cellIs" dxfId="630" priority="626" operator="equal">
      <formula>"Baja"</formula>
    </cfRule>
  </conditionalFormatting>
  <conditionalFormatting sqref="R443:R514">
    <cfRule type="cellIs" dxfId="629" priority="618" operator="equal">
      <formula>"Catastrófico"</formula>
    </cfRule>
    <cfRule type="cellIs" dxfId="628" priority="619" operator="equal">
      <formula>"Mayor"</formula>
    </cfRule>
    <cfRule type="cellIs" dxfId="627" priority="620" operator="equal">
      <formula>"Moderado"</formula>
    </cfRule>
    <cfRule type="cellIs" dxfId="626" priority="621" operator="equal">
      <formula>"Menor"</formula>
    </cfRule>
    <cfRule type="cellIs" dxfId="625" priority="622" operator="equal">
      <formula>"Leve"</formula>
    </cfRule>
  </conditionalFormatting>
  <conditionalFormatting sqref="T443:T514">
    <cfRule type="cellIs" dxfId="624" priority="613" operator="equal">
      <formula>"Catastrófico"</formula>
    </cfRule>
    <cfRule type="cellIs" dxfId="623" priority="614" operator="equal">
      <formula>"Mayor"</formula>
    </cfRule>
    <cfRule type="cellIs" dxfId="622" priority="615" operator="equal">
      <formula>"Moderado"</formula>
    </cfRule>
    <cfRule type="cellIs" dxfId="621" priority="616" operator="equal">
      <formula>"Menor"</formula>
    </cfRule>
    <cfRule type="cellIs" dxfId="620" priority="617" operator="equal">
      <formula>"Leve"</formula>
    </cfRule>
  </conditionalFormatting>
  <conditionalFormatting sqref="V443:V514">
    <cfRule type="cellIs" dxfId="619" priority="607" operator="equal">
      <formula>"Catastrófico"</formula>
    </cfRule>
    <cfRule type="cellIs" dxfId="618" priority="609" operator="equal">
      <formula>"Mayor"</formula>
    </cfRule>
    <cfRule type="cellIs" dxfId="617" priority="610" operator="equal">
      <formula>"Moderado"</formula>
    </cfRule>
    <cfRule type="cellIs" dxfId="616" priority="611" operator="equal">
      <formula>"Menor"</formula>
    </cfRule>
    <cfRule type="cellIs" dxfId="615" priority="612" operator="equal">
      <formula>"Leve"</formula>
    </cfRule>
  </conditionalFormatting>
  <conditionalFormatting sqref="V443:V448">
    <cfRule type="cellIs" dxfId="614" priority="608" operator="equal">
      <formula>"Catastrófico"</formula>
    </cfRule>
  </conditionalFormatting>
  <conditionalFormatting sqref="Y443:Y514">
    <cfRule type="cellIs" dxfId="613" priority="603" operator="equal">
      <formula>"Extremo"</formula>
    </cfRule>
    <cfRule type="cellIs" dxfId="612" priority="604" operator="equal">
      <formula>"Alto"</formula>
    </cfRule>
    <cfRule type="cellIs" dxfId="611" priority="605" operator="equal">
      <formula>"Moderado"</formula>
    </cfRule>
    <cfRule type="cellIs" dxfId="610" priority="606" operator="equal">
      <formula>"Bajo"</formula>
    </cfRule>
  </conditionalFormatting>
  <conditionalFormatting sqref="AU443:AU448">
    <cfRule type="cellIs" dxfId="609" priority="600" operator="equal">
      <formula>"Alto"</formula>
    </cfRule>
    <cfRule type="cellIs" dxfId="608" priority="601" operator="equal">
      <formula>"Moderado"</formula>
    </cfRule>
    <cfRule type="cellIs" dxfId="607" priority="602" operator="equal">
      <formula>"Bajo"</formula>
    </cfRule>
  </conditionalFormatting>
  <conditionalFormatting sqref="AU443:AU448">
    <cfRule type="cellIs" dxfId="606" priority="599" operator="equal">
      <formula>"Extremo"</formula>
    </cfRule>
  </conditionalFormatting>
  <conditionalFormatting sqref="AQ503:AQ508">
    <cfRule type="cellIs" dxfId="605" priority="594" operator="equal">
      <formula>"Muy Baja"</formula>
    </cfRule>
    <cfRule type="cellIs" dxfId="604" priority="595" operator="equal">
      <formula>"Baja"</formula>
    </cfRule>
    <cfRule type="cellIs" dxfId="603" priority="596" operator="equal">
      <formula>"Media"</formula>
    </cfRule>
    <cfRule type="cellIs" dxfId="602" priority="597" operator="equal">
      <formula>"Alta"</formula>
    </cfRule>
    <cfRule type="cellIs" dxfId="601" priority="598" operator="equal">
      <formula>"Muy Alta"</formula>
    </cfRule>
  </conditionalFormatting>
  <conditionalFormatting sqref="AT503:AT508">
    <cfRule type="cellIs" dxfId="600" priority="589" operator="equal">
      <formula>"Leve"</formula>
    </cfRule>
    <cfRule type="cellIs" dxfId="599" priority="590" operator="equal">
      <formula>"Menor"</formula>
    </cfRule>
    <cfRule type="cellIs" dxfId="598" priority="591" operator="equal">
      <formula>"Moderado"</formula>
    </cfRule>
    <cfRule type="cellIs" dxfId="597" priority="592" operator="equal">
      <formula>"Mayor"</formula>
    </cfRule>
    <cfRule type="cellIs" dxfId="596" priority="593" operator="equal">
      <formula>"Catastrófico"</formula>
    </cfRule>
  </conditionalFormatting>
  <conditionalFormatting sqref="AV503:AV508">
    <cfRule type="cellIs" dxfId="595" priority="585" operator="equal">
      <formula>"Bajo"</formula>
    </cfRule>
    <cfRule type="cellIs" dxfId="594" priority="586" operator="equal">
      <formula>"Moderado"</formula>
    </cfRule>
    <cfRule type="cellIs" dxfId="593" priority="587" operator="equal">
      <formula>"Alto"</formula>
    </cfRule>
    <cfRule type="cellIs" dxfId="592" priority="588" operator="equal">
      <formula>"Extremo"</formula>
    </cfRule>
  </conditionalFormatting>
  <conditionalFormatting sqref="AQ509:AQ514">
    <cfRule type="cellIs" dxfId="591" priority="580" operator="equal">
      <formula>"Muy Baja"</formula>
    </cfRule>
    <cfRule type="cellIs" dxfId="590" priority="581" operator="equal">
      <formula>"Baja"</formula>
    </cfRule>
    <cfRule type="cellIs" dxfId="589" priority="582" operator="equal">
      <formula>"Media"</formula>
    </cfRule>
    <cfRule type="cellIs" dxfId="588" priority="583" operator="equal">
      <formula>"Alta"</formula>
    </cfRule>
    <cfRule type="cellIs" dxfId="587" priority="584" operator="equal">
      <formula>"Muy Alta"</formula>
    </cfRule>
  </conditionalFormatting>
  <conditionalFormatting sqref="AT509:AT514">
    <cfRule type="cellIs" dxfId="586" priority="575" operator="equal">
      <formula>"Leve"</formula>
    </cfRule>
    <cfRule type="cellIs" dxfId="585" priority="576" operator="equal">
      <formula>"Menor"</formula>
    </cfRule>
    <cfRule type="cellIs" dxfId="584" priority="577" operator="equal">
      <formula>"Moderado"</formula>
    </cfRule>
    <cfRule type="cellIs" dxfId="583" priority="578" operator="equal">
      <formula>"Mayor"</formula>
    </cfRule>
    <cfRule type="cellIs" dxfId="582" priority="579" operator="equal">
      <formula>"Catastrófico"</formula>
    </cfRule>
  </conditionalFormatting>
  <conditionalFormatting sqref="AV509:AV514">
    <cfRule type="cellIs" dxfId="581" priority="571" operator="equal">
      <formula>"Bajo"</formula>
    </cfRule>
    <cfRule type="cellIs" dxfId="580" priority="572" operator="equal">
      <formula>"Moderado"</formula>
    </cfRule>
    <cfRule type="cellIs" dxfId="579" priority="573" operator="equal">
      <formula>"Alto"</formula>
    </cfRule>
    <cfRule type="cellIs" dxfId="578" priority="574" operator="equal">
      <formula>"Extremo"</formula>
    </cfRule>
  </conditionalFormatting>
  <conditionalFormatting sqref="AU449:AU514">
    <cfRule type="cellIs" dxfId="577" priority="568" operator="equal">
      <formula>"Alto"</formula>
    </cfRule>
    <cfRule type="cellIs" dxfId="576" priority="569" operator="equal">
      <formula>"Moderado"</formula>
    </cfRule>
    <cfRule type="cellIs" dxfId="575" priority="570" operator="equal">
      <formula>"Bajo"</formula>
    </cfRule>
  </conditionalFormatting>
  <conditionalFormatting sqref="AU449:AU514">
    <cfRule type="cellIs" dxfId="574" priority="567" operator="equal">
      <formula>"Extremo"</formula>
    </cfRule>
  </conditionalFormatting>
  <conditionalFormatting sqref="AQ515:AQ550">
    <cfRule type="cellIs" dxfId="573" priority="562" operator="equal">
      <formula>"Muy Baja"</formula>
    </cfRule>
    <cfRule type="cellIs" dxfId="572" priority="563" operator="equal">
      <formula>"Baja"</formula>
    </cfRule>
    <cfRule type="cellIs" dxfId="571" priority="564" operator="equal">
      <formula>"Media"</formula>
    </cfRule>
    <cfRule type="cellIs" dxfId="570" priority="565" operator="equal">
      <formula>"Alta"</formula>
    </cfRule>
    <cfRule type="cellIs" dxfId="569" priority="566" operator="equal">
      <formula>"Muy Alta"</formula>
    </cfRule>
  </conditionalFormatting>
  <conditionalFormatting sqref="AT515:AT550">
    <cfRule type="cellIs" dxfId="568" priority="557" operator="equal">
      <formula>"Leve"</formula>
    </cfRule>
    <cfRule type="cellIs" dxfId="567" priority="558" operator="equal">
      <formula>"Menor"</formula>
    </cfRule>
    <cfRule type="cellIs" dxfId="566" priority="559" operator="equal">
      <formula>"Moderado"</formula>
    </cfRule>
    <cfRule type="cellIs" dxfId="565" priority="560" operator="equal">
      <formula>"Mayor"</formula>
    </cfRule>
    <cfRule type="cellIs" dxfId="564" priority="561" operator="equal">
      <formula>"Catastrófico"</formula>
    </cfRule>
  </conditionalFormatting>
  <conditionalFormatting sqref="AV515:AV550">
    <cfRule type="cellIs" dxfId="563" priority="553" operator="equal">
      <formula>"Bajo"</formula>
    </cfRule>
    <cfRule type="cellIs" dxfId="562" priority="554" operator="equal">
      <formula>"Moderado"</formula>
    </cfRule>
    <cfRule type="cellIs" dxfId="561" priority="555" operator="equal">
      <formula>"Alto"</formula>
    </cfRule>
    <cfRule type="cellIs" dxfId="560" priority="556" operator="equal">
      <formula>"Extremo"</formula>
    </cfRule>
  </conditionalFormatting>
  <conditionalFormatting sqref="P515:P550">
    <cfRule type="cellIs" dxfId="559" priority="552" operator="equal">
      <formula>"Muy Baja"</formula>
    </cfRule>
  </conditionalFormatting>
  <conditionalFormatting sqref="P515:P520">
    <cfRule type="cellIs" dxfId="558" priority="548" operator="equal">
      <formula>"Muy Alta"</formula>
    </cfRule>
    <cfRule type="cellIs" dxfId="557" priority="549" operator="equal">
      <formula>"Alta"</formula>
    </cfRule>
    <cfRule type="cellIs" dxfId="556" priority="550" operator="equal">
      <formula>"Media"</formula>
    </cfRule>
    <cfRule type="cellIs" dxfId="555" priority="551" operator="equal">
      <formula>"Baja"</formula>
    </cfRule>
  </conditionalFormatting>
  <conditionalFormatting sqref="P521:P526">
    <cfRule type="cellIs" dxfId="554" priority="544" operator="equal">
      <formula>"Muy Alta"</formula>
    </cfRule>
    <cfRule type="cellIs" dxfId="553" priority="545" operator="equal">
      <formula>"Alta"</formula>
    </cfRule>
    <cfRule type="cellIs" dxfId="552" priority="546" operator="equal">
      <formula>"Media"</formula>
    </cfRule>
    <cfRule type="cellIs" dxfId="551" priority="547" operator="equal">
      <formula>"Baja"</formula>
    </cfRule>
  </conditionalFormatting>
  <conditionalFormatting sqref="P527:P550">
    <cfRule type="cellIs" dxfId="550" priority="540" operator="equal">
      <formula>"Muy Alta"</formula>
    </cfRule>
    <cfRule type="cellIs" dxfId="549" priority="541" operator="equal">
      <formula>"Alta"</formula>
    </cfRule>
    <cfRule type="cellIs" dxfId="548" priority="542" operator="equal">
      <formula>"Media"</formula>
    </cfRule>
    <cfRule type="cellIs" dxfId="547" priority="543" operator="equal">
      <formula>"Baja"</formula>
    </cfRule>
  </conditionalFormatting>
  <conditionalFormatting sqref="R515:R550">
    <cfRule type="cellIs" dxfId="546" priority="535" operator="equal">
      <formula>"Catastrófico"</formula>
    </cfRule>
    <cfRule type="cellIs" dxfId="545" priority="536" operator="equal">
      <formula>"Mayor"</formula>
    </cfRule>
    <cfRule type="cellIs" dxfId="544" priority="537" operator="equal">
      <formula>"Moderado"</formula>
    </cfRule>
    <cfRule type="cellIs" dxfId="543" priority="538" operator="equal">
      <formula>"Menor"</formula>
    </cfRule>
    <cfRule type="cellIs" dxfId="542" priority="539" operator="equal">
      <formula>"Leve"</formula>
    </cfRule>
  </conditionalFormatting>
  <conditionalFormatting sqref="T515:T550">
    <cfRule type="cellIs" dxfId="541" priority="530" operator="equal">
      <formula>"Catastrófico"</formula>
    </cfRule>
    <cfRule type="cellIs" dxfId="540" priority="531" operator="equal">
      <formula>"Mayor"</formula>
    </cfRule>
    <cfRule type="cellIs" dxfId="539" priority="532" operator="equal">
      <formula>"Moderado"</formula>
    </cfRule>
    <cfRule type="cellIs" dxfId="538" priority="533" operator="equal">
      <formula>"Menor"</formula>
    </cfRule>
    <cfRule type="cellIs" dxfId="537" priority="534" operator="equal">
      <formula>"Leve"</formula>
    </cfRule>
  </conditionalFormatting>
  <conditionalFormatting sqref="V515:V550">
    <cfRule type="cellIs" dxfId="536" priority="524" operator="equal">
      <formula>"Catastrófico"</formula>
    </cfRule>
    <cfRule type="cellIs" dxfId="535" priority="526" operator="equal">
      <formula>"Mayor"</formula>
    </cfRule>
    <cfRule type="cellIs" dxfId="534" priority="527" operator="equal">
      <formula>"Moderado"</formula>
    </cfRule>
    <cfRule type="cellIs" dxfId="533" priority="528" operator="equal">
      <formula>"Menor"</formula>
    </cfRule>
    <cfRule type="cellIs" dxfId="532" priority="529" operator="equal">
      <formula>"Leve"</formula>
    </cfRule>
  </conditionalFormatting>
  <conditionalFormatting sqref="V515:V520">
    <cfRule type="cellIs" dxfId="531" priority="525" operator="equal">
      <formula>"Catastrófico"</formula>
    </cfRule>
  </conditionalFormatting>
  <conditionalFormatting sqref="Y515:Y550">
    <cfRule type="cellIs" dxfId="530" priority="520" operator="equal">
      <formula>"Extremo"</formula>
    </cfRule>
    <cfRule type="cellIs" dxfId="529" priority="521" operator="equal">
      <formula>"Alto"</formula>
    </cfRule>
    <cfRule type="cellIs" dxfId="528" priority="522" operator="equal">
      <formula>"Moderado"</formula>
    </cfRule>
    <cfRule type="cellIs" dxfId="527" priority="523" operator="equal">
      <formula>"Bajo"</formula>
    </cfRule>
  </conditionalFormatting>
  <conditionalFormatting sqref="AU515:AU520">
    <cfRule type="cellIs" dxfId="526" priority="517" operator="equal">
      <formula>"Alto"</formula>
    </cfRule>
    <cfRule type="cellIs" dxfId="525" priority="518" operator="equal">
      <formula>"Moderado"</formula>
    </cfRule>
    <cfRule type="cellIs" dxfId="524" priority="519" operator="equal">
      <formula>"Bajo"</formula>
    </cfRule>
  </conditionalFormatting>
  <conditionalFormatting sqref="AU515:AU520">
    <cfRule type="cellIs" dxfId="523" priority="516" operator="equal">
      <formula>"Extremo"</formula>
    </cfRule>
  </conditionalFormatting>
  <conditionalFormatting sqref="AU521:AU550">
    <cfRule type="cellIs" dxfId="522" priority="513" operator="equal">
      <formula>"Alto"</formula>
    </cfRule>
    <cfRule type="cellIs" dxfId="521" priority="514" operator="equal">
      <formula>"Moderado"</formula>
    </cfRule>
    <cfRule type="cellIs" dxfId="520" priority="515" operator="equal">
      <formula>"Bajo"</formula>
    </cfRule>
  </conditionalFormatting>
  <conditionalFormatting sqref="AU521:AU550">
    <cfRule type="cellIs" dxfId="519" priority="512" operator="equal">
      <formula>"Extremo"</formula>
    </cfRule>
  </conditionalFormatting>
  <conditionalFormatting sqref="AQ551:AQ610">
    <cfRule type="cellIs" dxfId="518" priority="507" operator="equal">
      <formula>"Muy Baja"</formula>
    </cfRule>
    <cfRule type="cellIs" dxfId="517" priority="508" operator="equal">
      <formula>"Baja"</formula>
    </cfRule>
    <cfRule type="cellIs" dxfId="516" priority="509" operator="equal">
      <formula>"Media"</formula>
    </cfRule>
    <cfRule type="cellIs" dxfId="515" priority="510" operator="equal">
      <formula>"Alta"</formula>
    </cfRule>
    <cfRule type="cellIs" dxfId="514" priority="511" operator="equal">
      <formula>"Muy Alta"</formula>
    </cfRule>
  </conditionalFormatting>
  <conditionalFormatting sqref="AT551:AT610">
    <cfRule type="cellIs" dxfId="513" priority="502" operator="equal">
      <formula>"Leve"</formula>
    </cfRule>
    <cfRule type="cellIs" dxfId="512" priority="503" operator="equal">
      <formula>"Menor"</formula>
    </cfRule>
    <cfRule type="cellIs" dxfId="511" priority="504" operator="equal">
      <formula>"Moderado"</formula>
    </cfRule>
    <cfRule type="cellIs" dxfId="510" priority="505" operator="equal">
      <formula>"Mayor"</formula>
    </cfRule>
    <cfRule type="cellIs" dxfId="509" priority="506" operator="equal">
      <formula>"Catastrófico"</formula>
    </cfRule>
  </conditionalFormatting>
  <conditionalFormatting sqref="AV551:AV610">
    <cfRule type="cellIs" dxfId="508" priority="498" operator="equal">
      <formula>"Bajo"</formula>
    </cfRule>
    <cfRule type="cellIs" dxfId="507" priority="499" operator="equal">
      <formula>"Moderado"</formula>
    </cfRule>
    <cfRule type="cellIs" dxfId="506" priority="500" operator="equal">
      <formula>"Alto"</formula>
    </cfRule>
    <cfRule type="cellIs" dxfId="505" priority="501" operator="equal">
      <formula>"Extremo"</formula>
    </cfRule>
  </conditionalFormatting>
  <conditionalFormatting sqref="P551:P634">
    <cfRule type="cellIs" dxfId="504" priority="497" operator="equal">
      <formula>"Muy Baja"</formula>
    </cfRule>
  </conditionalFormatting>
  <conditionalFormatting sqref="P551:P556">
    <cfRule type="cellIs" dxfId="503" priority="493" operator="equal">
      <formula>"Muy Alta"</formula>
    </cfRule>
    <cfRule type="cellIs" dxfId="502" priority="494" operator="equal">
      <formula>"Alta"</formula>
    </cfRule>
    <cfRule type="cellIs" dxfId="501" priority="495" operator="equal">
      <formula>"Media"</formula>
    </cfRule>
    <cfRule type="cellIs" dxfId="500" priority="496" operator="equal">
      <formula>"Baja"</formula>
    </cfRule>
  </conditionalFormatting>
  <conditionalFormatting sqref="P557:P562">
    <cfRule type="cellIs" dxfId="499" priority="489" operator="equal">
      <formula>"Muy Alta"</formula>
    </cfRule>
    <cfRule type="cellIs" dxfId="498" priority="490" operator="equal">
      <formula>"Alta"</formula>
    </cfRule>
    <cfRule type="cellIs" dxfId="497" priority="491" operator="equal">
      <formula>"Media"</formula>
    </cfRule>
    <cfRule type="cellIs" dxfId="496" priority="492" operator="equal">
      <formula>"Baja"</formula>
    </cfRule>
  </conditionalFormatting>
  <conditionalFormatting sqref="P563:P634">
    <cfRule type="cellIs" dxfId="495" priority="485" operator="equal">
      <formula>"Muy Alta"</formula>
    </cfRule>
    <cfRule type="cellIs" dxfId="494" priority="486" operator="equal">
      <formula>"Alta"</formula>
    </cfRule>
    <cfRule type="cellIs" dxfId="493" priority="487" operator="equal">
      <formula>"Media"</formula>
    </cfRule>
    <cfRule type="cellIs" dxfId="492" priority="488" operator="equal">
      <formula>"Baja"</formula>
    </cfRule>
  </conditionalFormatting>
  <conditionalFormatting sqref="R551:R634">
    <cfRule type="cellIs" dxfId="491" priority="480" operator="equal">
      <formula>"Catastrófico"</formula>
    </cfRule>
    <cfRule type="cellIs" dxfId="490" priority="481" operator="equal">
      <formula>"Mayor"</formula>
    </cfRule>
    <cfRule type="cellIs" dxfId="489" priority="482" operator="equal">
      <formula>"Moderado"</formula>
    </cfRule>
    <cfRule type="cellIs" dxfId="488" priority="483" operator="equal">
      <formula>"Menor"</formula>
    </cfRule>
    <cfRule type="cellIs" dxfId="487" priority="484" operator="equal">
      <formula>"Leve"</formula>
    </cfRule>
  </conditionalFormatting>
  <conditionalFormatting sqref="T551:T634">
    <cfRule type="cellIs" dxfId="486" priority="475" operator="equal">
      <formula>"Catastrófico"</formula>
    </cfRule>
    <cfRule type="cellIs" dxfId="485" priority="476" operator="equal">
      <formula>"Mayor"</formula>
    </cfRule>
    <cfRule type="cellIs" dxfId="484" priority="477" operator="equal">
      <formula>"Moderado"</formula>
    </cfRule>
    <cfRule type="cellIs" dxfId="483" priority="478" operator="equal">
      <formula>"Menor"</formula>
    </cfRule>
    <cfRule type="cellIs" dxfId="482" priority="479" operator="equal">
      <formula>"Leve"</formula>
    </cfRule>
  </conditionalFormatting>
  <conditionalFormatting sqref="V551:V634">
    <cfRule type="cellIs" dxfId="481" priority="469" operator="equal">
      <formula>"Catastrófico"</formula>
    </cfRule>
    <cfRule type="cellIs" dxfId="480" priority="471" operator="equal">
      <formula>"Mayor"</formula>
    </cfRule>
    <cfRule type="cellIs" dxfId="479" priority="472" operator="equal">
      <formula>"Moderado"</formula>
    </cfRule>
    <cfRule type="cellIs" dxfId="478" priority="473" operator="equal">
      <formula>"Menor"</formula>
    </cfRule>
    <cfRule type="cellIs" dxfId="477" priority="474" operator="equal">
      <formula>"Leve"</formula>
    </cfRule>
  </conditionalFormatting>
  <conditionalFormatting sqref="V551:V556">
    <cfRule type="cellIs" dxfId="476" priority="470" operator="equal">
      <formula>"Catastrófico"</formula>
    </cfRule>
  </conditionalFormatting>
  <conditionalFormatting sqref="Y551:Y634">
    <cfRule type="cellIs" dxfId="475" priority="465" operator="equal">
      <formula>"Extremo"</formula>
    </cfRule>
    <cfRule type="cellIs" dxfId="474" priority="466" operator="equal">
      <formula>"Alto"</formula>
    </cfRule>
    <cfRule type="cellIs" dxfId="473" priority="467" operator="equal">
      <formula>"Moderado"</formula>
    </cfRule>
    <cfRule type="cellIs" dxfId="472" priority="468" operator="equal">
      <formula>"Bajo"</formula>
    </cfRule>
  </conditionalFormatting>
  <conditionalFormatting sqref="AU551:AU556">
    <cfRule type="cellIs" dxfId="471" priority="462" operator="equal">
      <formula>"Alto"</formula>
    </cfRule>
    <cfRule type="cellIs" dxfId="470" priority="463" operator="equal">
      <formula>"Moderado"</formula>
    </cfRule>
    <cfRule type="cellIs" dxfId="469" priority="464" operator="equal">
      <formula>"Bajo"</formula>
    </cfRule>
  </conditionalFormatting>
  <conditionalFormatting sqref="AU551:AU556">
    <cfRule type="cellIs" dxfId="468" priority="461" operator="equal">
      <formula>"Extremo"</formula>
    </cfRule>
  </conditionalFormatting>
  <conditionalFormatting sqref="AQ611:AQ616">
    <cfRule type="cellIs" dxfId="467" priority="456" operator="equal">
      <formula>"Muy Baja"</formula>
    </cfRule>
    <cfRule type="cellIs" dxfId="466" priority="457" operator="equal">
      <formula>"Baja"</formula>
    </cfRule>
    <cfRule type="cellIs" dxfId="465" priority="458" operator="equal">
      <formula>"Media"</formula>
    </cfRule>
    <cfRule type="cellIs" dxfId="464" priority="459" operator="equal">
      <formula>"Alta"</formula>
    </cfRule>
    <cfRule type="cellIs" dxfId="463" priority="460" operator="equal">
      <formula>"Muy Alta"</formula>
    </cfRule>
  </conditionalFormatting>
  <conditionalFormatting sqref="AT611:AT616">
    <cfRule type="cellIs" dxfId="462" priority="451" operator="equal">
      <formula>"Leve"</formula>
    </cfRule>
    <cfRule type="cellIs" dxfId="461" priority="452" operator="equal">
      <formula>"Menor"</formula>
    </cfRule>
    <cfRule type="cellIs" dxfId="460" priority="453" operator="equal">
      <formula>"Moderado"</formula>
    </cfRule>
    <cfRule type="cellIs" dxfId="459" priority="454" operator="equal">
      <formula>"Mayor"</formula>
    </cfRule>
    <cfRule type="cellIs" dxfId="458" priority="455" operator="equal">
      <formula>"Catastrófico"</formula>
    </cfRule>
  </conditionalFormatting>
  <conditionalFormatting sqref="AV611:AV616">
    <cfRule type="cellIs" dxfId="457" priority="447" operator="equal">
      <formula>"Bajo"</formula>
    </cfRule>
    <cfRule type="cellIs" dxfId="456" priority="448" operator="equal">
      <formula>"Moderado"</formula>
    </cfRule>
    <cfRule type="cellIs" dxfId="455" priority="449" operator="equal">
      <formula>"Alto"</formula>
    </cfRule>
    <cfRule type="cellIs" dxfId="454" priority="450" operator="equal">
      <formula>"Extremo"</formula>
    </cfRule>
  </conditionalFormatting>
  <conditionalFormatting sqref="AQ617:AQ622">
    <cfRule type="cellIs" dxfId="453" priority="442" operator="equal">
      <formula>"Muy Baja"</formula>
    </cfRule>
    <cfRule type="cellIs" dxfId="452" priority="443" operator="equal">
      <formula>"Baja"</formula>
    </cfRule>
    <cfRule type="cellIs" dxfId="451" priority="444" operator="equal">
      <formula>"Media"</formula>
    </cfRule>
    <cfRule type="cellIs" dxfId="450" priority="445" operator="equal">
      <formula>"Alta"</formula>
    </cfRule>
    <cfRule type="cellIs" dxfId="449" priority="446" operator="equal">
      <formula>"Muy Alta"</formula>
    </cfRule>
  </conditionalFormatting>
  <conditionalFormatting sqref="AT617:AT622">
    <cfRule type="cellIs" dxfId="448" priority="437" operator="equal">
      <formula>"Leve"</formula>
    </cfRule>
    <cfRule type="cellIs" dxfId="447" priority="438" operator="equal">
      <formula>"Menor"</formula>
    </cfRule>
    <cfRule type="cellIs" dxfId="446" priority="439" operator="equal">
      <formula>"Moderado"</formula>
    </cfRule>
    <cfRule type="cellIs" dxfId="445" priority="440" operator="equal">
      <formula>"Mayor"</formula>
    </cfRule>
    <cfRule type="cellIs" dxfId="444" priority="441" operator="equal">
      <formula>"Catastrófico"</formula>
    </cfRule>
  </conditionalFormatting>
  <conditionalFormatting sqref="AV617:AV622">
    <cfRule type="cellIs" dxfId="443" priority="433" operator="equal">
      <formula>"Bajo"</formula>
    </cfRule>
    <cfRule type="cellIs" dxfId="442" priority="434" operator="equal">
      <formula>"Moderado"</formula>
    </cfRule>
    <cfRule type="cellIs" dxfId="441" priority="435" operator="equal">
      <formula>"Alto"</formula>
    </cfRule>
    <cfRule type="cellIs" dxfId="440" priority="436" operator="equal">
      <formula>"Extremo"</formula>
    </cfRule>
  </conditionalFormatting>
  <conditionalFormatting sqref="AQ623:AQ628">
    <cfRule type="cellIs" dxfId="439" priority="428" operator="equal">
      <formula>"Muy Baja"</formula>
    </cfRule>
    <cfRule type="cellIs" dxfId="438" priority="429" operator="equal">
      <formula>"Baja"</formula>
    </cfRule>
    <cfRule type="cellIs" dxfId="437" priority="430" operator="equal">
      <formula>"Media"</formula>
    </cfRule>
    <cfRule type="cellIs" dxfId="436" priority="431" operator="equal">
      <formula>"Alta"</formula>
    </cfRule>
    <cfRule type="cellIs" dxfId="435" priority="432" operator="equal">
      <formula>"Muy Alta"</formula>
    </cfRule>
  </conditionalFormatting>
  <conditionalFormatting sqref="AT623:AT628">
    <cfRule type="cellIs" dxfId="434" priority="423" operator="equal">
      <formula>"Leve"</formula>
    </cfRule>
    <cfRule type="cellIs" dxfId="433" priority="424" operator="equal">
      <formula>"Menor"</formula>
    </cfRule>
    <cfRule type="cellIs" dxfId="432" priority="425" operator="equal">
      <formula>"Moderado"</formula>
    </cfRule>
    <cfRule type="cellIs" dxfId="431" priority="426" operator="equal">
      <formula>"Mayor"</formula>
    </cfRule>
    <cfRule type="cellIs" dxfId="430" priority="427" operator="equal">
      <formula>"Catastrófico"</formula>
    </cfRule>
  </conditionalFormatting>
  <conditionalFormatting sqref="AV623:AV628">
    <cfRule type="cellIs" dxfId="429" priority="419" operator="equal">
      <formula>"Bajo"</formula>
    </cfRule>
    <cfRule type="cellIs" dxfId="428" priority="420" operator="equal">
      <formula>"Moderado"</formula>
    </cfRule>
    <cfRule type="cellIs" dxfId="427" priority="421" operator="equal">
      <formula>"Alto"</formula>
    </cfRule>
    <cfRule type="cellIs" dxfId="426" priority="422" operator="equal">
      <formula>"Extremo"</formula>
    </cfRule>
  </conditionalFormatting>
  <conditionalFormatting sqref="AQ629:AQ634">
    <cfRule type="cellIs" dxfId="425" priority="414" operator="equal">
      <formula>"Muy Baja"</formula>
    </cfRule>
    <cfRule type="cellIs" dxfId="424" priority="415" operator="equal">
      <formula>"Baja"</formula>
    </cfRule>
    <cfRule type="cellIs" dxfId="423" priority="416" operator="equal">
      <formula>"Media"</formula>
    </cfRule>
    <cfRule type="cellIs" dxfId="422" priority="417" operator="equal">
      <formula>"Alta"</formula>
    </cfRule>
    <cfRule type="cellIs" dxfId="421" priority="418" operator="equal">
      <formula>"Muy Alta"</formula>
    </cfRule>
  </conditionalFormatting>
  <conditionalFormatting sqref="AT629:AT634">
    <cfRule type="cellIs" dxfId="420" priority="409" operator="equal">
      <formula>"Leve"</formula>
    </cfRule>
    <cfRule type="cellIs" dxfId="419" priority="410" operator="equal">
      <formula>"Menor"</formula>
    </cfRule>
    <cfRule type="cellIs" dxfId="418" priority="411" operator="equal">
      <formula>"Moderado"</formula>
    </cfRule>
    <cfRule type="cellIs" dxfId="417" priority="412" operator="equal">
      <formula>"Mayor"</formula>
    </cfRule>
    <cfRule type="cellIs" dxfId="416" priority="413" operator="equal">
      <formula>"Catastrófico"</formula>
    </cfRule>
  </conditionalFormatting>
  <conditionalFormatting sqref="AV629:AV634">
    <cfRule type="cellIs" dxfId="415" priority="405" operator="equal">
      <formula>"Bajo"</formula>
    </cfRule>
    <cfRule type="cellIs" dxfId="414" priority="406" operator="equal">
      <formula>"Moderado"</formula>
    </cfRule>
    <cfRule type="cellIs" dxfId="413" priority="407" operator="equal">
      <formula>"Alto"</formula>
    </cfRule>
    <cfRule type="cellIs" dxfId="412" priority="408" operator="equal">
      <formula>"Extremo"</formula>
    </cfRule>
  </conditionalFormatting>
  <conditionalFormatting sqref="AU557:AU634">
    <cfRule type="cellIs" dxfId="411" priority="402" operator="equal">
      <formula>"Alto"</formula>
    </cfRule>
    <cfRule type="cellIs" dxfId="410" priority="403" operator="equal">
      <formula>"Moderado"</formula>
    </cfRule>
    <cfRule type="cellIs" dxfId="409" priority="404" operator="equal">
      <formula>"Bajo"</formula>
    </cfRule>
  </conditionalFormatting>
  <conditionalFormatting sqref="AU557:AU634">
    <cfRule type="cellIs" dxfId="408" priority="401" operator="equal">
      <formula>"Extremo"</formula>
    </cfRule>
  </conditionalFormatting>
  <conditionalFormatting sqref="AQ635:AQ694">
    <cfRule type="cellIs" dxfId="407" priority="396" operator="equal">
      <formula>"Muy Baja"</formula>
    </cfRule>
    <cfRule type="cellIs" dxfId="406" priority="397" operator="equal">
      <formula>"Baja"</formula>
    </cfRule>
    <cfRule type="cellIs" dxfId="405" priority="398" operator="equal">
      <formula>"Media"</formula>
    </cfRule>
    <cfRule type="cellIs" dxfId="404" priority="399" operator="equal">
      <formula>"Alta"</formula>
    </cfRule>
    <cfRule type="cellIs" dxfId="403" priority="400" operator="equal">
      <formula>"Muy Alta"</formula>
    </cfRule>
  </conditionalFormatting>
  <conditionalFormatting sqref="AT635:AT694">
    <cfRule type="cellIs" dxfId="402" priority="391" operator="equal">
      <formula>"Leve"</formula>
    </cfRule>
    <cfRule type="cellIs" dxfId="401" priority="392" operator="equal">
      <formula>"Menor"</formula>
    </cfRule>
    <cfRule type="cellIs" dxfId="400" priority="393" operator="equal">
      <formula>"Moderado"</formula>
    </cfRule>
    <cfRule type="cellIs" dxfId="399" priority="394" operator="equal">
      <formula>"Mayor"</formula>
    </cfRule>
    <cfRule type="cellIs" dxfId="398" priority="395" operator="equal">
      <formula>"Catastrófico"</formula>
    </cfRule>
  </conditionalFormatting>
  <conditionalFormatting sqref="AV635:AV694">
    <cfRule type="cellIs" dxfId="397" priority="387" operator="equal">
      <formula>"Bajo"</formula>
    </cfRule>
    <cfRule type="cellIs" dxfId="396" priority="388" operator="equal">
      <formula>"Moderado"</formula>
    </cfRule>
    <cfRule type="cellIs" dxfId="395" priority="389" operator="equal">
      <formula>"Alto"</formula>
    </cfRule>
    <cfRule type="cellIs" dxfId="394" priority="390" operator="equal">
      <formula>"Extremo"</formula>
    </cfRule>
  </conditionalFormatting>
  <conditionalFormatting sqref="P635:P718">
    <cfRule type="cellIs" dxfId="393" priority="386" operator="equal">
      <formula>"Muy Baja"</formula>
    </cfRule>
  </conditionalFormatting>
  <conditionalFormatting sqref="P635:P640">
    <cfRule type="cellIs" dxfId="392" priority="382" operator="equal">
      <formula>"Muy Alta"</formula>
    </cfRule>
    <cfRule type="cellIs" dxfId="391" priority="383" operator="equal">
      <formula>"Alta"</formula>
    </cfRule>
    <cfRule type="cellIs" dxfId="390" priority="384" operator="equal">
      <formula>"Media"</formula>
    </cfRule>
    <cfRule type="cellIs" dxfId="389" priority="385" operator="equal">
      <formula>"Baja"</formula>
    </cfRule>
  </conditionalFormatting>
  <conditionalFormatting sqref="P641:P646">
    <cfRule type="cellIs" dxfId="388" priority="378" operator="equal">
      <formula>"Muy Alta"</formula>
    </cfRule>
    <cfRule type="cellIs" dxfId="387" priority="379" operator="equal">
      <formula>"Alta"</formula>
    </cfRule>
    <cfRule type="cellIs" dxfId="386" priority="380" operator="equal">
      <formula>"Media"</formula>
    </cfRule>
    <cfRule type="cellIs" dxfId="385" priority="381" operator="equal">
      <formula>"Baja"</formula>
    </cfRule>
  </conditionalFormatting>
  <conditionalFormatting sqref="P647:P718">
    <cfRule type="cellIs" dxfId="384" priority="374" operator="equal">
      <formula>"Muy Alta"</formula>
    </cfRule>
    <cfRule type="cellIs" dxfId="383" priority="375" operator="equal">
      <formula>"Alta"</formula>
    </cfRule>
    <cfRule type="cellIs" dxfId="382" priority="376" operator="equal">
      <formula>"Media"</formula>
    </cfRule>
    <cfRule type="cellIs" dxfId="381" priority="377" operator="equal">
      <formula>"Baja"</formula>
    </cfRule>
  </conditionalFormatting>
  <conditionalFormatting sqref="R635:R718">
    <cfRule type="cellIs" dxfId="380" priority="369" operator="equal">
      <formula>"Catastrófico"</formula>
    </cfRule>
    <cfRule type="cellIs" dxfId="379" priority="370" operator="equal">
      <formula>"Mayor"</formula>
    </cfRule>
    <cfRule type="cellIs" dxfId="378" priority="371" operator="equal">
      <formula>"Moderado"</formula>
    </cfRule>
    <cfRule type="cellIs" dxfId="377" priority="372" operator="equal">
      <formula>"Menor"</formula>
    </cfRule>
    <cfRule type="cellIs" dxfId="376" priority="373" operator="equal">
      <formula>"Leve"</formula>
    </cfRule>
  </conditionalFormatting>
  <conditionalFormatting sqref="T635:T718">
    <cfRule type="cellIs" dxfId="375" priority="364" operator="equal">
      <formula>"Catastrófico"</formula>
    </cfRule>
    <cfRule type="cellIs" dxfId="374" priority="365" operator="equal">
      <formula>"Mayor"</formula>
    </cfRule>
    <cfRule type="cellIs" dxfId="373" priority="366" operator="equal">
      <formula>"Moderado"</formula>
    </cfRule>
    <cfRule type="cellIs" dxfId="372" priority="367" operator="equal">
      <formula>"Menor"</formula>
    </cfRule>
    <cfRule type="cellIs" dxfId="371" priority="368" operator="equal">
      <formula>"Leve"</formula>
    </cfRule>
  </conditionalFormatting>
  <conditionalFormatting sqref="V635:V718">
    <cfRule type="cellIs" dxfId="370" priority="358" operator="equal">
      <formula>"Catastrófico"</formula>
    </cfRule>
    <cfRule type="cellIs" dxfId="369" priority="360" operator="equal">
      <formula>"Mayor"</formula>
    </cfRule>
    <cfRule type="cellIs" dxfId="368" priority="361" operator="equal">
      <formula>"Moderado"</formula>
    </cfRule>
    <cfRule type="cellIs" dxfId="367" priority="362" operator="equal">
      <formula>"Menor"</formula>
    </cfRule>
    <cfRule type="cellIs" dxfId="366" priority="363" operator="equal">
      <formula>"Leve"</formula>
    </cfRule>
  </conditionalFormatting>
  <conditionalFormatting sqref="V635:V640">
    <cfRule type="cellIs" dxfId="365" priority="359" operator="equal">
      <formula>"Catastrófico"</formula>
    </cfRule>
  </conditionalFormatting>
  <conditionalFormatting sqref="Y635:Y718">
    <cfRule type="cellIs" dxfId="364" priority="354" operator="equal">
      <formula>"Extremo"</formula>
    </cfRule>
    <cfRule type="cellIs" dxfId="363" priority="355" operator="equal">
      <formula>"Alto"</formula>
    </cfRule>
    <cfRule type="cellIs" dxfId="362" priority="356" operator="equal">
      <formula>"Moderado"</formula>
    </cfRule>
    <cfRule type="cellIs" dxfId="361" priority="357" operator="equal">
      <formula>"Bajo"</formula>
    </cfRule>
  </conditionalFormatting>
  <conditionalFormatting sqref="AU635:AU640">
    <cfRule type="cellIs" dxfId="360" priority="351" operator="equal">
      <formula>"Alto"</formula>
    </cfRule>
    <cfRule type="cellIs" dxfId="359" priority="352" operator="equal">
      <formula>"Moderado"</formula>
    </cfRule>
    <cfRule type="cellIs" dxfId="358" priority="353" operator="equal">
      <formula>"Bajo"</formula>
    </cfRule>
  </conditionalFormatting>
  <conditionalFormatting sqref="AU635:AU640">
    <cfRule type="cellIs" dxfId="357" priority="350" operator="equal">
      <formula>"Extremo"</formula>
    </cfRule>
  </conditionalFormatting>
  <conditionalFormatting sqref="AQ695:AQ700">
    <cfRule type="cellIs" dxfId="356" priority="345" operator="equal">
      <formula>"Muy Baja"</formula>
    </cfRule>
    <cfRule type="cellIs" dxfId="355" priority="346" operator="equal">
      <formula>"Baja"</formula>
    </cfRule>
    <cfRule type="cellIs" dxfId="354" priority="347" operator="equal">
      <formula>"Media"</formula>
    </cfRule>
    <cfRule type="cellIs" dxfId="353" priority="348" operator="equal">
      <formula>"Alta"</formula>
    </cfRule>
    <cfRule type="cellIs" dxfId="352" priority="349" operator="equal">
      <formula>"Muy Alta"</formula>
    </cfRule>
  </conditionalFormatting>
  <conditionalFormatting sqref="AT695:AT700">
    <cfRule type="cellIs" dxfId="351" priority="340" operator="equal">
      <formula>"Leve"</formula>
    </cfRule>
    <cfRule type="cellIs" dxfId="350" priority="341" operator="equal">
      <formula>"Menor"</formula>
    </cfRule>
    <cfRule type="cellIs" dxfId="349" priority="342" operator="equal">
      <formula>"Moderado"</formula>
    </cfRule>
    <cfRule type="cellIs" dxfId="348" priority="343" operator="equal">
      <formula>"Mayor"</formula>
    </cfRule>
    <cfRule type="cellIs" dxfId="347" priority="344" operator="equal">
      <formula>"Catastrófico"</formula>
    </cfRule>
  </conditionalFormatting>
  <conditionalFormatting sqref="AV695:AV700">
    <cfRule type="cellIs" dxfId="346" priority="336" operator="equal">
      <formula>"Bajo"</formula>
    </cfRule>
    <cfRule type="cellIs" dxfId="345" priority="337" operator="equal">
      <formula>"Moderado"</formula>
    </cfRule>
    <cfRule type="cellIs" dxfId="344" priority="338" operator="equal">
      <formula>"Alto"</formula>
    </cfRule>
    <cfRule type="cellIs" dxfId="343" priority="339" operator="equal">
      <formula>"Extremo"</formula>
    </cfRule>
  </conditionalFormatting>
  <conditionalFormatting sqref="AQ701:AQ706">
    <cfRule type="cellIs" dxfId="342" priority="331" operator="equal">
      <formula>"Muy Baja"</formula>
    </cfRule>
    <cfRule type="cellIs" dxfId="341" priority="332" operator="equal">
      <formula>"Baja"</formula>
    </cfRule>
    <cfRule type="cellIs" dxfId="340" priority="333" operator="equal">
      <formula>"Media"</formula>
    </cfRule>
    <cfRule type="cellIs" dxfId="339" priority="334" operator="equal">
      <formula>"Alta"</formula>
    </cfRule>
    <cfRule type="cellIs" dxfId="338" priority="335" operator="equal">
      <formula>"Muy Alta"</formula>
    </cfRule>
  </conditionalFormatting>
  <conditionalFormatting sqref="AT701:AT706">
    <cfRule type="cellIs" dxfId="337" priority="326" operator="equal">
      <formula>"Leve"</formula>
    </cfRule>
    <cfRule type="cellIs" dxfId="336" priority="327" operator="equal">
      <formula>"Menor"</formula>
    </cfRule>
    <cfRule type="cellIs" dxfId="335" priority="328" operator="equal">
      <formula>"Moderado"</formula>
    </cfRule>
    <cfRule type="cellIs" dxfId="334" priority="329" operator="equal">
      <formula>"Mayor"</formula>
    </cfRule>
    <cfRule type="cellIs" dxfId="333" priority="330" operator="equal">
      <formula>"Catastrófico"</formula>
    </cfRule>
  </conditionalFormatting>
  <conditionalFormatting sqref="AV701:AV706">
    <cfRule type="cellIs" dxfId="332" priority="322" operator="equal">
      <formula>"Bajo"</formula>
    </cfRule>
    <cfRule type="cellIs" dxfId="331" priority="323" operator="equal">
      <formula>"Moderado"</formula>
    </cfRule>
    <cfRule type="cellIs" dxfId="330" priority="324" operator="equal">
      <formula>"Alto"</formula>
    </cfRule>
    <cfRule type="cellIs" dxfId="329" priority="325" operator="equal">
      <formula>"Extremo"</formula>
    </cfRule>
  </conditionalFormatting>
  <conditionalFormatting sqref="AQ707:AQ712">
    <cfRule type="cellIs" dxfId="328" priority="317" operator="equal">
      <formula>"Muy Baja"</formula>
    </cfRule>
    <cfRule type="cellIs" dxfId="327" priority="318" operator="equal">
      <formula>"Baja"</formula>
    </cfRule>
    <cfRule type="cellIs" dxfId="326" priority="319" operator="equal">
      <formula>"Media"</formula>
    </cfRule>
    <cfRule type="cellIs" dxfId="325" priority="320" operator="equal">
      <formula>"Alta"</formula>
    </cfRule>
    <cfRule type="cellIs" dxfId="324" priority="321" operator="equal">
      <formula>"Muy Alta"</formula>
    </cfRule>
  </conditionalFormatting>
  <conditionalFormatting sqref="AT707:AT712">
    <cfRule type="cellIs" dxfId="323" priority="312" operator="equal">
      <formula>"Leve"</formula>
    </cfRule>
    <cfRule type="cellIs" dxfId="322" priority="313" operator="equal">
      <formula>"Menor"</formula>
    </cfRule>
    <cfRule type="cellIs" dxfId="321" priority="314" operator="equal">
      <formula>"Moderado"</formula>
    </cfRule>
    <cfRule type="cellIs" dxfId="320" priority="315" operator="equal">
      <formula>"Mayor"</formula>
    </cfRule>
    <cfRule type="cellIs" dxfId="319" priority="316" operator="equal">
      <formula>"Catastrófico"</formula>
    </cfRule>
  </conditionalFormatting>
  <conditionalFormatting sqref="AV707:AV712">
    <cfRule type="cellIs" dxfId="318" priority="308" operator="equal">
      <formula>"Bajo"</formula>
    </cfRule>
    <cfRule type="cellIs" dxfId="317" priority="309" operator="equal">
      <formula>"Moderado"</formula>
    </cfRule>
    <cfRule type="cellIs" dxfId="316" priority="310" operator="equal">
      <formula>"Alto"</formula>
    </cfRule>
    <cfRule type="cellIs" dxfId="315" priority="311" operator="equal">
      <formula>"Extremo"</formula>
    </cfRule>
  </conditionalFormatting>
  <conditionalFormatting sqref="AQ713:AQ718">
    <cfRule type="cellIs" dxfId="314" priority="303" operator="equal">
      <formula>"Muy Baja"</formula>
    </cfRule>
    <cfRule type="cellIs" dxfId="313" priority="304" operator="equal">
      <formula>"Baja"</formula>
    </cfRule>
    <cfRule type="cellIs" dxfId="312" priority="305" operator="equal">
      <formula>"Media"</formula>
    </cfRule>
    <cfRule type="cellIs" dxfId="311" priority="306" operator="equal">
      <formula>"Alta"</formula>
    </cfRule>
    <cfRule type="cellIs" dxfId="310" priority="307" operator="equal">
      <formula>"Muy Alta"</formula>
    </cfRule>
  </conditionalFormatting>
  <conditionalFormatting sqref="AT713:AT718">
    <cfRule type="cellIs" dxfId="309" priority="298" operator="equal">
      <formula>"Leve"</formula>
    </cfRule>
    <cfRule type="cellIs" dxfId="308" priority="299" operator="equal">
      <formula>"Menor"</formula>
    </cfRule>
    <cfRule type="cellIs" dxfId="307" priority="300" operator="equal">
      <formula>"Moderado"</formula>
    </cfRule>
    <cfRule type="cellIs" dxfId="306" priority="301" operator="equal">
      <formula>"Mayor"</formula>
    </cfRule>
    <cfRule type="cellIs" dxfId="305" priority="302" operator="equal">
      <formula>"Catastrófico"</formula>
    </cfRule>
  </conditionalFormatting>
  <conditionalFormatting sqref="AV713:AV718">
    <cfRule type="cellIs" dxfId="304" priority="294" operator="equal">
      <formula>"Bajo"</formula>
    </cfRule>
    <cfRule type="cellIs" dxfId="303" priority="295" operator="equal">
      <formula>"Moderado"</formula>
    </cfRule>
    <cfRule type="cellIs" dxfId="302" priority="296" operator="equal">
      <formula>"Alto"</formula>
    </cfRule>
    <cfRule type="cellIs" dxfId="301" priority="297" operator="equal">
      <formula>"Extremo"</formula>
    </cfRule>
  </conditionalFormatting>
  <conditionalFormatting sqref="AU641:AU718">
    <cfRule type="cellIs" dxfId="300" priority="291" operator="equal">
      <formula>"Alto"</formula>
    </cfRule>
    <cfRule type="cellIs" dxfId="299" priority="292" operator="equal">
      <formula>"Moderado"</formula>
    </cfRule>
    <cfRule type="cellIs" dxfId="298" priority="293" operator="equal">
      <formula>"Bajo"</formula>
    </cfRule>
  </conditionalFormatting>
  <conditionalFormatting sqref="AU641:AU718">
    <cfRule type="cellIs" dxfId="297" priority="290" operator="equal">
      <formula>"Extremo"</formula>
    </cfRule>
  </conditionalFormatting>
  <conditionalFormatting sqref="AQ719:AQ754">
    <cfRule type="cellIs" dxfId="296" priority="285" operator="equal">
      <formula>"Muy Baja"</formula>
    </cfRule>
    <cfRule type="cellIs" dxfId="295" priority="286" operator="equal">
      <formula>"Baja"</formula>
    </cfRule>
    <cfRule type="cellIs" dxfId="294" priority="287" operator="equal">
      <formula>"Media"</formula>
    </cfRule>
    <cfRule type="cellIs" dxfId="293" priority="288" operator="equal">
      <formula>"Alta"</formula>
    </cfRule>
    <cfRule type="cellIs" dxfId="292" priority="289" operator="equal">
      <formula>"Muy Alta"</formula>
    </cfRule>
  </conditionalFormatting>
  <conditionalFormatting sqref="AT719:AT754">
    <cfRule type="cellIs" dxfId="291" priority="280" operator="equal">
      <formula>"Leve"</formula>
    </cfRule>
    <cfRule type="cellIs" dxfId="290" priority="281" operator="equal">
      <formula>"Menor"</formula>
    </cfRule>
    <cfRule type="cellIs" dxfId="289" priority="282" operator="equal">
      <formula>"Moderado"</formula>
    </cfRule>
    <cfRule type="cellIs" dxfId="288" priority="283" operator="equal">
      <formula>"Mayor"</formula>
    </cfRule>
    <cfRule type="cellIs" dxfId="287" priority="284" operator="equal">
      <formula>"Catastrófico"</formula>
    </cfRule>
  </conditionalFormatting>
  <conditionalFormatting sqref="AV719:AV754">
    <cfRule type="cellIs" dxfId="286" priority="276" operator="equal">
      <formula>"Bajo"</formula>
    </cfRule>
    <cfRule type="cellIs" dxfId="285" priority="277" operator="equal">
      <formula>"Moderado"</formula>
    </cfRule>
    <cfRule type="cellIs" dxfId="284" priority="278" operator="equal">
      <formula>"Alto"</formula>
    </cfRule>
    <cfRule type="cellIs" dxfId="283" priority="279" operator="equal">
      <formula>"Extremo"</formula>
    </cfRule>
  </conditionalFormatting>
  <conditionalFormatting sqref="P719:P754">
    <cfRule type="cellIs" dxfId="282" priority="275" operator="equal">
      <formula>"Muy Baja"</formula>
    </cfRule>
  </conditionalFormatting>
  <conditionalFormatting sqref="P719:P724">
    <cfRule type="cellIs" dxfId="281" priority="271" operator="equal">
      <formula>"Muy Alta"</formula>
    </cfRule>
    <cfRule type="cellIs" dxfId="280" priority="272" operator="equal">
      <formula>"Alta"</formula>
    </cfRule>
    <cfRule type="cellIs" dxfId="279" priority="273" operator="equal">
      <formula>"Media"</formula>
    </cfRule>
    <cfRule type="cellIs" dxfId="278" priority="274" operator="equal">
      <formula>"Baja"</formula>
    </cfRule>
  </conditionalFormatting>
  <conditionalFormatting sqref="P725:P730">
    <cfRule type="cellIs" dxfId="277" priority="267" operator="equal">
      <formula>"Muy Alta"</formula>
    </cfRule>
    <cfRule type="cellIs" dxfId="276" priority="268" operator="equal">
      <formula>"Alta"</formula>
    </cfRule>
    <cfRule type="cellIs" dxfId="275" priority="269" operator="equal">
      <formula>"Media"</formula>
    </cfRule>
    <cfRule type="cellIs" dxfId="274" priority="270" operator="equal">
      <formula>"Baja"</formula>
    </cfRule>
  </conditionalFormatting>
  <conditionalFormatting sqref="P731:P754">
    <cfRule type="cellIs" dxfId="273" priority="263" operator="equal">
      <formula>"Muy Alta"</formula>
    </cfRule>
    <cfRule type="cellIs" dxfId="272" priority="264" operator="equal">
      <formula>"Alta"</formula>
    </cfRule>
    <cfRule type="cellIs" dxfId="271" priority="265" operator="equal">
      <formula>"Media"</formula>
    </cfRule>
    <cfRule type="cellIs" dxfId="270" priority="266" operator="equal">
      <formula>"Baja"</formula>
    </cfRule>
  </conditionalFormatting>
  <conditionalFormatting sqref="R719:R754">
    <cfRule type="cellIs" dxfId="269" priority="258" operator="equal">
      <formula>"Catastrófico"</formula>
    </cfRule>
    <cfRule type="cellIs" dxfId="268" priority="259" operator="equal">
      <formula>"Mayor"</formula>
    </cfRule>
    <cfRule type="cellIs" dxfId="267" priority="260" operator="equal">
      <formula>"Moderado"</formula>
    </cfRule>
    <cfRule type="cellIs" dxfId="266" priority="261" operator="equal">
      <formula>"Menor"</formula>
    </cfRule>
    <cfRule type="cellIs" dxfId="265" priority="262" operator="equal">
      <formula>"Leve"</formula>
    </cfRule>
  </conditionalFormatting>
  <conditionalFormatting sqref="T719:T754">
    <cfRule type="cellIs" dxfId="264" priority="253" operator="equal">
      <formula>"Catastrófico"</formula>
    </cfRule>
    <cfRule type="cellIs" dxfId="263" priority="254" operator="equal">
      <formula>"Mayor"</formula>
    </cfRule>
    <cfRule type="cellIs" dxfId="262" priority="255" operator="equal">
      <formula>"Moderado"</formula>
    </cfRule>
    <cfRule type="cellIs" dxfId="261" priority="256" operator="equal">
      <formula>"Menor"</formula>
    </cfRule>
    <cfRule type="cellIs" dxfId="260" priority="257" operator="equal">
      <formula>"Leve"</formula>
    </cfRule>
  </conditionalFormatting>
  <conditionalFormatting sqref="V719:V754">
    <cfRule type="cellIs" dxfId="259" priority="247" operator="equal">
      <formula>"Catastrófico"</formula>
    </cfRule>
    <cfRule type="cellIs" dxfId="258" priority="249" operator="equal">
      <formula>"Mayor"</formula>
    </cfRule>
    <cfRule type="cellIs" dxfId="257" priority="250" operator="equal">
      <formula>"Moderado"</formula>
    </cfRule>
    <cfRule type="cellIs" dxfId="256" priority="251" operator="equal">
      <formula>"Menor"</formula>
    </cfRule>
    <cfRule type="cellIs" dxfId="255" priority="252" operator="equal">
      <formula>"Leve"</formula>
    </cfRule>
  </conditionalFormatting>
  <conditionalFormatting sqref="V719:V724">
    <cfRule type="cellIs" dxfId="254" priority="248" operator="equal">
      <formula>"Catastrófico"</formula>
    </cfRule>
  </conditionalFormatting>
  <conditionalFormatting sqref="Y719:Y754">
    <cfRule type="cellIs" dxfId="253" priority="243" operator="equal">
      <formula>"Extremo"</formula>
    </cfRule>
    <cfRule type="cellIs" dxfId="252" priority="244" operator="equal">
      <formula>"Alto"</formula>
    </cfRule>
    <cfRule type="cellIs" dxfId="251" priority="245" operator="equal">
      <formula>"Moderado"</formula>
    </cfRule>
    <cfRule type="cellIs" dxfId="250" priority="246" operator="equal">
      <formula>"Bajo"</formula>
    </cfRule>
  </conditionalFormatting>
  <conditionalFormatting sqref="AU719:AU724">
    <cfRule type="cellIs" dxfId="249" priority="240" operator="equal">
      <formula>"Alto"</formula>
    </cfRule>
    <cfRule type="cellIs" dxfId="248" priority="241" operator="equal">
      <formula>"Moderado"</formula>
    </cfRule>
    <cfRule type="cellIs" dxfId="247" priority="242" operator="equal">
      <formula>"Bajo"</formula>
    </cfRule>
  </conditionalFormatting>
  <conditionalFormatting sqref="AU719:AU724">
    <cfRule type="cellIs" dxfId="246" priority="239" operator="equal">
      <formula>"Extremo"</formula>
    </cfRule>
  </conditionalFormatting>
  <conditionalFormatting sqref="AU725:AU754">
    <cfRule type="cellIs" dxfId="245" priority="236" operator="equal">
      <formula>"Alto"</formula>
    </cfRule>
    <cfRule type="cellIs" dxfId="244" priority="237" operator="equal">
      <formula>"Moderado"</formula>
    </cfRule>
    <cfRule type="cellIs" dxfId="243" priority="238" operator="equal">
      <formula>"Bajo"</formula>
    </cfRule>
  </conditionalFormatting>
  <conditionalFormatting sqref="AU725:AU754">
    <cfRule type="cellIs" dxfId="242" priority="235" operator="equal">
      <formula>"Extremo"</formula>
    </cfRule>
  </conditionalFormatting>
  <conditionalFormatting sqref="AQ755:AQ814">
    <cfRule type="cellIs" dxfId="241" priority="230" operator="equal">
      <formula>"Muy Baja"</formula>
    </cfRule>
    <cfRule type="cellIs" dxfId="240" priority="231" operator="equal">
      <formula>"Baja"</formula>
    </cfRule>
    <cfRule type="cellIs" dxfId="239" priority="232" operator="equal">
      <formula>"Media"</formula>
    </cfRule>
    <cfRule type="cellIs" dxfId="238" priority="233" operator="equal">
      <formula>"Alta"</formula>
    </cfRule>
    <cfRule type="cellIs" dxfId="237" priority="234" operator="equal">
      <formula>"Muy Alta"</formula>
    </cfRule>
  </conditionalFormatting>
  <conditionalFormatting sqref="AT755:AT814">
    <cfRule type="cellIs" dxfId="236" priority="225" operator="equal">
      <formula>"Leve"</formula>
    </cfRule>
    <cfRule type="cellIs" dxfId="235" priority="226" operator="equal">
      <formula>"Menor"</formula>
    </cfRule>
    <cfRule type="cellIs" dxfId="234" priority="227" operator="equal">
      <formula>"Moderado"</formula>
    </cfRule>
    <cfRule type="cellIs" dxfId="233" priority="228" operator="equal">
      <formula>"Mayor"</formula>
    </cfRule>
    <cfRule type="cellIs" dxfId="232" priority="229" operator="equal">
      <formula>"Catastrófico"</formula>
    </cfRule>
  </conditionalFormatting>
  <conditionalFormatting sqref="AV755:AV814">
    <cfRule type="cellIs" dxfId="231" priority="221" operator="equal">
      <formula>"Bajo"</formula>
    </cfRule>
    <cfRule type="cellIs" dxfId="230" priority="222" operator="equal">
      <formula>"Moderado"</formula>
    </cfRule>
    <cfRule type="cellIs" dxfId="229" priority="223" operator="equal">
      <formula>"Alto"</formula>
    </cfRule>
    <cfRule type="cellIs" dxfId="228" priority="224" operator="equal">
      <formula>"Extremo"</formula>
    </cfRule>
  </conditionalFormatting>
  <conditionalFormatting sqref="P755:P862">
    <cfRule type="cellIs" dxfId="227" priority="220" operator="equal">
      <formula>"Muy Baja"</formula>
    </cfRule>
  </conditionalFormatting>
  <conditionalFormatting sqref="P755:P760">
    <cfRule type="cellIs" dxfId="226" priority="216" operator="equal">
      <formula>"Muy Alta"</formula>
    </cfRule>
    <cfRule type="cellIs" dxfId="225" priority="217" operator="equal">
      <formula>"Alta"</formula>
    </cfRule>
    <cfRule type="cellIs" dxfId="224" priority="218" operator="equal">
      <formula>"Media"</formula>
    </cfRule>
    <cfRule type="cellIs" dxfId="223" priority="219" operator="equal">
      <formula>"Baja"</formula>
    </cfRule>
  </conditionalFormatting>
  <conditionalFormatting sqref="P761:P766">
    <cfRule type="cellIs" dxfId="222" priority="212" operator="equal">
      <formula>"Muy Alta"</formula>
    </cfRule>
    <cfRule type="cellIs" dxfId="221" priority="213" operator="equal">
      <formula>"Alta"</formula>
    </cfRule>
    <cfRule type="cellIs" dxfId="220" priority="214" operator="equal">
      <formula>"Media"</formula>
    </cfRule>
    <cfRule type="cellIs" dxfId="219" priority="215" operator="equal">
      <formula>"Baja"</formula>
    </cfRule>
  </conditionalFormatting>
  <conditionalFormatting sqref="P767:P862">
    <cfRule type="cellIs" dxfId="218" priority="208" operator="equal">
      <formula>"Muy Alta"</formula>
    </cfRule>
    <cfRule type="cellIs" dxfId="217" priority="209" operator="equal">
      <formula>"Alta"</formula>
    </cfRule>
    <cfRule type="cellIs" dxfId="216" priority="210" operator="equal">
      <formula>"Media"</formula>
    </cfRule>
    <cfRule type="cellIs" dxfId="215" priority="211" operator="equal">
      <formula>"Baja"</formula>
    </cfRule>
  </conditionalFormatting>
  <conditionalFormatting sqref="R755:R862">
    <cfRule type="cellIs" dxfId="214" priority="203" operator="equal">
      <formula>"Catastrófico"</formula>
    </cfRule>
    <cfRule type="cellIs" dxfId="213" priority="204" operator="equal">
      <formula>"Mayor"</formula>
    </cfRule>
    <cfRule type="cellIs" dxfId="212" priority="205" operator="equal">
      <formula>"Moderado"</formula>
    </cfRule>
    <cfRule type="cellIs" dxfId="211" priority="206" operator="equal">
      <formula>"Menor"</formula>
    </cfRule>
    <cfRule type="cellIs" dxfId="210" priority="207" operator="equal">
      <formula>"Leve"</formula>
    </cfRule>
  </conditionalFormatting>
  <conditionalFormatting sqref="T755:T862">
    <cfRule type="cellIs" dxfId="209" priority="198" operator="equal">
      <formula>"Catastrófico"</formula>
    </cfRule>
    <cfRule type="cellIs" dxfId="208" priority="199" operator="equal">
      <formula>"Mayor"</formula>
    </cfRule>
    <cfRule type="cellIs" dxfId="207" priority="200" operator="equal">
      <formula>"Moderado"</formula>
    </cfRule>
    <cfRule type="cellIs" dxfId="206" priority="201" operator="equal">
      <formula>"Menor"</formula>
    </cfRule>
    <cfRule type="cellIs" dxfId="205" priority="202" operator="equal">
      <formula>"Leve"</formula>
    </cfRule>
  </conditionalFormatting>
  <conditionalFormatting sqref="V755:V862">
    <cfRule type="cellIs" dxfId="204" priority="192" operator="equal">
      <formula>"Catastrófico"</formula>
    </cfRule>
    <cfRule type="cellIs" dxfId="203" priority="194" operator="equal">
      <formula>"Mayor"</formula>
    </cfRule>
    <cfRule type="cellIs" dxfId="202" priority="195" operator="equal">
      <formula>"Moderado"</formula>
    </cfRule>
    <cfRule type="cellIs" dxfId="201" priority="196" operator="equal">
      <formula>"Menor"</formula>
    </cfRule>
    <cfRule type="cellIs" dxfId="200" priority="197" operator="equal">
      <formula>"Leve"</formula>
    </cfRule>
  </conditionalFormatting>
  <conditionalFormatting sqref="V755:V760">
    <cfRule type="cellIs" dxfId="199" priority="193" operator="equal">
      <formula>"Catastrófico"</formula>
    </cfRule>
  </conditionalFormatting>
  <conditionalFormatting sqref="Y755:Y862">
    <cfRule type="cellIs" dxfId="198" priority="188" operator="equal">
      <formula>"Extremo"</formula>
    </cfRule>
    <cfRule type="cellIs" dxfId="197" priority="189" operator="equal">
      <formula>"Alto"</formula>
    </cfRule>
    <cfRule type="cellIs" dxfId="196" priority="190" operator="equal">
      <formula>"Moderado"</formula>
    </cfRule>
    <cfRule type="cellIs" dxfId="195" priority="191" operator="equal">
      <formula>"Bajo"</formula>
    </cfRule>
  </conditionalFormatting>
  <conditionalFormatting sqref="AU755:AU760">
    <cfRule type="cellIs" dxfId="194" priority="185" operator="equal">
      <formula>"Alto"</formula>
    </cfRule>
    <cfRule type="cellIs" dxfId="193" priority="186" operator="equal">
      <formula>"Moderado"</formula>
    </cfRule>
    <cfRule type="cellIs" dxfId="192" priority="187" operator="equal">
      <formula>"Bajo"</formula>
    </cfRule>
  </conditionalFormatting>
  <conditionalFormatting sqref="AU755:AU760">
    <cfRule type="cellIs" dxfId="191" priority="184" operator="equal">
      <formula>"Extremo"</formula>
    </cfRule>
  </conditionalFormatting>
  <conditionalFormatting sqref="AQ815:AQ820">
    <cfRule type="cellIs" dxfId="190" priority="179" operator="equal">
      <formula>"Muy Baja"</formula>
    </cfRule>
    <cfRule type="cellIs" dxfId="189" priority="180" operator="equal">
      <formula>"Baja"</formula>
    </cfRule>
    <cfRule type="cellIs" dxfId="188" priority="181" operator="equal">
      <formula>"Media"</formula>
    </cfRule>
    <cfRule type="cellIs" dxfId="187" priority="182" operator="equal">
      <formula>"Alta"</formula>
    </cfRule>
    <cfRule type="cellIs" dxfId="186" priority="183" operator="equal">
      <formula>"Muy Alta"</formula>
    </cfRule>
  </conditionalFormatting>
  <conditionalFormatting sqref="AT815:AT820">
    <cfRule type="cellIs" dxfId="185" priority="174" operator="equal">
      <formula>"Leve"</formula>
    </cfRule>
    <cfRule type="cellIs" dxfId="184" priority="175" operator="equal">
      <formula>"Menor"</formula>
    </cfRule>
    <cfRule type="cellIs" dxfId="183" priority="176" operator="equal">
      <formula>"Moderado"</formula>
    </cfRule>
    <cfRule type="cellIs" dxfId="182" priority="177" operator="equal">
      <formula>"Mayor"</formula>
    </cfRule>
    <cfRule type="cellIs" dxfId="181" priority="178" operator="equal">
      <formula>"Catastrófico"</formula>
    </cfRule>
  </conditionalFormatting>
  <conditionalFormatting sqref="AV815:AV820">
    <cfRule type="cellIs" dxfId="180" priority="170" operator="equal">
      <formula>"Bajo"</formula>
    </cfRule>
    <cfRule type="cellIs" dxfId="179" priority="171" operator="equal">
      <formula>"Moderado"</formula>
    </cfRule>
    <cfRule type="cellIs" dxfId="178" priority="172" operator="equal">
      <formula>"Alto"</formula>
    </cfRule>
    <cfRule type="cellIs" dxfId="177" priority="173" operator="equal">
      <formula>"Extremo"</formula>
    </cfRule>
  </conditionalFormatting>
  <conditionalFormatting sqref="AQ821:AQ826">
    <cfRule type="cellIs" dxfId="176" priority="165" operator="equal">
      <formula>"Muy Baja"</formula>
    </cfRule>
    <cfRule type="cellIs" dxfId="175" priority="166" operator="equal">
      <formula>"Baja"</formula>
    </cfRule>
    <cfRule type="cellIs" dxfId="174" priority="167" operator="equal">
      <formula>"Media"</formula>
    </cfRule>
    <cfRule type="cellIs" dxfId="173" priority="168" operator="equal">
      <formula>"Alta"</formula>
    </cfRule>
    <cfRule type="cellIs" dxfId="172" priority="169" operator="equal">
      <formula>"Muy Alta"</formula>
    </cfRule>
  </conditionalFormatting>
  <conditionalFormatting sqref="AT821:AT826">
    <cfRule type="cellIs" dxfId="171" priority="160" operator="equal">
      <formula>"Leve"</formula>
    </cfRule>
    <cfRule type="cellIs" dxfId="170" priority="161" operator="equal">
      <formula>"Menor"</formula>
    </cfRule>
    <cfRule type="cellIs" dxfId="169" priority="162" operator="equal">
      <formula>"Moderado"</formula>
    </cfRule>
    <cfRule type="cellIs" dxfId="168" priority="163" operator="equal">
      <formula>"Mayor"</formula>
    </cfRule>
    <cfRule type="cellIs" dxfId="167" priority="164" operator="equal">
      <formula>"Catastrófico"</formula>
    </cfRule>
  </conditionalFormatting>
  <conditionalFormatting sqref="AV821:AV826">
    <cfRule type="cellIs" dxfId="166" priority="156" operator="equal">
      <formula>"Bajo"</formula>
    </cfRule>
    <cfRule type="cellIs" dxfId="165" priority="157" operator="equal">
      <formula>"Moderado"</formula>
    </cfRule>
    <cfRule type="cellIs" dxfId="164" priority="158" operator="equal">
      <formula>"Alto"</formula>
    </cfRule>
    <cfRule type="cellIs" dxfId="163" priority="159" operator="equal">
      <formula>"Extremo"</formula>
    </cfRule>
  </conditionalFormatting>
  <conditionalFormatting sqref="AQ827:AQ832">
    <cfRule type="cellIs" dxfId="162" priority="151" operator="equal">
      <formula>"Muy Baja"</formula>
    </cfRule>
    <cfRule type="cellIs" dxfId="161" priority="152" operator="equal">
      <formula>"Baja"</formula>
    </cfRule>
    <cfRule type="cellIs" dxfId="160" priority="153" operator="equal">
      <formula>"Media"</formula>
    </cfRule>
    <cfRule type="cellIs" dxfId="159" priority="154" operator="equal">
      <formula>"Alta"</formula>
    </cfRule>
    <cfRule type="cellIs" dxfId="158" priority="155" operator="equal">
      <formula>"Muy Alta"</formula>
    </cfRule>
  </conditionalFormatting>
  <conditionalFormatting sqref="AT827:AT832">
    <cfRule type="cellIs" dxfId="157" priority="146" operator="equal">
      <formula>"Leve"</formula>
    </cfRule>
    <cfRule type="cellIs" dxfId="156" priority="147" operator="equal">
      <formula>"Menor"</formula>
    </cfRule>
    <cfRule type="cellIs" dxfId="155" priority="148" operator="equal">
      <formula>"Moderado"</formula>
    </cfRule>
    <cfRule type="cellIs" dxfId="154" priority="149" operator="equal">
      <formula>"Mayor"</formula>
    </cfRule>
    <cfRule type="cellIs" dxfId="153" priority="150" operator="equal">
      <formula>"Catastrófico"</formula>
    </cfRule>
  </conditionalFormatting>
  <conditionalFormatting sqref="AV827:AV832">
    <cfRule type="cellIs" dxfId="152" priority="142" operator="equal">
      <formula>"Bajo"</formula>
    </cfRule>
    <cfRule type="cellIs" dxfId="151" priority="143" operator="equal">
      <formula>"Moderado"</formula>
    </cfRule>
    <cfRule type="cellIs" dxfId="150" priority="144" operator="equal">
      <formula>"Alto"</formula>
    </cfRule>
    <cfRule type="cellIs" dxfId="149" priority="145" operator="equal">
      <formula>"Extremo"</formula>
    </cfRule>
  </conditionalFormatting>
  <conditionalFormatting sqref="AQ833:AQ838">
    <cfRule type="cellIs" dxfId="148" priority="137" operator="equal">
      <formula>"Muy Baja"</formula>
    </cfRule>
    <cfRule type="cellIs" dxfId="147" priority="138" operator="equal">
      <formula>"Baja"</formula>
    </cfRule>
    <cfRule type="cellIs" dxfId="146" priority="139" operator="equal">
      <formula>"Media"</formula>
    </cfRule>
    <cfRule type="cellIs" dxfId="145" priority="140" operator="equal">
      <formula>"Alta"</formula>
    </cfRule>
    <cfRule type="cellIs" dxfId="144" priority="141" operator="equal">
      <formula>"Muy Alta"</formula>
    </cfRule>
  </conditionalFormatting>
  <conditionalFormatting sqref="AT833:AT838">
    <cfRule type="cellIs" dxfId="143" priority="132" operator="equal">
      <formula>"Leve"</formula>
    </cfRule>
    <cfRule type="cellIs" dxfId="142" priority="133" operator="equal">
      <formula>"Menor"</formula>
    </cfRule>
    <cfRule type="cellIs" dxfId="141" priority="134" operator="equal">
      <formula>"Moderado"</formula>
    </cfRule>
    <cfRule type="cellIs" dxfId="140" priority="135" operator="equal">
      <formula>"Mayor"</formula>
    </cfRule>
    <cfRule type="cellIs" dxfId="139" priority="136" operator="equal">
      <formula>"Catastrófico"</formula>
    </cfRule>
  </conditionalFormatting>
  <conditionalFormatting sqref="AV833:AV838">
    <cfRule type="cellIs" dxfId="138" priority="128" operator="equal">
      <formula>"Bajo"</formula>
    </cfRule>
    <cfRule type="cellIs" dxfId="137" priority="129" operator="equal">
      <formula>"Moderado"</formula>
    </cfRule>
    <cfRule type="cellIs" dxfId="136" priority="130" operator="equal">
      <formula>"Alto"</formula>
    </cfRule>
    <cfRule type="cellIs" dxfId="135" priority="131" operator="equal">
      <formula>"Extremo"</formula>
    </cfRule>
  </conditionalFormatting>
  <conditionalFormatting sqref="AQ839:AQ844">
    <cfRule type="cellIs" dxfId="134" priority="123" operator="equal">
      <formula>"Muy Baja"</formula>
    </cfRule>
    <cfRule type="cellIs" dxfId="133" priority="124" operator="equal">
      <formula>"Baja"</formula>
    </cfRule>
    <cfRule type="cellIs" dxfId="132" priority="125" operator="equal">
      <formula>"Media"</formula>
    </cfRule>
    <cfRule type="cellIs" dxfId="131" priority="126" operator="equal">
      <formula>"Alta"</formula>
    </cfRule>
    <cfRule type="cellIs" dxfId="130" priority="127" operator="equal">
      <formula>"Muy Alta"</formula>
    </cfRule>
  </conditionalFormatting>
  <conditionalFormatting sqref="AT839:AT844">
    <cfRule type="cellIs" dxfId="129" priority="118" operator="equal">
      <formula>"Leve"</formula>
    </cfRule>
    <cfRule type="cellIs" dxfId="128" priority="119" operator="equal">
      <formula>"Menor"</formula>
    </cfRule>
    <cfRule type="cellIs" dxfId="127" priority="120" operator="equal">
      <formula>"Moderado"</formula>
    </cfRule>
    <cfRule type="cellIs" dxfId="126" priority="121" operator="equal">
      <formula>"Mayor"</formula>
    </cfRule>
    <cfRule type="cellIs" dxfId="125" priority="122" operator="equal">
      <formula>"Catastrófico"</formula>
    </cfRule>
  </conditionalFormatting>
  <conditionalFormatting sqref="AV839:AV844">
    <cfRule type="cellIs" dxfId="124" priority="114" operator="equal">
      <formula>"Bajo"</formula>
    </cfRule>
    <cfRule type="cellIs" dxfId="123" priority="115" operator="equal">
      <formula>"Moderado"</formula>
    </cfRule>
    <cfRule type="cellIs" dxfId="122" priority="116" operator="equal">
      <formula>"Alto"</formula>
    </cfRule>
    <cfRule type="cellIs" dxfId="121" priority="117" operator="equal">
      <formula>"Extremo"</formula>
    </cfRule>
  </conditionalFormatting>
  <conditionalFormatting sqref="AU761:AU844">
    <cfRule type="cellIs" dxfId="120" priority="111" operator="equal">
      <formula>"Alto"</formula>
    </cfRule>
    <cfRule type="cellIs" dxfId="119" priority="112" operator="equal">
      <formula>"Moderado"</formula>
    </cfRule>
    <cfRule type="cellIs" dxfId="118" priority="113" operator="equal">
      <formula>"Bajo"</formula>
    </cfRule>
  </conditionalFormatting>
  <conditionalFormatting sqref="AU761:AU844">
    <cfRule type="cellIs" dxfId="117" priority="110" operator="equal">
      <formula>"Extremo"</formula>
    </cfRule>
  </conditionalFormatting>
  <conditionalFormatting sqref="AQ845:AQ850">
    <cfRule type="cellIs" dxfId="116" priority="105" operator="equal">
      <formula>"Muy Baja"</formula>
    </cfRule>
    <cfRule type="cellIs" dxfId="115" priority="106" operator="equal">
      <formula>"Baja"</formula>
    </cfRule>
    <cfRule type="cellIs" dxfId="114" priority="107" operator="equal">
      <formula>"Media"</formula>
    </cfRule>
    <cfRule type="cellIs" dxfId="113" priority="108" operator="equal">
      <formula>"Alta"</formula>
    </cfRule>
    <cfRule type="cellIs" dxfId="112" priority="109" operator="equal">
      <formula>"Muy Alta"</formula>
    </cfRule>
  </conditionalFormatting>
  <conditionalFormatting sqref="AT845:AT850">
    <cfRule type="cellIs" dxfId="111" priority="100" operator="equal">
      <formula>"Leve"</formula>
    </cfRule>
    <cfRule type="cellIs" dxfId="110" priority="101" operator="equal">
      <formula>"Menor"</formula>
    </cfRule>
    <cfRule type="cellIs" dxfId="109" priority="102" operator="equal">
      <formula>"Moderado"</formula>
    </cfRule>
    <cfRule type="cellIs" dxfId="108" priority="103" operator="equal">
      <formula>"Mayor"</formula>
    </cfRule>
    <cfRule type="cellIs" dxfId="107" priority="104" operator="equal">
      <formula>"Catastrófico"</formula>
    </cfRule>
  </conditionalFormatting>
  <conditionalFormatting sqref="AV845:AV850">
    <cfRule type="cellIs" dxfId="106" priority="96" operator="equal">
      <formula>"Bajo"</formula>
    </cfRule>
    <cfRule type="cellIs" dxfId="105" priority="97" operator="equal">
      <formula>"Moderado"</formula>
    </cfRule>
    <cfRule type="cellIs" dxfId="104" priority="98" operator="equal">
      <formula>"Alto"</formula>
    </cfRule>
    <cfRule type="cellIs" dxfId="103" priority="99" operator="equal">
      <formula>"Extremo"</formula>
    </cfRule>
  </conditionalFormatting>
  <conditionalFormatting sqref="AU845:AU850">
    <cfRule type="cellIs" dxfId="102" priority="93" operator="equal">
      <formula>"Alto"</formula>
    </cfRule>
    <cfRule type="cellIs" dxfId="101" priority="94" operator="equal">
      <formula>"Moderado"</formula>
    </cfRule>
    <cfRule type="cellIs" dxfId="100" priority="95" operator="equal">
      <formula>"Bajo"</formula>
    </cfRule>
  </conditionalFormatting>
  <conditionalFormatting sqref="AU845:AU850">
    <cfRule type="cellIs" dxfId="99" priority="92" operator="equal">
      <formula>"Extremo"</formula>
    </cfRule>
  </conditionalFormatting>
  <conditionalFormatting sqref="AQ851:AQ856">
    <cfRule type="cellIs" dxfId="98" priority="87" operator="equal">
      <formula>"Muy Baja"</formula>
    </cfRule>
    <cfRule type="cellIs" dxfId="97" priority="88" operator="equal">
      <formula>"Baja"</formula>
    </cfRule>
    <cfRule type="cellIs" dxfId="96" priority="89" operator="equal">
      <formula>"Media"</formula>
    </cfRule>
    <cfRule type="cellIs" dxfId="95" priority="90" operator="equal">
      <formula>"Alta"</formula>
    </cfRule>
    <cfRule type="cellIs" dxfId="94" priority="91" operator="equal">
      <formula>"Muy Alta"</formula>
    </cfRule>
  </conditionalFormatting>
  <conditionalFormatting sqref="AT851:AT856">
    <cfRule type="cellIs" dxfId="93" priority="82" operator="equal">
      <formula>"Leve"</formula>
    </cfRule>
    <cfRule type="cellIs" dxfId="92" priority="83" operator="equal">
      <formula>"Menor"</formula>
    </cfRule>
    <cfRule type="cellIs" dxfId="91" priority="84" operator="equal">
      <formula>"Moderado"</formula>
    </cfRule>
    <cfRule type="cellIs" dxfId="90" priority="85" operator="equal">
      <formula>"Mayor"</formula>
    </cfRule>
    <cfRule type="cellIs" dxfId="89" priority="86" operator="equal">
      <formula>"Catastrófico"</formula>
    </cfRule>
  </conditionalFormatting>
  <conditionalFormatting sqref="AV851:AV856">
    <cfRule type="cellIs" dxfId="88" priority="78" operator="equal">
      <formula>"Bajo"</formula>
    </cfRule>
    <cfRule type="cellIs" dxfId="87" priority="79" operator="equal">
      <formula>"Moderado"</formula>
    </cfRule>
    <cfRule type="cellIs" dxfId="86" priority="80" operator="equal">
      <formula>"Alto"</formula>
    </cfRule>
    <cfRule type="cellIs" dxfId="85" priority="81" operator="equal">
      <formula>"Extremo"</formula>
    </cfRule>
  </conditionalFormatting>
  <conditionalFormatting sqref="AU851:AU856">
    <cfRule type="cellIs" dxfId="84" priority="75" operator="equal">
      <formula>"Alto"</formula>
    </cfRule>
    <cfRule type="cellIs" dxfId="83" priority="76" operator="equal">
      <formula>"Moderado"</formula>
    </cfRule>
    <cfRule type="cellIs" dxfId="82" priority="77" operator="equal">
      <formula>"Bajo"</formula>
    </cfRule>
  </conditionalFormatting>
  <conditionalFormatting sqref="AU851:AU856">
    <cfRule type="cellIs" dxfId="81" priority="74" operator="equal">
      <formula>"Extremo"</formula>
    </cfRule>
  </conditionalFormatting>
  <conditionalFormatting sqref="AQ857:AQ862">
    <cfRule type="cellIs" dxfId="80" priority="69" operator="equal">
      <formula>"Muy Baja"</formula>
    </cfRule>
    <cfRule type="cellIs" dxfId="79" priority="70" operator="equal">
      <formula>"Baja"</formula>
    </cfRule>
    <cfRule type="cellIs" dxfId="78" priority="71" operator="equal">
      <formula>"Media"</formula>
    </cfRule>
    <cfRule type="cellIs" dxfId="77" priority="72" operator="equal">
      <formula>"Alta"</formula>
    </cfRule>
    <cfRule type="cellIs" dxfId="76" priority="73" operator="equal">
      <formula>"Muy Alta"</formula>
    </cfRule>
  </conditionalFormatting>
  <conditionalFormatting sqref="AT857:AT862">
    <cfRule type="cellIs" dxfId="75" priority="64" operator="equal">
      <formula>"Leve"</formula>
    </cfRule>
    <cfRule type="cellIs" dxfId="74" priority="65" operator="equal">
      <formula>"Menor"</formula>
    </cfRule>
    <cfRule type="cellIs" dxfId="73" priority="66" operator="equal">
      <formula>"Moderado"</formula>
    </cfRule>
    <cfRule type="cellIs" dxfId="72" priority="67" operator="equal">
      <formula>"Mayor"</formula>
    </cfRule>
    <cfRule type="cellIs" dxfId="71" priority="68" operator="equal">
      <formula>"Catastrófico"</formula>
    </cfRule>
  </conditionalFormatting>
  <conditionalFormatting sqref="AV857:AV862">
    <cfRule type="cellIs" dxfId="70" priority="60" operator="equal">
      <formula>"Bajo"</formula>
    </cfRule>
    <cfRule type="cellIs" dxfId="69" priority="61" operator="equal">
      <formula>"Moderado"</formula>
    </cfRule>
    <cfRule type="cellIs" dxfId="68" priority="62" operator="equal">
      <formula>"Alto"</formula>
    </cfRule>
    <cfRule type="cellIs" dxfId="67" priority="63" operator="equal">
      <formula>"Extremo"</formula>
    </cfRule>
  </conditionalFormatting>
  <conditionalFormatting sqref="AU857:AU862">
    <cfRule type="cellIs" dxfId="66" priority="57" operator="equal">
      <formula>"Alto"</formula>
    </cfRule>
    <cfRule type="cellIs" dxfId="65" priority="58" operator="equal">
      <formula>"Moderado"</formula>
    </cfRule>
    <cfRule type="cellIs" dxfId="64" priority="59" operator="equal">
      <formula>"Bajo"</formula>
    </cfRule>
  </conditionalFormatting>
  <conditionalFormatting sqref="AU857:AU862">
    <cfRule type="cellIs" dxfId="63" priority="56" operator="equal">
      <formula>"Extremo"</formula>
    </cfRule>
  </conditionalFormatting>
  <conditionalFormatting sqref="AQ863:AQ898">
    <cfRule type="cellIs" dxfId="62" priority="51" operator="equal">
      <formula>"Muy Baja"</formula>
    </cfRule>
    <cfRule type="cellIs" dxfId="61" priority="52" operator="equal">
      <formula>"Baja"</formula>
    </cfRule>
    <cfRule type="cellIs" dxfId="60" priority="53" operator="equal">
      <formula>"Media"</formula>
    </cfRule>
    <cfRule type="cellIs" dxfId="59" priority="54" operator="equal">
      <formula>"Alta"</formula>
    </cfRule>
    <cfRule type="cellIs" dxfId="58" priority="55" operator="equal">
      <formula>"Muy Alta"</formula>
    </cfRule>
  </conditionalFormatting>
  <conditionalFormatting sqref="AT863:AT898">
    <cfRule type="cellIs" dxfId="57" priority="46" operator="equal">
      <formula>"Leve"</formula>
    </cfRule>
    <cfRule type="cellIs" dxfId="56" priority="47" operator="equal">
      <formula>"Menor"</formula>
    </cfRule>
    <cfRule type="cellIs" dxfId="55" priority="48" operator="equal">
      <formula>"Moderado"</formula>
    </cfRule>
    <cfRule type="cellIs" dxfId="54" priority="49" operator="equal">
      <formula>"Mayor"</formula>
    </cfRule>
    <cfRule type="cellIs" dxfId="53" priority="50" operator="equal">
      <formula>"Catastrófico"</formula>
    </cfRule>
  </conditionalFormatting>
  <conditionalFormatting sqref="AV863:AV898">
    <cfRule type="cellIs" dxfId="52" priority="42" operator="equal">
      <formula>"Bajo"</formula>
    </cfRule>
    <cfRule type="cellIs" dxfId="51" priority="43" operator="equal">
      <formula>"Moderado"</formula>
    </cfRule>
    <cfRule type="cellIs" dxfId="50" priority="44" operator="equal">
      <formula>"Alto"</formula>
    </cfRule>
    <cfRule type="cellIs" dxfId="49" priority="45" operator="equal">
      <formula>"Extremo"</formula>
    </cfRule>
  </conditionalFormatting>
  <conditionalFormatting sqref="P863:P898">
    <cfRule type="cellIs" dxfId="48" priority="41" operator="equal">
      <formula>"Muy Baja"</formula>
    </cfRule>
  </conditionalFormatting>
  <conditionalFormatting sqref="P863:P868">
    <cfRule type="cellIs" dxfId="47" priority="37" operator="equal">
      <formula>"Muy Alta"</formula>
    </cfRule>
    <cfRule type="cellIs" dxfId="46" priority="38" operator="equal">
      <formula>"Alta"</formula>
    </cfRule>
    <cfRule type="cellIs" dxfId="45" priority="39" operator="equal">
      <formula>"Media"</formula>
    </cfRule>
    <cfRule type="cellIs" dxfId="44" priority="40" operator="equal">
      <formula>"Baja"</formula>
    </cfRule>
  </conditionalFormatting>
  <conditionalFormatting sqref="P869:P874">
    <cfRule type="cellIs" dxfId="43" priority="33" operator="equal">
      <formula>"Muy Alta"</formula>
    </cfRule>
    <cfRule type="cellIs" dxfId="42" priority="34" operator="equal">
      <formula>"Alta"</formula>
    </cfRule>
    <cfRule type="cellIs" dxfId="41" priority="35" operator="equal">
      <formula>"Media"</formula>
    </cfRule>
    <cfRule type="cellIs" dxfId="40" priority="36" operator="equal">
      <formula>"Baja"</formula>
    </cfRule>
  </conditionalFormatting>
  <conditionalFormatting sqref="P875:P898">
    <cfRule type="cellIs" dxfId="39" priority="29" operator="equal">
      <formula>"Muy Alta"</formula>
    </cfRule>
    <cfRule type="cellIs" dxfId="38" priority="30" operator="equal">
      <formula>"Alta"</formula>
    </cfRule>
    <cfRule type="cellIs" dxfId="37" priority="31" operator="equal">
      <formula>"Media"</formula>
    </cfRule>
    <cfRule type="cellIs" dxfId="36" priority="32" operator="equal">
      <formula>"Baja"</formula>
    </cfRule>
  </conditionalFormatting>
  <conditionalFormatting sqref="R863:R898">
    <cfRule type="cellIs" dxfId="35" priority="24" operator="equal">
      <formula>"Catastrófico"</formula>
    </cfRule>
    <cfRule type="cellIs" dxfId="34" priority="25" operator="equal">
      <formula>"Mayor"</formula>
    </cfRule>
    <cfRule type="cellIs" dxfId="33" priority="26" operator="equal">
      <formula>"Moderado"</formula>
    </cfRule>
    <cfRule type="cellIs" dxfId="32" priority="27" operator="equal">
      <formula>"Menor"</formula>
    </cfRule>
    <cfRule type="cellIs" dxfId="31" priority="28" operator="equal">
      <formula>"Leve"</formula>
    </cfRule>
  </conditionalFormatting>
  <conditionalFormatting sqref="T863:T898">
    <cfRule type="cellIs" dxfId="30" priority="19" operator="equal">
      <formula>"Catastrófico"</formula>
    </cfRule>
    <cfRule type="cellIs" dxfId="29" priority="20" operator="equal">
      <formula>"Mayor"</formula>
    </cfRule>
    <cfRule type="cellIs" dxfId="28" priority="21" operator="equal">
      <formula>"Moderado"</formula>
    </cfRule>
    <cfRule type="cellIs" dxfId="27" priority="22" operator="equal">
      <formula>"Menor"</formula>
    </cfRule>
    <cfRule type="cellIs" dxfId="26" priority="23" operator="equal">
      <formula>"Leve"</formula>
    </cfRule>
  </conditionalFormatting>
  <conditionalFormatting sqref="V863:V898">
    <cfRule type="cellIs" dxfId="25" priority="13" operator="equal">
      <formula>"Catastrófico"</formula>
    </cfRule>
    <cfRule type="cellIs" dxfId="24" priority="15" operator="equal">
      <formula>"Mayor"</formula>
    </cfRule>
    <cfRule type="cellIs" dxfId="23" priority="16" operator="equal">
      <formula>"Moderado"</formula>
    </cfRule>
    <cfRule type="cellIs" dxfId="22" priority="17" operator="equal">
      <formula>"Menor"</formula>
    </cfRule>
    <cfRule type="cellIs" dxfId="21" priority="18" operator="equal">
      <formula>"Leve"</formula>
    </cfRule>
  </conditionalFormatting>
  <conditionalFormatting sqref="V863:V868">
    <cfRule type="cellIs" dxfId="20" priority="14" operator="equal">
      <formula>"Catastrófico"</formula>
    </cfRule>
  </conditionalFormatting>
  <conditionalFormatting sqref="Y863:Y898">
    <cfRule type="cellIs" dxfId="19" priority="9" operator="equal">
      <formula>"Extremo"</formula>
    </cfRule>
    <cfRule type="cellIs" dxfId="18" priority="10" operator="equal">
      <formula>"Alto"</formula>
    </cfRule>
    <cfRule type="cellIs" dxfId="17" priority="11" operator="equal">
      <formula>"Moderado"</formula>
    </cfRule>
    <cfRule type="cellIs" dxfId="16" priority="12" operator="equal">
      <formula>"Bajo"</formula>
    </cfRule>
  </conditionalFormatting>
  <conditionalFormatting sqref="AU863:AU868">
    <cfRule type="cellIs" dxfId="15" priority="6" operator="equal">
      <formula>"Alto"</formula>
    </cfRule>
    <cfRule type="cellIs" dxfId="14" priority="7" operator="equal">
      <formula>"Moderado"</formula>
    </cfRule>
    <cfRule type="cellIs" dxfId="13" priority="8" operator="equal">
      <formula>"Bajo"</formula>
    </cfRule>
  </conditionalFormatting>
  <conditionalFormatting sqref="AU863:AU868">
    <cfRule type="cellIs" dxfId="12" priority="5" operator="equal">
      <formula>"Extremo"</formula>
    </cfRule>
  </conditionalFormatting>
  <conditionalFormatting sqref="AU869:AU898">
    <cfRule type="cellIs" dxfId="11" priority="2" operator="equal">
      <formula>"Alto"</formula>
    </cfRule>
    <cfRule type="cellIs" dxfId="10" priority="3" operator="equal">
      <formula>"Moderado"</formula>
    </cfRule>
    <cfRule type="cellIs" dxfId="9" priority="4" operator="equal">
      <formula>"Bajo"</formula>
    </cfRule>
  </conditionalFormatting>
  <conditionalFormatting sqref="AU869:AU898">
    <cfRule type="cellIs" dxfId="8" priority="1" operator="equal">
      <formula>"Extremo"</formula>
    </cfRule>
  </conditionalFormatting>
  <dataValidations count="5">
    <dataValidation type="list" allowBlank="1" showInputMessage="1" showErrorMessage="1" sqref="BD4:BD5" xr:uid="{3F04998B-7359-4618-B519-2F3DDE8E3996}">
      <formula1>"I TRIM, II TRIM, III TRIM, IV TRIM"</formula1>
    </dataValidation>
    <dataValidation type="list" allowBlank="1" showInputMessage="1" showErrorMessage="1" sqref="J11:J898" xr:uid="{993DBACD-81CE-4571-8605-373968DFA710}">
      <formula1>"SI, NO"</formula1>
    </dataValidation>
    <dataValidation type="list" allowBlank="1" showInputMessage="1" showErrorMessage="1" sqref="AB11:AB898" xr:uid="{CF81FF5F-098D-4F96-ACE4-9C88A20F0AF9}">
      <formula1>"Primera línea,Segunda línea,Tercera línea"</formula1>
    </dataValidation>
    <dataValidation type="list" allowBlank="1" showInputMessage="1" showErrorMessage="1" sqref="D11:D898" xr:uid="{95C363A7-4465-4F3D-B553-95D66586CBDF}">
      <formula1>"RG, RS"</formula1>
    </dataValidation>
    <dataValidation type="list" allowBlank="1" showInputMessage="1" showErrorMessage="1" sqref="AW11:AW898" xr:uid="{E3D53157-0AFE-42CD-B99C-3CAF12880BC2}">
      <formula1>"Reducir, Aceptar, Evitar"</formula1>
    </dataValidation>
  </dataValidations>
  <pageMargins left="0.70866141732283472" right="0.70866141732283472" top="0.74803149606299213" bottom="0.74803149606299213" header="0.31496062992125984" footer="0.31496062992125984"/>
  <pageSetup scale="10" orientation="landscape" r:id="rId1"/>
  <rowBreaks count="6" manualBreakCount="6">
    <brk id="100" max="63" man="1"/>
    <brk id="460" max="63" man="1"/>
    <brk id="574" max="63" man="1"/>
    <brk id="634" max="63" man="1"/>
    <brk id="718" max="63" man="1"/>
    <brk id="808" max="63" man="1"/>
  </rowBreaks>
  <drawing r:id="rId2"/>
  <legacyDrawing r:id="rId3"/>
  <extLst>
    <ext xmlns:x14="http://schemas.microsoft.com/office/spreadsheetml/2009/9/main" uri="{CCE6A557-97BC-4b89-ADB6-D9C93CAAB3DF}">
      <x14:dataValidations xmlns:xm="http://schemas.microsoft.com/office/excel/2006/main" count="29">
        <x14:dataValidation type="list" allowBlank="1" showInputMessage="1" showErrorMessage="1" xr:uid="{ABE6B86C-0996-41C4-A568-FE68761241CC}">
          <x14:formula1>
            <xm:f>'\\fileserver\OAP\78_MIPG\78.5_Riesgos de Procesos\2022_Riesgos_Nueva_Cadena\matrices_IIITRI_2022\[Matriz_riesgos_2022_COM.xlsb]Listas'!#REF!</xm:f>
          </x14:formula1>
          <xm:sqref>A23:B23</xm:sqref>
        </x14:dataValidation>
        <x14:dataValidation type="list" allowBlank="1" showInputMessage="1" showErrorMessage="1" xr:uid="{691CDB95-82C5-4D67-B7D3-21F3A1EEC771}">
          <x14:formula1>
            <xm:f>'D:\Contenedor\Users\lcortes\OneDrive - Unidad Administrativa Especial De Catastro Distrital\3. SegInf\3.3 Doc_Oper\RiesgosSD\2023\1_DIE\I_TRI\[Matriz_riesgosSD_2023_DIE_I.xlsb]Listas'!#REF!</xm:f>
          </x14:formula1>
          <xm:sqref>H11:H22 E11:E22</xm:sqref>
        </x14:dataValidation>
        <x14:dataValidation type="list" allowBlank="1" showInputMessage="1" showErrorMessage="1" xr:uid="{39E246DD-375A-47BB-BE29-7C2CCC9967D7}">
          <x14:formula1>
            <xm:f>'D:\Contenedor\Users\lcortes\OneDrive - Unidad Administrativa Especial De Catastro Distrital\3. SegInf\3.3 Doc_Oper\RiesgosSD\2023\1_DIE\I_TRI\[Matriz_riesgosSD_2023_DIE_I.xlsb]Tablas_GS'!#REF!</xm:f>
          </x14:formula1>
          <xm:sqref>AE11:AE22 P11:P22 T11:T22 R11:R22 AG11:AG22 AL11:AN22</xm:sqref>
        </x14:dataValidation>
        <x14:dataValidation type="list" allowBlank="1" showInputMessage="1" showErrorMessage="1" xr:uid="{CBE49672-0150-4F30-8062-48481D509DD9}">
          <x14:formula1>
            <xm:f>'D:\Contenedor\Users\lcortes\OneDrive - Unidad Administrativa Especial De Catastro Distrital\3. SegInf\3.3 Doc_Oper\RiesgosSD\2023\2_COM_\I_TRI\[Matriz_riesgosSD_2023_COM_I.xlsb]Listas'!#REF!</xm:f>
          </x14:formula1>
          <xm:sqref>H23:H58 E23:E58</xm:sqref>
        </x14:dataValidation>
        <x14:dataValidation type="list" allowBlank="1" showInputMessage="1" showErrorMessage="1" xr:uid="{7D0C7CF6-BCBB-4F8F-B53F-3B847A876DF7}">
          <x14:formula1>
            <xm:f>'D:\Contenedor\Users\lcortes\OneDrive - Unidad Administrativa Especial De Catastro Distrital\3. SegInf\3.3 Doc_Oper\RiesgosSD\2023\2_COM_\I_TRI\[Matriz_riesgosSD_2023_COM_I.xlsb]Tablas_GS'!#REF!</xm:f>
          </x14:formula1>
          <xm:sqref>AE23:AE58 P23:P58 T23:T58 R23:R58 AG23:AG58 AL23:AN58</xm:sqref>
        </x14:dataValidation>
        <x14:dataValidation type="list" allowBlank="1" showInputMessage="1" showErrorMessage="1" xr:uid="{F070EC29-6E29-4C08-89F5-330955FC96AF}">
          <x14:formula1>
            <xm:f>'D:\Contenedor\Users\lcortes\OneDrive - Unidad Administrativa Especial De Catastro Distrital\3. SegInf\3.3 Doc_Oper\RiesgosSD\2023\4_GCA\I_TRI\[Matriz_riesgosSD-GCA_2023_I.xlsb]Listas'!#REF!</xm:f>
          </x14:formula1>
          <xm:sqref>H59:H130 E59:E130</xm:sqref>
        </x14:dataValidation>
        <x14:dataValidation type="list" allowBlank="1" showInputMessage="1" showErrorMessage="1" xr:uid="{6947AA4D-7657-406F-8E8D-17DE704AF45C}">
          <x14:formula1>
            <xm:f>'D:\Contenedor\Users\lcortes\OneDrive - Unidad Administrativa Especial De Catastro Distrital\3. SegInf\3.3 Doc_Oper\RiesgosSD\2023\4_GCA\I_TRI\[Matriz_riesgosSD-GCA_2023_I.xlsb]Tablas_GS'!#REF!</xm:f>
          </x14:formula1>
          <xm:sqref>AE59:AE130 P59:P130 T59:T130 R59:R130 AG59:AG130 AL59:AN130</xm:sqref>
        </x14:dataValidation>
        <x14:dataValidation type="list" allowBlank="1" showInputMessage="1" showErrorMessage="1" xr:uid="{A6B88036-07E0-4016-8349-28106AFB96B8}">
          <x14:formula1>
            <xm:f>'D:\Contenedor\Users\lcortes\OneDrive - Unidad Administrativa Especial De Catastro Distrital\3. SegInf\3.3 Doc_Oper\RiesgosSD\2023\4_GCA\I_TRI\[MR_SegDigital_GCA_TERR_2023_I.xlsb]Listas'!#REF!</xm:f>
          </x14:formula1>
          <xm:sqref>H131:H226 E131:E226</xm:sqref>
        </x14:dataValidation>
        <x14:dataValidation type="list" allowBlank="1" showInputMessage="1" showErrorMessage="1" xr:uid="{39A16EBB-FFE8-4C92-9EDE-F2E4F02C1882}">
          <x14:formula1>
            <xm:f>'D:\Contenedor\Users\lcortes\OneDrive - Unidad Administrativa Especial De Catastro Distrital\3. SegInf\3.3 Doc_Oper\RiesgosSD\2023\4_GCA\I_TRI\[MR_SegDigital_GCA_TERR_2023_I.xlsb]Tablas_GS'!#REF!</xm:f>
          </x14:formula1>
          <xm:sqref>AE131:AE226 P131:P226 T131:T226 R131:R226 AG131:AG226 AL131:AN226</xm:sqref>
        </x14:dataValidation>
        <x14:dataValidation type="list" allowBlank="1" showInputMessage="1" showErrorMessage="1" xr:uid="{046B6ECC-1E97-4E4D-A19C-0B730556EEEC}">
          <x14:formula1>
            <xm:f>'D:\Contenedor\Users\lcortes\OneDrive - Unidad Administrativa Especial De Catastro Distrital\3. SegInf\3.3 Doc_Oper\RiesgosSD\2023\5_GIG\I_TRI\[Matriz_riesgos_GIG_2023_I.xlsb]Listas'!#REF!</xm:f>
          </x14:formula1>
          <xm:sqref>H227:H262 E227:E262</xm:sqref>
        </x14:dataValidation>
        <x14:dataValidation type="list" allowBlank="1" showInputMessage="1" showErrorMessage="1" xr:uid="{256E33D3-DF1A-451B-919A-398DDA04BD5E}">
          <x14:formula1>
            <xm:f>'D:\Contenedor\Users\lcortes\OneDrive - Unidad Administrativa Especial De Catastro Distrital\3. SegInf\3.3 Doc_Oper\RiesgosSD\2023\5_GIG\I_TRI\[Matriz_riesgos_GIG_2023_I.xlsb]Tablas_GS'!#REF!</xm:f>
          </x14:formula1>
          <xm:sqref>AE227:AE262 P227:P262 T227:T262 R227:R262 AG227:AG262 AL227:AL262 AM227:AM246 AM248:AM262 AN227:AN262</xm:sqref>
        </x14:dataValidation>
        <x14:dataValidation type="list" allowBlank="1" showInputMessage="1" showErrorMessage="1" xr:uid="{63D3FFDB-51DB-4A1A-87E4-BAABE90364AF}">
          <x14:formula1>
            <xm:f>'D:\Contenedor\Users\lcortes\OneDrive - Unidad Administrativa Especial De Catastro Distrital\3. SegInf\3.3 Doc_Oper\RiesgosSD\2023\7_GPS\I_TRI\[Matriz_riesgosSD_GPS_2023_I.xlsb]Listas'!#REF!</xm:f>
          </x14:formula1>
          <xm:sqref>H263:H274 E263:E274</xm:sqref>
        </x14:dataValidation>
        <x14:dataValidation type="list" allowBlank="1" showInputMessage="1" showErrorMessage="1" xr:uid="{73FE5F66-AB4C-4821-8151-61C69D192238}">
          <x14:formula1>
            <xm:f>'D:\Contenedor\Users\lcortes\OneDrive - Unidad Administrativa Especial De Catastro Distrital\3. SegInf\3.3 Doc_Oper\RiesgosSD\2023\7_GPS\I_TRI\[Matriz_riesgosSD_GPS_2023_I.xlsb]Tablas_GS'!#REF!</xm:f>
          </x14:formula1>
          <xm:sqref>AE263:AE274 P263:P274 T263:T274 R263:R274 AG263:AG274 AL263:AN274</xm:sqref>
        </x14:dataValidation>
        <x14:dataValidation type="list" allowBlank="1" showInputMessage="1" showErrorMessage="1" xr:uid="{C3AC6057-5AFD-4855-B136-756BE305CF07}">
          <x14:formula1>
            <xm:f>'D:\Contenedor\Users\lcortes\OneDrive - Unidad Administrativa Especial De Catastro Distrital\3. SegInf\3.3 Doc_Oper\RiesgosSD\2023\8_GDT\I_TRI\[Matriz_riesgosSD_GDT_2023_I.xlsb]Listas'!#REF!</xm:f>
          </x14:formula1>
          <xm:sqref>H275:H442 E275:E442</xm:sqref>
        </x14:dataValidation>
        <x14:dataValidation type="list" allowBlank="1" showInputMessage="1" showErrorMessage="1" xr:uid="{96592428-46E9-486E-810B-586B7B8EAA85}">
          <x14:formula1>
            <xm:f>'D:\Contenedor\Users\lcortes\OneDrive - Unidad Administrativa Especial De Catastro Distrital\3. SegInf\3.3 Doc_Oper\RiesgosSD\2023\8_GDT\I_TRI\[Matriz_riesgosSD_GDT_2023_I.xlsb]Tablas_GS'!#REF!</xm:f>
          </x14:formula1>
          <xm:sqref>AE275:AE442 P275:P442 T275:T442 R275:R442 AG275:AG442 AL275:AN442</xm:sqref>
        </x14:dataValidation>
        <x14:dataValidation type="list" allowBlank="1" showInputMessage="1" showErrorMessage="1" xr:uid="{08E7C6A7-C7A7-4A5B-A10D-E02302C8546E}">
          <x14:formula1>
            <xm:f>'D:\Contenedor\Users\lcortes\OneDrive - Unidad Administrativa Especial De Catastro Distrital\3. SegInf\3.3 Doc_Oper\RiesgosSD\2023\11_GFI\I_TRI\[Matriz_riesgosSD_GFI_2023_I.xlsb]Listas'!#REF!</xm:f>
          </x14:formula1>
          <xm:sqref>H443:H514 E443:E514</xm:sqref>
        </x14:dataValidation>
        <x14:dataValidation type="list" allowBlank="1" showInputMessage="1" showErrorMessage="1" xr:uid="{DB8E12D8-08C1-4D44-8FA8-34536CEA0850}">
          <x14:formula1>
            <xm:f>'D:\Contenedor\Users\lcortes\OneDrive - Unidad Administrativa Especial De Catastro Distrital\3. SegInf\3.3 Doc_Oper\RiesgosSD\2023\11_GFI\I_TRI\[Matriz_riesgosSD_GFI_2023_I.xlsb]Tablas_GS'!#REF!</xm:f>
          </x14:formula1>
          <xm:sqref>AE443:AE514 P443:P514 T443:T514 R443:R514 AG443:AG514 AL443:AN514</xm:sqref>
        </x14:dataValidation>
        <x14:dataValidation type="list" allowBlank="1" showInputMessage="1" showErrorMessage="1" xr:uid="{B4C76D41-7DF4-4B21-9AB0-4F0E7C2960C6}">
          <x14:formula1>
            <xm:f>'D:\Contenedor\Users\lcortes\OneDrive - Unidad Administrativa Especial De Catastro Distrital\3. SegInf\3.3 Doc_Oper\RiesgosSD\2023\9_GJU\I_TRI\[Matriz_riesgosSD_GJU_2023_I.xlsb]Listas'!#REF!</xm:f>
          </x14:formula1>
          <xm:sqref>H515:H550 E515 E521 E527 E533 E539 E545</xm:sqref>
        </x14:dataValidation>
        <x14:dataValidation type="list" allowBlank="1" showInputMessage="1" showErrorMessage="1" xr:uid="{3DD5B7A0-4DA1-4F6D-B23A-B70E620BDB2E}">
          <x14:formula1>
            <xm:f>'D:\Contenedor\Users\lcortes\OneDrive - Unidad Administrativa Especial De Catastro Distrital\3. SegInf\3.3 Doc_Oper\RiesgosSD\2023\9_GJU\I_TRI\[Matriz_riesgosSD_GJU_2023_I.xlsb]Tablas_GS'!#REF!</xm:f>
          </x14:formula1>
          <xm:sqref>AE515:AE550 P515:P550 T515:T550 R515:R550 AG515:AG550 AL515:AN550</xm:sqref>
        </x14:dataValidation>
        <x14:dataValidation type="list" allowBlank="1" showInputMessage="1" showErrorMessage="1" xr:uid="{1FAE926A-E4E4-49DE-B1C1-B58917708DE2}">
          <x14:formula1>
            <xm:f>'D:\Contenedor\Users\lcortes\OneDrive - Unidad Administrativa Especial De Catastro Distrital\3. SegInf\3.3 Doc_Oper\RiesgosSD\2023\6_GTH\I_TRI\[Matriz_RiesgosSD_GTH_2023_I.xlsb]Listas'!#REF!</xm:f>
          </x14:formula1>
          <xm:sqref>H551:H634 E551:E634</xm:sqref>
        </x14:dataValidation>
        <x14:dataValidation type="list" allowBlank="1" showInputMessage="1" showErrorMessage="1" xr:uid="{B0636678-D3A0-43C5-868E-643A700531F6}">
          <x14:formula1>
            <xm:f>'D:\Contenedor\Users\lcortes\OneDrive - Unidad Administrativa Especial De Catastro Distrital\3. SegInf\3.3 Doc_Oper\RiesgosSD\2023\6_GTH\I_TRI\[Matriz_RiesgosSD_GTH_2023_I.xlsb]Tablas_GS'!#REF!</xm:f>
          </x14:formula1>
          <xm:sqref>AE551:AE634 P551:P634 T551:T634 R551:R634 AG551:AG634 AL551:AN634</xm:sqref>
        </x14:dataValidation>
        <x14:dataValidation type="list" allowBlank="1" showInputMessage="1" showErrorMessage="1" xr:uid="{942E9301-86D9-4A26-A837-A02AD014C9DC}">
          <x14:formula1>
            <xm:f>'D:\Contenedor\Users\lcortes\OneDrive - Unidad Administrativa Especial De Catastro Distrital\3. SegInf\3.3 Doc_Oper\RiesgosSD\2023\12_GCO\I_TRI\[Matriz_riesgosSD_GCO_2023_I.xlsb]Listas'!#REF!</xm:f>
          </x14:formula1>
          <xm:sqref>H635:H718 E635:E718</xm:sqref>
        </x14:dataValidation>
        <x14:dataValidation type="list" allowBlank="1" showInputMessage="1" showErrorMessage="1" xr:uid="{AF5D18FB-02AF-4A88-9448-376E4FCE4355}">
          <x14:formula1>
            <xm:f>'D:\Contenedor\Users\lcortes\OneDrive - Unidad Administrativa Especial De Catastro Distrital\3. SegInf\3.3 Doc_Oper\RiesgosSD\2023\12_GCO\I_TRI\[Matriz_riesgosSD_GCO_2023_I.xlsb]Tablas_GS'!#REF!</xm:f>
          </x14:formula1>
          <xm:sqref>AE635:AE718 P635:P718 T635:T718 R635:R718 AG635:AG718 AL635:AN718</xm:sqref>
        </x14:dataValidation>
        <x14:dataValidation type="list" allowBlank="1" showInputMessage="1" showErrorMessage="1" xr:uid="{2C470BCF-9B47-4A9A-8094-9E76E68C9E08}">
          <x14:formula1>
            <xm:f>'D:\Contenedor\Users\lcortes\OneDrive - Unidad Administrativa Especial De Catastro Distrital\3. SegInf\3.3 Doc_Oper\RiesgosSD\2023\15-GDO\I_TRI\[Matriz_riesgosSD_GDO_2023_SI.xlsb]Listas'!#REF!</xm:f>
          </x14:formula1>
          <xm:sqref>H719:H754 E719:E754</xm:sqref>
        </x14:dataValidation>
        <x14:dataValidation type="list" allowBlank="1" showInputMessage="1" showErrorMessage="1" xr:uid="{F594FD74-47CE-412E-8C27-C06BDB6277B2}">
          <x14:formula1>
            <xm:f>'D:\Contenedor\Users\lcortes\OneDrive - Unidad Administrativa Especial De Catastro Distrital\3. SegInf\3.3 Doc_Oper\RiesgosSD\2023\15-GDO\I_TRI\[Matriz_riesgosSD_GDO_2023_SI.xlsb]Tablas_GS'!#REF!</xm:f>
          </x14:formula1>
          <xm:sqref>AE719:AE754 P719:P754 T719:T754 R719:R754 AG719:AG754 AL719:AN754</xm:sqref>
        </x14:dataValidation>
        <x14:dataValidation type="list" allowBlank="1" showInputMessage="1" showErrorMessage="1" xr:uid="{084FBFCF-F17A-441E-BA06-4D6CB638DB85}">
          <x14:formula1>
            <xm:f>'D:\Contenedor\Users\lcortes\OneDrive - Unidad Administrativa Especial De Catastro Distrital\3. SegInf\3.3 Doc_Oper\RiesgosSD\2023\14-GSC\I_TRI\[Matriz_riesgosSD_GCS_2023_I.xlsb]Listas'!#REF!</xm:f>
          </x14:formula1>
          <xm:sqref>H755:H862 E755:E862</xm:sqref>
        </x14:dataValidation>
        <x14:dataValidation type="list" allowBlank="1" showInputMessage="1" showErrorMessage="1" xr:uid="{1E2840B5-E89F-4FA8-9CFC-BB60181B08D9}">
          <x14:formula1>
            <xm:f>'D:\Contenedor\Users\lcortes\OneDrive - Unidad Administrativa Especial De Catastro Distrital\3. SegInf\3.3 Doc_Oper\RiesgosSD\2023\14-GSC\I_TRI\[Matriz_riesgosSD_GCS_2023_I.xlsb]Tablas_GS'!#REF!</xm:f>
          </x14:formula1>
          <xm:sqref>AE755:AE862 P755:P862 T755:T862 R755:R862 AG755:AG862 AL755:AN862</xm:sqref>
        </x14:dataValidation>
        <x14:dataValidation type="list" allowBlank="1" showInputMessage="1" showErrorMessage="1" xr:uid="{0CDF0E93-A44E-4971-9147-3B1A0D811181}">
          <x14:formula1>
            <xm:f>'D:\Contenedor\Users\lcortes\OneDrive - Unidad Administrativa Especial De Catastro Distrital\3. SegInf\3.3 Doc_Oper\RiesgosSD\2023\0_Transv\I_TRI\[Matriz_riesgosSD_Transv_2023_I.xlsb]Listas'!#REF!</xm:f>
          </x14:formula1>
          <xm:sqref>E863:E898 H863:H898</xm:sqref>
        </x14:dataValidation>
        <x14:dataValidation type="list" allowBlank="1" showInputMessage="1" showErrorMessage="1" xr:uid="{367D17C8-F894-4E9C-AD74-61E440149961}">
          <x14:formula1>
            <xm:f>'D:\Contenedor\Users\lcortes\OneDrive - Unidad Administrativa Especial De Catastro Distrital\3. SegInf\3.3 Doc_Oper\RiesgosSD\2023\0_Transv\I_TRI\[Matriz_riesgosSD_Transv_2023_I.xlsb]Tablas_GS'!#REF!</xm:f>
          </x14:formula1>
          <xm:sqref>AE863:AE898 P863:P898 T863:T898 R863:R898 AG863:AG898 AL863:AN898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D5D51-C4F8-44FF-BC8F-04B0BEEDFF78}">
  <sheetPr>
    <pageSetUpPr fitToPage="1"/>
  </sheetPr>
  <dimension ref="A1:D18"/>
  <sheetViews>
    <sheetView topLeftCell="A4" zoomScale="70" zoomScaleNormal="70" workbookViewId="0">
      <selection activeCell="B16" sqref="B16"/>
    </sheetView>
  </sheetViews>
  <sheetFormatPr baseColWidth="10" defaultRowHeight="15" x14ac:dyDescent="0.25"/>
  <cols>
    <col min="1" max="1" width="8.140625" style="488" bestFit="1" customWidth="1"/>
    <col min="2" max="2" width="54.28515625" style="488" customWidth="1"/>
    <col min="3" max="3" width="62.7109375" style="488" customWidth="1"/>
    <col min="4" max="4" width="47.42578125" style="488" customWidth="1"/>
    <col min="5" max="16384" width="11.42578125" style="488"/>
  </cols>
  <sheetData>
    <row r="1" spans="1:4" x14ac:dyDescent="0.25">
      <c r="A1"/>
      <c r="B1"/>
      <c r="C1"/>
      <c r="D1"/>
    </row>
    <row r="2" spans="1:4" x14ac:dyDescent="0.25">
      <c r="A2" s="1283" t="s">
        <v>820</v>
      </c>
      <c r="B2" s="1283"/>
      <c r="C2" s="1283"/>
      <c r="D2" s="1283"/>
    </row>
    <row r="3" spans="1:4" x14ac:dyDescent="0.25">
      <c r="A3"/>
      <c r="B3"/>
      <c r="C3"/>
      <c r="D3"/>
    </row>
    <row r="4" spans="1:4" x14ac:dyDescent="0.25">
      <c r="A4" s="32" t="s">
        <v>2</v>
      </c>
      <c r="B4" s="33" t="s">
        <v>821</v>
      </c>
      <c r="C4" s="33" t="s">
        <v>822</v>
      </c>
      <c r="D4" s="34" t="s">
        <v>19</v>
      </c>
    </row>
    <row r="5" spans="1:4" ht="75" x14ac:dyDescent="0.25">
      <c r="A5" s="35">
        <v>1</v>
      </c>
      <c r="B5" s="36" t="s">
        <v>823</v>
      </c>
      <c r="C5" s="37" t="s">
        <v>836</v>
      </c>
      <c r="D5" s="40" t="s">
        <v>837</v>
      </c>
    </row>
    <row r="6" spans="1:4" ht="75" x14ac:dyDescent="0.25">
      <c r="A6" s="35">
        <v>2</v>
      </c>
      <c r="B6" s="36" t="s">
        <v>824</v>
      </c>
      <c r="C6" s="37" t="s">
        <v>836</v>
      </c>
      <c r="D6" s="40" t="s">
        <v>837</v>
      </c>
    </row>
    <row r="7" spans="1:4" ht="39" customHeight="1" x14ac:dyDescent="0.25">
      <c r="A7" s="35">
        <v>3</v>
      </c>
      <c r="B7" s="41" t="s">
        <v>826</v>
      </c>
      <c r="C7" s="42" t="s">
        <v>836</v>
      </c>
      <c r="D7" s="40" t="s">
        <v>837</v>
      </c>
    </row>
    <row r="8" spans="1:4" ht="75" x14ac:dyDescent="0.25">
      <c r="A8" s="35">
        <v>4</v>
      </c>
      <c r="B8" s="41" t="s">
        <v>827</v>
      </c>
      <c r="C8" s="42" t="s">
        <v>836</v>
      </c>
      <c r="D8" s="40" t="s">
        <v>837</v>
      </c>
    </row>
    <row r="9" spans="1:4" ht="75" x14ac:dyDescent="0.25">
      <c r="A9" s="35">
        <v>5</v>
      </c>
      <c r="B9" s="41" t="s">
        <v>828</v>
      </c>
      <c r="C9" s="42" t="s">
        <v>836</v>
      </c>
      <c r="D9" s="40" t="s">
        <v>837</v>
      </c>
    </row>
    <row r="10" spans="1:4" ht="75" x14ac:dyDescent="0.25">
      <c r="A10" s="35">
        <v>6</v>
      </c>
      <c r="B10" s="36" t="s">
        <v>830</v>
      </c>
      <c r="C10" s="37" t="s">
        <v>836</v>
      </c>
      <c r="D10" s="40" t="s">
        <v>837</v>
      </c>
    </row>
    <row r="11" spans="1:4" ht="75" x14ac:dyDescent="0.25">
      <c r="A11" s="35">
        <v>7</v>
      </c>
      <c r="B11" s="36" t="s">
        <v>831</v>
      </c>
      <c r="C11" s="37" t="s">
        <v>836</v>
      </c>
      <c r="D11" s="40" t="s">
        <v>837</v>
      </c>
    </row>
    <row r="12" spans="1:4" ht="75" x14ac:dyDescent="0.25">
      <c r="A12" s="35">
        <v>8</v>
      </c>
      <c r="B12" s="36" t="s">
        <v>832</v>
      </c>
      <c r="C12" s="37" t="s">
        <v>836</v>
      </c>
      <c r="D12" s="40" t="s">
        <v>837</v>
      </c>
    </row>
    <row r="13" spans="1:4" ht="75" x14ac:dyDescent="0.25">
      <c r="A13" s="35">
        <v>9</v>
      </c>
      <c r="B13" s="36" t="s">
        <v>833</v>
      </c>
      <c r="C13" s="37" t="s">
        <v>836</v>
      </c>
      <c r="D13" s="40" t="s">
        <v>837</v>
      </c>
    </row>
    <row r="14" spans="1:4" ht="75" x14ac:dyDescent="0.25">
      <c r="A14" s="35">
        <v>10</v>
      </c>
      <c r="B14" s="36" t="s">
        <v>834</v>
      </c>
      <c r="C14" s="37" t="s">
        <v>836</v>
      </c>
      <c r="D14" s="40" t="s">
        <v>837</v>
      </c>
    </row>
    <row r="15" spans="1:4" ht="75" x14ac:dyDescent="0.25">
      <c r="A15" s="38">
        <v>11</v>
      </c>
      <c r="B15" s="39" t="s">
        <v>835</v>
      </c>
      <c r="C15" s="489" t="s">
        <v>836</v>
      </c>
      <c r="D15" s="490" t="s">
        <v>837</v>
      </c>
    </row>
    <row r="16" spans="1:4" x14ac:dyDescent="0.25">
      <c r="A16" s="491" t="s">
        <v>2</v>
      </c>
      <c r="B16" s="491" t="s">
        <v>2119</v>
      </c>
      <c r="C16" s="491" t="s">
        <v>822</v>
      </c>
      <c r="D16" s="491" t="s">
        <v>19</v>
      </c>
    </row>
    <row r="17" spans="1:4" ht="30" x14ac:dyDescent="0.25">
      <c r="A17" s="38">
        <v>1</v>
      </c>
      <c r="B17" s="39" t="s">
        <v>825</v>
      </c>
      <c r="C17" s="489" t="s">
        <v>2120</v>
      </c>
      <c r="D17" s="492" t="s">
        <v>838</v>
      </c>
    </row>
    <row r="18" spans="1:4" ht="30" x14ac:dyDescent="0.25">
      <c r="A18" s="38">
        <v>2</v>
      </c>
      <c r="B18" s="39" t="s">
        <v>829</v>
      </c>
      <c r="C18" s="489" t="s">
        <v>2120</v>
      </c>
      <c r="D18" s="492" t="s">
        <v>838</v>
      </c>
    </row>
  </sheetData>
  <mergeCells count="1">
    <mergeCell ref="A2:D2"/>
  </mergeCells>
  <pageMargins left="0.7" right="0.7" top="0.75" bottom="0.75" header="0.3" footer="0.3"/>
  <pageSetup scale="52"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36AA7709-3EC0-4D95-A9B4-124F006DE7F2}">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sharepoint/v3"/>
    <ds:schemaRef ds:uri="http://purl.org/dc/terms/"/>
    <ds:schemaRef ds:uri="http://purl.org/dc/dcmitype/"/>
    <ds:schemaRef ds:uri="http://schemas.microsoft.com/office/infopath/2007/PartnerControls"/>
    <ds:schemaRef ds:uri="2f25a8a8-45b7-41bd-8691-1f4bb16f7423"/>
    <ds:schemaRef ds:uri="6ab0c25d-58da-4176-91f8-ece4bf43e2d4"/>
  </ds:schemaRefs>
</ds:datastoreItem>
</file>

<file path=customXml/itemProps3.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MR_Gestion_2023</vt:lpstr>
      <vt:lpstr>MR_Corrup_2023</vt:lpstr>
      <vt:lpstr>MR_Seguridad_Info_2023</vt:lpstr>
      <vt:lpstr>MR_Corrup_Trámites</vt:lpstr>
      <vt:lpstr>MR_Gestion_2023!Área_de_impresión</vt:lpstr>
      <vt:lpstr>MR_Seguridad_Info_2023!Área_de_impresión</vt:lpstr>
      <vt:lpstr>MR_Corrup_2023!Títulos_a_imprimir</vt:lpstr>
      <vt:lpstr>MR_Gestion_2023!Títulos_a_imprimir</vt:lpstr>
      <vt:lpstr>MR_Seguridad_Info_2023!Títulos_a_imprimir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Garcia Caceres</dc:creator>
  <cp:lastModifiedBy>Sandra Patricia Garcia Caceres</cp:lastModifiedBy>
  <cp:revision/>
  <cp:lastPrinted>2022-09-06T19:43:19Z</cp:lastPrinted>
  <dcterms:created xsi:type="dcterms:W3CDTF">2016-01-28T19:24:31Z</dcterms:created>
  <dcterms:modified xsi:type="dcterms:W3CDTF">2023-02-14T15:33:25Z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