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defaultThemeVersion="124226"/>
  <mc:AlternateContent xmlns:mc="http://schemas.openxmlformats.org/markup-compatibility/2006">
    <mc:Choice Requires="x15">
      <x15ac:absPath xmlns:x15ac="http://schemas.microsoft.com/office/spreadsheetml/2010/11/ac" url="D:\Contenedor\Users\sgarcia\Documents\Solicitudes publicación Web\"/>
    </mc:Choice>
  </mc:AlternateContent>
  <xr:revisionPtr revIDLastSave="0" documentId="8_{3657EF6D-6170-45F8-85B2-18AEB20FD449}" xr6:coauthVersionLast="36" xr6:coauthVersionMax="36" xr10:uidLastSave="{00000000-0000-0000-0000-000000000000}"/>
  <bookViews>
    <workbookView xWindow="0" yWindow="0" windowWidth="28800" windowHeight="12225" tabRatio="724" xr2:uid="{00000000-000D-0000-FFFF-FFFF00000000}"/>
  </bookViews>
  <sheets>
    <sheet name="MR_Gestion_2023" sheetId="29" r:id="rId1"/>
    <sheet name="MR_Corrup_2023" sheetId="45" r:id="rId2"/>
    <sheet name="MR_Seguridad_Info_2023" sheetId="46" r:id="rId3"/>
    <sheet name="MR_Corrup_Trámites" sheetId="4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1" hidden="1">MR_Corrup_2023!$A$11:$AE$11</definedName>
    <definedName name="_xlnm._FilterDatabase" localSheetId="0" hidden="1">MR_Gestion_2023!$A$10:$BL$385</definedName>
    <definedName name="_xlnm._FilterDatabase" localSheetId="2" hidden="1">MR_Seguridad_Info_2023!$A$10:$BL$898</definedName>
    <definedName name="Activos" localSheetId="0">#REF!</definedName>
    <definedName name="Activos" localSheetId="2">#REF!</definedName>
    <definedName name="Activos">#REF!</definedName>
    <definedName name="Amenazas" localSheetId="0">#REF!</definedName>
    <definedName name="Amenazas" localSheetId="2">#REF!</definedName>
    <definedName name="Amenazas">#REF!</definedName>
    <definedName name="_xlnm.Print_Area" localSheetId="0">MR_Gestion_2023!$A$1:$BL$386</definedName>
    <definedName name="_xlnm.Print_Area" localSheetId="2">MR_Seguridad_Info_2023!$A$1:$BL$900</definedName>
    <definedName name="Atributos" localSheetId="2">[1]CriteriosEvaluacion!$E$25:$E$26</definedName>
    <definedName name="Atributos">[1]CriteriosEvaluacion!$E$25:$E$26</definedName>
    <definedName name="CR" localSheetId="0">#REF!</definedName>
    <definedName name="CR" localSheetId="2">#REF!</definedName>
    <definedName name="CR">#REF!</definedName>
    <definedName name="CRITICIDAD" localSheetId="0">#REF!</definedName>
    <definedName name="CRITICIDAD" localSheetId="2">#REF!</definedName>
    <definedName name="CRITICIDAD">#REF!</definedName>
    <definedName name="CriticidadResidual" localSheetId="0">'[2]Matriz de Riesgos'!#REF!</definedName>
    <definedName name="CriticidadResidual" localSheetId="2">'[2]Matriz de Riesgos'!#REF!</definedName>
    <definedName name="CriticidadResidual">'[2]Matriz de Riesgos'!#REF!</definedName>
    <definedName name="CriticidadRiesgo" localSheetId="0">#REF!</definedName>
    <definedName name="CriticidadRiesgo" localSheetId="2">#REF!</definedName>
    <definedName name="CriticidadRiesgo">#REF!</definedName>
    <definedName name="Impactos" localSheetId="2">'[1]Consecuencias(Impacto)'!$B$1:$F$1</definedName>
    <definedName name="Impactos">'[1]Consecuencias(Impacto)'!$B$1:$F$1</definedName>
    <definedName name="Matriz" localSheetId="0">#REF!</definedName>
    <definedName name="Matriz" localSheetId="2">#REF!</definedName>
    <definedName name="Matriz">#REF!</definedName>
    <definedName name="NAR" localSheetId="0">#REF!</definedName>
    <definedName name="NAR" localSheetId="2">#REF!</definedName>
    <definedName name="NAR">#REF!</definedName>
    <definedName name="Privilegios" localSheetId="2">[1]CriteriosEvaluacion!$A$45:$A$49</definedName>
    <definedName name="Privilegios">[1]CriteriosEvaluacion!$A$45:$A$49</definedName>
    <definedName name="RiesgosBrutos" localSheetId="0">'[2]Matriz de Riesgos'!#REF!</definedName>
    <definedName name="RiesgosBrutos" localSheetId="2">'[2]Matriz de Riesgos'!#REF!</definedName>
    <definedName name="RiesgosBrutos">'[2]Matriz de Riesgos'!#REF!</definedName>
    <definedName name="RIESGOTODOS" localSheetId="0">#REF!</definedName>
    <definedName name="RIESGOTODOS" localSheetId="2">#REF!</definedName>
    <definedName name="RIESGOTODOS">#REF!</definedName>
    <definedName name="TipoActivo" localSheetId="2">[1]TipologiaActivos!$A$4:$A$9</definedName>
    <definedName name="TipoActivo">[1]TipologiaActivos!$A$4:$A$9</definedName>
    <definedName name="_xlnm.Print_Titles" localSheetId="1">MR_Corrup_2023!$9:$11</definedName>
    <definedName name="_xlnm.Print_Titles" localSheetId="0">MR_Gestion_2023!$A:$O,MR_Gestion_2023!$8:$10</definedName>
    <definedName name="_xlnm.Print_Titles" localSheetId="2">MR_Seguridad_Info_2023!$A:$O</definedName>
    <definedName name="TOTACTIVOS" localSheetId="0">#REF!</definedName>
    <definedName name="TOTACTIVOS" localSheetId="2">#REF!</definedName>
    <definedName name="TOTACTIVOS">#REF!</definedName>
    <definedName name="TotalActivos" localSheetId="0">#REF!</definedName>
    <definedName name="TotalActivos" localSheetId="2">#REF!</definedName>
    <definedName name="TotalActivos">#REF!</definedName>
    <definedName name="ValCorp" localSheetId="2">[1]CriteriosEvaluacion!$A$14:$E$14</definedName>
    <definedName name="ValCorp">[1]CriteriosEvaluacion!$A$14:$E$14</definedName>
    <definedName name="ValoracionAct." localSheetId="0">#REF!</definedName>
    <definedName name="ValoracionAct." localSheetId="2">#REF!</definedName>
    <definedName name="ValoracionAct.">#REF!</definedName>
    <definedName name="ValoresActivos" localSheetId="0">#REF!</definedName>
    <definedName name="ValoresActivos" localSheetId="2">#REF!</definedName>
    <definedName name="ValoresActivos">#REF!</definedName>
    <definedName name="Vulnerabilidades" localSheetId="0">#REF!</definedName>
    <definedName name="Vulnerabilidades" localSheetId="2">#REF!</definedName>
    <definedName name="Vulnerabilidade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385" i="29" l="1"/>
  <c r="AF385" i="29"/>
  <c r="AD385" i="29"/>
  <c r="AH384" i="29"/>
  <c r="AF384" i="29"/>
  <c r="AI384" i="29" s="1"/>
  <c r="AD384" i="29"/>
  <c r="AH383" i="29"/>
  <c r="AF383" i="29"/>
  <c r="AI383" i="29" s="1"/>
  <c r="AD383" i="29"/>
  <c r="AH382" i="29"/>
  <c r="AF382" i="29"/>
  <c r="AD382" i="29"/>
  <c r="AK382" i="29" s="1"/>
  <c r="AI382" i="29" l="1"/>
  <c r="AI385" i="29"/>
  <c r="AJ384" i="29"/>
  <c r="AK385" i="29"/>
  <c r="AK383" i="29"/>
  <c r="AJ382" i="29"/>
  <c r="AK384" i="29"/>
  <c r="AJ383" i="29"/>
  <c r="AJ385" i="29"/>
  <c r="AU38" i="29" l="1"/>
  <c r="AR38" i="29"/>
  <c r="AO38" i="29"/>
  <c r="AU23" i="29" l="1"/>
  <c r="AR23" i="29"/>
  <c r="AO23" i="29"/>
  <c r="AH24" i="29"/>
  <c r="AF24" i="29"/>
  <c r="AD24" i="29"/>
  <c r="AH23" i="29"/>
  <c r="AF23" i="29"/>
  <c r="AD23" i="29"/>
  <c r="AI24" i="29" l="1"/>
  <c r="AI23" i="29"/>
  <c r="AJ23" i="29" s="1"/>
  <c r="AK23" i="29"/>
  <c r="AJ24" i="29" l="1"/>
  <c r="AP23" i="29" s="1"/>
  <c r="AQ23" i="29" s="1"/>
  <c r="AK24" i="29"/>
  <c r="AS23" i="29" s="1"/>
  <c r="AT23" i="29" s="1"/>
  <c r="AH22" i="29"/>
  <c r="AF22" i="29"/>
  <c r="AD22" i="29"/>
  <c r="AK22" i="29" s="1"/>
  <c r="AD15" i="29"/>
  <c r="AF15" i="29"/>
  <c r="AH15" i="29"/>
  <c r="AD16" i="29"/>
  <c r="AF16" i="29"/>
  <c r="AH16" i="29"/>
  <c r="AU11" i="29"/>
  <c r="AR11" i="29"/>
  <c r="AO11" i="29"/>
  <c r="AH14" i="29"/>
  <c r="AF14" i="29"/>
  <c r="AD14" i="29"/>
  <c r="AH13" i="29"/>
  <c r="AF13" i="29"/>
  <c r="AD13" i="29"/>
  <c r="AH12" i="29"/>
  <c r="AF12" i="29"/>
  <c r="AD12" i="29"/>
  <c r="AH11" i="29"/>
  <c r="AF11" i="29"/>
  <c r="AD11" i="29"/>
  <c r="AV23" i="29" l="1"/>
  <c r="AI15" i="29"/>
  <c r="AJ16" i="29"/>
  <c r="AI22" i="29"/>
  <c r="AI16" i="29"/>
  <c r="AJ15" i="29"/>
  <c r="AI14" i="29"/>
  <c r="AJ22" i="29"/>
  <c r="AK15" i="29"/>
  <c r="AK16" i="29"/>
  <c r="AI11" i="29"/>
  <c r="AJ11" i="29" s="1"/>
  <c r="AI12" i="29"/>
  <c r="AI13" i="29"/>
  <c r="AK11" i="29"/>
  <c r="AJ12" i="29" l="1"/>
  <c r="AJ13" i="29" s="1"/>
  <c r="AJ14" i="29" s="1"/>
  <c r="AK12" i="29"/>
  <c r="AK14" i="29" s="1"/>
  <c r="AK13" i="29" l="1"/>
  <c r="AS11" i="29" s="1"/>
  <c r="AT11" i="29" s="1"/>
  <c r="AP11" i="29"/>
  <c r="AQ11" i="29" s="1"/>
  <c r="AV11" i="29" l="1"/>
  <c r="AH898" i="46"/>
  <c r="AF898" i="46"/>
  <c r="AD898" i="46"/>
  <c r="AH897" i="46"/>
  <c r="AF897" i="46"/>
  <c r="AD897" i="46"/>
  <c r="AH896" i="46"/>
  <c r="AF896" i="46"/>
  <c r="AD896" i="46"/>
  <c r="AH895" i="46"/>
  <c r="AF895" i="46"/>
  <c r="AD895" i="46"/>
  <c r="AJ896" i="46" s="1"/>
  <c r="AH894" i="46"/>
  <c r="AF894" i="46"/>
  <c r="AD894" i="46"/>
  <c r="AH893" i="46"/>
  <c r="AF893" i="46"/>
  <c r="AD893" i="46"/>
  <c r="U893" i="46"/>
  <c r="S893" i="46"/>
  <c r="Q893" i="46"/>
  <c r="AO893" i="46" s="1"/>
  <c r="K893" i="46"/>
  <c r="AH892" i="46"/>
  <c r="AF892" i="46"/>
  <c r="AD892" i="46"/>
  <c r="AH891" i="46"/>
  <c r="AF891" i="46"/>
  <c r="AD891" i="46"/>
  <c r="AH890" i="46"/>
  <c r="AF890" i="46"/>
  <c r="AD890" i="46"/>
  <c r="AH889" i="46"/>
  <c r="AF889" i="46"/>
  <c r="AD889" i="46"/>
  <c r="AH888" i="46"/>
  <c r="AF888" i="46"/>
  <c r="AD888" i="46"/>
  <c r="AH887" i="46"/>
  <c r="AF887" i="46"/>
  <c r="AD887" i="46"/>
  <c r="U887" i="46"/>
  <c r="S887" i="46"/>
  <c r="Q887" i="46"/>
  <c r="AO887" i="46" s="1"/>
  <c r="K887" i="46"/>
  <c r="AH886" i="46"/>
  <c r="AF886" i="46"/>
  <c r="AD886" i="46"/>
  <c r="AH885" i="46"/>
  <c r="AF885" i="46"/>
  <c r="AD885" i="46"/>
  <c r="AH884" i="46"/>
  <c r="AF884" i="46"/>
  <c r="AD884" i="46"/>
  <c r="AH883" i="46"/>
  <c r="AF883" i="46"/>
  <c r="AD883" i="46"/>
  <c r="AH882" i="46"/>
  <c r="AF882" i="46"/>
  <c r="AD882" i="46"/>
  <c r="AK883" i="46" s="1"/>
  <c r="AH881" i="46"/>
  <c r="AF881" i="46"/>
  <c r="AD881" i="46"/>
  <c r="U881" i="46"/>
  <c r="S881" i="46"/>
  <c r="Q881" i="46"/>
  <c r="AO881" i="46" s="1"/>
  <c r="K881" i="46"/>
  <c r="AH880" i="46"/>
  <c r="AF880" i="46"/>
  <c r="AD880" i="46"/>
  <c r="AH879" i="46"/>
  <c r="AF879" i="46"/>
  <c r="AD879" i="46"/>
  <c r="AH878" i="46"/>
  <c r="AF878" i="46"/>
  <c r="AD878" i="46"/>
  <c r="AH877" i="46"/>
  <c r="AF877" i="46"/>
  <c r="AD877" i="46"/>
  <c r="AH876" i="46"/>
  <c r="AF876" i="46"/>
  <c r="AD876" i="46"/>
  <c r="AH875" i="46"/>
  <c r="AF875" i="46"/>
  <c r="AD875" i="46"/>
  <c r="U875" i="46"/>
  <c r="S875" i="46"/>
  <c r="Q875" i="46"/>
  <c r="AO875" i="46" s="1"/>
  <c r="K875" i="46"/>
  <c r="AH874" i="46"/>
  <c r="AF874" i="46"/>
  <c r="AD874" i="46"/>
  <c r="AH873" i="46"/>
  <c r="AF873" i="46"/>
  <c r="AD873" i="46"/>
  <c r="AH872" i="46"/>
  <c r="AF872" i="46"/>
  <c r="AD872" i="46"/>
  <c r="AH871" i="46"/>
  <c r="AF871" i="46"/>
  <c r="AI871" i="46" s="1"/>
  <c r="AD871" i="46"/>
  <c r="AH870" i="46"/>
  <c r="AI870" i="46" s="1"/>
  <c r="AF870" i="46"/>
  <c r="AD870" i="46"/>
  <c r="AH869" i="46"/>
  <c r="AF869" i="46"/>
  <c r="AD869" i="46"/>
  <c r="U869" i="46"/>
  <c r="S869" i="46"/>
  <c r="Q869" i="46"/>
  <c r="AO869" i="46" s="1"/>
  <c r="K869" i="46"/>
  <c r="AH868" i="46"/>
  <c r="AF868" i="46"/>
  <c r="AD868" i="46"/>
  <c r="AH867" i="46"/>
  <c r="AF867" i="46"/>
  <c r="AI867" i="46" s="1"/>
  <c r="AD867" i="46"/>
  <c r="AI866" i="46"/>
  <c r="AH866" i="46"/>
  <c r="AF866" i="46"/>
  <c r="AD866" i="46"/>
  <c r="AH865" i="46"/>
  <c r="AF865" i="46"/>
  <c r="AD865" i="46"/>
  <c r="AH864" i="46"/>
  <c r="AF864" i="46"/>
  <c r="AD864" i="46"/>
  <c r="AH863" i="46"/>
  <c r="AF863" i="46"/>
  <c r="AD863" i="46"/>
  <c r="U863" i="46"/>
  <c r="S863" i="46"/>
  <c r="W863" i="46" s="1"/>
  <c r="AR863" i="46" s="1"/>
  <c r="Q863" i="46"/>
  <c r="AO863" i="46" s="1"/>
  <c r="K863" i="46"/>
  <c r="AH862" i="46"/>
  <c r="AF862" i="46"/>
  <c r="AD862" i="46"/>
  <c r="AH861" i="46"/>
  <c r="AF861" i="46"/>
  <c r="AD861" i="46"/>
  <c r="AK862" i="46" s="1"/>
  <c r="AH860" i="46"/>
  <c r="AF860" i="46"/>
  <c r="AD860" i="46"/>
  <c r="AH859" i="46"/>
  <c r="AF859" i="46"/>
  <c r="AD859" i="46"/>
  <c r="AH858" i="46"/>
  <c r="AF858" i="46"/>
  <c r="AD858" i="46"/>
  <c r="AH857" i="46"/>
  <c r="AF857" i="46"/>
  <c r="AD857" i="46"/>
  <c r="U857" i="46"/>
  <c r="S857" i="46"/>
  <c r="Q857" i="46"/>
  <c r="AO857" i="46" s="1"/>
  <c r="K857" i="46"/>
  <c r="AH856" i="46"/>
  <c r="AF856" i="46"/>
  <c r="AD856" i="46"/>
  <c r="AH855" i="46"/>
  <c r="AF855" i="46"/>
  <c r="AD855" i="46"/>
  <c r="AH854" i="46"/>
  <c r="AF854" i="46"/>
  <c r="AD854" i="46"/>
  <c r="AH853" i="46"/>
  <c r="AF853" i="46"/>
  <c r="AD853" i="46"/>
  <c r="AH852" i="46"/>
  <c r="AF852" i="46"/>
  <c r="AD852" i="46"/>
  <c r="AH851" i="46"/>
  <c r="AF851" i="46"/>
  <c r="AD851" i="46"/>
  <c r="U851" i="46"/>
  <c r="S851" i="46"/>
  <c r="Q851" i="46"/>
  <c r="AO851" i="46" s="1"/>
  <c r="K851" i="46"/>
  <c r="AH850" i="46"/>
  <c r="AF850" i="46"/>
  <c r="AD850" i="46"/>
  <c r="AH849" i="46"/>
  <c r="AF849" i="46"/>
  <c r="AD849" i="46"/>
  <c r="AH848" i="46"/>
  <c r="AF848" i="46"/>
  <c r="AD848" i="46"/>
  <c r="AH847" i="46"/>
  <c r="AF847" i="46"/>
  <c r="AD847" i="46"/>
  <c r="AH846" i="46"/>
  <c r="AF846" i="46"/>
  <c r="AD846" i="46"/>
  <c r="AH845" i="46"/>
  <c r="AF845" i="46"/>
  <c r="AD845" i="46"/>
  <c r="U845" i="46"/>
  <c r="S845" i="46"/>
  <c r="Q845" i="46"/>
  <c r="AO845" i="46" s="1"/>
  <c r="K845" i="46"/>
  <c r="AH844" i="46"/>
  <c r="AF844" i="46"/>
  <c r="AD844" i="46"/>
  <c r="AH843" i="46"/>
  <c r="AF843" i="46"/>
  <c r="AD843" i="46"/>
  <c r="AH842" i="46"/>
  <c r="AF842" i="46"/>
  <c r="AD842" i="46"/>
  <c r="AH841" i="46"/>
  <c r="AF841" i="46"/>
  <c r="AD841" i="46"/>
  <c r="AH840" i="46"/>
  <c r="AF840" i="46"/>
  <c r="AD840" i="46"/>
  <c r="AH839" i="46"/>
  <c r="AF839" i="46"/>
  <c r="AD839" i="46"/>
  <c r="U839" i="46"/>
  <c r="S839" i="46"/>
  <c r="Q839" i="46"/>
  <c r="AO839" i="46" s="1"/>
  <c r="K839" i="46"/>
  <c r="AH838" i="46"/>
  <c r="AF838" i="46"/>
  <c r="AD838" i="46"/>
  <c r="AH837" i="46"/>
  <c r="AF837" i="46"/>
  <c r="AD837" i="46"/>
  <c r="AH836" i="46"/>
  <c r="AF836" i="46"/>
  <c r="AD836" i="46"/>
  <c r="AH835" i="46"/>
  <c r="AF835" i="46"/>
  <c r="AD835" i="46"/>
  <c r="AH834" i="46"/>
  <c r="AF834" i="46"/>
  <c r="AD834" i="46"/>
  <c r="AH833" i="46"/>
  <c r="AF833" i="46"/>
  <c r="AD833" i="46"/>
  <c r="U833" i="46"/>
  <c r="S833" i="46"/>
  <c r="Q833" i="46"/>
  <c r="AO833" i="46" s="1"/>
  <c r="K833" i="46"/>
  <c r="AH832" i="46"/>
  <c r="AF832" i="46"/>
  <c r="AD832" i="46"/>
  <c r="AH831" i="46"/>
  <c r="AF831" i="46"/>
  <c r="AD831" i="46"/>
  <c r="AH830" i="46"/>
  <c r="AF830" i="46"/>
  <c r="AD830" i="46"/>
  <c r="AH829" i="46"/>
  <c r="AF829" i="46"/>
  <c r="AD829" i="46"/>
  <c r="AH828" i="46"/>
  <c r="AF828" i="46"/>
  <c r="AD828" i="46"/>
  <c r="AH827" i="46"/>
  <c r="AF827" i="46"/>
  <c r="AD827" i="46"/>
  <c r="U827" i="46"/>
  <c r="S827" i="46"/>
  <c r="Q827" i="46"/>
  <c r="AO827" i="46" s="1"/>
  <c r="K827" i="46"/>
  <c r="AH826" i="46"/>
  <c r="AF826" i="46"/>
  <c r="AD826" i="46"/>
  <c r="AH825" i="46"/>
  <c r="AF825" i="46"/>
  <c r="AD825" i="46"/>
  <c r="AH824" i="46"/>
  <c r="AF824" i="46"/>
  <c r="AD824" i="46"/>
  <c r="AH823" i="46"/>
  <c r="AF823" i="46"/>
  <c r="AD823" i="46"/>
  <c r="AH822" i="46"/>
  <c r="AF822" i="46"/>
  <c r="AD822" i="46"/>
  <c r="AH821" i="46"/>
  <c r="AF821" i="46"/>
  <c r="AD821" i="46"/>
  <c r="U821" i="46"/>
  <c r="S821" i="46"/>
  <c r="Q821" i="46"/>
  <c r="K821" i="46"/>
  <c r="AH820" i="46"/>
  <c r="AF820" i="46"/>
  <c r="AD820" i="46"/>
  <c r="AH819" i="46"/>
  <c r="AF819" i="46"/>
  <c r="AD819" i="46"/>
  <c r="AH818" i="46"/>
  <c r="AF818" i="46"/>
  <c r="AD818" i="46"/>
  <c r="AH817" i="46"/>
  <c r="AF817" i="46"/>
  <c r="AD817" i="46"/>
  <c r="AH816" i="46"/>
  <c r="AF816" i="46"/>
  <c r="AD816" i="46"/>
  <c r="AH815" i="46"/>
  <c r="AF815" i="46"/>
  <c r="AD815" i="46"/>
  <c r="U815" i="46"/>
  <c r="S815" i="46"/>
  <c r="W815" i="46" s="1"/>
  <c r="Q815" i="46"/>
  <c r="AO815" i="46" s="1"/>
  <c r="K815" i="46"/>
  <c r="AH814" i="46"/>
  <c r="AF814" i="46"/>
  <c r="AD814" i="46"/>
  <c r="AH813" i="46"/>
  <c r="AF813" i="46"/>
  <c r="AD813" i="46"/>
  <c r="AH812" i="46"/>
  <c r="AF812" i="46"/>
  <c r="AD812" i="46"/>
  <c r="AH811" i="46"/>
  <c r="AF811" i="46"/>
  <c r="AD811" i="46"/>
  <c r="AH810" i="46"/>
  <c r="AF810" i="46"/>
  <c r="AD810" i="46"/>
  <c r="AH809" i="46"/>
  <c r="AF809" i="46"/>
  <c r="AD809" i="46"/>
  <c r="U809" i="46"/>
  <c r="S809" i="46"/>
  <c r="Q809" i="46"/>
  <c r="AO809" i="46" s="1"/>
  <c r="K809" i="46"/>
  <c r="AH808" i="46"/>
  <c r="AF808" i="46"/>
  <c r="AD808" i="46"/>
  <c r="AH807" i="46"/>
  <c r="AF807" i="46"/>
  <c r="AD807" i="46"/>
  <c r="AH806" i="46"/>
  <c r="AF806" i="46"/>
  <c r="AD806" i="46"/>
  <c r="AH805" i="46"/>
  <c r="AF805" i="46"/>
  <c r="AD805" i="46"/>
  <c r="AH804" i="46"/>
  <c r="AF804" i="46"/>
  <c r="AD804" i="46"/>
  <c r="AH803" i="46"/>
  <c r="AF803" i="46"/>
  <c r="AD803" i="46"/>
  <c r="U803" i="46"/>
  <c r="S803" i="46"/>
  <c r="Q803" i="46"/>
  <c r="AO803" i="46" s="1"/>
  <c r="K803" i="46"/>
  <c r="AH802" i="46"/>
  <c r="AF802" i="46"/>
  <c r="AD802" i="46"/>
  <c r="AH801" i="46"/>
  <c r="AF801" i="46"/>
  <c r="AD801" i="46"/>
  <c r="AH800" i="46"/>
  <c r="AF800" i="46"/>
  <c r="AD800" i="46"/>
  <c r="AH799" i="46"/>
  <c r="AF799" i="46"/>
  <c r="AD799" i="46"/>
  <c r="AH798" i="46"/>
  <c r="AF798" i="46"/>
  <c r="AD798" i="46"/>
  <c r="AH797" i="46"/>
  <c r="AF797" i="46"/>
  <c r="AD797" i="46"/>
  <c r="U797" i="46"/>
  <c r="S797" i="46"/>
  <c r="Q797" i="46"/>
  <c r="AO797" i="46" s="1"/>
  <c r="K797" i="46"/>
  <c r="AH796" i="46"/>
  <c r="AF796" i="46"/>
  <c r="AD796" i="46"/>
  <c r="AH795" i="46"/>
  <c r="AF795" i="46"/>
  <c r="AD795" i="46"/>
  <c r="AH794" i="46"/>
  <c r="AF794" i="46"/>
  <c r="AD794" i="46"/>
  <c r="AH793" i="46"/>
  <c r="AF793" i="46"/>
  <c r="AD793" i="46"/>
  <c r="AH792" i="46"/>
  <c r="AF792" i="46"/>
  <c r="AD792" i="46"/>
  <c r="AH791" i="46"/>
  <c r="AF791" i="46"/>
  <c r="AD791" i="46"/>
  <c r="U791" i="46"/>
  <c r="S791" i="46"/>
  <c r="Q791" i="46"/>
  <c r="AO791" i="46" s="1"/>
  <c r="K791" i="46"/>
  <c r="AH790" i="46"/>
  <c r="AF790" i="46"/>
  <c r="AD790" i="46"/>
  <c r="AH789" i="46"/>
  <c r="AF789" i="46"/>
  <c r="AD789" i="46"/>
  <c r="AH788" i="46"/>
  <c r="AF788" i="46"/>
  <c r="AD788" i="46"/>
  <c r="AH787" i="46"/>
  <c r="AF787" i="46"/>
  <c r="AD787" i="46"/>
  <c r="AH786" i="46"/>
  <c r="AF786" i="46"/>
  <c r="AD786" i="46"/>
  <c r="AH785" i="46"/>
  <c r="AF785" i="46"/>
  <c r="AD785" i="46"/>
  <c r="U785" i="46"/>
  <c r="S785" i="46"/>
  <c r="Q785" i="46"/>
  <c r="AO785" i="46" s="1"/>
  <c r="K785" i="46"/>
  <c r="AS779" i="46"/>
  <c r="AT779" i="46" s="1"/>
  <c r="AP779" i="46"/>
  <c r="AQ779" i="46" s="1"/>
  <c r="U779" i="46"/>
  <c r="S779" i="46"/>
  <c r="Q779" i="46"/>
  <c r="AO779" i="46" s="1"/>
  <c r="K779" i="46"/>
  <c r="AH778" i="46"/>
  <c r="AF778" i="46"/>
  <c r="AD778" i="46"/>
  <c r="AH777" i="46"/>
  <c r="AF777" i="46"/>
  <c r="AD777" i="46"/>
  <c r="AH776" i="46"/>
  <c r="AF776" i="46"/>
  <c r="AD776" i="46"/>
  <c r="AH775" i="46"/>
  <c r="AF775" i="46"/>
  <c r="AD775" i="46"/>
  <c r="AH774" i="46"/>
  <c r="AF774" i="46"/>
  <c r="AD774" i="46"/>
  <c r="AH773" i="46"/>
  <c r="AF773" i="46"/>
  <c r="AI773" i="46" s="1"/>
  <c r="AD773" i="46"/>
  <c r="U773" i="46"/>
  <c r="S773" i="46"/>
  <c r="Q773" i="46"/>
  <c r="AO773" i="46" s="1"/>
  <c r="K773" i="46"/>
  <c r="AH772" i="46"/>
  <c r="AI772" i="46" s="1"/>
  <c r="AF772" i="46"/>
  <c r="AD772" i="46"/>
  <c r="AH771" i="46"/>
  <c r="AF771" i="46"/>
  <c r="AD771" i="46"/>
  <c r="AH770" i="46"/>
  <c r="AF770" i="46"/>
  <c r="AI770" i="46" s="1"/>
  <c r="AD770" i="46"/>
  <c r="AH769" i="46"/>
  <c r="AF769" i="46"/>
  <c r="AI769" i="46" s="1"/>
  <c r="AD769" i="46"/>
  <c r="AH768" i="46"/>
  <c r="AF768" i="46"/>
  <c r="AD768" i="46"/>
  <c r="AH767" i="46"/>
  <c r="AF767" i="46"/>
  <c r="AD767" i="46"/>
  <c r="U767" i="46"/>
  <c r="S767" i="46"/>
  <c r="Q767" i="46"/>
  <c r="AO767" i="46" s="1"/>
  <c r="K767" i="46"/>
  <c r="AH766" i="46"/>
  <c r="AF766" i="46"/>
  <c r="AD766" i="46"/>
  <c r="AH765" i="46"/>
  <c r="AF765" i="46"/>
  <c r="AI765" i="46" s="1"/>
  <c r="AD765" i="46"/>
  <c r="AH764" i="46"/>
  <c r="AF764" i="46"/>
  <c r="AD764" i="46"/>
  <c r="AH763" i="46"/>
  <c r="AF763" i="46"/>
  <c r="AD763" i="46"/>
  <c r="AH762" i="46"/>
  <c r="AF762" i="46"/>
  <c r="AD762" i="46"/>
  <c r="AH761" i="46"/>
  <c r="AF761" i="46"/>
  <c r="AD761" i="46"/>
  <c r="U761" i="46"/>
  <c r="S761" i="46"/>
  <c r="Q761" i="46"/>
  <c r="AO761" i="46" s="1"/>
  <c r="K761" i="46"/>
  <c r="AH760" i="46"/>
  <c r="AF760" i="46"/>
  <c r="AD760" i="46"/>
  <c r="AJ760" i="46" s="1"/>
  <c r="AH759" i="46"/>
  <c r="AF759" i="46"/>
  <c r="AD759" i="46"/>
  <c r="AH758" i="46"/>
  <c r="AF758" i="46"/>
  <c r="AD758" i="46"/>
  <c r="AH757" i="46"/>
  <c r="AF757" i="46"/>
  <c r="AD757" i="46"/>
  <c r="AH756" i="46"/>
  <c r="AF756" i="46"/>
  <c r="AD756" i="46"/>
  <c r="AH755" i="46"/>
  <c r="AF755" i="46"/>
  <c r="AD755" i="46"/>
  <c r="U755" i="46"/>
  <c r="S755" i="46"/>
  <c r="Q755" i="46"/>
  <c r="AO755" i="46" s="1"/>
  <c r="K755" i="46"/>
  <c r="AH754" i="46"/>
  <c r="AF754" i="46"/>
  <c r="AD754" i="46"/>
  <c r="AH753" i="46"/>
  <c r="AF753" i="46"/>
  <c r="AD753" i="46"/>
  <c r="AH752" i="46"/>
  <c r="AF752" i="46"/>
  <c r="AD752" i="46"/>
  <c r="AH751" i="46"/>
  <c r="AF751" i="46"/>
  <c r="AD751" i="46"/>
  <c r="AH750" i="46"/>
  <c r="AF750" i="46"/>
  <c r="AD750" i="46"/>
  <c r="AH749" i="46"/>
  <c r="AF749" i="46"/>
  <c r="AD749" i="46"/>
  <c r="U749" i="46"/>
  <c r="S749" i="46"/>
  <c r="Q749" i="46"/>
  <c r="AO749" i="46" s="1"/>
  <c r="K749" i="46"/>
  <c r="AH748" i="46"/>
  <c r="AF748" i="46"/>
  <c r="AD748" i="46"/>
  <c r="AH747" i="46"/>
  <c r="AF747" i="46"/>
  <c r="AD747" i="46"/>
  <c r="AH746" i="46"/>
  <c r="AF746" i="46"/>
  <c r="AD746" i="46"/>
  <c r="AH745" i="46"/>
  <c r="AF745" i="46"/>
  <c r="AD745" i="46"/>
  <c r="AH744" i="46"/>
  <c r="AF744" i="46"/>
  <c r="AD744" i="46"/>
  <c r="AH743" i="46"/>
  <c r="AF743" i="46"/>
  <c r="AD743" i="46"/>
  <c r="U743" i="46"/>
  <c r="S743" i="46"/>
  <c r="Q743" i="46"/>
  <c r="AO743" i="46" s="1"/>
  <c r="K743" i="46"/>
  <c r="AH742" i="46"/>
  <c r="AF742" i="46"/>
  <c r="AD742" i="46"/>
  <c r="AH741" i="46"/>
  <c r="AF741" i="46"/>
  <c r="AI741" i="46" s="1"/>
  <c r="AD741" i="46"/>
  <c r="AJ742" i="46" s="1"/>
  <c r="AH740" i="46"/>
  <c r="AF740" i="46"/>
  <c r="AD740" i="46"/>
  <c r="AH739" i="46"/>
  <c r="AF739" i="46"/>
  <c r="AD739" i="46"/>
  <c r="AH738" i="46"/>
  <c r="AF738" i="46"/>
  <c r="AD738" i="46"/>
  <c r="AH737" i="46"/>
  <c r="AF737" i="46"/>
  <c r="AD737" i="46"/>
  <c r="U737" i="46"/>
  <c r="S737" i="46"/>
  <c r="Q737" i="46"/>
  <c r="AO737" i="46" s="1"/>
  <c r="K737" i="46"/>
  <c r="AH736" i="46"/>
  <c r="AF736" i="46"/>
  <c r="AD736" i="46"/>
  <c r="AH735" i="46"/>
  <c r="AF735" i="46"/>
  <c r="AD735" i="46"/>
  <c r="AH734" i="46"/>
  <c r="AF734" i="46"/>
  <c r="AD734" i="46"/>
  <c r="AH733" i="46"/>
  <c r="AF733" i="46"/>
  <c r="AD733" i="46"/>
  <c r="AH732" i="46"/>
  <c r="AF732" i="46"/>
  <c r="AD732" i="46"/>
  <c r="AH731" i="46"/>
  <c r="AF731" i="46"/>
  <c r="AD731" i="46"/>
  <c r="U731" i="46"/>
  <c r="S731" i="46"/>
  <c r="Q731" i="46"/>
  <c r="K731" i="46"/>
  <c r="AH730" i="46"/>
  <c r="AF730" i="46"/>
  <c r="AD730" i="46"/>
  <c r="AH729" i="46"/>
  <c r="AF729" i="46"/>
  <c r="AD729" i="46"/>
  <c r="AK730" i="46" s="1"/>
  <c r="AH728" i="46"/>
  <c r="AF728" i="46"/>
  <c r="AD728" i="46"/>
  <c r="AH727" i="46"/>
  <c r="AF727" i="46"/>
  <c r="AD727" i="46"/>
  <c r="AH726" i="46"/>
  <c r="AF726" i="46"/>
  <c r="AD726" i="46"/>
  <c r="AH725" i="46"/>
  <c r="AF725" i="46"/>
  <c r="AD725" i="46"/>
  <c r="U725" i="46"/>
  <c r="S725" i="46"/>
  <c r="Q725" i="46"/>
  <c r="AO725" i="46" s="1"/>
  <c r="K725" i="46"/>
  <c r="AH724" i="46"/>
  <c r="AF724" i="46"/>
  <c r="AD724" i="46"/>
  <c r="AH723" i="46"/>
  <c r="AF723" i="46"/>
  <c r="AD723" i="46"/>
  <c r="AH722" i="46"/>
  <c r="AF722" i="46"/>
  <c r="AD722" i="46"/>
  <c r="AH721" i="46"/>
  <c r="AF721" i="46"/>
  <c r="AD721" i="46"/>
  <c r="AH720" i="46"/>
  <c r="AF720" i="46"/>
  <c r="AD720" i="46"/>
  <c r="AH719" i="46"/>
  <c r="AF719" i="46"/>
  <c r="AD719" i="46"/>
  <c r="U719" i="46"/>
  <c r="S719" i="46"/>
  <c r="Q719" i="46"/>
  <c r="K719" i="46"/>
  <c r="AH718" i="46"/>
  <c r="AF718" i="46"/>
  <c r="AD718" i="46"/>
  <c r="AH717" i="46"/>
  <c r="AF717" i="46"/>
  <c r="AD717" i="46"/>
  <c r="AH716" i="46"/>
  <c r="AF716" i="46"/>
  <c r="AD716" i="46"/>
  <c r="AH715" i="46"/>
  <c r="AF715" i="46"/>
  <c r="AD715" i="46"/>
  <c r="AH714" i="46"/>
  <c r="AF714" i="46"/>
  <c r="AD714" i="46"/>
  <c r="AH713" i="46"/>
  <c r="AF713" i="46"/>
  <c r="AD713" i="46"/>
  <c r="U713" i="46"/>
  <c r="S713" i="46"/>
  <c r="Q713" i="46"/>
  <c r="AO713" i="46" s="1"/>
  <c r="K713" i="46"/>
  <c r="AH712" i="46"/>
  <c r="AF712" i="46"/>
  <c r="AI712" i="46" s="1"/>
  <c r="AD712" i="46"/>
  <c r="AH711" i="46"/>
  <c r="AF711" i="46"/>
  <c r="AD711" i="46"/>
  <c r="AH710" i="46"/>
  <c r="AI710" i="46" s="1"/>
  <c r="AF710" i="46"/>
  <c r="AD710" i="46"/>
  <c r="AJ711" i="46" s="1"/>
  <c r="AH709" i="46"/>
  <c r="AF709" i="46"/>
  <c r="AD709" i="46"/>
  <c r="AH708" i="46"/>
  <c r="AF708" i="46"/>
  <c r="AD708" i="46"/>
  <c r="AH707" i="46"/>
  <c r="AF707" i="46"/>
  <c r="AD707" i="46"/>
  <c r="U707" i="46"/>
  <c r="S707" i="46"/>
  <c r="Q707" i="46"/>
  <c r="AO707" i="46" s="1"/>
  <c r="K707" i="46"/>
  <c r="AH706" i="46"/>
  <c r="AF706" i="46"/>
  <c r="AD706" i="46"/>
  <c r="AH705" i="46"/>
  <c r="AF705" i="46"/>
  <c r="AD705" i="46"/>
  <c r="AH704" i="46"/>
  <c r="AF704" i="46"/>
  <c r="AD704" i="46"/>
  <c r="AH703" i="46"/>
  <c r="AF703" i="46"/>
  <c r="AD703" i="46"/>
  <c r="AH702" i="46"/>
  <c r="AF702" i="46"/>
  <c r="AD702" i="46"/>
  <c r="AH701" i="46"/>
  <c r="AF701" i="46"/>
  <c r="AD701" i="46"/>
  <c r="U701" i="46"/>
  <c r="S701" i="46"/>
  <c r="Q701" i="46"/>
  <c r="AO701" i="46" s="1"/>
  <c r="K701" i="46"/>
  <c r="AH700" i="46"/>
  <c r="AF700" i="46"/>
  <c r="AI700" i="46" s="1"/>
  <c r="AD700" i="46"/>
  <c r="AH699" i="46"/>
  <c r="AF699" i="46"/>
  <c r="AD699" i="46"/>
  <c r="AH698" i="46"/>
  <c r="AF698" i="46"/>
  <c r="AD698" i="46"/>
  <c r="AH697" i="46"/>
  <c r="AF697" i="46"/>
  <c r="AD697" i="46"/>
  <c r="AH696" i="46"/>
  <c r="AI696" i="46" s="1"/>
  <c r="AF696" i="46"/>
  <c r="AD696" i="46"/>
  <c r="AH695" i="46"/>
  <c r="AF695" i="46"/>
  <c r="AD695" i="46"/>
  <c r="U695" i="46"/>
  <c r="S695" i="46"/>
  <c r="Q695" i="46"/>
  <c r="AO695" i="46" s="1"/>
  <c r="K695" i="46"/>
  <c r="AH694" i="46"/>
  <c r="AF694" i="46"/>
  <c r="AD694" i="46"/>
  <c r="AH693" i="46"/>
  <c r="AF693" i="46"/>
  <c r="AD693" i="46"/>
  <c r="AH692" i="46"/>
  <c r="AI692" i="46" s="1"/>
  <c r="AF692" i="46"/>
  <c r="AD692" i="46"/>
  <c r="AH691" i="46"/>
  <c r="AF691" i="46"/>
  <c r="AD691" i="46"/>
  <c r="AH690" i="46"/>
  <c r="AF690" i="46"/>
  <c r="AD690" i="46"/>
  <c r="AH689" i="46"/>
  <c r="AF689" i="46"/>
  <c r="AD689" i="46"/>
  <c r="U689" i="46"/>
  <c r="S689" i="46"/>
  <c r="Q689" i="46"/>
  <c r="AO689" i="46" s="1"/>
  <c r="K689" i="46"/>
  <c r="AH688" i="46"/>
  <c r="AF688" i="46"/>
  <c r="AD688" i="46"/>
  <c r="AH687" i="46"/>
  <c r="AI687" i="46" s="1"/>
  <c r="AF687" i="46"/>
  <c r="AD687" i="46"/>
  <c r="AH686" i="46"/>
  <c r="AF686" i="46"/>
  <c r="AD686" i="46"/>
  <c r="AH685" i="46"/>
  <c r="AF685" i="46"/>
  <c r="AD685" i="46"/>
  <c r="AH684" i="46"/>
  <c r="AF684" i="46"/>
  <c r="AI684" i="46" s="1"/>
  <c r="AD684" i="46"/>
  <c r="AH683" i="46"/>
  <c r="AF683" i="46"/>
  <c r="AD683" i="46"/>
  <c r="U683" i="46"/>
  <c r="S683" i="46"/>
  <c r="Q683" i="46"/>
  <c r="AO683" i="46" s="1"/>
  <c r="K683" i="46"/>
  <c r="AH682" i="46"/>
  <c r="AF682" i="46"/>
  <c r="AD682" i="46"/>
  <c r="AH681" i="46"/>
  <c r="AF681" i="46"/>
  <c r="AD681" i="46"/>
  <c r="AH680" i="46"/>
  <c r="AF680" i="46"/>
  <c r="AD680" i="46"/>
  <c r="AH679" i="46"/>
  <c r="AF679" i="46"/>
  <c r="AD679" i="46"/>
  <c r="AH678" i="46"/>
  <c r="AF678" i="46"/>
  <c r="AD678" i="46"/>
  <c r="AH677" i="46"/>
  <c r="AF677" i="46"/>
  <c r="AD677" i="46"/>
  <c r="U677" i="46"/>
  <c r="S677" i="46"/>
  <c r="Q677" i="46"/>
  <c r="AO677" i="46" s="1"/>
  <c r="K677" i="46"/>
  <c r="AH676" i="46"/>
  <c r="AF676" i="46"/>
  <c r="AD676" i="46"/>
  <c r="AH675" i="46"/>
  <c r="AF675" i="46"/>
  <c r="AD675" i="46"/>
  <c r="AH674" i="46"/>
  <c r="AF674" i="46"/>
  <c r="AD674" i="46"/>
  <c r="AH673" i="46"/>
  <c r="AF673" i="46"/>
  <c r="AD673" i="46"/>
  <c r="AH672" i="46"/>
  <c r="AF672" i="46"/>
  <c r="AD672" i="46"/>
  <c r="AH671" i="46"/>
  <c r="AF671" i="46"/>
  <c r="AD671" i="46"/>
  <c r="U671" i="46"/>
  <c r="S671" i="46"/>
  <c r="Q671" i="46"/>
  <c r="AO671" i="46" s="1"/>
  <c r="K671" i="46"/>
  <c r="AH670" i="46"/>
  <c r="AF670" i="46"/>
  <c r="AD670" i="46"/>
  <c r="AH669" i="46"/>
  <c r="AF669" i="46"/>
  <c r="AD669" i="46"/>
  <c r="AH668" i="46"/>
  <c r="AF668" i="46"/>
  <c r="AD668" i="46"/>
  <c r="AH667" i="46"/>
  <c r="AF667" i="46"/>
  <c r="AD667" i="46"/>
  <c r="AH666" i="46"/>
  <c r="AF666" i="46"/>
  <c r="AD666" i="46"/>
  <c r="AH665" i="46"/>
  <c r="AF665" i="46"/>
  <c r="AD665" i="46"/>
  <c r="U665" i="46"/>
  <c r="S665" i="46"/>
  <c r="Q665" i="46"/>
  <c r="AO665" i="46" s="1"/>
  <c r="K665" i="46"/>
  <c r="AH664" i="46"/>
  <c r="AF664" i="46"/>
  <c r="AD664" i="46"/>
  <c r="AH663" i="46"/>
  <c r="AF663" i="46"/>
  <c r="AD663" i="46"/>
  <c r="AH662" i="46"/>
  <c r="AF662" i="46"/>
  <c r="AD662" i="46"/>
  <c r="AH661" i="46"/>
  <c r="AF661" i="46"/>
  <c r="AD661" i="46"/>
  <c r="AH660" i="46"/>
  <c r="AF660" i="46"/>
  <c r="AD660" i="46"/>
  <c r="AH659" i="46"/>
  <c r="AF659" i="46"/>
  <c r="AD659" i="46"/>
  <c r="U659" i="46"/>
  <c r="S659" i="46"/>
  <c r="Q659" i="46"/>
  <c r="AO659" i="46" s="1"/>
  <c r="K659" i="46"/>
  <c r="AH658" i="46"/>
  <c r="AF658" i="46"/>
  <c r="AD658" i="46"/>
  <c r="AH657" i="46"/>
  <c r="AF657" i="46"/>
  <c r="AD657" i="46"/>
  <c r="AH656" i="46"/>
  <c r="AF656" i="46"/>
  <c r="AD656" i="46"/>
  <c r="AH655" i="46"/>
  <c r="AF655" i="46"/>
  <c r="AD655" i="46"/>
  <c r="AH654" i="46"/>
  <c r="AF654" i="46"/>
  <c r="AD654" i="46"/>
  <c r="AH653" i="46"/>
  <c r="AF653" i="46"/>
  <c r="AD653" i="46"/>
  <c r="U653" i="46"/>
  <c r="S653" i="46"/>
  <c r="Q653" i="46"/>
  <c r="AO653" i="46" s="1"/>
  <c r="K653" i="46"/>
  <c r="AH652" i="46"/>
  <c r="AF652" i="46"/>
  <c r="AD652" i="46"/>
  <c r="AH651" i="46"/>
  <c r="AF651" i="46"/>
  <c r="AD651" i="46"/>
  <c r="AH650" i="46"/>
  <c r="AF650" i="46"/>
  <c r="AD650" i="46"/>
  <c r="AH649" i="46"/>
  <c r="AF649" i="46"/>
  <c r="AD649" i="46"/>
  <c r="AH648" i="46"/>
  <c r="AF648" i="46"/>
  <c r="AD648" i="46"/>
  <c r="AH647" i="46"/>
  <c r="AF647" i="46"/>
  <c r="AD647" i="46"/>
  <c r="U647" i="46"/>
  <c r="S647" i="46"/>
  <c r="Q647" i="46"/>
  <c r="AO647" i="46" s="1"/>
  <c r="K647" i="46"/>
  <c r="AH646" i="46"/>
  <c r="AF646" i="46"/>
  <c r="AD646" i="46"/>
  <c r="AH645" i="46"/>
  <c r="AF645" i="46"/>
  <c r="AD645" i="46"/>
  <c r="AH644" i="46"/>
  <c r="AF644" i="46"/>
  <c r="AD644" i="46"/>
  <c r="AH643" i="46"/>
  <c r="AF643" i="46"/>
  <c r="AD643" i="46"/>
  <c r="AH642" i="46"/>
  <c r="AF642" i="46"/>
  <c r="AD642" i="46"/>
  <c r="AH641" i="46"/>
  <c r="AF641" i="46"/>
  <c r="AD641" i="46"/>
  <c r="U641" i="46"/>
  <c r="S641" i="46"/>
  <c r="Q641" i="46"/>
  <c r="K641" i="46"/>
  <c r="AH640" i="46"/>
  <c r="AF640" i="46"/>
  <c r="AD640" i="46"/>
  <c r="AH639" i="46"/>
  <c r="AF639" i="46"/>
  <c r="AD639" i="46"/>
  <c r="AH638" i="46"/>
  <c r="AF638" i="46"/>
  <c r="AD638" i="46"/>
  <c r="AH637" i="46"/>
  <c r="AF637" i="46"/>
  <c r="AD637" i="46"/>
  <c r="AH636" i="46"/>
  <c r="AF636" i="46"/>
  <c r="AD636" i="46"/>
  <c r="AH635" i="46"/>
  <c r="AF635" i="46"/>
  <c r="AD635" i="46"/>
  <c r="U635" i="46"/>
  <c r="S635" i="46"/>
  <c r="Q635" i="46"/>
  <c r="AO635" i="46" s="1"/>
  <c r="K635" i="46"/>
  <c r="AH634" i="46"/>
  <c r="AF634" i="46"/>
  <c r="AD634" i="46"/>
  <c r="AH633" i="46"/>
  <c r="AF633" i="46"/>
  <c r="AD633" i="46"/>
  <c r="AH632" i="46"/>
  <c r="AF632" i="46"/>
  <c r="AD632" i="46"/>
  <c r="AH631" i="46"/>
  <c r="AF631" i="46"/>
  <c r="AD631" i="46"/>
  <c r="AH630" i="46"/>
  <c r="AF630" i="46"/>
  <c r="AD630" i="46"/>
  <c r="AH629" i="46"/>
  <c r="AF629" i="46"/>
  <c r="AD629" i="46"/>
  <c r="U629" i="46"/>
  <c r="S629" i="46"/>
  <c r="Q629" i="46"/>
  <c r="AO629" i="46" s="1"/>
  <c r="K629" i="46"/>
  <c r="AH628" i="46"/>
  <c r="AF628" i="46"/>
  <c r="AD628" i="46"/>
  <c r="AH627" i="46"/>
  <c r="AF627" i="46"/>
  <c r="AD627" i="46"/>
  <c r="AH626" i="46"/>
  <c r="AF626" i="46"/>
  <c r="AD626" i="46"/>
  <c r="AH625" i="46"/>
  <c r="AF625" i="46"/>
  <c r="AD625" i="46"/>
  <c r="AH624" i="46"/>
  <c r="AF624" i="46"/>
  <c r="AD624" i="46"/>
  <c r="AH623" i="46"/>
  <c r="AF623" i="46"/>
  <c r="AD623" i="46"/>
  <c r="U623" i="46"/>
  <c r="S623" i="46"/>
  <c r="Q623" i="46"/>
  <c r="AO623" i="46" s="1"/>
  <c r="K623" i="46"/>
  <c r="AH622" i="46"/>
  <c r="AF622" i="46"/>
  <c r="AD622" i="46"/>
  <c r="AH621" i="46"/>
  <c r="AF621" i="46"/>
  <c r="AD621" i="46"/>
  <c r="AH620" i="46"/>
  <c r="AF620" i="46"/>
  <c r="AD620" i="46"/>
  <c r="AH619" i="46"/>
  <c r="AF619" i="46"/>
  <c r="AD619" i="46"/>
  <c r="AH618" i="46"/>
  <c r="AF618" i="46"/>
  <c r="AD618" i="46"/>
  <c r="AH617" i="46"/>
  <c r="AF617" i="46"/>
  <c r="AD617" i="46"/>
  <c r="U617" i="46"/>
  <c r="S617" i="46"/>
  <c r="Q617" i="46"/>
  <c r="K617" i="46"/>
  <c r="AH616" i="46"/>
  <c r="AF616" i="46"/>
  <c r="AD616" i="46"/>
  <c r="AH615" i="46"/>
  <c r="AF615" i="46"/>
  <c r="AD615" i="46"/>
  <c r="AH614" i="46"/>
  <c r="AF614" i="46"/>
  <c r="AD614" i="46"/>
  <c r="AH613" i="46"/>
  <c r="AF613" i="46"/>
  <c r="AD613" i="46"/>
  <c r="AH612" i="46"/>
  <c r="AF612" i="46"/>
  <c r="AD612" i="46"/>
  <c r="AH611" i="46"/>
  <c r="AF611" i="46"/>
  <c r="AD611" i="46"/>
  <c r="U611" i="46"/>
  <c r="S611" i="46"/>
  <c r="Q611" i="46"/>
  <c r="AO611" i="46" s="1"/>
  <c r="K611" i="46"/>
  <c r="AH610" i="46"/>
  <c r="AF610" i="46"/>
  <c r="AD610" i="46"/>
  <c r="AH609" i="46"/>
  <c r="AF609" i="46"/>
  <c r="AD609" i="46"/>
  <c r="AH608" i="46"/>
  <c r="AF608" i="46"/>
  <c r="AD608" i="46"/>
  <c r="AH607" i="46"/>
  <c r="AF607" i="46"/>
  <c r="AD607" i="46"/>
  <c r="AH606" i="46"/>
  <c r="AF606" i="46"/>
  <c r="AD606" i="46"/>
  <c r="AH605" i="46"/>
  <c r="AF605" i="46"/>
  <c r="AD605" i="46"/>
  <c r="U605" i="46"/>
  <c r="S605" i="46"/>
  <c r="Q605" i="46"/>
  <c r="AO605" i="46" s="1"/>
  <c r="K605" i="46"/>
  <c r="AH604" i="46"/>
  <c r="AF604" i="46"/>
  <c r="AD604" i="46"/>
  <c r="AH603" i="46"/>
  <c r="AF603" i="46"/>
  <c r="AD603" i="46"/>
  <c r="AH602" i="46"/>
  <c r="AF602" i="46"/>
  <c r="AD602" i="46"/>
  <c r="AH601" i="46"/>
  <c r="AF601" i="46"/>
  <c r="AD601" i="46"/>
  <c r="AH600" i="46"/>
  <c r="AF600" i="46"/>
  <c r="AD600" i="46"/>
  <c r="AH599" i="46"/>
  <c r="AF599" i="46"/>
  <c r="AD599" i="46"/>
  <c r="U599" i="46"/>
  <c r="S599" i="46"/>
  <c r="Q599" i="46"/>
  <c r="AO599" i="46" s="1"/>
  <c r="K599" i="46"/>
  <c r="AH598" i="46"/>
  <c r="AF598" i="46"/>
  <c r="AD598" i="46"/>
  <c r="AH597" i="46"/>
  <c r="AF597" i="46"/>
  <c r="AD597" i="46"/>
  <c r="AJ598" i="46" s="1"/>
  <c r="AH596" i="46"/>
  <c r="AF596" i="46"/>
  <c r="AD596" i="46"/>
  <c r="AH595" i="46"/>
  <c r="AF595" i="46"/>
  <c r="AD595" i="46"/>
  <c r="AH594" i="46"/>
  <c r="AF594" i="46"/>
  <c r="AD594" i="46"/>
  <c r="AH593" i="46"/>
  <c r="AF593" i="46"/>
  <c r="AD593" i="46"/>
  <c r="U593" i="46"/>
  <c r="S593" i="46"/>
  <c r="Q593" i="46"/>
  <c r="AO593" i="46" s="1"/>
  <c r="K593" i="46"/>
  <c r="AH592" i="46"/>
  <c r="AF592" i="46"/>
  <c r="AD592" i="46"/>
  <c r="AH591" i="46"/>
  <c r="AF591" i="46"/>
  <c r="AD591" i="46"/>
  <c r="AH590" i="46"/>
  <c r="AF590" i="46"/>
  <c r="AD590" i="46"/>
  <c r="AH589" i="46"/>
  <c r="AF589" i="46"/>
  <c r="AD589" i="46"/>
  <c r="AH588" i="46"/>
  <c r="AF588" i="46"/>
  <c r="AD588" i="46"/>
  <c r="AH587" i="46"/>
  <c r="AF587" i="46"/>
  <c r="AD587" i="46"/>
  <c r="U587" i="46"/>
  <c r="S587" i="46"/>
  <c r="Q587" i="46"/>
  <c r="AO587" i="46" s="1"/>
  <c r="K587" i="46"/>
  <c r="AH586" i="46"/>
  <c r="AF586" i="46"/>
  <c r="AI586" i="46" s="1"/>
  <c r="AD586" i="46"/>
  <c r="AH585" i="46"/>
  <c r="AF585" i="46"/>
  <c r="AD585" i="46"/>
  <c r="AH584" i="46"/>
  <c r="AF584" i="46"/>
  <c r="AD584" i="46"/>
  <c r="AH583" i="46"/>
  <c r="AF583" i="46"/>
  <c r="AD583" i="46"/>
  <c r="AH582" i="46"/>
  <c r="AF582" i="46"/>
  <c r="AD582" i="46"/>
  <c r="AH581" i="46"/>
  <c r="AF581" i="46"/>
  <c r="AD581" i="46"/>
  <c r="U581" i="46"/>
  <c r="S581" i="46"/>
  <c r="Q581" i="46"/>
  <c r="AO581" i="46" s="1"/>
  <c r="K581" i="46"/>
  <c r="AH580" i="46"/>
  <c r="AF580" i="46"/>
  <c r="AD580" i="46"/>
  <c r="AH579" i="46"/>
  <c r="AF579" i="46"/>
  <c r="AD579" i="46"/>
  <c r="AH578" i="46"/>
  <c r="AF578" i="46"/>
  <c r="AD578" i="46"/>
  <c r="AH577" i="46"/>
  <c r="AF577" i="46"/>
  <c r="AD577" i="46"/>
  <c r="AJ578" i="46" s="1"/>
  <c r="AH576" i="46"/>
  <c r="AF576" i="46"/>
  <c r="AD576" i="46"/>
  <c r="AH575" i="46"/>
  <c r="AF575" i="46"/>
  <c r="AD575" i="46"/>
  <c r="U575" i="46"/>
  <c r="S575" i="46"/>
  <c r="Q575" i="46"/>
  <c r="AO575" i="46" s="1"/>
  <c r="K575" i="46"/>
  <c r="AH574" i="46"/>
  <c r="AF574" i="46"/>
  <c r="AD574" i="46"/>
  <c r="AH573" i="46"/>
  <c r="AF573" i="46"/>
  <c r="AD573" i="46"/>
  <c r="AH572" i="46"/>
  <c r="AF572" i="46"/>
  <c r="AD572" i="46"/>
  <c r="AH571" i="46"/>
  <c r="AF571" i="46"/>
  <c r="AD571" i="46"/>
  <c r="AH570" i="46"/>
  <c r="AF570" i="46"/>
  <c r="AD570" i="46"/>
  <c r="AH569" i="46"/>
  <c r="AF569" i="46"/>
  <c r="AD569" i="46"/>
  <c r="U569" i="46"/>
  <c r="S569" i="46"/>
  <c r="Q569" i="46"/>
  <c r="AO569" i="46" s="1"/>
  <c r="K569" i="46"/>
  <c r="AH568" i="46"/>
  <c r="AF568" i="46"/>
  <c r="AD568" i="46"/>
  <c r="AH567" i="46"/>
  <c r="AF567" i="46"/>
  <c r="AD567" i="46"/>
  <c r="AH566" i="46"/>
  <c r="AF566" i="46"/>
  <c r="AD566" i="46"/>
  <c r="AH565" i="46"/>
  <c r="AF565" i="46"/>
  <c r="AD565" i="46"/>
  <c r="AH564" i="46"/>
  <c r="AF564" i="46"/>
  <c r="AI564" i="46" s="1"/>
  <c r="AD564" i="46"/>
  <c r="AH563" i="46"/>
  <c r="AF563" i="46"/>
  <c r="AD563" i="46"/>
  <c r="U563" i="46"/>
  <c r="S563" i="46"/>
  <c r="Q563" i="46"/>
  <c r="AO563" i="46" s="1"/>
  <c r="K563" i="46"/>
  <c r="AH562" i="46"/>
  <c r="AF562" i="46"/>
  <c r="AD562" i="46"/>
  <c r="AH561" i="46"/>
  <c r="AF561" i="46"/>
  <c r="AD561" i="46"/>
  <c r="AH560" i="46"/>
  <c r="AF560" i="46"/>
  <c r="AD560" i="46"/>
  <c r="AH559" i="46"/>
  <c r="AF559" i="46"/>
  <c r="AD559" i="46"/>
  <c r="AH558" i="46"/>
  <c r="AF558" i="46"/>
  <c r="AD558" i="46"/>
  <c r="AH557" i="46"/>
  <c r="AF557" i="46"/>
  <c r="AD557" i="46"/>
  <c r="U557" i="46"/>
  <c r="S557" i="46"/>
  <c r="Q557" i="46"/>
  <c r="AO557" i="46" s="1"/>
  <c r="K557" i="46"/>
  <c r="AH556" i="46"/>
  <c r="AF556" i="46"/>
  <c r="AI556" i="46" s="1"/>
  <c r="AD556" i="46"/>
  <c r="AH555" i="46"/>
  <c r="AF555" i="46"/>
  <c r="AD555" i="46"/>
  <c r="AH554" i="46"/>
  <c r="AF554" i="46"/>
  <c r="AD554" i="46"/>
  <c r="AH553" i="46"/>
  <c r="AF553" i="46"/>
  <c r="AD553" i="46"/>
  <c r="AK554" i="46" s="1"/>
  <c r="AH552" i="46"/>
  <c r="AF552" i="46"/>
  <c r="AD552" i="46"/>
  <c r="AH551" i="46"/>
  <c r="AF551" i="46"/>
  <c r="AD551" i="46"/>
  <c r="U551" i="46"/>
  <c r="S551" i="46"/>
  <c r="W551" i="46" s="1"/>
  <c r="AR551" i="46" s="1"/>
  <c r="Q551" i="46"/>
  <c r="AO551" i="46" s="1"/>
  <c r="K551" i="46"/>
  <c r="AH550" i="46"/>
  <c r="AF550" i="46"/>
  <c r="AD550" i="46"/>
  <c r="AH549" i="46"/>
  <c r="AF549" i="46"/>
  <c r="AD549" i="46"/>
  <c r="AK550" i="46" s="1"/>
  <c r="AH548" i="46"/>
  <c r="AF548" i="46"/>
  <c r="AD548" i="46"/>
  <c r="AH547" i="46"/>
  <c r="AF547" i="46"/>
  <c r="AD547" i="46"/>
  <c r="AH546" i="46"/>
  <c r="AF546" i="46"/>
  <c r="AD546" i="46"/>
  <c r="AH545" i="46"/>
  <c r="AF545" i="46"/>
  <c r="AD545" i="46"/>
  <c r="U545" i="46"/>
  <c r="S545" i="46"/>
  <c r="Q545" i="46"/>
  <c r="AO545" i="46" s="1"/>
  <c r="K545" i="46"/>
  <c r="AH544" i="46"/>
  <c r="AF544" i="46"/>
  <c r="AD544" i="46"/>
  <c r="AH543" i="46"/>
  <c r="AF543" i="46"/>
  <c r="AD543" i="46"/>
  <c r="AH542" i="46"/>
  <c r="AF542" i="46"/>
  <c r="AD542" i="46"/>
  <c r="AH541" i="46"/>
  <c r="AF541" i="46"/>
  <c r="AD541" i="46"/>
  <c r="AH540" i="46"/>
  <c r="AF540" i="46"/>
  <c r="AD540" i="46"/>
  <c r="AH539" i="46"/>
  <c r="AF539" i="46"/>
  <c r="AD539" i="46"/>
  <c r="U539" i="46"/>
  <c r="S539" i="46"/>
  <c r="Q539" i="46"/>
  <c r="AO539" i="46" s="1"/>
  <c r="K539" i="46"/>
  <c r="AH538" i="46"/>
  <c r="AF538" i="46"/>
  <c r="AD538" i="46"/>
  <c r="AH537" i="46"/>
  <c r="AF537" i="46"/>
  <c r="AD537" i="46"/>
  <c r="AH536" i="46"/>
  <c r="AF536" i="46"/>
  <c r="AD536" i="46"/>
  <c r="AH535" i="46"/>
  <c r="AF535" i="46"/>
  <c r="AD535" i="46"/>
  <c r="AH534" i="46"/>
  <c r="AF534" i="46"/>
  <c r="AD534" i="46"/>
  <c r="AH533" i="46"/>
  <c r="AF533" i="46"/>
  <c r="AD533" i="46"/>
  <c r="U533" i="46"/>
  <c r="S533" i="46"/>
  <c r="Q533" i="46"/>
  <c r="AO533" i="46" s="1"/>
  <c r="K533" i="46"/>
  <c r="AH532" i="46"/>
  <c r="AF532" i="46"/>
  <c r="AD532" i="46"/>
  <c r="AH531" i="46"/>
  <c r="AI531" i="46" s="1"/>
  <c r="AF531" i="46"/>
  <c r="AD531" i="46"/>
  <c r="AH530" i="46"/>
  <c r="AF530" i="46"/>
  <c r="AD530" i="46"/>
  <c r="AH529" i="46"/>
  <c r="AF529" i="46"/>
  <c r="AD529" i="46"/>
  <c r="AH528" i="46"/>
  <c r="AF528" i="46"/>
  <c r="AD528" i="46"/>
  <c r="AH527" i="46"/>
  <c r="AF527" i="46"/>
  <c r="AD527" i="46"/>
  <c r="U527" i="46"/>
  <c r="S527" i="46"/>
  <c r="W527" i="46" s="1"/>
  <c r="AR527" i="46" s="1"/>
  <c r="Q527" i="46"/>
  <c r="AO527" i="46" s="1"/>
  <c r="K527" i="46"/>
  <c r="AH526" i="46"/>
  <c r="AF526" i="46"/>
  <c r="AD526" i="46"/>
  <c r="AH525" i="46"/>
  <c r="AF525" i="46"/>
  <c r="AD525" i="46"/>
  <c r="AH524" i="46"/>
  <c r="AF524" i="46"/>
  <c r="AD524" i="46"/>
  <c r="AH523" i="46"/>
  <c r="AF523" i="46"/>
  <c r="AD523" i="46"/>
  <c r="AH522" i="46"/>
  <c r="AF522" i="46"/>
  <c r="AD522" i="46"/>
  <c r="AH521" i="46"/>
  <c r="AF521" i="46"/>
  <c r="AD521" i="46"/>
  <c r="U521" i="46"/>
  <c r="S521" i="46"/>
  <c r="Q521" i="46"/>
  <c r="AO521" i="46" s="1"/>
  <c r="K521" i="46"/>
  <c r="AH520" i="46"/>
  <c r="AF520" i="46"/>
  <c r="AD520" i="46"/>
  <c r="AH519" i="46"/>
  <c r="AF519" i="46"/>
  <c r="AD519" i="46"/>
  <c r="AH518" i="46"/>
  <c r="AF518" i="46"/>
  <c r="AD518" i="46"/>
  <c r="AH517" i="46"/>
  <c r="AF517" i="46"/>
  <c r="AD517" i="46"/>
  <c r="AH516" i="46"/>
  <c r="AF516" i="46"/>
  <c r="AD516" i="46"/>
  <c r="AH515" i="46"/>
  <c r="AF515" i="46"/>
  <c r="AD515" i="46"/>
  <c r="U515" i="46"/>
  <c r="S515" i="46"/>
  <c r="Q515" i="46"/>
  <c r="AO515" i="46" s="1"/>
  <c r="K515" i="46"/>
  <c r="AH514" i="46"/>
  <c r="AF514" i="46"/>
  <c r="AD514" i="46"/>
  <c r="AH513" i="46"/>
  <c r="AF513" i="46"/>
  <c r="AD513" i="46"/>
  <c r="AH512" i="46"/>
  <c r="AF512" i="46"/>
  <c r="AD512" i="46"/>
  <c r="AH511" i="46"/>
  <c r="AF511" i="46"/>
  <c r="AD511" i="46"/>
  <c r="AH510" i="46"/>
  <c r="AF510" i="46"/>
  <c r="AD510" i="46"/>
  <c r="AH509" i="46"/>
  <c r="AF509" i="46"/>
  <c r="AD509" i="46"/>
  <c r="U509" i="46"/>
  <c r="S509" i="46"/>
  <c r="Q509" i="46"/>
  <c r="AO509" i="46" s="1"/>
  <c r="K509" i="46"/>
  <c r="AH508" i="46"/>
  <c r="AF508" i="46"/>
  <c r="AD508" i="46"/>
  <c r="AH507" i="46"/>
  <c r="AF507" i="46"/>
  <c r="AD507" i="46"/>
  <c r="AH506" i="46"/>
  <c r="AF506" i="46"/>
  <c r="AD506" i="46"/>
  <c r="AH505" i="46"/>
  <c r="AF505" i="46"/>
  <c r="AD505" i="46"/>
  <c r="AH504" i="46"/>
  <c r="AF504" i="46"/>
  <c r="AD504" i="46"/>
  <c r="AH503" i="46"/>
  <c r="AF503" i="46"/>
  <c r="AD503" i="46"/>
  <c r="U503" i="46"/>
  <c r="S503" i="46"/>
  <c r="Q503" i="46"/>
  <c r="AO503" i="46" s="1"/>
  <c r="K503" i="46"/>
  <c r="AH502" i="46"/>
  <c r="AF502" i="46"/>
  <c r="AD502" i="46"/>
  <c r="AH501" i="46"/>
  <c r="AF501" i="46"/>
  <c r="AD501" i="46"/>
  <c r="AH500" i="46"/>
  <c r="AF500" i="46"/>
  <c r="AD500" i="46"/>
  <c r="AH499" i="46"/>
  <c r="AF499" i="46"/>
  <c r="AD499" i="46"/>
  <c r="AH498" i="46"/>
  <c r="AF498" i="46"/>
  <c r="AD498" i="46"/>
  <c r="AH497" i="46"/>
  <c r="AF497" i="46"/>
  <c r="AD497" i="46"/>
  <c r="U497" i="46"/>
  <c r="S497" i="46"/>
  <c r="Q497" i="46"/>
  <c r="AO497" i="46" s="1"/>
  <c r="K497" i="46"/>
  <c r="AH496" i="46"/>
  <c r="AF496" i="46"/>
  <c r="AD496" i="46"/>
  <c r="AH495" i="46"/>
  <c r="AF495" i="46"/>
  <c r="AD495" i="46"/>
  <c r="AH494" i="46"/>
  <c r="AF494" i="46"/>
  <c r="AD494" i="46"/>
  <c r="AH493" i="46"/>
  <c r="AF493" i="46"/>
  <c r="AD493" i="46"/>
  <c r="AH492" i="46"/>
  <c r="AF492" i="46"/>
  <c r="AI492" i="46" s="1"/>
  <c r="AD492" i="46"/>
  <c r="AH491" i="46"/>
  <c r="AF491" i="46"/>
  <c r="AD491" i="46"/>
  <c r="U491" i="46"/>
  <c r="W491" i="46" s="1"/>
  <c r="S491" i="46"/>
  <c r="Q491" i="46"/>
  <c r="AO491" i="46" s="1"/>
  <c r="K491" i="46"/>
  <c r="AH490" i="46"/>
  <c r="AF490" i="46"/>
  <c r="AD490" i="46"/>
  <c r="AH489" i="46"/>
  <c r="AF489" i="46"/>
  <c r="AD489" i="46"/>
  <c r="AH488" i="46"/>
  <c r="AF488" i="46"/>
  <c r="AD488" i="46"/>
  <c r="AH487" i="46"/>
  <c r="AF487" i="46"/>
  <c r="AD487" i="46"/>
  <c r="AH486" i="46"/>
  <c r="AF486" i="46"/>
  <c r="AD486" i="46"/>
  <c r="AH485" i="46"/>
  <c r="AI485" i="46" s="1"/>
  <c r="AF485" i="46"/>
  <c r="AD485" i="46"/>
  <c r="U485" i="46"/>
  <c r="S485" i="46"/>
  <c r="Q485" i="46"/>
  <c r="AO485" i="46" s="1"/>
  <c r="K485" i="46"/>
  <c r="AH484" i="46"/>
  <c r="AF484" i="46"/>
  <c r="AD484" i="46"/>
  <c r="AH483" i="46"/>
  <c r="AF483" i="46"/>
  <c r="AD483" i="46"/>
  <c r="AH482" i="46"/>
  <c r="AF482" i="46"/>
  <c r="AD482" i="46"/>
  <c r="AH481" i="46"/>
  <c r="AF481" i="46"/>
  <c r="AD481" i="46"/>
  <c r="AH480" i="46"/>
  <c r="AF480" i="46"/>
  <c r="AD480" i="46"/>
  <c r="AH479" i="46"/>
  <c r="AF479" i="46"/>
  <c r="AD479" i="46"/>
  <c r="U479" i="46"/>
  <c r="S479" i="46"/>
  <c r="Q479" i="46"/>
  <c r="AO479" i="46" s="1"/>
  <c r="K479" i="46"/>
  <c r="AH478" i="46"/>
  <c r="AF478" i="46"/>
  <c r="AD478" i="46"/>
  <c r="AH477" i="46"/>
  <c r="AF477" i="46"/>
  <c r="AD477" i="46"/>
  <c r="AH476" i="46"/>
  <c r="AF476" i="46"/>
  <c r="AD476" i="46"/>
  <c r="AH475" i="46"/>
  <c r="AF475" i="46"/>
  <c r="AD475" i="46"/>
  <c r="AH474" i="46"/>
  <c r="AF474" i="46"/>
  <c r="AD474" i="46"/>
  <c r="AH473" i="46"/>
  <c r="AF473" i="46"/>
  <c r="AD473" i="46"/>
  <c r="U473" i="46"/>
  <c r="S473" i="46"/>
  <c r="Q473" i="46"/>
  <c r="AO473" i="46" s="1"/>
  <c r="K473" i="46"/>
  <c r="AH472" i="46"/>
  <c r="AF472" i="46"/>
  <c r="AD472" i="46"/>
  <c r="AH471" i="46"/>
  <c r="AF471" i="46"/>
  <c r="AI471" i="46" s="1"/>
  <c r="AD471" i="46"/>
  <c r="AH470" i="46"/>
  <c r="AF470" i="46"/>
  <c r="AD470" i="46"/>
  <c r="AH469" i="46"/>
  <c r="AF469" i="46"/>
  <c r="AD469" i="46"/>
  <c r="AH468" i="46"/>
  <c r="AF468" i="46"/>
  <c r="AD468" i="46"/>
  <c r="AH467" i="46"/>
  <c r="AI467" i="46" s="1"/>
  <c r="AF467" i="46"/>
  <c r="AD467" i="46"/>
  <c r="U467" i="46"/>
  <c r="S467" i="46"/>
  <c r="Q467" i="46"/>
  <c r="AO467" i="46" s="1"/>
  <c r="K467" i="46"/>
  <c r="AH466" i="46"/>
  <c r="AF466" i="46"/>
  <c r="AD466" i="46"/>
  <c r="AH465" i="46"/>
  <c r="AF465" i="46"/>
  <c r="AD465" i="46"/>
  <c r="AH464" i="46"/>
  <c r="AF464" i="46"/>
  <c r="AD464" i="46"/>
  <c r="AH463" i="46"/>
  <c r="AF463" i="46"/>
  <c r="AD463" i="46"/>
  <c r="AH462" i="46"/>
  <c r="AF462" i="46"/>
  <c r="AD462" i="46"/>
  <c r="AH461" i="46"/>
  <c r="AF461" i="46"/>
  <c r="AD461" i="46"/>
  <c r="U461" i="46"/>
  <c r="S461" i="46"/>
  <c r="Q461" i="46"/>
  <c r="AO461" i="46" s="1"/>
  <c r="K461" i="46"/>
  <c r="AH460" i="46"/>
  <c r="AF460" i="46"/>
  <c r="AD460" i="46"/>
  <c r="AH459" i="46"/>
  <c r="AF459" i="46"/>
  <c r="AD459" i="46"/>
  <c r="AH458" i="46"/>
  <c r="AF458" i="46"/>
  <c r="AD458" i="46"/>
  <c r="AH457" i="46"/>
  <c r="AF457" i="46"/>
  <c r="AD457" i="46"/>
  <c r="AH456" i="46"/>
  <c r="AF456" i="46"/>
  <c r="AD456" i="46"/>
  <c r="AH455" i="46"/>
  <c r="AF455" i="46"/>
  <c r="AI455" i="46" s="1"/>
  <c r="AD455" i="46"/>
  <c r="U455" i="46"/>
  <c r="S455" i="46"/>
  <c r="Q455" i="46"/>
  <c r="AO455" i="46" s="1"/>
  <c r="K455" i="46"/>
  <c r="AH454" i="46"/>
  <c r="AF454" i="46"/>
  <c r="AD454" i="46"/>
  <c r="AH453" i="46"/>
  <c r="AF453" i="46"/>
  <c r="AD453" i="46"/>
  <c r="AH452" i="46"/>
  <c r="AF452" i="46"/>
  <c r="AD452" i="46"/>
  <c r="AH451" i="46"/>
  <c r="AF451" i="46"/>
  <c r="AI451" i="46" s="1"/>
  <c r="AD451" i="46"/>
  <c r="AH450" i="46"/>
  <c r="AF450" i="46"/>
  <c r="AD450" i="46"/>
  <c r="AH449" i="46"/>
  <c r="AF449" i="46"/>
  <c r="AD449" i="46"/>
  <c r="U449" i="46"/>
  <c r="S449" i="46"/>
  <c r="Q449" i="46"/>
  <c r="AO449" i="46" s="1"/>
  <c r="K449" i="46"/>
  <c r="AH448" i="46"/>
  <c r="AF448" i="46"/>
  <c r="AI448" i="46" s="1"/>
  <c r="AD448" i="46"/>
  <c r="AH447" i="46"/>
  <c r="AF447" i="46"/>
  <c r="AD447" i="46"/>
  <c r="AH446" i="46"/>
  <c r="AF446" i="46"/>
  <c r="AD446" i="46"/>
  <c r="AH445" i="46"/>
  <c r="AF445" i="46"/>
  <c r="AD445" i="46"/>
  <c r="AH444" i="46"/>
  <c r="AF444" i="46"/>
  <c r="AD444" i="46"/>
  <c r="AH443" i="46"/>
  <c r="AF443" i="46"/>
  <c r="AD443" i="46"/>
  <c r="U443" i="46"/>
  <c r="W443" i="46" s="1"/>
  <c r="S443" i="46"/>
  <c r="Q443" i="46"/>
  <c r="AO443" i="46" s="1"/>
  <c r="K443" i="46"/>
  <c r="AH442" i="46"/>
  <c r="AF442" i="46"/>
  <c r="AD442" i="46"/>
  <c r="AH441" i="46"/>
  <c r="AI441" i="46" s="1"/>
  <c r="AF441" i="46"/>
  <c r="AD441" i="46"/>
  <c r="AH440" i="46"/>
  <c r="AF440" i="46"/>
  <c r="AD440" i="46"/>
  <c r="AH439" i="46"/>
  <c r="AF439" i="46"/>
  <c r="AD439" i="46"/>
  <c r="AH438" i="46"/>
  <c r="AF438" i="46"/>
  <c r="AD438" i="46"/>
  <c r="AH437" i="46"/>
  <c r="AF437" i="46"/>
  <c r="AD437" i="46"/>
  <c r="U437" i="46"/>
  <c r="S437" i="46"/>
  <c r="Q437" i="46"/>
  <c r="AO437" i="46" s="1"/>
  <c r="K437" i="46"/>
  <c r="AH436" i="46"/>
  <c r="AF436" i="46"/>
  <c r="AD436" i="46"/>
  <c r="AH435" i="46"/>
  <c r="AF435" i="46"/>
  <c r="AD435" i="46"/>
  <c r="AH434" i="46"/>
  <c r="AF434" i="46"/>
  <c r="AD434" i="46"/>
  <c r="AH433" i="46"/>
  <c r="AF433" i="46"/>
  <c r="AD433" i="46"/>
  <c r="AH432" i="46"/>
  <c r="AF432" i="46"/>
  <c r="AD432" i="46"/>
  <c r="AH431" i="46"/>
  <c r="AF431" i="46"/>
  <c r="AI431" i="46" s="1"/>
  <c r="AD431" i="46"/>
  <c r="U431" i="46"/>
  <c r="S431" i="46"/>
  <c r="Q431" i="46"/>
  <c r="K431" i="46"/>
  <c r="AH430" i="46"/>
  <c r="AF430" i="46"/>
  <c r="AD430" i="46"/>
  <c r="AH429" i="46"/>
  <c r="AF429" i="46"/>
  <c r="AD429" i="46"/>
  <c r="AH428" i="46"/>
  <c r="AF428" i="46"/>
  <c r="AD428" i="46"/>
  <c r="AH427" i="46"/>
  <c r="AF427" i="46"/>
  <c r="AD427" i="46"/>
  <c r="AH426" i="46"/>
  <c r="AF426" i="46"/>
  <c r="AD426" i="46"/>
  <c r="AH425" i="46"/>
  <c r="AF425" i="46"/>
  <c r="AD425" i="46"/>
  <c r="U425" i="46"/>
  <c r="S425" i="46"/>
  <c r="Q425" i="46"/>
  <c r="AO425" i="46" s="1"/>
  <c r="K425" i="46"/>
  <c r="AH424" i="46"/>
  <c r="AF424" i="46"/>
  <c r="AD424" i="46"/>
  <c r="AH423" i="46"/>
  <c r="AF423" i="46"/>
  <c r="AD423" i="46"/>
  <c r="AH422" i="46"/>
  <c r="AF422" i="46"/>
  <c r="AD422" i="46"/>
  <c r="AH421" i="46"/>
  <c r="AF421" i="46"/>
  <c r="AD421" i="46"/>
  <c r="AH420" i="46"/>
  <c r="AF420" i="46"/>
  <c r="AD420" i="46"/>
  <c r="AH419" i="46"/>
  <c r="AF419" i="46"/>
  <c r="AD419" i="46"/>
  <c r="U419" i="46"/>
  <c r="S419" i="46"/>
  <c r="Q419" i="46"/>
  <c r="AO419" i="46" s="1"/>
  <c r="K419" i="46"/>
  <c r="AH418" i="46"/>
  <c r="AF418" i="46"/>
  <c r="AD418" i="46"/>
  <c r="AH417" i="46"/>
  <c r="AF417" i="46"/>
  <c r="AD417" i="46"/>
  <c r="AH416" i="46"/>
  <c r="AF416" i="46"/>
  <c r="AD416" i="46"/>
  <c r="AH415" i="46"/>
  <c r="AF415" i="46"/>
  <c r="AD415" i="46"/>
  <c r="AH414" i="46"/>
  <c r="AF414" i="46"/>
  <c r="AD414" i="46"/>
  <c r="AH413" i="46"/>
  <c r="AI413" i="46" s="1"/>
  <c r="AF413" i="46"/>
  <c r="AD413" i="46"/>
  <c r="U413" i="46"/>
  <c r="S413" i="46"/>
  <c r="Q413" i="46"/>
  <c r="AO413" i="46" s="1"/>
  <c r="K413" i="46"/>
  <c r="AH412" i="46"/>
  <c r="AF412" i="46"/>
  <c r="AD412" i="46"/>
  <c r="AH411" i="46"/>
  <c r="AF411" i="46"/>
  <c r="AD411" i="46"/>
  <c r="AH410" i="46"/>
  <c r="AF410" i="46"/>
  <c r="AD410" i="46"/>
  <c r="AH409" i="46"/>
  <c r="AF409" i="46"/>
  <c r="AD409" i="46"/>
  <c r="AH408" i="46"/>
  <c r="AF408" i="46"/>
  <c r="AD408" i="46"/>
  <c r="AH407" i="46"/>
  <c r="AF407" i="46"/>
  <c r="AD407" i="46"/>
  <c r="U407" i="46"/>
  <c r="S407" i="46"/>
  <c r="Q407" i="46"/>
  <c r="AO407" i="46" s="1"/>
  <c r="K407" i="46"/>
  <c r="AH406" i="46"/>
  <c r="AF406" i="46"/>
  <c r="AD406" i="46"/>
  <c r="AH405" i="46"/>
  <c r="AF405" i="46"/>
  <c r="AD405" i="46"/>
  <c r="AH404" i="46"/>
  <c r="AF404" i="46"/>
  <c r="AD404" i="46"/>
  <c r="AH403" i="46"/>
  <c r="AF403" i="46"/>
  <c r="AD403" i="46"/>
  <c r="AH402" i="46"/>
  <c r="AF402" i="46"/>
  <c r="AD402" i="46"/>
  <c r="AH401" i="46"/>
  <c r="AF401" i="46"/>
  <c r="AD401" i="46"/>
  <c r="U401" i="46"/>
  <c r="S401" i="46"/>
  <c r="Q401" i="46"/>
  <c r="AO401" i="46" s="1"/>
  <c r="K401" i="46"/>
  <c r="AH400" i="46"/>
  <c r="AF400" i="46"/>
  <c r="AD400" i="46"/>
  <c r="AH399" i="46"/>
  <c r="AF399" i="46"/>
  <c r="AD399" i="46"/>
  <c r="AH398" i="46"/>
  <c r="AF398" i="46"/>
  <c r="AD398" i="46"/>
  <c r="AH397" i="46"/>
  <c r="AF397" i="46"/>
  <c r="AD397" i="46"/>
  <c r="AH396" i="46"/>
  <c r="AF396" i="46"/>
  <c r="AD396" i="46"/>
  <c r="AH395" i="46"/>
  <c r="AF395" i="46"/>
  <c r="AD395" i="46"/>
  <c r="U395" i="46"/>
  <c r="S395" i="46"/>
  <c r="Q395" i="46"/>
  <c r="AO395" i="46" s="1"/>
  <c r="K395" i="46"/>
  <c r="AH394" i="46"/>
  <c r="AF394" i="46"/>
  <c r="AD394" i="46"/>
  <c r="AH393" i="46"/>
  <c r="AF393" i="46"/>
  <c r="AD393" i="46"/>
  <c r="AH392" i="46"/>
  <c r="AF392" i="46"/>
  <c r="AD392" i="46"/>
  <c r="AH391" i="46"/>
  <c r="AF391" i="46"/>
  <c r="AD391" i="46"/>
  <c r="AH390" i="46"/>
  <c r="AF390" i="46"/>
  <c r="AI390" i="46" s="1"/>
  <c r="AD390" i="46"/>
  <c r="AH389" i="46"/>
  <c r="AF389" i="46"/>
  <c r="AD389" i="46"/>
  <c r="U389" i="46"/>
  <c r="S389" i="46"/>
  <c r="Q389" i="46"/>
  <c r="AO389" i="46" s="1"/>
  <c r="K389" i="46"/>
  <c r="AH388" i="46"/>
  <c r="AF388" i="46"/>
  <c r="AD388" i="46"/>
  <c r="AH387" i="46"/>
  <c r="AF387" i="46"/>
  <c r="AD387" i="46"/>
  <c r="AH386" i="46"/>
  <c r="AF386" i="46"/>
  <c r="AD386" i="46"/>
  <c r="AH385" i="46"/>
  <c r="AF385" i="46"/>
  <c r="AD385" i="46"/>
  <c r="AJ386" i="46" s="1"/>
  <c r="AH384" i="46"/>
  <c r="AF384" i="46"/>
  <c r="AD384" i="46"/>
  <c r="AH383" i="46"/>
  <c r="AF383" i="46"/>
  <c r="AD383" i="46"/>
  <c r="U383" i="46"/>
  <c r="S383" i="46"/>
  <c r="Q383" i="46"/>
  <c r="AO383" i="46" s="1"/>
  <c r="K383" i="46"/>
  <c r="AH382" i="46"/>
  <c r="AF382" i="46"/>
  <c r="AD382" i="46"/>
  <c r="AH381" i="46"/>
  <c r="AF381" i="46"/>
  <c r="AD381" i="46"/>
  <c r="AH380" i="46"/>
  <c r="AF380" i="46"/>
  <c r="AD380" i="46"/>
  <c r="AH379" i="46"/>
  <c r="AF379" i="46"/>
  <c r="AD379" i="46"/>
  <c r="AH378" i="46"/>
  <c r="AF378" i="46"/>
  <c r="AD378" i="46"/>
  <c r="AH377" i="46"/>
  <c r="AF377" i="46"/>
  <c r="AD377" i="46"/>
  <c r="U377" i="46"/>
  <c r="S377" i="46"/>
  <c r="Q377" i="46"/>
  <c r="AO377" i="46" s="1"/>
  <c r="K377" i="46"/>
  <c r="AH376" i="46"/>
  <c r="AF376" i="46"/>
  <c r="AD376" i="46"/>
  <c r="AH375" i="46"/>
  <c r="AF375" i="46"/>
  <c r="AI375" i="46" s="1"/>
  <c r="AD375" i="46"/>
  <c r="AH374" i="46"/>
  <c r="AF374" i="46"/>
  <c r="AD374" i="46"/>
  <c r="AH373" i="46"/>
  <c r="AF373" i="46"/>
  <c r="AD373" i="46"/>
  <c r="AH372" i="46"/>
  <c r="AF372" i="46"/>
  <c r="AD372" i="46"/>
  <c r="AH371" i="46"/>
  <c r="AF371" i="46"/>
  <c r="AD371" i="46"/>
  <c r="U371" i="46"/>
  <c r="S371" i="46"/>
  <c r="Q371" i="46"/>
  <c r="AO371" i="46" s="1"/>
  <c r="K371" i="46"/>
  <c r="AH370" i="46"/>
  <c r="AF370" i="46"/>
  <c r="AD370" i="46"/>
  <c r="AH369" i="46"/>
  <c r="AF369" i="46"/>
  <c r="AD369" i="46"/>
  <c r="AH368" i="46"/>
  <c r="AF368" i="46"/>
  <c r="AD368" i="46"/>
  <c r="AH367" i="46"/>
  <c r="AF367" i="46"/>
  <c r="AD367" i="46"/>
  <c r="AH366" i="46"/>
  <c r="AF366" i="46"/>
  <c r="AD366" i="46"/>
  <c r="AH365" i="46"/>
  <c r="AF365" i="46"/>
  <c r="AD365" i="46"/>
  <c r="U365" i="46"/>
  <c r="S365" i="46"/>
  <c r="Q365" i="46"/>
  <c r="AO365" i="46" s="1"/>
  <c r="K365" i="46"/>
  <c r="AH364" i="46"/>
  <c r="AF364" i="46"/>
  <c r="AD364" i="46"/>
  <c r="AH363" i="46"/>
  <c r="AF363" i="46"/>
  <c r="AD363" i="46"/>
  <c r="AH362" i="46"/>
  <c r="AF362" i="46"/>
  <c r="AD362" i="46"/>
  <c r="AH361" i="46"/>
  <c r="AF361" i="46"/>
  <c r="AD361" i="46"/>
  <c r="AH360" i="46"/>
  <c r="AF360" i="46"/>
  <c r="AD360" i="46"/>
  <c r="AH359" i="46"/>
  <c r="AF359" i="46"/>
  <c r="AD359" i="46"/>
  <c r="U359" i="46"/>
  <c r="S359" i="46"/>
  <c r="Q359" i="46"/>
  <c r="AO359" i="46" s="1"/>
  <c r="K359" i="46"/>
  <c r="AH358" i="46"/>
  <c r="AF358" i="46"/>
  <c r="AD358" i="46"/>
  <c r="AH357" i="46"/>
  <c r="AF357" i="46"/>
  <c r="AD357" i="46"/>
  <c r="AK358" i="46" s="1"/>
  <c r="AH356" i="46"/>
  <c r="AF356" i="46"/>
  <c r="AD356" i="46"/>
  <c r="AH355" i="46"/>
  <c r="AF355" i="46"/>
  <c r="AD355" i="46"/>
  <c r="AH354" i="46"/>
  <c r="AF354" i="46"/>
  <c r="AD354" i="46"/>
  <c r="AH353" i="46"/>
  <c r="AF353" i="46"/>
  <c r="AD353" i="46"/>
  <c r="U353" i="46"/>
  <c r="S353" i="46"/>
  <c r="Q353" i="46"/>
  <c r="AO353" i="46" s="1"/>
  <c r="K353" i="46"/>
  <c r="AH352" i="46"/>
  <c r="AF352" i="46"/>
  <c r="AD352" i="46"/>
  <c r="AH351" i="46"/>
  <c r="AF351" i="46"/>
  <c r="AD351" i="46"/>
  <c r="AH350" i="46"/>
  <c r="AF350" i="46"/>
  <c r="AD350" i="46"/>
  <c r="AH349" i="46"/>
  <c r="AI349" i="46" s="1"/>
  <c r="AF349" i="46"/>
  <c r="AD349" i="46"/>
  <c r="AJ350" i="46" s="1"/>
  <c r="AH348" i="46"/>
  <c r="AF348" i="46"/>
  <c r="AD348" i="46"/>
  <c r="AH347" i="46"/>
  <c r="AF347" i="46"/>
  <c r="AD347" i="46"/>
  <c r="U347" i="46"/>
  <c r="S347" i="46"/>
  <c r="Q347" i="46"/>
  <c r="AO347" i="46" s="1"/>
  <c r="K347" i="46"/>
  <c r="AH346" i="46"/>
  <c r="AF346" i="46"/>
  <c r="AD346" i="46"/>
  <c r="AH345" i="46"/>
  <c r="AF345" i="46"/>
  <c r="AD345" i="46"/>
  <c r="AH344" i="46"/>
  <c r="AF344" i="46"/>
  <c r="AD344" i="46"/>
  <c r="AH343" i="46"/>
  <c r="AF343" i="46"/>
  <c r="AD343" i="46"/>
  <c r="AJ344" i="46" s="1"/>
  <c r="AH342" i="46"/>
  <c r="AF342" i="46"/>
  <c r="AD342" i="46"/>
  <c r="AH341" i="46"/>
  <c r="AF341" i="46"/>
  <c r="AD341" i="46"/>
  <c r="U341" i="46"/>
  <c r="S341" i="46"/>
  <c r="Q341" i="46"/>
  <c r="AO341" i="46" s="1"/>
  <c r="K341" i="46"/>
  <c r="AH340" i="46"/>
  <c r="AF340" i="46"/>
  <c r="AD340" i="46"/>
  <c r="AH339" i="46"/>
  <c r="AF339" i="46"/>
  <c r="AD339" i="46"/>
  <c r="AJ340" i="46" s="1"/>
  <c r="AH338" i="46"/>
  <c r="AF338" i="46"/>
  <c r="AD338" i="46"/>
  <c r="AH337" i="46"/>
  <c r="AF337" i="46"/>
  <c r="AD337" i="46"/>
  <c r="AH336" i="46"/>
  <c r="AF336" i="46"/>
  <c r="AD336" i="46"/>
  <c r="AH335" i="46"/>
  <c r="AF335" i="46"/>
  <c r="AD335" i="46"/>
  <c r="U335" i="46"/>
  <c r="S335" i="46"/>
  <c r="Q335" i="46"/>
  <c r="AO335" i="46" s="1"/>
  <c r="K335" i="46"/>
  <c r="AH334" i="46"/>
  <c r="AF334" i="46"/>
  <c r="AD334" i="46"/>
  <c r="AH333" i="46"/>
  <c r="AF333" i="46"/>
  <c r="AD333" i="46"/>
  <c r="AH332" i="46"/>
  <c r="AF332" i="46"/>
  <c r="AD332" i="46"/>
  <c r="AH331" i="46"/>
  <c r="AF331" i="46"/>
  <c r="AD331" i="46"/>
  <c r="AH330" i="46"/>
  <c r="AF330" i="46"/>
  <c r="AD330" i="46"/>
  <c r="AH329" i="46"/>
  <c r="AF329" i="46"/>
  <c r="AD329" i="46"/>
  <c r="U329" i="46"/>
  <c r="S329" i="46"/>
  <c r="Q329" i="46"/>
  <c r="AO329" i="46" s="1"/>
  <c r="K329" i="46"/>
  <c r="AH328" i="46"/>
  <c r="AF328" i="46"/>
  <c r="AI328" i="46" s="1"/>
  <c r="AD328" i="46"/>
  <c r="AH327" i="46"/>
  <c r="AF327" i="46"/>
  <c r="AD327" i="46"/>
  <c r="AH326" i="46"/>
  <c r="AF326" i="46"/>
  <c r="AD326" i="46"/>
  <c r="AH325" i="46"/>
  <c r="AF325" i="46"/>
  <c r="AD325" i="46"/>
  <c r="AH324" i="46"/>
  <c r="AF324" i="46"/>
  <c r="AD324" i="46"/>
  <c r="AH323" i="46"/>
  <c r="AF323" i="46"/>
  <c r="AD323" i="46"/>
  <c r="U323" i="46"/>
  <c r="S323" i="46"/>
  <c r="Q323" i="46"/>
  <c r="AO323" i="46" s="1"/>
  <c r="K323" i="46"/>
  <c r="AH322" i="46"/>
  <c r="AF322" i="46"/>
  <c r="AD322" i="46"/>
  <c r="AH321" i="46"/>
  <c r="AF321" i="46"/>
  <c r="AD321" i="46"/>
  <c r="AK322" i="46" s="1"/>
  <c r="AH320" i="46"/>
  <c r="AF320" i="46"/>
  <c r="AD320" i="46"/>
  <c r="AH319" i="46"/>
  <c r="AF319" i="46"/>
  <c r="AD319" i="46"/>
  <c r="AH318" i="46"/>
  <c r="AF318" i="46"/>
  <c r="AD318" i="46"/>
  <c r="AH317" i="46"/>
  <c r="AF317" i="46"/>
  <c r="AD317" i="46"/>
  <c r="U317" i="46"/>
  <c r="S317" i="46"/>
  <c r="W317" i="46" s="1"/>
  <c r="Q317" i="46"/>
  <c r="AO317" i="46" s="1"/>
  <c r="K317" i="46"/>
  <c r="AH316" i="46"/>
  <c r="AF316" i="46"/>
  <c r="AD316" i="46"/>
  <c r="AH315" i="46"/>
  <c r="AI315" i="46" s="1"/>
  <c r="AF315" i="46"/>
  <c r="AD315" i="46"/>
  <c r="AH314" i="46"/>
  <c r="AF314" i="46"/>
  <c r="AD314" i="46"/>
  <c r="AH313" i="46"/>
  <c r="AF313" i="46"/>
  <c r="AD313" i="46"/>
  <c r="AH312" i="46"/>
  <c r="AF312" i="46"/>
  <c r="AD312" i="46"/>
  <c r="AH311" i="46"/>
  <c r="AF311" i="46"/>
  <c r="AD311" i="46"/>
  <c r="U311" i="46"/>
  <c r="S311" i="46"/>
  <c r="Q311" i="46"/>
  <c r="AO311" i="46" s="1"/>
  <c r="K311" i="46"/>
  <c r="AH310" i="46"/>
  <c r="AF310" i="46"/>
  <c r="AD310" i="46"/>
  <c r="AH309" i="46"/>
  <c r="AF309" i="46"/>
  <c r="AD309" i="46"/>
  <c r="AH308" i="46"/>
  <c r="AF308" i="46"/>
  <c r="AD308" i="46"/>
  <c r="AH307" i="46"/>
  <c r="AF307" i="46"/>
  <c r="AD307" i="46"/>
  <c r="AH306" i="46"/>
  <c r="AF306" i="46"/>
  <c r="AD306" i="46"/>
  <c r="AH305" i="46"/>
  <c r="AF305" i="46"/>
  <c r="AD305" i="46"/>
  <c r="U305" i="46"/>
  <c r="S305" i="46"/>
  <c r="Q305" i="46"/>
  <c r="AO305" i="46" s="1"/>
  <c r="K305" i="46"/>
  <c r="AH304" i="46"/>
  <c r="AF304" i="46"/>
  <c r="AD304" i="46"/>
  <c r="AH303" i="46"/>
  <c r="AF303" i="46"/>
  <c r="AD303" i="46"/>
  <c r="AH302" i="46"/>
  <c r="AF302" i="46"/>
  <c r="AD302" i="46"/>
  <c r="AH301" i="46"/>
  <c r="AF301" i="46"/>
  <c r="AD301" i="46"/>
  <c r="AH300" i="46"/>
  <c r="AF300" i="46"/>
  <c r="AD300" i="46"/>
  <c r="AH299" i="46"/>
  <c r="AF299" i="46"/>
  <c r="AD299" i="46"/>
  <c r="U299" i="46"/>
  <c r="S299" i="46"/>
  <c r="Q299" i="46"/>
  <c r="AO299" i="46" s="1"/>
  <c r="K299" i="46"/>
  <c r="AH298" i="46"/>
  <c r="AF298" i="46"/>
  <c r="AD298" i="46"/>
  <c r="AH297" i="46"/>
  <c r="AF297" i="46"/>
  <c r="AD297" i="46"/>
  <c r="AH296" i="46"/>
  <c r="AF296" i="46"/>
  <c r="AD296" i="46"/>
  <c r="AH295" i="46"/>
  <c r="AF295" i="46"/>
  <c r="AD295" i="46"/>
  <c r="AH294" i="46"/>
  <c r="AF294" i="46"/>
  <c r="AD294" i="46"/>
  <c r="AH293" i="46"/>
  <c r="AF293" i="46"/>
  <c r="AD293" i="46"/>
  <c r="U293" i="46"/>
  <c r="S293" i="46"/>
  <c r="Q293" i="46"/>
  <c r="K293" i="46"/>
  <c r="AH292" i="46"/>
  <c r="AF292" i="46"/>
  <c r="AD292" i="46"/>
  <c r="AH291" i="46"/>
  <c r="AF291" i="46"/>
  <c r="AD291" i="46"/>
  <c r="AH290" i="46"/>
  <c r="AF290" i="46"/>
  <c r="AD290" i="46"/>
  <c r="AH289" i="46"/>
  <c r="AF289" i="46"/>
  <c r="AD289" i="46"/>
  <c r="AH288" i="46"/>
  <c r="AF288" i="46"/>
  <c r="AD288" i="46"/>
  <c r="AH287" i="46"/>
  <c r="AF287" i="46"/>
  <c r="AD287" i="46"/>
  <c r="U287" i="46"/>
  <c r="S287" i="46"/>
  <c r="Q287" i="46"/>
  <c r="AO287" i="46" s="1"/>
  <c r="K287" i="46"/>
  <c r="AH286" i="46"/>
  <c r="AF286" i="46"/>
  <c r="AD286" i="46"/>
  <c r="AH285" i="46"/>
  <c r="AF285" i="46"/>
  <c r="AD285" i="46"/>
  <c r="AH284" i="46"/>
  <c r="AF284" i="46"/>
  <c r="AD284" i="46"/>
  <c r="AH283" i="46"/>
  <c r="AF283" i="46"/>
  <c r="AD283" i="46"/>
  <c r="AH282" i="46"/>
  <c r="AF282" i="46"/>
  <c r="AD282" i="46"/>
  <c r="AH281" i="46"/>
  <c r="AF281" i="46"/>
  <c r="AD281" i="46"/>
  <c r="U281" i="46"/>
  <c r="S281" i="46"/>
  <c r="Q281" i="46"/>
  <c r="K281" i="46"/>
  <c r="AH280" i="46"/>
  <c r="AF280" i="46"/>
  <c r="AD280" i="46"/>
  <c r="AH279" i="46"/>
  <c r="AF279" i="46"/>
  <c r="AD279" i="46"/>
  <c r="AH278" i="46"/>
  <c r="AF278" i="46"/>
  <c r="AD278" i="46"/>
  <c r="AH277" i="46"/>
  <c r="AF277" i="46"/>
  <c r="AD277" i="46"/>
  <c r="AH276" i="46"/>
  <c r="AF276" i="46"/>
  <c r="AD276" i="46"/>
  <c r="AH275" i="46"/>
  <c r="AF275" i="46"/>
  <c r="AD275" i="46"/>
  <c r="U275" i="46"/>
  <c r="S275" i="46"/>
  <c r="Q275" i="46"/>
  <c r="AO275" i="46" s="1"/>
  <c r="K275" i="46"/>
  <c r="AH274" i="46"/>
  <c r="AF274" i="46"/>
  <c r="AD274" i="46"/>
  <c r="AH273" i="46"/>
  <c r="AF273" i="46"/>
  <c r="AD273" i="46"/>
  <c r="AH272" i="46"/>
  <c r="AF272" i="46"/>
  <c r="AD272" i="46"/>
  <c r="AH271" i="46"/>
  <c r="AF271" i="46"/>
  <c r="AD271" i="46"/>
  <c r="AH270" i="46"/>
  <c r="AF270" i="46"/>
  <c r="AD270" i="46"/>
  <c r="AH269" i="46"/>
  <c r="AF269" i="46"/>
  <c r="AD269" i="46"/>
  <c r="U269" i="46"/>
  <c r="S269" i="46"/>
  <c r="Q269" i="46"/>
  <c r="K269" i="46"/>
  <c r="AH268" i="46"/>
  <c r="AF268" i="46"/>
  <c r="AD268" i="46"/>
  <c r="AH267" i="46"/>
  <c r="AF267" i="46"/>
  <c r="AD267" i="46"/>
  <c r="AJ267" i="46" s="1"/>
  <c r="AH266" i="46"/>
  <c r="AF266" i="46"/>
  <c r="AD266" i="46"/>
  <c r="AH265" i="46"/>
  <c r="AF265" i="46"/>
  <c r="AD265" i="46"/>
  <c r="AH264" i="46"/>
  <c r="AF264" i="46"/>
  <c r="AI264" i="46" s="1"/>
  <c r="AD264" i="46"/>
  <c r="AH263" i="46"/>
  <c r="AF263" i="46"/>
  <c r="AD263" i="46"/>
  <c r="U263" i="46"/>
  <c r="S263" i="46"/>
  <c r="Q263" i="46"/>
  <c r="AO263" i="46" s="1"/>
  <c r="K263" i="46"/>
  <c r="AH262" i="46"/>
  <c r="AF262" i="46"/>
  <c r="AD262" i="46"/>
  <c r="AH261" i="46"/>
  <c r="AF261" i="46"/>
  <c r="AD261" i="46"/>
  <c r="AH260" i="46"/>
  <c r="AF260" i="46"/>
  <c r="AI260" i="46" s="1"/>
  <c r="AD260" i="46"/>
  <c r="AH259" i="46"/>
  <c r="AF259" i="46"/>
  <c r="AD259" i="46"/>
  <c r="AH258" i="46"/>
  <c r="AF258" i="46"/>
  <c r="AD258" i="46"/>
  <c r="AH257" i="46"/>
  <c r="AF257" i="46"/>
  <c r="AD257" i="46"/>
  <c r="U257" i="46"/>
  <c r="S257" i="46"/>
  <c r="Q257" i="46"/>
  <c r="K257" i="46"/>
  <c r="AH256" i="46"/>
  <c r="AF256" i="46"/>
  <c r="AI256" i="46" s="1"/>
  <c r="AD256" i="46"/>
  <c r="AH255" i="46"/>
  <c r="AF255" i="46"/>
  <c r="AD255" i="46"/>
  <c r="AH254" i="46"/>
  <c r="AF254" i="46"/>
  <c r="AD254" i="46"/>
  <c r="AH253" i="46"/>
  <c r="AF253" i="46"/>
  <c r="AD253" i="46"/>
  <c r="AH252" i="46"/>
  <c r="AF252" i="46"/>
  <c r="AD252" i="46"/>
  <c r="AH251" i="46"/>
  <c r="AF251" i="46"/>
  <c r="AD251" i="46"/>
  <c r="U251" i="46"/>
  <c r="S251" i="46"/>
  <c r="Q251" i="46"/>
  <c r="AO251" i="46" s="1"/>
  <c r="K251" i="46"/>
  <c r="AH250" i="46"/>
  <c r="AF250" i="46"/>
  <c r="AD250" i="46"/>
  <c r="AH249" i="46"/>
  <c r="AF249" i="46"/>
  <c r="AD249" i="46"/>
  <c r="AH248" i="46"/>
  <c r="AF248" i="46"/>
  <c r="AD248" i="46"/>
  <c r="AH247" i="46"/>
  <c r="AF247" i="46"/>
  <c r="AD247" i="46"/>
  <c r="AH246" i="46"/>
  <c r="AF246" i="46"/>
  <c r="AD246" i="46"/>
  <c r="AH245" i="46"/>
  <c r="AF245" i="46"/>
  <c r="AD245" i="46"/>
  <c r="U245" i="46"/>
  <c r="S245" i="46"/>
  <c r="Q245" i="46"/>
  <c r="K245" i="46"/>
  <c r="AH244" i="46"/>
  <c r="AF244" i="46"/>
  <c r="AD244" i="46"/>
  <c r="AH243" i="46"/>
  <c r="AF243" i="46"/>
  <c r="AD243" i="46"/>
  <c r="AH242" i="46"/>
  <c r="AF242" i="46"/>
  <c r="AD242" i="46"/>
  <c r="AH241" i="46"/>
  <c r="AF241" i="46"/>
  <c r="AD241" i="46"/>
  <c r="AH240" i="46"/>
  <c r="AF240" i="46"/>
  <c r="AD240" i="46"/>
  <c r="AH239" i="46"/>
  <c r="AF239" i="46"/>
  <c r="AD239" i="46"/>
  <c r="U239" i="46"/>
  <c r="S239" i="46"/>
  <c r="Q239" i="46"/>
  <c r="AO239" i="46" s="1"/>
  <c r="K239" i="46"/>
  <c r="AH238" i="46"/>
  <c r="AF238" i="46"/>
  <c r="AD238" i="46"/>
  <c r="AH237" i="46"/>
  <c r="AF237" i="46"/>
  <c r="AD237" i="46"/>
  <c r="AH236" i="46"/>
  <c r="AF236" i="46"/>
  <c r="AI236" i="46" s="1"/>
  <c r="AD236" i="46"/>
  <c r="AH235" i="46"/>
  <c r="AF235" i="46"/>
  <c r="AD235" i="46"/>
  <c r="AH234" i="46"/>
  <c r="AF234" i="46"/>
  <c r="AD234" i="46"/>
  <c r="AH233" i="46"/>
  <c r="AF233" i="46"/>
  <c r="AD233" i="46"/>
  <c r="U233" i="46"/>
  <c r="S233" i="46"/>
  <c r="Q233" i="46"/>
  <c r="AO233" i="46" s="1"/>
  <c r="K233" i="46"/>
  <c r="AH232" i="46"/>
  <c r="AF232" i="46"/>
  <c r="AD232" i="46"/>
  <c r="AH231" i="46"/>
  <c r="AF231" i="46"/>
  <c r="AD231" i="46"/>
  <c r="AH230" i="46"/>
  <c r="AF230" i="46"/>
  <c r="AD230" i="46"/>
  <c r="AH229" i="46"/>
  <c r="AF229" i="46"/>
  <c r="AD229" i="46"/>
  <c r="AH228" i="46"/>
  <c r="AF228" i="46"/>
  <c r="AD228" i="46"/>
  <c r="AO227" i="46"/>
  <c r="AH227" i="46"/>
  <c r="AF227" i="46"/>
  <c r="AI227" i="46" s="1"/>
  <c r="AD227" i="46"/>
  <c r="U227" i="46"/>
  <c r="S227" i="46"/>
  <c r="Q227" i="46"/>
  <c r="K227" i="46"/>
  <c r="AH226" i="46"/>
  <c r="AF226" i="46"/>
  <c r="AD226" i="46"/>
  <c r="AH225" i="46"/>
  <c r="AF225" i="46"/>
  <c r="AD225" i="46"/>
  <c r="AH224" i="46"/>
  <c r="AF224" i="46"/>
  <c r="AD224" i="46"/>
  <c r="AH223" i="46"/>
  <c r="AF223" i="46"/>
  <c r="AD223" i="46"/>
  <c r="AH222" i="46"/>
  <c r="AF222" i="46"/>
  <c r="AD222" i="46"/>
  <c r="AH221" i="46"/>
  <c r="AF221" i="46"/>
  <c r="AD221" i="46"/>
  <c r="U221" i="46"/>
  <c r="S221" i="46"/>
  <c r="Q221" i="46"/>
  <c r="AO221" i="46" s="1"/>
  <c r="K221" i="46"/>
  <c r="AH220" i="46"/>
  <c r="AF220" i="46"/>
  <c r="AD220" i="46"/>
  <c r="AH219" i="46"/>
  <c r="AF219" i="46"/>
  <c r="AD219" i="46"/>
  <c r="AH218" i="46"/>
  <c r="AF218" i="46"/>
  <c r="AD218" i="46"/>
  <c r="AH217" i="46"/>
  <c r="AF217" i="46"/>
  <c r="AD217" i="46"/>
  <c r="AH216" i="46"/>
  <c r="AF216" i="46"/>
  <c r="AD216" i="46"/>
  <c r="AJ217" i="46" s="1"/>
  <c r="AH215" i="46"/>
  <c r="AF215" i="46"/>
  <c r="AD215" i="46"/>
  <c r="U215" i="46"/>
  <c r="S215" i="46"/>
  <c r="Q215" i="46"/>
  <c r="AO215" i="46" s="1"/>
  <c r="K215" i="46"/>
  <c r="AH214" i="46"/>
  <c r="AF214" i="46"/>
  <c r="AD214" i="46"/>
  <c r="AH213" i="46"/>
  <c r="AF213" i="46"/>
  <c r="AD213" i="46"/>
  <c r="AH212" i="46"/>
  <c r="AF212" i="46"/>
  <c r="AD212" i="46"/>
  <c r="AK213" i="46" s="1"/>
  <c r="AH211" i="46"/>
  <c r="AF211" i="46"/>
  <c r="AD211" i="46"/>
  <c r="AH210" i="46"/>
  <c r="AF210" i="46"/>
  <c r="AD210" i="46"/>
  <c r="AH209" i="46"/>
  <c r="AF209" i="46"/>
  <c r="AD209" i="46"/>
  <c r="U209" i="46"/>
  <c r="S209" i="46"/>
  <c r="Q209" i="46"/>
  <c r="AO209" i="46" s="1"/>
  <c r="K209" i="46"/>
  <c r="AH208" i="46"/>
  <c r="AF208" i="46"/>
  <c r="AD208" i="46"/>
  <c r="AH207" i="46"/>
  <c r="AF207" i="46"/>
  <c r="AD207" i="46"/>
  <c r="AH206" i="46"/>
  <c r="AF206" i="46"/>
  <c r="AD206" i="46"/>
  <c r="AH205" i="46"/>
  <c r="AF205" i="46"/>
  <c r="AD205" i="46"/>
  <c r="AH204" i="46"/>
  <c r="AF204" i="46"/>
  <c r="AD204" i="46"/>
  <c r="AJ205" i="46" s="1"/>
  <c r="AH203" i="46"/>
  <c r="AF203" i="46"/>
  <c r="AI203" i="46" s="1"/>
  <c r="AD203" i="46"/>
  <c r="U203" i="46"/>
  <c r="S203" i="46"/>
  <c r="Q203" i="46"/>
  <c r="AO203" i="46" s="1"/>
  <c r="K203" i="46"/>
  <c r="AH202" i="46"/>
  <c r="AF202" i="46"/>
  <c r="AD202" i="46"/>
  <c r="AH201" i="46"/>
  <c r="AF201" i="46"/>
  <c r="AD201" i="46"/>
  <c r="AH200" i="46"/>
  <c r="AF200" i="46"/>
  <c r="AD200" i="46"/>
  <c r="AH199" i="46"/>
  <c r="AF199" i="46"/>
  <c r="AD199" i="46"/>
  <c r="AH198" i="46"/>
  <c r="AF198" i="46"/>
  <c r="AD198" i="46"/>
  <c r="AH197" i="46"/>
  <c r="AF197" i="46"/>
  <c r="AD197" i="46"/>
  <c r="U197" i="46"/>
  <c r="S197" i="46"/>
  <c r="Q197" i="46"/>
  <c r="AO197" i="46" s="1"/>
  <c r="K197" i="46"/>
  <c r="AH196" i="46"/>
  <c r="AF196" i="46"/>
  <c r="AD196" i="46"/>
  <c r="AH195" i="46"/>
  <c r="AF195" i="46"/>
  <c r="AD195" i="46"/>
  <c r="AH194" i="46"/>
  <c r="AF194" i="46"/>
  <c r="AD194" i="46"/>
  <c r="AH193" i="46"/>
  <c r="AF193" i="46"/>
  <c r="AD193" i="46"/>
  <c r="AH192" i="46"/>
  <c r="AF192" i="46"/>
  <c r="AD192" i="46"/>
  <c r="AK193" i="46" s="1"/>
  <c r="AH191" i="46"/>
  <c r="AF191" i="46"/>
  <c r="AD191" i="46"/>
  <c r="U191" i="46"/>
  <c r="S191" i="46"/>
  <c r="Q191" i="46"/>
  <c r="AO191" i="46" s="1"/>
  <c r="K191" i="46"/>
  <c r="AH190" i="46"/>
  <c r="AF190" i="46"/>
  <c r="AD190" i="46"/>
  <c r="AH189" i="46"/>
  <c r="AF189" i="46"/>
  <c r="AD189" i="46"/>
  <c r="AH188" i="46"/>
  <c r="AF188" i="46"/>
  <c r="AD188" i="46"/>
  <c r="AH187" i="46"/>
  <c r="AF187" i="46"/>
  <c r="AD187" i="46"/>
  <c r="AH186" i="46"/>
  <c r="AF186" i="46"/>
  <c r="AD186" i="46"/>
  <c r="AH185" i="46"/>
  <c r="AF185" i="46"/>
  <c r="AD185" i="46"/>
  <c r="U185" i="46"/>
  <c r="S185" i="46"/>
  <c r="Q185" i="46"/>
  <c r="AO185" i="46" s="1"/>
  <c r="K185" i="46"/>
  <c r="AH184" i="46"/>
  <c r="AF184" i="46"/>
  <c r="AD184" i="46"/>
  <c r="AH183" i="46"/>
  <c r="AF183" i="46"/>
  <c r="AD183" i="46"/>
  <c r="AH182" i="46"/>
  <c r="AF182" i="46"/>
  <c r="AD182" i="46"/>
  <c r="AH181" i="46"/>
  <c r="AF181" i="46"/>
  <c r="AD181" i="46"/>
  <c r="AH180" i="46"/>
  <c r="AF180" i="46"/>
  <c r="AD180" i="46"/>
  <c r="AH179" i="46"/>
  <c r="AF179" i="46"/>
  <c r="AI179" i="46" s="1"/>
  <c r="AD179" i="46"/>
  <c r="U179" i="46"/>
  <c r="S179" i="46"/>
  <c r="Q179" i="46"/>
  <c r="AO179" i="46" s="1"/>
  <c r="K179" i="46"/>
  <c r="AH178" i="46"/>
  <c r="AF178" i="46"/>
  <c r="AD178" i="46"/>
  <c r="AH177" i="46"/>
  <c r="AF177" i="46"/>
  <c r="AD177" i="46"/>
  <c r="AH176" i="46"/>
  <c r="AF176" i="46"/>
  <c r="AD176" i="46"/>
  <c r="AH175" i="46"/>
  <c r="AF175" i="46"/>
  <c r="AI175" i="46" s="1"/>
  <c r="AD175" i="46"/>
  <c r="AH174" i="46"/>
  <c r="AF174" i="46"/>
  <c r="AD174" i="46"/>
  <c r="AH173" i="46"/>
  <c r="AF173" i="46"/>
  <c r="AD173" i="46"/>
  <c r="W173" i="46"/>
  <c r="AK173" i="46" s="1"/>
  <c r="U173" i="46"/>
  <c r="S173" i="46"/>
  <c r="Q173" i="46"/>
  <c r="AO173" i="46" s="1"/>
  <c r="K173" i="46"/>
  <c r="AH172" i="46"/>
  <c r="AF172" i="46"/>
  <c r="AD172" i="46"/>
  <c r="AH171" i="46"/>
  <c r="AF171" i="46"/>
  <c r="AD171" i="46"/>
  <c r="AH170" i="46"/>
  <c r="AF170" i="46"/>
  <c r="AD170" i="46"/>
  <c r="AH169" i="46"/>
  <c r="AF169" i="46"/>
  <c r="AD169" i="46"/>
  <c r="AH168" i="46"/>
  <c r="AF168" i="46"/>
  <c r="AD168" i="46"/>
  <c r="AH167" i="46"/>
  <c r="AF167" i="46"/>
  <c r="AD167" i="46"/>
  <c r="U167" i="46"/>
  <c r="S167" i="46"/>
  <c r="W167" i="46" s="1"/>
  <c r="V167" i="46" s="1"/>
  <c r="X167" i="46" s="1"/>
  <c r="Y167" i="46" s="1"/>
  <c r="AU167" i="46" s="1"/>
  <c r="Q167" i="46"/>
  <c r="AO167" i="46" s="1"/>
  <c r="K167" i="46"/>
  <c r="AH166" i="46"/>
  <c r="AF166" i="46"/>
  <c r="AD166" i="46"/>
  <c r="AH165" i="46"/>
  <c r="AF165" i="46"/>
  <c r="AD165" i="46"/>
  <c r="AK166" i="46" s="1"/>
  <c r="AH164" i="46"/>
  <c r="AF164" i="46"/>
  <c r="AD164" i="46"/>
  <c r="AH163" i="46"/>
  <c r="AF163" i="46"/>
  <c r="AD163" i="46"/>
  <c r="AH162" i="46"/>
  <c r="AF162" i="46"/>
  <c r="AI162" i="46" s="1"/>
  <c r="AD162" i="46"/>
  <c r="AH161" i="46"/>
  <c r="AF161" i="46"/>
  <c r="AD161" i="46"/>
  <c r="U161" i="46"/>
  <c r="S161" i="46"/>
  <c r="Q161" i="46"/>
  <c r="AO161" i="46" s="1"/>
  <c r="K161" i="46"/>
  <c r="AH160" i="46"/>
  <c r="AF160" i="46"/>
  <c r="AD160" i="46"/>
  <c r="AH159" i="46"/>
  <c r="AF159" i="46"/>
  <c r="AD159" i="46"/>
  <c r="AH158" i="46"/>
  <c r="AF158" i="46"/>
  <c r="AD158" i="46"/>
  <c r="AH157" i="46"/>
  <c r="AF157" i="46"/>
  <c r="AD157" i="46"/>
  <c r="AH156" i="46"/>
  <c r="AF156" i="46"/>
  <c r="AD156" i="46"/>
  <c r="AH155" i="46"/>
  <c r="AF155" i="46"/>
  <c r="AD155" i="46"/>
  <c r="U155" i="46"/>
  <c r="S155" i="46"/>
  <c r="Q155" i="46"/>
  <c r="AO155" i="46" s="1"/>
  <c r="K155" i="46"/>
  <c r="AH154" i="46"/>
  <c r="AF154" i="46"/>
  <c r="AI154" i="46" s="1"/>
  <c r="AD154" i="46"/>
  <c r="AH153" i="46"/>
  <c r="AF153" i="46"/>
  <c r="AD153" i="46"/>
  <c r="AH152" i="46"/>
  <c r="AF152" i="46"/>
  <c r="AD152" i="46"/>
  <c r="AH151" i="46"/>
  <c r="AF151" i="46"/>
  <c r="AD151" i="46"/>
  <c r="AH150" i="46"/>
  <c r="AF150" i="46"/>
  <c r="AD150" i="46"/>
  <c r="AH149" i="46"/>
  <c r="AF149" i="46"/>
  <c r="AD149" i="46"/>
  <c r="U149" i="46"/>
  <c r="S149" i="46"/>
  <c r="Q149" i="46"/>
  <c r="AO149" i="46" s="1"/>
  <c r="K149" i="46"/>
  <c r="AH148" i="46"/>
  <c r="AF148" i="46"/>
  <c r="AD148" i="46"/>
  <c r="AH147" i="46"/>
  <c r="AF147" i="46"/>
  <c r="AD147" i="46"/>
  <c r="AH146" i="46"/>
  <c r="AF146" i="46"/>
  <c r="AD146" i="46"/>
  <c r="AH145" i="46"/>
  <c r="AF145" i="46"/>
  <c r="AD145" i="46"/>
  <c r="AH144" i="46"/>
  <c r="AF144" i="46"/>
  <c r="AD144" i="46"/>
  <c r="AH143" i="46"/>
  <c r="AF143" i="46"/>
  <c r="AD143" i="46"/>
  <c r="U143" i="46"/>
  <c r="S143" i="46"/>
  <c r="W143" i="46" s="1"/>
  <c r="V143" i="46" s="1"/>
  <c r="X143" i="46" s="1"/>
  <c r="Y143" i="46" s="1"/>
  <c r="AU143" i="46" s="1"/>
  <c r="Q143" i="46"/>
  <c r="AO143" i="46" s="1"/>
  <c r="K143" i="46"/>
  <c r="AH142" i="46"/>
  <c r="AF142" i="46"/>
  <c r="AD142" i="46"/>
  <c r="AH141" i="46"/>
  <c r="AF141" i="46"/>
  <c r="AD141" i="46"/>
  <c r="AK142" i="46" s="1"/>
  <c r="AH140" i="46"/>
  <c r="AF140" i="46"/>
  <c r="AD140" i="46"/>
  <c r="AH139" i="46"/>
  <c r="AF139" i="46"/>
  <c r="AD139" i="46"/>
  <c r="AH138" i="46"/>
  <c r="AF138" i="46"/>
  <c r="AI138" i="46" s="1"/>
  <c r="AD138" i="46"/>
  <c r="AH137" i="46"/>
  <c r="AF137" i="46"/>
  <c r="AD137" i="46"/>
  <c r="U137" i="46"/>
  <c r="S137" i="46"/>
  <c r="Q137" i="46"/>
  <c r="AO137" i="46" s="1"/>
  <c r="K137" i="46"/>
  <c r="AH136" i="46"/>
  <c r="AF136" i="46"/>
  <c r="AD136" i="46"/>
  <c r="AH135" i="46"/>
  <c r="AF135" i="46"/>
  <c r="AD135" i="46"/>
  <c r="AH134" i="46"/>
  <c r="AF134" i="46"/>
  <c r="AD134" i="46"/>
  <c r="AH133" i="46"/>
  <c r="AF133" i="46"/>
  <c r="AD133" i="46"/>
  <c r="AH132" i="46"/>
  <c r="AF132" i="46"/>
  <c r="AD132" i="46"/>
  <c r="AH131" i="46"/>
  <c r="AF131" i="46"/>
  <c r="AD131" i="46"/>
  <c r="U131" i="46"/>
  <c r="S131" i="46"/>
  <c r="Q131" i="46"/>
  <c r="AO131" i="46" s="1"/>
  <c r="K131" i="46"/>
  <c r="AH130" i="46"/>
  <c r="AF130" i="46"/>
  <c r="AD130" i="46"/>
  <c r="AH129" i="46"/>
  <c r="AF129" i="46"/>
  <c r="AD129" i="46"/>
  <c r="AH128" i="46"/>
  <c r="AF128" i="46"/>
  <c r="AD128" i="46"/>
  <c r="AH127" i="46"/>
  <c r="AF127" i="46"/>
  <c r="AD127" i="46"/>
  <c r="AH126" i="46"/>
  <c r="AF126" i="46"/>
  <c r="AD126" i="46"/>
  <c r="AH125" i="46"/>
  <c r="AF125" i="46"/>
  <c r="AD125" i="46"/>
  <c r="U125" i="46"/>
  <c r="S125" i="46"/>
  <c r="Q125" i="46"/>
  <c r="AO125" i="46" s="1"/>
  <c r="K125" i="46"/>
  <c r="AH124" i="46"/>
  <c r="AF124" i="46"/>
  <c r="AD124" i="46"/>
  <c r="AH123" i="46"/>
  <c r="AF123" i="46"/>
  <c r="AD123" i="46"/>
  <c r="AH122" i="46"/>
  <c r="AF122" i="46"/>
  <c r="AD122" i="46"/>
  <c r="AH121" i="46"/>
  <c r="AF121" i="46"/>
  <c r="AD121" i="46"/>
  <c r="AJ121" i="46" s="1"/>
  <c r="AH120" i="46"/>
  <c r="AF120" i="46"/>
  <c r="AD120" i="46"/>
  <c r="AH119" i="46"/>
  <c r="AF119" i="46"/>
  <c r="AD119" i="46"/>
  <c r="U119" i="46"/>
  <c r="S119" i="46"/>
  <c r="Q119" i="46"/>
  <c r="AO119" i="46" s="1"/>
  <c r="K119" i="46"/>
  <c r="AH118" i="46"/>
  <c r="AF118" i="46"/>
  <c r="AD118" i="46"/>
  <c r="AH117" i="46"/>
  <c r="AF117" i="46"/>
  <c r="AD117" i="46"/>
  <c r="AH116" i="46"/>
  <c r="AF116" i="46"/>
  <c r="AD116" i="46"/>
  <c r="AH115" i="46"/>
  <c r="AF115" i="46"/>
  <c r="AD115" i="46"/>
  <c r="AH114" i="46"/>
  <c r="AF114" i="46"/>
  <c r="AD114" i="46"/>
  <c r="AH113" i="46"/>
  <c r="AF113" i="46"/>
  <c r="AD113" i="46"/>
  <c r="U113" i="46"/>
  <c r="S113" i="46"/>
  <c r="Q113" i="46"/>
  <c r="AO113" i="46" s="1"/>
  <c r="K113" i="46"/>
  <c r="AH112" i="46"/>
  <c r="AF112" i="46"/>
  <c r="AD112" i="46"/>
  <c r="AH111" i="46"/>
  <c r="AF111" i="46"/>
  <c r="AD111" i="46"/>
  <c r="AH110" i="46"/>
  <c r="AF110" i="46"/>
  <c r="AD110" i="46"/>
  <c r="AH109" i="46"/>
  <c r="AF109" i="46"/>
  <c r="AD109" i="46"/>
  <c r="AH108" i="46"/>
  <c r="AF108" i="46"/>
  <c r="AD108" i="46"/>
  <c r="AH107" i="46"/>
  <c r="AF107" i="46"/>
  <c r="AD107" i="46"/>
  <c r="U107" i="46"/>
  <c r="S107" i="46"/>
  <c r="Q107" i="46"/>
  <c r="AO107" i="46" s="1"/>
  <c r="K107" i="46"/>
  <c r="AH106" i="46"/>
  <c r="AF106" i="46"/>
  <c r="AD106" i="46"/>
  <c r="AH105" i="46"/>
  <c r="AF105" i="46"/>
  <c r="AD105" i="46"/>
  <c r="AH104" i="46"/>
  <c r="AF104" i="46"/>
  <c r="AI104" i="46" s="1"/>
  <c r="AD104" i="46"/>
  <c r="AH103" i="46"/>
  <c r="AF103" i="46"/>
  <c r="AD103" i="46"/>
  <c r="AH102" i="46"/>
  <c r="AF102" i="46"/>
  <c r="AD102" i="46"/>
  <c r="AH101" i="46"/>
  <c r="AF101" i="46"/>
  <c r="AD101" i="46"/>
  <c r="U101" i="46"/>
  <c r="S101" i="46"/>
  <c r="Q101" i="46"/>
  <c r="AO101" i="46" s="1"/>
  <c r="K101" i="46"/>
  <c r="AH100" i="46"/>
  <c r="AF100" i="46"/>
  <c r="AI100" i="46" s="1"/>
  <c r="AD100" i="46"/>
  <c r="AH99" i="46"/>
  <c r="AF99" i="46"/>
  <c r="AD99" i="46"/>
  <c r="AH98" i="46"/>
  <c r="AF98" i="46"/>
  <c r="AD98" i="46"/>
  <c r="AH97" i="46"/>
  <c r="AF97" i="46"/>
  <c r="AD97" i="46"/>
  <c r="AH96" i="46"/>
  <c r="AF96" i="46"/>
  <c r="AD96" i="46"/>
  <c r="AH95" i="46"/>
  <c r="AF95" i="46"/>
  <c r="AD95" i="46"/>
  <c r="U95" i="46"/>
  <c r="S95" i="46"/>
  <c r="Q95" i="46"/>
  <c r="K95" i="46"/>
  <c r="AH94" i="46"/>
  <c r="AF94" i="46"/>
  <c r="AD94" i="46"/>
  <c r="AH93" i="46"/>
  <c r="AF93" i="46"/>
  <c r="AD93" i="46"/>
  <c r="AH92" i="46"/>
  <c r="AF92" i="46"/>
  <c r="AD92" i="46"/>
  <c r="AH91" i="46"/>
  <c r="AF91" i="46"/>
  <c r="AD91" i="46"/>
  <c r="AK92" i="46" s="1"/>
  <c r="AH90" i="46"/>
  <c r="AF90" i="46"/>
  <c r="AD90" i="46"/>
  <c r="AH89" i="46"/>
  <c r="AF89" i="46"/>
  <c r="AD89" i="46"/>
  <c r="U89" i="46"/>
  <c r="S89" i="46"/>
  <c r="W89" i="46" s="1"/>
  <c r="AR89" i="46" s="1"/>
  <c r="Q89" i="46"/>
  <c r="AO89" i="46" s="1"/>
  <c r="K89" i="46"/>
  <c r="AH88" i="46"/>
  <c r="AF88" i="46"/>
  <c r="AD88" i="46"/>
  <c r="AH87" i="46"/>
  <c r="AF87" i="46"/>
  <c r="AD87" i="46"/>
  <c r="AH86" i="46"/>
  <c r="AF86" i="46"/>
  <c r="AD86" i="46"/>
  <c r="AH85" i="46"/>
  <c r="AF85" i="46"/>
  <c r="AD85" i="46"/>
  <c r="AH84" i="46"/>
  <c r="AF84" i="46"/>
  <c r="AD84" i="46"/>
  <c r="AH83" i="46"/>
  <c r="AF83" i="46"/>
  <c r="AD83" i="46"/>
  <c r="U83" i="46"/>
  <c r="S83" i="46"/>
  <c r="Q83" i="46"/>
  <c r="K83" i="46"/>
  <c r="AH82" i="46"/>
  <c r="AF82" i="46"/>
  <c r="AD82" i="46"/>
  <c r="AH81" i="46"/>
  <c r="AF81" i="46"/>
  <c r="AD81" i="46"/>
  <c r="AH80" i="46"/>
  <c r="AF80" i="46"/>
  <c r="AD80" i="46"/>
  <c r="AH79" i="46"/>
  <c r="AF79" i="46"/>
  <c r="AD79" i="46"/>
  <c r="AH78" i="46"/>
  <c r="AF78" i="46"/>
  <c r="AD78" i="46"/>
  <c r="AH77" i="46"/>
  <c r="AF77" i="46"/>
  <c r="AD77" i="46"/>
  <c r="U77" i="46"/>
  <c r="S77" i="46"/>
  <c r="Q77" i="46"/>
  <c r="AO77" i="46" s="1"/>
  <c r="K77" i="46"/>
  <c r="AH76" i="46"/>
  <c r="AF76" i="46"/>
  <c r="AD76" i="46"/>
  <c r="AH75" i="46"/>
  <c r="AF75" i="46"/>
  <c r="AD75" i="46"/>
  <c r="AH74" i="46"/>
  <c r="AF74" i="46"/>
  <c r="AD74" i="46"/>
  <c r="AH73" i="46"/>
  <c r="AF73" i="46"/>
  <c r="AD73" i="46"/>
  <c r="AH72" i="46"/>
  <c r="AF72" i="46"/>
  <c r="AD72" i="46"/>
  <c r="AH71" i="46"/>
  <c r="AF71" i="46"/>
  <c r="AD71" i="46"/>
  <c r="U71" i="46"/>
  <c r="S71" i="46"/>
  <c r="Q71" i="46"/>
  <c r="K71" i="46"/>
  <c r="AH70" i="46"/>
  <c r="AF70" i="46"/>
  <c r="AD70" i="46"/>
  <c r="AH69" i="46"/>
  <c r="AF69" i="46"/>
  <c r="AD69" i="46"/>
  <c r="AH68" i="46"/>
  <c r="AF68" i="46"/>
  <c r="AD68" i="46"/>
  <c r="AH67" i="46"/>
  <c r="AF67" i="46"/>
  <c r="AD67" i="46"/>
  <c r="AH66" i="46"/>
  <c r="AF66" i="46"/>
  <c r="AD66" i="46"/>
  <c r="AH65" i="46"/>
  <c r="AF65" i="46"/>
  <c r="AD65" i="46"/>
  <c r="U65" i="46"/>
  <c r="S65" i="46"/>
  <c r="W65" i="46" s="1"/>
  <c r="AR65" i="46" s="1"/>
  <c r="Q65" i="46"/>
  <c r="AO65" i="46" s="1"/>
  <c r="K65" i="46"/>
  <c r="AH64" i="46"/>
  <c r="AF64" i="46"/>
  <c r="AD64" i="46"/>
  <c r="AH63" i="46"/>
  <c r="AF63" i="46"/>
  <c r="AD63" i="46"/>
  <c r="AH62" i="46"/>
  <c r="AF62" i="46"/>
  <c r="AD62" i="46"/>
  <c r="AH61" i="46"/>
  <c r="AF61" i="46"/>
  <c r="AD61" i="46"/>
  <c r="AH60" i="46"/>
  <c r="AF60" i="46"/>
  <c r="AI60" i="46" s="1"/>
  <c r="AD60" i="46"/>
  <c r="AH59" i="46"/>
  <c r="AF59" i="46"/>
  <c r="AD59" i="46"/>
  <c r="U59" i="46"/>
  <c r="S59" i="46"/>
  <c r="Q59" i="46"/>
  <c r="K59" i="46"/>
  <c r="AH58" i="46"/>
  <c r="AF58" i="46"/>
  <c r="AD58" i="46"/>
  <c r="AH57" i="46"/>
  <c r="AF57" i="46"/>
  <c r="AD57" i="46"/>
  <c r="AH56" i="46"/>
  <c r="AF56" i="46"/>
  <c r="AI56" i="46" s="1"/>
  <c r="AD56" i="46"/>
  <c r="AH55" i="46"/>
  <c r="AF55" i="46"/>
  <c r="AD55" i="46"/>
  <c r="AH54" i="46"/>
  <c r="AF54" i="46"/>
  <c r="AD54" i="46"/>
  <c r="AH53" i="46"/>
  <c r="AF53" i="46"/>
  <c r="AD53" i="46"/>
  <c r="U53" i="46"/>
  <c r="S53" i="46"/>
  <c r="Q53" i="46"/>
  <c r="AO53" i="46" s="1"/>
  <c r="K53" i="46"/>
  <c r="AH52" i="46"/>
  <c r="AF52" i="46"/>
  <c r="AI52" i="46" s="1"/>
  <c r="AD52" i="46"/>
  <c r="AH51" i="46"/>
  <c r="AF51" i="46"/>
  <c r="AD51" i="46"/>
  <c r="AK52" i="46" s="1"/>
  <c r="AH50" i="46"/>
  <c r="AF50" i="46"/>
  <c r="AD50" i="46"/>
  <c r="AH49" i="46"/>
  <c r="AF49" i="46"/>
  <c r="AD49" i="46"/>
  <c r="AH48" i="46"/>
  <c r="AF48" i="46"/>
  <c r="AD48" i="46"/>
  <c r="AH47" i="46"/>
  <c r="AF47" i="46"/>
  <c r="AD47" i="46"/>
  <c r="U47" i="46"/>
  <c r="S47" i="46"/>
  <c r="Q47" i="46"/>
  <c r="K47" i="46"/>
  <c r="AH46" i="46"/>
  <c r="AF46" i="46"/>
  <c r="AD46" i="46"/>
  <c r="AH45" i="46"/>
  <c r="AF45" i="46"/>
  <c r="AD45" i="46"/>
  <c r="AH44" i="46"/>
  <c r="AF44" i="46"/>
  <c r="AD44" i="46"/>
  <c r="AH43" i="46"/>
  <c r="AF43" i="46"/>
  <c r="AD43" i="46"/>
  <c r="AH42" i="46"/>
  <c r="AF42" i="46"/>
  <c r="AI42" i="46" s="1"/>
  <c r="AD42" i="46"/>
  <c r="AH41" i="46"/>
  <c r="AF41" i="46"/>
  <c r="AD41" i="46"/>
  <c r="U41" i="46"/>
  <c r="S41" i="46"/>
  <c r="Q41" i="46"/>
  <c r="AO41" i="46" s="1"/>
  <c r="K41" i="46"/>
  <c r="AH40" i="46"/>
  <c r="AF40" i="46"/>
  <c r="AD40" i="46"/>
  <c r="AH39" i="46"/>
  <c r="AF39" i="46"/>
  <c r="AD39" i="46"/>
  <c r="AH38" i="46"/>
  <c r="AF38" i="46"/>
  <c r="AD38" i="46"/>
  <c r="AH37" i="46"/>
  <c r="AF37" i="46"/>
  <c r="AD37" i="46"/>
  <c r="AH36" i="46"/>
  <c r="AF36" i="46"/>
  <c r="AD36" i="46"/>
  <c r="AH35" i="46"/>
  <c r="AF35" i="46"/>
  <c r="AD35" i="46"/>
  <c r="U35" i="46"/>
  <c r="S35" i="46"/>
  <c r="Q35" i="46"/>
  <c r="AO35" i="46" s="1"/>
  <c r="K35" i="46"/>
  <c r="AH34" i="46"/>
  <c r="AF34" i="46"/>
  <c r="AD34" i="46"/>
  <c r="AH33" i="46"/>
  <c r="AF33" i="46"/>
  <c r="AD33" i="46"/>
  <c r="AH32" i="46"/>
  <c r="AF32" i="46"/>
  <c r="AD32" i="46"/>
  <c r="AH31" i="46"/>
  <c r="AF31" i="46"/>
  <c r="AD31" i="46"/>
  <c r="AH30" i="46"/>
  <c r="AF30" i="46"/>
  <c r="AD30" i="46"/>
  <c r="AH29" i="46"/>
  <c r="AF29" i="46"/>
  <c r="AD29" i="46"/>
  <c r="U29" i="46"/>
  <c r="S29" i="46"/>
  <c r="Q29" i="46"/>
  <c r="AO29" i="46" s="1"/>
  <c r="K29" i="46"/>
  <c r="AH28" i="46"/>
  <c r="AF28" i="46"/>
  <c r="AD28" i="46"/>
  <c r="AH27" i="46"/>
  <c r="AF27" i="46"/>
  <c r="AD27" i="46"/>
  <c r="AH26" i="46"/>
  <c r="AF26" i="46"/>
  <c r="AD26" i="46"/>
  <c r="AH25" i="46"/>
  <c r="AF25" i="46"/>
  <c r="AD25" i="46"/>
  <c r="AH24" i="46"/>
  <c r="AF24" i="46"/>
  <c r="AD24" i="46"/>
  <c r="AH23" i="46"/>
  <c r="AF23" i="46"/>
  <c r="AD23" i="46"/>
  <c r="U23" i="46"/>
  <c r="S23" i="46"/>
  <c r="Q23" i="46"/>
  <c r="AO23" i="46" s="1"/>
  <c r="K23" i="46"/>
  <c r="AH22" i="46"/>
  <c r="AF22" i="46"/>
  <c r="AD22" i="46"/>
  <c r="AH21" i="46"/>
  <c r="AF21" i="46"/>
  <c r="AD21" i="46"/>
  <c r="AH20" i="46"/>
  <c r="AF20" i="46"/>
  <c r="AD20" i="46"/>
  <c r="AH19" i="46"/>
  <c r="AF19" i="46"/>
  <c r="AD19" i="46"/>
  <c r="AH18" i="46"/>
  <c r="AF18" i="46"/>
  <c r="AD18" i="46"/>
  <c r="AH17" i="46"/>
  <c r="AF17" i="46"/>
  <c r="AD17" i="46"/>
  <c r="U17" i="46"/>
  <c r="S17" i="46"/>
  <c r="Q17" i="46"/>
  <c r="AO17" i="46" s="1"/>
  <c r="K17" i="46"/>
  <c r="AH16" i="46"/>
  <c r="AF16" i="46"/>
  <c r="AD16" i="46"/>
  <c r="AH15" i="46"/>
  <c r="AF15" i="46"/>
  <c r="AD15" i="46"/>
  <c r="AH14" i="46"/>
  <c r="AF14" i="46"/>
  <c r="AD14" i="46"/>
  <c r="AH13" i="46"/>
  <c r="AF13" i="46"/>
  <c r="AD13" i="46"/>
  <c r="AH12" i="46"/>
  <c r="AF12" i="46"/>
  <c r="AD12" i="46"/>
  <c r="AH11" i="46"/>
  <c r="AF11" i="46"/>
  <c r="AD11" i="46"/>
  <c r="U11" i="46"/>
  <c r="S11" i="46"/>
  <c r="Q11" i="46"/>
  <c r="AO11" i="46" s="1"/>
  <c r="K11" i="46"/>
  <c r="AK218" i="46" l="1"/>
  <c r="AK590" i="46"/>
  <c r="AI774" i="46"/>
  <c r="W803" i="46"/>
  <c r="AI862" i="46"/>
  <c r="AI890" i="46"/>
  <c r="AI47" i="46"/>
  <c r="AI152" i="46"/>
  <c r="AI159" i="46"/>
  <c r="W209" i="46"/>
  <c r="V209" i="46" s="1"/>
  <c r="X209" i="46" s="1"/>
  <c r="Y209" i="46" s="1"/>
  <c r="AU209" i="46" s="1"/>
  <c r="AI282" i="46"/>
  <c r="AI361" i="46"/>
  <c r="AI461" i="46"/>
  <c r="AK512" i="46"/>
  <c r="AI607" i="46"/>
  <c r="W725" i="46"/>
  <c r="AR725" i="46" s="1"/>
  <c r="AI736" i="46"/>
  <c r="AI744" i="46"/>
  <c r="AK535" i="46"/>
  <c r="AJ671" i="46"/>
  <c r="AJ773" i="46"/>
  <c r="W59" i="46"/>
  <c r="AI20" i="46"/>
  <c r="W29" i="46"/>
  <c r="V29" i="46" s="1"/>
  <c r="X29" i="46" s="1"/>
  <c r="Y29" i="46" s="1"/>
  <c r="AU29" i="46" s="1"/>
  <c r="AI48" i="46"/>
  <c r="AI64" i="46"/>
  <c r="W77" i="46"/>
  <c r="AR77" i="46" s="1"/>
  <c r="AI88" i="46"/>
  <c r="AI92" i="46"/>
  <c r="AI96" i="46"/>
  <c r="W101" i="46"/>
  <c r="AR101" i="46" s="1"/>
  <c r="AI286" i="46"/>
  <c r="AI294" i="46"/>
  <c r="W299" i="46"/>
  <c r="AI406" i="46"/>
  <c r="AI499" i="46"/>
  <c r="AI578" i="46"/>
  <c r="AI595" i="46"/>
  <c r="AJ241" i="46"/>
  <c r="AK256" i="46"/>
  <c r="AI513" i="46"/>
  <c r="AI537" i="46"/>
  <c r="AI545" i="46"/>
  <c r="AI602" i="46"/>
  <c r="AJ633" i="46"/>
  <c r="AI698" i="46"/>
  <c r="AJ819" i="46"/>
  <c r="AI859" i="46"/>
  <c r="AI876" i="46"/>
  <c r="AI27" i="46"/>
  <c r="AI51" i="46"/>
  <c r="AI55" i="46"/>
  <c r="AI75" i="46"/>
  <c r="AI79" i="46"/>
  <c r="AI83" i="46"/>
  <c r="W149" i="46"/>
  <c r="AK149" i="46" s="1"/>
  <c r="W251" i="46"/>
  <c r="V251" i="46" s="1"/>
  <c r="X251" i="46" s="1"/>
  <c r="Y251" i="46" s="1"/>
  <c r="AU251" i="46" s="1"/>
  <c r="AI257" i="46"/>
  <c r="AI436" i="46"/>
  <c r="AI444" i="46"/>
  <c r="AI464" i="46"/>
  <c r="AI468" i="46"/>
  <c r="AI494" i="46"/>
  <c r="AI566" i="46"/>
  <c r="AI570" i="46"/>
  <c r="AI592" i="46"/>
  <c r="AI609" i="46"/>
  <c r="AI617" i="46"/>
  <c r="AI637" i="46"/>
  <c r="AI641" i="46"/>
  <c r="W659" i="46"/>
  <c r="AI723" i="46"/>
  <c r="W743" i="46"/>
  <c r="V743" i="46" s="1"/>
  <c r="X743" i="46" s="1"/>
  <c r="Y743" i="46" s="1"/>
  <c r="AU743" i="46" s="1"/>
  <c r="AI775" i="46"/>
  <c r="AI803" i="46"/>
  <c r="AJ803" i="46" s="1"/>
  <c r="AI847" i="46"/>
  <c r="AJ56" i="46"/>
  <c r="AI114" i="46"/>
  <c r="AI117" i="46"/>
  <c r="AI219" i="46"/>
  <c r="AI226" i="46"/>
  <c r="AI251" i="46"/>
  <c r="W293" i="46"/>
  <c r="AR293" i="46" s="1"/>
  <c r="AK298" i="46"/>
  <c r="AJ302" i="46"/>
  <c r="AI363" i="46"/>
  <c r="AI369" i="46"/>
  <c r="AI380" i="46"/>
  <c r="AJ478" i="46"/>
  <c r="AI519" i="46"/>
  <c r="AI523" i="46"/>
  <c r="AI527" i="46"/>
  <c r="AJ527" i="46" s="1"/>
  <c r="AI567" i="46"/>
  <c r="AI575" i="46"/>
  <c r="AJ579" i="46"/>
  <c r="AI678" i="46"/>
  <c r="AK688" i="46"/>
  <c r="W707" i="46"/>
  <c r="AR707" i="46" s="1"/>
  <c r="AI709" i="46"/>
  <c r="AI724" i="46"/>
  <c r="AI728" i="46"/>
  <c r="AI732" i="46"/>
  <c r="AI752" i="46"/>
  <c r="W791" i="46"/>
  <c r="AR791" i="46" s="1"/>
  <c r="AI874" i="46"/>
  <c r="AI878" i="46"/>
  <c r="AJ63" i="46"/>
  <c r="W287" i="46"/>
  <c r="AI298" i="46"/>
  <c r="AI302" i="46"/>
  <c r="AI354" i="46"/>
  <c r="AJ365" i="46"/>
  <c r="AI371" i="46"/>
  <c r="AJ371" i="46" s="1"/>
  <c r="AI465" i="46"/>
  <c r="AK494" i="46"/>
  <c r="AJ518" i="46"/>
  <c r="AI526" i="46"/>
  <c r="AI550" i="46"/>
  <c r="AI668" i="46"/>
  <c r="AK680" i="46"/>
  <c r="AJ699" i="46"/>
  <c r="AI715" i="46"/>
  <c r="AJ807" i="46"/>
  <c r="W809" i="46"/>
  <c r="AR809" i="46" s="1"/>
  <c r="AJ812" i="46"/>
  <c r="AJ836" i="46"/>
  <c r="AI848" i="46"/>
  <c r="W857" i="46"/>
  <c r="AR857" i="46" s="1"/>
  <c r="AK127" i="46"/>
  <c r="AJ273" i="46"/>
  <c r="AK386" i="46"/>
  <c r="AK595" i="46"/>
  <c r="AJ652" i="46"/>
  <c r="AK27" i="46"/>
  <c r="AI15" i="46"/>
  <c r="W107" i="46"/>
  <c r="AR107" i="46" s="1"/>
  <c r="AI122" i="46"/>
  <c r="AI126" i="46"/>
  <c r="AI142" i="46"/>
  <c r="AI146" i="46"/>
  <c r="AI150" i="46"/>
  <c r="W155" i="46"/>
  <c r="V155" i="46" s="1"/>
  <c r="X155" i="46" s="1"/>
  <c r="Y155" i="46" s="1"/>
  <c r="AU155" i="46" s="1"/>
  <c r="AI183" i="46"/>
  <c r="AI187" i="46"/>
  <c r="AI207" i="46"/>
  <c r="AK231" i="46"/>
  <c r="W305" i="46"/>
  <c r="AR305" i="46" s="1"/>
  <c r="AI348" i="46"/>
  <c r="AK406" i="46"/>
  <c r="AI415" i="46"/>
  <c r="AI480" i="46"/>
  <c r="AI496" i="46"/>
  <c r="AJ507" i="46"/>
  <c r="AJ559" i="46"/>
  <c r="AI565" i="46"/>
  <c r="AK586" i="46"/>
  <c r="AI601" i="46"/>
  <c r="AK640" i="46"/>
  <c r="AI682" i="46"/>
  <c r="AI718" i="46"/>
  <c r="AI737" i="46"/>
  <c r="AJ737" i="46" s="1"/>
  <c r="AI750" i="46"/>
  <c r="AI753" i="46"/>
  <c r="AK806" i="46"/>
  <c r="AI807" i="46"/>
  <c r="AI842" i="46"/>
  <c r="AI89" i="46"/>
  <c r="AK97" i="46"/>
  <c r="AI105" i="46"/>
  <c r="AI153" i="46"/>
  <c r="AI174" i="46"/>
  <c r="AI198" i="46"/>
  <c r="AK226" i="46"/>
  <c r="W227" i="46"/>
  <c r="AK227" i="46" s="1"/>
  <c r="AI255" i="46"/>
  <c r="AI283" i="46"/>
  <c r="AK291" i="46"/>
  <c r="AI327" i="46"/>
  <c r="AI331" i="46"/>
  <c r="AI335" i="46"/>
  <c r="AI351" i="46"/>
  <c r="AK388" i="46"/>
  <c r="AI409" i="46"/>
  <c r="AK412" i="46"/>
  <c r="AK434" i="46"/>
  <c r="AI466" i="46"/>
  <c r="AI470" i="46"/>
  <c r="AI483" i="46"/>
  <c r="AI487" i="46"/>
  <c r="AI491" i="46"/>
  <c r="AI507" i="46"/>
  <c r="AI511" i="46"/>
  <c r="AK523" i="46"/>
  <c r="AI563" i="46"/>
  <c r="AI585" i="46"/>
  <c r="AI599" i="46"/>
  <c r="AJ599" i="46" s="1"/>
  <c r="AK603" i="46"/>
  <c r="AJ627" i="46"/>
  <c r="AI677" i="46"/>
  <c r="AI697" i="46"/>
  <c r="AI716" i="46"/>
  <c r="AI720" i="46"/>
  <c r="AK724" i="46"/>
  <c r="AK789" i="46"/>
  <c r="AK16" i="46"/>
  <c r="AI22" i="46"/>
  <c r="AK55" i="46"/>
  <c r="AI63" i="46"/>
  <c r="AI87" i="46"/>
  <c r="W113" i="46"/>
  <c r="AK129" i="46"/>
  <c r="AI134" i="46"/>
  <c r="AI141" i="46"/>
  <c r="AI165" i="46"/>
  <c r="AI178" i="46"/>
  <c r="AI182" i="46"/>
  <c r="W191" i="46"/>
  <c r="AR191" i="46" s="1"/>
  <c r="AR209" i="46"/>
  <c r="AJ229" i="46"/>
  <c r="AI289" i="46"/>
  <c r="AK400" i="46"/>
  <c r="W401" i="46"/>
  <c r="AI419" i="46"/>
  <c r="AI443" i="46"/>
  <c r="AJ443" i="46" s="1"/>
  <c r="AJ444" i="46" s="1"/>
  <c r="AI463" i="46"/>
  <c r="AI503" i="46"/>
  <c r="AI516" i="46"/>
  <c r="AK518" i="46"/>
  <c r="AI529" i="46"/>
  <c r="AI538" i="46"/>
  <c r="AI542" i="46"/>
  <c r="AI546" i="46"/>
  <c r="AI553" i="46"/>
  <c r="W575" i="46"/>
  <c r="W587" i="46"/>
  <c r="V587" i="46" s="1"/>
  <c r="X587" i="46" s="1"/>
  <c r="Y587" i="46" s="1"/>
  <c r="AU587" i="46" s="1"/>
  <c r="AJ590" i="46"/>
  <c r="AI591" i="46"/>
  <c r="AJ613" i="46"/>
  <c r="AI621" i="46"/>
  <c r="AI625" i="46"/>
  <c r="AI629" i="46"/>
  <c r="AJ629" i="46" s="1"/>
  <c r="AJ663" i="46"/>
  <c r="AJ667" i="46"/>
  <c r="AI694" i="46"/>
  <c r="AJ703" i="46"/>
  <c r="AI704" i="46"/>
  <c r="AJ748" i="46"/>
  <c r="AK765" i="46"/>
  <c r="AK769" i="46"/>
  <c r="W779" i="46"/>
  <c r="AI834" i="46"/>
  <c r="W839" i="46"/>
  <c r="V839" i="46" s="1"/>
  <c r="X839" i="46" s="1"/>
  <c r="Y839" i="46" s="1"/>
  <c r="AU839" i="46" s="1"/>
  <c r="AI860" i="46"/>
  <c r="W869" i="46"/>
  <c r="V869" i="46" s="1"/>
  <c r="X869" i="46" s="1"/>
  <c r="Y869" i="46" s="1"/>
  <c r="AU869" i="46" s="1"/>
  <c r="AK872" i="46"/>
  <c r="AI16" i="46"/>
  <c r="AI33" i="46"/>
  <c r="AJ44" i="46"/>
  <c r="AI54" i="46"/>
  <c r="AI70" i="46"/>
  <c r="AI74" i="46"/>
  <c r="AI102" i="46"/>
  <c r="AI128" i="46"/>
  <c r="AK135" i="46"/>
  <c r="W137" i="46"/>
  <c r="AR137" i="46" s="1"/>
  <c r="AI279" i="46"/>
  <c r="AI326" i="46"/>
  <c r="AI373" i="46"/>
  <c r="AI399" i="46"/>
  <c r="AI403" i="46"/>
  <c r="AI407" i="46"/>
  <c r="AI418" i="46"/>
  <c r="AI422" i="46"/>
  <c r="AI426" i="46"/>
  <c r="W431" i="46"/>
  <c r="AR431" i="46" s="1"/>
  <c r="AJ547" i="46"/>
  <c r="AI579" i="46"/>
  <c r="AI583" i="46"/>
  <c r="AI612" i="46"/>
  <c r="W641" i="46"/>
  <c r="AR641" i="46" s="1"/>
  <c r="W671" i="46"/>
  <c r="AR671" i="46" s="1"/>
  <c r="AI702" i="46"/>
  <c r="AI711" i="46"/>
  <c r="W713" i="46"/>
  <c r="AR713" i="46" s="1"/>
  <c r="W719" i="46"/>
  <c r="AI727" i="46"/>
  <c r="AI751" i="46"/>
  <c r="AI777" i="46"/>
  <c r="AK844" i="46"/>
  <c r="AJ243" i="46"/>
  <c r="AK567" i="46"/>
  <c r="AJ808" i="46"/>
  <c r="AK811" i="46"/>
  <c r="AI875" i="46"/>
  <c r="AK100" i="46"/>
  <c r="AK117" i="46"/>
  <c r="AI118" i="46"/>
  <c r="AK121" i="46"/>
  <c r="AK154" i="46"/>
  <c r="AI176" i="46"/>
  <c r="AI180" i="46"/>
  <c r="AK195" i="46"/>
  <c r="W275" i="46"/>
  <c r="AI287" i="46"/>
  <c r="AJ287" i="46" s="1"/>
  <c r="AJ288" i="46" s="1"/>
  <c r="AJ289" i="46" s="1"/>
  <c r="AK328" i="46"/>
  <c r="AK352" i="46"/>
  <c r="AJ424" i="46"/>
  <c r="AK591" i="46"/>
  <c r="AI593" i="46"/>
  <c r="AK804" i="46"/>
  <c r="AJ834" i="46"/>
  <c r="AI839" i="46"/>
  <c r="AJ839" i="46" s="1"/>
  <c r="AK847" i="46"/>
  <c r="AI882" i="46"/>
  <c r="AI891" i="46"/>
  <c r="AI11" i="46"/>
  <c r="AJ11" i="46" s="1"/>
  <c r="AK39" i="46"/>
  <c r="AI44" i="46"/>
  <c r="AK80" i="46"/>
  <c r="AI35" i="46"/>
  <c r="AJ35" i="46" s="1"/>
  <c r="AJ36" i="46" s="1"/>
  <c r="AJ37" i="46" s="1"/>
  <c r="AP35" i="46" s="1"/>
  <c r="AQ35" i="46" s="1"/>
  <c r="AK87" i="46"/>
  <c r="W131" i="46"/>
  <c r="AJ145" i="46"/>
  <c r="AK165" i="46"/>
  <c r="AJ181" i="46"/>
  <c r="AK242" i="46"/>
  <c r="AI243" i="46"/>
  <c r="AJ338" i="46"/>
  <c r="AI393" i="46"/>
  <c r="AI554" i="46"/>
  <c r="AK566" i="46"/>
  <c r="AI606" i="46"/>
  <c r="AK625" i="46"/>
  <c r="AK675" i="46"/>
  <c r="AK687" i="46"/>
  <c r="AK787" i="46"/>
  <c r="AJ821" i="46"/>
  <c r="AI822" i="46"/>
  <c r="AK837" i="46"/>
  <c r="AJ88" i="46"/>
  <c r="AK43" i="46"/>
  <c r="AI72" i="46"/>
  <c r="AI29" i="46"/>
  <c r="AJ52" i="46"/>
  <c r="AI66" i="46"/>
  <c r="AK66" i="46" s="1"/>
  <c r="AK67" i="46" s="1"/>
  <c r="AK68" i="46" s="1"/>
  <c r="AI86" i="46"/>
  <c r="W125" i="46"/>
  <c r="V125" i="46" s="1"/>
  <c r="X125" i="46" s="1"/>
  <c r="Y125" i="46" s="1"/>
  <c r="AU125" i="46" s="1"/>
  <c r="AK131" i="46"/>
  <c r="AK132" i="46" s="1"/>
  <c r="AK133" i="46" s="1"/>
  <c r="W179" i="46"/>
  <c r="AI201" i="46"/>
  <c r="AI211" i="46"/>
  <c r="AI237" i="46"/>
  <c r="AI241" i="46"/>
  <c r="AK244" i="46"/>
  <c r="W263" i="46"/>
  <c r="AK263" i="46" s="1"/>
  <c r="AI275" i="46"/>
  <c r="AJ275" i="46" s="1"/>
  <c r="AI318" i="46"/>
  <c r="W323" i="46"/>
  <c r="AI334" i="46"/>
  <c r="W347" i="46"/>
  <c r="AR347" i="46" s="1"/>
  <c r="AI387" i="46"/>
  <c r="AI395" i="46"/>
  <c r="AI411" i="46"/>
  <c r="AI414" i="46"/>
  <c r="AI434" i="46"/>
  <c r="AI438" i="46"/>
  <c r="AK531" i="46"/>
  <c r="AI561" i="46"/>
  <c r="AI594" i="46"/>
  <c r="AK598" i="46"/>
  <c r="W605" i="46"/>
  <c r="AI616" i="46"/>
  <c r="AI671" i="46"/>
  <c r="W689" i="46"/>
  <c r="AR689" i="46" s="1"/>
  <c r="AI719" i="46"/>
  <c r="AI735" i="46"/>
  <c r="AJ747" i="46"/>
  <c r="AI756" i="46"/>
  <c r="W761" i="46"/>
  <c r="AK777" i="46"/>
  <c r="AI778" i="46"/>
  <c r="W821" i="46"/>
  <c r="V821" i="46" s="1"/>
  <c r="X821" i="46" s="1"/>
  <c r="Y821" i="46" s="1"/>
  <c r="AU821" i="46" s="1"/>
  <c r="W851" i="46"/>
  <c r="AI19" i="46"/>
  <c r="AI28" i="46"/>
  <c r="AI69" i="46"/>
  <c r="AI73" i="46"/>
  <c r="AK105" i="46"/>
  <c r="AI106" i="46"/>
  <c r="W119" i="46"/>
  <c r="V119" i="46" s="1"/>
  <c r="X119" i="46" s="1"/>
  <c r="Y119" i="46" s="1"/>
  <c r="AU119" i="46" s="1"/>
  <c r="AI127" i="46"/>
  <c r="AI192" i="46"/>
  <c r="W197" i="46"/>
  <c r="AR197" i="46" s="1"/>
  <c r="AI218" i="46"/>
  <c r="AI291" i="46"/>
  <c r="AI295" i="46"/>
  <c r="AI299" i="46"/>
  <c r="AI353" i="46"/>
  <c r="AI368" i="46"/>
  <c r="AI385" i="46"/>
  <c r="AI394" i="46"/>
  <c r="AI402" i="46"/>
  <c r="AI421" i="46"/>
  <c r="AI445" i="46"/>
  <c r="AI449" i="46"/>
  <c r="AI509" i="46"/>
  <c r="W599" i="46"/>
  <c r="V599" i="46" s="1"/>
  <c r="X599" i="46" s="1"/>
  <c r="Y599" i="46" s="1"/>
  <c r="AU599" i="46" s="1"/>
  <c r="AI603" i="46"/>
  <c r="AI691" i="46"/>
  <c r="AI742" i="46"/>
  <c r="AI793" i="46"/>
  <c r="AI819" i="46"/>
  <c r="AI856" i="46"/>
  <c r="AR443" i="46"/>
  <c r="V443" i="46"/>
  <c r="X443" i="46" s="1"/>
  <c r="Y443" i="46" s="1"/>
  <c r="AU443" i="46" s="1"/>
  <c r="AK855" i="46"/>
  <c r="AJ855" i="46"/>
  <c r="AI12" i="46"/>
  <c r="AK32" i="46"/>
  <c r="AI37" i="46"/>
  <c r="AI41" i="46"/>
  <c r="AJ41" i="46" s="1"/>
  <c r="AJ42" i="46" s="1"/>
  <c r="AK51" i="46"/>
  <c r="AI59" i="46"/>
  <c r="AK63" i="46"/>
  <c r="AK69" i="46"/>
  <c r="AI91" i="46"/>
  <c r="AI95" i="46"/>
  <c r="AK99" i="46"/>
  <c r="AK111" i="46"/>
  <c r="AI116" i="46"/>
  <c r="AI125" i="46"/>
  <c r="AI131" i="46"/>
  <c r="AJ131" i="46" s="1"/>
  <c r="AJ132" i="46" s="1"/>
  <c r="AJ133" i="46" s="1"/>
  <c r="AI136" i="46"/>
  <c r="AK141" i="46"/>
  <c r="AK153" i="46"/>
  <c r="AI191" i="46"/>
  <c r="AJ191" i="46" s="1"/>
  <c r="AI194" i="46"/>
  <c r="AI200" i="46"/>
  <c r="AI212" i="46"/>
  <c r="AI222" i="46"/>
  <c r="W233" i="46"/>
  <c r="V233" i="46" s="1"/>
  <c r="X233" i="46" s="1"/>
  <c r="Y233" i="46" s="1"/>
  <c r="AU233" i="46" s="1"/>
  <c r="AI247" i="46"/>
  <c r="AI281" i="46"/>
  <c r="AI450" i="46"/>
  <c r="AJ490" i="46"/>
  <c r="AK490" i="46"/>
  <c r="AO617" i="46"/>
  <c r="AJ617" i="46"/>
  <c r="AK500" i="46"/>
  <c r="AK499" i="46"/>
  <c r="W17" i="46"/>
  <c r="V17" i="46" s="1"/>
  <c r="X17" i="46" s="1"/>
  <c r="Y17" i="46" s="1"/>
  <c r="AU17" i="46" s="1"/>
  <c r="AI21" i="46"/>
  <c r="AJ27" i="46"/>
  <c r="AI31" i="46"/>
  <c r="AI40" i="46"/>
  <c r="AI50" i="46"/>
  <c r="AI53" i="46"/>
  <c r="AJ53" i="46" s="1"/>
  <c r="AJ54" i="46" s="1"/>
  <c r="AI58" i="46"/>
  <c r="AK64" i="46"/>
  <c r="AI68" i="46"/>
  <c r="AI81" i="46"/>
  <c r="AI85" i="46"/>
  <c r="AI98" i="46"/>
  <c r="AJ103" i="46"/>
  <c r="AI110" i="46"/>
  <c r="AI130" i="46"/>
  <c r="AI140" i="46"/>
  <c r="AI158" i="46"/>
  <c r="AI181" i="46"/>
  <c r="AI204" i="46"/>
  <c r="AI210" i="46"/>
  <c r="AI231" i="46"/>
  <c r="AI235" i="46"/>
  <c r="AI271" i="46"/>
  <c r="AI379" i="46"/>
  <c r="AI383" i="46"/>
  <c r="AJ383" i="46" s="1"/>
  <c r="AI510" i="46"/>
  <c r="AJ616" i="46"/>
  <c r="AK616" i="46"/>
  <c r="V725" i="46"/>
  <c r="X725" i="46" s="1"/>
  <c r="Y725" i="46" s="1"/>
  <c r="AU725" i="46" s="1"/>
  <c r="AJ201" i="46"/>
  <c r="AK448" i="46"/>
  <c r="AJ448" i="46"/>
  <c r="AI184" i="46"/>
  <c r="W203" i="46"/>
  <c r="AR203" i="46" s="1"/>
  <c r="AK123" i="46"/>
  <c r="AI144" i="46"/>
  <c r="AI156" i="46"/>
  <c r="AJ156" i="46" s="1"/>
  <c r="W161" i="46"/>
  <c r="AK189" i="46"/>
  <c r="AJ200" i="46"/>
  <c r="AI242" i="46"/>
  <c r="AI305" i="46"/>
  <c r="AK418" i="46"/>
  <c r="AK423" i="46"/>
  <c r="AJ423" i="46"/>
  <c r="AJ431" i="46"/>
  <c r="AI23" i="46"/>
  <c r="AJ23" i="46" s="1"/>
  <c r="AJ15" i="46"/>
  <c r="AI32" i="46"/>
  <c r="AI36" i="46"/>
  <c r="AK40" i="46"/>
  <c r="W41" i="46"/>
  <c r="V41" i="46" s="1"/>
  <c r="X41" i="46" s="1"/>
  <c r="Y41" i="46" s="1"/>
  <c r="AU41" i="46" s="1"/>
  <c r="AK44" i="46"/>
  <c r="W47" i="46"/>
  <c r="AK50" i="46"/>
  <c r="AK58" i="46"/>
  <c r="AI77" i="46"/>
  <c r="AI99" i="46"/>
  <c r="AI115" i="46"/>
  <c r="AI121" i="46"/>
  <c r="AK134" i="46"/>
  <c r="AK146" i="46"/>
  <c r="AI163" i="46"/>
  <c r="AI172" i="46"/>
  <c r="AK181" i="46"/>
  <c r="AI189" i="46"/>
  <c r="AI199" i="46"/>
  <c r="AI209" i="46"/>
  <c r="AJ209" i="46" s="1"/>
  <c r="AI215" i="46"/>
  <c r="AI221" i="46"/>
  <c r="AJ221" i="46" s="1"/>
  <c r="AI285" i="46"/>
  <c r="AI321" i="46"/>
  <c r="AJ413" i="46"/>
  <c r="AI435" i="46"/>
  <c r="AJ502" i="46"/>
  <c r="AK502" i="46"/>
  <c r="AI14" i="46"/>
  <c r="AI24" i="46"/>
  <c r="AI30" i="46"/>
  <c r="AK33" i="46"/>
  <c r="AI39" i="46"/>
  <c r="AI43" i="46"/>
  <c r="AJ51" i="46"/>
  <c r="W53" i="46"/>
  <c r="AR53" i="46" s="1"/>
  <c r="AK56" i="46"/>
  <c r="AI61" i="46"/>
  <c r="AI67" i="46"/>
  <c r="AI71" i="46"/>
  <c r="AI76" i="46"/>
  <c r="AI80" i="46"/>
  <c r="AI84" i="46"/>
  <c r="AK88" i="46"/>
  <c r="AI93" i="46"/>
  <c r="AI97" i="46"/>
  <c r="AJ100" i="46"/>
  <c r="AI109" i="46"/>
  <c r="AI113" i="46"/>
  <c r="AI129" i="46"/>
  <c r="AI133" i="46"/>
  <c r="AI139" i="46"/>
  <c r="AI161" i="46"/>
  <c r="AJ161" i="46" s="1"/>
  <c r="AJ162" i="46" s="1"/>
  <c r="AI166" i="46"/>
  <c r="AI170" i="46"/>
  <c r="AJ184" i="46"/>
  <c r="W185" i="46"/>
  <c r="AR185" i="46" s="1"/>
  <c r="AJ188" i="46"/>
  <c r="AI196" i="46"/>
  <c r="AI197" i="46"/>
  <c r="AJ197" i="46" s="1"/>
  <c r="AJ198" i="46" s="1"/>
  <c r="AI208" i="46"/>
  <c r="AI214" i="46"/>
  <c r="AI262" i="46"/>
  <c r="AI270" i="46"/>
  <c r="AI404" i="46"/>
  <c r="AJ417" i="46"/>
  <c r="AJ681" i="46"/>
  <c r="AJ682" i="46"/>
  <c r="AK260" i="46"/>
  <c r="AI290" i="46"/>
  <c r="AK299" i="46"/>
  <c r="AI317" i="46"/>
  <c r="AJ334" i="46"/>
  <c r="AI339" i="46"/>
  <c r="AI343" i="46"/>
  <c r="AK402" i="46"/>
  <c r="AK403" i="46" s="1"/>
  <c r="AI427" i="46"/>
  <c r="AI474" i="46"/>
  <c r="AK482" i="46"/>
  <c r="AK507" i="46"/>
  <c r="AJ508" i="46"/>
  <c r="AJ523" i="46"/>
  <c r="AK555" i="46"/>
  <c r="AI557" i="46"/>
  <c r="AJ557" i="46" s="1"/>
  <c r="AJ567" i="46"/>
  <c r="AI597" i="46"/>
  <c r="AK652" i="46"/>
  <c r="AK699" i="46"/>
  <c r="AK751" i="46"/>
  <c r="AJ237" i="46"/>
  <c r="W245" i="46"/>
  <c r="AK245" i="46" s="1"/>
  <c r="AK246" i="46" s="1"/>
  <c r="AK247" i="46" s="1"/>
  <c r="AK248" i="46" s="1"/>
  <c r="W257" i="46"/>
  <c r="V257" i="46" s="1"/>
  <c r="X257" i="46" s="1"/>
  <c r="Y257" i="46" s="1"/>
  <c r="AU257" i="46" s="1"/>
  <c r="AI263" i="46"/>
  <c r="AJ263" i="46" s="1"/>
  <c r="AJ264" i="46" s="1"/>
  <c r="AJ265" i="46" s="1"/>
  <c r="AI274" i="46"/>
  <c r="AI278" i="46"/>
  <c r="AI288" i="46"/>
  <c r="AI301" i="46"/>
  <c r="AI303" i="46"/>
  <c r="AI311" i="46"/>
  <c r="AJ311" i="46" s="1"/>
  <c r="AI333" i="46"/>
  <c r="W335" i="46"/>
  <c r="AR335" i="46" s="1"/>
  <c r="AI337" i="46"/>
  <c r="AI350" i="46"/>
  <c r="AJ370" i="46"/>
  <c r="AI381" i="46"/>
  <c r="AK405" i="46"/>
  <c r="AJ447" i="46"/>
  <c r="AJ460" i="46"/>
  <c r="W461" i="46"/>
  <c r="V461" i="46" s="1"/>
  <c r="X461" i="46" s="1"/>
  <c r="Y461" i="46" s="1"/>
  <c r="AU461" i="46" s="1"/>
  <c r="AI481" i="46"/>
  <c r="AJ495" i="46"/>
  <c r="AJ499" i="46"/>
  <c r="AI502" i="46"/>
  <c r="AI514" i="46"/>
  <c r="AI520" i="46"/>
  <c r="AJ531" i="46"/>
  <c r="AJ532" i="46"/>
  <c r="AJ535" i="46"/>
  <c r="AI539" i="46"/>
  <c r="AK543" i="46"/>
  <c r="AK547" i="46"/>
  <c r="AI548" i="46"/>
  <c r="AK559" i="46"/>
  <c r="AI560" i="46"/>
  <c r="AI572" i="46"/>
  <c r="AK579" i="46"/>
  <c r="AI589" i="46"/>
  <c r="AI611" i="46"/>
  <c r="AI623" i="46"/>
  <c r="AJ625" i="46"/>
  <c r="AI634" i="46"/>
  <c r="AI635" i="46"/>
  <c r="AJ635" i="46" s="1"/>
  <c r="W653" i="46"/>
  <c r="AR653" i="46" s="1"/>
  <c r="AI667" i="46"/>
  <c r="AI676" i="46"/>
  <c r="AJ687" i="46"/>
  <c r="AI707" i="46"/>
  <c r="AI713" i="46"/>
  <c r="AJ713" i="46" s="1"/>
  <c r="AJ718" i="46"/>
  <c r="AJ723" i="46"/>
  <c r="AI731" i="46"/>
  <c r="AK745" i="46"/>
  <c r="AI746" i="46"/>
  <c r="AJ765" i="46"/>
  <c r="AI794" i="46"/>
  <c r="AK818" i="46"/>
  <c r="AI823" i="46"/>
  <c r="AK835" i="46"/>
  <c r="AI836" i="46"/>
  <c r="AI865" i="46"/>
  <c r="AI884" i="46"/>
  <c r="AJ889" i="46"/>
  <c r="AI446" i="46"/>
  <c r="AI459" i="46"/>
  <c r="AI475" i="46"/>
  <c r="AI479" i="46"/>
  <c r="AJ479" i="46" s="1"/>
  <c r="AJ480" i="46" s="1"/>
  <c r="AJ481" i="46" s="1"/>
  <c r="AI488" i="46"/>
  <c r="AJ491" i="46"/>
  <c r="AK511" i="46"/>
  <c r="AI512" i="46"/>
  <c r="AI530" i="46"/>
  <c r="AI581" i="46"/>
  <c r="AJ581" i="46" s="1"/>
  <c r="AI587" i="46"/>
  <c r="AJ587" i="46" s="1"/>
  <c r="AJ591" i="46"/>
  <c r="AI598" i="46"/>
  <c r="AI610" i="46"/>
  <c r="AI661" i="46"/>
  <c r="AI665" i="46"/>
  <c r="AI686" i="46"/>
  <c r="AI688" i="46"/>
  <c r="AK704" i="46"/>
  <c r="AI730" i="46"/>
  <c r="AK771" i="46"/>
  <c r="AI801" i="46"/>
  <c r="AI811" i="46"/>
  <c r="AI830" i="46"/>
  <c r="W845" i="46"/>
  <c r="AR845" i="46" s="1"/>
  <c r="AK848" i="46"/>
  <c r="AK871" i="46"/>
  <c r="AI897" i="46"/>
  <c r="AI469" i="46"/>
  <c r="AI478" i="46"/>
  <c r="AI522" i="46"/>
  <c r="AI528" i="46"/>
  <c r="AI536" i="46"/>
  <c r="AI552" i="46"/>
  <c r="AI590" i="46"/>
  <c r="AI664" i="46"/>
  <c r="AI734" i="46"/>
  <c r="AI738" i="46"/>
  <c r="AI761" i="46"/>
  <c r="AI824" i="46"/>
  <c r="AI863" i="46"/>
  <c r="AJ863" i="46" s="1"/>
  <c r="AJ867" i="46"/>
  <c r="AI895" i="46"/>
  <c r="AK211" i="46"/>
  <c r="AI213" i="46"/>
  <c r="AI223" i="46"/>
  <c r="AI233" i="46"/>
  <c r="AI238" i="46"/>
  <c r="AK243" i="46"/>
  <c r="AI250" i="46"/>
  <c r="AI267" i="46"/>
  <c r="W269" i="46"/>
  <c r="AK269" i="46" s="1"/>
  <c r="AI292" i="46"/>
  <c r="AJ310" i="46"/>
  <c r="W311" i="46"/>
  <c r="AR311" i="46" s="1"/>
  <c r="AI342" i="46"/>
  <c r="AI345" i="46"/>
  <c r="AI355" i="46"/>
  <c r="AI359" i="46"/>
  <c r="AJ359" i="46" s="1"/>
  <c r="AI365" i="46"/>
  <c r="AI367" i="46"/>
  <c r="AI388" i="46"/>
  <c r="AI389" i="46"/>
  <c r="AJ389" i="46" s="1"/>
  <c r="AI405" i="46"/>
  <c r="AK410" i="46"/>
  <c r="AJ436" i="46"/>
  <c r="AI437" i="46"/>
  <c r="AJ437" i="46" s="1"/>
  <c r="AJ438" i="46" s="1"/>
  <c r="AJ439" i="46" s="1"/>
  <c r="AK440" i="46"/>
  <c r="AK443" i="46"/>
  <c r="AJ455" i="46"/>
  <c r="AI472" i="46"/>
  <c r="AI495" i="46"/>
  <c r="W503" i="46"/>
  <c r="AR503" i="46" s="1"/>
  <c r="W509" i="46"/>
  <c r="V509" i="46" s="1"/>
  <c r="X509" i="46" s="1"/>
  <c r="Y509" i="46" s="1"/>
  <c r="AU509" i="46" s="1"/>
  <c r="W515" i="46"/>
  <c r="AR515" i="46" s="1"/>
  <c r="AK520" i="46"/>
  <c r="AK538" i="46"/>
  <c r="W539" i="46"/>
  <c r="AI543" i="46"/>
  <c r="AI547" i="46"/>
  <c r="AJ554" i="46"/>
  <c r="AI555" i="46"/>
  <c r="AI559" i="46"/>
  <c r="W563" i="46"/>
  <c r="AR563" i="46" s="1"/>
  <c r="W569" i="46"/>
  <c r="AK578" i="46"/>
  <c r="AI582" i="46"/>
  <c r="AJ586" i="46"/>
  <c r="AJ595" i="46"/>
  <c r="AI615" i="46"/>
  <c r="W617" i="46"/>
  <c r="AR617" i="46" s="1"/>
  <c r="W629" i="46"/>
  <c r="AR629" i="46" s="1"/>
  <c r="AJ637" i="46"/>
  <c r="AJ656" i="46"/>
  <c r="AI666" i="46"/>
  <c r="AK676" i="46"/>
  <c r="W677" i="46"/>
  <c r="V677" i="46" s="1"/>
  <c r="X677" i="46" s="1"/>
  <c r="Y677" i="46" s="1"/>
  <c r="AU677" i="46" s="1"/>
  <c r="AJ680" i="46"/>
  <c r="W683" i="46"/>
  <c r="AK683" i="46" s="1"/>
  <c r="AI690" i="46"/>
  <c r="AK694" i="46"/>
  <c r="W701" i="46"/>
  <c r="AK701" i="46" s="1"/>
  <c r="AI708" i="46"/>
  <c r="AI714" i="46"/>
  <c r="AI745" i="46"/>
  <c r="AI768" i="46"/>
  <c r="W785" i="46"/>
  <c r="V785" i="46" s="1"/>
  <c r="X785" i="46" s="1"/>
  <c r="Y785" i="46" s="1"/>
  <c r="AU785" i="46" s="1"/>
  <c r="AI795" i="46"/>
  <c r="AI799" i="46"/>
  <c r="AK807" i="46"/>
  <c r="AI814" i="46"/>
  <c r="AI815" i="46"/>
  <c r="AI851" i="46"/>
  <c r="AJ851" i="46" s="1"/>
  <c r="AI854" i="46"/>
  <c r="AI872" i="46"/>
  <c r="AJ575" i="46"/>
  <c r="AJ576" i="46" s="1"/>
  <c r="AJ631" i="46"/>
  <c r="AJ639" i="46"/>
  <c r="AK742" i="46"/>
  <c r="AJ752" i="46"/>
  <c r="AI806" i="46"/>
  <c r="AI838" i="46"/>
  <c r="AI858" i="46"/>
  <c r="AI896" i="46"/>
  <c r="AK422" i="46"/>
  <c r="AJ563" i="46"/>
  <c r="AI571" i="46"/>
  <c r="AI627" i="46"/>
  <c r="AK668" i="46"/>
  <c r="AI675" i="46"/>
  <c r="AI679" i="46"/>
  <c r="AI754" i="46"/>
  <c r="AI758" i="46"/>
  <c r="AI762" i="46"/>
  <c r="AI812" i="46"/>
  <c r="AK856" i="46"/>
  <c r="AI883" i="46"/>
  <c r="AK895" i="46"/>
  <c r="V131" i="46"/>
  <c r="X131" i="46" s="1"/>
  <c r="Y131" i="46" s="1"/>
  <c r="AU131" i="46" s="1"/>
  <c r="AR131" i="46"/>
  <c r="V113" i="46"/>
  <c r="X113" i="46" s="1"/>
  <c r="Y113" i="46" s="1"/>
  <c r="AU113" i="46" s="1"/>
  <c r="AR113" i="46"/>
  <c r="AK161" i="46"/>
  <c r="AK162" i="46" s="1"/>
  <c r="V161" i="46"/>
  <c r="X161" i="46" s="1"/>
  <c r="Y161" i="46" s="1"/>
  <c r="AU161" i="46" s="1"/>
  <c r="AK15" i="46"/>
  <c r="AJ28" i="46"/>
  <c r="AJ47" i="46"/>
  <c r="AK28" i="46"/>
  <c r="AJ32" i="46"/>
  <c r="AJ43" i="46"/>
  <c r="AI45" i="46"/>
  <c r="W83" i="46"/>
  <c r="V83" i="46" s="1"/>
  <c r="X83" i="46" s="1"/>
  <c r="Y83" i="46" s="1"/>
  <c r="AU83" i="46" s="1"/>
  <c r="W95" i="46"/>
  <c r="AI108" i="46"/>
  <c r="AJ117" i="46"/>
  <c r="AI120" i="46"/>
  <c r="AI124" i="46"/>
  <c r="AI137" i="46"/>
  <c r="AJ141" i="46"/>
  <c r="AI148" i="46"/>
  <c r="AI149" i="46"/>
  <c r="AJ149" i="46" s="1"/>
  <c r="AI151" i="46"/>
  <c r="AJ153" i="46"/>
  <c r="AK170" i="46"/>
  <c r="AI171" i="46"/>
  <c r="AI185" i="46"/>
  <c r="AJ185" i="46" s="1"/>
  <c r="AI190" i="46"/>
  <c r="AJ196" i="46"/>
  <c r="AK196" i="46"/>
  <c r="AK217" i="46"/>
  <c r="AI229" i="46"/>
  <c r="W239" i="46"/>
  <c r="AK239" i="46" s="1"/>
  <c r="AI246" i="46"/>
  <c r="AI261" i="46"/>
  <c r="AK267" i="46"/>
  <c r="W281" i="46"/>
  <c r="AI338" i="46"/>
  <c r="AK49" i="46"/>
  <c r="AK46" i="46"/>
  <c r="AJ16" i="46"/>
  <c r="W11" i="46"/>
  <c r="AK11" i="46" s="1"/>
  <c r="AI17" i="46"/>
  <c r="AI25" i="46"/>
  <c r="AI34" i="46"/>
  <c r="AJ39" i="46"/>
  <c r="AI62" i="46"/>
  <c r="AJ64" i="46"/>
  <c r="AK70" i="46"/>
  <c r="AJ71" i="46"/>
  <c r="AJ72" i="46" s="1"/>
  <c r="AJ80" i="46"/>
  <c r="AK81" i="46"/>
  <c r="AK86" i="46"/>
  <c r="AJ92" i="46"/>
  <c r="AK93" i="46"/>
  <c r="AK98" i="46"/>
  <c r="AI111" i="46"/>
  <c r="AK122" i="46"/>
  <c r="AR125" i="46"/>
  <c r="AJ129" i="46"/>
  <c r="AI169" i="46"/>
  <c r="V173" i="46"/>
  <c r="X173" i="46" s="1"/>
  <c r="Y173" i="46" s="1"/>
  <c r="AU173" i="46" s="1"/>
  <c r="AI193" i="46"/>
  <c r="AI195" i="46"/>
  <c r="AK214" i="46"/>
  <c r="AI216" i="46"/>
  <c r="AI224" i="46"/>
  <c r="AI277" i="46"/>
  <c r="AI320" i="46"/>
  <c r="AI324" i="46"/>
  <c r="AJ328" i="46"/>
  <c r="AI391" i="46"/>
  <c r="AJ410" i="46"/>
  <c r="AO431" i="46"/>
  <c r="AI239" i="46"/>
  <c r="AJ239" i="46" s="1"/>
  <c r="AI253" i="46"/>
  <c r="AI259" i="46"/>
  <c r="AI269" i="46"/>
  <c r="AI293" i="46"/>
  <c r="AJ293" i="46" s="1"/>
  <c r="AJ294" i="46" s="1"/>
  <c r="AJ466" i="46"/>
  <c r="AJ59" i="46"/>
  <c r="AJ60" i="46" s="1"/>
  <c r="AI13" i="46"/>
  <c r="AI38" i="46"/>
  <c r="AJ40" i="46"/>
  <c r="AI49" i="46"/>
  <c r="AJ55" i="46"/>
  <c r="AI57" i="46"/>
  <c r="W71" i="46"/>
  <c r="AK71" i="46" s="1"/>
  <c r="AI78" i="46"/>
  <c r="AK78" i="46" s="1"/>
  <c r="AK79" i="46" s="1"/>
  <c r="AI82" i="46"/>
  <c r="AJ87" i="46"/>
  <c r="AI90" i="46"/>
  <c r="AK90" i="46" s="1"/>
  <c r="AK91" i="46" s="1"/>
  <c r="AI94" i="46"/>
  <c r="AJ111" i="46"/>
  <c r="AK119" i="46"/>
  <c r="AI123" i="46"/>
  <c r="AI132" i="46"/>
  <c r="AI145" i="46"/>
  <c r="AI157" i="46"/>
  <c r="AI164" i="46"/>
  <c r="AI167" i="46"/>
  <c r="AI177" i="46"/>
  <c r="AI188" i="46"/>
  <c r="AJ193" i="46"/>
  <c r="W215" i="46"/>
  <c r="AI18" i="46"/>
  <c r="AI26" i="46"/>
  <c r="AI46" i="46"/>
  <c r="AI65" i="46"/>
  <c r="AJ65" i="46" s="1"/>
  <c r="AJ67" i="46" s="1"/>
  <c r="AJ99" i="46"/>
  <c r="AI107" i="46"/>
  <c r="AJ107" i="46" s="1"/>
  <c r="AJ108" i="46" s="1"/>
  <c r="AJ109" i="46" s="1"/>
  <c r="AJ110" i="46" s="1"/>
  <c r="AI119" i="46"/>
  <c r="AJ119" i="46" s="1"/>
  <c r="AI135" i="46"/>
  <c r="AI143" i="46"/>
  <c r="AJ143" i="46" s="1"/>
  <c r="AI147" i="46"/>
  <c r="AI155" i="46"/>
  <c r="AI173" i="46"/>
  <c r="AJ173" i="46" s="1"/>
  <c r="AI186" i="46"/>
  <c r="AK205" i="46"/>
  <c r="AI206" i="46"/>
  <c r="AJ213" i="46"/>
  <c r="AI217" i="46"/>
  <c r="W221" i="46"/>
  <c r="V221" i="46" s="1"/>
  <c r="X221" i="46" s="1"/>
  <c r="Y221" i="46" s="1"/>
  <c r="AU221" i="46" s="1"/>
  <c r="AI230" i="46"/>
  <c r="AK241" i="46"/>
  <c r="AI244" i="46"/>
  <c r="AI245" i="46"/>
  <c r="AJ245" i="46" s="1"/>
  <c r="AJ246" i="46" s="1"/>
  <c r="AJ247" i="46" s="1"/>
  <c r="AK268" i="46"/>
  <c r="AR317" i="46"/>
  <c r="V317" i="46"/>
  <c r="X317" i="46" s="1"/>
  <c r="Y317" i="46" s="1"/>
  <c r="AU317" i="46" s="1"/>
  <c r="AI352" i="46"/>
  <c r="AR401" i="46"/>
  <c r="V401" i="46"/>
  <c r="X401" i="46" s="1"/>
  <c r="Y401" i="46" s="1"/>
  <c r="AU401" i="46" s="1"/>
  <c r="AK404" i="46"/>
  <c r="AK483" i="46"/>
  <c r="AK45" i="46"/>
  <c r="AK118" i="46"/>
  <c r="V311" i="46"/>
  <c r="X311" i="46" s="1"/>
  <c r="Y311" i="46" s="1"/>
  <c r="AU311" i="46" s="1"/>
  <c r="AI384" i="46"/>
  <c r="AK57" i="46"/>
  <c r="AK82" i="46"/>
  <c r="AJ83" i="46"/>
  <c r="AJ84" i="46" s="1"/>
  <c r="AK94" i="46"/>
  <c r="AJ95" i="46"/>
  <c r="AJ105" i="46"/>
  <c r="AK130" i="46"/>
  <c r="AR143" i="46"/>
  <c r="AK145" i="46"/>
  <c r="AR155" i="46"/>
  <c r="AI160" i="46"/>
  <c r="AJ179" i="46"/>
  <c r="AJ180" i="46" s="1"/>
  <c r="AK238" i="46"/>
  <c r="AK398" i="46"/>
  <c r="AJ398" i="46"/>
  <c r="AJ506" i="46"/>
  <c r="AK506" i="46"/>
  <c r="V563" i="46"/>
  <c r="X563" i="46" s="1"/>
  <c r="Y563" i="46" s="1"/>
  <c r="AU563" i="46" s="1"/>
  <c r="AJ96" i="46"/>
  <c r="W35" i="46"/>
  <c r="W23" i="46"/>
  <c r="AK23" i="46" s="1"/>
  <c r="AK25" i="46" s="1"/>
  <c r="AK26" i="46" s="1"/>
  <c r="AJ77" i="46"/>
  <c r="AJ78" i="46" s="1"/>
  <c r="AJ89" i="46"/>
  <c r="AJ90" i="46" s="1"/>
  <c r="AK104" i="46"/>
  <c r="AI112" i="46"/>
  <c r="AJ165" i="46"/>
  <c r="AI168" i="46"/>
  <c r="AK168" i="46" s="1"/>
  <c r="AK169" i="46" s="1"/>
  <c r="AK206" i="46"/>
  <c r="AK219" i="46"/>
  <c r="AK230" i="46"/>
  <c r="AK261" i="46"/>
  <c r="AJ261" i="46"/>
  <c r="AJ483" i="46"/>
  <c r="AK484" i="46"/>
  <c r="AR575" i="46"/>
  <c r="V575" i="46"/>
  <c r="X575" i="46" s="1"/>
  <c r="Y575" i="46" s="1"/>
  <c r="AU575" i="46" s="1"/>
  <c r="AK621" i="46"/>
  <c r="AJ621" i="46"/>
  <c r="AK814" i="46"/>
  <c r="AJ814" i="46"/>
  <c r="AI423" i="46"/>
  <c r="AI439" i="46"/>
  <c r="AK444" i="46"/>
  <c r="AK445" i="46" s="1"/>
  <c r="AJ542" i="46"/>
  <c r="AK542" i="46"/>
  <c r="AI562" i="46"/>
  <c r="AJ754" i="46"/>
  <c r="AK754" i="46"/>
  <c r="AK860" i="46"/>
  <c r="AJ860" i="46"/>
  <c r="AJ352" i="46"/>
  <c r="W359" i="46"/>
  <c r="AI397" i="46"/>
  <c r="AJ467" i="46"/>
  <c r="AJ469" i="46" s="1"/>
  <c r="AJ470" i="46" s="1"/>
  <c r="AO641" i="46"/>
  <c r="AJ641" i="46"/>
  <c r="AJ729" i="46"/>
  <c r="AK728" i="46"/>
  <c r="AK729" i="46"/>
  <c r="AJ291" i="46"/>
  <c r="AK292" i="46"/>
  <c r="AJ299" i="46"/>
  <c r="AI329" i="46"/>
  <c r="AJ362" i="46"/>
  <c r="AI366" i="46"/>
  <c r="W371" i="46"/>
  <c r="AK371" i="46" s="1"/>
  <c r="AI377" i="46"/>
  <c r="AJ377" i="46" s="1"/>
  <c r="AJ406" i="46"/>
  <c r="AI429" i="46"/>
  <c r="AJ434" i="46"/>
  <c r="AI440" i="46"/>
  <c r="AI442" i="46"/>
  <c r="AI457" i="46"/>
  <c r="AK460" i="46"/>
  <c r="AI462" i="46"/>
  <c r="AI489" i="46"/>
  <c r="AJ543" i="46"/>
  <c r="AI558" i="46"/>
  <c r="AK562" i="46"/>
  <c r="AJ562" i="46"/>
  <c r="AI639" i="46"/>
  <c r="AJ659" i="46"/>
  <c r="AJ796" i="46"/>
  <c r="AK796" i="46"/>
  <c r="AJ892" i="46"/>
  <c r="AK892" i="46"/>
  <c r="AI225" i="46"/>
  <c r="AK229" i="46"/>
  <c r="AI232" i="46"/>
  <c r="AK237" i="46"/>
  <c r="AI248" i="46"/>
  <c r="AI254" i="46"/>
  <c r="AI265" i="46"/>
  <c r="AK265" i="46" s="1"/>
  <c r="AK266" i="46" s="1"/>
  <c r="AI272" i="46"/>
  <c r="AI280" i="46"/>
  <c r="AI296" i="46"/>
  <c r="AI309" i="46"/>
  <c r="AK320" i="46"/>
  <c r="AK346" i="46"/>
  <c r="AI358" i="46"/>
  <c r="AI398" i="46"/>
  <c r="AK401" i="46"/>
  <c r="AK424" i="46"/>
  <c r="AI452" i="46"/>
  <c r="AI460" i="46"/>
  <c r="AK466" i="46"/>
  <c r="AJ503" i="46"/>
  <c r="AJ511" i="46"/>
  <c r="AK526" i="46"/>
  <c r="AJ526" i="46"/>
  <c r="AK532" i="46"/>
  <c r="AJ316" i="46"/>
  <c r="AK397" i="46"/>
  <c r="AK411" i="46"/>
  <c r="AJ538" i="46"/>
  <c r="AJ539" i="46"/>
  <c r="AI659" i="46"/>
  <c r="AJ759" i="46"/>
  <c r="AK759" i="46"/>
  <c r="AJ778" i="46"/>
  <c r="AK778" i="46"/>
  <c r="AI202" i="46"/>
  <c r="AI205" i="46"/>
  <c r="AI234" i="46"/>
  <c r="AI252" i="46"/>
  <c r="AI258" i="46"/>
  <c r="AK273" i="46"/>
  <c r="AI276" i="46"/>
  <c r="AI307" i="46"/>
  <c r="AI313" i="46"/>
  <c r="AI319" i="46"/>
  <c r="AI322" i="46"/>
  <c r="AI323" i="46"/>
  <c r="AJ323" i="46" s="1"/>
  <c r="AJ327" i="46"/>
  <c r="AK327" i="46"/>
  <c r="W329" i="46"/>
  <c r="AK329" i="46" s="1"/>
  <c r="AI332" i="46"/>
  <c r="AI346" i="46"/>
  <c r="AI347" i="46"/>
  <c r="AJ347" i="46" s="1"/>
  <c r="AJ351" i="46"/>
  <c r="AK351" i="46"/>
  <c r="W353" i="46"/>
  <c r="AR353" i="46" s="1"/>
  <c r="AI356" i="46"/>
  <c r="AK364" i="46"/>
  <c r="W377" i="46"/>
  <c r="AK377" i="46" s="1"/>
  <c r="AI378" i="46"/>
  <c r="AK387" i="46"/>
  <c r="W395" i="46"/>
  <c r="AK395" i="46" s="1"/>
  <c r="AK396" i="46" s="1"/>
  <c r="AI401" i="46"/>
  <c r="AJ401" i="46" s="1"/>
  <c r="AJ402" i="46" s="1"/>
  <c r="AK409" i="46"/>
  <c r="AI410" i="46"/>
  <c r="AI417" i="46"/>
  <c r="W419" i="46"/>
  <c r="AK419" i="46" s="1"/>
  <c r="AK421" i="46" s="1"/>
  <c r="AI420" i="46"/>
  <c r="AI425" i="46"/>
  <c r="AI447" i="46"/>
  <c r="W449" i="46"/>
  <c r="W455" i="46"/>
  <c r="AK478" i="46"/>
  <c r="AI482" i="46"/>
  <c r="AJ484" i="46"/>
  <c r="AI515" i="46"/>
  <c r="AJ515" i="46" s="1"/>
  <c r="AJ516" i="46" s="1"/>
  <c r="AK519" i="46"/>
  <c r="AI551" i="46"/>
  <c r="AJ551" i="46" s="1"/>
  <c r="AJ555" i="46"/>
  <c r="AI576" i="46"/>
  <c r="AJ611" i="46"/>
  <c r="AJ612" i="46" s="1"/>
  <c r="AJ645" i="46"/>
  <c r="AJ704" i="46"/>
  <c r="AI249" i="46"/>
  <c r="AI266" i="46"/>
  <c r="AI268" i="46"/>
  <c r="AI273" i="46"/>
  <c r="AI284" i="46"/>
  <c r="AI297" i="46"/>
  <c r="AK309" i="46"/>
  <c r="AJ321" i="46"/>
  <c r="AI330" i="46"/>
  <c r="AK363" i="46"/>
  <c r="AI370" i="46"/>
  <c r="AI386" i="46"/>
  <c r="AI408" i="46"/>
  <c r="AI412" i="46"/>
  <c r="AI453" i="46"/>
  <c r="AI456" i="46"/>
  <c r="AJ456" i="46" s="1"/>
  <c r="AJ457" i="46" s="1"/>
  <c r="AI477" i="46"/>
  <c r="AK495" i="46"/>
  <c r="AI497" i="46"/>
  <c r="AJ497" i="46" s="1"/>
  <c r="AJ519" i="46"/>
  <c r="AI521" i="46"/>
  <c r="AJ521" i="46" s="1"/>
  <c r="AI535" i="46"/>
  <c r="AJ603" i="46"/>
  <c r="AI622" i="46"/>
  <c r="AJ728" i="46"/>
  <c r="AI705" i="46"/>
  <c r="AI729" i="46"/>
  <c r="W731" i="46"/>
  <c r="AR731" i="46" s="1"/>
  <c r="AI740" i="46"/>
  <c r="AJ745" i="46"/>
  <c r="AI755" i="46"/>
  <c r="AI757" i="46"/>
  <c r="W767" i="46"/>
  <c r="AI776" i="46"/>
  <c r="AI798" i="46"/>
  <c r="AK805" i="46"/>
  <c r="AI818" i="46"/>
  <c r="AI829" i="46"/>
  <c r="AI831" i="46"/>
  <c r="AK843" i="46"/>
  <c r="AI855" i="46"/>
  <c r="AK874" i="46"/>
  <c r="W875" i="46"/>
  <c r="AK876" i="46" s="1"/>
  <c r="W881" i="46"/>
  <c r="AK882" i="46" s="1"/>
  <c r="AI894" i="46"/>
  <c r="AI506" i="46"/>
  <c r="AI532" i="46"/>
  <c r="W557" i="46"/>
  <c r="V557" i="46" s="1"/>
  <c r="X557" i="46" s="1"/>
  <c r="Y557" i="46" s="1"/>
  <c r="AU557" i="46" s="1"/>
  <c r="AJ566" i="46"/>
  <c r="AI568" i="46"/>
  <c r="AI569" i="46"/>
  <c r="AI574" i="46"/>
  <c r="AI580" i="46"/>
  <c r="AK605" i="46"/>
  <c r="AK606" i="46" s="1"/>
  <c r="AK607" i="46" s="1"/>
  <c r="AK609" i="46" s="1"/>
  <c r="AJ614" i="46"/>
  <c r="AI620" i="46"/>
  <c r="AI626" i="46"/>
  <c r="AI628" i="46"/>
  <c r="AI631" i="46"/>
  <c r="AI645" i="46"/>
  <c r="W647" i="46"/>
  <c r="AK647" i="46" s="1"/>
  <c r="AK669" i="46"/>
  <c r="AI670" i="46"/>
  <c r="AI673" i="46"/>
  <c r="AI681" i="46"/>
  <c r="W695" i="46"/>
  <c r="AR695" i="46" s="1"/>
  <c r="AI699" i="46"/>
  <c r="AI721" i="46"/>
  <c r="AK723" i="46"/>
  <c r="W737" i="46"/>
  <c r="V737" i="46" s="1"/>
  <c r="X737" i="46" s="1"/>
  <c r="Y737" i="46" s="1"/>
  <c r="AU737" i="46" s="1"/>
  <c r="W749" i="46"/>
  <c r="AK757" i="46"/>
  <c r="AI760" i="46"/>
  <c r="AJ771" i="46"/>
  <c r="W773" i="46"/>
  <c r="AI787" i="46"/>
  <c r="W797" i="46"/>
  <c r="AR797" i="46" s="1"/>
  <c r="AI808" i="46"/>
  <c r="AI826" i="46"/>
  <c r="AI827" i="46"/>
  <c r="AJ827" i="46" s="1"/>
  <c r="AK831" i="46"/>
  <c r="AI846" i="46"/>
  <c r="AI850" i="46"/>
  <c r="AK867" i="46"/>
  <c r="AI877" i="46"/>
  <c r="AI879" i="46"/>
  <c r="AJ883" i="46"/>
  <c r="W887" i="46"/>
  <c r="W893" i="46"/>
  <c r="AR893" i="46" s="1"/>
  <c r="AK896" i="46"/>
  <c r="AK633" i="46"/>
  <c r="AK644" i="46"/>
  <c r="AK667" i="46"/>
  <c r="AJ724" i="46"/>
  <c r="AI726" i="46"/>
  <c r="AJ730" i="46"/>
  <c r="AI733" i="46"/>
  <c r="AI785" i="46"/>
  <c r="AR821" i="46"/>
  <c r="AI833" i="46"/>
  <c r="AJ835" i="46"/>
  <c r="AJ848" i="46"/>
  <c r="AJ856" i="46"/>
  <c r="AK866" i="46"/>
  <c r="AI881" i="46"/>
  <c r="AJ881" i="46" s="1"/>
  <c r="AI889" i="46"/>
  <c r="AJ472" i="46"/>
  <c r="AI473" i="46"/>
  <c r="AJ473" i="46" s="1"/>
  <c r="W479" i="46"/>
  <c r="AR479" i="46" s="1"/>
  <c r="AI484" i="46"/>
  <c r="AI490" i="46"/>
  <c r="AI493" i="46"/>
  <c r="AI498" i="46"/>
  <c r="AI504" i="46"/>
  <c r="AI508" i="46"/>
  <c r="AK514" i="46"/>
  <c r="AI517" i="46"/>
  <c r="AI524" i="46"/>
  <c r="AI540" i="46"/>
  <c r="AI544" i="46"/>
  <c r="AI549" i="46"/>
  <c r="AI577" i="46"/>
  <c r="AI600" i="46"/>
  <c r="AK600" i="46" s="1"/>
  <c r="AK602" i="46" s="1"/>
  <c r="AI604" i="46"/>
  <c r="AI605" i="46"/>
  <c r="AK628" i="46"/>
  <c r="AI651" i="46"/>
  <c r="AK689" i="46"/>
  <c r="AK695" i="46"/>
  <c r="AK696" i="46" s="1"/>
  <c r="AI706" i="46"/>
  <c r="AK808" i="46"/>
  <c r="AK829" i="46"/>
  <c r="AR869" i="46"/>
  <c r="AI500" i="46"/>
  <c r="W521" i="46"/>
  <c r="V521" i="46" s="1"/>
  <c r="X521" i="46" s="1"/>
  <c r="Y521" i="46" s="1"/>
  <c r="AU521" i="46" s="1"/>
  <c r="AI534" i="46"/>
  <c r="AJ574" i="46"/>
  <c r="AI584" i="46"/>
  <c r="W593" i="46"/>
  <c r="AK593" i="46" s="1"/>
  <c r="AI596" i="46"/>
  <c r="AI608" i="46"/>
  <c r="AK637" i="46"/>
  <c r="AI638" i="46"/>
  <c r="AI640" i="46"/>
  <c r="AI643" i="46"/>
  <c r="AI649" i="46"/>
  <c r="AK656" i="46"/>
  <c r="AI657" i="46"/>
  <c r="W665" i="46"/>
  <c r="AJ668" i="46"/>
  <c r="AJ676" i="46"/>
  <c r="AK681" i="46"/>
  <c r="AJ688" i="46"/>
  <c r="AI689" i="46"/>
  <c r="AJ689" i="46" s="1"/>
  <c r="AI695" i="46"/>
  <c r="AJ695" i="46" s="1"/>
  <c r="AI722" i="46"/>
  <c r="AI739" i="46"/>
  <c r="AI748" i="46"/>
  <c r="AJ753" i="46"/>
  <c r="W755" i="46"/>
  <c r="V755" i="46" s="1"/>
  <c r="X755" i="46" s="1"/>
  <c r="Y755" i="46" s="1"/>
  <c r="AU755" i="46" s="1"/>
  <c r="AI764" i="46"/>
  <c r="AI766" i="46"/>
  <c r="AJ777" i="46"/>
  <c r="AI788" i="46"/>
  <c r="AI791" i="46"/>
  <c r="AJ791" i="46" s="1"/>
  <c r="AJ793" i="46" s="1"/>
  <c r="AI802" i="46"/>
  <c r="AJ811" i="46"/>
  <c r="AI817" i="46"/>
  <c r="AI828" i="46"/>
  <c r="AI835" i="46"/>
  <c r="AI843" i="46"/>
  <c r="AJ871" i="46"/>
  <c r="AI886" i="46"/>
  <c r="AI887" i="46"/>
  <c r="AJ887" i="46" s="1"/>
  <c r="AK615" i="46"/>
  <c r="AK645" i="46"/>
  <c r="AK673" i="46"/>
  <c r="AJ693" i="46"/>
  <c r="AJ719" i="46"/>
  <c r="AJ720" i="46" s="1"/>
  <c r="AK753" i="46"/>
  <c r="AI810" i="46"/>
  <c r="W827" i="46"/>
  <c r="V827" i="46" s="1"/>
  <c r="X827" i="46" s="1"/>
  <c r="Y827" i="46" s="1"/>
  <c r="AU827" i="46" s="1"/>
  <c r="W833" i="46"/>
  <c r="AI841" i="46"/>
  <c r="AI849" i="46"/>
  <c r="AK877" i="46"/>
  <c r="AK885" i="46"/>
  <c r="AK891" i="46"/>
  <c r="AI898" i="46"/>
  <c r="AI476" i="46"/>
  <c r="AI486" i="46"/>
  <c r="AI505" i="46"/>
  <c r="AJ520" i="46"/>
  <c r="AI525" i="46"/>
  <c r="AI541" i="46"/>
  <c r="AI573" i="46"/>
  <c r="AI588" i="46"/>
  <c r="AI619" i="46"/>
  <c r="AI633" i="46"/>
  <c r="AI647" i="46"/>
  <c r="AJ647" i="46" s="1"/>
  <c r="AI653" i="46"/>
  <c r="AI655" i="46"/>
  <c r="AI663" i="46"/>
  <c r="AI669" i="46"/>
  <c r="AI672" i="46"/>
  <c r="AJ672" i="46" s="1"/>
  <c r="AI680" i="46"/>
  <c r="AI701" i="46"/>
  <c r="AJ701" i="46" s="1"/>
  <c r="AJ702" i="46" s="1"/>
  <c r="AI703" i="46"/>
  <c r="AK772" i="46"/>
  <c r="AI786" i="46"/>
  <c r="AJ788" i="46"/>
  <c r="AI800" i="46"/>
  <c r="AJ805" i="46"/>
  <c r="AJ79" i="46"/>
  <c r="AK83" i="46"/>
  <c r="AR83" i="46"/>
  <c r="AK95" i="46"/>
  <c r="V95" i="46"/>
  <c r="X95" i="46" s="1"/>
  <c r="Y95" i="46" s="1"/>
  <c r="AU95" i="46" s="1"/>
  <c r="AR95" i="46"/>
  <c r="AK47" i="46"/>
  <c r="V47" i="46"/>
  <c r="X47" i="46" s="1"/>
  <c r="Y47" i="46" s="1"/>
  <c r="AU47" i="46" s="1"/>
  <c r="AR47" i="46"/>
  <c r="V11" i="46"/>
  <c r="X11" i="46" s="1"/>
  <c r="Y11" i="46" s="1"/>
  <c r="AU11" i="46" s="1"/>
  <c r="AR11" i="46"/>
  <c r="AK12" i="46"/>
  <c r="AK13" i="46" s="1"/>
  <c r="AK59" i="46"/>
  <c r="V59" i="46"/>
  <c r="X59" i="46" s="1"/>
  <c r="Y59" i="46" s="1"/>
  <c r="AU59" i="46" s="1"/>
  <c r="AR59" i="46"/>
  <c r="V35" i="46"/>
  <c r="X35" i="46" s="1"/>
  <c r="Y35" i="46" s="1"/>
  <c r="AU35" i="46" s="1"/>
  <c r="AR35" i="46"/>
  <c r="AK35" i="46"/>
  <c r="AJ48" i="46"/>
  <c r="AR17" i="46"/>
  <c r="AJ14" i="46"/>
  <c r="AJ22" i="46"/>
  <c r="AJ34" i="46"/>
  <c r="AJ38" i="46"/>
  <c r="AJ46" i="46"/>
  <c r="AO47" i="46"/>
  <c r="AJ50" i="46"/>
  <c r="AJ58" i="46"/>
  <c r="AO59" i="46"/>
  <c r="AJ70" i="46"/>
  <c r="AO71" i="46"/>
  <c r="AJ82" i="46"/>
  <c r="AO83" i="46"/>
  <c r="AJ86" i="46"/>
  <c r="AJ94" i="46"/>
  <c r="AO95" i="46"/>
  <c r="AJ98" i="46"/>
  <c r="AK137" i="46"/>
  <c r="AK138" i="46" s="1"/>
  <c r="AK139" i="46" s="1"/>
  <c r="AK18" i="46"/>
  <c r="AK34" i="46"/>
  <c r="AK38" i="46"/>
  <c r="AK101" i="46"/>
  <c r="AK102" i="46" s="1"/>
  <c r="AK103" i="46"/>
  <c r="AK14" i="46"/>
  <c r="AK22" i="46"/>
  <c r="AJ17" i="46"/>
  <c r="AJ18" i="46" s="1"/>
  <c r="AJ19" i="46" s="1"/>
  <c r="AJ29" i="46"/>
  <c r="AJ33" i="46"/>
  <c r="AJ45" i="46"/>
  <c r="AJ49" i="46"/>
  <c r="AJ57" i="46"/>
  <c r="V65" i="46"/>
  <c r="X65" i="46" s="1"/>
  <c r="Y65" i="46" s="1"/>
  <c r="AU65" i="46" s="1"/>
  <c r="AJ69" i="46"/>
  <c r="V77" i="46"/>
  <c r="X77" i="46" s="1"/>
  <c r="Y77" i="46" s="1"/>
  <c r="AU77" i="46" s="1"/>
  <c r="AJ81" i="46"/>
  <c r="V89" i="46"/>
  <c r="X89" i="46" s="1"/>
  <c r="Y89" i="46" s="1"/>
  <c r="AU89" i="46" s="1"/>
  <c r="AJ93" i="46"/>
  <c r="AJ97" i="46"/>
  <c r="V101" i="46"/>
  <c r="X101" i="46" s="1"/>
  <c r="Y101" i="46" s="1"/>
  <c r="AU101" i="46" s="1"/>
  <c r="AJ123" i="46"/>
  <c r="AK124" i="46"/>
  <c r="AJ124" i="46"/>
  <c r="AK152" i="46"/>
  <c r="AJ152" i="46"/>
  <c r="AK178" i="46"/>
  <c r="AJ178" i="46"/>
  <c r="AK177" i="46"/>
  <c r="AJ177" i="46"/>
  <c r="AK65" i="46"/>
  <c r="AK77" i="46"/>
  <c r="AK89" i="46"/>
  <c r="AR119" i="46"/>
  <c r="AJ125" i="46"/>
  <c r="AJ126" i="46" s="1"/>
  <c r="V275" i="46"/>
  <c r="X275" i="46" s="1"/>
  <c r="Y275" i="46" s="1"/>
  <c r="AU275" i="46" s="1"/>
  <c r="AR275" i="46"/>
  <c r="AK275" i="46"/>
  <c r="AK112" i="46"/>
  <c r="AJ112" i="46"/>
  <c r="AK125" i="46"/>
  <c r="AK126" i="46" s="1"/>
  <c r="AJ127" i="46"/>
  <c r="AK128" i="46"/>
  <c r="AJ128" i="46"/>
  <c r="AK143" i="46"/>
  <c r="AK144" i="46" s="1"/>
  <c r="AK179" i="46"/>
  <c r="AR179" i="46"/>
  <c r="V179" i="46"/>
  <c r="X179" i="46" s="1"/>
  <c r="Y179" i="46" s="1"/>
  <c r="AU179" i="46" s="1"/>
  <c r="V215" i="46"/>
  <c r="X215" i="46" s="1"/>
  <c r="Y215" i="46" s="1"/>
  <c r="AU215" i="46" s="1"/>
  <c r="AR215" i="46"/>
  <c r="AJ147" i="46"/>
  <c r="AK148" i="46"/>
  <c r="AJ148" i="46"/>
  <c r="AK147" i="46"/>
  <c r="AI101" i="46"/>
  <c r="AJ101" i="46" s="1"/>
  <c r="AI103" i="46"/>
  <c r="AJ104" i="46"/>
  <c r="AJ113" i="46"/>
  <c r="AJ114" i="46" s="1"/>
  <c r="AJ115" i="46" s="1"/>
  <c r="AJ116" i="46" s="1"/>
  <c r="AK120" i="46"/>
  <c r="AS119" i="46" s="1"/>
  <c r="AT119" i="46" s="1"/>
  <c r="AJ135" i="46"/>
  <c r="AK136" i="46"/>
  <c r="AJ136" i="46"/>
  <c r="AJ155" i="46"/>
  <c r="AK155" i="46"/>
  <c r="AJ171" i="46"/>
  <c r="AK172" i="46"/>
  <c r="AJ172" i="46"/>
  <c r="AK171" i="46"/>
  <c r="AK264" i="46"/>
  <c r="AK106" i="46"/>
  <c r="AJ106" i="46"/>
  <c r="AK113" i="46"/>
  <c r="AK114" i="46" s="1"/>
  <c r="AK115" i="46" s="1"/>
  <c r="AJ137" i="46"/>
  <c r="AJ138" i="46" s="1"/>
  <c r="AK140" i="46"/>
  <c r="AJ140" i="46"/>
  <c r="AJ167" i="46"/>
  <c r="AK167" i="46"/>
  <c r="AR161" i="46"/>
  <c r="AR173" i="46"/>
  <c r="AK183" i="46"/>
  <c r="AJ199" i="46"/>
  <c r="AJ203" i="46"/>
  <c r="AJ204" i="46" s="1"/>
  <c r="AJ219" i="46"/>
  <c r="AJ220" i="46"/>
  <c r="AK220" i="46"/>
  <c r="AJ227" i="46"/>
  <c r="AO269" i="46"/>
  <c r="AJ269" i="46"/>
  <c r="AJ271" i="46" s="1"/>
  <c r="AJ272" i="46" s="1"/>
  <c r="V287" i="46"/>
  <c r="X287" i="46" s="1"/>
  <c r="Y287" i="46" s="1"/>
  <c r="AU287" i="46" s="1"/>
  <c r="AR287" i="46"/>
  <c r="AJ118" i="46"/>
  <c r="AJ122" i="46"/>
  <c r="AJ130" i="46"/>
  <c r="AJ134" i="46"/>
  <c r="AJ142" i="46"/>
  <c r="AJ146" i="46"/>
  <c r="AJ150" i="46"/>
  <c r="AJ154" i="46"/>
  <c r="AJ166" i="46"/>
  <c r="AJ170" i="46"/>
  <c r="AK185" i="46"/>
  <c r="AK186" i="46" s="1"/>
  <c r="AJ189" i="46"/>
  <c r="AK199" i="46"/>
  <c r="AK203" i="46"/>
  <c r="AO257" i="46"/>
  <c r="AJ257" i="46"/>
  <c r="AJ258" i="46" s="1"/>
  <c r="AK182" i="46"/>
  <c r="AJ182" i="46"/>
  <c r="V185" i="46"/>
  <c r="X185" i="46" s="1"/>
  <c r="Y185" i="46" s="1"/>
  <c r="AU185" i="46" s="1"/>
  <c r="AJ195" i="46"/>
  <c r="AK201" i="46"/>
  <c r="V203" i="46"/>
  <c r="X203" i="46" s="1"/>
  <c r="Y203" i="46" s="1"/>
  <c r="AU203" i="46" s="1"/>
  <c r="AK209" i="46"/>
  <c r="AI228" i="46"/>
  <c r="AR299" i="46"/>
  <c r="V299" i="46"/>
  <c r="X299" i="46" s="1"/>
  <c r="Y299" i="46" s="1"/>
  <c r="AU299" i="46" s="1"/>
  <c r="AJ207" i="46"/>
  <c r="AJ208" i="46"/>
  <c r="AK208" i="46"/>
  <c r="AJ215" i="46"/>
  <c r="AJ216" i="46" s="1"/>
  <c r="AO245" i="46"/>
  <c r="V263" i="46"/>
  <c r="X263" i="46" s="1"/>
  <c r="Y263" i="46" s="1"/>
  <c r="AU263" i="46" s="1"/>
  <c r="AR263" i="46"/>
  <c r="AO293" i="46"/>
  <c r="AK304" i="46"/>
  <c r="AJ304" i="46"/>
  <c r="AJ303" i="46"/>
  <c r="AR323" i="46"/>
  <c r="V323" i="46"/>
  <c r="X323" i="46" s="1"/>
  <c r="Y323" i="46" s="1"/>
  <c r="AU323" i="46" s="1"/>
  <c r="AR167" i="46"/>
  <c r="AR221" i="46"/>
  <c r="AK228" i="46"/>
  <c r="AK184" i="46"/>
  <c r="AK188" i="46"/>
  <c r="AK194" i="46"/>
  <c r="AJ194" i="46"/>
  <c r="AK200" i="46"/>
  <c r="AJ211" i="46"/>
  <c r="AJ212" i="46"/>
  <c r="AK212" i="46"/>
  <c r="AJ231" i="46"/>
  <c r="AJ232" i="46"/>
  <c r="AK232" i="46"/>
  <c r="AS227" i="46" s="1"/>
  <c r="AT227" i="46" s="1"/>
  <c r="AJ251" i="46"/>
  <c r="AK287" i="46"/>
  <c r="V293" i="46"/>
  <c r="X293" i="46" s="1"/>
  <c r="Y293" i="46" s="1"/>
  <c r="AU293" i="46" s="1"/>
  <c r="AK294" i="46"/>
  <c r="AK295" i="46" s="1"/>
  <c r="AK296" i="46" s="1"/>
  <c r="AK311" i="46"/>
  <c r="AK190" i="46"/>
  <c r="AJ190" i="46"/>
  <c r="AK202" i="46"/>
  <c r="AJ202" i="46"/>
  <c r="AI220" i="46"/>
  <c r="AI240" i="46"/>
  <c r="AK293" i="46"/>
  <c r="AK174" i="46"/>
  <c r="AJ183" i="46"/>
  <c r="AK207" i="46"/>
  <c r="AK215" i="46"/>
  <c r="AK216" i="46" s="1"/>
  <c r="AK221" i="46"/>
  <c r="AK222" i="46" s="1"/>
  <c r="AK223" i="46" s="1"/>
  <c r="AK225" i="46" s="1"/>
  <c r="V227" i="46"/>
  <c r="X227" i="46" s="1"/>
  <c r="Y227" i="46" s="1"/>
  <c r="AU227" i="46" s="1"/>
  <c r="AR227" i="46"/>
  <c r="AJ233" i="46"/>
  <c r="AO281" i="46"/>
  <c r="AJ281" i="46"/>
  <c r="AK315" i="46"/>
  <c r="AJ315" i="46"/>
  <c r="AJ324" i="46"/>
  <c r="AJ358" i="46"/>
  <c r="AJ206" i="46"/>
  <c r="AJ210" i="46"/>
  <c r="AJ214" i="46"/>
  <c r="AJ218" i="46"/>
  <c r="AJ226" i="46"/>
  <c r="AJ230" i="46"/>
  <c r="AJ238" i="46"/>
  <c r="AJ242" i="46"/>
  <c r="AJ250" i="46"/>
  <c r="AJ262" i="46"/>
  <c r="AJ274" i="46"/>
  <c r="AJ282" i="46"/>
  <c r="AJ283" i="46" s="1"/>
  <c r="AJ286" i="46"/>
  <c r="AJ290" i="46"/>
  <c r="AJ298" i="46"/>
  <c r="AI300" i="46"/>
  <c r="AJ305" i="46"/>
  <c r="AI312" i="46"/>
  <c r="AI314" i="46"/>
  <c r="AI316" i="46"/>
  <c r="AI325" i="46"/>
  <c r="AJ329" i="46"/>
  <c r="AJ330" i="46" s="1"/>
  <c r="AI341" i="46"/>
  <c r="AJ341" i="46" s="1"/>
  <c r="AJ342" i="46" s="1"/>
  <c r="AJ343" i="46" s="1"/>
  <c r="AI357" i="46"/>
  <c r="AK210" i="46"/>
  <c r="AK234" i="46"/>
  <c r="AK235" i="46" s="1"/>
  <c r="AK250" i="46"/>
  <c r="AK262" i="46"/>
  <c r="AK270" i="46"/>
  <c r="AK271" i="46" s="1"/>
  <c r="AK272" i="46" s="1"/>
  <c r="AK274" i="46"/>
  <c r="AK286" i="46"/>
  <c r="AK290" i="46"/>
  <c r="AK303" i="46"/>
  <c r="AK310" i="46"/>
  <c r="AK317" i="46"/>
  <c r="AK318" i="46" s="1"/>
  <c r="AK319" i="46" s="1"/>
  <c r="AK321" i="46"/>
  <c r="AK340" i="46"/>
  <c r="AK344" i="46"/>
  <c r="AJ346" i="46"/>
  <c r="V353" i="46"/>
  <c r="X353" i="46" s="1"/>
  <c r="Y353" i="46" s="1"/>
  <c r="AU353" i="46" s="1"/>
  <c r="AR359" i="46"/>
  <c r="V359" i="46"/>
  <c r="X359" i="46" s="1"/>
  <c r="Y359" i="46" s="1"/>
  <c r="AU359" i="46" s="1"/>
  <c r="AK350" i="46"/>
  <c r="AK300" i="46"/>
  <c r="AK301" i="46" s="1"/>
  <c r="V305" i="46"/>
  <c r="X305" i="46" s="1"/>
  <c r="Y305" i="46" s="1"/>
  <c r="AU305" i="46" s="1"/>
  <c r="AK316" i="46"/>
  <c r="AK323" i="46"/>
  <c r="AJ244" i="46"/>
  <c r="AJ252" i="46"/>
  <c r="AJ253" i="46" s="1"/>
  <c r="AJ254" i="46" s="1"/>
  <c r="AJ255" i="46" s="1"/>
  <c r="AJ256" i="46"/>
  <c r="AJ260" i="46"/>
  <c r="AJ268" i="46"/>
  <c r="AJ292" i="46"/>
  <c r="AI304" i="46"/>
  <c r="AJ309" i="46"/>
  <c r="AJ317" i="46"/>
  <c r="AJ318" i="46" s="1"/>
  <c r="AJ319" i="46" s="1"/>
  <c r="AJ320" i="46"/>
  <c r="AJ322" i="46"/>
  <c r="AJ364" i="46"/>
  <c r="AJ390" i="46"/>
  <c r="AJ391" i="46" s="1"/>
  <c r="AJ392" i="46" s="1"/>
  <c r="AK305" i="46"/>
  <c r="AK306" i="46" s="1"/>
  <c r="AJ339" i="46"/>
  <c r="AK302" i="46"/>
  <c r="AI306" i="46"/>
  <c r="AI308" i="46"/>
  <c r="AI310" i="46"/>
  <c r="AK334" i="46"/>
  <c r="AK339" i="46"/>
  <c r="AK338" i="46"/>
  <c r="AK345" i="46"/>
  <c r="AJ345" i="46"/>
  <c r="AJ335" i="46"/>
  <c r="AJ336" i="46" s="1"/>
  <c r="AI340" i="46"/>
  <c r="AI362" i="46"/>
  <c r="AJ363" i="46"/>
  <c r="W365" i="46"/>
  <c r="AK370" i="46"/>
  <c r="AI376" i="46"/>
  <c r="AI382" i="46"/>
  <c r="AJ387" i="46"/>
  <c r="AJ388" i="46"/>
  <c r="AI400" i="46"/>
  <c r="AJ404" i="46"/>
  <c r="AJ407" i="46"/>
  <c r="AJ408" i="46" s="1"/>
  <c r="AJ409" i="46"/>
  <c r="W413" i="46"/>
  <c r="AK413" i="46" s="1"/>
  <c r="AI416" i="46"/>
  <c r="AJ419" i="46"/>
  <c r="W425" i="46"/>
  <c r="AK436" i="46"/>
  <c r="AK449" i="46"/>
  <c r="AK450" i="46" s="1"/>
  <c r="AJ449" i="46"/>
  <c r="AI458" i="46"/>
  <c r="AJ509" i="46"/>
  <c r="AK510" i="46"/>
  <c r="AJ510" i="46"/>
  <c r="AI518" i="46"/>
  <c r="AI533" i="46"/>
  <c r="AJ533" i="46" s="1"/>
  <c r="AJ442" i="46"/>
  <c r="AK442" i="46"/>
  <c r="AJ461" i="46"/>
  <c r="AK477" i="46"/>
  <c r="AJ477" i="46"/>
  <c r="AI336" i="46"/>
  <c r="AK353" i="46"/>
  <c r="AK359" i="46"/>
  <c r="AK361" i="46" s="1"/>
  <c r="AI364" i="46"/>
  <c r="AJ376" i="46"/>
  <c r="AK376" i="46"/>
  <c r="W389" i="46"/>
  <c r="AK389" i="46" s="1"/>
  <c r="AI392" i="46"/>
  <c r="AK416" i="46"/>
  <c r="AJ416" i="46"/>
  <c r="AJ418" i="46"/>
  <c r="AI433" i="46"/>
  <c r="AR491" i="46"/>
  <c r="AK491" i="46"/>
  <c r="V491" i="46"/>
  <c r="X491" i="46" s="1"/>
  <c r="Y491" i="46" s="1"/>
  <c r="AU491" i="46" s="1"/>
  <c r="AJ492" i="46"/>
  <c r="AK493" i="46"/>
  <c r="AJ493" i="46"/>
  <c r="AJ348" i="46"/>
  <c r="AJ349" i="46" s="1"/>
  <c r="AK362" i="46"/>
  <c r="AJ366" i="46"/>
  <c r="AJ367" i="46" s="1"/>
  <c r="AJ368" i="46" s="1"/>
  <c r="AJ369" i="46" s="1"/>
  <c r="AJ399" i="46"/>
  <c r="AJ400" i="46"/>
  <c r="V431" i="46"/>
  <c r="X431" i="46" s="1"/>
  <c r="Y431" i="46" s="1"/>
  <c r="AU431" i="46" s="1"/>
  <c r="AK446" i="46"/>
  <c r="AR455" i="46"/>
  <c r="AK455" i="46"/>
  <c r="AK457" i="46" s="1"/>
  <c r="AK458" i="46" s="1"/>
  <c r="AK459" i="46" s="1"/>
  <c r="AJ496" i="46"/>
  <c r="AK496" i="46"/>
  <c r="AI344" i="46"/>
  <c r="AI372" i="46"/>
  <c r="AJ405" i="46"/>
  <c r="W407" i="46"/>
  <c r="AK407" i="46" s="1"/>
  <c r="AJ422" i="46"/>
  <c r="AI430" i="46"/>
  <c r="AK435" i="46"/>
  <c r="AJ435" i="46"/>
  <c r="W467" i="46"/>
  <c r="AJ494" i="46"/>
  <c r="AJ395" i="46"/>
  <c r="AJ397" i="46"/>
  <c r="AR419" i="46"/>
  <c r="V419" i="46"/>
  <c r="X419" i="46" s="1"/>
  <c r="Y419" i="46" s="1"/>
  <c r="AU419" i="46" s="1"/>
  <c r="AK431" i="46"/>
  <c r="AK432" i="46" s="1"/>
  <c r="AK441" i="46"/>
  <c r="AJ440" i="46"/>
  <c r="AJ441" i="46"/>
  <c r="V455" i="46"/>
  <c r="X455" i="46" s="1"/>
  <c r="Y455" i="46" s="1"/>
  <c r="AU455" i="46" s="1"/>
  <c r="W341" i="46"/>
  <c r="AK341" i="46" s="1"/>
  <c r="AJ353" i="46"/>
  <c r="AI360" i="46"/>
  <c r="AI374" i="46"/>
  <c r="W383" i="46"/>
  <c r="AK383" i="46" s="1"/>
  <c r="AI396" i="46"/>
  <c r="AK399" i="46"/>
  <c r="AJ411" i="46"/>
  <c r="AJ412" i="46"/>
  <c r="AK447" i="46"/>
  <c r="V449" i="46"/>
  <c r="X449" i="46" s="1"/>
  <c r="Y449" i="46" s="1"/>
  <c r="AU449" i="46" s="1"/>
  <c r="AR449" i="46"/>
  <c r="AI454" i="46"/>
  <c r="AI501" i="46"/>
  <c r="AJ425" i="46"/>
  <c r="AJ524" i="46"/>
  <c r="AK525" i="46"/>
  <c r="AJ525" i="46"/>
  <c r="AK524" i="46"/>
  <c r="AI432" i="46"/>
  <c r="AJ432" i="46" s="1"/>
  <c r="AK472" i="46"/>
  <c r="W485" i="46"/>
  <c r="AK485" i="46" s="1"/>
  <c r="AJ488" i="46"/>
  <c r="AK489" i="46"/>
  <c r="AJ489" i="46"/>
  <c r="AK574" i="46"/>
  <c r="W581" i="46"/>
  <c r="AK581" i="46" s="1"/>
  <c r="AK592" i="46"/>
  <c r="AJ592" i="46"/>
  <c r="AK596" i="46"/>
  <c r="AJ596" i="46"/>
  <c r="AK597" i="46"/>
  <c r="AJ597" i="46"/>
  <c r="AK425" i="46"/>
  <c r="AK426" i="46" s="1"/>
  <c r="AK427" i="46" s="1"/>
  <c r="AK428" i="46" s="1"/>
  <c r="AJ426" i="46"/>
  <c r="AJ427" i="46" s="1"/>
  <c r="AJ446" i="46"/>
  <c r="AJ482" i="46"/>
  <c r="AJ514" i="46"/>
  <c r="AJ528" i="46"/>
  <c r="AK548" i="46"/>
  <c r="AJ548" i="46"/>
  <c r="AK549" i="46"/>
  <c r="AJ549" i="46"/>
  <c r="V569" i="46"/>
  <c r="X569" i="46" s="1"/>
  <c r="Y569" i="46" s="1"/>
  <c r="AU569" i="46" s="1"/>
  <c r="AR569" i="46"/>
  <c r="AK585" i="46"/>
  <c r="AJ585" i="46"/>
  <c r="V605" i="46"/>
  <c r="X605" i="46" s="1"/>
  <c r="Y605" i="46" s="1"/>
  <c r="AU605" i="46" s="1"/>
  <c r="AR605" i="46"/>
  <c r="AJ414" i="46"/>
  <c r="AJ415" i="46" s="1"/>
  <c r="AK417" i="46"/>
  <c r="AI428" i="46"/>
  <c r="W473" i="46"/>
  <c r="AJ485" i="46"/>
  <c r="AK488" i="46"/>
  <c r="W497" i="46"/>
  <c r="AK497" i="46" s="1"/>
  <c r="AJ500" i="46"/>
  <c r="AK501" i="46"/>
  <c r="AJ501" i="46"/>
  <c r="AK508" i="46"/>
  <c r="V527" i="46"/>
  <c r="X527" i="46" s="1"/>
  <c r="Y527" i="46" s="1"/>
  <c r="AU527" i="46" s="1"/>
  <c r="V551" i="46"/>
  <c r="X551" i="46" s="1"/>
  <c r="Y551" i="46" s="1"/>
  <c r="AU551" i="46" s="1"/>
  <c r="AJ564" i="46"/>
  <c r="AJ565" i="46" s="1"/>
  <c r="AK580" i="46"/>
  <c r="AJ580" i="46"/>
  <c r="W611" i="46"/>
  <c r="AK613" i="46"/>
  <c r="W437" i="46"/>
  <c r="AK465" i="46"/>
  <c r="AJ465" i="46"/>
  <c r="AJ504" i="46"/>
  <c r="AK505" i="46"/>
  <c r="AJ505" i="46"/>
  <c r="AK527" i="46"/>
  <c r="W533" i="46"/>
  <c r="AK533" i="46" s="1"/>
  <c r="AJ536" i="46"/>
  <c r="AK537" i="46"/>
  <c r="AJ537" i="46"/>
  <c r="AK541" i="46"/>
  <c r="AJ541" i="46"/>
  <c r="W545" i="46"/>
  <c r="AK545" i="46" s="1"/>
  <c r="AK551" i="46"/>
  <c r="AK556" i="46"/>
  <c r="AJ556" i="46"/>
  <c r="AK569" i="46"/>
  <c r="AK570" i="46" s="1"/>
  <c r="AK571" i="46" s="1"/>
  <c r="AJ569" i="46"/>
  <c r="AJ600" i="46"/>
  <c r="AJ601" i="46"/>
  <c r="AJ602" i="46" s="1"/>
  <c r="AK664" i="46"/>
  <c r="AJ664" i="46"/>
  <c r="V713" i="46"/>
  <c r="X713" i="46" s="1"/>
  <c r="Y713" i="46" s="1"/>
  <c r="AU713" i="46" s="1"/>
  <c r="AK713" i="46"/>
  <c r="AK714" i="46" s="1"/>
  <c r="AK715" i="46" s="1"/>
  <c r="AJ550" i="46"/>
  <c r="AK568" i="46"/>
  <c r="AJ568" i="46"/>
  <c r="AK573" i="46"/>
  <c r="AJ573" i="46"/>
  <c r="AK589" i="46"/>
  <c r="AJ589" i="46"/>
  <c r="AK604" i="46"/>
  <c r="AJ604" i="46"/>
  <c r="AJ512" i="46"/>
  <c r="AK513" i="46"/>
  <c r="AJ513" i="46"/>
  <c r="AJ545" i="46"/>
  <c r="AI424" i="46"/>
  <c r="AK473" i="46"/>
  <c r="AK504" i="46"/>
  <c r="AK517" i="46"/>
  <c r="AJ517" i="46"/>
  <c r="AK536" i="46"/>
  <c r="AK539" i="46"/>
  <c r="AK544" i="46"/>
  <c r="AJ544" i="46"/>
  <c r="AK560" i="46"/>
  <c r="AJ560" i="46"/>
  <c r="AK561" i="46"/>
  <c r="AJ561" i="46"/>
  <c r="AK706" i="46"/>
  <c r="AK705" i="46"/>
  <c r="AJ706" i="46"/>
  <c r="V719" i="46"/>
  <c r="X719" i="46" s="1"/>
  <c r="Y719" i="46" s="1"/>
  <c r="AU719" i="46" s="1"/>
  <c r="AK719" i="46"/>
  <c r="AR719" i="46"/>
  <c r="AK575" i="46"/>
  <c r="AK577" i="46" s="1"/>
  <c r="AK587" i="46"/>
  <c r="AK588" i="46" s="1"/>
  <c r="AK599" i="46"/>
  <c r="AI618" i="46"/>
  <c r="AI630" i="46"/>
  <c r="AI632" i="46"/>
  <c r="AI642" i="46"/>
  <c r="AJ642" i="46" s="1"/>
  <c r="AI644" i="46"/>
  <c r="AI646" i="46"/>
  <c r="AI648" i="46"/>
  <c r="AI650" i="46"/>
  <c r="AK653" i="46"/>
  <c r="AI654" i="46"/>
  <c r="AK654" i="46" s="1"/>
  <c r="AK655" i="46" s="1"/>
  <c r="AI674" i="46"/>
  <c r="AK693" i="46"/>
  <c r="AK720" i="46"/>
  <c r="AK721" i="46" s="1"/>
  <c r="AK722" i="46" s="1"/>
  <c r="AR767" i="46"/>
  <c r="V767" i="46"/>
  <c r="X767" i="46" s="1"/>
  <c r="Y767" i="46" s="1"/>
  <c r="AU767" i="46" s="1"/>
  <c r="AJ615" i="46"/>
  <c r="AJ632" i="46"/>
  <c r="AJ644" i="46"/>
  <c r="AK658" i="46"/>
  <c r="AJ658" i="46"/>
  <c r="AK662" i="46"/>
  <c r="AJ662" i="46"/>
  <c r="AJ593" i="46"/>
  <c r="AJ605" i="46"/>
  <c r="AI614" i="46"/>
  <c r="AI624" i="46"/>
  <c r="AJ624" i="46" s="1"/>
  <c r="AK627" i="46"/>
  <c r="AK632" i="46"/>
  <c r="AI636" i="46"/>
  <c r="AK639" i="46"/>
  <c r="AK646" i="46"/>
  <c r="AJ646" i="46"/>
  <c r="AJ653" i="46"/>
  <c r="AJ654" i="46" s="1"/>
  <c r="V665" i="46"/>
  <c r="X665" i="46" s="1"/>
  <c r="Y665" i="46" s="1"/>
  <c r="AU665" i="46" s="1"/>
  <c r="AR665" i="46"/>
  <c r="AK698" i="46"/>
  <c r="AK697" i="46"/>
  <c r="AJ697" i="46"/>
  <c r="AJ698" i="46"/>
  <c r="AR587" i="46"/>
  <c r="AR599" i="46"/>
  <c r="AK622" i="46"/>
  <c r="AJ622" i="46"/>
  <c r="AJ623" i="46"/>
  <c r="AK634" i="46"/>
  <c r="AJ634" i="46"/>
  <c r="AJ673" i="46"/>
  <c r="AK674" i="46"/>
  <c r="AJ674" i="46"/>
  <c r="V707" i="46"/>
  <c r="X707" i="46" s="1"/>
  <c r="Y707" i="46" s="1"/>
  <c r="AU707" i="46" s="1"/>
  <c r="AK707" i="46"/>
  <c r="AK712" i="46"/>
  <c r="AJ712" i="46"/>
  <c r="AJ717" i="46"/>
  <c r="AK717" i="46"/>
  <c r="AK610" i="46"/>
  <c r="AJ610" i="46"/>
  <c r="W623" i="46"/>
  <c r="AK623" i="46" s="1"/>
  <c r="W635" i="46"/>
  <c r="AK635" i="46" s="1"/>
  <c r="AJ657" i="46"/>
  <c r="AJ661" i="46"/>
  <c r="AJ675" i="46"/>
  <c r="V701" i="46"/>
  <c r="X701" i="46" s="1"/>
  <c r="Y701" i="46" s="1"/>
  <c r="AU701" i="46" s="1"/>
  <c r="AR701" i="46"/>
  <c r="AK731" i="46"/>
  <c r="AK614" i="46"/>
  <c r="AJ628" i="46"/>
  <c r="AJ640" i="46"/>
  <c r="AJ643" i="46"/>
  <c r="AK657" i="46"/>
  <c r="AK659" i="46"/>
  <c r="AK661" i="46"/>
  <c r="AK663" i="46"/>
  <c r="AK665" i="46"/>
  <c r="AK666" i="46" s="1"/>
  <c r="AJ665" i="46"/>
  <c r="AJ666" i="46" s="1"/>
  <c r="AJ669" i="46"/>
  <c r="AK670" i="46"/>
  <c r="AJ670" i="46"/>
  <c r="AJ755" i="46"/>
  <c r="AJ756" i="46" s="1"/>
  <c r="AI613" i="46"/>
  <c r="AK626" i="46"/>
  <c r="AJ626" i="46"/>
  <c r="AK631" i="46"/>
  <c r="AK638" i="46"/>
  <c r="AJ638" i="46"/>
  <c r="AK641" i="46"/>
  <c r="AK642" i="46" s="1"/>
  <c r="AK643" i="46"/>
  <c r="AI652" i="46"/>
  <c r="AI656" i="46"/>
  <c r="AI658" i="46"/>
  <c r="AI660" i="46"/>
  <c r="AI662" i="46"/>
  <c r="AJ677" i="46"/>
  <c r="AI683" i="46"/>
  <c r="AJ683" i="46" s="1"/>
  <c r="AK692" i="46"/>
  <c r="AJ692" i="46"/>
  <c r="AK700" i="46"/>
  <c r="AJ700" i="46"/>
  <c r="AO719" i="46"/>
  <c r="AK686" i="46"/>
  <c r="AK703" i="46"/>
  <c r="AK725" i="46"/>
  <c r="AK726" i="46" s="1"/>
  <c r="AJ746" i="46"/>
  <c r="AK747" i="46"/>
  <c r="AK749" i="46"/>
  <c r="AR815" i="46"/>
  <c r="V815" i="46"/>
  <c r="X815" i="46" s="1"/>
  <c r="Y815" i="46" s="1"/>
  <c r="AU815" i="46" s="1"/>
  <c r="AI685" i="46"/>
  <c r="AJ686" i="46"/>
  <c r="AJ705" i="46"/>
  <c r="AJ707" i="46"/>
  <c r="AI749" i="46"/>
  <c r="AJ749" i="46" s="1"/>
  <c r="AK758" i="46"/>
  <c r="AJ758" i="46"/>
  <c r="AR761" i="46"/>
  <c r="AK761" i="46"/>
  <c r="V761" i="46"/>
  <c r="X761" i="46" s="1"/>
  <c r="Y761" i="46" s="1"/>
  <c r="AU761" i="46" s="1"/>
  <c r="AK767" i="46"/>
  <c r="AK768" i="46" s="1"/>
  <c r="AK770" i="46"/>
  <c r="AJ770" i="46"/>
  <c r="AJ795" i="46"/>
  <c r="V689" i="46"/>
  <c r="X689" i="46" s="1"/>
  <c r="Y689" i="46" s="1"/>
  <c r="AU689" i="46" s="1"/>
  <c r="AI767" i="46"/>
  <c r="AJ767" i="46" s="1"/>
  <c r="AK826" i="46"/>
  <c r="AJ826" i="46"/>
  <c r="AK718" i="46"/>
  <c r="AJ761" i="46"/>
  <c r="AR773" i="46"/>
  <c r="AK773" i="46"/>
  <c r="V773" i="46"/>
  <c r="X773" i="46" s="1"/>
  <c r="Y773" i="46" s="1"/>
  <c r="AU773" i="46" s="1"/>
  <c r="AK802" i="46"/>
  <c r="AJ802" i="46"/>
  <c r="AK682" i="46"/>
  <c r="AI693" i="46"/>
  <c r="AJ694" i="46"/>
  <c r="AK702" i="46"/>
  <c r="AK711" i="46"/>
  <c r="AI717" i="46"/>
  <c r="AV779" i="46"/>
  <c r="AR803" i="46"/>
  <c r="V803" i="46"/>
  <c r="X803" i="46" s="1"/>
  <c r="Y803" i="46" s="1"/>
  <c r="AU803" i="46" s="1"/>
  <c r="AI747" i="46"/>
  <c r="AK766" i="46"/>
  <c r="AJ785" i="46"/>
  <c r="AR851" i="46"/>
  <c r="V851" i="46"/>
  <c r="X851" i="46" s="1"/>
  <c r="Y851" i="46" s="1"/>
  <c r="AU851" i="46" s="1"/>
  <c r="AK690" i="46"/>
  <c r="AI725" i="46"/>
  <c r="AJ725" i="46" s="1"/>
  <c r="AJ727" i="46"/>
  <c r="AK727" i="46"/>
  <c r="AO731" i="46"/>
  <c r="AJ731" i="46"/>
  <c r="AK737" i="46"/>
  <c r="AR749" i="46"/>
  <c r="V749" i="46"/>
  <c r="X749" i="46" s="1"/>
  <c r="Y749" i="46" s="1"/>
  <c r="AU749" i="46" s="1"/>
  <c r="AI790" i="46"/>
  <c r="AI792" i="46"/>
  <c r="AK792" i="46" s="1"/>
  <c r="AK793" i="46" s="1"/>
  <c r="AI797" i="46"/>
  <c r="AJ797" i="46" s="1"/>
  <c r="AR887" i="46"/>
  <c r="AK887" i="46"/>
  <c r="AK888" i="46" s="1"/>
  <c r="V887" i="46"/>
  <c r="X887" i="46" s="1"/>
  <c r="Y887" i="46" s="1"/>
  <c r="AU887" i="46" s="1"/>
  <c r="AI743" i="46"/>
  <c r="AJ743" i="46" s="1"/>
  <c r="AK752" i="46"/>
  <c r="AI763" i="46"/>
  <c r="AK815" i="46"/>
  <c r="AJ815" i="46"/>
  <c r="AR827" i="46"/>
  <c r="AR875" i="46"/>
  <c r="V875" i="46"/>
  <c r="X875" i="46" s="1"/>
  <c r="Y875" i="46" s="1"/>
  <c r="AU875" i="46" s="1"/>
  <c r="AK819" i="46"/>
  <c r="AK820" i="46"/>
  <c r="AJ820" i="46"/>
  <c r="AK880" i="46"/>
  <c r="AJ880" i="46"/>
  <c r="AJ769" i="46"/>
  <c r="V779" i="46"/>
  <c r="X779" i="46" s="1"/>
  <c r="Y779" i="46" s="1"/>
  <c r="AU779" i="46" s="1"/>
  <c r="AR779" i="46"/>
  <c r="AJ787" i="46"/>
  <c r="AK788" i="46"/>
  <c r="AO821" i="46"/>
  <c r="AK827" i="46"/>
  <c r="AR839" i="46"/>
  <c r="AK839" i="46"/>
  <c r="AK840" i="46" s="1"/>
  <c r="AK863" i="46"/>
  <c r="AK746" i="46"/>
  <c r="AJ751" i="46"/>
  <c r="AJ757" i="46"/>
  <c r="AK760" i="46"/>
  <c r="AJ766" i="46"/>
  <c r="AI771" i="46"/>
  <c r="AJ772" i="46"/>
  <c r="AJ774" i="46"/>
  <c r="AK776" i="46"/>
  <c r="AJ776" i="46"/>
  <c r="AK803" i="46"/>
  <c r="AJ804" i="46"/>
  <c r="AK809" i="46"/>
  <c r="AK810" i="46" s="1"/>
  <c r="AK832" i="46"/>
  <c r="AJ832" i="46"/>
  <c r="AJ844" i="46"/>
  <c r="AJ843" i="46"/>
  <c r="AK748" i="46"/>
  <c r="AI759" i="46"/>
  <c r="AR785" i="46"/>
  <c r="AK795" i="46"/>
  <c r="AJ822" i="46"/>
  <c r="AK851" i="46"/>
  <c r="AK852" i="46" s="1"/>
  <c r="AJ862" i="46"/>
  <c r="AK889" i="46"/>
  <c r="AJ792" i="46"/>
  <c r="AK797" i="46"/>
  <c r="AK879" i="46"/>
  <c r="AI813" i="46"/>
  <c r="AJ818" i="46"/>
  <c r="AI820" i="46"/>
  <c r="AK825" i="46"/>
  <c r="AJ825" i="46"/>
  <c r="AI840" i="46"/>
  <c r="AI845" i="46"/>
  <c r="AJ845" i="46" s="1"/>
  <c r="AI861" i="46"/>
  <c r="AJ866" i="46"/>
  <c r="AI868" i="46"/>
  <c r="AK873" i="46"/>
  <c r="AJ873" i="46"/>
  <c r="AI888" i="46"/>
  <c r="AJ888" i="46" s="1"/>
  <c r="AI893" i="46"/>
  <c r="AJ893" i="46" s="1"/>
  <c r="AJ829" i="46"/>
  <c r="AK834" i="46"/>
  <c r="AK850" i="46"/>
  <c r="AJ850" i="46"/>
  <c r="AJ875" i="46"/>
  <c r="AJ877" i="46"/>
  <c r="AJ884" i="46"/>
  <c r="AJ891" i="46"/>
  <c r="AK898" i="46"/>
  <c r="AJ898" i="46"/>
  <c r="AJ806" i="46"/>
  <c r="V809" i="46"/>
  <c r="X809" i="46" s="1"/>
  <c r="Y809" i="46" s="1"/>
  <c r="AU809" i="46" s="1"/>
  <c r="AK813" i="46"/>
  <c r="AJ813" i="46"/>
  <c r="AK836" i="46"/>
  <c r="AJ847" i="46"/>
  <c r="AK861" i="46"/>
  <c r="AJ861" i="46"/>
  <c r="AJ868" i="46"/>
  <c r="AK875" i="46"/>
  <c r="AK884" i="46"/>
  <c r="AJ895" i="46"/>
  <c r="AK790" i="46"/>
  <c r="AJ790" i="46"/>
  <c r="AI805" i="46"/>
  <c r="AK817" i="46"/>
  <c r="AJ817" i="46"/>
  <c r="AJ831" i="46"/>
  <c r="AK838" i="46"/>
  <c r="AJ838" i="46"/>
  <c r="AI853" i="46"/>
  <c r="AK868" i="46"/>
  <c r="AK869" i="46"/>
  <c r="AK870" i="46" s="1"/>
  <c r="AJ872" i="46"/>
  <c r="AJ879" i="46"/>
  <c r="AK886" i="46"/>
  <c r="AJ886" i="46"/>
  <c r="AI789" i="46"/>
  <c r="AK794" i="46"/>
  <c r="AJ794" i="46"/>
  <c r="AI796" i="46"/>
  <c r="V797" i="46"/>
  <c r="X797" i="46" s="1"/>
  <c r="Y797" i="46" s="1"/>
  <c r="AU797" i="46" s="1"/>
  <c r="AI816" i="46"/>
  <c r="AI821" i="46"/>
  <c r="AK821" i="46" s="1"/>
  <c r="AJ833" i="46"/>
  <c r="AI837" i="46"/>
  <c r="AI844" i="46"/>
  <c r="AK849" i="46"/>
  <c r="AJ849" i="46"/>
  <c r="V863" i="46"/>
  <c r="X863" i="46" s="1"/>
  <c r="Y863" i="46" s="1"/>
  <c r="AU863" i="46" s="1"/>
  <c r="AI864" i="46"/>
  <c r="AK864" i="46" s="1"/>
  <c r="AK865" i="46" s="1"/>
  <c r="AI869" i="46"/>
  <c r="AJ869" i="46" s="1"/>
  <c r="AJ876" i="46"/>
  <c r="AI885" i="46"/>
  <c r="AK890" i="46"/>
  <c r="AJ890" i="46"/>
  <c r="AI892" i="46"/>
  <c r="AK897" i="46"/>
  <c r="AJ897" i="46"/>
  <c r="AK857" i="46"/>
  <c r="AJ874" i="46"/>
  <c r="AJ789" i="46"/>
  <c r="AI804" i="46"/>
  <c r="AI809" i="46"/>
  <c r="AJ809" i="46" s="1"/>
  <c r="AK812" i="46"/>
  <c r="AI825" i="46"/>
  <c r="AK830" i="46"/>
  <c r="AJ830" i="46"/>
  <c r="AI832" i="46"/>
  <c r="AJ837" i="46"/>
  <c r="AI852" i="46"/>
  <c r="AI857" i="46"/>
  <c r="AJ857" i="46" s="1"/>
  <c r="AI873" i="46"/>
  <c r="AK878" i="46"/>
  <c r="AJ878" i="46"/>
  <c r="AI880" i="46"/>
  <c r="AJ885" i="46"/>
  <c r="AK629" i="46" l="1"/>
  <c r="AK630" i="46" s="1"/>
  <c r="V629" i="46"/>
  <c r="X629" i="46" s="1"/>
  <c r="Y629" i="46" s="1"/>
  <c r="AU629" i="46" s="1"/>
  <c r="AK563" i="46"/>
  <c r="AK565" i="46" s="1"/>
  <c r="AK557" i="46"/>
  <c r="AR557" i="46"/>
  <c r="AR239" i="46"/>
  <c r="AK19" i="46"/>
  <c r="AK20" i="46" s="1"/>
  <c r="AK21" i="46" s="1"/>
  <c r="AK29" i="46"/>
  <c r="AK30" i="46" s="1"/>
  <c r="AK31" i="46" s="1"/>
  <c r="V347" i="46"/>
  <c r="X347" i="46" s="1"/>
  <c r="Y347" i="46" s="1"/>
  <c r="AU347" i="46" s="1"/>
  <c r="AK84" i="46"/>
  <c r="AK85" i="46" s="1"/>
  <c r="V857" i="46"/>
  <c r="X857" i="46" s="1"/>
  <c r="Y857" i="46" s="1"/>
  <c r="AU857" i="46" s="1"/>
  <c r="AK347" i="46"/>
  <c r="AK349" i="46" s="1"/>
  <c r="V107" i="46"/>
  <c r="X107" i="46" s="1"/>
  <c r="Y107" i="46" s="1"/>
  <c r="AU107" i="46" s="1"/>
  <c r="V791" i="46"/>
  <c r="X791" i="46" s="1"/>
  <c r="Y791" i="46" s="1"/>
  <c r="AU791" i="46" s="1"/>
  <c r="AK833" i="46"/>
  <c r="AR29" i="46"/>
  <c r="AJ144" i="46"/>
  <c r="AK853" i="46"/>
  <c r="AK854" i="46" s="1"/>
  <c r="AK791" i="46"/>
  <c r="AJ678" i="46"/>
  <c r="AK365" i="46"/>
  <c r="AK366" i="46" s="1"/>
  <c r="AK367" i="46" s="1"/>
  <c r="AK368" i="46" s="1"/>
  <c r="AK369" i="46" s="1"/>
  <c r="AJ139" i="46"/>
  <c r="V23" i="46"/>
  <c r="X23" i="46" s="1"/>
  <c r="Y23" i="46" s="1"/>
  <c r="AU23" i="46" s="1"/>
  <c r="AJ24" i="46"/>
  <c r="AJ25" i="46" s="1"/>
  <c r="AJ378" i="46"/>
  <c r="AJ248" i="46"/>
  <c r="AJ249" i="46" s="1"/>
  <c r="AJ157" i="46"/>
  <c r="AJ159" i="46" s="1"/>
  <c r="AJ160" i="46" s="1"/>
  <c r="AJ372" i="46"/>
  <c r="AK150" i="46"/>
  <c r="AK151" i="46"/>
  <c r="AK378" i="46"/>
  <c r="AK379" i="46"/>
  <c r="AK380" i="46" s="1"/>
  <c r="AK382" i="46" s="1"/>
  <c r="AK233" i="46"/>
  <c r="AK385" i="46"/>
  <c r="AJ403" i="46"/>
  <c r="AJ228" i="46"/>
  <c r="AR71" i="46"/>
  <c r="V653" i="46"/>
  <c r="X653" i="46" s="1"/>
  <c r="Y653" i="46" s="1"/>
  <c r="AU653" i="46" s="1"/>
  <c r="AJ186" i="46"/>
  <c r="AK17" i="46"/>
  <c r="AS17" i="46" s="1"/>
  <c r="AT17" i="46" s="1"/>
  <c r="AR659" i="46"/>
  <c r="V659" i="46"/>
  <c r="X659" i="46" s="1"/>
  <c r="Y659" i="46" s="1"/>
  <c r="AU659" i="46" s="1"/>
  <c r="AR737" i="46"/>
  <c r="V197" i="46"/>
  <c r="X197" i="46" s="1"/>
  <c r="Y197" i="46" s="1"/>
  <c r="AU197" i="46" s="1"/>
  <c r="V845" i="46"/>
  <c r="X845" i="46" s="1"/>
  <c r="Y845" i="46" s="1"/>
  <c r="AU845" i="46" s="1"/>
  <c r="AK521" i="46"/>
  <c r="AK522" i="46" s="1"/>
  <c r="AR521" i="46"/>
  <c r="AJ235" i="46"/>
  <c r="AJ236" i="46" s="1"/>
  <c r="AK297" i="46"/>
  <c r="AS191" i="46"/>
  <c r="AT191" i="46" s="1"/>
  <c r="AR149" i="46"/>
  <c r="AR41" i="46"/>
  <c r="V71" i="46"/>
  <c r="X71" i="46" s="1"/>
  <c r="Y71" i="46" s="1"/>
  <c r="AU71" i="46" s="1"/>
  <c r="AK107" i="46"/>
  <c r="AK108" i="46" s="1"/>
  <c r="AK109" i="46" s="1"/>
  <c r="AK110" i="46" s="1"/>
  <c r="AK845" i="46"/>
  <c r="AK846" i="46" s="1"/>
  <c r="AJ420" i="46"/>
  <c r="AJ421" i="46" s="1"/>
  <c r="AK191" i="46"/>
  <c r="AK192" i="46" s="1"/>
  <c r="V149" i="46"/>
  <c r="X149" i="46" s="1"/>
  <c r="Y149" i="46" s="1"/>
  <c r="AU149" i="46" s="1"/>
  <c r="V671" i="46"/>
  <c r="X671" i="46" s="1"/>
  <c r="Y671" i="46" s="1"/>
  <c r="AU671" i="46" s="1"/>
  <c r="AR509" i="46"/>
  <c r="AK479" i="46"/>
  <c r="AJ331" i="46"/>
  <c r="AJ332" i="46" s="1"/>
  <c r="AR233" i="46"/>
  <c r="AK251" i="46"/>
  <c r="V53" i="46"/>
  <c r="X53" i="46" s="1"/>
  <c r="Y53" i="46" s="1"/>
  <c r="AU53" i="46" s="1"/>
  <c r="AJ384" i="46"/>
  <c r="AJ385" i="46" s="1"/>
  <c r="AJ192" i="46"/>
  <c r="AJ295" i="46"/>
  <c r="AJ296" i="46" s="1"/>
  <c r="AJ297" i="46" s="1"/>
  <c r="AJ276" i="46"/>
  <c r="AJ277" i="46" s="1"/>
  <c r="AJ279" i="46" s="1"/>
  <c r="AJ280" i="46" s="1"/>
  <c r="AR743" i="46"/>
  <c r="AK671" i="46"/>
  <c r="AK672" i="46" s="1"/>
  <c r="AR251" i="46"/>
  <c r="AK53" i="46"/>
  <c r="AK54" i="46" s="1"/>
  <c r="V137" i="46"/>
  <c r="X137" i="46" s="1"/>
  <c r="Y137" i="46" s="1"/>
  <c r="AU137" i="46" s="1"/>
  <c r="V191" i="46"/>
  <c r="X191" i="46" s="1"/>
  <c r="Y191" i="46" s="1"/>
  <c r="AU191" i="46" s="1"/>
  <c r="AJ222" i="46"/>
  <c r="AJ840" i="46"/>
  <c r="AJ841" i="46" s="1"/>
  <c r="AJ630" i="46"/>
  <c r="V479" i="46"/>
  <c r="X479" i="46" s="1"/>
  <c r="Y479" i="46" s="1"/>
  <c r="AU479" i="46" s="1"/>
  <c r="AJ462" i="46"/>
  <c r="AJ463" i="46" s="1"/>
  <c r="AP461" i="46" s="1"/>
  <c r="AQ461" i="46" s="1"/>
  <c r="AK509" i="46"/>
  <c r="AK798" i="46"/>
  <c r="AK799" i="46" s="1"/>
  <c r="AK800" i="46" s="1"/>
  <c r="AK801" i="46" s="1"/>
  <c r="AK743" i="46"/>
  <c r="V641" i="46"/>
  <c r="X641" i="46" s="1"/>
  <c r="Y641" i="46" s="1"/>
  <c r="AU641" i="46" s="1"/>
  <c r="AJ618" i="46"/>
  <c r="AK197" i="46"/>
  <c r="AK198" i="46" s="1"/>
  <c r="AJ85" i="46"/>
  <c r="AR23" i="46"/>
  <c r="AK41" i="46"/>
  <c r="AK42" i="46" s="1"/>
  <c r="AS41" i="46" s="1"/>
  <c r="AT41" i="46" s="1"/>
  <c r="AP437" i="46"/>
  <c r="AQ437" i="46" s="1"/>
  <c r="AJ588" i="46"/>
  <c r="AJ163" i="46"/>
  <c r="AJ164" i="46" s="1"/>
  <c r="AJ13" i="46"/>
  <c r="AJ12" i="46"/>
  <c r="AJ816" i="46"/>
  <c r="AK617" i="46"/>
  <c r="AK618" i="46" s="1"/>
  <c r="AK619" i="46" s="1"/>
  <c r="AK620" i="46" s="1"/>
  <c r="AJ259" i="46"/>
  <c r="V239" i="46"/>
  <c r="X239" i="46" s="1"/>
  <c r="Y239" i="46" s="1"/>
  <c r="AU239" i="46" s="1"/>
  <c r="AJ552" i="46"/>
  <c r="AJ553" i="46" s="1"/>
  <c r="AJ223" i="46"/>
  <c r="AJ224" i="46" s="1"/>
  <c r="AJ225" i="46" s="1"/>
  <c r="AK785" i="46"/>
  <c r="AK786" i="46" s="1"/>
  <c r="AJ679" i="46"/>
  <c r="AJ373" i="46"/>
  <c r="AJ270" i="46"/>
  <c r="AP269" i="46" s="1"/>
  <c r="AQ269" i="46" s="1"/>
  <c r="AK684" i="46"/>
  <c r="AK685" i="46" s="1"/>
  <c r="AJ68" i="46"/>
  <c r="AJ240" i="46"/>
  <c r="V893" i="46"/>
  <c r="X893" i="46" s="1"/>
  <c r="Y893" i="46" s="1"/>
  <c r="AU893" i="46" s="1"/>
  <c r="AR755" i="46"/>
  <c r="AK336" i="46"/>
  <c r="AK337" i="46" s="1"/>
  <c r="AK330" i="46"/>
  <c r="AK331" i="46" s="1"/>
  <c r="AJ660" i="46"/>
  <c r="AP659" i="46" s="1"/>
  <c r="AQ659" i="46" s="1"/>
  <c r="AJ648" i="46"/>
  <c r="AK515" i="46"/>
  <c r="V515" i="46"/>
  <c r="X515" i="46" s="1"/>
  <c r="Y515" i="46" s="1"/>
  <c r="AU515" i="46" s="1"/>
  <c r="AK289" i="46"/>
  <c r="AJ540" i="46"/>
  <c r="AK335" i="46"/>
  <c r="AP515" i="46"/>
  <c r="AQ515" i="46" s="1"/>
  <c r="V695" i="46"/>
  <c r="X695" i="46" s="1"/>
  <c r="Y695" i="46" s="1"/>
  <c r="AU695" i="46" s="1"/>
  <c r="AK894" i="46"/>
  <c r="V335" i="46"/>
  <c r="X335" i="46" s="1"/>
  <c r="Y335" i="46" s="1"/>
  <c r="AU335" i="46" s="1"/>
  <c r="AJ721" i="46"/>
  <c r="AJ722" i="46" s="1"/>
  <c r="AK893" i="46"/>
  <c r="AK755" i="46"/>
  <c r="AK756" i="46" s="1"/>
  <c r="V617" i="46"/>
  <c r="X617" i="46" s="1"/>
  <c r="Y617" i="46" s="1"/>
  <c r="AU617" i="46" s="1"/>
  <c r="AP641" i="46"/>
  <c r="AQ641" i="46" s="1"/>
  <c r="AJ428" i="46"/>
  <c r="AJ429" i="46" s="1"/>
  <c r="AJ430" i="46" s="1"/>
  <c r="AK433" i="46"/>
  <c r="AK461" i="46"/>
  <c r="AK462" i="46" s="1"/>
  <c r="AR461" i="46"/>
  <c r="AK164" i="46"/>
  <c r="AK163" i="46"/>
  <c r="AJ865" i="46"/>
  <c r="AJ864" i="46"/>
  <c r="AJ73" i="46"/>
  <c r="AJ74" i="46"/>
  <c r="AJ75" i="46" s="1"/>
  <c r="AJ76" i="46" s="1"/>
  <c r="AJ691" i="46"/>
  <c r="AJ690" i="46"/>
  <c r="AK881" i="46"/>
  <c r="AS881" i="46" s="1"/>
  <c r="AT881" i="46" s="1"/>
  <c r="V731" i="46"/>
  <c r="X731" i="46" s="1"/>
  <c r="Y731" i="46" s="1"/>
  <c r="AU731" i="46" s="1"/>
  <c r="AJ558" i="46"/>
  <c r="AP413" i="46"/>
  <c r="AQ413" i="46" s="1"/>
  <c r="AP11" i="46"/>
  <c r="AQ11" i="46" s="1"/>
  <c r="V245" i="46"/>
  <c r="X245" i="46" s="1"/>
  <c r="Y245" i="46" s="1"/>
  <c r="AU245" i="46" s="1"/>
  <c r="AR245" i="46"/>
  <c r="AJ374" i="46"/>
  <c r="AJ375" i="46" s="1"/>
  <c r="AK257" i="46"/>
  <c r="AK258" i="46" s="1"/>
  <c r="AK259" i="46" s="1"/>
  <c r="V503" i="46"/>
  <c r="X503" i="46" s="1"/>
  <c r="Y503" i="46" s="1"/>
  <c r="AU503" i="46" s="1"/>
  <c r="AK236" i="46"/>
  <c r="AR593" i="46"/>
  <c r="AJ852" i="46"/>
  <c r="AJ854" i="46" s="1"/>
  <c r="V593" i="46"/>
  <c r="X593" i="46" s="1"/>
  <c r="Y593" i="46" s="1"/>
  <c r="AU593" i="46" s="1"/>
  <c r="AP611" i="46"/>
  <c r="AQ611" i="46" s="1"/>
  <c r="V395" i="46"/>
  <c r="X395" i="46" s="1"/>
  <c r="Y395" i="46" s="1"/>
  <c r="AU395" i="46" s="1"/>
  <c r="AK332" i="46"/>
  <c r="AK333" i="46" s="1"/>
  <c r="AJ306" i="46"/>
  <c r="AJ307" i="46" s="1"/>
  <c r="AJ308" i="46" s="1"/>
  <c r="AJ91" i="46"/>
  <c r="AR539" i="46"/>
  <c r="V539" i="46"/>
  <c r="X539" i="46" s="1"/>
  <c r="Y539" i="46" s="1"/>
  <c r="AU539" i="46" s="1"/>
  <c r="AP887" i="46"/>
  <c r="AQ887" i="46" s="1"/>
  <c r="AK677" i="46"/>
  <c r="AK678" i="46" s="1"/>
  <c r="AR677" i="46"/>
  <c r="AK503" i="46"/>
  <c r="AS503" i="46" s="1"/>
  <c r="AT503" i="46" s="1"/>
  <c r="AS401" i="46"/>
  <c r="AT401" i="46" s="1"/>
  <c r="AR395" i="46"/>
  <c r="AJ300" i="46"/>
  <c r="AR257" i="46"/>
  <c r="AJ66" i="46"/>
  <c r="AJ458" i="46"/>
  <c r="AJ459" i="46" s="1"/>
  <c r="AJ468" i="46"/>
  <c r="V269" i="46"/>
  <c r="X269" i="46" s="1"/>
  <c r="Y269" i="46" s="1"/>
  <c r="AU269" i="46" s="1"/>
  <c r="AR269" i="46"/>
  <c r="AS803" i="46"/>
  <c r="AT803" i="46" s="1"/>
  <c r="AS443" i="46"/>
  <c r="AT443" i="46" s="1"/>
  <c r="AS89" i="46"/>
  <c r="AT89" i="46" s="1"/>
  <c r="V683" i="46"/>
  <c r="X683" i="46" s="1"/>
  <c r="Y683" i="46" s="1"/>
  <c r="AU683" i="46" s="1"/>
  <c r="AR683" i="46"/>
  <c r="AJ786" i="46"/>
  <c r="AP785" i="46" s="1"/>
  <c r="AQ785" i="46" s="1"/>
  <c r="AJ360" i="46"/>
  <c r="AJ361" i="46" s="1"/>
  <c r="AS77" i="46"/>
  <c r="AT77" i="46" s="1"/>
  <c r="AK451" i="46"/>
  <c r="AK452" i="46"/>
  <c r="AK454" i="46" s="1"/>
  <c r="AJ61" i="46"/>
  <c r="AJ62" i="46"/>
  <c r="AJ175" i="46"/>
  <c r="AJ176" i="46" s="1"/>
  <c r="AJ174" i="46"/>
  <c r="AJ380" i="46"/>
  <c r="AJ381" i="46" s="1"/>
  <c r="AJ382" i="46" s="1"/>
  <c r="AJ379" i="46"/>
  <c r="AK240" i="46"/>
  <c r="AS239" i="46" s="1"/>
  <c r="AT239" i="46" s="1"/>
  <c r="AR647" i="46"/>
  <c r="V647" i="46"/>
  <c r="X647" i="46" s="1"/>
  <c r="Y647" i="46" s="1"/>
  <c r="AU647" i="46" s="1"/>
  <c r="AR371" i="46"/>
  <c r="V371" i="46"/>
  <c r="X371" i="46" s="1"/>
  <c r="Y371" i="46" s="1"/>
  <c r="AU371" i="46" s="1"/>
  <c r="AP803" i="46"/>
  <c r="AQ803" i="46" s="1"/>
  <c r="AV803" i="46" s="1"/>
  <c r="AS683" i="46"/>
  <c r="AT683" i="46" s="1"/>
  <c r="AS719" i="46"/>
  <c r="AT719" i="46" s="1"/>
  <c r="AK564" i="46"/>
  <c r="AP401" i="46"/>
  <c r="AQ401" i="46" s="1"/>
  <c r="AV401" i="46" s="1"/>
  <c r="AP179" i="46"/>
  <c r="AQ179" i="46" s="1"/>
  <c r="AS65" i="46"/>
  <c r="AT65" i="46" s="1"/>
  <c r="AP95" i="46"/>
  <c r="AQ95" i="46" s="1"/>
  <c r="AS83" i="46"/>
  <c r="AT83" i="46" s="1"/>
  <c r="V881" i="46"/>
  <c r="X881" i="46" s="1"/>
  <c r="Y881" i="46" s="1"/>
  <c r="AU881" i="46" s="1"/>
  <c r="AR881" i="46"/>
  <c r="AP629" i="46"/>
  <c r="AQ629" i="46" s="1"/>
  <c r="AP197" i="46"/>
  <c r="AQ197" i="46" s="1"/>
  <c r="V281" i="46"/>
  <c r="X281" i="46" s="1"/>
  <c r="Y281" i="46" s="1"/>
  <c r="AU281" i="46" s="1"/>
  <c r="AR281" i="46"/>
  <c r="AS875" i="46"/>
  <c r="AT875" i="46" s="1"/>
  <c r="AS701" i="46"/>
  <c r="AT701" i="46" s="1"/>
  <c r="AP671" i="46"/>
  <c r="AQ671" i="46" s="1"/>
  <c r="AP77" i="46"/>
  <c r="AQ77" i="46" s="1"/>
  <c r="AP53" i="46"/>
  <c r="AQ53" i="46" s="1"/>
  <c r="AK281" i="46"/>
  <c r="AP83" i="46"/>
  <c r="AQ83" i="46" s="1"/>
  <c r="AP47" i="46"/>
  <c r="AQ47" i="46" s="1"/>
  <c r="AR833" i="46"/>
  <c r="V833" i="46"/>
  <c r="X833" i="46" s="1"/>
  <c r="Y833" i="46" s="1"/>
  <c r="AU833" i="46" s="1"/>
  <c r="AP479" i="46"/>
  <c r="AQ479" i="46" s="1"/>
  <c r="AJ842" i="46"/>
  <c r="AS293" i="46"/>
  <c r="AT293" i="46" s="1"/>
  <c r="AR377" i="46"/>
  <c r="V377" i="46"/>
  <c r="X377" i="46" s="1"/>
  <c r="Y377" i="46" s="1"/>
  <c r="AU377" i="46" s="1"/>
  <c r="AS695" i="46"/>
  <c r="AT695" i="46" s="1"/>
  <c r="AP503" i="46"/>
  <c r="AQ503" i="46" s="1"/>
  <c r="AJ333" i="46"/>
  <c r="AP329" i="46" s="1"/>
  <c r="AQ329" i="46" s="1"/>
  <c r="AS263" i="46"/>
  <c r="AT263" i="46" s="1"/>
  <c r="AS149" i="46"/>
  <c r="AT149" i="46" s="1"/>
  <c r="AR329" i="46"/>
  <c r="V329" i="46"/>
  <c r="X329" i="46" s="1"/>
  <c r="Y329" i="46" s="1"/>
  <c r="AU329" i="46" s="1"/>
  <c r="AP791" i="46"/>
  <c r="AQ791" i="46" s="1"/>
  <c r="AS893" i="46"/>
  <c r="AT893" i="46" s="1"/>
  <c r="AK572" i="46"/>
  <c r="AJ396" i="46"/>
  <c r="AP395" i="46" s="1"/>
  <c r="AQ395" i="46" s="1"/>
  <c r="AJ284" i="46"/>
  <c r="AJ285" i="46" s="1"/>
  <c r="AJ187" i="46"/>
  <c r="AP185" i="46" s="1"/>
  <c r="AQ185" i="46" s="1"/>
  <c r="AS107" i="46"/>
  <c r="AT107" i="46" s="1"/>
  <c r="AP89" i="46"/>
  <c r="AQ89" i="46" s="1"/>
  <c r="AP65" i="46"/>
  <c r="AQ65" i="46" s="1"/>
  <c r="AV65" i="46" s="1"/>
  <c r="AP41" i="46"/>
  <c r="AQ41" i="46" s="1"/>
  <c r="AV41" i="46" s="1"/>
  <c r="AJ619" i="46"/>
  <c r="AJ620" i="46" s="1"/>
  <c r="AJ870" i="46"/>
  <c r="AP869" i="46" s="1"/>
  <c r="AQ869" i="46" s="1"/>
  <c r="AK381" i="46"/>
  <c r="AJ858" i="46"/>
  <c r="AJ859" i="46" s="1"/>
  <c r="AK624" i="46"/>
  <c r="AS623" i="46" s="1"/>
  <c r="AT623" i="46" s="1"/>
  <c r="AK534" i="46"/>
  <c r="AS533" i="46" s="1"/>
  <c r="AT533" i="46" s="1"/>
  <c r="AK430" i="46"/>
  <c r="AK429" i="46"/>
  <c r="AK822" i="46"/>
  <c r="AK823" i="46" s="1"/>
  <c r="AK824" i="46" s="1"/>
  <c r="AJ744" i="46"/>
  <c r="AP743" i="46" s="1"/>
  <c r="AQ743" i="46" s="1"/>
  <c r="AJ768" i="46"/>
  <c r="AP767" i="46" s="1"/>
  <c r="AQ767" i="46" s="1"/>
  <c r="AK546" i="46"/>
  <c r="AS545" i="46" s="1"/>
  <c r="AT545" i="46" s="1"/>
  <c r="AK307" i="46"/>
  <c r="AK308" i="46"/>
  <c r="AS305" i="46" s="1"/>
  <c r="AT305" i="46" s="1"/>
  <c r="AJ810" i="46"/>
  <c r="AP809" i="46" s="1"/>
  <c r="AQ809" i="46" s="1"/>
  <c r="AJ726" i="46"/>
  <c r="AP725" i="46" s="1"/>
  <c r="AQ725" i="46" s="1"/>
  <c r="AK343" i="46"/>
  <c r="AK342" i="46"/>
  <c r="AJ464" i="46"/>
  <c r="AJ102" i="46"/>
  <c r="AP101" i="46" s="1"/>
  <c r="AQ101" i="46" s="1"/>
  <c r="AJ394" i="46"/>
  <c r="AJ393" i="46"/>
  <c r="AJ894" i="46"/>
  <c r="AP893" i="46" s="1"/>
  <c r="AQ893" i="46" s="1"/>
  <c r="AJ846" i="46"/>
  <c r="AP845" i="46" s="1"/>
  <c r="AQ845" i="46" s="1"/>
  <c r="AJ649" i="46"/>
  <c r="AK487" i="46"/>
  <c r="AK486" i="46"/>
  <c r="AJ882" i="46"/>
  <c r="AP881" i="46" s="1"/>
  <c r="AQ881" i="46" s="1"/>
  <c r="AS845" i="46"/>
  <c r="AT845" i="46" s="1"/>
  <c r="AJ714" i="46"/>
  <c r="AJ715" i="46" s="1"/>
  <c r="AJ716" i="46" s="1"/>
  <c r="AS767" i="46"/>
  <c r="AT767" i="46" s="1"/>
  <c r="AS725" i="46"/>
  <c r="AT725" i="46" s="1"/>
  <c r="AP677" i="46"/>
  <c r="AQ677" i="46" s="1"/>
  <c r="AS641" i="46"/>
  <c r="AT641" i="46" s="1"/>
  <c r="AV641" i="46" s="1"/>
  <c r="AJ738" i="46"/>
  <c r="AK608" i="46"/>
  <c r="AS605" i="46" s="1"/>
  <c r="AT605" i="46" s="1"/>
  <c r="AJ606" i="46"/>
  <c r="AJ607" i="46" s="1"/>
  <c r="AJ608" i="46" s="1"/>
  <c r="AJ609" i="46" s="1"/>
  <c r="AJ475" i="46"/>
  <c r="AJ476" i="46" s="1"/>
  <c r="AJ474" i="46"/>
  <c r="AP587" i="46"/>
  <c r="AQ587" i="46" s="1"/>
  <c r="AJ471" i="46"/>
  <c r="AP467" i="46" s="1"/>
  <c r="AQ467" i="46" s="1"/>
  <c r="AJ445" i="46"/>
  <c r="AP443" i="46" s="1"/>
  <c r="AQ443" i="46" s="1"/>
  <c r="AV443" i="46" s="1"/>
  <c r="AK384" i="46"/>
  <c r="AS383" i="46" s="1"/>
  <c r="AT383" i="46" s="1"/>
  <c r="AK354" i="46"/>
  <c r="AR365" i="46"/>
  <c r="V365" i="46"/>
  <c r="X365" i="46" s="1"/>
  <c r="Y365" i="46" s="1"/>
  <c r="AU365" i="46" s="1"/>
  <c r="AP317" i="46"/>
  <c r="AQ317" i="46" s="1"/>
  <c r="AP347" i="46"/>
  <c r="AQ347" i="46" s="1"/>
  <c r="AK249" i="46"/>
  <c r="AS245" i="46" s="1"/>
  <c r="AT245" i="46" s="1"/>
  <c r="AJ169" i="46"/>
  <c r="AJ151" i="46"/>
  <c r="AP149" i="46" s="1"/>
  <c r="AQ149" i="46" s="1"/>
  <c r="AV149" i="46" s="1"/>
  <c r="AS11" i="46"/>
  <c r="AT11" i="46" s="1"/>
  <c r="AK739" i="46"/>
  <c r="AJ594" i="46"/>
  <c r="AP593" i="46" s="1"/>
  <c r="AQ593" i="46" s="1"/>
  <c r="AJ534" i="46"/>
  <c r="AP533" i="46" s="1"/>
  <c r="AQ533" i="46" s="1"/>
  <c r="AJ486" i="46"/>
  <c r="AJ487" i="46" s="1"/>
  <c r="AS365" i="46"/>
  <c r="AT365" i="46" s="1"/>
  <c r="AP371" i="46"/>
  <c r="AQ371" i="46" s="1"/>
  <c r="AS215" i="46"/>
  <c r="AT215" i="46" s="1"/>
  <c r="AP251" i="46"/>
  <c r="AQ251" i="46" s="1"/>
  <c r="AS269" i="46"/>
  <c r="AT269" i="46" s="1"/>
  <c r="AP215" i="46"/>
  <c r="AQ215" i="46" s="1"/>
  <c r="AV215" i="46" s="1"/>
  <c r="AP875" i="46"/>
  <c r="AQ875" i="46" s="1"/>
  <c r="AP755" i="46"/>
  <c r="AQ755" i="46" s="1"/>
  <c r="AS869" i="46"/>
  <c r="AT869" i="46" s="1"/>
  <c r="AJ798" i="46"/>
  <c r="AJ732" i="46"/>
  <c r="AP701" i="46"/>
  <c r="AQ701" i="46" s="1"/>
  <c r="AV701" i="46" s="1"/>
  <c r="AK744" i="46"/>
  <c r="AS743" i="46" s="1"/>
  <c r="AT743" i="46" s="1"/>
  <c r="AS755" i="46"/>
  <c r="AT755" i="46" s="1"/>
  <c r="AK660" i="46"/>
  <c r="AS659" i="46" s="1"/>
  <c r="AT659" i="46" s="1"/>
  <c r="AJ636" i="46"/>
  <c r="AP635" i="46" s="1"/>
  <c r="AQ635" i="46" s="1"/>
  <c r="AK716" i="46"/>
  <c r="AS713" i="46" s="1"/>
  <c r="AT713" i="46" s="1"/>
  <c r="AJ582" i="46"/>
  <c r="AJ583" i="46" s="1"/>
  <c r="AJ584" i="46" s="1"/>
  <c r="AJ546" i="46"/>
  <c r="AP545" i="46" s="1"/>
  <c r="AQ545" i="46" s="1"/>
  <c r="AP425" i="46"/>
  <c r="AQ425" i="46" s="1"/>
  <c r="AP551" i="46"/>
  <c r="AQ551" i="46" s="1"/>
  <c r="AS395" i="46"/>
  <c r="AT395" i="46" s="1"/>
  <c r="AP407" i="46"/>
  <c r="AQ407" i="46" s="1"/>
  <c r="AP365" i="46"/>
  <c r="AQ365" i="46" s="1"/>
  <c r="AS299" i="46"/>
  <c r="AT299" i="46" s="1"/>
  <c r="AS335" i="46"/>
  <c r="AT335" i="46" s="1"/>
  <c r="AP209" i="46"/>
  <c r="AQ209" i="46" s="1"/>
  <c r="AJ158" i="46"/>
  <c r="AP155" i="46" s="1"/>
  <c r="AQ155" i="46" s="1"/>
  <c r="AP203" i="46"/>
  <c r="AQ203" i="46" s="1"/>
  <c r="AK156" i="46"/>
  <c r="AP113" i="46"/>
  <c r="AQ113" i="46" s="1"/>
  <c r="AP143" i="46"/>
  <c r="AQ143" i="46" s="1"/>
  <c r="AP107" i="46"/>
  <c r="AQ107" i="46" s="1"/>
  <c r="AK60" i="46"/>
  <c r="AK61" i="46"/>
  <c r="AK62" i="46" s="1"/>
  <c r="AK48" i="46"/>
  <c r="AS47" i="46" s="1"/>
  <c r="AT47" i="46" s="1"/>
  <c r="AV47" i="46" s="1"/>
  <c r="AJ750" i="46"/>
  <c r="AP749" i="46" s="1"/>
  <c r="AQ749" i="46" s="1"/>
  <c r="AP815" i="46"/>
  <c r="AQ815" i="46" s="1"/>
  <c r="AS887" i="46"/>
  <c r="AT887" i="46" s="1"/>
  <c r="AV887" i="46" s="1"/>
  <c r="AK762" i="46"/>
  <c r="AK763" i="46" s="1"/>
  <c r="AK764" i="46" s="1"/>
  <c r="AJ696" i="46"/>
  <c r="AP695" i="46" s="1"/>
  <c r="AQ695" i="46" s="1"/>
  <c r="AK733" i="46"/>
  <c r="AK734" i="46" s="1"/>
  <c r="AK735" i="46" s="1"/>
  <c r="AK736" i="46" s="1"/>
  <c r="AK732" i="46"/>
  <c r="AR635" i="46"/>
  <c r="V635" i="46"/>
  <c r="X635" i="46" s="1"/>
  <c r="Y635" i="46" s="1"/>
  <c r="AU635" i="46" s="1"/>
  <c r="AJ530" i="46"/>
  <c r="AK601" i="46"/>
  <c r="AS599" i="46" s="1"/>
  <c r="AT599" i="46" s="1"/>
  <c r="V545" i="46"/>
  <c r="X545" i="46" s="1"/>
  <c r="Y545" i="46" s="1"/>
  <c r="AU545" i="46" s="1"/>
  <c r="AR545" i="46"/>
  <c r="V533" i="46"/>
  <c r="X533" i="46" s="1"/>
  <c r="Y533" i="46" s="1"/>
  <c r="AU533" i="46" s="1"/>
  <c r="AR533" i="46"/>
  <c r="V473" i="46"/>
  <c r="X473" i="46" s="1"/>
  <c r="Y473" i="46" s="1"/>
  <c r="AU473" i="46" s="1"/>
  <c r="AK474" i="46"/>
  <c r="AR473" i="46"/>
  <c r="AK582" i="46"/>
  <c r="AJ529" i="46"/>
  <c r="V581" i="46"/>
  <c r="X581" i="46" s="1"/>
  <c r="Y581" i="46" s="1"/>
  <c r="AU581" i="46" s="1"/>
  <c r="AR581" i="46"/>
  <c r="AK390" i="46"/>
  <c r="AK552" i="46"/>
  <c r="AK553" i="46" s="1"/>
  <c r="AS431" i="46"/>
  <c r="AT431" i="46" s="1"/>
  <c r="AK414" i="46"/>
  <c r="AK415" i="46" s="1"/>
  <c r="AR389" i="46"/>
  <c r="V389" i="46"/>
  <c r="X389" i="46" s="1"/>
  <c r="Y389" i="46" s="1"/>
  <c r="AU389" i="46" s="1"/>
  <c r="AK408" i="46"/>
  <c r="AS407" i="46" s="1"/>
  <c r="AT407" i="46" s="1"/>
  <c r="AP281" i="46"/>
  <c r="AQ281" i="46" s="1"/>
  <c r="AP239" i="46"/>
  <c r="AQ239" i="46" s="1"/>
  <c r="AS233" i="46"/>
  <c r="AT233" i="46" s="1"/>
  <c r="AK224" i="46"/>
  <c r="AS137" i="46"/>
  <c r="AT137" i="46" s="1"/>
  <c r="AJ20" i="46"/>
  <c r="AJ21" i="46" s="1"/>
  <c r="AS809" i="46"/>
  <c r="AT809" i="46" s="1"/>
  <c r="AS797" i="46"/>
  <c r="AT797" i="46" s="1"/>
  <c r="AP833" i="46"/>
  <c r="AQ833" i="46" s="1"/>
  <c r="AS851" i="46"/>
  <c r="AT851" i="46" s="1"/>
  <c r="AP863" i="46"/>
  <c r="AQ863" i="46" s="1"/>
  <c r="AJ828" i="46"/>
  <c r="AP827" i="46" s="1"/>
  <c r="AQ827" i="46" s="1"/>
  <c r="AK816" i="46"/>
  <c r="AS815" i="46" s="1"/>
  <c r="AT815" i="46" s="1"/>
  <c r="AJ762" i="46"/>
  <c r="AJ763" i="46" s="1"/>
  <c r="AJ764" i="46" s="1"/>
  <c r="AK774" i="46"/>
  <c r="AK775" i="46" s="1"/>
  <c r="AK648" i="46"/>
  <c r="AP623" i="46"/>
  <c r="AQ623" i="46" s="1"/>
  <c r="AP599" i="46"/>
  <c r="AQ599" i="46" s="1"/>
  <c r="AK528" i="46"/>
  <c r="V437" i="46"/>
  <c r="X437" i="46" s="1"/>
  <c r="Y437" i="46" s="1"/>
  <c r="AU437" i="46" s="1"/>
  <c r="AR437" i="46"/>
  <c r="AP563" i="46"/>
  <c r="AQ563" i="46" s="1"/>
  <c r="AK529" i="46"/>
  <c r="AK530" i="46" s="1"/>
  <c r="AJ577" i="46"/>
  <c r="AP575" i="46" s="1"/>
  <c r="AQ575" i="46" s="1"/>
  <c r="AK456" i="46"/>
  <c r="AS455" i="46" s="1"/>
  <c r="AT455" i="46" s="1"/>
  <c r="AK516" i="46"/>
  <c r="AS515" i="46" s="1"/>
  <c r="AT515" i="46" s="1"/>
  <c r="AV515" i="46" s="1"/>
  <c r="AK437" i="46"/>
  <c r="AR383" i="46"/>
  <c r="V383" i="46"/>
  <c r="X383" i="46" s="1"/>
  <c r="Y383" i="46" s="1"/>
  <c r="AU383" i="46" s="1"/>
  <c r="AP359" i="46"/>
  <c r="AQ359" i="46" s="1"/>
  <c r="AK420" i="46"/>
  <c r="AS419" i="46" s="1"/>
  <c r="AT419" i="46" s="1"/>
  <c r="AR407" i="46"/>
  <c r="V407" i="46"/>
  <c r="X407" i="46" s="1"/>
  <c r="Y407" i="46" s="1"/>
  <c r="AU407" i="46" s="1"/>
  <c r="AK492" i="46"/>
  <c r="AS491" i="46" s="1"/>
  <c r="AT491" i="46" s="1"/>
  <c r="AP509" i="46"/>
  <c r="AQ509" i="46" s="1"/>
  <c r="V425" i="46"/>
  <c r="X425" i="46" s="1"/>
  <c r="Y425" i="46" s="1"/>
  <c r="AU425" i="46" s="1"/>
  <c r="AR425" i="46"/>
  <c r="AK324" i="46"/>
  <c r="AJ278" i="46"/>
  <c r="AP275" i="46" s="1"/>
  <c r="AQ275" i="46" s="1"/>
  <c r="AK288" i="46"/>
  <c r="AK175" i="46"/>
  <c r="AK176" i="46" s="1"/>
  <c r="AP287" i="46"/>
  <c r="AQ287" i="46" s="1"/>
  <c r="AP191" i="46"/>
  <c r="AQ191" i="46" s="1"/>
  <c r="AV191" i="46" s="1"/>
  <c r="AK276" i="46"/>
  <c r="AP131" i="46"/>
  <c r="AQ131" i="46" s="1"/>
  <c r="AS101" i="46"/>
  <c r="AT101" i="46" s="1"/>
  <c r="AP839" i="46"/>
  <c r="AQ839" i="46" s="1"/>
  <c r="AJ775" i="46"/>
  <c r="AP773" i="46" s="1"/>
  <c r="AQ773" i="46" s="1"/>
  <c r="AJ708" i="46"/>
  <c r="AJ709" i="46" s="1"/>
  <c r="AJ710" i="46" s="1"/>
  <c r="AJ685" i="46"/>
  <c r="AR623" i="46"/>
  <c r="V623" i="46"/>
  <c r="X623" i="46" s="1"/>
  <c r="Y623" i="46" s="1"/>
  <c r="AU623" i="46" s="1"/>
  <c r="AS587" i="46"/>
  <c r="AT587" i="46" s="1"/>
  <c r="AJ522" i="46"/>
  <c r="AP521" i="46" s="1"/>
  <c r="AQ521" i="46" s="1"/>
  <c r="V485" i="46"/>
  <c r="X485" i="46" s="1"/>
  <c r="Y485" i="46" s="1"/>
  <c r="AU485" i="46" s="1"/>
  <c r="AR485" i="46"/>
  <c r="AS359" i="46"/>
  <c r="AT359" i="46" s="1"/>
  <c r="AK360" i="46"/>
  <c r="AS509" i="46"/>
  <c r="AT509" i="46" s="1"/>
  <c r="AP419" i="46"/>
  <c r="AQ419" i="46" s="1"/>
  <c r="AK372" i="46"/>
  <c r="AK373" i="46" s="1"/>
  <c r="AK348" i="46"/>
  <c r="AS347" i="46" s="1"/>
  <c r="AT347" i="46" s="1"/>
  <c r="AP305" i="46"/>
  <c r="AQ305" i="46" s="1"/>
  <c r="AJ325" i="46"/>
  <c r="AJ326" i="46" s="1"/>
  <c r="AJ301" i="46"/>
  <c r="AP299" i="46" s="1"/>
  <c r="AQ299" i="46" s="1"/>
  <c r="AV299" i="46" s="1"/>
  <c r="AS167" i="46"/>
  <c r="AT167" i="46" s="1"/>
  <c r="AP137" i="46"/>
  <c r="AQ137" i="46" s="1"/>
  <c r="AV137" i="46" s="1"/>
  <c r="AS863" i="46"/>
  <c r="AT863" i="46" s="1"/>
  <c r="AK750" i="46"/>
  <c r="AS749" i="46" s="1"/>
  <c r="AT749" i="46" s="1"/>
  <c r="AS671" i="46"/>
  <c r="AT671" i="46" s="1"/>
  <c r="AV671" i="46" s="1"/>
  <c r="AP665" i="46"/>
  <c r="AQ665" i="46" s="1"/>
  <c r="AK858" i="46"/>
  <c r="AK859" i="46" s="1"/>
  <c r="AS833" i="46"/>
  <c r="AT833" i="46" s="1"/>
  <c r="AJ823" i="46"/>
  <c r="AJ824" i="46" s="1"/>
  <c r="AK828" i="46"/>
  <c r="AS827" i="46" s="1"/>
  <c r="AT827" i="46" s="1"/>
  <c r="AK841" i="46"/>
  <c r="AK842" i="46" s="1"/>
  <c r="AS785" i="46"/>
  <c r="AT785" i="46" s="1"/>
  <c r="AS629" i="46"/>
  <c r="AT629" i="46" s="1"/>
  <c r="AS665" i="46"/>
  <c r="AT665" i="46" s="1"/>
  <c r="AK636" i="46"/>
  <c r="AS635" i="46" s="1"/>
  <c r="AT635" i="46" s="1"/>
  <c r="AK594" i="46"/>
  <c r="AS593" i="46" s="1"/>
  <c r="AT593" i="46" s="1"/>
  <c r="AJ570" i="46"/>
  <c r="AJ571" i="46" s="1"/>
  <c r="AJ572" i="46" s="1"/>
  <c r="AP539" i="46"/>
  <c r="AQ539" i="46" s="1"/>
  <c r="AS521" i="46"/>
  <c r="AT521" i="46" s="1"/>
  <c r="AP557" i="46"/>
  <c r="AQ557" i="46" s="1"/>
  <c r="AJ498" i="46"/>
  <c r="AP497" i="46" s="1"/>
  <c r="AQ497" i="46" s="1"/>
  <c r="V341" i="46"/>
  <c r="X341" i="46" s="1"/>
  <c r="Y341" i="46" s="1"/>
  <c r="AU341" i="46" s="1"/>
  <c r="AR341" i="46"/>
  <c r="AP377" i="46"/>
  <c r="AQ377" i="46" s="1"/>
  <c r="AR467" i="46"/>
  <c r="V467" i="46"/>
  <c r="X467" i="46" s="1"/>
  <c r="Y467" i="46" s="1"/>
  <c r="AU467" i="46" s="1"/>
  <c r="AK468" i="46"/>
  <c r="AK467" i="46"/>
  <c r="AS317" i="46"/>
  <c r="AT317" i="46" s="1"/>
  <c r="AP341" i="46"/>
  <c r="AQ341" i="46" s="1"/>
  <c r="AJ312" i="46"/>
  <c r="AJ313" i="46" s="1"/>
  <c r="AJ314" i="46" s="1"/>
  <c r="AP245" i="46"/>
  <c r="AQ245" i="46" s="1"/>
  <c r="AP257" i="46"/>
  <c r="AQ257" i="46" s="1"/>
  <c r="AP227" i="46"/>
  <c r="AQ227" i="46" s="1"/>
  <c r="AV227" i="46" s="1"/>
  <c r="AS197" i="46"/>
  <c r="AT197" i="46" s="1"/>
  <c r="AJ168" i="46"/>
  <c r="AP167" i="46" s="1"/>
  <c r="AQ167" i="46" s="1"/>
  <c r="AK180" i="46"/>
  <c r="AS179" i="46" s="1"/>
  <c r="AT179" i="46" s="1"/>
  <c r="AP125" i="46"/>
  <c r="AQ125" i="46" s="1"/>
  <c r="AK116" i="46"/>
  <c r="AS113" i="46" s="1"/>
  <c r="AT113" i="46" s="1"/>
  <c r="AJ30" i="46"/>
  <c r="AJ31" i="46" s="1"/>
  <c r="AS131" i="46"/>
  <c r="AT131" i="46" s="1"/>
  <c r="AK36" i="46"/>
  <c r="AK37" i="46" s="1"/>
  <c r="AS791" i="46"/>
  <c r="AT791" i="46" s="1"/>
  <c r="AV791" i="46" s="1"/>
  <c r="AK738" i="46"/>
  <c r="AP689" i="46"/>
  <c r="AQ689" i="46" s="1"/>
  <c r="AJ684" i="46"/>
  <c r="AK708" i="46"/>
  <c r="AK709" i="46" s="1"/>
  <c r="AK710" i="46" s="1"/>
  <c r="AK691" i="46"/>
  <c r="AS689" i="46" s="1"/>
  <c r="AT689" i="46" s="1"/>
  <c r="AS653" i="46"/>
  <c r="AT653" i="46" s="1"/>
  <c r="AS563" i="46"/>
  <c r="AT563" i="46" s="1"/>
  <c r="AS569" i="46"/>
  <c r="AT569" i="46" s="1"/>
  <c r="AK540" i="46"/>
  <c r="AS539" i="46" s="1"/>
  <c r="AT539" i="46" s="1"/>
  <c r="AR611" i="46"/>
  <c r="AK611" i="46"/>
  <c r="V611" i="46"/>
  <c r="X611" i="46" s="1"/>
  <c r="Y611" i="46" s="1"/>
  <c r="AU611" i="46" s="1"/>
  <c r="AK558" i="46"/>
  <c r="AS557" i="46" s="1"/>
  <c r="AT557" i="46" s="1"/>
  <c r="V497" i="46"/>
  <c r="X497" i="46" s="1"/>
  <c r="Y497" i="46" s="1"/>
  <c r="AU497" i="46" s="1"/>
  <c r="AR497" i="46"/>
  <c r="AJ655" i="46"/>
  <c r="AP653" i="46" s="1"/>
  <c r="AQ653" i="46" s="1"/>
  <c r="AK576" i="46"/>
  <c r="AS575" i="46" s="1"/>
  <c r="AT575" i="46" s="1"/>
  <c r="AK480" i="46"/>
  <c r="AK481" i="46" s="1"/>
  <c r="AK498" i="46"/>
  <c r="AS497" i="46" s="1"/>
  <c r="AT497" i="46" s="1"/>
  <c r="AP491" i="46"/>
  <c r="AQ491" i="46" s="1"/>
  <c r="AP383" i="46"/>
  <c r="AQ383" i="46" s="1"/>
  <c r="AJ354" i="46"/>
  <c r="AJ355" i="46" s="1"/>
  <c r="AJ356" i="46" s="1"/>
  <c r="AJ357" i="46" s="1"/>
  <c r="AJ433" i="46"/>
  <c r="AP431" i="46" s="1"/>
  <c r="AQ431" i="46" s="1"/>
  <c r="AJ450" i="46"/>
  <c r="AJ451" i="46" s="1"/>
  <c r="AR413" i="46"/>
  <c r="V413" i="46"/>
  <c r="X413" i="46" s="1"/>
  <c r="Y413" i="46" s="1"/>
  <c r="AU413" i="46" s="1"/>
  <c r="AJ337" i="46"/>
  <c r="AP335" i="46" s="1"/>
  <c r="AQ335" i="46" s="1"/>
  <c r="AJ266" i="46"/>
  <c r="AP263" i="46" s="1"/>
  <c r="AQ263" i="46" s="1"/>
  <c r="AV263" i="46" s="1"/>
  <c r="AJ234" i="46"/>
  <c r="AP233" i="46" s="1"/>
  <c r="AQ233" i="46" s="1"/>
  <c r="AS221" i="46"/>
  <c r="AT221" i="46" s="1"/>
  <c r="AK312" i="46"/>
  <c r="AS209" i="46"/>
  <c r="AT209" i="46" s="1"/>
  <c r="AK187" i="46"/>
  <c r="AS185" i="46" s="1"/>
  <c r="AT185" i="46" s="1"/>
  <c r="AJ120" i="46"/>
  <c r="AP119" i="46" s="1"/>
  <c r="AQ119" i="46" s="1"/>
  <c r="AV119" i="46" s="1"/>
  <c r="AS143" i="46"/>
  <c r="AT143" i="46" s="1"/>
  <c r="AS125" i="46"/>
  <c r="AT125" i="46" s="1"/>
  <c r="AK252" i="46"/>
  <c r="AK253" i="46" s="1"/>
  <c r="AK254" i="46" s="1"/>
  <c r="AK255" i="46" s="1"/>
  <c r="AS53" i="46"/>
  <c r="AT53" i="46" s="1"/>
  <c r="AV53" i="46" s="1"/>
  <c r="AK204" i="46"/>
  <c r="AS203" i="46" s="1"/>
  <c r="AT203" i="46" s="1"/>
  <c r="AK24" i="46"/>
  <c r="AS23" i="46" s="1"/>
  <c r="AT23" i="46" s="1"/>
  <c r="AK73" i="46"/>
  <c r="AK74" i="46" s="1"/>
  <c r="AK75" i="46" s="1"/>
  <c r="AK76" i="46" s="1"/>
  <c r="AK72" i="46"/>
  <c r="AK96" i="46"/>
  <c r="AS95" i="46" s="1"/>
  <c r="AT95" i="46" s="1"/>
  <c r="AS617" i="46" l="1"/>
  <c r="AT617" i="46" s="1"/>
  <c r="AS341" i="46"/>
  <c r="AT341" i="46" s="1"/>
  <c r="AP719" i="46"/>
  <c r="AQ719" i="46" s="1"/>
  <c r="AK453" i="46"/>
  <c r="AS449" i="46" s="1"/>
  <c r="AT449" i="46" s="1"/>
  <c r="AS425" i="46"/>
  <c r="AT425" i="46" s="1"/>
  <c r="AV11" i="46"/>
  <c r="AP173" i="46"/>
  <c r="AQ173" i="46" s="1"/>
  <c r="AV503" i="46"/>
  <c r="AV659" i="46"/>
  <c r="AS29" i="46"/>
  <c r="AT29" i="46" s="1"/>
  <c r="AJ853" i="46"/>
  <c r="AP851" i="46" s="1"/>
  <c r="AQ851" i="46" s="1"/>
  <c r="AJ26" i="46"/>
  <c r="AP23" i="46" s="1"/>
  <c r="AQ23" i="46" s="1"/>
  <c r="AV431" i="46"/>
  <c r="AV233" i="46"/>
  <c r="AP161" i="46"/>
  <c r="AQ161" i="46" s="1"/>
  <c r="AP293" i="46"/>
  <c r="AQ293" i="46" s="1"/>
  <c r="AV293" i="46" s="1"/>
  <c r="AV107" i="46"/>
  <c r="AK463" i="46"/>
  <c r="AV77" i="46"/>
  <c r="AS527" i="46"/>
  <c r="AT527" i="46" s="1"/>
  <c r="AV695" i="46"/>
  <c r="AS257" i="46"/>
  <c r="AT257" i="46" s="1"/>
  <c r="AV257" i="46" s="1"/>
  <c r="AV365" i="46"/>
  <c r="AP221" i="46"/>
  <c r="AQ221" i="46" s="1"/>
  <c r="AS329" i="46"/>
  <c r="AT329" i="46" s="1"/>
  <c r="AV827" i="46"/>
  <c r="AP473" i="46"/>
  <c r="AQ473" i="46" s="1"/>
  <c r="AV95" i="46"/>
  <c r="AV893" i="46"/>
  <c r="AS857" i="46"/>
  <c r="AT857" i="46" s="1"/>
  <c r="AS287" i="46"/>
  <c r="AT287" i="46" s="1"/>
  <c r="AP389" i="46"/>
  <c r="AQ389" i="46" s="1"/>
  <c r="AK679" i="46"/>
  <c r="AS677" i="46" s="1"/>
  <c r="AT677" i="46" s="1"/>
  <c r="AV677" i="46" s="1"/>
  <c r="AV197" i="46"/>
  <c r="AS821" i="46"/>
  <c r="AT821" i="46" s="1"/>
  <c r="AP455" i="46"/>
  <c r="AQ455" i="46" s="1"/>
  <c r="AV455" i="46" s="1"/>
  <c r="AV623" i="46"/>
  <c r="AV629" i="46"/>
  <c r="AV875" i="46"/>
  <c r="AP71" i="46"/>
  <c r="AQ71" i="46" s="1"/>
  <c r="AV335" i="46"/>
  <c r="AS707" i="46"/>
  <c r="AT707" i="46" s="1"/>
  <c r="AS731" i="46"/>
  <c r="AT731" i="46" s="1"/>
  <c r="AS485" i="46"/>
  <c r="AT485" i="46" s="1"/>
  <c r="AP581" i="46"/>
  <c r="AQ581" i="46" s="1"/>
  <c r="AV767" i="46"/>
  <c r="AV89" i="46"/>
  <c r="AV23" i="46"/>
  <c r="AP683" i="46"/>
  <c r="AQ683" i="46" s="1"/>
  <c r="AV683" i="46" s="1"/>
  <c r="AV653" i="46"/>
  <c r="AV179" i="46"/>
  <c r="AV845" i="46"/>
  <c r="AV83" i="46"/>
  <c r="AS161" i="46"/>
  <c r="AT161" i="46" s="1"/>
  <c r="AV161" i="46" s="1"/>
  <c r="AS71" i="46"/>
  <c r="AT71" i="46" s="1"/>
  <c r="AV71" i="46" s="1"/>
  <c r="AP527" i="46"/>
  <c r="AQ527" i="46" s="1"/>
  <c r="AS551" i="46"/>
  <c r="AT551" i="46" s="1"/>
  <c r="AV551" i="46" s="1"/>
  <c r="AV725" i="46"/>
  <c r="AS377" i="46"/>
  <c r="AT377" i="46" s="1"/>
  <c r="AV377" i="46" s="1"/>
  <c r="AV665" i="46"/>
  <c r="AV809" i="46"/>
  <c r="AV101" i="46"/>
  <c r="AK283" i="46"/>
  <c r="AK284" i="46" s="1"/>
  <c r="AK285" i="46" s="1"/>
  <c r="AK282" i="46"/>
  <c r="AV383" i="46"/>
  <c r="AS35" i="46"/>
  <c r="AT35" i="46" s="1"/>
  <c r="AV35" i="46" s="1"/>
  <c r="AV167" i="46"/>
  <c r="AP569" i="46"/>
  <c r="AQ569" i="46" s="1"/>
  <c r="AV569" i="46" s="1"/>
  <c r="AV785" i="46"/>
  <c r="AV239" i="46"/>
  <c r="AV719" i="46"/>
  <c r="AP617" i="46"/>
  <c r="AQ617" i="46" s="1"/>
  <c r="AV617" i="46" s="1"/>
  <c r="AP59" i="46"/>
  <c r="AQ59" i="46" s="1"/>
  <c r="AV593" i="46"/>
  <c r="AV185" i="46"/>
  <c r="AV497" i="46"/>
  <c r="AV521" i="46"/>
  <c r="AS59" i="46"/>
  <c r="AT59" i="46" s="1"/>
  <c r="AV743" i="46"/>
  <c r="AV575" i="46"/>
  <c r="AV749" i="46"/>
  <c r="AV635" i="46"/>
  <c r="AK470" i="46"/>
  <c r="AK471" i="46" s="1"/>
  <c r="AK469" i="46"/>
  <c r="AV245" i="46"/>
  <c r="AV131" i="46"/>
  <c r="AV833" i="46"/>
  <c r="AV113" i="46"/>
  <c r="AV269" i="46"/>
  <c r="AK740" i="46"/>
  <c r="AK741" i="46"/>
  <c r="AV347" i="46"/>
  <c r="AV851" i="46"/>
  <c r="AK278" i="46"/>
  <c r="AK279" i="46" s="1"/>
  <c r="AK280" i="46" s="1"/>
  <c r="AK277" i="46"/>
  <c r="AK391" i="46"/>
  <c r="AK392" i="46"/>
  <c r="AK393" i="46" s="1"/>
  <c r="AK394" i="46" s="1"/>
  <c r="AK475" i="46"/>
  <c r="AK476" i="46"/>
  <c r="AK157" i="46"/>
  <c r="AK158" i="46"/>
  <c r="AK159" i="46" s="1"/>
  <c r="AK160" i="46" s="1"/>
  <c r="AV533" i="46"/>
  <c r="AK355" i="46"/>
  <c r="AK356" i="46"/>
  <c r="AK357" i="46" s="1"/>
  <c r="AS839" i="46"/>
  <c r="AT839" i="46" s="1"/>
  <c r="AV539" i="46"/>
  <c r="AK374" i="46"/>
  <c r="AS371" i="46" s="1"/>
  <c r="AT371" i="46" s="1"/>
  <c r="AV371" i="46" s="1"/>
  <c r="AK375" i="46"/>
  <c r="AK326" i="46"/>
  <c r="AK325" i="46"/>
  <c r="AS479" i="46"/>
  <c r="AT479" i="46" s="1"/>
  <c r="AV479" i="46" s="1"/>
  <c r="AK612" i="46"/>
  <c r="AS611" i="46" s="1"/>
  <c r="AT611" i="46" s="1"/>
  <c r="AV611" i="46" s="1"/>
  <c r="AV341" i="46"/>
  <c r="AV419" i="46"/>
  <c r="AV599" i="46"/>
  <c r="AP761" i="46"/>
  <c r="AQ761" i="46" s="1"/>
  <c r="AS761" i="46"/>
  <c r="AT761" i="46" s="1"/>
  <c r="AV203" i="46"/>
  <c r="AS773" i="46"/>
  <c r="AT773" i="46" s="1"/>
  <c r="AV773" i="46" s="1"/>
  <c r="AV755" i="46"/>
  <c r="AV395" i="46"/>
  <c r="AP857" i="46"/>
  <c r="AQ857" i="46" s="1"/>
  <c r="AK314" i="46"/>
  <c r="AK313" i="46"/>
  <c r="AV407" i="46"/>
  <c r="AV881" i="46"/>
  <c r="AV869" i="46"/>
  <c r="AP707" i="46"/>
  <c r="AQ707" i="46" s="1"/>
  <c r="AV287" i="46"/>
  <c r="AV359" i="46"/>
  <c r="AV815" i="46"/>
  <c r="AJ733" i="46"/>
  <c r="AJ734" i="46"/>
  <c r="AJ735" i="46" s="1"/>
  <c r="AJ736" i="46" s="1"/>
  <c r="AP485" i="46"/>
  <c r="AQ485" i="46" s="1"/>
  <c r="AS155" i="46"/>
  <c r="AT155" i="46" s="1"/>
  <c r="AV155" i="46" s="1"/>
  <c r="AV329" i="46"/>
  <c r="AP605" i="46"/>
  <c r="AQ605" i="46" s="1"/>
  <c r="AV605" i="46" s="1"/>
  <c r="AP713" i="46"/>
  <c r="AQ713" i="46" s="1"/>
  <c r="AV713" i="46" s="1"/>
  <c r="AS173" i="46"/>
  <c r="AT173" i="46" s="1"/>
  <c r="AV173" i="46" s="1"/>
  <c r="AP821" i="46"/>
  <c r="AQ821" i="46" s="1"/>
  <c r="AV821" i="46" s="1"/>
  <c r="AJ452" i="46"/>
  <c r="AJ453" i="46"/>
  <c r="AJ454" i="46" s="1"/>
  <c r="AS251" i="46"/>
  <c r="AT251" i="46" s="1"/>
  <c r="AV251" i="46" s="1"/>
  <c r="AP311" i="46"/>
  <c r="AQ311" i="46" s="1"/>
  <c r="AV509" i="46"/>
  <c r="AV563" i="46"/>
  <c r="AV317" i="46"/>
  <c r="AJ651" i="46"/>
  <c r="AJ650" i="46"/>
  <c r="AP647" i="46" s="1"/>
  <c r="AQ647" i="46" s="1"/>
  <c r="AV689" i="46"/>
  <c r="AV125" i="46"/>
  <c r="AV305" i="46"/>
  <c r="AV839" i="46"/>
  <c r="AV863" i="46"/>
  <c r="AS413" i="46"/>
  <c r="AT413" i="46" s="1"/>
  <c r="AV413" i="46" s="1"/>
  <c r="AK583" i="46"/>
  <c r="AK584" i="46"/>
  <c r="AP17" i="46"/>
  <c r="AQ17" i="46" s="1"/>
  <c r="AV17" i="46" s="1"/>
  <c r="AV209" i="46"/>
  <c r="AP29" i="46"/>
  <c r="AQ29" i="46" s="1"/>
  <c r="AV29" i="46" s="1"/>
  <c r="AV587" i="46"/>
  <c r="AP323" i="46"/>
  <c r="AQ323" i="46" s="1"/>
  <c r="AV491" i="46"/>
  <c r="AV221" i="46"/>
  <c r="AV557" i="46"/>
  <c r="AP353" i="46"/>
  <c r="AQ353" i="46" s="1"/>
  <c r="AK438" i="46"/>
  <c r="AK439" i="46"/>
  <c r="AK650" i="46"/>
  <c r="AK651" i="46" s="1"/>
  <c r="AK649" i="46"/>
  <c r="AV143" i="46"/>
  <c r="AV425" i="46"/>
  <c r="AJ800" i="46"/>
  <c r="AJ801" i="46" s="1"/>
  <c r="AJ799" i="46"/>
  <c r="AV545" i="46"/>
  <c r="AJ740" i="46"/>
  <c r="AJ741" i="46" s="1"/>
  <c r="AJ739" i="46"/>
  <c r="AV857" i="46" l="1"/>
  <c r="AP449" i="46"/>
  <c r="AQ449" i="46" s="1"/>
  <c r="AV449" i="46" s="1"/>
  <c r="AK464" i="46"/>
  <c r="AS461" i="46" s="1"/>
  <c r="AT461" i="46" s="1"/>
  <c r="AV461" i="46" s="1"/>
  <c r="AS389" i="46"/>
  <c r="AT389" i="46" s="1"/>
  <c r="AV389" i="46" s="1"/>
  <c r="AV527" i="46"/>
  <c r="AV485" i="46"/>
  <c r="AS581" i="46"/>
  <c r="AT581" i="46" s="1"/>
  <c r="AV581" i="46" s="1"/>
  <c r="AS323" i="46"/>
  <c r="AT323" i="46" s="1"/>
  <c r="AV323" i="46" s="1"/>
  <c r="AS353" i="46"/>
  <c r="AT353" i="46" s="1"/>
  <c r="AS275" i="46"/>
  <c r="AT275" i="46" s="1"/>
  <c r="AV275" i="46" s="1"/>
  <c r="AS281" i="46"/>
  <c r="AT281" i="46" s="1"/>
  <c r="AV281" i="46" s="1"/>
  <c r="AV707" i="46"/>
  <c r="AV59" i="46"/>
  <c r="AP797" i="46"/>
  <c r="AQ797" i="46" s="1"/>
  <c r="AV797" i="46" s="1"/>
  <c r="AS467" i="46"/>
  <c r="AT467" i="46" s="1"/>
  <c r="AV467" i="46" s="1"/>
  <c r="AP737" i="46"/>
  <c r="AQ737" i="46" s="1"/>
  <c r="AS647" i="46"/>
  <c r="AT647" i="46" s="1"/>
  <c r="AV647" i="46" s="1"/>
  <c r="AP731" i="46"/>
  <c r="AQ731" i="46" s="1"/>
  <c r="AV731" i="46" s="1"/>
  <c r="AS473" i="46"/>
  <c r="AT473" i="46" s="1"/>
  <c r="AV473" i="46" s="1"/>
  <c r="AS737" i="46"/>
  <c r="AT737" i="46" s="1"/>
  <c r="AS437" i="46"/>
  <c r="AT437" i="46" s="1"/>
  <c r="AV437" i="46" s="1"/>
  <c r="AS311" i="46"/>
  <c r="AT311" i="46" s="1"/>
  <c r="AV311" i="46" s="1"/>
  <c r="AV761" i="46"/>
  <c r="AV353" i="46"/>
  <c r="AV737" i="46" l="1"/>
  <c r="AH355" i="29"/>
  <c r="AF355" i="29"/>
  <c r="AD355" i="29"/>
  <c r="AH354" i="29"/>
  <c r="AF354" i="29"/>
  <c r="AD354" i="29"/>
  <c r="AH353" i="29"/>
  <c r="AF353" i="29"/>
  <c r="AD353" i="29"/>
  <c r="AH352" i="29"/>
  <c r="AF352" i="29"/>
  <c r="AD352" i="29"/>
  <c r="AH351" i="29"/>
  <c r="AF351" i="29"/>
  <c r="AD351" i="29"/>
  <c r="AI354" i="29" l="1"/>
  <c r="AJ355" i="29"/>
  <c r="AI352" i="29"/>
  <c r="AJ354" i="29"/>
  <c r="AI353" i="29"/>
  <c r="AK351" i="29"/>
  <c r="AI355" i="29"/>
  <c r="AK354" i="29"/>
  <c r="AI351" i="29"/>
  <c r="AK355" i="29"/>
  <c r="AJ351" i="29"/>
  <c r="AK352" i="29"/>
  <c r="AJ353" i="29"/>
  <c r="AK353" i="29"/>
  <c r="AJ352" i="29"/>
  <c r="AH337" i="29" l="1"/>
  <c r="AF337" i="29"/>
  <c r="AD337" i="29"/>
  <c r="AH336" i="29"/>
  <c r="AF336" i="29"/>
  <c r="AD336" i="29"/>
  <c r="AH335" i="29"/>
  <c r="AF335" i="29"/>
  <c r="AD335" i="29"/>
  <c r="AH334" i="29"/>
  <c r="AF334" i="29"/>
  <c r="AD334" i="29"/>
  <c r="AI335" i="29" l="1"/>
  <c r="AJ334" i="29"/>
  <c r="AK337" i="29"/>
  <c r="AK335" i="29"/>
  <c r="AI337" i="29"/>
  <c r="AI334" i="29"/>
  <c r="AI336" i="29"/>
  <c r="AK334" i="29"/>
  <c r="AK336" i="29"/>
  <c r="AJ336" i="29"/>
  <c r="AJ335" i="29"/>
  <c r="AJ337" i="29"/>
  <c r="AH253" i="29" l="1"/>
  <c r="AF253" i="29"/>
  <c r="AD253" i="29"/>
  <c r="AH252" i="29"/>
  <c r="AF252" i="29"/>
  <c r="AD252" i="29"/>
  <c r="AH251" i="29"/>
  <c r="AF251" i="29"/>
  <c r="AD251" i="29"/>
  <c r="AH250" i="29"/>
  <c r="AF250" i="29"/>
  <c r="AD250" i="29"/>
  <c r="AI250" i="29" l="1"/>
  <c r="AJ252" i="29"/>
  <c r="AI251" i="29"/>
  <c r="AJ251" i="29"/>
  <c r="AI253" i="29"/>
  <c r="AK251" i="29"/>
  <c r="AK252" i="29"/>
  <c r="AI252" i="29"/>
  <c r="AJ253" i="29"/>
  <c r="AK253" i="29"/>
  <c r="AK250" i="29" l="1"/>
  <c r="AJ250" i="29"/>
  <c r="AH133" i="29" l="1"/>
  <c r="AF133" i="29"/>
  <c r="AD133" i="29"/>
  <c r="AH132" i="29"/>
  <c r="AF132" i="29"/>
  <c r="AD132" i="29"/>
  <c r="AH131" i="29"/>
  <c r="AF131" i="29"/>
  <c r="AD131" i="29"/>
  <c r="AK133" i="29" l="1"/>
  <c r="AK132" i="29"/>
  <c r="AI133" i="29"/>
  <c r="AI132" i="29"/>
  <c r="AI131" i="29"/>
  <c r="AJ132" i="29"/>
  <c r="AK131" i="29"/>
  <c r="AJ133" i="29"/>
  <c r="AJ131" i="29"/>
  <c r="AH55" i="29" l="1"/>
  <c r="AF55" i="29"/>
  <c r="AD55" i="29"/>
  <c r="AH54" i="29"/>
  <c r="AF54" i="29"/>
  <c r="AD54" i="29"/>
  <c r="AH53" i="29"/>
  <c r="AF53" i="29"/>
  <c r="AD53" i="29"/>
  <c r="AH52" i="29"/>
  <c r="AF52" i="29"/>
  <c r="AD52" i="29"/>
  <c r="AH49" i="29"/>
  <c r="AF49" i="29"/>
  <c r="AD49" i="29"/>
  <c r="AH48" i="29"/>
  <c r="AF48" i="29"/>
  <c r="AD48" i="29"/>
  <c r="AK54" i="29" l="1"/>
  <c r="AI55" i="29"/>
  <c r="AI53" i="29"/>
  <c r="AI49" i="29"/>
  <c r="AI54" i="29"/>
  <c r="AI48" i="29"/>
  <c r="AK48" i="29"/>
  <c r="AI52" i="29"/>
  <c r="AK55" i="29"/>
  <c r="AJ48" i="29"/>
  <c r="AK52" i="29"/>
  <c r="AJ54" i="29"/>
  <c r="AJ49" i="29"/>
  <c r="AK49" i="29"/>
  <c r="AJ53" i="29"/>
  <c r="AK53" i="29"/>
  <c r="AJ52" i="29"/>
  <c r="AJ55" i="29"/>
  <c r="AH43" i="29" l="1"/>
  <c r="AF43" i="29"/>
  <c r="AD43" i="29"/>
  <c r="AH42" i="29"/>
  <c r="AF42" i="29"/>
  <c r="AD42" i="29"/>
  <c r="AH41" i="29"/>
  <c r="AF41" i="29"/>
  <c r="AD41" i="29"/>
  <c r="AH37" i="29"/>
  <c r="AF37" i="29"/>
  <c r="AD37" i="29"/>
  <c r="AH36" i="29"/>
  <c r="AF36" i="29"/>
  <c r="AD36" i="29"/>
  <c r="AH35" i="29"/>
  <c r="AF35" i="29"/>
  <c r="AD35" i="29"/>
  <c r="AH31" i="29"/>
  <c r="AF31" i="29"/>
  <c r="AD31" i="29"/>
  <c r="AI31" i="29" l="1"/>
  <c r="AK43" i="29"/>
  <c r="AI37" i="29"/>
  <c r="AK37" i="29"/>
  <c r="AK35" i="29"/>
  <c r="AJ42" i="29"/>
  <c r="AI36" i="29"/>
  <c r="AI43" i="29"/>
  <c r="AJ36" i="29"/>
  <c r="AJ43" i="29"/>
  <c r="AI42" i="29"/>
  <c r="AK36" i="29"/>
  <c r="AK42" i="29"/>
  <c r="AK31" i="29"/>
  <c r="AI35" i="29"/>
  <c r="AI41" i="29"/>
  <c r="AJ37" i="29"/>
  <c r="AJ41" i="29"/>
  <c r="AK41" i="29"/>
  <c r="AS38" i="29" s="1"/>
  <c r="AT38" i="29" s="1"/>
  <c r="AJ35" i="29"/>
  <c r="AJ31" i="29"/>
  <c r="AP38" i="29" l="1"/>
  <c r="AQ38" i="29" s="1"/>
  <c r="AV3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LUZMA</author>
    <author>Portatil</author>
    <author>Andrea Nayeth  Vela Molina</author>
  </authors>
  <commentList>
    <comment ref="A4" authorId="0" shapeId="0" xr:uid="{00000000-0006-0000-0100-000001000000}">
      <text>
        <r>
          <rPr>
            <b/>
            <sz val="9"/>
            <color indexed="81"/>
            <rFont val="Tahoma"/>
            <family val="2"/>
          </rPr>
          <t>(En caso de nuevas versiones por favor diligencie la justificación y los cambios frente a la versión anterior)</t>
        </r>
      </text>
    </comment>
    <comment ref="A8" authorId="0" shapeId="0" xr:uid="{00000000-0006-0000-0100-000002000000}">
      <text>
        <r>
          <rPr>
            <b/>
            <sz val="9"/>
            <color indexed="81"/>
            <rFont val="Tahoma"/>
            <family val="2"/>
          </rPr>
          <t>Escriba el nombre del proceso sobre el cual se realizará la gestión del riesgo.</t>
        </r>
      </text>
    </comment>
    <comment ref="B8" authorId="0" shapeId="0" xr:uid="{00000000-0006-0000-0100-000003000000}">
      <text>
        <r>
          <rPr>
            <b/>
            <sz val="9"/>
            <color indexed="81"/>
            <rFont val="Tahoma"/>
            <family val="2"/>
          </rPr>
          <t>Indique el objetivo estratégico al cual se va a identificar el riesgo y/o al que se asocian los riesgos del proceso.</t>
        </r>
      </text>
    </comment>
    <comment ref="C8" authorId="0" shapeId="0" xr:uid="{D1FE5D83-0B46-426C-B95D-A05D44234CB0}">
      <text>
        <r>
          <rPr>
            <b/>
            <sz val="9"/>
            <color indexed="81"/>
            <rFont val="Tahoma"/>
            <family val="2"/>
          </rPr>
          <t>Escriba el objetivo del proceso</t>
        </r>
      </text>
    </comment>
    <comment ref="G10" authorId="0" shapeId="0" xr:uid="{18DAF6C0-853D-4BB2-B635-D8D32BA8A4DF}">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10" authorId="0" shapeId="0" xr:uid="{2972BF48-028A-4354-A488-CA078D380AD0}">
      <text>
        <r>
          <rPr>
            <b/>
            <sz val="9"/>
            <color indexed="81"/>
            <rFont val="Tahoma"/>
            <family val="2"/>
          </rPr>
          <t>Ir a hoja Árbol_G para generar la descripción</t>
        </r>
        <r>
          <rPr>
            <sz val="9"/>
            <color indexed="81"/>
            <rFont val="Tahoma"/>
            <family val="2"/>
          </rPr>
          <t xml:space="preserve">
</t>
        </r>
      </text>
    </comment>
    <comment ref="L10" authorId="0" shapeId="0" xr:uid="{CE4BAA68-8229-463A-AF26-D7DBC1A8018E}">
      <text>
        <r>
          <rPr>
            <b/>
            <sz val="9"/>
            <color indexed="81"/>
            <rFont val="Tahoma"/>
            <family val="2"/>
          </rPr>
          <t>Máximo 3</t>
        </r>
      </text>
    </comment>
    <comment ref="M10" authorId="0" shapeId="0" xr:uid="{8CAE7621-0387-4193-AB17-CABC5CA534B0}">
      <text>
        <r>
          <rPr>
            <b/>
            <sz val="9"/>
            <color indexed="81"/>
            <rFont val="Tahoma"/>
            <family val="2"/>
          </rPr>
          <t>Máximo 3</t>
        </r>
        <r>
          <rPr>
            <sz val="9"/>
            <color indexed="81"/>
            <rFont val="Tahoma"/>
            <family val="2"/>
          </rPr>
          <t xml:space="preserve">
</t>
        </r>
      </text>
    </comment>
    <comment ref="P10" authorId="1" shapeId="0" xr:uid="{00000000-0006-0000-0100-00000700000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10" authorId="0" shapeId="0" xr:uid="{3F571684-86C1-47FB-801D-5FA5099D3D19}">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10" authorId="1" shapeId="0" xr:uid="{00000000-0006-0000-0100-00000800000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10" authorId="0" shapeId="0" xr:uid="{00000000-0006-0000-0100-00000900000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10" authorId="0" shapeId="0" xr:uid="{DCAF8805-2654-4858-9932-CFADA3A4C933}">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10" authorId="0" shapeId="0" xr:uid="{DF3F1333-F98C-4122-BDE7-33A4A646E00D}">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10" authorId="0" shapeId="0" xr:uid="{00000000-0006-0000-0100-00000C00000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10" authorId="0" shapeId="0" xr:uid="{00000000-0006-0000-0100-00000D00000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10" authorId="0" shapeId="0" xr:uid="{00000000-0006-0000-0100-00000E00000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10" authorId="0" shapeId="0" xr:uid="{00000000-0006-0000-0100-00001B00000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10" authorId="0" shapeId="0" xr:uid="{00000000-0006-0000-0100-00001C000000}">
      <text>
        <r>
          <rPr>
            <sz val="9"/>
            <color indexed="81"/>
            <rFont val="Tahoma"/>
            <family val="2"/>
          </rPr>
          <t>Se generan para fortalecer los controles, implementar nuevos controles.</t>
        </r>
      </text>
    </comment>
    <comment ref="BA10" authorId="0" shapeId="0" xr:uid="{C91B320B-F4C5-4D7A-954C-C7BCEF8B2AA3}">
      <text>
        <r>
          <rPr>
            <b/>
            <sz val="9"/>
            <color indexed="81"/>
            <rFont val="Tahoma"/>
            <family val="2"/>
          </rPr>
          <t>Cargos</t>
        </r>
      </text>
    </comment>
    <comment ref="BB10" authorId="2" shapeId="0" xr:uid="{00000000-0006-0000-0100-00001D000000}">
      <text>
        <r>
          <rPr>
            <b/>
            <sz val="9"/>
            <color indexed="81"/>
            <rFont val="Tahoma"/>
            <family val="2"/>
          </rPr>
          <t>Durante vigencia.</t>
        </r>
      </text>
    </comment>
    <comment ref="BC10" authorId="0" shapeId="0" xr:uid="{00000000-0006-0000-0100-00001E000000}">
      <text>
        <r>
          <rPr>
            <b/>
            <sz val="9"/>
            <color indexed="81"/>
            <rFont val="Tahoma"/>
            <family val="2"/>
          </rPr>
          <t>Deben ir numeradas y representar el avance según cada actividad programada.</t>
        </r>
      </text>
    </comment>
    <comment ref="BD10" authorId="0" shapeId="0" xr:uid="{00000000-0006-0000-0100-00001F000000}">
      <text>
        <r>
          <rPr>
            <b/>
            <sz val="9"/>
            <color indexed="81"/>
            <rFont val="Tahoma"/>
            <family val="2"/>
          </rPr>
          <t>Según la numeración de cada actividad.</t>
        </r>
      </text>
    </comment>
    <comment ref="AA11" authorId="0" shapeId="0" xr:uid="{212230CD-401E-47DC-9D17-F0A7B57D1F80}">
      <text>
        <r>
          <rPr>
            <b/>
            <sz val="9"/>
            <color indexed="81"/>
            <rFont val="Tahoma"/>
            <family val="2"/>
          </rPr>
          <t>1</t>
        </r>
      </text>
    </comment>
    <comment ref="AA12" authorId="0" shapeId="0" xr:uid="{A58E39FF-6BC4-466A-9566-DFBDF3D755D1}">
      <text>
        <r>
          <rPr>
            <b/>
            <sz val="9"/>
            <color indexed="81"/>
            <rFont val="Tahoma"/>
            <family val="2"/>
          </rPr>
          <t>2 Y 3</t>
        </r>
      </text>
    </comment>
    <comment ref="AA13" authorId="0" shapeId="0" xr:uid="{309A3E0A-BC90-494A-8B53-845617F94130}">
      <text>
        <r>
          <rPr>
            <b/>
            <sz val="9"/>
            <color indexed="81"/>
            <rFont val="Tahoma"/>
            <family val="2"/>
          </rPr>
          <t>1,2,3</t>
        </r>
      </text>
    </comment>
    <comment ref="AA14" authorId="0" shapeId="0" xr:uid="{56341536-7018-4F13-BB0C-B37AD7F11283}">
      <text>
        <r>
          <rPr>
            <b/>
            <sz val="9"/>
            <color indexed="81"/>
            <rFont val="Tahoma"/>
            <family val="2"/>
          </rPr>
          <t>2 Y 3</t>
        </r>
      </text>
    </comment>
    <comment ref="AA80" authorId="3" shapeId="0" xr:uid="{C3522F6A-5258-4873-980B-73BA2E62A594}">
      <text>
        <r>
          <rPr>
            <b/>
            <sz val="9"/>
            <color indexed="81"/>
            <rFont val="Tahoma"/>
            <family val="2"/>
          </rPr>
          <t>Andrea Nayeth  Vela Molina:</t>
        </r>
        <r>
          <rPr>
            <sz val="9"/>
            <color indexed="81"/>
            <rFont val="Tahoma"/>
            <family val="2"/>
          </rPr>
          <t xml:space="preserve">
cual actividad del procedimiento es esta
</t>
        </r>
        <r>
          <rPr>
            <b/>
            <sz val="9"/>
            <color indexed="81"/>
            <rFont val="Tahoma"/>
            <family val="2"/>
          </rPr>
          <t>Respuesta:</t>
        </r>
        <r>
          <rPr>
            <sz val="9"/>
            <color indexed="81"/>
            <rFont val="Tahoma"/>
            <family val="2"/>
          </rPr>
          <t xml:space="preserve">
Se revisan las actividades y seajustan de conformidad con el procedimiento</t>
        </r>
      </text>
    </comment>
    <comment ref="AA272" authorId="0" shapeId="0" xr:uid="{8534F64D-C463-4190-A121-0638FE0B9BC4}">
      <text>
        <r>
          <rPr>
            <b/>
            <sz val="9"/>
            <color indexed="81"/>
            <rFont val="Tahoma"/>
            <family val="2"/>
          </rPr>
          <t>Procedimiento</t>
        </r>
      </text>
    </comment>
    <comment ref="N278" authorId="0" shapeId="0" xr:uid="{D2B4E5D1-6DCC-4398-ACC1-7C5A00C1252A}">
      <text>
        <r>
          <rPr>
            <b/>
            <sz val="9"/>
            <color indexed="81"/>
            <rFont val="Tahoma"/>
            <family val="2"/>
          </rPr>
          <t>11</t>
        </r>
      </text>
    </comment>
    <comment ref="AC284" authorId="0" shapeId="0" xr:uid="{3AC5D710-3FEB-4A3D-8FB4-7AE3D8901ED5}">
      <text>
        <r>
          <rPr>
            <b/>
            <sz val="9"/>
            <color indexed="81"/>
            <rFont val="Tahoma"/>
            <family val="2"/>
          </rPr>
          <t>Instructivo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Portatil</author>
  </authors>
  <commentList>
    <comment ref="Q11" authorId="0" shapeId="0" xr:uid="{5B46F033-DD3E-4819-8E67-F384244529C7}">
      <text>
        <r>
          <rPr>
            <b/>
            <sz val="9"/>
            <color indexed="81"/>
            <rFont val="Tahoma"/>
            <family val="2"/>
          </rPr>
          <t>En los riesgos de corrupción no se acepta la opción de asumir.</t>
        </r>
      </text>
    </comment>
    <comment ref="R11" authorId="1" shapeId="0" xr:uid="{5892D479-CF7A-48AC-B71E-A0D73A6BB859}">
      <text>
        <r>
          <rPr>
            <b/>
            <sz val="9"/>
            <color indexed="81"/>
            <rFont val="Tahoma"/>
            <family val="2"/>
          </rPr>
          <t>Deben ir numeradas.
Es importante definir actividades para fortalecer los controles; así como, actividades o controles para cada una de las causas.</t>
        </r>
      </text>
    </comment>
    <comment ref="V11" authorId="1" shapeId="0" xr:uid="{08AE2317-FDF8-4F0F-9C68-D5E7BC2BAFFE}">
      <text>
        <r>
          <rPr>
            <b/>
            <sz val="9"/>
            <color indexed="81"/>
            <rFont val="Tahoma"/>
            <family val="2"/>
          </rPr>
          <t>Durante vigencia.</t>
        </r>
      </text>
    </comment>
    <comment ref="W11" authorId="0" shapeId="0" xr:uid="{F2923D9B-4649-41A9-8008-5501A5237FAE}">
      <text>
        <r>
          <rPr>
            <b/>
            <sz val="9"/>
            <color indexed="81"/>
            <rFont val="Tahoma"/>
            <family val="2"/>
          </rPr>
          <t>Deben ir numeradas y representar el avance según cada actividad programada.</t>
        </r>
      </text>
    </comment>
    <comment ref="X11" authorId="0" shapeId="0" xr:uid="{383F4054-9549-49DD-B3C3-7111874BF950}">
      <text>
        <r>
          <rPr>
            <b/>
            <sz val="9"/>
            <color indexed="81"/>
            <rFont val="Tahoma"/>
            <family val="2"/>
          </rPr>
          <t>Según la numeración de cada actividad.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LUZMA</author>
    <author>Portatil</author>
    <author>tc={D8950092-3C67-4A80-9082-4AEFAB693CA6}</author>
  </authors>
  <commentList>
    <comment ref="A4" authorId="0" shapeId="0" xr:uid="{67EDE4F2-8406-40E2-AA6C-7E83D4E104F4}">
      <text>
        <r>
          <rPr>
            <b/>
            <sz val="9"/>
            <color indexed="81"/>
            <rFont val="Tahoma"/>
            <family val="2"/>
          </rPr>
          <t>(En caso de nuevas versiones por favor diligencie la justificación y los cambios frente a la versión anterior)</t>
        </r>
      </text>
    </comment>
    <comment ref="A8" authorId="0" shapeId="0" xr:uid="{721FE245-1D34-4D2B-8FE4-1B2BCB4615A6}">
      <text>
        <r>
          <rPr>
            <b/>
            <sz val="9"/>
            <color indexed="81"/>
            <rFont val="Tahoma"/>
            <family val="2"/>
          </rPr>
          <t>Escriba el nombre del proceso sobre el cual se realizará la gestión del riesgo.</t>
        </r>
      </text>
    </comment>
    <comment ref="B8" authorId="0" shapeId="0" xr:uid="{5DA747DB-6C22-4280-B969-F508E50ABAB3}">
      <text>
        <r>
          <rPr>
            <b/>
            <sz val="9"/>
            <color indexed="81"/>
            <rFont val="Tahoma"/>
            <family val="2"/>
          </rPr>
          <t>Indique el objetivo estratégico al cual se va a identificar el riesgo y/o al que se asocian los riesgos del proceso.</t>
        </r>
      </text>
    </comment>
    <comment ref="C8" authorId="0" shapeId="0" xr:uid="{AE006E66-E86C-4152-98FD-34624D150094}">
      <text>
        <r>
          <rPr>
            <b/>
            <sz val="9"/>
            <color indexed="81"/>
            <rFont val="Tahoma"/>
            <family val="2"/>
          </rPr>
          <t>Escriba el objetivo del proceso</t>
        </r>
      </text>
    </comment>
    <comment ref="G10" authorId="0" shapeId="0" xr:uid="{48AAE20D-2794-4434-9240-ED8F266DD506}">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10" authorId="0" shapeId="0" xr:uid="{695CA57F-7D6A-4CE7-9AF5-062A775A639F}">
      <text>
        <r>
          <rPr>
            <b/>
            <sz val="9"/>
            <color indexed="81"/>
            <rFont val="Tahoma"/>
            <family val="2"/>
          </rPr>
          <t>Ir a hoja Árbol_G para generar la descripción</t>
        </r>
        <r>
          <rPr>
            <sz val="9"/>
            <color indexed="81"/>
            <rFont val="Tahoma"/>
            <family val="2"/>
          </rPr>
          <t xml:space="preserve">
</t>
        </r>
      </text>
    </comment>
    <comment ref="L10" authorId="0" shapeId="0" xr:uid="{B61F38F3-D9E2-47B7-AB40-A7022114F5E1}">
      <text>
        <r>
          <rPr>
            <b/>
            <sz val="9"/>
            <color indexed="81"/>
            <rFont val="Tahoma"/>
            <family val="2"/>
          </rPr>
          <t>Máximo 3</t>
        </r>
      </text>
    </comment>
    <comment ref="M10" authorId="0" shapeId="0" xr:uid="{B8E921C8-9651-4BBD-BD16-9DFC7B74DA96}">
      <text>
        <r>
          <rPr>
            <b/>
            <sz val="9"/>
            <color indexed="81"/>
            <rFont val="Tahoma"/>
            <family val="2"/>
          </rPr>
          <t>Máximo 3</t>
        </r>
        <r>
          <rPr>
            <sz val="9"/>
            <color indexed="81"/>
            <rFont val="Tahoma"/>
            <family val="2"/>
          </rPr>
          <t xml:space="preserve">
</t>
        </r>
      </text>
    </comment>
    <comment ref="P10" authorId="1" shapeId="0" xr:uid="{9BDC6C04-C881-4F43-A300-9FFCD682B971}">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10" authorId="0" shapeId="0" xr:uid="{68DFFD5F-3147-4306-B006-172EA3919305}">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10" authorId="1" shapeId="0" xr:uid="{853F8A6F-56C1-4D98-8E71-643508715A04}">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10" authorId="0" shapeId="0" xr:uid="{9B25E9F3-59A5-49CE-BEA7-2DE523772079}">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10" authorId="0" shapeId="0" xr:uid="{2B410D51-838E-4A21-AA06-D86C80FA4352}">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10" authorId="0" shapeId="0" xr:uid="{5205CB80-BB97-4A3B-87B5-D9E420A4D8ED}">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10" authorId="0" shapeId="0" xr:uid="{FC1399D3-4CDF-4894-9CDC-A44F62E1C096}">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10" authorId="0" shapeId="0" xr:uid="{5DF41E1A-0C56-4C0D-9913-1B6459A5D9CE}">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10" authorId="0" shapeId="0" xr:uid="{AD130904-0565-40C2-96E7-AA07A88A93DA}">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10" authorId="0" shapeId="0" xr:uid="{355F9E20-C0B6-42B5-8496-AC6A4B4F92EC}">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10" authorId="0" shapeId="0" xr:uid="{ABD2DBC6-756A-43CB-9692-129DCA3FF159}">
      <text>
        <r>
          <rPr>
            <sz val="9"/>
            <color indexed="81"/>
            <rFont val="Tahoma"/>
            <family val="2"/>
          </rPr>
          <t>Se generan para fortalecer los controles, implementar nuevos controles.</t>
        </r>
      </text>
    </comment>
    <comment ref="BA10" authorId="0" shapeId="0" xr:uid="{CF0664EB-A658-44F6-B72E-9DFF63CF52FE}">
      <text>
        <r>
          <rPr>
            <b/>
            <sz val="9"/>
            <color indexed="81"/>
            <rFont val="Tahoma"/>
            <family val="2"/>
          </rPr>
          <t>Cargos</t>
        </r>
      </text>
    </comment>
    <comment ref="BB10" authorId="2" shapeId="0" xr:uid="{BDF7E019-CA9C-4A45-A68D-B5042024BF87}">
      <text>
        <r>
          <rPr>
            <b/>
            <sz val="9"/>
            <color indexed="81"/>
            <rFont val="Tahoma"/>
            <family val="2"/>
          </rPr>
          <t>Durante vigencia.</t>
        </r>
      </text>
    </comment>
    <comment ref="BC10" authorId="0" shapeId="0" xr:uid="{4E9B0585-B279-4ABC-BE76-CED0A21270DA}">
      <text>
        <r>
          <rPr>
            <b/>
            <sz val="9"/>
            <color indexed="81"/>
            <rFont val="Tahoma"/>
            <family val="2"/>
          </rPr>
          <t>Deben ir numeradas y representar el avance según cada actividad programada.</t>
        </r>
      </text>
    </comment>
    <comment ref="BD10" authorId="0" shapeId="0" xr:uid="{3DA2FE4E-E6DD-4473-A3BE-C5B25099C0A3}">
      <text>
        <r>
          <rPr>
            <b/>
            <sz val="9"/>
            <color indexed="81"/>
            <rFont val="Tahoma"/>
            <family val="2"/>
          </rPr>
          <t>Según la numeración de cada actividad.</t>
        </r>
      </text>
    </comment>
    <comment ref="I227" authorId="3" shapeId="0" xr:uid="{2C752C14-816F-4B76-8C73-776CF628FC7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Revisar el tema del control de acceso a la aplicación móvil (caso Mapas Bogotá Bici)</t>
        </r>
      </text>
    </comment>
  </commentList>
</comments>
</file>

<file path=xl/sharedStrings.xml><?xml version="1.0" encoding="utf-8"?>
<sst xmlns="http://schemas.openxmlformats.org/spreadsheetml/2006/main" count="10465" uniqueCount="2121">
  <si>
    <t>OBJETIVO DEL PROCESO</t>
  </si>
  <si>
    <t>IDENTIFICACIÓN DEL RIESGO</t>
  </si>
  <si>
    <t>No</t>
  </si>
  <si>
    <t>RIESGO</t>
  </si>
  <si>
    <t>Frecuencia</t>
  </si>
  <si>
    <t>MAYOR</t>
  </si>
  <si>
    <t>MODERADO</t>
  </si>
  <si>
    <t>PROBABILIDAD</t>
  </si>
  <si>
    <t>IMPACTO</t>
  </si>
  <si>
    <t>Menor</t>
  </si>
  <si>
    <t>Moderado</t>
  </si>
  <si>
    <t>Mayor</t>
  </si>
  <si>
    <t>RARO</t>
  </si>
  <si>
    <t>ALTO</t>
  </si>
  <si>
    <t>IMPROBABLE</t>
  </si>
  <si>
    <t>FUERTE</t>
  </si>
  <si>
    <t>NO</t>
  </si>
  <si>
    <t>SI</t>
  </si>
  <si>
    <t xml:space="preserve">IDENTIFICACIÓN DEL RIESGO </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</si>
  <si>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</si>
  <si>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</si>
  <si>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</si>
  <si>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</si>
  <si>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</si>
  <si>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</si>
  <si>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</si>
  <si>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</si>
  <si>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</si>
  <si>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</si>
  <si>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</si>
  <si>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</si>
  <si>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</si>
  <si>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CÓDIGO</t>
  </si>
  <si>
    <t>SEGUIMIENTO PMR</t>
  </si>
  <si>
    <t>Vigencia</t>
  </si>
  <si>
    <t>Versión</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</si>
  <si>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</si>
  <si>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</si>
  <si>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</si>
  <si>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</si>
  <si>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</si>
  <si>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</si>
  <si>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</si>
  <si>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</si>
  <si>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</si>
  <si>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</si>
  <si>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</si>
  <si>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</si>
  <si>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</si>
  <si>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</si>
  <si>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</si>
  <si>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</si>
  <si>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</si>
  <si>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</si>
  <si>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</si>
  <si>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</si>
  <si>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</si>
  <si>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</si>
  <si>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</si>
  <si>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</si>
  <si>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</si>
  <si>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</si>
  <si>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Media</t>
  </si>
  <si>
    <t>Catastrófico</t>
  </si>
  <si>
    <t>Preventivo</t>
  </si>
  <si>
    <t>Automático</t>
  </si>
  <si>
    <t>Documentado</t>
  </si>
  <si>
    <t>Continua</t>
  </si>
  <si>
    <t>Económico</t>
  </si>
  <si>
    <t>Reputacional</t>
  </si>
  <si>
    <t>Muy Baja</t>
  </si>
  <si>
    <t>Baja</t>
  </si>
  <si>
    <t>Alta</t>
  </si>
  <si>
    <t>Muy Alta</t>
  </si>
  <si>
    <t>Leve</t>
  </si>
  <si>
    <t>Detectivo</t>
  </si>
  <si>
    <t>Correctivo</t>
  </si>
  <si>
    <t>Manual</t>
  </si>
  <si>
    <t>Sin Documentar</t>
  </si>
  <si>
    <t>Aleatoria</t>
  </si>
  <si>
    <t>Con Registro</t>
  </si>
  <si>
    <t>Sin Registro</t>
  </si>
  <si>
    <t>Aceptar</t>
  </si>
  <si>
    <t>TIPO DE CONTROLES</t>
  </si>
  <si>
    <t>ZONA RIESGO INHERENTE</t>
  </si>
  <si>
    <t xml:space="preserve"> META E INDICADOR</t>
  </si>
  <si>
    <t>Indicador clave asociado al riesgo</t>
  </si>
  <si>
    <t>PROBABILIDAD INHERENTE</t>
  </si>
  <si>
    <t>Eventos o situaciones que evidencian la  materialización del riesgo</t>
  </si>
  <si>
    <t>1.       Empoderar nuestro talento humano con competencias desde el ser, el saber y el hacer y fortalecer la participación activa de la ciudadanía en la gestión catastral con enfoque multipropósito.</t>
  </si>
  <si>
    <t>2.       Garantizar la integralidad, interoperabilidad y difusión de la información catastral y geográfica con enfoque multipropósito en el marco de una ciudad-región inteligente como gestor y operador catastral en el territorio nacional.</t>
  </si>
  <si>
    <t>3.       Liderar la Infraestructura de Datos Espaciales y robustecer los modelos, metodologías y tecnologías con innovación y calidad en la gestión y operación catastral.</t>
  </si>
  <si>
    <t>4.       Garantizar la sostenibilidad financiera y administrativa de la entidad para prestar el servicio público catastral, incorporando la gestión comercial territorial.</t>
  </si>
  <si>
    <t>IMPACTO INHERENTE
El mayor dato entre Económico y Reputacional</t>
  </si>
  <si>
    <t>N/A</t>
  </si>
  <si>
    <t>Probabilidad Inherente</t>
  </si>
  <si>
    <t>Impacto Inherente</t>
  </si>
  <si>
    <t>debido a</t>
  </si>
  <si>
    <t>Pérdida de confidencialidad e integridad</t>
  </si>
  <si>
    <t>Pérdida de Disponibilidad</t>
  </si>
  <si>
    <t>Pérdida de Confidencialidad</t>
  </si>
  <si>
    <t>Gestión de Comunicaciones</t>
  </si>
  <si>
    <t>Gestión del Conocimiento, Innovación e investigación.</t>
  </si>
  <si>
    <t>Gestión Catastral</t>
  </si>
  <si>
    <t>Gestión de Información Geográfica</t>
  </si>
  <si>
    <t>Participación Ciudadana y experiencia del Servicio</t>
  </si>
  <si>
    <t xml:space="preserve">Gestión de Productos y Servicios </t>
  </si>
  <si>
    <t>Gestión y Desarrollo de las TIC.</t>
  </si>
  <si>
    <t>Gestión de Talento Humano</t>
  </si>
  <si>
    <t>Gestión Contractual</t>
  </si>
  <si>
    <t>Gestión Financiera</t>
  </si>
  <si>
    <t>Gestión Jurídica</t>
  </si>
  <si>
    <t>Gestión de Seguimiento, Evaluación y Control</t>
  </si>
  <si>
    <t>Zona de Riesgo Inherente</t>
  </si>
  <si>
    <t>TRATAMIENTO</t>
  </si>
  <si>
    <t>IMPACTO INHERENTE</t>
  </si>
  <si>
    <t xml:space="preserve">PROBABILIDAD RESIDUAL </t>
  </si>
  <si>
    <t>Afectación</t>
  </si>
  <si>
    <t>Probabilidad Residual</t>
  </si>
  <si>
    <t>Impacto Residual</t>
  </si>
  <si>
    <t>Seleccione si el control
Preventivo, Detectivo o Correctivo</t>
  </si>
  <si>
    <t>DIE</t>
  </si>
  <si>
    <t>COM</t>
  </si>
  <si>
    <t>GCI</t>
  </si>
  <si>
    <t>GIG</t>
  </si>
  <si>
    <t>GCA</t>
  </si>
  <si>
    <t>PCE</t>
  </si>
  <si>
    <t>GPS</t>
  </si>
  <si>
    <t>GDT</t>
  </si>
  <si>
    <t>GTH</t>
  </si>
  <si>
    <t>GCO</t>
  </si>
  <si>
    <t>GSA</t>
  </si>
  <si>
    <t>GFI</t>
  </si>
  <si>
    <t>GJU</t>
  </si>
  <si>
    <t>GSC</t>
  </si>
  <si>
    <t>Asociado directamente al Objetivo Estratégico</t>
  </si>
  <si>
    <t>Producto asociado  / Activo de información</t>
  </si>
  <si>
    <t>REPORTE TRIMESTRE:</t>
  </si>
  <si>
    <t>SOLIDEZ DEL 
CONJUNTO DE CONTROLES</t>
  </si>
  <si>
    <t>IMPACTO 
RESIDUAL</t>
  </si>
  <si>
    <t>ZONA RIESGO 
RESIDUAL</t>
  </si>
  <si>
    <t>TRATAMIENTO - OPCIONES DE 
MANEJO</t>
  </si>
  <si>
    <r>
      <t xml:space="preserve">Control de línea de defensa
</t>
    </r>
    <r>
      <rPr>
        <sz val="10"/>
        <color theme="0"/>
        <rFont val="Calibri"/>
        <family val="2"/>
        <scheme val="minor"/>
      </rPr>
      <t>-Responsable</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</si>
  <si>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</si>
  <si>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</si>
  <si>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</si>
  <si>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</si>
  <si>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</si>
  <si>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</si>
  <si>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</si>
  <si>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</si>
  <si>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</si>
  <si>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</si>
  <si>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</si>
  <si>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</si>
  <si>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r>
      <t>Documento asociado - actividad
/ Numeral ISO ANEXO A 27001 -</t>
    </r>
    <r>
      <rPr>
        <sz val="11"/>
        <color theme="0"/>
        <rFont val="Calibri"/>
        <family val="2"/>
        <scheme val="minor"/>
      </rPr>
      <t>(Seguridad de la información)</t>
    </r>
  </si>
  <si>
    <t>de</t>
  </si>
  <si>
    <t>SOLIDEZ INDIVIDUAL 
Diseño/Ejecución</t>
  </si>
  <si>
    <t>Gestión de Servicios Administrativos</t>
  </si>
  <si>
    <t>Gestión Documental</t>
  </si>
  <si>
    <t>GDO</t>
  </si>
  <si>
    <t>Establecer los lineamientos estratégicos y operativos en la formulación, seguimiento, evaluación y mejora continua de los procesos y la plataforma y planeación estratégica de la UAECD, en el marco del Modelo integrado de Planeación y Gestión, para dar cumplimiento al Plan de Desarrollo Distrital y a la misionalidad de la Entidad.</t>
  </si>
  <si>
    <t>RG</t>
  </si>
  <si>
    <t>Proyectos de inversión</t>
  </si>
  <si>
    <t>El jefe y profesional de OAP revisan que el proyecto tenga coherencia con el PDD, que los objetivos y metas sean verificables, medibles y alcanzables, que el presupuesto sea coherente con la cuota asignada, acorde con la proyección de recursos, que la información sea consistente que se cumpla con la normatividad asociada y con los criterios para su inscripción en el BDPP. Si no cumple, remite correo con observaciones para ajuste a los Gerentes de proyecto.</t>
  </si>
  <si>
    <t>Segunda línea</t>
  </si>
  <si>
    <t>Procedimiento Formulación, Ejecución, Seguimiento y Evaluación de Proyectos de Inversión 
Actividad: Validar el proyecto de inversión</t>
  </si>
  <si>
    <t>Reducir</t>
  </si>
  <si>
    <t>1 y 2. Talento humano y recursos físicos</t>
  </si>
  <si>
    <t>El Gerente de proyecto de inversión y el equipo directivo de trabajo realizan mensual y trimestralmente seguimiento al proyecto a través del Formato “Programación y seguimiento a la  inversión”, y se envía  por correo electrónico a la OAPAP dentro del plazo que para tal fin establezca la entidad.  
Si producto del seguimiento se identifica que se requiere actualizar el proyecto realiza actualización del mismo radicando en OAPAP los Formatos Formulación de Proyectos de Inversión y Anexos a la formulación de proyectos de inversión.</t>
  </si>
  <si>
    <t>Primera línea</t>
  </si>
  <si>
    <t>Procedimiento Formulación, Ejecución, Seguimiento y Evaluación de Proyectos de Inversión 
Actividad: Realizar seguimiento al proyecto de inversión</t>
  </si>
  <si>
    <t>El profesional de OAPAP revisa la información entregada por parte del Gerente del proyecto y del equipo directivo de trabajo teniendo en cuenta los criterios definidos en el procedimiento, entre los que se encuentra que se estén desarrollando las actividades de acuerdo con lo programado. Si el seguimiento del proyecto y/o la actualización de este requiere ajustes envía correo con las observaciones para ajuste.</t>
  </si>
  <si>
    <t>Procedimiento Formulación, Ejecución, Seguimiento y Evaluación de Proyectos de Inversión 
Actividad: Revisar y consolidar seguimiento</t>
  </si>
  <si>
    <t xml:space="preserve">El Comité de Coordinación de Control Interno en los meses de abril, julio, octubre y enero, revisa los resultados de los proyectos con el propósito de establecer si se requiere de la implementación de acciones de mejora que permitan el cumplimiento de las metas propuestas, con lo que emite recomendaciones para implementación por parte de los procesos, dejando registro de lo tratado en el acta de la reunión. </t>
  </si>
  <si>
    <t>Tercera línea</t>
  </si>
  <si>
    <t>Plan Estratégico y Planes de acción</t>
  </si>
  <si>
    <t>Sumatoria % de avance del cumplimiento de objetivos estratégicos</t>
  </si>
  <si>
    <t>El jefe y profesionales de OAPAP revisan la información de formulación o modificación recibida de las dependencias, con relación a los siguientes criterios: Claridad en la redacción, coherencia entre todos los elementos del plan, articulación entre las dependencias para la realización de las actividades y la planeación estratégica y diligenciamiento adecuado de todos los campos del plan, nombres de los indicadores, fórmulas, metas y programación. Si no se cumple con los criteros se solicitan por correo los ajustes.</t>
  </si>
  <si>
    <t>Procedimiento Formulación, Seguimiento y Evaluación de la Estrategia. 
Actividad: Revisar y retroalimentar el Plan Estratégico, el Plan de Acción Institucional y los planes del Decreto 612</t>
  </si>
  <si>
    <t>El Comité Institucional de Gestión y Desempeño revisa y aprueba los indicadores, metas y planes para la vigencia o las modificaciones que fueren solicitadas. Si no se aprueban se devuelven para ajuste dejando registro en el acta de reunión.</t>
  </si>
  <si>
    <t>Procedimiento Formulación, Seguimiento y Evaluación de la Estrategia. 
Actividad: Revisar y aprobar el Plan Estratégico, el Plan de Acción Institucional y los planes del Decreto 612</t>
  </si>
  <si>
    <t>Procedimiento Formulación, Seguimiento y Evaluación de la Estrategia. 
Actividad: Revisar los avances en la ejecución de los planes</t>
  </si>
  <si>
    <t>Los profesionales OAPAP revisan mensualmente, y con base en el reporte de seguimiento que las dependencias estén cumpliendo con lo planeado respecto al tiempo transcurrido, y que el seguimiento sea coherente con los resultados reportados. Si el seguimiento no es correcto, se devuelve por correo para correcciones.</t>
  </si>
  <si>
    <t xml:space="preserve">Procedimiento Formulación, Seguimiento y Evaluación de la Estrategia. 
Actividad Revisar el seguimiento mensual </t>
  </si>
  <si>
    <t>El Comité Institucional de Gestión y Desempeño mensualmente recibe la información de avance de las metas del Plan de Acción y demás visores del Tablero de Control y emite las observaciones y comentarios al incumplimiento de los indicadores que no esten ejecutados de acuerdo con lo planeado, la cuales se dejan consignadas en el acta de comité.</t>
  </si>
  <si>
    <t>Procedimiento Formulación, Seguimiento y Evaluación de la Estrategia. 
Actividad Realizar seguimiento de la ejecución del plan estratégico y el plan de acción</t>
  </si>
  <si>
    <t>Procedimiento Fortalecimiento del Modelo Integrado de Planeación y Gestión
Actividad Adelantar Comité Interno de Calidad</t>
  </si>
  <si>
    <t>Modelo Integrado de Planeación y Gestión - SGI</t>
  </si>
  <si>
    <t>(No conformidades - No conformidades mayores / No conformidades de auditoría)* 100</t>
  </si>
  <si>
    <t>El asesor de la OAPAP, el responsable del proceso y el líder MIPG  adelantan comité interno de calidad, en el que exponen los resultados del seguimiento y se validan los temas concernientes al proceso. Se establecen compromisos si se generan alertas de posibles vencimientos o incumplimientos. Si se requiere desarrollar acciones de mejora se deja consignado en el acta de la reunión del comité.</t>
  </si>
  <si>
    <t>De acuerdo a la agenda establecida, cada responsable presenta los resultados de la gestión en los temas establecidos con el propósito de tomar las decisiones y acciones frente a dichos resultados, en relación con la implentación de MIPG y los criterios de la ISO 9001:2015, si se determinan acciones correctivas u oportunidades de mejora estas deben ser implementadas por los responsables. Se deja registro de lo tratado en el acta de reunión.</t>
  </si>
  <si>
    <t>Procedimiento Fortalecimiento del Modelo Integrado de Planeación y Gestión
Actividad Realizar CIGD</t>
  </si>
  <si>
    <t xml:space="preserve">Gestionar el capital intelectual de la UAECD a través de herramientas, instrumentos y metodologías que permitan la identificación, generación, producción, documentación, uso, disposición, transferencia y difusión del conocimiento estratégico con el propósito de fomentar procesos de aprendizaje organizacional que preserven la memoria institucional, apoyen la toma de decisiones y contribuya en la mejora continua de los productos y servicios. </t>
  </si>
  <si>
    <t xml:space="preserve">  Estudios, investigaciones realizadas.</t>
  </si>
  <si>
    <t>Número de estudios o investigaciones
realizados oportunamente / Número de estudios o investigaciones
programados
La programacion se da en el tirmestre</t>
  </si>
  <si>
    <t>Gestión de proyectos I+D+i</t>
  </si>
  <si>
    <t xml:space="preserve">Porcentaje ejecutado de las actividades
de gestión de proyectos de I+D+i /  Porcentaje total anual programado  de las
actividades de los proyectos de I+D+
Nota: El riesgo se materializa si al final del año no cumplen las actividades completas </t>
  </si>
  <si>
    <t>Procedimiento de proyectos de Innovación, Desarrollo e Investigación (I+D+i) GCI-PR-04   - Revisar y aprobar la formulación del proyecto</t>
  </si>
  <si>
    <t>Procedimiento de proyectos de Innovación, Desarrollo e Investigación (I+D+i) GCI-PR-04   - Realizar seguimiento a la implmentacion de los proyectos I+D+i</t>
  </si>
  <si>
    <t>Procedimiento de proyectos de Innovación, Desarrollo e Investigación (I+D+i) GCI-PR-04   - Revisar y Aprobar informe de resultados.</t>
  </si>
  <si>
    <t>Posibilidad de afectación Reputacional por *No ejecución de compromisos PDD y *Hallazgos de entes de control, debido a Incumplimiento de metas físicas de los proyectos de inversión al finalizar la vigencia</t>
  </si>
  <si>
    <t>Posibilidad de afectación Reputacional por *Pérdida de credibilidad en los resultados de la Unidad y *Hallazgos administrativos, debido a Incumplimiento de metas y objetivos del Plan Estratégico al finalizar su ejecución anual</t>
  </si>
  <si>
    <t>Posibilidad de afectación Reputacional por *Afectación a la imagen institucional internamente * , debido a Presentar no conformidades mayores en auditoría externa de certificación y/o seguimiento</t>
  </si>
  <si>
    <t xml:space="preserve">Posibilidad de afectación Reputacional por *Pérdida de credibilidad de la Entidad *Incumplimiento en los indicadores, debido a Generación de estudios e investigaciones no oportunos </t>
  </si>
  <si>
    <t>Posibilidad de afectación Reputacional por *Pérdida de credibilidad y confianza *Reprocesos  y desgaste administrativo, debido a Inadecuada gestión de Proyecto de I+D+i en todas sus etapas en la vigencia</t>
  </si>
  <si>
    <t xml:space="preserve"> *Demoras y reprocesos en el trámite administrativo pára al formalización la alianza. *Indisponibilidad de recursos para gestión del proyecto *Acceso limitado a los insumos de información</t>
  </si>
  <si>
    <t xml:space="preserve">Formular y desarrollar estrategias comunicacionales dirigidas a los grupos de valor de la UAECD, para fortalecer la comunicación interna, externa, y lograr el posicionamiento de la Unidad a nivel Distrital y Territorial. memoria institucional, apoyen la toma de decisiones y contribuya en la mejora continua de los productos y servicios. </t>
  </si>
  <si>
    <t>Campañas y productos comunicativos</t>
  </si>
  <si>
    <t>Campañas y productos comunicativos
Mesas de servicios atendidas
Información actualizada de la sección de Transparencia de la pagina web</t>
  </si>
  <si>
    <t xml:space="preserve">Posibilidad de afectación Reputacional por *Demandas a la entidad *Afectación a la imagen institucional - Inconformidad de los ciudadanos sobre la información entregada o no entregada., debido a Divulgación de información inoportuna, incorrecta, incompleta o inadecuada </t>
  </si>
  <si>
    <t>REDUCIR</t>
  </si>
  <si>
    <t>1.Meta: 100% (1 campaña trimestral)
Indicador: número de campañas  realizadas  / número de campañas programadas.
2 Meta: 100% (1 documento)
Indicador: Numero de documentos ajsutados o creados / Total de documentos planeados.</t>
  </si>
  <si>
    <t>1. Asesoría y acompañamiento de entidades externas experta en el tema
2. Asesoria de la OAPAP</t>
  </si>
  <si>
    <t>1. Asesor de Comunicaciones
2. Asesor de Comunicaciones</t>
  </si>
  <si>
    <t>Realizar la gestión catastral con enfoque multipropósito en la ciudad capital y en las entidades territoriales en donde se ejerza el rol como gestor y/o operador catastral a través de la formación, actualización, conservación y difusión catastral.</t>
  </si>
  <si>
    <t>Base de datos de información catastral</t>
  </si>
  <si>
    <t>Avalúo Catastral</t>
  </si>
  <si>
    <t>Técnicos, tecnológicos, logísticos, humanos</t>
  </si>
  <si>
    <t>Respuesta a trámites catastrales</t>
  </si>
  <si>
    <t>Tecnológicos
Humanos
Logísticos 
Financieros</t>
  </si>
  <si>
    <t>RC-GCA-1</t>
  </si>
  <si>
    <t>Posibilidad de recibir dádivas o beneficios a nombre propio o de particulares para incidir en la gestión de los trámites y su respuesta.</t>
  </si>
  <si>
    <t>1.Posible falta de transparencia e integridad del funcionario. 
2. No identificar, ni declarar un conflicto de interés oportunamente
3. No tomar medidas en caso de una  manifestación de conflicto de interés.</t>
  </si>
  <si>
    <t>1. Pérdida de credibilidad en la entidad. 
2. Insatisfacción del usuario. 
3. Hallazgos administrativos, disciplinarios y fiscales.</t>
  </si>
  <si>
    <t xml:space="preserve"> *PREVENTIVO *DETECTIVO *DETECTIVO * * *</t>
  </si>
  <si>
    <t xml:space="preserve"> *FUERTEFUERTE *FUERTEFUERTE *FUERTEFUERTE * * *</t>
  </si>
  <si>
    <t>RC-GCA-2</t>
  </si>
  <si>
    <t>Posibilidad de recibir dádivas o beneficios a nombre propio o de particulares para cambiar la información de los predios de los territorios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</si>
  <si>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
4. No identificar, ni declarar un conflicto de interés oportunamente</t>
  </si>
  <si>
    <t>1. Disminución de los ingresos para la entidad territorial.
2. Pérdida de credibilidad e imagen institucional
3. Investigaciones disciplinarias, fiscales y penales.
4. Insatisfacción del usuario y las entidades territoriales.</t>
  </si>
  <si>
    <t xml:space="preserve"> *PREVENTIVO *PREVENTIVO * * * *</t>
  </si>
  <si>
    <t xml:space="preserve"> *FUERTEFUERTE *FUERTEFUERTE * * * *</t>
  </si>
  <si>
    <t>Gestionar la estandarización, consolidación, integración y disposición de los recursos de información geográfica de la
Comunidad IDECA, para permitir y facilitar el descubrimiento, acceso, aprovechamiento, uso y apropiación de los datos
geográficos de Bogotá.</t>
  </si>
  <si>
    <t>Plan Anual de trabajo</t>
  </si>
  <si>
    <t>(% de ejecución de las actividades del Plan Anual de Trabajo  Ideca / % de programación de las actividades del Plan Anual de Trabajo Ideca) * 100</t>
  </si>
  <si>
    <t>Procedimiento Fortalecimiento de la Gobernanza de IDECA. Revisar y aprobar propuesta de plan estratégico o plan anual de trabajo</t>
  </si>
  <si>
    <t>Procedimiento Fortalecimiento de la Gobernanza de IDECA. Realizar seguimiento, monitoreo y control al  plan anual de trabajo</t>
  </si>
  <si>
    <t>Instrumentos técnicos o jurídicos actualizados
o elaborados</t>
  </si>
  <si>
    <t>(% de ejecución de  actividades para la elaboración de propuestas de instrumentos / % de programación de  actividades para la elaboración de propuestas de instrumentos) * 100</t>
  </si>
  <si>
    <t>Humanos
Normativos
Tecnológicos</t>
  </si>
  <si>
    <t xml:space="preserve">1. Lider del procedimiento - Profesional Especializado
</t>
  </si>
  <si>
    <t>Procedimiento elaboración y mantenimiento de instrumentos técnicos y jurídicos para la gestión de información geográfica -  Revisar y arobar documento preliminar</t>
  </si>
  <si>
    <t>Procedimiento elaboración y mantenimiento de instrumentos técnicos y jurídicos para la gestión de información geográfica. Revisar yaprobar el instrumento</t>
  </si>
  <si>
    <t>Requerimientos atendidos de información
geográfica</t>
  </si>
  <si>
    <t>(Número  de requerimientos de recursos geográficos atendidos con oportunidad y calidad / Total de requerimientos de recursos geográficos recibidos para atención en el periodo) *100</t>
  </si>
  <si>
    <t>Procedimiento Atención de Requerimientos de Recursos Geográficos - Aprobar respuesta</t>
  </si>
  <si>
    <t>1, Lider del procedimiento - Profesional Especializado
Profesional Universitario</t>
  </si>
  <si>
    <t xml:space="preserve">Datos Temáticos </t>
  </si>
  <si>
    <t>(Número  de datos temáticos actualizados y generados / Total de datos  temáticos programados para actualización  y generación en la vigencia) *100</t>
  </si>
  <si>
    <t>Procedimeinto de Gestión de Datos Temáticos - Verificar y aprobar resultados</t>
  </si>
  <si>
    <t>Datos de Referencia</t>
  </si>
  <si>
    <t>(Número  de datos de referencia actualizados por versión / Total de datos de referencia suministrados por versión) *100</t>
  </si>
  <si>
    <t>Procedimeinto de Gestión de Datos de Referencia - Validar el cargue y actualización de los datos de referencia en la base de datos geográfica</t>
  </si>
  <si>
    <t>(Número de servicios web geográficos actualizados y generados / Total de servicios web geográficos programados)  * 100</t>
  </si>
  <si>
    <t>Procedimiento gestión de servicios web geográficos, Verificar servicio web geográfico en ambiente de pruebas</t>
  </si>
  <si>
    <t>Procedimiento gestión de servicios web geográficos, Verificar servicio web geográfico en ambiente de producción</t>
  </si>
  <si>
    <t xml:space="preserve">Catálogo de Recursos Geográficos </t>
  </si>
  <si>
    <t>Número de recursos geográficos actualizados en el catálogo / Total de recursos geográficos a actualizar en el catálogo en el periodoo</t>
  </si>
  <si>
    <t>Procedimiento de Gobierno de Recursos Geográficos. Verificar la actualización del catálogo de recursos geográficos a la vigencia</t>
  </si>
  <si>
    <t xml:space="preserve">Posibilidad de afectación Reputacional por *Incumplimiento de los objetivos estratégicos y de las lineas de acción del Plan Estratégico *y por la afectación de la credibilidad de la IDE de Bogotá y de la UAECD, desde el punto de vista de la coordinación y del manejo operacional., debido a Incumplimiento del plan anual de trabajo </t>
  </si>
  <si>
    <t>Posibilidad de afectación Reputacional por *la desactualización, ausencia o baja calidad de instrumentos para la eficiente gestión de la información geográfica *y la perdida de confianza de los miembros o usuarios de la IDE de Bogotá, debido a la gestión inoportuna de las actividades o incumplimiento de los requisitos  para la elaboración de propuestas de instrumentos técnicos y/o jurídicos</t>
  </si>
  <si>
    <t>Posibilidad de afectación Reputacional por *Insatisfacción de los usuarios de la Infraestructura de Datos Espaciales de Bogotá *y por Dificultades para la implementación de la estrategía de uso y apropiación de recursos geográficos, debido a Incumplimientos de los requisitos normativos y del cliente o de los grupos de valor en la atención de los requerimientos de informacion geografica</t>
  </si>
  <si>
    <t>Posibilidad de afectación Reputacional por *Incorformidad y perdida de crebilidad en el producto Mapa de Referencia por parte de los usuarios * Poca o nulo uso, consumo y/o reutilización del producto Mapa de Referencia por parte de los usuarios, debido a Inadecuada modelación, documentación, migración o poblamiento de las bases de datos geográficas de disposición respecto a los datos de referencia suministrados por las entidades productoras de información</t>
  </si>
  <si>
    <t>Posibilidad de afectación Reputacional por *Disminución en el número de usuarios que consumen los servicios web *y servicios web no interoperables y sin capacidad de reutilización, debido a la inapropiada generación y/o actualización de los servicios web geograficos</t>
  </si>
  <si>
    <t>Posibilidad de afectación Reputacional por *Dificultades para la implementación de la estrategía de uso y apropiación de recursos geográficos *y el desconocimiento de la información que impide la reutilización y uso de los recursos geográficos en el desarrollo de proyectos de ciudad y en la toma de decisiones de la administración distrital , debido a la desactualización, impresición o inadecuada estructuración del catalogo de recursos geográficos</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</si>
  <si>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</si>
  <si>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</si>
  <si>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 xml:space="preserve"> Recurso Humano / Tecnológico (De acuerdo a las metas Establecidas en plan anual)</t>
  </si>
  <si>
    <t xml:space="preserve">1. Gerente Ideca
2. Gerente Ideca
</t>
  </si>
  <si>
    <t>RC-GIG-1</t>
  </si>
  <si>
    <t>Posibilidad de recibir dádivas o beneficios en beneficio propio y/o de particulares para un uso inadecuado de la información geográfica</t>
  </si>
  <si>
    <t>1. Desconocimiento de las directrices y procedimientos de Ideca.
2. Desconocimiento de las condiciones y licencias de uso de la información geográfica.
3. No identificar, ni declarar un conflicto de interés oportunamente</t>
  </si>
  <si>
    <t>1. Incumplimiento de acuerdos formales con entidades distritales.
2. Afectación de la imagen y credibilidad de la entidad.</t>
  </si>
  <si>
    <t xml:space="preserve"> *PREVENTIVO * * * * *</t>
  </si>
  <si>
    <t xml:space="preserve"> *Se revisa que la información sea coherente, que se encuentre en un lenguaje claro, que sea fácil de entender y que cumpla con los requisitos técnicos de formato y tamaño para su publicación. * * * * * *</t>
  </si>
  <si>
    <t xml:space="preserve"> *FUERTEMODERADO * * * * *</t>
  </si>
  <si>
    <t>Gestionar los productos y servicios del portafolio para cumplir la meta de ingresos de la Unidad y satisfacer las necesidades y requerimientos de nuestros clientes.</t>
  </si>
  <si>
    <t>Cartografía, Registros de información predial, apoyo técnico, asesorías, analítica, avalúos, contratos interadministrativos</t>
  </si>
  <si>
    <t>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calidad para su entrega; de no cumplir las condiciones, solicita mediante mesa de servicio o correo electrónico a la dependencia correspondiente su corrección.</t>
  </si>
  <si>
    <t>Procedimiento Ventas directas de productos y servicios
Recibir y/o revisar que el producto cumpla con las especificaciones</t>
  </si>
  <si>
    <t>Procedimiento Gestión de avalúos comerciales
Verificar y realizar control de calidad al avalúo comercial</t>
  </si>
  <si>
    <t>El profesional especializado de cartografía realiza control de calidad al requerimiento, verficando la respuesta proyectada y los anexos a entregar, contra la solicitud del cliente. De no estar conforme, se devuelve al profesional que elaboró. Se deja como registro del control de calidad un visto bueno en el oficio.</t>
  </si>
  <si>
    <t>Instructivo Atención de requerimientos de cartografía temática
Realizar control de calidad al proyecto de respuesta</t>
  </si>
  <si>
    <t>Avalúos</t>
  </si>
  <si>
    <t>Procedimiento Gestión de avalúos comerciales
Realizar visita técnica al predio</t>
  </si>
  <si>
    <t>1. Meta: 100%
(Reuniones realizadas / Reuniones programadas)*100
2. Meta: 100%
(Seguimientos realizados / Seguimientos programados)*100</t>
  </si>
  <si>
    <t>Humanos, técnicos, tecnológicos</t>
  </si>
  <si>
    <t>1. Líder avalúos comerciales, Subgerente SIE
2. Líder avalúos</t>
  </si>
  <si>
    <t xml:space="preserve">Procedimiento Gestión de avalúos comerciales
Revisar y Validar propuesta de avalúo en comité </t>
  </si>
  <si>
    <t>Procedimiento Gestión de avalúos comerciales
Revisar y realizar control de calidad avalúo de indemnización</t>
  </si>
  <si>
    <t>Procedimiento Gestión de avalúos comerciales
Revisar y realizar control de calidad a la respuesta de revisión y/o complementación</t>
  </si>
  <si>
    <t>Procedimiento Gestión de avalúos comerciales
Seguimiento periódico - Condición de operación</t>
  </si>
  <si>
    <t>Cartografía, Registros de información predial, apoyo técnico, asesorías</t>
  </si>
  <si>
    <t>(Otros Productos y/o servicios entregados de manera oportuna y con calidad / Total de otros productos y/o servicios entregados)*100</t>
  </si>
  <si>
    <t xml:space="preserve"> *Controles de calidad no efectivos, *Demora en el área técnica para la entrega del producto *</t>
  </si>
  <si>
    <t>1. Líder avalúos comerciales, Subgerente SIE
2. Líder avalúos comerciales</t>
  </si>
  <si>
    <t>RC-GPS-1</t>
  </si>
  <si>
    <t>Posibilidad de recibir dádivas o beneficios a nombre propio o de terceros para generar información errada u omitir los lineamientos metodológicos establecidos en la gestión del avalúo comercial</t>
  </si>
  <si>
    <t>1. Falta de transparencia e integridad del servidor público y/o contratista. 
2. Debilidades en los controles que posibiliten la realización del hecho.
3. No identificar, ni declarar un conflicto de interés oportunamente</t>
  </si>
  <si>
    <t>1. Afectación a la imagen institucional.
2. Hallazgos administrativos, disciplinarios y fiscales.</t>
  </si>
  <si>
    <t xml:space="preserve"> *PREVENTIVO *PREVENTIVO *PREVENTIVO *PREVENTIVO *CORRECTIVO *PREVENTIVO</t>
  </si>
  <si>
    <t xml:space="preserve"> *El profesional avaluador verifica y realiza visita técnica al predio, siguiendo los lineamientos del Documento técnico Protocolo de visita técnica para avalúos comerciales; si la visita no fue efectiva se realiza automáticamente la asignación de nueva fecha de visita la cual no superará los 10 días. *El profesional de control de calidad de la Subgerencia de Información Económica -SIE, verifica en el aplicativo de avalúos comerciales el Informe técnico con los anexos y los documentos aportados, validando contra una lista de chequeo para determinar su conformidad. De requerirse ajustes, devuelve al profesional avaluador para ajustes. *El Comité de avalúos realiza revisión y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t>
  </si>
  <si>
    <t xml:space="preserve"> *FUERTEFUERTE *FUERTEFUERTE *FUERTEFUERTE *FUERTEFUERTE *FUERTEFUERTE *FUERTEFUERTE</t>
  </si>
  <si>
    <t>Generar, desarrollar e implementar proyectos estratégicos de Tecnologías de la Información y las Comunicaciones, así como gestionar eficientemente el portafolio de servicios de TI y los recursos tecnológicos, fomentando su uso y apropiación, dinamizando la transformación digital de la UAECD, bajo los estándares de seguridad y privacidad de la información y continuidad del negocio.</t>
  </si>
  <si>
    <t>Plan Estratégico de Tecnologías de la Información– PETI</t>
  </si>
  <si>
    <t xml:space="preserve">Equipo Gerencia de Tecnología realiza el seguimiento mensual a los avances de los proyectos y cierre de brechas del PETI, a través del cronograma y tablero de control publicado en el sitio de la Gerencia de Tecnología, usando Sharepoint. </t>
  </si>
  <si>
    <t>Procedimiento planeación estratégica de TI. Actividad:Revisar el seguimiento a la estrategia de TI</t>
  </si>
  <si>
    <t xml:space="preserve">Comité Institucional de   Gestión y Desempeño revisa y aprueba anualmente, el plan estratégico de TI. </t>
  </si>
  <si>
    <t>Procedimiento planeación estratégica de TI. Actvidad: Revisar y aprobar el plan estrategico de TI</t>
  </si>
  <si>
    <t>Aplicaciones  y  sistemas de información disponibles y actualizados</t>
  </si>
  <si>
    <t>Las historias de usuario son gestionadas por el líder funcional del aplicativo, garantizando la completitud y procedencia de los requerimientos.</t>
  </si>
  <si>
    <t xml:space="preserve">Procedimiento Desarrollo de sistemas de información. Actividad: Realizar ajuste y desarrollo. </t>
  </si>
  <si>
    <t xml:space="preserve">Realizar validaciones por parte de Infraestructura Tecnológica, que los servicios tecnológicos se encuentren disponibles y en correcto funcionamiento, a diario. </t>
  </si>
  <si>
    <t>Indicador: Validación de disponibilidad infraestructura 
a. Meta: 98% 
b. Fórmula:(Validaciones realizadas  / Validaciones planeadas) * 100</t>
  </si>
  <si>
    <t xml:space="preserve">a. Grupo de  Infraestructura- recurso humano. </t>
  </si>
  <si>
    <t xml:space="preserve">a. Subgerente Infraestructura Tecnológica
b. Administradores de recursos tecnológicos
</t>
  </si>
  <si>
    <t>Líder técnico y analista de desarrollo, revisan el documento de análisis de requerimientos para verificar que los aspectos técnicos y el análisis del negocio relacionados con la solución de software objeto de mantenimiento, son acordes a la solicitud o especificación del cambio a realizar.</t>
  </si>
  <si>
    <t xml:space="preserve">Procedimiento Desarrollo de sistemas de información. Actividad: Revisar documento de análisis de requerimientos. </t>
  </si>
  <si>
    <t xml:space="preserve">Líder funcional y  Usuario funcional, ejecutan las pruebas funcionales con acompañamiento del analista de desarrollo y/o analista de QA en el ambiente de pruebas de acuerdo con el guion de pruebas y completa la tarea correspondiente en el flujo de tareas de la orden de cambio. </t>
  </si>
  <si>
    <t>Procedimiento Desarrollo de sistemas de información. Actividad: Ejecutar guion de pruebas.</t>
  </si>
  <si>
    <t>Infraestructura  de TI y conectividad disponibles</t>
  </si>
  <si>
    <t>Nivel de Disponibilidad de la Infraestructura Tecnológica de la Unidad: (Número de horas con disponibilidad de la infraestructura tecnológica / Número de horas de disponibilidad ofrecidas de la infraestructura tecnológica) * 100</t>
  </si>
  <si>
    <t>Procedimiento Gestión de la Infraestructura Tecnológica. Actividad: Validar disponibilidad de la plataforma tecnológica.</t>
  </si>
  <si>
    <t>Procedimiento Gestión de la Infraestructura Tecnológica. Actividad: Realizar despliegues o ventanas de mantenimiento.</t>
  </si>
  <si>
    <t>El ingeniero asignado gestiona la solicitud basada en su experiencia técnica o de acuerdo con un documento de la Base de Conocimiento que se encuentra en la mesa de servicio, realiza las pruebas correspondientes, dando solución a lo solicitado, recategoriza la solicitud si se requiere y documenta las actividades realizadas dando solución a la solicitud en la herramienta Tecnológica de mesa de servicio de TI</t>
  </si>
  <si>
    <t>Procedimiento Gestión de la Infraestructura Tecnológica. Actividad: Gestionar, documentar y solucionar la mesa de servicio</t>
  </si>
  <si>
    <t>Sistema  de continuidad de negocio implementado</t>
  </si>
  <si>
    <t xml:space="preserve">Comité Institucional de Gestión y Desempeño anualmente avala el documento de planificación, el plan de trabajo y el mapa de ruta propuesto para su aprobación o sugerencias de mejora. </t>
  </si>
  <si>
    <t>Procedimiento Gestión de Continuidad del Negocio. Actividad: Avalar Planificación y Control</t>
  </si>
  <si>
    <t xml:space="preserve">Ejecutar la Estrategia de Comunicaciones para dar a conocer el plan de continuidad y los ejecicios de pruebas </t>
  </si>
  <si>
    <t>Indicador: Seguimiento a la estrategia de cominucaciones 
a. Meta: 100% 
b. Fórmula:(No.  de actividades de la estrategia de comunicaciones ejecutadas en el periodo /No.  de actividades e la estrategia de comunicaciones programadas en el periodo )*100</t>
  </si>
  <si>
    <t>a. Medios de comunicación 
b. Recurso humano</t>
  </si>
  <si>
    <t xml:space="preserve">a. Oficial de Continuidad
</t>
  </si>
  <si>
    <t xml:space="preserve">Comité Institucional de Gestión y Desempeño anualmente valida los documentos de estrategias de Continuidad del Negocio (BCP), de Recuperación ante Desastres (DRP) y Gobierno de Continuidad (BCM) </t>
  </si>
  <si>
    <t>Procedimiento Gestión de Continuidad del Negocio. Actividad: Avalar Estrategia de Continuidad del Negocio</t>
  </si>
  <si>
    <t>Comité Institucional de Gestión y Desempeño verifica semestralmente que la propuesta de los ejercicios y pruebas estén acorde con las necesidades de la UAECD, la estrategia de continuidad y los planes de continuidad propuestos, validando los periodos de ejecución y aprueba</t>
  </si>
  <si>
    <t>Procedimiento Gestión de Continuidad del Negocio. Actividad: Avalar Plan de ejercicios y Pruebas</t>
  </si>
  <si>
    <t>Oficial de continuidad y Líderes de continuidad ejecutan el plan de ejercicios y pruebas de acuerdo a las fechas establecidas, consignando los resultados correspondientes.</t>
  </si>
  <si>
    <t>Procedimiento Gestión de Continuidad del Negocio. Actividad: Ejecutar el Plan de Ejercicios y Pruebas</t>
  </si>
  <si>
    <t>Sistema Gestión de Seguridad de la Información implementado</t>
  </si>
  <si>
    <t>Oficial y/o equipo de Seguridad de la Información, anualmente define y presenta el plan de seguridad y privacidad de la información y la aprobación se encuentra a cargo del Comité Institucional de Gestión y Desempeño</t>
  </si>
  <si>
    <t xml:space="preserve">Procedimiento Gestión de Seguridad y Privacidad de la Información. Actividad: Presentar Plan de seguridad y privacidad de la información  </t>
  </si>
  <si>
    <t xml:space="preserve">Fortalecer la Estrategia de comunicaciones para dar a conocer tips y las políticas de seguridad y privacidad de la información </t>
  </si>
  <si>
    <t>Indicador: Seguimiento a la estrategia de comunicaciones 
a. Meta: 100% 
b. Fórmula:(No.  de actividades de la estrategia de comunicaciones ejecutadas en el periodo /No.  de actividades e la estrategia de comunicaciones programadas en el periodo )*100</t>
  </si>
  <si>
    <t>a. Medios de comunicación
b. Recurso humano</t>
  </si>
  <si>
    <t xml:space="preserve">a. Oficial de Seguridad
</t>
  </si>
  <si>
    <t xml:space="preserve">
Comité Institucional de Gestión y Desempeño elabora el Plan de Tratamiento de riesgos de seguridad de la información, basado en un análisis de riesgos para identificar las amenazas, vulnerabilidades y riesgos asociados a cada activo critico de acuerdo con el apetito de riesgo de la Unidad, y definiendo controles para minimizar los niveles de riesgo. </t>
  </si>
  <si>
    <t>Procedimiento Gestión de Seguridad y Privacidad de la Información. Actividad:  Realizar la gestión de riesgos de seguridad de la información</t>
  </si>
  <si>
    <t>Jefe de Dependencia y/o el designado mediante memorando, solicitan la inactivación de las cuentas de usuario expiradas</t>
  </si>
  <si>
    <t>Instructivo gestión de accesos. Actividad: Revisar y solicitar depuración mensuales cuentas de usuario de red</t>
  </si>
  <si>
    <t>Atención a requerimientos</t>
  </si>
  <si>
    <t>El Analista de primer nivel recibe y revisa la solicitud a través de la herramienta de mesa de servicio, determinando si la información es clara o se requiere ampliar dicha información por parte del usuario.</t>
  </si>
  <si>
    <t>Procedimiento Gestión Mesa de Servicios. Actividad: Recibir y revisar la solicitud</t>
  </si>
  <si>
    <t>Equipo de seguimiento gestión de solicitudes realiza seguimiento, análisis y generación de reportes, a la gestión de solicitudes (Incidentes y Requerimientos) de mesa de servicio de TI.
Además de Identificar las posibles causas que están afectando la prestación del servicio de TI, a través de la generación de los reportes configurados en la herramienta tecnológica de mesa de servicios de TI o del seguimiento puntual de las solicitudes en dicha herramienta.</t>
  </si>
  <si>
    <t>Procedimiento Gestión Mesa de Servicios. Actividad: Realizar estadísticas y analizar la gestión de solicitudes</t>
  </si>
  <si>
    <t>Posibilidad de afectación Reputacional por *Afectación en la prestación de los servicios tecnológicos *., debido a Indisponibilidad de las aplicaciones o sistemas de información</t>
  </si>
  <si>
    <t xml:space="preserve">Posibilidad de afectación Reputacional por *Afectación en la prestación de los servicios tecnológicos *., debido a Indisponibilidad de la infraestructura tecnológica menor a la meta establecida </t>
  </si>
  <si>
    <t>Posibilidad de afectación Reputacional por *Afectación en la prestación de los servicios tecnológicos *Pérdida de información, debido a Incumplimiento de los tiempos óptimos de recuperación (frente a un evento o incidente real)</t>
  </si>
  <si>
    <t xml:space="preserve"> *Obsolescencia tecnológica y vulnerabilidades no solucionadas, accesos no autorizados *Falta de adopción de las políticas de Seguridad y Privacidad de la Información en sensibilización en temas de seguridad y privacidad de la información a los usuarios             
 * Inadecuada gestión de copias de seguridad y deficiencias en almacenamiento de información </t>
  </si>
  <si>
    <t>a. Infraestructura de hardware, software y conectividad.
b. Recurso humano</t>
  </si>
  <si>
    <t>RC-GDT-1</t>
  </si>
  <si>
    <t>Posibilidad de acceso a información, por parte de personal no autorizado, en beneficio propio y particular.</t>
  </si>
  <si>
    <t>1. Ausencia de revisiones/depuraciones periódicas.
2. Desconocimiento de los lineamientos establecidos para la asignación de accesos y/o permisos.
3. No declarar o identificar el conflicto de interes oportunamente</t>
  </si>
  <si>
    <t>Potenciales responsabilidades disciplinarias, fiscales o penales.</t>
  </si>
  <si>
    <t xml:space="preserve">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Jefe de Dependencia,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 * * * * *</t>
  </si>
  <si>
    <t xml:space="preserve"> *FUERTEFUERTE * * * * *</t>
  </si>
  <si>
    <t xml:space="preserve">Prestar una experiencia de servicio de calidad a nuestros Grupos de Valor a través de un modelo de atención y la implementación de estrategias de participación y rendición de cuentas que permitan construir relaciones de confianza, satisfacción y mutuo beneficio. </t>
  </si>
  <si>
    <t>Solicitudes de atención al ciudadano por los diversos canales</t>
  </si>
  <si>
    <t>(No. Solicitudes de usuarios atendidas por los diferentes canales  / No. Total de solicitudes recibidas de usuarios -según capacidad operativa) * 100</t>
  </si>
  <si>
    <t>Procedimiento Atención, radicación y respuesta a trámites inmediatos
Procedimiento Atención y radicación de trámites no inmediatos
Verificar en el SIIC la información jurídica del predio</t>
  </si>
  <si>
    <t>Procedimiento Atención y radicación de trámites no inmediatos
Consultar CTL en los aplicativos respectivos</t>
  </si>
  <si>
    <t>Procedimiento Atención y radicación de trámites no inmediatos
Ubicar el predio en el SIIC y en el visor</t>
  </si>
  <si>
    <t>Procedimiento Atención y radicación de trámites no inmediatos
Revisar documentos aportados</t>
  </si>
  <si>
    <t>Procedimiento Atención y radicación de trámites no inmediatos
Generar radicación en el SIIC</t>
  </si>
  <si>
    <t>Procedimiento Atención y radicación de trámites no inmediatos
Revisar y analizar radicaciones</t>
  </si>
  <si>
    <t>Radicación y notificación de trámites</t>
  </si>
  <si>
    <t>Procedimiento Entrega de notificaciones
Verificar y hacer seguimiento a las notificaciones</t>
  </si>
  <si>
    <t>1. Meta 100% 
(Reuniones realizadas / Reuniones programadas)*100</t>
  </si>
  <si>
    <t>1. Profesional del equipo de notificaciones</t>
  </si>
  <si>
    <t>Plan de Socialización y Participación en Territorio</t>
  </si>
  <si>
    <t>Prc cedimiento  de socialización y participación Ciudadana con enfoque multipropósito
Revisar Plan de socialización y participación del territorio</t>
  </si>
  <si>
    <t xml:space="preserve">(Reuniones realizadas/reuniones programadas)*100 
</t>
  </si>
  <si>
    <t>Profesionales del equipo de socialización</t>
  </si>
  <si>
    <t>Prccedimiento  de socialización y participación Ciudadana con enfoque multipropósito
Aprobar Plan de socialización</t>
  </si>
  <si>
    <t>Prccedimiento  de socialización y participación Ciudadana con enfoque multipropósito
Seguimiento a las actividades de socialización</t>
  </si>
  <si>
    <t>Humanos, tecnológicos.</t>
  </si>
  <si>
    <t>1. GCAC y comunicaciones
2. GCAC</t>
  </si>
  <si>
    <t>RC-PCE-1</t>
  </si>
  <si>
    <t>Posibilidad de recibir dádivas o beneficios a nombre propio o de particulares en la radicación de los trámites</t>
  </si>
  <si>
    <t>1. Posible falta de transparencia e integridad del funcionario. 
2. Presiones por parte de actores externos en la gestión del trámite a través de sobornos.
3. Desconocimiento de la normatividad aplicable por parte del funcionario.
4. Desconocimiento de los ciudadanos sobre la facilidad del uso de herramientas para la radicación de los trámites.
5. No identificar, ni declarar un conflicto de interés oportunamente</t>
  </si>
  <si>
    <t>1. Pérdida de credibilidad en la entidad y sus aplicativos. 
2. Insatisfacción del usuario. 
3. Hallazgos administrativos, disciplinarios y fiscales.</t>
  </si>
  <si>
    <t xml:space="preserve"> *PREVENTIVO *PREVENTIVO *PREVENTIVO *PREVENTIVO *PREVENTIVO *CORRECTIVO</t>
  </si>
  <si>
    <t xml:space="preserve"> *El auxiliar, técnico, profesional, radicador SPAC consulta la información de matrícula del predio objeto de la solicitud, en el Certificado de Tradición y Libertad en el aplicativo VUR o VUC, busca identificar el tipo de requerimiento, la completitud de los documentos y atender las solicitudes oportunamente.
El radicador: técnico y/o profesional SPAC verifica si se cuenta con matrícula inmobiliaria y corresponde al predio indicado por el solicitante con el fin de verificar que el predio y los datos jurídicos de los mismos coincidan con los registrados en el SIIC y en la Oficina de Registro de Instrumentos públicos. *El radicador: técnico y/o profesional SPAC consulta el Certificado de tradición y libertad en los aplicativos respectivos para constatar la información de la tradición del predio, dejando evidencia de la consulta que permitió validar la calidad (VUR, VUC o RUES, otros). *El radicador: técnico y/o profesional SPAC ubica el predio en el SIIC y visor cartográfico y verifica si existen otras radicaciones sobre el predio que esté vigente, si esas radicaciones tienen respuesta, si se encuentran pendiente por documentos, o para identificar un recurso o si es una radicación nueva. *El radicador: técnico y/o profesional SPAC revisa los documentos exigidos en la Resolución de requisitos vigente para la UAECD de acuerdo con la tipología indicada, busca establecer que las radicaciones contengan los documentos requisitos. *El radicador: técnico y/o profesional SPAC genera la radicación en el SIIC y relaciona los documentos aportados por el Usuario o solicitante de acuerdo con el trámite requerido cumpliendo las disposiciones del procedimiento, si la radicación no tiene los documentos completos informa al usuario que recibirá una comunicación de la entidad solicitándole completar los documentos requisito y plazo para realizarlo. *El auxiliar, técnico, profesional SPAC recibe de las dependencias de estudio la relación de las radicaciones con inconsistencias, realiza análisis de la causa de la devolución y por funcionario, asigna al funcionario que radicó para que corrija la inconsistencia de la radicación, la cual se debe corregir en el menor tiempo posible para transferir al área de estudio inmediatamente. Genera un informe periódico de las devoluciones el cual incluye la causal de la devolución, el nombre del funcionario radicador y el tiempo utilizado en la atención de la devolución. Este informe lo envía al Subgerente SPAC quien recibe el informe e identifica las causales más recurrentes de devolución e identifica si se requiere acciones de mejora. *</t>
  </si>
  <si>
    <t>Administrar los recursos financieros y proveer información presupuestal, contable y de tesorería para apoyar el cumplimiento de la misión de la UAECD.</t>
  </si>
  <si>
    <t xml:space="preserve"> Órdenes de pago</t>
  </si>
  <si>
    <t>(Solicitudes tramitadas sin cumplimiento de requisitos legales / Total de solicitudes de pago a tramitar) * 100</t>
  </si>
  <si>
    <t>El profesional SAF Central de cuentas recibe las solicitudes de pago provenientes de los supervisores de los contratos a través de Pandora y verifica la documentación asociada, si la información no se encuentra diligenciada y completa devuelve a través del aplicativo al contratista para su ajuste.</t>
  </si>
  <si>
    <t>Instructivo Solicitud, elaboración y pago de cuentas
Recibir y revisar solicitudes de pago</t>
  </si>
  <si>
    <t>El profesonal o técnico de presupuesto verifica la documentación remitida según el caso con el fin de garantizar que la información del pago es coherente, verificando su pertinencia y la infomación aplicable al periodo de revisión, si la documentación no es consistente devuelve por correo a la central y esta a través de Pandora a los contratistas para su complementación y/o ajustes.</t>
  </si>
  <si>
    <t>Instructivo Solicitud, elaboración y pago de cuentas
Validar documentos de pago</t>
  </si>
  <si>
    <t>El profesional especializado de presupuesto revisa la orden de pago frente a los soportes, garantizando que el pago y los descuentos respectivos se realizaron correctamente, si no lo están devuelve para ajuste.</t>
  </si>
  <si>
    <t>Instructivo Solicitud, elaboración y pago de cuentas
Revisar orden de pago</t>
  </si>
  <si>
    <t xml:space="preserve"> Certificados de Registros presupuestales</t>
  </si>
  <si>
    <t>(Número de RP anulados correctamente/ Número de anulaciones de RP solicitadas)*100</t>
  </si>
  <si>
    <t>El profesional de presupuesto verifica la solicitud frente al acta de liquidación del contrato o informe final de supervision, garantizando que los saldos a anular correspondan a contratos ya finalizados o liquidados. Si la documentación no está completa devuelve al área solicitante para su corrección.</t>
  </si>
  <si>
    <t>Procedimiento Administración Presupuestal
Verificar soportes de la solicitud de anulación de saldos</t>
  </si>
  <si>
    <t>El profesional especializado de presupuesto revisa el acta de anulación de saldos frente a los soportes respectivos, verificando que la información esté completa y correcta, si no lo está devuelve a elaborar acta de anulación.</t>
  </si>
  <si>
    <t>Procedimiento Administración Presupuestal
Revisar acta de anulación de saldos</t>
  </si>
  <si>
    <t>El profesional de presupuesto genera reporte en los aplicativos correspondientes para verificar que se anularon todos los saldos, garantizando que se registraron correctamente, si los saldos incluidos en el acta no están anulados devuelve a registrar las anulaciones en los aplicativos correspondientes.</t>
  </si>
  <si>
    <t>Procedimiento Administración Presupuestal
Validar anulaciones en reporte de los aplicativos correspondientes</t>
  </si>
  <si>
    <t>El profesional de presupuesto verifica la solicitud frente al acta de liquidación del contrato o informe final de supervision, validando la consistencia de la solicitud remitida por las áreas frente a los soportes. Si la información no es correcta devuelve al área solicitante.</t>
  </si>
  <si>
    <t>Procedimiento Administración Presupuestal
Verificar soportes de la solicitud de anulación de saldos de reserva presupuestal y cotejarla con los aplicativos</t>
  </si>
  <si>
    <t>El profesional de presupuesto genera reporte de reservas presupuestales en los aplicativos dispuestos para verificar que las anulaciones quedaron registradas correctamente, si los saldos incluidos en el acta no están anulados devuelve a registrar las anulaciones en los aplicativos dispuestos.</t>
  </si>
  <si>
    <t>Procedimiento Administración Presupuestal
Validar anulaciones en reporte de los aplicativos dispuestos</t>
  </si>
  <si>
    <t>Certificados de disponibilidad  Registros presupuestales</t>
  </si>
  <si>
    <t>(Número de RP Y CDP expedidos  correctamente/ Número de solicitudes de CDP Y RP)*100</t>
  </si>
  <si>
    <t>El profesional de presupuesto recibe la solicitud de CDP remitida por las diferentes áreas ejecutoras del presupuesto y valida que la información sea consistente, si no lo es devuelve la solicitud al área solicitando indicando las inconsistencias presentadas para su corrección.</t>
  </si>
  <si>
    <t>Procedimiento Administración Presupuestal
Validar las solicitudes de CDP</t>
  </si>
  <si>
    <t>El profesional especializado de presupuesto revisa el CDP frente a la solicitud con el fin de validar la correcta elaboración, si no es consistente devuelve para ajuste o reelaboración.</t>
  </si>
  <si>
    <t>Procedimiento Administración Presupuestal
Revisar CDP</t>
  </si>
  <si>
    <t>El profesional de presupuesto recibe la solicitud remitida por la Subgerencia de contratación y la valida frente a los documentos aportados para el registro, verificando el cumplimiento de los requisitos legales, si no es consistente devuelve la solicitud al técnico o auxiliar administrativo de presupuesto indicando las inconsistencias presentadas para corrección con copia al profesional especializado, el técnico o auxiliar remite por correo a la Subgerencia de contratación para la respectiva gestión.</t>
  </si>
  <si>
    <t>Procedimiento Administración Presupuestal
Validar las solicitudes de CRP</t>
  </si>
  <si>
    <t>El profesional especializado de presupuesto revisa el CRP frente a los soportes respectivos para garantizar su correcta elaboración, si no lo es, devuelve para ajuste.</t>
  </si>
  <si>
    <t>Procedimiento Administración Presupuestal
Revisar CRP</t>
  </si>
  <si>
    <t>Estados financieros e informes contables</t>
  </si>
  <si>
    <t>(Número de hallazgos de auditoría relacionados con información financiera no precisa ni acorde con el marco normativo contable*1)</t>
  </si>
  <si>
    <t>El profesional especializado, universitario, técnico operativo, auxiliar administrativo, contratistas validan los datos y las transacciones a reconocer para efectos de dar cumplimiento a la normatividad contable evitando el riesgo de incumplimiento del principio contable de la importancia relativa, si la transacción no cumple las condiciones para ser reconocida informan al contador.</t>
  </si>
  <si>
    <t>Procedimiento Administración contable
Analizar transacciones soportadas</t>
  </si>
  <si>
    <t>El contador de la entidad verifica la justificación y/o soportes que anteceden al registro contable, si la transacción no cumple las condiciones para ser reconocida o revelada informa al área de gestión la no procedencia de la contabilización de la transacción. El contador valida los datos y las tranacciones para efectos de dar cumplimiento a la normatividad contable, evitando el riesgo de incumplimiento del principio contable de la importancia relativa.</t>
  </si>
  <si>
    <t>Procedimiento Administración contable
Validar la procedencia de la contabilización de la transacción</t>
  </si>
  <si>
    <t>El contador, profesional especializado, universitario, técnico operativo, auxiliar administrativo, contratistas efectúa conciliación de saldos contables mediante verificación de lo establecido en el procedimiento, lo cual permite validar que las transacciones hayan sido contabilizadas de forma completa, neutral y libre de error, mitigando el riesgo de aplicación incorrecta de los principios de contabilidad pública. Si las transacciones no están completas y debidamente registradas de acuerdo con la naturaleza de la cuenta se genera reportes e identifica las partidas contables propias de conciliación.</t>
  </si>
  <si>
    <t>Procedimiento Administración contable
Validar y revisar movimientos contables</t>
  </si>
  <si>
    <t>El contador, profesional especializado, universitario, técnico operativo, auxiliar administrativo, contratistas determina según el área de gestión los saldos a conciliar según lo establecido en el procedimiento, diligencia con el saldo contable el formato o registro de conciliación por áreas y períodos posteriormente envía para su diligenciamiento y conciliación a cada área de gestión, recibe el formato o registro de conciliación de saldos contables de cada una de las áreas reportando las diferencias y observaciones correspondientes. Si existen diferencias en la conciliación y son partidas objeto de ajuste registran las transacciones correspondientes a ajustes, actualizaciones de saldos contables y cierres de periodo.</t>
  </si>
  <si>
    <t>Procedimiento Administración contable
Determinar y registrar los saldos de las cuentas contables propias de conciliación</t>
  </si>
  <si>
    <t>El contador, profesional especializado, universitario, técnico operativo, auxiliar administrativo, contratistas revisa que los registros de ajuste hechos cumplan con las políticas internas y de los requerimientos de la CGN y la DDC. Si se presentan errores, inconsistencias o diferencias en el reporte devuelve para corrección.</t>
  </si>
  <si>
    <t>Procedimiento Administración contable
Generar revisar y validar reportes</t>
  </si>
  <si>
    <t>El Subgerente Administrativo y Financiero y Director revisan y aprueban los estados financieros e informes contables, si las cifras contenidas en los estados financieros son razonables, se aplica correctamente la normatividad vigente en materia contable y reflejan los principales hechos económicos de la entidad si no devuelven al contador para verificación y ajuste.</t>
  </si>
  <si>
    <t>Procedimiento Administración contable
Revisar estados financieros</t>
  </si>
  <si>
    <t>Asignación de costos y gastos a los productos finales y determinación del costo de venta mensual</t>
  </si>
  <si>
    <t>(Valor costos/vr. Ventas netas)*100  
Se debe obtener un porcentaje del &lt; 40%</t>
  </si>
  <si>
    <t>El profesional especializado de contabilidad revisa que el soporte físico sea igual al magnético, con el fin de verificar la uniformidad de la información, si la información no corresponde solicita aclaración y/o corrección de las diferencias encontradas.</t>
  </si>
  <si>
    <t>Procedimiento costos de los productos comercializados
Revisar la información</t>
  </si>
  <si>
    <t>El profesional especializado revisa la causación de las órdenes de pago con el fin de establecer que se cumpla con el principio contable de uniformidad y se cumplan los criterios contables, si la información presenta inconsistencias se ajustan las cuentas mediante la actualización de la planilla de órdenes de pago o la elaboración de un comprobante contable de ajuste de acuerdo con el caso y envía correo informativo a los responsables de la elaboración de la orden de pago.</t>
  </si>
  <si>
    <t>Procedimiento costos de los productos comercializados
Revisar planilla de órdenes de pago</t>
  </si>
  <si>
    <t>El profesional especializado revisa el balance de prueba si la infomación no corresponde devuelve para revisión de la planilla de órdenes de pago.</t>
  </si>
  <si>
    <t>Procedimiento costos de los productos comercializados
Revisar la información contabilizada</t>
  </si>
  <si>
    <t xml:space="preserve">El profesional, auxiliar, técnico de contabilidad revisa el reporte de facturación detallada generado desde el aplicativo verificando la información junto con el libro de bancos, los extractos y las conciliaciones </t>
  </si>
  <si>
    <t>El contador analiza el costo de cada producto frente a las ventas de este verificando que guarden relación entre ambos, si no guarda relación devuelve a la actividad de trasladar costo de producción de bienes o servicios al costo de ventas.</t>
  </si>
  <si>
    <t>Procedimiento costos de los productos comercializados
Analizar el resultado de los costos de ventas frente a las ventas mensuales</t>
  </si>
  <si>
    <t xml:space="preserve">Declaraciones tributarias presentadas </t>
  </si>
  <si>
    <t>(Número de declaraciones tributarias presentadas de forma exacta y oportuna/ Número de declaraciones tributarias a presentar)*100</t>
  </si>
  <si>
    <t>El contador profesional especializado revisa la consistencia de los reportes frente a los saldos de las cuentas, a fin de presentar información en declaraciones tributarias exactas, si se encuentran inconsistencias se efectúan los ajustes del caso.</t>
  </si>
  <si>
    <t>Instructivo Elaboración de declaraciones tributarias
Revisar la consistencia de los reportes de los aplicativos y los saldos de las cuentas de impuestos</t>
  </si>
  <si>
    <t>El contador, auxiliar administrativo de contabilidad revisa la información de los formularios diligenciados preliminares a fin de presentar información en declaraciones tributarias exacta, si contiene errores devuelve para diligenciar formularios.</t>
  </si>
  <si>
    <t>Instructivo Elaboración de declaraciones tributarias
Revisar información de los formularios preliminares</t>
  </si>
  <si>
    <t>El profesional universitario, tesorero, revisan los valores a pagar por concepto de impuestos, a fin de presentar y pagar información en declaraciones tributarias exacta, si contiene errores devuelve a diligenciar los formularios.</t>
  </si>
  <si>
    <t>Instructivo Elaboración de declaraciones tributarias
Revisar los valores a pagar</t>
  </si>
  <si>
    <t>El profesional especializado contador revisa el calendario tributario con el propósito de presentar declaraciones tributarias en forma oportuna y generar alertas periódicas.</t>
  </si>
  <si>
    <t>No documentado</t>
  </si>
  <si>
    <t>Órdenes de pago</t>
  </si>
  <si>
    <t>(Pagos administrativos presentados a tiempo/Pagos programados) *100</t>
  </si>
  <si>
    <t>El técnico y/o auxiliar de tesorería recibe del área de presupuesto la relación de documentos conforme a lo establecido en la circular interna de pagos, si las órdenes no pueden continuar el proceso de pago devuelve a presupuesto mediante correo electrónico detallando el motivo.</t>
  </si>
  <si>
    <t>Instructivo Solicitud, elaboración y pago de cuentas
Recibir y radicar los envíos de pagos</t>
  </si>
  <si>
    <t>El técnico y/o auxiliar de tesorería lee el código de barras del envío y de las OP en OPGET tesorería y genera el registro Listado de envío para revisión en pantalla. Si las OP no son recibidas por el sistema devuelve a presupuesto.</t>
  </si>
  <si>
    <t>Instructivo Solicitud, elaboración y pago de cuentas
Radicar OP en OPGET - Tesorería</t>
  </si>
  <si>
    <t>El tesorero y/o profesional de tesorería diariamente verifica en el portal bancario si hay rechazos de pagos, si los hay registra el rechazo en el libro de bancos de tesorería, luego elabora acta de rechazo y solicita reproceso del pago.</t>
  </si>
  <si>
    <t>Instructivo Solicitud, elaboración y pago de cuentas
Consultar rechazos en portal bancario</t>
  </si>
  <si>
    <t>El profesional de tesorería la última semana de cada mes realiza el control del efectivo pago de las cuentas radicadas, si el pago no fue realizado solicita informe del estado de las cuentas a las áreas de presupuesto y tesorería, es posible que la SHD no realice el trámite de pagos por inconvenientes internos en el sistema o inconsistencias con los reportes radicados.</t>
  </si>
  <si>
    <t>Instructivo Solicitud, elaboración y pago de cuentas
Realizar el control del pago efectivo de las cuentas</t>
  </si>
  <si>
    <t>Informe de ingresos y conciliaciones bancarias</t>
  </si>
  <si>
    <t>(Permisos, privilegios, claves y roles como administradores actualizadas / Permisos, privilegios, claves y roles por actualizar)*100
Nota: Depende de los cambios de funcionarios y sus roles</t>
  </si>
  <si>
    <t>El tesorero y/o profesional de tesorería verifica que las firmas autorizadas se encuentren actualizadas con el fin de efectuar oportunamente las actividades del proceso, si se modifican los funcionarios encargados y se presenten solicitudes de actualización o adiciones de firmas se procede a realizar la actualización.</t>
  </si>
  <si>
    <t>Procedimiento Administración de tesorería
Controlar vigencia de firmas</t>
  </si>
  <si>
    <t>Posibilidad de afectación Económica y Reputacional por *Sanciones administrativas, disciplinarias y fiscales y *Reprocesos, debido a Trámites de pago sin el lleno de los requisitos legales</t>
  </si>
  <si>
    <t xml:space="preserve"> *Soportes y/o documentos desactualizados, *Personal sin experiencia, *Solicitudes de pago con errores o sin la documentación adecuada</t>
  </si>
  <si>
    <t>Posibilidad de afectación Reputacional por *Reprocesos, desgaste administrativo e *Incumplimiento en los pagos, debido a Anulación errónea de saldos de registros presupuestales de compromisos vigentes</t>
  </si>
  <si>
    <t>Posibilidad de afectación Reputacional por *Reprocesos, desgaste administrativo y *Retraso en el trámite contractual, debido a Expedición errónea de certificados de disponibilidad presupuestal y registro presupuestal</t>
  </si>
  <si>
    <t>Posibilidad de afectación Económica y Reputacional por *Sanciones administrativas, disciplinarias y/o fiscales * , debido a Registro y generación de información financiera no precisa ni acorde al marco normativo contable</t>
  </si>
  <si>
    <t xml:space="preserve"> *Cambios en las normas tributarias, financieras y contables, impactando el proceso financiero, *Personal sin experiencia *Personal con conocimientos desactualizados</t>
  </si>
  <si>
    <t xml:space="preserve"> *Personal sin experiencia o con conocimientos desactualizados *Carencia de herramienta tecnológica que permita el cálculo de los costos *</t>
  </si>
  <si>
    <t>Posibilidad de afectación Económica y Reputacional por *Sanciones y multas para la entidad * , debido a Presentación de declaraciones tributarias inexactas y/o en forma extemporánea</t>
  </si>
  <si>
    <t xml:space="preserve"> *Cambios en las normas tributarias, financieras y contables, impactando el proceso financiero. *Personal sin experiencia o con conocimientos desactualizados *Reporte de información extemporánea por parte de las áreas de la entidad.</t>
  </si>
  <si>
    <t xml:space="preserve">Posibilidad de afectación Económica y Reputacional por *Sanciones administrativas, disciplinarias y fiscales e *Intereses de mora, debido a Giro de pagos asociados a la nómina, servicios públicos, órdenes judiciales e impuestos de forma extemporánea. </t>
  </si>
  <si>
    <t xml:space="preserve"> *Inconsistencia en la entrega de información *Demoras en la presentación y entrega a Tesorería de la información para el pago *</t>
  </si>
  <si>
    <t>Posibilidad de afectación Reputacional por *Acciones disciplinarias *y administrativas , debido a Desactualización ante entidades externas como bancos y SDH, de funcionarios con permisos, privilegios, claves y roles como administradores de portales bancarios o aplicativos como OPGET SDH y SAP</t>
  </si>
  <si>
    <t>Administrar los recursos financieros y proveer información presupuestal, contable y de tesorería para apoyar el cumplimiento de la misión de la UAECD</t>
  </si>
  <si>
    <t xml:space="preserve">
1. Elaborar los CDPs requeridos de acuerdo a lo aprobado por el Comité de Contratación para el Plan de Adquisiciones.
2. Realizar seguimiento a los pagos a través de la actualización permanente del libro de bancos.</t>
  </si>
  <si>
    <t>1. Meta: 100%
(Solicitudes de CDP tramitadas /Solicitudes de CDP radicadas para trámite)*100
2. Meta: 100%
(Cierre mensual del libro de bancos realizado / Cierre mensual del libro de bancos programado)*100</t>
  </si>
  <si>
    <t>Recursos Humanos
Recursos Tecnológicos
Soportes Documentales físicos
Soportes Documentales electrónicos</t>
  </si>
  <si>
    <t xml:space="preserve">
1. Funcionarios de presupuesto
2. Funcionarios de tesorería</t>
  </si>
  <si>
    <t>1. Efectuar conciliaciones contables según programación.</t>
  </si>
  <si>
    <t>1. Meta: 100%
(Conciliaciones realizadas / Conciliaciones programadas)*100</t>
  </si>
  <si>
    <t>Humanos, técnicos, tecnológicos.</t>
  </si>
  <si>
    <t>1. Contador y funcionarios del componente contable.</t>
  </si>
  <si>
    <t>RC-GFI-1</t>
  </si>
  <si>
    <t>Posiblidad de recibir una dádiva o beneficio propio y/o de particulares para incluir y/o realizar pagos no autorizados en el presupuesto.</t>
  </si>
  <si>
    <t>1. Falta de transparencia e integridad del funcionario
2. Intereses particulares
3.  No identificar, ni declarar un conflicto de interés oportunamente</t>
  </si>
  <si>
    <t>Detrimento patrimonial.
Investigaciones, sanciones fiscales y penales.</t>
  </si>
  <si>
    <t xml:space="preserve"> *PREVENTIVO *PREVENTIVO *PREVENTIVO *PREVENTIVO *PREVENTIVO *</t>
  </si>
  <si>
    <t xml:space="preserve"> *El profesional de presupuesto recibe la solicitud de CDP remitida por las diferentes áreas ejecutoras del presupuesto y valida que la información sea consistente, si no lo es devuelve la solicitud al área solicitando indicando las inconsistencias presentadas para su corrección. *El profesional especializado de presupuesto revisa el CDP frente a la solicitud con el fin de validar la correcta elaboración, si no es consistente devuelve para ajuste o reelaboración. *El profesonal o técnico de presupuesto verifica la documentación remitida según el caso con el fin de garantizar que la información del pago es coherente, verificando su pertinencia y la infomación aplicable al periodo de revisión, si la documentación no es consistente devuelve por correo a la central y esta a través de Pandora a los contratistas para su complementación y/o ajustes. *El profesional especializado de presupuesto revisa la orden de pago frente a los soportes, garantizando que el pago y los descuentos respectivos se realizaron correctamente, si no lo están devuelve para ajuste. *El profesional de tesorería la última semana de cada mes realiza el control del efectivo pago de las cuentas radicadas, si el pago no fue realizado solicita informe del estado de las cuentas a las áreas de presupuesto y tesorería, es posible que la SHD no realice el trámite de pagos por inconvenientes internos en el sistema o inconsistencias con los reportes radicados. * *</t>
  </si>
  <si>
    <t xml:space="preserve"> *FUERTEFUERTE *FUERTEFUERTE *FUERTEFUERTE *FUERTEFUERTE *FUERTEFUERTE *</t>
  </si>
  <si>
    <t>RC-GFI-2</t>
  </si>
  <si>
    <t>Posiblidad de recibir una dádiva o beneficio propio y/o de particulares para manipular los archivos contables.</t>
  </si>
  <si>
    <t xml:space="preserve"> *PREVENTIVO *PREVENTIVO *PREVENTIVO *PREVENTIVO *PREVENTIVO *PREVENTIVO</t>
  </si>
  <si>
    <t xml:space="preserve"> *El profesional especializado, universitario, técnico operativo, auxiliar administrativo, contratistas validan los datos y las transacciones a reconocer para efectos de dar cumplimiento a la normatividad contable evitando el riesgo de incumplimiento del principio contable de la importancia relativa, si la transacción no cumple las condiciones para ser reconocida informan al contador. *El contador de la entidad verifica la justificación y/o soportes que anteceden al registro contable, si la transacción no cumple las condiciones para ser reconocida o revelada informa al área de gestión la no procedencia de la contabilización de la transacción. El contador valida los datos y las tranacciones para efectos de dar cumplimiento a la normatividad contable, evitando el riesgo de incumplimiento del principio contable de la importancia relativa. *El contador, profesional especializado, universitario, técnico operativo, auxiliar administrativo, contratistas efectúa conciliación de saldos contables mediante verificación de lo establecido en el procedimiento, lo cual permite validar que las transacciones hayan sido contabilizadas de forma completa, neutral y libre de error, mitigando el riesgo de aplicación incorrecta de los principios de contabilidad pública. Si las transacciones no están completas y debidamente registradas de acuerdo con la naturaleza de la cuenta se genera reportes e identifica las partidas contables propias de conciliación. *El contador, profesional especializado, universitario, técnico operativo, auxiliar administrativo, contratistas determina según el área de gestión los saldos a conciliar según lo establecido en el procedimiento, diligencia con el saldo contable el formato o registro de conciliación por áreas y períodos posteriormente envía para su diligenciamiento y conciliación a cada área de gestión, recibe el formato o registro de conciliación de saldos contables de cada una de las áreas reportando las diferencias y observaciones correspondientes. Si existen diferencias en la conciliación y son partidas objeto de ajuste registran las transacciones correspondientes a ajustes, actualizaciones de saldos contables y cierres de periodo. *El contador, profesional especializado, universitario, técnico operativo, auxiliar administrativo, contratistas revisa que los registros de ajuste hechos cumplan con las políticas internas y de los requerimientos de la CGN y la DDC. Si se presentan errores, inconsistencias o diferencias en el reporte devuelve para corrección. *El Subgerente Administrativo y Financiero y Director revisan y aprueban los estados financieros e informes contables, si las cifras contenidas en los estados financieros son razonables, se aplica correctamente la normatividad vigente en materia contable y reflejan los principales hechos económicos de la entidad si no devuelven al contador para verificación y ajuste. *</t>
  </si>
  <si>
    <t>Atender las actuaciones administrativas, el ejercicio de la defensa judicial y la asesoría en asuntos normativos, con el fin de proveer los instrumentos legales necesarios para prevenir el daño antijurídico en la Unidad en los términos y condiciones legales aplicables.</t>
  </si>
  <si>
    <t xml:space="preserve">El Gerente Jurídico, o quien se designe, cada vez que se tramita un recurso o cualquier otra solicitud revisa que el proyecto de acto administrativo se ajuste a la normatividad vigente y responda a todas las pretensiones del peticionario. 
</t>
  </si>
  <si>
    <t xml:space="preserve"> Procedimiento trámite en segunda instancia, Recurso de apelación, Recurso de queja y otras solicitudes (Revocatoria directa, impedimento y desistimiento) Actvidad: Revisar la proyección del acto administrativo </t>
  </si>
  <si>
    <t>Aspectos jurídicos de los proyectos normativos revisados.</t>
  </si>
  <si>
    <t xml:space="preserve">
El Gerente Jurídico verifica que la respuesta de la revisión del proyecto normativo o el proyecto elaborado esté acorde con los lineamientos que imparta el Gerente Jurídico, se realiza cada vez que se tramita un proyecto normativo, y cuando se encuentran desviaciones se requiere ajustar el proyecto normativo</t>
  </si>
  <si>
    <t xml:space="preserve"> Procedimiento para la revisión o elaboración de proyectos normativos Actvidad: Revisar el proyecto normativo con su remisión </t>
  </si>
  <si>
    <t>El abogado encargado Revisa la consistencia del informe técnico del trámite de segunda instancia, es decir, que se esté respondiendo de fondo la solicitud del recurrente, que la respuesta sea coincidente con lo solicitado en el auto de pruebas y con las normas vigentes para resolver el trámite que originó la actuación administrativa.</t>
  </si>
  <si>
    <t xml:space="preserve"> Procedimiento trámite en segunda instancia, Recurso de apelación, Recurso de queja y otras solicitudes (Revocatoria directa, impedimento y desistimiento) Actvidad: Revisar expediente y pruebas practicadas  </t>
  </si>
  <si>
    <t>Respuesta a solicitudes de conceptos</t>
  </si>
  <si>
    <t>Realizar seguimiento y control de los trámites recibidos en el proceso de Gestion Jurídica</t>
  </si>
  <si>
    <t>Realizar mensualmente un reporte de seguimiento, estableciendo el estado de cada una de las solicitudes recibidas</t>
  </si>
  <si>
    <t>Base de datos compartida</t>
  </si>
  <si>
    <t xml:space="preserve"> *Inconsistencias en el informe técnico *Falta de conocimiento técnico o normativo para ejercer la defensa. *Fallas en el seguimiento de los tramites administrativos asignados</t>
  </si>
  <si>
    <t xml:space="preserve"> *Falta recursos para la atención a las solicitudes  *Rezago en la atención de tramites de periodos anteriores *.</t>
  </si>
  <si>
    <t xml:space="preserve">
1. Seguimiento a los procesos judiciales que tiene a cargo la Unidad</t>
  </si>
  <si>
    <t>Reporte mensual de seguimiento a los procesos judiciales</t>
  </si>
  <si>
    <t xml:space="preserve">Subgerencia de Gestión Jurídica
Dirección
</t>
  </si>
  <si>
    <t>1. Ejecutar el control de recursos que requieren informe técnico y aquellos que requieren revisión del técnico de la Gerencia de Información Catastral.</t>
  </si>
  <si>
    <t>Meta = 1 00%
100% de los recursos con revisión de la necesidad de pruebas</t>
  </si>
  <si>
    <t>Gerencia Jurídica
Dirección
Gerencias</t>
  </si>
  <si>
    <t>1. Ejecutar el control para verificar que se de respuesta a las solicitudes de concepto</t>
  </si>
  <si>
    <t>Meta = 1 00%
100% de los conceptos revisados por el Gerente Jurídico</t>
  </si>
  <si>
    <t>Base de datos de conceptos</t>
  </si>
  <si>
    <t>RC-GJU-1</t>
  </si>
  <si>
    <t>Posibilidad de recibir dádivas o beneficios a nombre propio y/o de terceros para actuar con negligencia o en ausencia en la defensa judicial de la entidad provocando fallos en contra por sentencias judiciales.</t>
  </si>
  <si>
    <t>Perdida de recursos financieros 
Responsabilidades disciplinarias, fiscales y penales</t>
  </si>
  <si>
    <t xml:space="preserve"> *PREVENTIVO *PREVENTIVO *PREVENTIVO *CORRECTIVO *PREVENTIVO *PREVENTIVO</t>
  </si>
  <si>
    <t xml:space="preserve"> *El Subgerente de Gestión Jurídica revisa si el concepto sobre la conciliaciòn es claro y está conforme a la ley, y si procede la demanda y/o solicitud de conciliación extrajudicial.
 *El Subgerente de Gestión Jurídica revisar y firma memorando u oficio informando la Conciliación
que este claramente informando al área competente que se realizó la conciliación y las actividades necesarias a realizar para cumplir con lo acordado. * 
Los abogados de defensa judicial mantienen un registro semanal del avance de los procesos judiciales, de acuerdo con lo evidenciado a través de la página Web de la Rama Judicial o, en su defecto, de las visitas que sobre el particular se realicen a los despachos judiciales.  *
El abogado asignado revisa el informe técnico de la tutela y verifica siguiente:Que se esté dando respuesta de fondo a todas las peticiones del accionante., Que se esté cumpliendo con las políticas de prevención del daño antijurídico establecid para las acciones de tutela, Que se tengan todos los soportes de las acciones que se estén informando como cumplidas , Que las explicaciones solicitadas sean claras y no den lugar a confusión. *El jefe de la dependencia realiza la revisión al proyecto de respuesta verificando que este ajustado a la normatividad, a las políticas de la entidad, que no se esté entregando información reservada y que se esté atendiendo efectivamente al peticionario.
 *El Gerente Jurídico, o quien se designe, cada vez que se tramita un recurso o cualquier otra solicitud revisa que el proyecto de acto administrativo se ajuste a la normatividad vigente y responda a todas las pretensiones del peticionario. 
 *</t>
  </si>
  <si>
    <t>RC-GJU-2</t>
  </si>
  <si>
    <t>Posibilidad de recibir dádivas o beneficios a nombre propio y/o de terceros para generar informes técnicos inexactos insumo para resolver actuaciones administrativas</t>
  </si>
  <si>
    <t>1. Falta de una profesional técnico de apoyo a Dirección, independiente del área misional, que permita dar un segundo concepto sobre la actuación
2. Falta de adecuado seguimiento de las actuaciones administrativas
3. No identificar, ni declarar un conflicto de interés oportunamente, sugeriría dejarla unificada.</t>
  </si>
  <si>
    <t>Asuntos sin resolver en los actos administrativos
Reprocesos
Demandas en contra de la entidad
Prescipción de los proceso
Pérdida de competencia
Fallos en contra de la entidad</t>
  </si>
  <si>
    <t xml:space="preserve"> *DETECTIVO *PREVENTIVO *PREVENTIVO *PREVENTIVO * *</t>
  </si>
  <si>
    <t xml:space="preserve"> *El Gerente Jurídico, o quien se designe, cada vez que se tramita un recurso o cualquier otra solicitud revisa que el proyecto de acto administrativo se ajuste a la normatividad vigente y responda a todas las pretensiones del peticionario. 
 *
El Gerente Jurídico verifica que la respuesta de la revisión del proyecto normativo o el proyecto elaborado esté acorde con los lineamientos que imparta el Gerente Jurídico, se realiza cada vez que se tramita un proyecto normativo, y cuando se encuentran desviaciones se requiere ajustar el proyecto normativo *El abogado encargado Revisa la consistencia del informe técnico del trámite de segunda instancia, es decir, que se esté respondiendo de fondo la solicitud del recurrente, que la respuesta sea coincidente con lo solicitado en el auto de pruebas y con las normas vigentes para resolver el trámite que originó la actuación administrativa. *
El abogado asignado revisa el informe técnico de la tutela y verifica siguiente:Que se esté dando respuesta de fondo a todas las peticiones del accionante., Que se esté cumpliendo con las políticas de prevención del daño antijurídico establecid para las acciones de tutela, Que se tengan todos los soportes de las acciones que se estén informando como cumplidas , Que las explicaciones solicitadas sean claras y no den lugar a confusión. * * *</t>
  </si>
  <si>
    <t xml:space="preserve"> *FUERTEFUERTE *FUERTEFUERTE *FUERTEFUERTE *FUERTEFUERTE * *</t>
  </si>
  <si>
    <t>RC-GJU-3</t>
  </si>
  <si>
    <t>Posibilidad de recibir dádivas o beneficios a nombre propio y/o de terceros para direccionar la conceptualización.</t>
  </si>
  <si>
    <t>1. Falta de un adecuado seguimiento a las consultas realizadas
2. No identificar, ni declarar un conflicto de interés oportunamente, sugeriría dejarla unificada.</t>
  </si>
  <si>
    <t>Perdida de recursos financieros 
Responsabilidades disciplinarias, fiscales y penales, afectación de la imagen de la entidad</t>
  </si>
  <si>
    <t xml:space="preserve"> *El profesional asignado y el responsable de proceso identifica de las novedades o cambios registrados el impacto en los procesos que deban implementarlos. 
Este diagnóstico para facilitar la comprensión del impacto se puede identificar documentando según aplique aspectos como: 
-	Requisitos y fuente de estos.
-	Subsistemas de Gestión Integral que se ven afectados.
-	Procesos, procedimientos, instructivos, formatos, etc, actuales que deberán actualizarse y documentarse ajustando las actividades para cumplir los nuevos requerimientos normativos o legislativos.
-	Apoyo requerido de otros procesos y/o dependencias cuya participación se considere necesaria para atender las novedades presentadas.
© El control consisten en la verificación si se requiere de la incorporación de la novedad normativa en los documentos del proceso, ésta se debe realizar cada vez que se presente una nueva norma que impacta la documentación del proceso, en caso de desviaciones se deben ajustar los documentos y dejar registro del control a través del correo electrónico o acta de reunión *Revisa el proyecto de concepto jurídico, si es del caso realiza observaciones y solicita las correcciones que considere.
(C) La parte relacionada con revisión de conceptos expedidos por la Gerencia Jurídica de esta actividad se considera un control que permite verificar la posición jurídica de la unidad sobre los diferentes temas que se conceptúen, que se realiza para cada uno de los conceptos que se proyecten en caso que se presenten conceptos expedidos anteriormente se debe dejar registro en el proyecto de concepto * * * * *</t>
  </si>
  <si>
    <t>Gestionar el talento humano de la Unidad en el ciclo de vida del servidor público (ingreso, permanencia y retiro), con el propósito de contribuir a su desarrollo integral; así como, propiciar un clima y cultura organizacional que apoyen en el cumplimiento de la misión de la Entidad.</t>
  </si>
  <si>
    <t>Vinculación de servidores</t>
  </si>
  <si>
    <t>(No de Servidores seleccionados y vinculados con el cumplimiento de requisitos en el período / Número total de servidores seleccionados y vinculados en el periodo)*100</t>
  </si>
  <si>
    <t>Instructivo selección de servidores de libre nombramiento y remoción
Verificar requisitos mínimos del (los) aspirante(s)
Instructivo Selección de servidores en provisionalidad
Verificar requisitos mínimos del (los) aspirante(s)</t>
  </si>
  <si>
    <t>Humanos, técnicos</t>
  </si>
  <si>
    <t xml:space="preserve">1. Profesional especializado
2. Profesional especializado y profesional universitario </t>
  </si>
  <si>
    <t>La Comisión de Personal  realiza la verificación de los requisitos de los elegibles exigidos en el Manual Específico de Funciones y Competencias Laborales, si no se cumplen, se solicita  a la Comisión Nacional del Servicio Civil la exclusión del elegible.</t>
  </si>
  <si>
    <t>Instructivo Selección Selección de Servidores en Período de Prueba
Realizar verificación de requisitos de los elegibles</t>
  </si>
  <si>
    <t>Instructivo Encargos para servidores de carrera administrativa 
Realizar y validar estudio cumplimiento de requisitos</t>
  </si>
  <si>
    <t>Procedimiento Selección y Vinculación de Servidores
Recibir correo, verificar análisis de requisitos y solicitar documentos faltantes</t>
  </si>
  <si>
    <t>Desvinculación de los servidores</t>
  </si>
  <si>
    <t>(Servidores desvinculados con el cumplimiento de requisitos en el período / Total de servidores desvinculados en el período)*100</t>
  </si>
  <si>
    <t>Procedimiento Gestionar Retiro
Analizar y verificar solicitud de retiro</t>
  </si>
  <si>
    <t>El jefe inmediato del servidor que se retira una vez recibe el formato de entrega de cargo o acta de informe de gestión, revisa y realiza -si es el caso- observaciones y solicita por correo electrónico al servidor que se retira, efectuar los ajustes correspondientes.</t>
  </si>
  <si>
    <t>Procedimiento Gestionar Retiro
Recibir, revisar y firmar los documentos de retiro</t>
  </si>
  <si>
    <t>Procedimiento Gestionar Retiro
Recibir formato o acta y validar</t>
  </si>
  <si>
    <t>(Servidores retirados con acta de entrega o informe de gestión / total de servidores retirados)*100
Nota: Teniendo en cuenta las situaciones administrativas a que haya lugar (ej. Pérdida de la libertad o fallecimiento)</t>
  </si>
  <si>
    <t>Procedimiento de Capacitación
Verificar Informe de Ejecución PAE</t>
  </si>
  <si>
    <t>El profesional especializado recibe informe de inasistencias y envía correo electrónico al nuevo servidor citado con copia al jefe de la dependencia a la cual fue vinculado y a la Subgerencia de Talento Humano, recordando que la inducción es obligatoria y citando para la próxima jornada de inducción que sea programada.</t>
  </si>
  <si>
    <t>Instructivo Inducción y entrenamiento en puesto de trabajo
Recibir informe, verificar y realizar seguimiento</t>
  </si>
  <si>
    <t>El profesional especializado recibe y verifica que el formato de entrenamiento en puesto de trabajo se encuentre totalmente diligenciado y que la información corresponda a las actividades y funciones del cargo, así como las fechas, aspectos a mejorar y observaciones del servidor entrenado. Si no está bien, devuelve al jefe inmediato o servidor- a través de correo electrónico.</t>
  </si>
  <si>
    <t>Instructivo Inducción y entrenamiento en puesto de trabajo
Recibir y verificar información</t>
  </si>
  <si>
    <t>Sistema de Gestión de Seguridad y Salud en el Trabajo implementado</t>
  </si>
  <si>
    <t>(Accidentes laborales no cubiertos o cubiertos bajo un tipo de riesgo no adecuado / Total de accidentes presentados)*100</t>
  </si>
  <si>
    <t>Instructivo Afiliaciones a la ARL
Realizar seguimiento de solicitudes afiliaciones</t>
  </si>
  <si>
    <t>Humanos, técnicos, apoyo de comunicaciones</t>
  </si>
  <si>
    <t>1. Profesional STH</t>
  </si>
  <si>
    <t xml:space="preserve">Plan de Gestión del Rendimiento implementado 
Compromisos concertados - Evaluaciones y calificaciones realizadas - Plan de trabajo y valoración de la gestión </t>
  </si>
  <si>
    <t>(Compromisos concertados y evaluaciones realizadas oportunamente en el periodo / Total de concertaciones y evaluaciones a realizar en el período) * 100 
Nota 1: Teniendo en cuenta las justificaciones y/o situaciones administrativas que se puedan presentar
Nota 2: Teniendo en cuenta los tiempos del proceso</t>
  </si>
  <si>
    <t>Procedimiento Gestión del rendimiento
Verificar el envío de la copia de la concertación de compromisos</t>
  </si>
  <si>
    <t>El profesional universitario de la STH verifica que las dependencias hayan remitido la copia de la evaluación parcial semestral/eventuales acorde con el memorando lineamientos EDL, si la dependencia no lo hizo, solicita al jefe de la dependencia la justificación/argumentación de las razones de la no realización.</t>
  </si>
  <si>
    <t>Procedimiento Gestión del rendimiento
Verificar la realización de la evaluación parcial semestral/eventual</t>
  </si>
  <si>
    <t>El profesional universitario de la STH verifica que las dependencias hayan remitido la copia de la calificación definitiva acorde con el memorando lineamientos EDL, si la dependencia no lo hizo, solicita al jefe de la dependencia la justificación/argumentación de las razones de la no realización.</t>
  </si>
  <si>
    <t>Procedimiento Gestión del rendimiento
Verificar la realización de la calificación definitiva</t>
  </si>
  <si>
    <t>El profesional universitario revisa y verifica que se hayan ejecutado las actividades definidas en el plan anual de trabajo, si no, se generan las acciones de mejora a que haya a lugar.</t>
  </si>
  <si>
    <t>Procedimiento Gestión del rendimiento
Revisar cumplimiento del plan de trabajo anual</t>
  </si>
  <si>
    <t>Nómina y situaciones administrativas gestionadas</t>
  </si>
  <si>
    <t>(Nómina(s) y pagos de seguridad social generados con cumplimiento de requisitos legales / Nómina(s) y pagos de seguridad social generados) * 100</t>
  </si>
  <si>
    <t>Procedimiento Nómina y situaciones administrativas
Validar y revisar novedades y situaciones administrativas</t>
  </si>
  <si>
    <t>1. Una actualización gestionada y/o con participación
2. Cronograma de trabajo generado</t>
  </si>
  <si>
    <t>1,2. Humanos, técnicos</t>
  </si>
  <si>
    <t>El profesional especializado revisa la nómina, validando que las novedades y situaciones administrativas se encuentren liquidadas en forma correcta, si la liquidación no es correcta, devuelve al profesional universitario para que revise las novedades en el sistema.</t>
  </si>
  <si>
    <t>Procedimiento Nómina y situaciones administrativas
Revisar nómina</t>
  </si>
  <si>
    <t>Procedimiento Nómina y situaciones administrativas
Revisar y firmar reportes, Relación de Autorización – RA -, certificación de nómina y nómina por tipo de régimen</t>
  </si>
  <si>
    <t>Procedimiento Nómina y situaciones administrativas
Revisar nómina y aprobar memorando electrónico</t>
  </si>
  <si>
    <t>(Reclamaciones justificadas por errores no subsanados sobre la expedición de los CETIL y/o certificados expedidos inoportunamente  / total de certificaciones expedidas en el período)*100</t>
  </si>
  <si>
    <t>El profesional universitario solicita mediante correo electrónico a la Subgerencia Administrativa y Financiera - Gestión Documental, el préstamo de la historia laboral del ciudadano sujeto de la solicitud. 
Si no se encontró documentación que sustente la vinculación laboral del servidor o ex servidor con la entidad, elabora certificación por negación.</t>
  </si>
  <si>
    <t>Instructivo CETIL
Validar información</t>
  </si>
  <si>
    <t>Instructivo CETIL
Revisar certificación y oficio – cuando aplique -</t>
  </si>
  <si>
    <t>El Subgerente de Talento Humano revisa en el aplicativo la certificación y oficio remisorio - cuando aplique. – si la información de la certificación no está correcta, devuelve a través del aplicativo para que el profesional universitario ajuste lo correspondiente.</t>
  </si>
  <si>
    <t>(Incapacidades gestionadas con cobro persuasivo del periodo / Total de incapacidades del periodo que generan cobro)*100</t>
  </si>
  <si>
    <t xml:space="preserve">El técnico operativo de nómina revisa si el formato se encuentra debidamente diligenciado y si la incapacidad está en papelería de la EPS y digitalizada,  permitiendo revisar si la incapacidad ha sido expedida por la EPS o ARL y contiene todos los soportes, si no cumple con los requisitos devuelve al servidor </t>
  </si>
  <si>
    <t>Instructivo Cobro de incapacidades
Revisar formato e incapacidad</t>
  </si>
  <si>
    <t>El profesional especializado de nómina valida la liquidación que emite el sistema y realiza la liquidación de la incapacidad o licencia en excel, confrontando las dos liquidaciones, con el fin de asegurar que los valores estén correctos, el control permite validar  que la liquidación de la incapacidad o licencia esté correcta, si no, devuelve informando la inconsistencia.</t>
  </si>
  <si>
    <t>Instructivo Cobro de incapacidades
Validar liquidación</t>
  </si>
  <si>
    <t>Instructivo Cobro de incapacidades
Revisar solicitud 
Revisar y firmar solicitud de transcripción</t>
  </si>
  <si>
    <t>Instructivo Cobro de incapacidades
Verificar pagos</t>
  </si>
  <si>
    <t xml:space="preserve">Instructivo Cobro de incapacidades
Realizar seguimiento </t>
  </si>
  <si>
    <t>Instructivo Cobro de incapacidades
Realizar seguimiento</t>
  </si>
  <si>
    <t>Posibilidad de afectación Económica y Reputacional por *Investigación disciplinaria, fiscal y *posibles demandas, debido a Selección y vinculación de servidores sin el cumplimiento de los requisitos legales</t>
  </si>
  <si>
    <t>Posibilidad de afectación Reputacional por *Investigación disciplinaria e *Incumplimiento legal, debido a Retiro de servidores sin el cumplimiento de requisitos legales</t>
  </si>
  <si>
    <t>Posibilidad de afectación Reputacional por *Fuga de capital intelectual y *Afectación a la operación de los procesos, debido a Pérdida del conocimiento explícito y tácito de los servidores que se retiran y/o cambian de empleo de manera temporal</t>
  </si>
  <si>
    <t>Posibilidad de afectación Económica y Reputacional por *Incumplimiento legal e *Investigación disciplinaria y/o Demandas, debido a Accidentes laborales no cubiertos por la ARL o cubiertos bajo un tipo de riesgo no adecuado</t>
  </si>
  <si>
    <t>Posibilidad de afectación Reputacional por *Incumplimiento legal e *Investigación disciplinaria, debido a Concertación de compromisos o realización de la evaluación de desempeño semestral/anual fuera de los tiempos establecidos por la normatividad</t>
  </si>
  <si>
    <t>Posibilidad de afectación Económica y Reputacional por *Investigación disciplinaria y fiscal y *pago de intereses de mora, debido a Nómina y pagos de seguridad social realizados sin el cumplimiento de los requisitos legales</t>
  </si>
  <si>
    <t>Posibilidad de afectación Económica y Reputacional por *Investigación disciplinaria y fiscal y *Posibles demandas, debido a Reclamaciones justificadas por errores no subsanados en la certificación electrónica de tiempos laborados y/o certificados expedidos inoportunamente</t>
  </si>
  <si>
    <t>Posibilidad de afectación Económica y Reputacional por *Incumplimiento en el pago de las incapacidades por las EPS e *Investigación disciplinaria y fiscal , debido a Incumplimiento del cobro persuasivo de incapacidades</t>
  </si>
  <si>
    <t>Gestionar el talento humano de la Unidad en el ciclo de vida del servidor público (ingreso, permanencia y retiro), con el propósito de contribuir a su desarrollo integral; así como, propiciar un clima y cultura organizacional que apoyen en el cumplimiento de la misión</t>
  </si>
  <si>
    <t>1. Revisión mensual de la nómina Meta: 100% (Nómina mensual revisada / Total de meses del período)*100
2. Una actualización gestionada y/o con participación</t>
  </si>
  <si>
    <t>Recursos humanos, técnicos, tecnológicos</t>
  </si>
  <si>
    <t>Líder Nómina y Situaciones Admistrativas</t>
  </si>
  <si>
    <t>1. Revisar y visar la carta de compromiso contra el achivo actualizado del reservorio planta. 
Nota: Esta es una actividad por demanda, es decir, la verificación opera toda vez que se generen capacitaciones con costo, por lo que si no se presentan, se cuenta la gestión que se haya desarrollado.</t>
  </si>
  <si>
    <t>Meta: 100%
(Total de las cartas compromiso firmadas por los servidores, revisadas y visadas contra el archivo "reservorio planta" / Total de cartas de compromiso)*100</t>
  </si>
  <si>
    <t>Recursos Humanos
Recursos Tecnológicos</t>
  </si>
  <si>
    <t>Líder Gestión del Conocimiento</t>
  </si>
  <si>
    <t xml:space="preserve">1. Profesional especializado
2. Profesional especializado y universitario </t>
  </si>
  <si>
    <t>RC-GTH-1</t>
  </si>
  <si>
    <t>Posibilidad de recibir una dádiva o beneficio en favorecimiento propio o de terceros en el pago de la nómina.</t>
  </si>
  <si>
    <t>1. Falta de integridad del servidor público
2. No identificar, ni declarar un conflicto de interés oportunamente
3. Manipulación de la información y fallas en la aplicación de los controles</t>
  </si>
  <si>
    <t>1. Investigaciones / sanciones disciplinarias, administrativas, fiscales y/o penales
2. Detrimento patrimonial</t>
  </si>
  <si>
    <t xml:space="preserve"> *PREVENTIVO *PREVENTIVO *PREVENTIVO *PREVENTIVO * *</t>
  </si>
  <si>
    <t xml:space="preserve"> *El profesional universitario de nómina valida que las novedades y situaciones administrativas estén liquidadas en el Sistema y las revisa a través de la pre-nómina. Si detecta inconsistencias se devuelve a la generación de nómina en el Sistema liquidador. Si la inconsistencia está asociada al sistema se solicitan ajustes por mesa de servicio a TI. *El profesional especializado revisa la nómina, validando que las novedades y situaciones administrativas se encuentren liquidadas en forma correcta, si la liquidación no es correcta, devuelve al profesional universitario para que revise las novedades en el sistema. *El Gerente de Gestión Corporativa revisa los reportes, si la información no está correcta devuelve para ajuste, si está correcto firma en señal de aprobación, así como firma los documentos que soportan la nómina: Relación de Autorización – RA –, la certificación de la nómina y la nómina por tipo de régimen (nuevo y antiguo).  *El Subgerente de Talento Humano, revisa mensualmente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 * *</t>
  </si>
  <si>
    <t>RC-GTH-2</t>
  </si>
  <si>
    <t>Posibilidad de favorecer con capacitaciones con costo a servidores que no cumplan con los requisitos establecidos por la ley, a cambio de beneficios propios o a terceros.</t>
  </si>
  <si>
    <t>1. Falta de integridad del servidor público
2. Falta verificación de requisitos de los servidores para asistir a las capacitaciones 
3. No identificar, ni declarar un conflicto de interés oportunamente</t>
  </si>
  <si>
    <t xml:space="preserve"> *El Técnico Operativo verifica en la base de datos "planta detallada" que el servidor se encuentre activo y que el formato esté diligenciado en forma correcta y completa y consolida la lista de inscritos. Si no se encuentra bien diligenciada devuelve por correo electrónico. *El Profesional Especializado / técnico operativo verifica si los servidores inscritos cumplen con los requisitos si no informa al servidor y al jefe inmediato por correo electrónico. EL control permite verificar que los servidores están activos en la planta de personal, diligenciaron carta de compromiso y esta se encuentra firmada por el jefe inmediato en señal de autorización para participar en la jornada de capacitación. * * * * *</t>
  </si>
  <si>
    <t>RC-GTH-3</t>
  </si>
  <si>
    <t>Posibilidad de recibir una dádiva o beneficio para favorecer a un tercero o particular en la selección y vinculación de servidores que no cumplan con los requisitos legales.</t>
  </si>
  <si>
    <t>1. Falta de integridad del servidor público
2. Falta de verificación, análisis y control de los requisitos frente a los soportes 
3. No identificar, ni declarar un conflicto de interés oportunamente</t>
  </si>
  <si>
    <t>1. Investigaciones / sanciones disciplinarias, administrativas, fiscales y/o penales.
2. Reclamaciones</t>
  </si>
  <si>
    <t>Gestionar la adquisición de bienes, obras y/o servicios en sus diferentes etapas con el propósito de suplir las necesidades para el desarrollo de las funciones propias de la UAECD, conforme con el marco normativo vigente y a los lineamientos de la Entidad.</t>
  </si>
  <si>
    <t>Documentos y registros de los procesos de selección</t>
  </si>
  <si>
    <t>(Total de procesos tramitados con oportunidad en el periodo / solicitudes radicadas con cumplimiento de requisitos que se deben atender en el periodo)*100</t>
  </si>
  <si>
    <t>El Abogado encargado de la Subgerencia de Contratación realiza una revisión integral del proyecto de Plan Anual de Adquisiciones, verificando que cada uno de los ítems se encuentren diligenciados correctamente, con el propósito de realizar una revisión integral de las necesidades de contratación de la Entidad, garantizando el cumplimiento del principio de planeación por parte de la Unidad.</t>
  </si>
  <si>
    <t>Procedimiento Elaboración, formulación, articulación y modificación del plan anual de adquisiciones
Revisión del proyecto de Plan Anual de Adquisiciones</t>
  </si>
  <si>
    <t>El Comité de Contratación revisa y aprueba el Plan Anual de Adquisiciones, si requiere ajustes devuelve para ajuste por parte de las dependencias y el abogado de la Subgerencia de Contratación.</t>
  </si>
  <si>
    <t>Procedimiento Elaboración, formulación, articulación y modificación del plan anual de adquisiciones
Revisión y aprobación del Comité de Contratación del Plan Anual de Adquisiciones</t>
  </si>
  <si>
    <t>El abogado designado por la Subgerencia de Contratación recibe las solicitudes de modificación, las revisa, solicita ajustes, clasifica la información de acuerdo con los parámetros establecidos, verificando si la misma requiere aprobación del Comité de Contratación; a través de este control se verifica la procedencia de las modificaciones.</t>
  </si>
  <si>
    <t xml:space="preserve">Procedimiento Elaboración, formulación, articulación y modificación del plan anual de adquisiciones
Recibir, revisar y consolidar las solicitudes de Modificación al Plan Anual de Adquisiciones. </t>
  </si>
  <si>
    <t>La Subgerencia de contratación y el Comité de contratación revisa y aprueba las modificaciones del Plan Anual de Adquisiciones,  si no se aprueban se devuelve a las dependencias para realizar nuevamente la solicitud.</t>
  </si>
  <si>
    <t>Procedimiento Elaboración, formulación, articulación y modificación del plan anual de adquisiciones
Aprobar las modificaciones del Plan Anual de Adquisiciones</t>
  </si>
  <si>
    <t>Acta de liquidación de los contratos</t>
  </si>
  <si>
    <t>(Número de contratos liquidados oportunamente en el período / Número solicitudes de liquidación recibidas en el período)*100</t>
  </si>
  <si>
    <t xml:space="preserve">El Abogado designado Subgerencia de Contratación realiza la verificación de la documentación que soporta la solicitud de liquidación, identificando que se encuentren dentro del expediente contractual los documentos especificados en el procedimiento. Una vez verificados los documentos, el abogado designado revisada el acta de liquidación del contrato, teniendo en cuenta las condiciones generales establecidas la ley, el Manual de Contratación y en el formato respectivo. Así mismo, verifica que todos los documentos del expediente 
contractual se encuentren como el acta de liquidación, que esté correctamente diligenciada y que esté acorde con los soportes documentales y la normatividad vigente para la materia. </t>
  </si>
  <si>
    <t>Procedimiento Liquidación de contratos
Revisión de los documentos de la solicitud de liquidación 
bilateral del contrato</t>
  </si>
  <si>
    <t xml:space="preserve">El contratista, estando de acuerdo con el contenido del acta de liquidación bilateral, procede con la suscripción del contrato. Una vez suscrita el acta de liquidación la misma se remite para firma del supervisor y/o interventor del contrato. </t>
  </si>
  <si>
    <t>Procedimiento Liquidación de contratos
Suscribir el acta de liquidación bilateral del contrato por 
parte del contratista</t>
  </si>
  <si>
    <t>El supervisor y/o interventor del contrato, estando de acuerdo con el contenido del acta de liquidación  
bilateral,  procede a la suscripción de la misma, una vez suscrita la misma se remite para la aprobación de la Subgerencia de Contratación</t>
  </si>
  <si>
    <t>Procedimiento Liquidación de contratos
Suscribir el acta de liquidación bilateral del contrato por parte del Supervisor y/o interventor del contrato</t>
  </si>
  <si>
    <t>El Abogado designado Subgerencia de Contratación revisa los documentos radicados los cuales deben contener los  documentos establecidos en el procedimiento, este control permite realizar la revisión integral de los documentos de la solicitud de liquidación del contrato.</t>
  </si>
  <si>
    <t>Procedimiento Liquidación de contratos
Revisión de documentos de la solicitud de liquidación unilateral.</t>
  </si>
  <si>
    <t>El Subgerente de Contratación verifica que el proyecto de resolución de liquidación unilateral, esté debidamente elaborado y que cumpla los requisitos legales requeridos, este control permite evidenciar y corregir previo a la suscripción errores o inconsistencias que pudieran presentarse en el proyecto de liquidación unilateral del contrato, si se identifica alguna inconsistencia se devuelve al abogado designado.</t>
  </si>
  <si>
    <t>Procedimiento Liquidación de contratos
Revisar proyecto de resolución de liquidación unilateral del 
contrato</t>
  </si>
  <si>
    <t>El Abogado designado Subgerencia de Contratación firmada la resolución de liquidación unilateral por el Ordenador del Gasto, notifica al contratista por escrito y en los términos legales, sobre la expedición del acto administrativo, este control permite que se surtan todas las actuaciones para dar a conocer el acto administrativo a las partes interesadas y a ejercer su derecho a la defensa y contradicción</t>
  </si>
  <si>
    <t>Procedimiento Liquidación de contratos
Notificar al contratista de la resolución de liquidación 
unilateral del contrato</t>
  </si>
  <si>
    <t>Posibilidad de afectación Económica y Reputacional por *No ejecución de las metas de planes y proyectos de la UAECD y  *Hallazgos administrativos, debido a Contratación inoportuna de los bienes y servicios requeridos por la UAECD</t>
  </si>
  <si>
    <t>Posibilidad de afectación Económica y Reputacional por *Investigaciones disciplinarias  *y hallazgos fiscales, debido a Inoportunidad en la liquidación de los contratos</t>
  </si>
  <si>
    <t xml:space="preserve"> *Demora o incumplimiento en la solicitud de liquidación por parte del supervisor *Desconocimiento de la norma *Pérdida de competencia para liquidar</t>
  </si>
  <si>
    <t>Recursos Humanos, Tecnológicos</t>
  </si>
  <si>
    <t>Profesional de contratación</t>
  </si>
  <si>
    <t>RC-GCO-1</t>
  </si>
  <si>
    <t xml:space="preserve">Posibilidad de recibir dádivas o beneficio propio o de un particular para elaborar estudios previos y pliegos de condiciones sin la aplicación de los principios de la contratación pública, impidiendo la selección objetiva de proponentes. </t>
  </si>
  <si>
    <t>1. Interés en favorecer a un particular.
2. Interés en generar criterios subjetivos de selección en un proceso de contratación para obtener un beneficio particular 
3. No identificar, ni declarar un conflicto de interés oportunamente</t>
  </si>
  <si>
    <t>1. Generación de contratos que no satisfacen las necesidades de la  UAECD,
2. Demandas judiciales en contra de la entidad
3. Responsabilidades disciplinarias, penales y fiscales por Cohecho impropio</t>
  </si>
  <si>
    <t xml:space="preserve"> *PREVENTIVO *PREVENTIVO *PREVENTIVO * * *</t>
  </si>
  <si>
    <t xml:space="preserve"> *El Enlace de contratación, en reunión con el abogado asignado de la Subgerencia de Contratación, revisan los documentos elaborados con el fin de verificar la consistencia de la estructuración del proceso y de esta manera tener claras las condiciones para la verificación del presupuesto oficial del proceso de selección. Este control permite verificar que los documentos elaborados se encuentran conforme con los criterios establecidos en la normatividad vigente y las necesidades de la contratación.  *El enlace de contratación una vez elaborado el Estudio de mercado verifica el presupuesto oficial obtenido en contraste con el presupuesto programado en el Plan Anual de Adquisiciones, y publicado en el SECOP II, si se supera el presupuesto del proceso se analiza la posibilidad de obtener mayores recursos para lo cual se presenta la propuesta ante el Comité de Contratación de la Unidad y se realizan las gestiones necesarias para conseguirlos.  *El enlace de contratación una vez elaborados los documentos, revisa y firma, los documentos previos del proceso de selección, con el fin de verificar el ajuste, consistencia, pertinencia, y demás criterios que considere necesarios. Si se requieren ajustes se realizan los ajustes al documento que hayan sido requeridos por el profesional de contratación y los expertos y se devuelve al abogado designado. * * * *</t>
  </si>
  <si>
    <t>RC-GCO-2</t>
  </si>
  <si>
    <t>Posibilidad de recibir dádivas o beneficio propio o de un particular en ilegalidad del acto de adjudicación o celebración indebida de contratos.</t>
  </si>
  <si>
    <t>1. Interés en favorecer a un particular.
2. Insuficiencia de requisitos legales para la firmeza del acto administrativo
3. No identificar, ni declarar un conflicto de interés oportunamente</t>
  </si>
  <si>
    <t>1. Sanciones disciplinarias, penales y fiscales
2. Procesos Judiciales en contra de la entidad
3. Pérdida de credibilidad por falta de transparencia.</t>
  </si>
  <si>
    <t xml:space="preserve">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la documentación esté ajustada a los formatos, así como que se estén teniendo en cuenta las directrices al mismo. *El Subgerente de Contratación y/o Abogado designado por la Subgerencia de Contratación verifica los documentos del proceso con el fin de realizar los aportes que considere del caso, y sugerir las correcciones correspondientes,  permite verificar que los documentos del proceso se encuentren concordantes con el Manual de Contratación, la normatividad vigente y que los mismos satisfagan las necesidades de la Entidad. *Los integrantes del comité evaluador realizan la revisión de la propuesta en todos sus aspectos con el fin de verificar que cumpla con todos los aspectos establecidos en la invitación pública, en el caso que se requieran aclaraciones sobre alguno de los aspectos de la propuesta que sean objeto de aclaración, se deben remitir al abogado encargado del proceso. *El Subgerente de Contratación revisa el informe de evaluación definitivo, previa publicación en SECOP, para  garantizar la correcta evaluación de las ofertas. * * *</t>
  </si>
  <si>
    <t>RC-GCO-3</t>
  </si>
  <si>
    <t>Posibilidad de recibir dádivas o beneficio propio o de un particular para recibir bienes o servicios que no cumplen con los requisitos, productos o actividades contractuales requeridos por la UAECD</t>
  </si>
  <si>
    <t>1. Interés en favorecer a un particular.
2. Insuficiencia de requisitos técnicos y/o legales para la adquisición de un bien o servicio
3. No identificar, ni declarar un conflicto de interés oportunamente</t>
  </si>
  <si>
    <t xml:space="preserve">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se estén cumpliendo todos los requisitos establecidos para este tipo de contratos.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la documentación esté ajustada a los formatos, así como que se estén teniendo en cuenta las directrices al mismo.
El Abogado encargado del Proceso de Contratación  revisa la documentación aportada, identificando que cumpla con los requisitos de la modalidad de contratación establecidos en la ley, el manual de contratación, este control permite verificar que se estén cumpliendo todos los requisitos establecidos para este tipo de procesos.  *El Abogado encargado del Proceso de Contratación verifica que se estén cumpliendo todos los requisitos establecidos para este tipo de contratos, si requiere observaciones devuelve al abogado encargado. *El Subgerente de Contratación y/o Abogado designado por la Subgerencia de Contratación verifica los documentos del proceso con el fin de realizar los aportes que considere del caso, y sugerir las correcciones correspondientes,  permite verificar que los documentos del proceso se encuentren concordantes con el Manual de Contratación, la normatividad vigente y que los mismos satisfagan las necesidades de la Entidad. *Los integrantes del comité evaluador realizan la revisión de la propuesta en todos sus aspectos con el fin de verificar que cumpla con todos los aspectos establecidos en la invitación pública, en el caso que se requieran aclaraciones sobre alguno de los aspectos de la propuesta que sean objeto de aclaración, se deben remitir al abogado encargado del proceso. *El Subgerente de Contratación revisa el informe de evaluación definitivo, previa publicación en SECOP, para  garantizar la correcta evaluación de las ofertas. *El Subgerente de Contratación revisa los documentos y da vo.bo para continuar con el trámite, este control permite verificar que se estén cumpliendo todos los requisitos establecidos para este tipo de procesos, si presenta observaciones devuelve al abogado encargado.
El/la Subgerente de contratación, revisa la orden de compra y da su aprobación, este control permite verificar que se estén cumpliendo todos los requisitos establecidos para este tipo de procesos,  si presenta observaciones devuelve al abogado encargado. *</t>
  </si>
  <si>
    <t>Gestionar el suministro de los recursos físicos, la infraestructura y los servicios administrativos, así como prevenir los impactos ambientales que generen las actividades que se desarrollan, con el fin de apoyar el cumplimiento de la misión de la Unidad.</t>
  </si>
  <si>
    <t>Caja Menor Administrada</t>
  </si>
  <si>
    <t>(Solicitudes no atendidas por falta de recursos/solicitudes recibidas)*100 
Nota: El indicador está sujeto a la falta de recursos en un determinado rubro</t>
  </si>
  <si>
    <t>El profesional universitario recibe y revisa el certificado de disponibilidad presupuestal y verifica que la expedición del certificado de disponibilidad sea correcta y continua con la
apertura de la caja menor para la vigencia.</t>
  </si>
  <si>
    <t>Procedimiento administración de caja menor
Recibir  y revisar certificado de disponibilidad presupuestal</t>
  </si>
  <si>
    <t xml:space="preserve">El profesional universitario revisa los rubros presupuestales asignados y que exista disponibilidad presupuestal para el mes de la compra, con el fin de tramitar el requerimiento. </t>
  </si>
  <si>
    <t>Procedimiento administración de caja menor
Revisar rubros presupuestales asignados</t>
  </si>
  <si>
    <t>Inventario actualizado física y contablemente</t>
  </si>
  <si>
    <t>(Número de elementos devolutivos por pérdida o destrucción no reclamados a la aseguradora/Número de elementos por pérdida o destrucción)*100</t>
  </si>
  <si>
    <t>El Subgerente Administrativo y Financiero, profesional de inventarios entrega el denuncio y demás soportes al encargado de inventarios para verificar las características del bien perdido, verifica la placa de inventario, serial y demás características del elemento perdido, de acuerdo con el reporte presentado por el responsable del mismo, y elabora acta de pérdida donde se resua la información completa respecto al bien.</t>
  </si>
  <si>
    <t>Procedimiento Administración de bienes inmuebles
Verificar en SAI el elemento perdido y elaborar el acta de pérdida</t>
  </si>
  <si>
    <t>El profesional de inventarios verifica y remite la documentación relacionada con la pérdida del elemento a la OCD para que adelante el proceso correspondiente a la investigación disciplinaria.</t>
  </si>
  <si>
    <t>Procedimiento Administración de bienes inmuebles
Remitir documentación relacionada con la pérdida del eleemnto a la OCD</t>
  </si>
  <si>
    <t>El profesional de inventarios realiza el ingreso del elemento al almacén con la respectiva factura de compra por medio del aplicativo SAI, verifica que el valor y características sean iguales o similares al elemento a reponer, si no corresponde se procede a devolver a la aseguradora para ajuste.</t>
  </si>
  <si>
    <t>Procedimiento Administración de bienes inmuebles
Ingresar al almacén y verificar la reposición del elemento perdido con sus características</t>
  </si>
  <si>
    <t>Servicio de Transporte Suministrado</t>
  </si>
  <si>
    <t>(Número de servicios de transporte  atendidos /Número de transportes programados)*100</t>
  </si>
  <si>
    <t xml:space="preserve">El profesional verifica la prestación del servicio y que se  haya realizado de manera oportuna, de acuerdo con la programación y con los estándares de prestación del servicio por parte del conductor, con el propósito de monitorear el servicio. </t>
  </si>
  <si>
    <t>Procedimiento Administración de transporte
Verificar la prestación del servicio</t>
  </si>
  <si>
    <t>El profesional debe realizar análisis de la solicitud de mantenimiento, establece los parámetros para realizar el mantenimiento solicitado y verifica si existe o no la disponibilidad presupuestal para realizar el mantenimiento, si no es procedente la solicitud la mantiene en espera hasta subsanar las razones por las cuales no fue aprobada.</t>
  </si>
  <si>
    <t>Procedimiento Administración de transporte
Realizar análisis de la solicitud de mantenimiento</t>
  </si>
  <si>
    <t>El conductor verifica que el vehículo esté funcionando adecuadamente, haciendo una prueba de recorrido, verifica que el mantenimiento sea efectivo, si no lo es, se debe reprogramar el mantenimiento.</t>
  </si>
  <si>
    <t>Procedimiento Administración de transporte
Recibir vehículo y verificar su estado</t>
  </si>
  <si>
    <t>Programas de gestión ambiental</t>
  </si>
  <si>
    <t>(Condiciones locativas y operativas identificadas como cumplidas en el seguimiento de la gestión de residuos peligrosos / Condiciones locativas y operativas verificadas) *100</t>
  </si>
  <si>
    <t>El Profesional PIGA verifica que la licencia ambiental del gestor autorizado este vigente y contemple los residuos peligrosos a entregar. La actividad se realizará cada vez que se requiera entregar residuos peligrosos.</t>
  </si>
  <si>
    <t>Instructivo Gestión de residuos peligrosos
Revisar que el gestor cuente con licencia ambiental</t>
  </si>
  <si>
    <t>El profesional PIGA verifica a través de lista de verificación el cumplimiento de condiciones de almacenamiento y se informan las debilidades detectadas al gestor ambiental y al Comité Institucional de Gestión y Desempeño.</t>
  </si>
  <si>
    <t>Posibilidad de afectación Reputacional por *Sevicio inoportuno  *Insatisfacción del cliente interno , debido a   Falta de control a los recursos asignados para atender las necesidades de caja menor</t>
  </si>
  <si>
    <t xml:space="preserve"> *No se presenta seguimiento al presupuesto asignado, *Supera el 70% de ejecución del rubro sin observar acciones inmediatas, *Falta de conocimiento de la normatividad asociada a la administración de la caja menor</t>
  </si>
  <si>
    <t>Posibilidad de afectación Reputacional por *Reposición con recursos propios * , debido a Elementos devolutivos por pérdida o destrucción no reclamados a la aseguradora</t>
  </si>
  <si>
    <t xml:space="preserve"> *No se remite la información al Inventario por parte de la áreas compradoras y pagadoras, *Limitaciones del sistema de información en la gestión y control de inventarios. *</t>
  </si>
  <si>
    <t>Posibilidad de afectación Reputacional por *No cumplir con las metas y compromisos de los procesos * , debido a Indisponibilidad del servicio de transporte para la operación de los procesos</t>
  </si>
  <si>
    <t xml:space="preserve"> *Uso continuo de los vehículos que afecta la calidad en la prestación del servicio y puede generar daños mecánicos que impidan la prestación del mismo, *Falta de combustible, *Falta de personal </t>
  </si>
  <si>
    <t>Posibilidad de afectación Reputacional por *Posible afectación al medio ambiente y a la salud humana * , debido a Gestión locativa y operativa inadecuada de los residuos peligrosos</t>
  </si>
  <si>
    <t>1. Realizar arqueos de cajas periódicos y aleatorios de los recursos asignados según programación.                                                                                                        
2. Realizar mensualmente las conciliaciones bancarias (luego de la apertura de caja).</t>
  </si>
  <si>
    <t>Responsable de caja menor</t>
  </si>
  <si>
    <t>Responsable administrador del transporte</t>
  </si>
  <si>
    <t>1. Meta: 100%
(Verificaciones de los inventarios físicos con el sistema de inventarios realizadas / Verificaciones solicitadas) *100</t>
  </si>
  <si>
    <t>Responsable de inventarios</t>
  </si>
  <si>
    <t>RC-GSA-1</t>
  </si>
  <si>
    <t>Posiblidad de obtener un beneficio propio y/o para un particular por hurto de recursos de caja menor.</t>
  </si>
  <si>
    <t>1. Desconocimiento en todas las normas relacionadas con el manejo de los recursos públicos.
2.  No identificar, ni declarar un conflicto de interés oportunamente
3. Falta de integridad del funcionario</t>
  </si>
  <si>
    <t>Hallazgos e investigaciones disciplinarias y fiscales.</t>
  </si>
  <si>
    <t xml:space="preserve"> *El Profesional Universitario verifica que los registros queden consignados en los libros auxiliares a través del aplicativo de la caja menor, si no se encuentran bien revisa registro o solicita mesa de servicios a la Gerencia de Tecnología para corrección. *El Profesional Universitario realiza conteo físico del dinero en efectivo y verifica cada uno de los movimientos efectuados entre cada arqueo, con el fin de constatar que todo este correcto, si hay alguna inconsistencia se devuelve a verificar los registros en los libros auxiliares. * El Profesional Universitario realiza conciliación bancaria de las partidas registradas en el libro auxiliar de bancos asegura y garantiza que los movimientos financieros correspondan a lo registrado. * * * *</t>
  </si>
  <si>
    <t>RC-GSA-2</t>
  </si>
  <si>
    <t>Posiblidad de recibir una dádiva o beneficio a nombre propio y/o de un particular en un uso inadecuado de los vehículos de la entidad en funciones diferentes a las asignadas.</t>
  </si>
  <si>
    <t>1. Falta de concientización de los funcionarios de la Entidad en la aplicación de las políticas de administración de transporte
2.  No identificar, ni declarar un conflicto de interés oportunamente
3. Falta de integridad del funcionario</t>
  </si>
  <si>
    <t>Hallazgos e investigaciones disciplinarias.</t>
  </si>
  <si>
    <t xml:space="preserve"> *El responsable de transporte revisa el diligenciamiento del formato de control del servicio de transporte y verifica el correcto diligenciamiento del formato si no está bien lo devuelve con la observación. *El responsable de transporte verifica la prestación del servicio y que se  haya realizado de manera oportuna, de acuerdo con la programación y con los estándares de prestación del servicio por parte del conductor, con el propósito de monitorear el servicio.  *El responsable de transporte consolida cada mes el consumo de combustible por vehículo, compara el consumo vs kilometraje, si existe inconsistencia verifica recorrido en sistema satelital. *El responsable de transporte verifica el recorrido de un vehículo escogido aleatoriamente en el sistema satelital contratado, para revisar los recorridos y registrar las inconsistencias en el cuadro "Rendimiento GPS vs KM" ajustando las inconsistencias. * * *</t>
  </si>
  <si>
    <t>RC-GSA-3</t>
  </si>
  <si>
    <t>Posibilidad de recibir un beneficio propio y/o para un particular por hurto de bienes devolutivos.</t>
  </si>
  <si>
    <t>1. Ausencia de un buen sistema de información en la gestión y control de inventarios, lo cual conlleva a errores en la ejecución del proceso.
2. Desconocimiento de las políticas del manejo de inventario por parte de los funcionarios de las diferentes áreas.
3. No identificar, ni declarar un conflicto de interés oportunamente
4. Falta de integridad del funcionario</t>
  </si>
  <si>
    <t xml:space="preserve"> *El profesional de inventarios verifica los bienes tanto físicamente como en el aplicativo SAI, revisando placa, modelo, serial y responsable del elemento con el fin de que todo esté correcto, si existen inconsistencias realiza el análisis, detecta y corrige dejando registro en el aplicativo SAI.  * * * * * *</t>
  </si>
  <si>
    <t>Administrar la gestión documental de la Unidad mediante la creación y actualización de políticas, planes, programas e instrumentos archivísticos que permitan la custodia y conservación de la documentación facilitando su acceso y uso a los grupos de interés, contribuyendo a la toma de decisiones para el desarrollo de la gestión, asegurando la información como un activo institucional.</t>
  </si>
  <si>
    <t>Gestión de Correspondencia</t>
  </si>
  <si>
    <t>(No de documentos entregados sin devolución / Total de documentos de correspondencia
entregados)*100</t>
  </si>
  <si>
    <t>El Director, Gerentes, Subgerentes, Jefes de Oficina validan el oficio de respuesta y se realiza la radicación del oficio mediante el aplicativo CORDIS ingresando los datos del destinatario.</t>
  </si>
  <si>
    <t>Procedimiento administración de correspondencia
Revisar, validar, aprobar y firmar comunicación externa</t>
  </si>
  <si>
    <t>1. Generar reporte trimestral de devoluciones por dependencias.</t>
  </si>
  <si>
    <t>1. Meta: 100% 
(Reportes generados / Reportes programados)*100</t>
  </si>
  <si>
    <t>1. Humanos, técnicos, tecnológicos</t>
  </si>
  <si>
    <t>1. Operador de correspondencia</t>
  </si>
  <si>
    <t>El auxiliar administrativo, funcionario encargado, secretaria, auxiliar de correspondencia revisa y valida la recepción de la comunicación mediante certificado de entrega al correo enunciado y este solo se confirma y se expide por solicitud del funcionario que requiera dicho certificado.
Semanalmente el funcionario responsable revisa la bandeja de entrada de los correos enviados, la cual se encuentra configurada para recibir las comunicaciones no exitosas donde la persona encargada consulta las causales de rechazo y direcciona a quien corresponda para que subsane el error y se realice nuevamente el envío de la comunicación. Si la causal es ajena al desarrollo del envío electrónico se procederá a pasarlo para publicación por medio de correo electrónico adjuntando el documento a publicar.</t>
  </si>
  <si>
    <t>Procedimiento administración de correspondencia
Entregar comunicación oficial mediante comunicación electrónica</t>
  </si>
  <si>
    <t>El operador nacional contratado, motorizado, hará entrega de la correspondencia a los ciudadanos haciendo entrega de las tirillas de prueba, si la entrega no es efectiva se genera reporte de comunicaciones externas enviadas.
Si tiene una prueba de entrega en medio físico, ésta debe ser digitalizada y adjuntada como anexo de la comunicación externa enviada.
Cuando una comunicación externa enviada sea devuelta por motivos como "cerrado" o "dirección no existe" el área de correspondencia deberá continuar con su gestión y enviar hasta dos veces más, al motorizado para conseguir la entrega. Una vez se cumpla este requisito el flujo será finalizado.
Se debe realizar un reporte con las comunicaciones externas enviadas que definitivamente no pudieron ser entregadas satisfactoriamente.</t>
  </si>
  <si>
    <t>Procedimiento administración de correspondencia
Entregar correspondencia a destinatario</t>
  </si>
  <si>
    <t>Registro y archivo</t>
  </si>
  <si>
    <t>(Declaraciones de pérdida definitiva de información física archivos de las dependencias custodiada por Centro Documental/ Número total de dependencias)*100</t>
  </si>
  <si>
    <t>El Subgerente Administrativo y Financiero revisa los tiempos y actividades propuestas para la vigencia, si se encuentran errores se devuelve para ajuste.</t>
  </si>
  <si>
    <t>Procedimiento conservación preventiva
Revisar y aprobar plan de trabajo de conservación preventiva</t>
  </si>
  <si>
    <t>El funcionario especializado SAF gestión documental, contratista restaurador realiza capacitaciones y sensibilizaciones sobre temáticas en conservación documental, verifica la realización de las jornadas de conformidad con el cronograma establecido.</t>
  </si>
  <si>
    <t xml:space="preserve">Procedimiento conservación preventiva
Realizar jornadas de capacitación y sensibilizaciones en conservación documental </t>
  </si>
  <si>
    <t>El funcionario especializado SAF gestión documental, contratista restaurador realiza inspecciones en los espacios cada 6 meses de archivo de gestión centro documental y planoteca y archivo central para verificar las condiciones y estado de la infraestructura y el mobiliario de archivo con el propósito de identificar tareas de mantenimiento correctivo y/o preventivo.
Realiza semesntralmente el informe en el que se compile lo observado y los requerimientos de mantenimientos, a fin de dejar un registro escrito de las mejoras o persistencia de lo observado.</t>
  </si>
  <si>
    <t>Procedimiento conservación preventiva
Realizar inspecciones de la infraestructura y mobiliario en espacios de archivo</t>
  </si>
  <si>
    <t>El funcionario especializado SAF gestión documental, contratista restaurador realiza el seguimiento a las acciones que corresponden al saneamiento ambiental, todos los registros y soportes se adjuntan al informe anual de la actividad de seguimiento.</t>
  </si>
  <si>
    <t>Procedimiento conservación preventiva
Realizar seguimiento actividades de saneamiento ambiental</t>
  </si>
  <si>
    <t>El funcionario especializado SAF gestión documental, contratista restaurador realiza el monitoreo de factores medioambientales en los espacios de archivos de gestión, centro documental, planoteca ubicados en el edificio, debe analizar de los registros los resultados y se elaboran de manera trimestral los informes de resultados.</t>
  </si>
  <si>
    <t>Procedimiento conservación preventiva
Realizar monitoreo de condiciones ambientales de espacios de archivo</t>
  </si>
  <si>
    <t>El profesional especializado SAF gestión documental restaurador realiza y/o actualiza la matriz de evaluación de riesgos en los espacios de archivo de gestión, centro documental y planoteca ubicados en el edificio del supercade y del archivo central (proveedor de servicio), realiza visitas de inspección semestrales, conforma anualmente el informe en que se adjunten los formatos de inspección así como la matriz de riesgos.</t>
  </si>
  <si>
    <t>Procedimiento conservación preventiva
Realizar evaluación de riesgos</t>
  </si>
  <si>
    <t>(Datos-producción documental electrónica y digital de las dependencias que no puede ser accesada de forma permanente por obsolescencia tecnológica / Número total de dependencias)*100</t>
  </si>
  <si>
    <t>Los funcionarios asignados del grupo de gestión documental verifican la aplicación de los procesos técnicos establecidos para la reconstrucción e incorporación al archivo según CCD y TRD de la unidad, solicitan apoyo en la búsqueda de información o soportes en repositorios y/o archivos físicos que forman parte del archivo central de la unidad, da continuidad de reconstrucción.</t>
  </si>
  <si>
    <t>Instructivo Reconstrucción de expedientes
Reconstruir expedientes</t>
  </si>
  <si>
    <t>1. Desarrollar mesa de trabajo/revisión anual con la Gerencia de Tecnología para articular la gestión para mitigar el riesgo (último trimestre)</t>
  </si>
  <si>
    <t>1. Meta: Una sesión de trabajo
Sesión realizada</t>
  </si>
  <si>
    <t>1. Profesional Gestión documental</t>
  </si>
  <si>
    <t xml:space="preserve">Posibilidad de afectación Económica y Reputacional por * Respuesta inoportuna de trámites y *Afectación de la confidencialidad de la información , debido a Alto porcentaje de devolución de documentos que deben ser distribuidos a través del servicio de correspondencia </t>
  </si>
  <si>
    <t xml:space="preserve"> *Información insuficiente o errada * Volumen alto de documentación *Competencias insuficientes para realizar las actividades</t>
  </si>
  <si>
    <t>Posibilidad de afectación Reputacional por *Hallazgos de entes reguladores y *Afectación de la gestión, debido a Pérdida de información física por deterioro custodiada por Centro Documental</t>
  </si>
  <si>
    <t xml:space="preserve"> *Incumplimiento de las normas sobre espacios de almacenamiento de archivo *Falta de recursos para ejecutar las actividades *Falta de seguimiento a las condiciones de almacenamiento de archivo</t>
  </si>
  <si>
    <t>Posibilidad de afectación Reputacional por *Afectación sobre la operación de los procesos y *Hallazgos, debido a Imposibilidad de acceso a datos y producción documental electrónica y digital</t>
  </si>
  <si>
    <t>1. Adelantar sensibilizaciones articuladas con la Gerencia de Tecnología sobre la gestión documental.</t>
  </si>
  <si>
    <t>1. Meta: 100%
(Sensibilizaciones realizadas / Sensibilizaciones programadas)*100</t>
  </si>
  <si>
    <t>1. Profesionales Gestión documental</t>
  </si>
  <si>
    <t>1. Adelantar seguimientos trimestrales a las solicitudes y consultas de información.</t>
  </si>
  <si>
    <t>1. Meta: 100%
(Seguimientos realizados /Seguimientos programados)*100</t>
  </si>
  <si>
    <t>RC-GDO-1</t>
  </si>
  <si>
    <t xml:space="preserve">Posibilidad de recibir una dádiva o beneficio propio y/o de un particular para eliminar, deteriorar, perder y/o alterar información física o electrónica de la entidad. </t>
  </si>
  <si>
    <t>1. Falta de integridad del funcionario
2. No identificar, ni declarar un conflicto de interés oportunamente</t>
  </si>
  <si>
    <t xml:space="preserve">Hallazgos e investigaciones disciplinarias
Pérdida de la información y afectación a la gestión </t>
  </si>
  <si>
    <t xml:space="preserve"> *Los funcionarios asignados / administradores archivos de gestión verifican la preparación física y electrónica del archivo y su correspondencia con lo registrado en el inventario documental e índice electrónico elaborado por el área productora, en caso de encontrar incosistencias, devuelve el inventario junto con la totalidad del archivo entregado para su corrección y ajuste. *Los funcionarios asignados / administradores archivos de gestión verifican la preparación física y electrónica del archivo y su correspondencia con lo registrado en el inventario documental elaborado por el área productora, en caso de encontrar inconsistencias devuelve el inventario junto con la totalidad del archivo para su corrección y ajuste. *El funcionario de gestión documental  / funcionario del área respectiva si la información es competencia de la unidad y/o del centro de documentación, verifica la ubicación de la información y su nivel de confidencialidad, si se autoriza seguir con el trámite procede a buscar la información o expediente solicitado, si no, devuelve a realizar la solicitud. *El Funcionario de gestión documental / funcionario del área respectiva consulta la información solicitada de conformidad con los accesos y permisos establecidos. Diligencia formato control estadístico de consultas o préstamo de documentos para conformar la información consolidada de estadísticas de consulta y préstamo de documentos. * * *</t>
  </si>
  <si>
    <t>RC-GDO-2</t>
  </si>
  <si>
    <t>Posibilidad de recibir una dádiva o beneficio propio y/o de un particular para entregar información sin autorización.</t>
  </si>
  <si>
    <t xml:space="preserve"> *El funcionario de gestión documental  / funcionario del área respectiva si la información es competencia de la unidad y/o del centro de documentación, verifica la ubicación de la información y su nivel de confidencialidad, si se autoriza seguir con el trámite procede a buscar la información o expediente solicitado, si no, devuelve a realizar la solicitud. *El Funcionario de gestión documental / funcionario del área respectiva consulta la información solicitada de conformidad con los accesos y permisos establecidos, se debe realizar la devolución de los documentos prestados mediante memorando en un término no mayor a cinco (5) días hábiles, si no han sido devueltos solicita por escrito la devolución una vez cumplido el tiempo establecido.
Diligencia formato control estadístico de consultas o préstamo de documentos para conformar la información consolidada de estadísticas de consulta y préstamo de documentos. * * * * *</t>
  </si>
  <si>
    <t>Evaluar de manera objetiva, oportuna e independiente la planificación, gestión, ejecución y control de los procesos, planes, programas o proyectos a través de la realización de auditorías, seguimientos y verificaciones al cumplimiento de los mismos acorde con la normatividad vigente, analizando sus resultados de acuerdo a lo observado, generando recomendaciones, para la toma de decisiones, las cuales en su conjunto contribuyen al fortalecimiento del Sistema Integrado de Gestión – SIG de la Unidad. De igual forma, desarrollar la gestión disciplinaria,promover y fomentar la cultura de la autoevaluación y autocontrol e interactuar en materia de control interno y control disciplinario con los entes externos que se requieran.</t>
  </si>
  <si>
    <t>Plan Anual de auditorias</t>
  </si>
  <si>
    <t>N. de actividades del plan anual de auditorias aprobadas por el Comité Institucional Coordinación CI/ Total de actividades formuladas en el plan anual de auditorias*100</t>
  </si>
  <si>
    <t xml:space="preserve">PROCEDIMIENTO FORMULACIÓN, EJECUCIÓN Y SEGUIMIENTO AL PLAN ANUAL DE AUDITORIAS - Revisar y aprobar el plan anual de auditorias </t>
  </si>
  <si>
    <t>Equipo OCI</t>
  </si>
  <si>
    <t>Informes de auditoría, de evaluación, seguimiento y control
Acciones y oportunidades de mejora</t>
  </si>
  <si>
    <t>N. de actividades del plan de auditorias  ejecutadas/total de actividades del plan  anual de auditorias programadas para el periodo*100</t>
  </si>
  <si>
    <t xml:space="preserve">PROCEDIMIENTO FORMULACIÓN, EJECUCIÓN Y SEGUIMIENTO AL PLAN ANUAL DE AUDITORIAS - Verificar el contenido del nforme preliminar de evaluación, seguimiento y/o Auditoría  </t>
  </si>
  <si>
    <t>Meta: 1 solicitud. Formula: Solicitud realizada al CICCI / solicitud programada CICCI * 100</t>
  </si>
  <si>
    <t>Plan de personal</t>
  </si>
  <si>
    <t>Jefe OCI</t>
  </si>
  <si>
    <t xml:space="preserve">(No. de procesos disciplinarios gestionados / No. de procesos activos) * 100 </t>
  </si>
  <si>
    <t>PROCEDIMIENTO GESTIÓN DISCIPLINARIA - Verificar el cumplimiento de la gestión disciplinaria</t>
  </si>
  <si>
    <t>Actividades de fomento de la  cultura disciplinaria  y enfoque a la prevención desarrolladas</t>
  </si>
  <si>
    <t>(No de actividades para fortalecer la conducta ética, fomentar la cultura disciplinaria y el enfoque a la pevención realizadas /No de actividades programadas) * 100</t>
  </si>
  <si>
    <t>PROCEDIMIENTO GESTIÓN PREVENTIVA - Realizar seguimiento a la ejecución del cronograma</t>
  </si>
  <si>
    <t xml:space="preserve">Posibilidad de afectación Reputacional por *sanciones disciplinarias *., debido a Incumplimiento a las actividades del Plan Anual de Auditorías </t>
  </si>
  <si>
    <t xml:space="preserve"> *Recurso humano insuficiente  *Inoportunidad en los reportes y entregas de información de las dependencias. *</t>
  </si>
  <si>
    <t>Posibilidad de afectación Reputacional por *prescripción de acción disciplinaria * y cuestionamiento sobre la validez de la actuación, debido a Inoportunidad en la gestión de los procesos disciplinarios</t>
  </si>
  <si>
    <t>Posibilidad de afectación Reputacional por *incursión de los servidores de la Unidad en conductas constitutivas de faltas disciplinarias, * carencia de herramientas y conocimientos por parte de los servidores, para prevenir conductas que puedan constituir faltas disciplinarias, debido a Incumplimiento del cronograma de actividades para fortalecer la conducta ética, fomentar la cultura disciplinaria y el enfoque de prevención</t>
  </si>
  <si>
    <t>1.Mantener la revisión por pares, en cuanto a que las personas que realizan los informes son diferentes a las personas que revisan y aprueban.
2. Realizar jornadas de sensibilización en tecnicas de auditoría y socialización de los procedimientos, al interior del equipo de trabajo de la OCI.
3. Publicar en la página web de la UAECD los informes de Auditoría Interna, Evaluaciones y Seguimiento establecidos por la Ley 1712 de 2014, Decreto 103 de 2015 y Ley 1474 de 2011.</t>
  </si>
  <si>
    <t>1. Meta: 100%
Indicador: N. de informes revisados por pares/ Total de informes realizados.
2. Meta: 1 jornada de sensibilización en tecnicas de auditoría y socialización de los procedimientos.
Indicador: Jornada realizada/jornada programada *100.
3. Meta: 100%
Indicador: N. de informes publicados/ total de informes realizados en la vigencia</t>
  </si>
  <si>
    <t xml:space="preserve">1. Gestionar capacitación de los servidores de la Oficina de Control Disciplinaro Interno en temas disciplinarios o afines y/o Código de integridad.
 </t>
  </si>
  <si>
    <t xml:space="preserve">1. Gestionar el 100% de las actividades para obtener capacitación
Número de actividades gestionadas\Número de actividades programadas *100
</t>
  </si>
  <si>
    <t>1. Recurso humano (Profesionales del área y jefe de Oficina para realizar seguimiento mensuales) y financiero.</t>
  </si>
  <si>
    <t>Jefe OCD, Profesionales y Asistenciales de la Oficina.</t>
  </si>
  <si>
    <t>RC-GSC-1</t>
  </si>
  <si>
    <t>Posibilidad de recibir una dádiva o beneficio a nombre propio o de un particular para alterar los resultados de los resultados de informes de seguimiento, evaluación y/o auditoría, con el fin de evitar la detección de malas prácticas o indebidos manejos en la gestión institucional.</t>
  </si>
  <si>
    <t>1. Falta de transparencia e integridad del servidor público
2. Falta de apropiación de los valores éticos institucionales por parte del servidor público.
3. Interés de ocultar información
4. No identificar, ni declarar un conflicto de interés oportunamente</t>
  </si>
  <si>
    <t>1. Pérdida de confianza en la entidad.
2. Pérdida de recursos económicos. 
3. Intervención de órganos de control.
4. Procesos sancionatorios, disciplinarios, fiscales y penales.</t>
  </si>
  <si>
    <t xml:space="preserve"> *Revisa el programa  general propuesto o plan de auditoría, los objetivos, metodología, actividades a ejecutar y determina su aprobación, e identifica las posibles fallas en la proramación de las actividades a desarrollar durante la auditoría. *El Jefe OCI verifica y aprueba el contenidado del informe preliminar de evaluación, seguimientoyauditoria de gestión, determina si el informe presentó inconsistencias o no estuvo lo sufientemente sustentado. * * * * *</t>
  </si>
  <si>
    <t>RC-GSC-2</t>
  </si>
  <si>
    <t>Posibilidad de recibir una dádiva o beneficio a nombre propio y/o de terceros para manipular la actuación disciplinaria.</t>
  </si>
  <si>
    <t>1. No aplicar o aplicar indebidamente la normatividad vigente.
2. Acción judicial en contra de la entidad.
3. Demoras en los trámites.
4. Viola el principio de imparcialidad.
5. Cuestiona la validez de la actuación.
6. Coloca en riesgo la independencia de la autoridad disciplinaria.</t>
  </si>
  <si>
    <t>ASOCIACIÓN RIESGOS DE CORRUPCIÓN A TRÁMITES UAECD</t>
  </si>
  <si>
    <t>TRÁMITE</t>
  </si>
  <si>
    <t>RIESGO DE CORRUPCIÓN ASOCIADO</t>
  </si>
  <si>
    <t>Rectificación de áreas y linderos</t>
  </si>
  <si>
    <t>Cambios producidos por la inscripción de predios o mejoras por edificaciones no declaradas u omitidas durante el proceso de formación o actualización del catastro</t>
  </si>
  <si>
    <t>Certificado catastral</t>
  </si>
  <si>
    <t>Autoestimación del avalúo catastral</t>
  </si>
  <si>
    <t>Cambio de propietario o poseedor de un bien inmueble</t>
  </si>
  <si>
    <t>Revisión de avalúo catastral de un predio</t>
  </si>
  <si>
    <t>Certificado de inscripción en el censo catastral Bogotá D.C.</t>
  </si>
  <si>
    <t>Rectificaciones de la información catastral</t>
  </si>
  <si>
    <t>Incorporación de obras físicas en los predios sometidos o no sometidos al régimen de propiedad horizontal</t>
  </si>
  <si>
    <t>Asignación de nomenclatura</t>
  </si>
  <si>
    <t>Englobe o desenglobe de dos o más predios</t>
  </si>
  <si>
    <t>Certificado de cabida y linderos Bogotá D.C.</t>
  </si>
  <si>
    <t>Incorporación, actualización, corrección y modificación cartográfica de levantamientos topográficos</t>
  </si>
  <si>
    <r>
      <t xml:space="preserve">Posibilidad de recibir dádivas o beneficios a nombre propio o de particulares en la </t>
    </r>
    <r>
      <rPr>
        <b/>
        <sz val="11"/>
        <color theme="1"/>
        <rFont val="Calibri"/>
        <family val="2"/>
        <scheme val="minor"/>
      </rPr>
      <t>radicación</t>
    </r>
    <r>
      <rPr>
        <sz val="11"/>
        <color theme="1"/>
        <rFont val="Calibri"/>
        <family val="2"/>
        <scheme val="minor"/>
      </rPr>
      <t xml:space="preserve"> de los trámites
Posibilidad de recibir dádivas o beneficios a nombre propio o de particulares para incidir en la </t>
    </r>
    <r>
      <rPr>
        <b/>
        <sz val="11"/>
        <color theme="1"/>
        <rFont val="Calibri"/>
        <family val="2"/>
        <scheme val="minor"/>
      </rPr>
      <t xml:space="preserve">gestión </t>
    </r>
    <r>
      <rPr>
        <sz val="11"/>
        <color theme="1"/>
        <rFont val="Calibri"/>
        <family val="2"/>
        <scheme val="minor"/>
      </rPr>
      <t>de los trámites y su respuesta.</t>
    </r>
  </si>
  <si>
    <t>Participación ciudadana y experiencia del servicio
Gestión catastral</t>
  </si>
  <si>
    <t>Participación ciudadana y experiencia del servicio</t>
  </si>
  <si>
    <t>Formular y desarrollar estrategias comunicacionales dirigidas a los grupos de valor de la UAECD, para fortalecer la comunicación interna, externa, y lograr el posicionamiento de la Unidad a nivel Distrital y Territorial. memoria institucional, apoyen la toma de decisiones y contribuya en la mejora continua de los productos y servicios.</t>
  </si>
  <si>
    <t>RS</t>
  </si>
  <si>
    <t>Portal Web 
(Servicio)</t>
  </si>
  <si>
    <t>1. Ausencia de parametros de seguridad
1a. Ausencia de copias de respaldo 
2. Ausencia de control de acceso al administrador de contenidos
2a. Asignación errada de los derechos de acceso a nivel de admnistración de la base de datos.</t>
  </si>
  <si>
    <t>1. Ataques cibernéticos
1a. Pérdida o modificación de la información
2. Falsificación de derechos</t>
  </si>
  <si>
    <t>El jefe de dependencia valida cada vez que se requiera que el manejo de la gestión de accesos al portal web sea realizado por las personas designadas por este. En caso de que el perfil de gestion de permisos cambie es el jefe de dependencia quien realizara la designación. Esta designación generalmente se realiza por correo electronico o se podria realizar por acta de reunión.</t>
  </si>
  <si>
    <t>Asesor de Comunicaciones</t>
  </si>
  <si>
    <t xml:space="preserve">El equipo de admnistradores de servidores realiza respaldo del servidor donde se encuentra el portal web. </t>
  </si>
  <si>
    <t>Instructivo de Copias de Respaldo y Recuperación</t>
  </si>
  <si>
    <t>El jefe de dependencia cuando se requiere solicita a la webmaster que se revoquen los accesos otorgados a las personas que realizan el manejo de la gestión de accesos al portal web. La evidencia se puede dejar por correo electronico o mesa de servicios de TI.</t>
  </si>
  <si>
    <t>Documento técnico Manual de Políticas de Seguridad y Privacidad de la Información / Instructivo de Gestión de Accesos</t>
  </si>
  <si>
    <t>EL oficial de seguridad de la información cada mes verifica el listado de las personas que no han asistido a las charlas de sensibilización en seguridad, con el fin de convocarlas para la siguiente charla. En caso que las personas no asistan , remite correo al personal , elnace de seguridad y jefe de dependencia para que se promueva la asistencia del mismo. La evidencia del control queda registrada en el correo remitido a los enlaces de cada dependencia y a los funcionarios o contratistas convocados.</t>
  </si>
  <si>
    <t>Documento Técnico Manual de Políticas Detalladas de Seguridad de la Información
Declaración de aplicabilidad</t>
  </si>
  <si>
    <t>1. Ausencia de parametros de seguridad
1a. Ausencia de copias de respaldo
2. Ausencia de control técnico sobre el software</t>
  </si>
  <si>
    <t>1. Falsificación de derechos
2. Fallas Humanas</t>
  </si>
  <si>
    <t>El equipo de admnistradores de servidores realiza respaldo del servidor donde se encuentra el portal web</t>
  </si>
  <si>
    <t>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t>
  </si>
  <si>
    <t>Procedimiento de Gestión de Infraestructura Tecnológica</t>
  </si>
  <si>
    <t>El grupo de operadores realiza diariamente actividades de monitoreo sobre las plataformas , inluido el portal web. En caso de presentarse indisponibilidad del servicio se reporta al administrador del portal web para que se tomen las medidas respectivas para restaurar el servicio.</t>
  </si>
  <si>
    <t>Credenciales de acceso a las Redes Sociales
(Servicio)</t>
  </si>
  <si>
    <t>1. Ausencia de mecanismos de identificación y autentificación, como la autentificación de usuario
2. Desconocimiento de las politicas de seguridad de la informacion</t>
  </si>
  <si>
    <t xml:space="preserve">El jefe de la dependencia cada vez que el gestor encargado de credenciales le remite elcorreo electrónico relacionado con las modificaciones de accesos y credenciales de redes sociales, revisa y verifica con el fin de confirmar que las modificaciones solicitadas se hallan realizado. La evidencia queda registrada en el correo electrónico.  </t>
  </si>
  <si>
    <t xml:space="preserve">Documento técnico manual de políticas detalladas de seguridad de la información </t>
  </si>
  <si>
    <t>1. Ausencia de parametros de seguridad
1a. Ausencia de copias de respaldo</t>
  </si>
  <si>
    <t>1. Ataques cibernéticos
1a. Perdida o borrado de la información. 
Mal funcionamiento del software</t>
  </si>
  <si>
    <t xml:space="preserve">El proveedor de las redes sociales realiza respaldo del contenido de la red con la periodicidad indicada en los acuerdo de niveles de servicio. En caso que se llege a presentar una indisponibilidad de la red social el gestor de redes sociales remite la notificación al proveedor para que se reestablezca el servicio. Se verifica el contenido y de ser necesario se escala nueva solicitud al proveedor para garantizar que el contenido sea el correcto. La evidencia queda en la opción de configuración de la red social y el gestor de redes sociales reporta a través de un correo electrónico al asesor de comunicaciones. </t>
  </si>
  <si>
    <t>Comunicadores Sociales
(Recurso Humano)</t>
  </si>
  <si>
    <t>1. Desconocimiento de politicas de seguridad de la información</t>
  </si>
  <si>
    <t xml:space="preserve">1. Ingenieria Social </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</si>
  <si>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</si>
  <si>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Documento Técnico Manual de Políticas Detalladas de Seguridad de la Información / Declaración de Aplicabilidad</t>
  </si>
  <si>
    <t>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t>
  </si>
  <si>
    <t>1. Alta rotación del personal</t>
  </si>
  <si>
    <t>1. Fuga de conocimiento</t>
  </si>
  <si>
    <t>La jefe de dependencia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t>
  </si>
  <si>
    <t>Documento Técnico Manual de Políticas Detalladas de Seguridad de la Información</t>
  </si>
  <si>
    <t xml:space="preserve">Establecer los lineamientos estratégicos y operativos en la formulación, seguimiento, evaluación y mejora continua de los procesos, la plataforma y planeación estratégica de la UAECD, en el marco del Modelo Integrado de Planeación y Gestión, para dar cumplimiento al Plan de Desarrollo Distrital y a la misionalidad de la Entidad.				
</t>
  </si>
  <si>
    <t>Fileserver OAPAP - \\fileserver.catastrobogota.gov.co\OAP</t>
  </si>
  <si>
    <t>Uso no autorizado de la información
Fallas Humanas</t>
  </si>
  <si>
    <t>El Propietario de información / Administrador de Carpetas realiza la solicitud de los accesos definidos para los  funcionarios / contratistas de su dependencia cada vez que se requiera, registrando una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</si>
  <si>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Lineamientos Fileserver / Procedimiento de Gestión de Accesos</t>
  </si>
  <si>
    <t>Recursos Humanos , Tecnológicos</t>
  </si>
  <si>
    <t xml:space="preserve">1. Jefe de la OAPAP 
2. Jefe de la OAPAP </t>
  </si>
  <si>
    <t>El propietario del activo cada vez que se presente un incidente de seguridad debera reportar la vulnerabilidad en la Mesa de Servicios de TI con el fin que se verifique el mismo. La evidencia del control queda registrada en la Mesa de Servicios de TI.</t>
  </si>
  <si>
    <t>Instructivo  Gestión de Incidentes de seguridad de la informacion</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</si>
  <si>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t>
  </si>
  <si>
    <t>Ausencia de copias de respaldo 
Desconocimiento de politicas de seguridad de la información
Ausencia de mantenimiento al fileserver</t>
  </si>
  <si>
    <t>Perdida o acceso no autorizado a la información 
Fallas Humanas
Incumplimiento en el mantenimiento del fileserver</t>
  </si>
  <si>
    <t>El Propietario de información / Administrador de Carpetas realiza la solicitud de los accesos definidos para los  funcionarios / contratistas de su dependencia cada vez que se requiera, registrando una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</si>
  <si>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Instructivo Gestión de Incidentes de seguridad de la información</t>
  </si>
  <si>
    <t>El jefe de dependencia revisa cada semestre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</si>
  <si>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t>
  </si>
  <si>
    <t>Documento Técnico de Políticas Detalladas de Seguridad de la Información</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</si>
  <si>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</si>
  <si>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Disponibilidad de Fileserver OAPAP - \\fileserver.catastrobogota.gov.co\OAP por Perdida o acceso no autorizado a la información 
Fallas Humanas
Incumplimiento en el mantenimiento del fileserver debido a Ausencia de copias de respaldo 
Desconocimiento de politicas de seguridad de la información
Ausencia de mantenimiento al fileserver</t>
  </si>
  <si>
    <t xml:space="preserve"> Realizar la gestión catastral con enfoque multipropósito en la ciudad capital y en las entidades territoriales en
donde se ejerza el rol como gestor y/o operador catastral a través de la formación, actualización, conservación y
difusión catastral.</t>
  </si>
  <si>
    <t>1. Tramites no inmediatos
(Información Digital/Electrónica- SIFJ)</t>
  </si>
  <si>
    <t xml:space="preserve">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</si>
  <si>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1. Hurto de Información.
2. Pérdida, corrupción, o modificación no autorizada de la información.
Fallas Humanas, Error en el uso</t>
  </si>
  <si>
    <t>alta</t>
  </si>
  <si>
    <t>moderado</t>
  </si>
  <si>
    <t>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t>
  </si>
  <si>
    <t>Instructivo de Gestión de Accesos / Lineamientos de Fileserver</t>
  </si>
  <si>
    <t>preventivo</t>
  </si>
  <si>
    <t>manual</t>
  </si>
  <si>
    <t>1. Humanos
2. Tecnoloógicos
3. Logísticos.</t>
  </si>
  <si>
    <t>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t>
  </si>
  <si>
    <t>Instructivo de Gestión de Accesos</t>
  </si>
  <si>
    <t>detectivo</t>
  </si>
  <si>
    <t>correctivo</t>
  </si>
  <si>
    <t>El jefe de dependencia/administrador del fileserver cada vez que se requiera revisa los accesos a la información del fileserver y cuando detecta que se deben realizar modificaciones realiza una solicitud a la Mesa de Servicios de Servicios de TI con el fin que se realicen los ajustes correspondientes. La evidencia del control queda registrada en la Mesa de Servicios de TI.</t>
  </si>
  <si>
    <t>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</si>
  <si>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 xml:space="preserve">
1. Falla en los sistemas.
2. Pérdida o corrupción de la información.
3. Fallas Humanas</t>
  </si>
  <si>
    <t>leve</t>
  </si>
  <si>
    <t>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</si>
  <si>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Instructivo de Copias de Respado</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</si>
  <si>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</si>
  <si>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t>
  </si>
  <si>
    <t>Instructivo Copias de Respaldo y Recuperación / Política de Copias de Respaldo y Recuperación</t>
  </si>
  <si>
    <t>1. Aplicativo Captura en Terreno - CT (SIFJ)
2. SIIC (GIC)
(Software)</t>
  </si>
  <si>
    <t>menor</t>
  </si>
  <si>
    <t>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t>
  </si>
  <si>
    <t>Documento Técnico Manual de Politicas Detalladas de Seguridad de la Información</t>
  </si>
  <si>
    <t>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t>
  </si>
  <si>
    <t>Procedimiento Desarrollo de Sistemas de Información</t>
  </si>
  <si>
    <t>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t>
  </si>
  <si>
    <t xml:space="preserve">Los profesionales de control de calidad diariamente realizan una muestra de los tramites, verificando la consistencia de la información contra la información registrada en el sistema, la cual debe estar acorde con la solicitud y cumplir con los criterios de calidad definidos. En caso que un trámite presente inconsisntencia se regresa al profesional que realizó el tramite con el fin que se realicen los ajustes necesarios. La evidencia del control queda registrada enl sistema (trzabilidad del tramite). </t>
  </si>
  <si>
    <t>Documento Técnico Mutaciones
Instructivo Certificación Cabida y Linderos
Instructivo Actualización Certificación Cabida y Linderos Ley 1682</t>
  </si>
  <si>
    <t>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t>
  </si>
  <si>
    <t>Instructivo DE COPIAS DE RESPALDO</t>
  </si>
  <si>
    <t>1. Fileserver de la SIE
(Servicio)</t>
  </si>
  <si>
    <t xml:space="preserve">1. Ausencia de Control de acceso 
2. Asignación errada de derechos 
3. Deficiencia en los controles de seguridad del software
4. Desconocimiento o no aplicación de las políticas de seguridad y privacidad de la información </t>
  </si>
  <si>
    <t>1. Perdida, borrado, modificación o uso no autorizado de información
1a Borrado, modificación intencional de la informacion
2. Abuso de derechos
3. Acceso no autorizado por parte de terceros
4. Fallas Humanas</t>
  </si>
  <si>
    <t>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</si>
  <si>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Recurso Humano  y
Tecnológicos</t>
  </si>
  <si>
    <t xml:space="preserve">El propietario del activo debera reportar la vulberabilidad el incidente presentado, una vez se presente </t>
  </si>
  <si>
    <t>Instructivo  Gestión de Incidentes de seguridad de la Información</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</si>
  <si>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</si>
  <si>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1. Ausencia de Copias de Respaldo
2. Deficiencia en los planes de continuidad
3. Desconocimiento o no aplicación de las políticas de seguridad y privacidad de la
información 
3. Fallas en los aplicativos por condiciones externas no controlables por la Unidad.</t>
  </si>
  <si>
    <t xml:space="preserve">1. Borrado, modificación intencional o no de la informacion
2. Fallas Humanas
3. Fallas en el aplicativo </t>
  </si>
  <si>
    <t>Instructivo de Copias de Respaldo</t>
  </si>
  <si>
    <t>Recurso Humano de la GIC</t>
  </si>
  <si>
    <t xml:space="preserve">
1,2,3 Ausencia de control de acceso a la información  digital
2. Deficiencia en la asignación de permisos.
3. Desconocimiento de Políticas de seguridad de la información</t>
  </si>
  <si>
    <t>1. Pérdida, borrado, modificación de información o Acceso no autorizado a los expedientes digitales con Datos Personales
2. Ataque intencionado de acceso a la información digital
3. Fallas Humanas</t>
  </si>
  <si>
    <t>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t>
  </si>
  <si>
    <t>Documento Técnico Manual de Políticas Detalladas de Seguridad de la Información.</t>
  </si>
  <si>
    <t xml:space="preserve">
1. Ausencia de respaldo de la información  digital
2. Desconocimiento de Políticas de Seguridad de la Información
3. Ausencia de Planes de continuidad</t>
  </si>
  <si>
    <t>1 y 3. Pérdida, borrado, modificación de información o Acceso no autorizado a los expedientes digitales con Datos Personales
2. Fallas Humanas</t>
  </si>
  <si>
    <t>La persona designadada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depencia hasta que se lleve a feliz término. El formato debe estar diligenciado y firmado por el profesional de retiro y el jefe de la dependencia. La secretaría debe radicar este en SRH. 
En caso del contratistaxxxxx</t>
  </si>
  <si>
    <t xml:space="preserve">Procedimiento Gestionar Retiro de Personal
FORMATO DE ENTREGA DE CARGO
</t>
  </si>
  <si>
    <t>Equipos de cómputo de funcionarios / contratistas de la SIE</t>
  </si>
  <si>
    <t>1. Entrenamiento insuficiente en seguridad
2. Uso incorrecto de software y hardware
3. Falta de conciencia acerca de la seguridad</t>
  </si>
  <si>
    <t>1,2,3 . Error en el Uso</t>
  </si>
  <si>
    <t>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t>
  </si>
  <si>
    <t>Documento Técnico de Políticas Detalladas de Seguridad y Privacidad de la Información</t>
  </si>
  <si>
    <t>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t>
  </si>
  <si>
    <t xml:space="preserve">El sistema cuando un usuario no ha cambiado la contraseña durante el tiempo establecido en el sistema, verifica la información y envia un mensaje al usuario para que se realice el cambio de la misma. En caso que no se realice el cambio no se puede acceder al equipo. </t>
  </si>
  <si>
    <t>1. Ausencia del personal
2. Desconicimiento de politicas</t>
  </si>
  <si>
    <t xml:space="preserve">1. Incumplimiento en la disponibilidad del personal
2. Abuso de derechos </t>
  </si>
  <si>
    <t>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t>
  </si>
  <si>
    <t>Documento Tecnico Manual de Políticas Detalladas de Seguridad de la Información / Declaración de aplicabilidad</t>
  </si>
  <si>
    <t>Archivo de Gestión de la SIE</t>
  </si>
  <si>
    <t>1. Almacenamiento sin ptocección
Ausencia de protección física de la edificación, puertas y ventanas</t>
  </si>
  <si>
    <t>1. Hurto de medios y documentos</t>
  </si>
  <si>
    <t>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t>
  </si>
  <si>
    <t xml:space="preserve">Declaración de aplicabilidad
PROCEDIMIENTO CONTROL INGRESO Y SALIDA DE PERSONAL A LAS INSTALACIONES Y A LAS ÁREAS SEGURAS DE LA UNIDAD </t>
  </si>
  <si>
    <t>1. Red energética inestable
2. Ausencia de protección física de la edificación, puertas y ventanas
3. Falta de planes de continuidad de negocio</t>
  </si>
  <si>
    <t>Pérdida del suministro de energía
2. Perdida, destrucción de información</t>
  </si>
  <si>
    <t xml:space="preserve">Pérdida de confidencialidad e integridad de 1. Tramites no inmediatos
(Información Digital/Electrónica- SIFJ) por 1. Hurto de Información.
2. Pérdida, corrupción, o modificación no autorizada de la información.
Fallas Humanas, Error en el uso debido a 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</si>
  <si>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Pérdida de Disponibilidad de 1. Tramites no inmediatos
(Información Digital/Electrónica- SIFJ) por 
1. Falla en los sistemas.
2. Pérdida o corrupción de la información.
3. Fallas Humanas debido a 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</si>
  <si>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 xml:space="preserve">Pérdida de confidencialidad e integridad de 1. Aplicativo Captura en Terreno - CT (SIFJ)
2. SIIC (GIC)
(Software) por 1. Hurto de Información.
2. Pérdida, corrupción, o modificación no autorizada de la información.
Fallas Humanas, Error en el uso debido a 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</si>
  <si>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Pérdida de Disponibilidad de 1. Aplicativo Captura en Terreno - CT (SIFJ)
2. SIIC (GIC)
(Software) por 
1. Falla en los sistemas.
2. Pérdida o corrupción de la información.
3. Fallas Humanas debido a 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</si>
  <si>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 xml:space="preserve">Pérdida de confidencialidad e integridad de 1. Fileserver de la SIE
(Servicio) por 1. Perdida, borrado, modificación o uso no autorizado de información
1a Borrado, modificación intencional de la informacion
2. Abuso de derechos
3. Acceso no autorizado por parte de terceros
4. Fallas Humanas debido a 1. Ausencia de Control de acceso 
2. Asignación errada de derechos 
3. Deficiencia en los controles de seguridad del software
4. Desconocimiento o no aplicación de las políticas de seguridad y privacidad de la información </t>
  </si>
  <si>
    <t>Pérdida de Confidencialidad de Recurso Humano de la GIC por 1. Pérdida, borrado, modificación de información o Acceso no autorizado a los expedientes digitales con Datos Personales
2. Ataque intencionado de acceso a la información digital
3. Fallas Humanas debido a 
1,2,3 Ausencia de control de acceso a la información  digital
2. Deficiencia en la asignación de permisos.
3. Desconocimiento de Políticas de seguridad de la información</t>
  </si>
  <si>
    <t>Pérdida de Disponibilidad de Recurso Humano de la GIC por 1 y 3. Pérdida, borrado, modificación de información o Acceso no autorizado a los expedientes digitales con Datos Personales
2. Fallas Humanas debido a 
1. Ausencia de respaldo de la información  digital
2. Desconocimiento de Políticas de Seguridad de la Información
3. Ausencia de Planes de continuidad</t>
  </si>
  <si>
    <t>Pérdida de confidencialidad e integridad de Equipos de cómputo de funcionarios / contratistas de la SIE por 1,2,3 . Error en el Uso debido a 1. Entrenamiento insuficiente en seguridad
2. Uso incorrecto de software y hardware
3. Falta de conciencia acerca de la seguridad</t>
  </si>
  <si>
    <t>Pérdida de Disponibilidad de Equipos de cómputo de funcionarios / contratistas de la SIE por 1. Incumplimiento en la disponibilidad del personal
2. Abuso de derechos  debido a 1. Ausencia del personal
2. Desconicimiento de politicas</t>
  </si>
  <si>
    <t>Pérdida de confidencialidad e integridad de Archivo de Gestión de la SIE por 1. Hurto de medios y documentos debido a 1. Almacenamiento sin ptocección
Ausencia de protección física de la edificación, puertas y ventanas</t>
  </si>
  <si>
    <t>Pérdida de Disponibilidad de Archivo de Gestión de la SIE por Pérdida del suministro de energía
2. Perdida, destrucción de información debido a 1. Red energética inestable
2. Ausencia de protección física de la edificación, puertas y ventanas
3. Falta de planes de continuidad de negocio</t>
  </si>
  <si>
    <t>1. Profesional delegado por Subgerente SIFJ, referente contratación.
2. Subgerente SIFJ , Profesional líder Conservación, profesionales líderes grupos de trabajo, profesional líder MIPG -Subgerencia de Información Física y Jurídica</t>
  </si>
  <si>
    <t xml:space="preserve">1. Tramites Inmediatos
2. Tramites no inmediatos 
3. Resoluciones
4. PQRS
5. OFICIOS Entidades territoriales -  UAECD
6. Memorias de la Actualización Catastral
7. Memorias de la Conservación Catastral
(Información Análoga)
</t>
  </si>
  <si>
    <t>1. Desconocimiento de las políticas de seguridad de la información                                                                                                  4. Insuficiencia en la gesti{on de accesos
Ausencia de protección física de la edificación, puertas y ventanas</t>
  </si>
  <si>
    <t xml:space="preserve">1. Perdida o hurto  de información                                                                             </t>
  </si>
  <si>
    <t>Recursos Humanos</t>
  </si>
  <si>
    <t xml:space="preserve">
El funcionario (a) desginado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(SantaRosa, Palmira, Dosquebradas, Pereira) se maneja bitacora de prestamo de documentos para llevar el control correspondiente.
</t>
  </si>
  <si>
    <t>Documento técnico Manual de Políticas Detalladas de Seguridad y Provacidad de la Información (Política de Escritorio y Pantalla Limpios)</t>
  </si>
  <si>
    <t>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t>
  </si>
  <si>
    <t>1. Tramites Inmediatos
2. Tramites no inmediatos 
3. Resoluciones
4. PQRS
5. OFICIOS Entidades territoriales -  UAECD
6. Memorias de la Actualización Catastral
7. Memorias de la Conservación Catastral
(Información Análoga)</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</si>
  <si>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</si>
  <si>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1. Perdida o hurto  de información                                            2. Espionaje remoto                          3. Incumplimiento en el mantenimiento del sistema de información                                            4. Copia fraudulenta del software                                                    5. Corrupción de los datos          </t>
  </si>
  <si>
    <t>El encargado de gestión documental cada vez que se requiere realiza la digitalización de documentos del territorio. Esta información es almacenada en Cordis. Semanalmente se remite consolidado de la información recibida al lider del subproceso de gestión documental.</t>
  </si>
  <si>
    <t>1. Tramites Inmediatos
2. Tramites no inmediatos 
3. Resoluciones
4. PQRS
5. OFICIOS Entidades territoriales -  UAECD
6. Memorias de la Actualización Catastral
7. Memorias de la Conservación Catastral
(Información Digital y/o Electrónica)</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</si>
  <si>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t>
  </si>
  <si>
    <t>La persona encargada de asignar permisos en la plataforma de sharepoint en cada territorio, realiza el proceso de asignación cada vez que se requiera dando los permisos al usuario de acuerdo al rol correspondiente. La evidencia de la asignación queda registrada en la plataforma.</t>
  </si>
  <si>
    <t xml:space="preserve">Documento Técnico Manual de Políticas Detalladas de Seguridad de la Información </t>
  </si>
  <si>
    <t>La información es respaldada  en la plataforma de Sharepoint</t>
  </si>
  <si>
    <t>El encargado de la plataforma de sharepoint de cada territorio cada vez que se requiera realiza procesos de restauración de la información con el fin de que esta se encuentre disponible. En caso de no poder realizar el proceso de restauración debe colocar una mesa de servicios de TI para que se solicite apoyo al proveedor de Microsoft para la respectiva recuperación. La evidencia de control queda en la mesa de servicios de TI.</t>
  </si>
  <si>
    <t>Go Catastral
(Software)</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</si>
  <si>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t>
  </si>
  <si>
    <t>Procedimiento Mantenimiento de Aplicaciones</t>
  </si>
  <si>
    <t>Procedimiento de Desarrollo de Sistemas de Informaciòn</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</si>
  <si>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t>
  </si>
  <si>
    <t>Procedimiento Gestión de Infraestructura Tecnológica</t>
  </si>
  <si>
    <t xml:space="preserve">El administrador de la plataforma diariamente realiza las copias de respaldo, con el fin de evitar la perdida de la información. La evidencia del respaldo queda en el servidor de la base de datos.
El grupo de operadores realiza mensualmente respaldo de las bases de datos plataforma en cintas magneticas.
</t>
  </si>
  <si>
    <t>Procedimiento de Copias de respaldo</t>
  </si>
  <si>
    <r>
      <t xml:space="preserve">El administrador de la plataforma cada vez que se requiera realiza el proceso de restauración de la aplicación y/o bases de datos. En caso de no poder restaurar la versión más reciente, se debe restaurar la última versión óptima.
</t>
    </r>
    <r>
      <rPr>
        <b/>
        <sz val="11"/>
        <rFont val="Calibri"/>
        <family val="2"/>
        <scheme val="minor"/>
      </rPr>
      <t xml:space="preserve">
</t>
    </r>
    <r>
      <rPr>
        <sz val="11"/>
        <rFont val="Calibri"/>
        <family val="2"/>
        <scheme val="minor"/>
      </rPr>
      <t xml:space="preserve">
</t>
    </r>
  </si>
  <si>
    <t>Sharepoint
(Servicio)</t>
  </si>
  <si>
    <t xml:space="preserve">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t>
  </si>
  <si>
    <t>Instructivo de incidentes de seguridad de la información</t>
  </si>
  <si>
    <t>El proveedor de servicios de nube realiza el respaldo de las herramientas colaborativas de acuerdo con lo descrito en el contrato firmado con la Unidad</t>
  </si>
  <si>
    <t>Documento Tecnico Manual de Políticas detalladas de seguridad de la información</t>
  </si>
  <si>
    <t>La información es respaldada automaticamente en la plataforma de Sharepoint</t>
  </si>
  <si>
    <t>En cada territorio existe un area donde se maneja la información fisica, el lugar es accedido unicamente por el personal de apoyo de gestión documental. En algunos casos el área cuenta con cerradura.</t>
  </si>
  <si>
    <t>El personal de la mesa de servicios cada vez que se va a entregar un equipo de cómputo, configura que el equipo cuente con usuario de administrador para realizar procesos de administración del equipo. Lo anterior se realiza con el fin que el usuario normal no pueda realizar instalaciones sobre el equipo asignado. En caso de no poder configurar el usuario admnistrador en el equipo, se debe  reinstalar el mismo hasta que se pueda realizar la configuración. La evidencia del proceso queda registrado en la mesa de servicios de TI y en el acta de entrega del equipo.</t>
  </si>
  <si>
    <t xml:space="preserve">Documento Técnico Manual de Políticas Detalladas de Seguridad de la Información / </t>
  </si>
  <si>
    <t>Pérdida de confidencialidad e integridad de 1. Tramites Inmediatos
2. Tramites no inmediatos 
3. Resoluciones
4. PQRS
5. OFICIOS Entidades territoriales -  UAECD
6. Memorias de la Actualización Catastral
7. Memorias de la Conservación Catastral
(Información Análoga)
 por 1. Perdida o hurto  de información                                                                              debido a 1. Desconocimiento de las políticas de seguridad de la información                                                                                                  4. Insuficiencia en la gesti{on de accesos
Ausencia de protección física de la edificación, puertas y ventanas</t>
  </si>
  <si>
    <t>Pérdida de Disponibilidad de 1. Tramites Inmediatos
2. Tramites no inmediatos 
3. Resoluciones
4. PQRS
5. OFICIOS Entidades territoriales -  UAECD
6. Memorias de la Actualización Catastral
7. Memorias de la Conservación Catastral
(Información Análoga)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</si>
  <si>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confidencialidad e integridad de 1. Tramites Inmediatos
2. Tramites no inmediatos 
3. Resoluciones
4. PQRS
5. OFICIOS Entidades territoriales -  UAECD
6. Memorias de la Actualización Catastral
7. Memorias de la Conservación Catastral
(Información Digital y/o Electrónica)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</si>
  <si>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1. Tramites Inmediatos
2. Tramites no inmediatos 
3. Resoluciones
4. PQRS
5. OFICIOS Entidades territoriales -  UAECD
6. Memorias de la Actualización Catastral
7. Memorias de la Conservación Catastral
(Información Digital y/o Electrónica)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</si>
  <si>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confidencialidad e integridad de Go Catastral
(Software)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</si>
  <si>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Go Catastral
(Software)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</si>
  <si>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confidencialidad e integridad de Sharepoint
(Servicio)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</si>
  <si>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Sharepoint
(Servicio)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</si>
  <si>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Gestionar la estandarización, consolidación, integración y disposición de los recursos de información geográfica de la Comunidad IDECA, para permitir y facilitar el descubrimiento, acceso, aprovechamiento, uso y apropiación de los datos geográficos de Bogotá.</t>
  </si>
  <si>
    <t>Aplicaciones móviles y web IDECA
(Software)</t>
  </si>
  <si>
    <t>1. Ausencia de control de acceso en las aplicaciones 
2. Deficiencia en la configuración de seguridad de las aplicaciones
3. Asignación errada de derechos de acceso
4. Desconocimiento de las políticas de seguridad de la información</t>
  </si>
  <si>
    <t>1. Pérdida, modificación o uso no autorizado de la información
2. Ataques externos cibernéticos.
3. Abuso de derechos
4. Fallas Humanas</t>
  </si>
  <si>
    <t>Para el acceso a las aplicaciones moviles y web de Ideca se maneja el control de acceso mediante la gestiòn de permisos.</t>
  </si>
  <si>
    <t>Procedimiento de Gestión de Infraestrcutura Tecnológica</t>
  </si>
  <si>
    <t>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t>
  </si>
  <si>
    <t>Bases de Datos Automatizadas 
1. Bases de datos geográfica
2. Bases de datos geográfica de servicios públicos
(Bases de Datos)</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</si>
  <si>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</si>
  <si>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1. Abuso de derechos
1a. Perdida, Hurto o modificación de la información
3. Falsificación de derechos.
4. Fallas Humanas</t>
  </si>
  <si>
    <t>El Gerente de Ideca cada vez que lo requiera, solicita un reporte de las cuentas de usuario activos a nivel de bases de datos y servicios geográficos sobre la administración de las bases de datos de MapasPro, Local y Azure con el fin de verificar los usuarios activos y evitar el uso inadecuado de la información. La solicitud se realiza por correo electrónico. En caso que se requiera realizar ajustes a la información reportada por la Suubgerencia de Infraestrcutura Tecnológica, se solicitan las modificaciones correspondientes. La envidencia del control queda en el correo electrónico.</t>
  </si>
  <si>
    <t>1. Ausencia de copias de respaldo 
1a. Ausencia de mecanismos de monitoreo
2. Ausencia de documentación
2a.Configuración incorrecta de parámetros 
3. Desconocimiento de políticas de seguridad de la información</t>
  </si>
  <si>
    <t>1. Mal funcionamiento del equipo y/o software
2. Perdida de información
3. Error en el uso</t>
  </si>
  <si>
    <t>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</si>
  <si>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t>
  </si>
  <si>
    <t>1. Bases de Datos con Información Personal entregada por Entidades públicas y privadas
(Bases de Datos)</t>
  </si>
  <si>
    <t>1. Ausencia de control de acceso
2. Desconocimiento de políticas de seguridad de la información</t>
  </si>
  <si>
    <t>1. Pérdida, borrado o uso no autorizado de la información
2. Fallas Humanas / error en el Uso</t>
  </si>
  <si>
    <t>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t>
  </si>
  <si>
    <t>a. Ausencia de copias de respaldo en equipos de cómputo</t>
  </si>
  <si>
    <t>a. Pérdida, borrado o uso no autorizado de la información}</t>
  </si>
  <si>
    <t>El profesional universitario delegado cada vez que  realiza una actualización sobre las bases de datos relacionadas con la Pandemia Covid19, carga esta información en el repositorio designado por la Alcaldia, con el fin que la información este disponible para las personas autorizadas. La evidencia del control queda en el repositorio designado.</t>
  </si>
  <si>
    <t>Pérdida de confidencialidad e integridad de Aplicaciones móviles y web IDECA
(Software) por 1. Pérdida, modificación o uso no autorizado de la información
2. Ataques externos cibernéticos.
3. Abuso de derechos
4. Fallas Humanas debido a 1. Ausencia de control de acceso en las aplicaciones 
2. Deficiencia en la configuración de seguridad de las aplicaciones
3. Asignación errada de derechos de acceso
4. Desconocimiento de las políticas de seguridad de la información</t>
  </si>
  <si>
    <t>Pérdida de confidencialidad e integridad de Bases de Datos Automatizadas 
1. Bases de datos geográfica
2. Bases de datos geográfica de servicios públicos
(Bases de Datos) por 1. Abuso de derechos
1a. Perdida, Hurto o modificación de la información
3. Falsificación de derechos.
4. Fallas Humanas debido a 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</si>
  <si>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Pérdida de Disponibilidad de Bases de Datos Automatizadas 
1. Bases de datos geográfica
2. Bases de datos geográfica de servicios públicos
(Bases de Datos) por 1. Mal funcionamiento del equipo y/o software
2. Perdida de información
3. Error en el uso debido a 1. Ausencia de copias de respaldo 
1a. Ausencia de mecanismos de monitoreo
2. Ausencia de documentación
2a.Configuración incorrecta de parámetros 
3. Desconocimiento de políticas de seguridad de la información</t>
  </si>
  <si>
    <t>Pérdida de confidencialidad e integridad de 1. Bases de Datos con Información Personal entregada por Entidades públicas y privadas
(Bases de Datos) por 1. Pérdida, borrado o uso no autorizado de la información
2. Fallas Humanas / error en el Uso debido a 1. Ausencia de control de acceso
2. Desconocimiento de políticas de seguridad de la información</t>
  </si>
  <si>
    <t>Pérdida de Disponibilidad de 1. Bases de Datos con Información Personal entregada por Entidades públicas y privadas
(Bases de Datos) por a. Pérdida, borrado o uso no autorizado de la información} debido a a. Ausencia de copias de respaldo en equipos de cómputo</t>
  </si>
  <si>
    <t xml:space="preserve">
Sicapital - Módulo de Facturación  (GCAU)
(Software)</t>
  </si>
  <si>
    <t>1. Debilidad en  parametros de seguridad
2 Fallas  en la asignación y control de privilegios y permisos en la plataforma
3. Desconocimiento de políticas de seguridad de la información}</t>
  </si>
  <si>
    <t>1. Ataques cibernéticos
2. Pérdida o modificación de la información.
2a Suplantación de usuarios autorizados
3 . Error en el uso</t>
  </si>
  <si>
    <t>El  administrador del módulo de facturación asigna los accesos y los roles de acuerdo al perfil y a las actividades que va a realizar. Una vez el funcionario es trasladado o cambia de funciones el usuario es desactivado y la trazabilidad queda dentro del sistema.facturacion</t>
  </si>
  <si>
    <t>El sistema del módulo de facturación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t>
  </si>
  <si>
    <t>El administrador de la plataforma a solicitud del jefe de dependencia o administrador operativo, restaura la base de datos de Sicapital-fatcuracion,  para recuperar la información que ha sido afectada, para lo cual presenta a traves dese presenta a traves de la mesa de servicios. En caso de no poder restaurar se deja la base de datos actual  y la evidencia del proceso de restauración queda en la mesa de servicios TI.</t>
  </si>
  <si>
    <t>Instructivo de copias de Respaldo y recuperación</t>
  </si>
  <si>
    <t>El jefe de dependencia o a quien este designe revisa el reporte de acceso remitido por el gestor de accesos con el fin de validar que usuarios tienen acceso al modulo de facturaci{on. En caso de requerir modificación coloca una mesa de servicios de TI o remite la información por correo.</t>
  </si>
  <si>
    <t xml:space="preserve">1. Debilidad en  parametros de seguridad
2. Falta  de mantenimienos preventivos y  correctivos.
3. Falta de cumplimiento del monitoreo permanente de la plataforma
3.Falta realización   Copias de respaldo  </t>
  </si>
  <si>
    <t xml:space="preserve">1. Ataques cibernéticos
3. Fallas en la plataforma tecnológica
</t>
  </si>
  <si>
    <t>el administrador de bases de datos realiza la copia de seguridad de la base de datos del sistema de información Sicapital diariamente.</t>
  </si>
  <si>
    <t>Los administradores de bases de datos revisan la matriz de programación de copias de respaldo con el fin de validar si a la base de datos de Sicapital (modulo de facturacion) se le esta realizando el respaldo correspondiente. En caso que el registro de la base de datos no este incluido en la matriz solicita al equipo de operadores de la SIT su inclusión en la matriz.</t>
  </si>
  <si>
    <t>Pérdida de confidencialidad e integridad de 
Sicapital - Módulo de Facturación  (GCAU)
(Software) por 1. Ataques cibernéticos
2. Pérdida o modificación de la información.
2a Suplantación de usuarios autorizados
3 . Error en el uso debido a 1. Debilidad en  parametros de seguridad
2 Fallas  en la asignación y control de privilegios y permisos en la plataforma
3. Desconocimiento de políticas de seguridad de la información}</t>
  </si>
  <si>
    <t xml:space="preserve">Pérdida de Disponibilidad de 
Sicapital - Módulo de Facturación  (GCAU)
(Software) por 1. Ataques cibernéticos
3. Fallas en la plataforma tecnológica
 debido a 1. Debilidad en  parametros de seguridad
2. Falta  de mantenimienos preventivos y  correctivos.
3. Falta de cumplimiento del monitoreo permanente de la plataforma
3.Falta realización   Copias de respaldo  </t>
  </si>
  <si>
    <t>Base de datos del Sistema Infodoc
Integrada con software de CA
Base de datos SIIC, LPC, FOCA
Base de datos ERP (SICAPITAL)
Repositorios de información misional historica
Repositorios de información índice del archivo digital
Base de datos de Desarrollo - SIIC
Base de datos de PreProducción - SIIC
Base de datos de Pruebas SIIC
Base de datos de DRP del SIIC
Base de datos en DRP - Sicapital
Bases de datos de los territorios
(Bases de Datos</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</si>
  <si>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Desconocimiento de las politicas de seguridad de la información</t>
  </si>
  <si>
    <t>1. Abuso de derechos
1a. Perdida, Hurto o modificación de la información
3. Falsificación de derechos.
4 y 5. Fallas Humanas</t>
  </si>
  <si>
    <t>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autorozados, el sistema no permite el ingreso. La evidencia del control queda registrada en la base de datos del sistema. – DETECTIVO</t>
  </si>
  <si>
    <t>Documento Tecnico Manual de Politicas Detalladas de Seguridad de la Información</t>
  </si>
  <si>
    <t>Recursos Humanos y Tecnológicos</t>
  </si>
  <si>
    <t>Gerente de Tecnologia / Subgerente de Infraestructura Tecnológica</t>
  </si>
  <si>
    <t>Los administradores de bases de datos una vez identificada por parte del equipo de seguridad de la información la información definida como clasificada o reservada a nivel de bases de datos (datos personales),  implementan herramientas de control para evitar que se pueda acceder a nivel de bases de datos a esta información. Lo anterior con el fin de garantizar la confidencialidad e integridad de la información. La evidencia del control queda registrado en la mesa de servicios de TI y en la base de datos donde se implemento.</t>
  </si>
  <si>
    <t>Los administradores de bases de datos cada vez que se requiere realizan revisión de los logs de auditoria de la base de datos con el fin de detectar irregularidades o eventos sospechosos que puedan afectar la seguridad de la información. En caso que se presente alguna alguna anomalia, realizan el tratamiento correspondiente. La evidencia del control queda registrado en correo electrónico o mesa de servicios de TI</t>
  </si>
  <si>
    <t>Los administradores de bases de datos mensualmente  realizan revisión de los logs de auditoria de las bases de datos con el fin de verificar el registro de los eventos en estos logs de auditoría . En caso que se presente alguna alguna anomalia, entrar a solucionarla. La evidencia del control queda registrado en correo electrónico o mesa de servicios de TI. No queda registrada evidencia del control en caso que todo este funcionando correctamente, pero en caso de que se presente una incidencia la evidencia queda soportada en la mesa de servciios de TI.</t>
  </si>
  <si>
    <t>1. Ausencia de copias de respaldo 
1a. Ausencia de mecanismos de monitoreo
2. Ausencia de documentación
2a.Configuración incorrecta de parámetros 
3. Ausencia de planes de continuidad
4. Desconocimiento de politicas de seguridad de la Información</t>
  </si>
  <si>
    <t>1. Mal funcionamiento del equipo y/o software
1. Perdida de información
2. Error en el uso</t>
  </si>
  <si>
    <t>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t>
  </si>
  <si>
    <t>El grupo de operadores apoyado por los administradores de plataforma (bases de datos),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t>
  </si>
  <si>
    <t>Documento Tecnico de Politicas Detalladas de Seguridad de la Información</t>
  </si>
  <si>
    <t>1. Desconocimiento de politicas de seguridad relacionadas con el cambio de contraseñas.
2. Desconocimiento del funcionamiento de las herramientas colaborativas</t>
  </si>
  <si>
    <t>1. Pérdida, borrado, modificación o acceso no autorizado a la información.
2. Error en el uso</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</si>
  <si>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t>
  </si>
  <si>
    <t>Instructivo de gestión de incidentes de seguridad de la información</t>
  </si>
  <si>
    <t>1. Ausencia de planes de continuidad 
2. Desconocimiento de politicas de seguridad de la Información</t>
  </si>
  <si>
    <t>1. Pérdida, borrado, modificación o acceso no autorizado a la información.</t>
  </si>
  <si>
    <t xml:space="preserve">El proveedor de servicios de nube realiza el respaldo de las herramientas colaborativas de acuerdo con lo descrito en el contrato firmado con la Unidad. </t>
  </si>
  <si>
    <t xml:space="preserve">El proveedor de servicios de nube realiza la restauración de la información de las herramientas colaborativas de acuerdo con lo descrito en el contrato firmado con la Unidad. </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</si>
  <si>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t>
  </si>
  <si>
    <t xml:space="preserve">En el evento en que un canal dedicado se caia se habilita automatica el canal de backup </t>
  </si>
  <si>
    <t>MESA DE SERVICIOS - CA
(Software)</t>
  </si>
  <si>
    <t>1. Defectos bien conocidos en el software
2. Desconocimiento de políticas de seguridad relacionadas con el control de acceso a información clasificada o reservada.
3. Asignación errada de derechos</t>
  </si>
  <si>
    <t xml:space="preserve">1 y 3. Abuso de los derechos
2. Modificación, Borrado o Acceso no autorizado a la información. </t>
  </si>
  <si>
    <t>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t>
  </si>
  <si>
    <t>Realizar charlas de seguridad para los funcionarios y contratistas de la Unidad  con el fin que conozcan los controles de seguridad y evitar la materializacion de riesgos</t>
  </si>
  <si>
    <t>1. Ausencia de copias de respaldo 
1a. Ausencia de mecanismos de monitoreo
2. Ausencia de documentación
2a.Configuración incorrecta de parámetros 
3. Ausencia de recurso humano que conozca el manejo de la herramienta.
4. Ausencia de planes de continuidad
5. Desconocimiento de politicas de seguridad de la Información</t>
  </si>
  <si>
    <t xml:space="preserve">1,2,3,4 Modificación, Borrado o Acceso no autorizado a la información. 
1. Abuso de derechos
2 y 3 Error en el uso </t>
  </si>
  <si>
    <t xml:space="preserve">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t>
  </si>
  <si>
    <t xml:space="preserve">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</si>
  <si>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 xml:space="preserve">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t>
  </si>
  <si>
    <t>ANTIVIRUS 
(Software)</t>
  </si>
  <si>
    <t>1. Configuración incorrecta de parametros 
2. Desconocimiento en el funcionamiento de la herramienta</t>
  </si>
  <si>
    <t>1. Ataques externos 
2. Error en el uso</t>
  </si>
  <si>
    <t>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t>
  </si>
  <si>
    <t>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t>
  </si>
  <si>
    <t>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t>
  </si>
  <si>
    <t>1. Ausencia de copias de respaldo
2. Ubicación de los archivos de configuración.
3. Ausencia de planes de continuidad</t>
  </si>
  <si>
    <t>1 y 3. Pérdida de la información de configuración
2. Mal funcionamiento de equipo donde se almacena los archivos de configuración</t>
  </si>
  <si>
    <t>EL administrador de la plataforma de antivirus mensualmente verifica que se están generando los  respaldos automáticos. De no generarse los respaldos, revisa la configuración de la herramienta. Las evidencias del seguimiento a la generación de backups queda registrada en el equipo del administrador de la plataforma</t>
  </si>
  <si>
    <t>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t>
  </si>
  <si>
    <t>FIREWALL AZURE 
FIREWALL DE APLICACIÓN AZURE
FIREWALLS DE APLICACIÓN
FIREWALL DE NUBE ORACLE
FIREWALL DE APLICACIÓN ORACLE
(Software)</t>
  </si>
  <si>
    <t>El firewall cada vez que administrador la plataforma se identifica con las credenciales, valida contra la información registrada en la base de usuarios autorizados en el firewall, con el fin de verificar los permisos del mismo. En caso de que las credenciales ingresadas no correspondan con las registradas en la base de usuarios, el sistema genera un mensaje indicando existencia de credenciales erróneas y no permite el ingreso. La evidencia del control queda registrada en la base de usuarios del sistema. – DETECTIVO</t>
  </si>
  <si>
    <t>1 y 3. Pérdida de la información de configuración
2. Mal funcionamiento de equipo donde se almacena los archivos de configuración</t>
  </si>
  <si>
    <t xml:space="preserve">El administrador de los firewalls mensualmente realiza las copias de respaldo de los archivos de configuración. La evidencia queda en el fielserver de la Gerencia de TI. </t>
  </si>
  <si>
    <t>Instructivo de Copias de respaldo</t>
  </si>
  <si>
    <t xml:space="preserve"> Subgerente de Infraestructura Tecnológica (Equipo de seguridad perimetral)</t>
  </si>
  <si>
    <t xml:space="preserve">El administrador de los firewalls / proveedor cada vez que se requiera realiza el proceso de restauración de los arcivos de configuración de los firewalls. En caso de no poder restaurarlos toca reinstalar versiones anteriores hasta que se pueda restaurar el servicio. </t>
  </si>
  <si>
    <t>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t>
  </si>
  <si>
    <t>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t>
  </si>
  <si>
    <t xml:space="preserve">
Soluciones de Copias de respaldo (Incluye Cintas Magnéticas)
(Software)</t>
  </si>
  <si>
    <t xml:space="preserve">1. Falta de conocimiento en el manejo de la herramienta
2. Ausencia de control de acceso al lugar donde se almacenan las cintas magnéticas.
3. Ausencia de control de accesos al servidor </t>
  </si>
  <si>
    <t>1. Error en el uso
2,3. Pérdida, modificación, borrado y acceso no autorizado a la información respaldada en las cintas magneticas</t>
  </si>
  <si>
    <t>El controlador de dominio  cada vez que el administrador de la solución de copias de respaldo ingresa con sus credenciales al servidor , valida contra la información , con el fin de verificar los permisos del mismo. En caso de que las credenciales ingresadas no correspondan con las autorizadas para acceder al servidor, no se permite el ingreso al mismo. La evidencia del control queda registrada en los logs de auditoria del servidor.</t>
  </si>
  <si>
    <t>Procedimiento de Infraestructura Tecnológica</t>
  </si>
  <si>
    <t>El proveedor de transporte de las cintas magnéticas una vez recibe o entrega las cintas magnéticas para traslado verifica que todos los medios que entrega o recibe se encuentren en la planilla de transporte. En caso de que se la cinta a entrega / recibir no este relacionada en la planilla de transporte, la incluye. La evidencia del control queda en la planilla de transporte.</t>
  </si>
  <si>
    <t>1. Ausencia de copias de respaldo de la base de datos de la solución.
2. Ausencia de planes de continuidad</t>
  </si>
  <si>
    <t>1,2. Pérdida de información</t>
  </si>
  <si>
    <t>La herramienta de copias de respaldo diariamente genera las copias de respaldo de la base de datos. La evidencia queda en la solución de copias de respaldo</t>
  </si>
  <si>
    <t>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t>
  </si>
  <si>
    <t>FILESERVER
(Hardware)</t>
  </si>
  <si>
    <t>Ausencia de control de acceso 
Desconocimiento en el uso o configuración de los dispositivos</t>
  </si>
  <si>
    <t>Perdida, modoficación de la informacion
2. Error en el uso - Fallas Humanas</t>
  </si>
  <si>
    <t>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t>
  </si>
  <si>
    <t xml:space="preserve">1 . Mantenimiento insuficiente
2. Ausencia de monitoreo a los mantenimientos
3. Ausencia de planes de continuidad
4. Falta de respaldo  de imágenes actualizadas de los servidores 
5. Falta de pruebas periódicas a las imágenes de los servidores 
6.Obsolescencia de los equipos </t>
  </si>
  <si>
    <t>1 y 2. Mal funcionamiento del equipo y/o software
3. Perdida de información</t>
  </si>
  <si>
    <t>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t>
  </si>
  <si>
    <t>Servidores Virtualizados en produccion
(Hardware)</t>
  </si>
  <si>
    <t xml:space="preserve">
1. Falta de respaldo  de imágenes actualizadas de los servidores 
2. Falta de pruebas periódicas a las imágenes de los servidores 
3. Daño en el hipervisor que gestiona los servidores virtuales</t>
  </si>
  <si>
    <t>1 y 2. Mal funcionamiento del equipo y/o software</t>
  </si>
  <si>
    <t>Cada vez que se presenta una indisponibilidad que no puede ser corregida sobre un servidor virtualizado, el grupo de administradores de plataforma, realizan el proceso de restauración del último respaldo que se tenga del mismo. En caso que no se cuente con el respaldo, se debe realiza la reinstalación desde cero. La evidencia queda en la mesa de servicios de TI.</t>
  </si>
  <si>
    <t>Los operadores diariamente validan las aplicaciones con el fin de verificar que se encuentren disponibles y en correcto funcionamiento. En caso de que se presente alguna falla, informan al administrador de la aplicacion y se crea una solicitud por mesa de servicios de TI indicando el servicio y servidor que presenta la indisponibilidad. La mesa de servicios de TI es atendida por los administradores para dar solución y restablecer el servicio. La evidencia del control queda en la Mesa de Servicio de TI.</t>
  </si>
  <si>
    <t>Se inicio migración de la infraestructura de servidores virtualizadosa la nube con el fin de mitigar los riesgos relacionados con la pérdida de disponibilidad de los mismos.</t>
  </si>
  <si>
    <t>FIREWALLS
SWITCH DE CORE
SWITCH WAN
(Hardware)</t>
  </si>
  <si>
    <t>1. Configuración incorrecta de parametros 
2. Desconocimiento en el funcionamiento de la herramienta
3. Deficiencia en el control de acceso</t>
  </si>
  <si>
    <t>1. Ataques externos 
2. Error en el uso
3. Modificacioón de configuracion de los equipos</t>
  </si>
  <si>
    <t>La plataforma cada vez que el administrador se identifica con las credenciales asignadas, valida contra la información registrada en la base de datos de configuración, con el fin de verificar los permisos y accesos autorizados al mismo. En caso de que las credenciales ingresadas no correspondan con las registradas en la base de datos, la plataforma no permite el ingreso al usuario. La evidencia del control queda registrada en la base de datos de la plataforma. – DETECTIVO</t>
  </si>
  <si>
    <t>Los administradores de plataforma cada vez que se requiere realizan revisión de los logs de auditoria de la plataforma administradacon el fin de detectar irregularidades o eventos sospechosos de las plataformas que puedan afectar la seguridad de la información. En caso que se presente alguna alguna anomalia, se escala a proveedor. La evidencia del escalamiento es reportada al proveedor.</t>
  </si>
  <si>
    <t>El administrador de cada plataforma/ servicio / sistema programa los mantenimientos/soportes de esta con el proveedor de servicio de acuerdo como este descrito en el contrato.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y en el informe del mantenimiento preventivo</t>
  </si>
  <si>
    <t>ORACLE FLASH STORAGE SYSTEM FS1
ORACLE STORAGETEK SL150
(Hardware)</t>
  </si>
  <si>
    <t xml:space="preserve">Cuando se presenta un incidente (relacionados con la configuración de la plataforma o errores de la misma) en una plataforma, el storage FS1  identica la falla y emite una alerta generando la apertura automática de un ticket al fabricante, con el fin de corregir o solucionar el incidente presentado. El fabricante indica lo que se debe realizar para que el afministrador al interior de la Unidad, realice las actividades para la respectiva solución del problema. . La evidencia del control queda en la mesa de servicios del fabricante. </t>
  </si>
  <si>
    <t>SISTEMA DE GRABACIÓN (EQUIPOS DE GRABACIÓN EN SALA Y PCS)
(Hardware)</t>
  </si>
  <si>
    <t>1,2,3. Ausencia de control de acceso a las salas.
4. Configuración incorrecta de parametros</t>
  </si>
  <si>
    <t>1. Modificación de parámetros de configuración de los equipos.
2. Hurto de elementos.
3. Acceso no autorizado a información clasificada o reservada.
4. Error en el uso</t>
  </si>
  <si>
    <t>Las grabaciones realizadas en el sistema son entregadas unicamente a las personas que solicitaron las grabaciones</t>
  </si>
  <si>
    <t>Documento Tecnico Manual de Políticas Detalladas de Seguridad y Privacidad de la Información</t>
  </si>
  <si>
    <t>Una vez entregadas las grabaciones, estas son eliminadas del dispositivo con el fin que no sean accedidas por personal no autorizado.</t>
  </si>
  <si>
    <t>1. Falta de conocimiento en el uso de las herramientas.</t>
  </si>
  <si>
    <t>1. Error en el uso, fallas humanas</t>
  </si>
  <si>
    <t>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t>
  </si>
  <si>
    <t>El proveedor cada vez que se informa sobre una falla en el sistema de grabación, atiende la solicitud de acuerdo con lo establecido enlo sprocedimientos de la Unidad</t>
  </si>
  <si>
    <t>Administradores de Seguridad Informática
Gerentes / Subgerentes
Administradores de Bases de Datos
Administradores de Sistemas Operativos/Servidores/Plataformas
(Recurso Humano)</t>
  </si>
  <si>
    <t>Desconocimiento de políticas de seguridad de la información</t>
  </si>
  <si>
    <t xml:space="preserve">Ataques de ingeniería social </t>
  </si>
  <si>
    <t>Recursos Humanos. Recursos Tecnológicos</t>
  </si>
  <si>
    <t>Gerente de Tecnologia / Subgerente de Infraestructura Tecnológica / Subgerente de Ingenierìa de Software</t>
  </si>
  <si>
    <t>1. Ausencia del personal
2. Desconicimiento de politicas de seguridad de la información</t>
  </si>
  <si>
    <t>La persona designadada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depencia hasta que se lleve a feliz término. El formato y/o informe final debe estar diligenciado y firmado por el profesional de retiro y el jefe de la dependencia. La secretaría debe radicar este en SRH o en la Subgerencia de Contratación para que sea adjuntado en el expediente correspondiente.</t>
  </si>
  <si>
    <t>Existencia de personal de respaldo para el desarrollo de las actividades</t>
  </si>
  <si>
    <t>El ingeniero asignado restaura el servicio acorde a la falla, realiza prueba en la plataforma, confirma la solución de la falla verificando aleatoriamente con los usuarios afectados si la solución fue efectiva.</t>
  </si>
  <si>
    <t>Procedimiento Gestión de la Infraestructura Tecnológica. Actividad: Restaurar el servicio, realizar pruebas, verificar la solución.</t>
  </si>
  <si>
    <t>1. Revisión mensual  de TI (gestor de acceso o quien se designe) verficar que los Jefes de Dependencia realicen la solicitud de inactivación conforme el  reporte  remitido respecto de las cuentas de usuario de red que expiraron hasta el corte mensual y por inactividad mayor a 60 días.
2.Socializar trimestralmente los lineamientos establecidos para la entrega de información en el marco de las políticas de seguridad y privacidad de la información.</t>
  </si>
  <si>
    <t>Indicador: Revisiones realizadas de inactivación
a. Meta: 100% 
b. Fórmula: ( Revisiones realizadas /Revisiones programadas)*100
Indicador: Socializaciones realizadas
a. Meta: 100%
b. Fórmula: (Socializaciones realizadas / Socializaciones programadas)*100</t>
  </si>
  <si>
    <t>a. Subgerente Infraestructura Tecnológica
b. Administradores de recursos tecnológicos
c. Operador gestión cuentas de usuario
d. Jefes de Dependencia
e. Oficial de Seguridad</t>
  </si>
  <si>
    <t xml:space="preserve">Administrar los recursos financieros y proveer información presupuestal, contable y de tesorería para apoyar el cumplimiento de la misión de la UAECD
</t>
  </si>
  <si>
    <t>Expediente de Contratos (Información Digital)</t>
  </si>
  <si>
    <t>1. Ausencia en el control de acceso al fileserver.
2. Asignación erronea de permisos de acceso.
3. Desconocimiento de politicas de seguridad de la información.</t>
  </si>
  <si>
    <t>1. Hurto, perdida o modificación de documentos.
2. Abuso de derechos.
3. Fallas Humanas.</t>
  </si>
  <si>
    <t>Instructivo de Gestión de Accesos / Lineamientos de Fileserver.</t>
  </si>
  <si>
    <t>Recursos Humanos, Técnicos y Tecnológicos</t>
  </si>
  <si>
    <t>Subgerente Administrativo y Financiero</t>
  </si>
  <si>
    <t>Instructivo de Gestión de Accesos.</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</si>
  <si>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</si>
  <si>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Documento Técnico Manual de Políticas Detalladas de Seguridad de la Información.
Declaración de aplicabilidad.</t>
  </si>
  <si>
    <t>1. Borrado de información (incluye  datos personales ) por error humano.
2. Borrado intencional de información.
3. Ausencia de copias de respaldo o backups de la información.
4. Desconocimiento de politicas de seguridad de la información</t>
  </si>
  <si>
    <t xml:space="preserve">
1. Fallas Humanas.
2. Conflicto de Intereses.
3. Pérdida de información.
4. Fallas Humanas.</t>
  </si>
  <si>
    <t>documentado</t>
  </si>
  <si>
    <t>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t>
  </si>
  <si>
    <t xml:space="preserve">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</si>
  <si>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 xml:space="preserve">1. SICAPITAL: LIMAY: LIBRO MAYOR (Software)
2. SICAPITAL-OPGET: SISTEMA OPERACIÓN Y GESTIÓN DE TESORERÍA (Software)
</t>
  </si>
  <si>
    <t>1. Debilidad en  parámetros de seguridad.
2. Fallas  en la asignación de privilegios y permisos en la plataforma.
3. Defectos conocidos en el software.
4. Desconocimiento de políticas de seguridad de la información.
5. Falta de mantenimientos preventivos y correctivos.</t>
  </si>
  <si>
    <t>1. Ataques cibernéticos.  
2. Pérdida o modificación de la información.
3. Suplantación de usuarios autorizados.
4. Error en el uso / Fallas Humanas.</t>
  </si>
  <si>
    <t>El sistema de SICAPITAL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t>
  </si>
  <si>
    <t>Instructivo Gestión de Accesos</t>
  </si>
  <si>
    <t xml:space="preserve">Continuar con la revisiòn del reporte de accesos remitido por el gestor de accesos y solicitar las modificaciones (cuando se requieran) </t>
  </si>
  <si>
    <t>Recursos Humanos, Tecnologicos</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</si>
  <si>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t>
  </si>
  <si>
    <t>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</si>
  <si>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 xml:space="preserve">
1. Error en el uso / Fallas Humanas.
2. Fallas en la plataforma tecnológica.
3. Perdida de información.</t>
  </si>
  <si>
    <t>El Subgerente de Ingenieria de Software/Jefe de Dependencia SAF-Financiera revisa cada año la matriz de programación de copias de respaldo y recuperación, remitida por el gestor de accesos, con el fin de verificar que se realice el respaldo correspondiente de los sistemas de la entidad. El Subgerente de Ingenieria de Software/Jefe de Dependencia SAF-Financiera  revisa la matriz y en caso de ser necesario solicita realizar las modificaciones pertinentes. La evidencia queda registrada en una mesa de servicios de TI. - DETECTIVO</t>
  </si>
  <si>
    <t>Fileserver de SAF - Financiera</t>
  </si>
  <si>
    <t xml:space="preserve">
1. Ausencia de control de acceso a la información  digital.
2. Deficiencia en la asignación de permisos.
3. Desconocimiento de políticas de seguridad de la información.</t>
  </si>
  <si>
    <t>1. Pérdida, borrado, modificación de información o acceso no autorizado a los expedientes digitales con Datos Personales. 
2. Ataque intencionado de acceso a la información digital - Abuso de derechos.
3. Fallas humanas.</t>
  </si>
  <si>
    <t>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t>
  </si>
  <si>
    <t>1. Ausencia de copias de respaldo.
2. Desconocimiento de políticas de seguridad de la información.
3. Ausencia de planes de continuidad.</t>
  </si>
  <si>
    <t>1. Perdida o borrado de la información.
2. Fallas Humanas.</t>
  </si>
  <si>
    <t>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</si>
  <si>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Equipos de Financiera</t>
  </si>
  <si>
    <t>1. Ausencia de control de acceso.
2. Desconocimiento de políticas de seguridad de la información.</t>
  </si>
  <si>
    <t>1. Perdida o modificación de información. 
2. Fallas Humanas.</t>
  </si>
  <si>
    <t>1. Ausencia de copias de respaldo.
2. Desconocimiento u omisión de políticas de seguridad de la información.
3. Ausencia de planes de continuidad.
4. Mantenimiento insuficiente / Instalación fallida de los medios de almacenamiento.</t>
  </si>
  <si>
    <t>1. Perdida o borrado de información. 
2. Fallas Humanas.
3. Incumplimiento en el mantenimiento de los equipos de cómputo.</t>
  </si>
  <si>
    <t>Funcionarios de Financiera</t>
  </si>
  <si>
    <t>Ausencia del personal.
Entrenamiento insuficiente en seguridad.
Falta de conciencia acerca de la seguridad.</t>
  </si>
  <si>
    <t>1. Incumplimiento en la disciplina del personal.
2. Error en uso.</t>
  </si>
  <si>
    <t>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confidencialidadno se encuentre firmado, se solicita al funcionario/contratista la firma del mismo.</t>
  </si>
  <si>
    <t>Alta Rotación de personal especializado.
Falta de conciencia acerca de la seguridad.</t>
  </si>
  <si>
    <t>1. Perdida, fuga de información.
2. Entrega de información a terceros.</t>
  </si>
  <si>
    <t>El jefe de dependencia o el lider de proceso verifica que exista minimo dos personas que conozcan una misma actividad que se desarrolla en la dependencia con el fin que en el evento que una persona falte la otra reemplaza las actividades correpondientes. Las evidencias del control son los formatos de acta de entrega (plica para vacaciones, licencias, retiros, incapacidades, traslados). En e caso de subproceso de presupuesto, se deja evidencias de las grabaciones de como se realizan las actividades en el subproceso.</t>
  </si>
  <si>
    <t>BOGDATA</t>
  </si>
  <si>
    <t>El sistema de BOGDATA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(COntrol realizado por un tercero)</t>
  </si>
  <si>
    <t>Documentación SHD</t>
  </si>
  <si>
    <t xml:space="preserve">1. Ausencia de copias de respaldo por parte de SHD.
2. Desconocimiento u omisión de políticas de seguridad de la información.
3. Ausencia de planes de continuidad.
</t>
  </si>
  <si>
    <t xml:space="preserve">1. Perdida o borrado de información. 
2. Fallas Humanas.
</t>
  </si>
  <si>
    <t>La SHD realiza respaldo de la información del sistema de información BOGDATA (Control realizado por un tercero)</t>
  </si>
  <si>
    <t>Pérdida de confidencialidad e integridad de Expediente de Contratos (Información Digital) por 1. Hurto, perdida o modificación de documentos.
2. Abuso de derechos.
3. Fallas Humanas. debido a 1. Ausencia en el control de acceso al fileserver.
2. Asignación erronea de permisos de acceso.
3. Desconocimiento de politicas de seguridad de la información.</t>
  </si>
  <si>
    <t>Pérdida de Disponibilidad de Expediente de Contratos (Información Digital) por 
1. Fallas Humanas.
2. Conflicto de Intereses.
3. Pérdida de información.
4. Fallas Humanas. debido a 1. Borrado de información (incluye  datos personales ) por error humano.
2. Borrado intencional de información.
3. Ausencia de copias de respaldo o backups de la información.
4. Desconocimiento de politicas de seguridad de la información</t>
  </si>
  <si>
    <t>Pérdida de confidencialidad e integridad de 1. SICAPITAL: LIMAY: LIBRO MAYOR (Software)
2. SICAPITAL-OPGET: SISTEMA OPERACIÓN Y GESTIÓN DE TESORERÍA (Software)
 por 1. Ataques cibernéticos.  
2. Pérdida o modificación de la información.
3. Suplantación de usuarios autorizados.
4. Error en el uso / Fallas Humanas. debido a 1. Debilidad en  parámetros de seguridad.
2. Fallas  en la asignación de privilegios y permisos en la plataforma.
3. Defectos conocidos en el software.
4. Desconocimiento de políticas de seguridad de la información.
5. Falta de mantenimientos preventivos y correctivos.</t>
  </si>
  <si>
    <t>Pérdida de Disponibilidad de 1. SICAPITAL: LIMAY: LIBRO MAYOR (Software)
2. SICAPITAL-OPGET: SISTEMA OPERACIÓN Y GESTIÓN DE TESORERÍA (Software)
 por 
1. Error en el uso / Fallas Humanas.
2. Fallas en la plataforma tecnológica.
3. Perdida de información. debido a 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</si>
  <si>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Pérdida de confidencialidad e integridad de Fileserver de SAF - Financiera por 1. Pérdida, borrado, modificación de información o acceso no autorizado a los expedientes digitales con Datos Personales. 
2. Ataque intencionado de acceso a la información digital - Abuso de derechos.
3. Fallas humanas. debido a 
1. Ausencia de control de acceso a la información  digital.
2. Deficiencia en la asignación de permisos.
3. Desconocimiento de políticas de seguridad de la información.</t>
  </si>
  <si>
    <t>Pérdida de Disponibilidad de Fileserver de SAF - Financiera por 1. Perdida o borrado de la información.
2. Fallas Humanas. debido a 1. Ausencia de copias de respaldo.
2. Desconocimiento de políticas de seguridad de la información.
3. Ausencia de planes de continuidad.</t>
  </si>
  <si>
    <t>Pérdida de confidencialidad e integridad de Equipos de Financiera por 1. Perdida o modificación de información. 
2. Fallas Humanas. debido a 1. Ausencia de control de acceso.
2. Desconocimiento de políticas de seguridad de la información.</t>
  </si>
  <si>
    <t>Pérdida de Disponibilidad de Equipos de Financiera por 1. Perdida o borrado de información. 
2. Fallas Humanas.
3. Incumplimiento en el mantenimiento de los equipos de cómputo. debido a 1. Ausencia de copias de respaldo.
2. Desconocimiento u omisión de políticas de seguridad de la información.
3. Ausencia de planes de continuidad.
4. Mantenimiento insuficiente / Instalación fallida de los medios de almacenamiento.</t>
  </si>
  <si>
    <t>Pérdida de Confidencialidad de Funcionarios de Financiera por 1. Incumplimiento en la disciplina del personal.
2. Error en uso. debido a Ausencia del personal.
Entrenamiento insuficiente en seguridad.
Falta de conciencia acerca de la seguridad.</t>
  </si>
  <si>
    <t>Pérdida de Disponibilidad de Funcionarios de Financiera por 1. Perdida, fuga de información.
2. Entrega de información a terceros. debido a Alta Rotación de personal especializado.
Falta de conciencia acerca de la seguridad.</t>
  </si>
  <si>
    <t>Pérdida de confidencialidad e integridad de BOGDATA por 1. Perdida o modificación de información. 
2. Fallas Humanas. debido a 1. Ausencia de control de acceso.
2. Desconocimiento de políticas de seguridad de la información.</t>
  </si>
  <si>
    <t xml:space="preserve">Pérdida de Disponibilidad de BOGDATA por 1. Perdida o borrado de información. 
2. Fallas Humanas.
 debido a 1. Ausencia de copias de respaldo por parte de SHD.
2. Desconocimiento u omisión de políticas de seguridad de la información.
3. Ausencia de planes de continuidad.
</t>
  </si>
  <si>
    <t>Expediente de Procesos Judiciales
(Información Análoga)</t>
  </si>
  <si>
    <t>1. Ausencia de control de acceso a los expedientes</t>
  </si>
  <si>
    <t>1. Acceso no autorizado a los expedientes con Datos Personales
1, 2 Pérdida, modificación y hurto de informacion</t>
  </si>
  <si>
    <t>Continuar con las sensibilizaciones en temas de seguridad de la información (acceso a la información Física) para los abogados</t>
  </si>
  <si>
    <t>Meta=50% de abogados sensibilizados
# Personas sensibilizadas / # Personas convocadas*100</t>
  </si>
  <si>
    <t>Gerente Juridico</t>
  </si>
  <si>
    <t>1. Ausencia de control de acceso a los expedientes
2. Desconocimiento de Políticas de seguridad de la información
3. Ausencia de planes de continuidad</t>
  </si>
  <si>
    <t>1 y 3. Pérdida o destrucción  de la informacion (datos personales)
2. Fallas Humanas</t>
  </si>
  <si>
    <t>Expediente de Procesos Judiciales
(Información Electrónica)</t>
  </si>
  <si>
    <t>Meta1=50% de abogados sensibilizados
# Personas sensibilizadas / # Personas convocadas*100
Meta2. 2 revisiones del reporte de cuentas de usuario
#reportes revisados/reportes programados para revision</t>
  </si>
  <si>
    <t>Lineamientos Fileserver / Instructivo de Gestión de Accesos</t>
  </si>
  <si>
    <t xml:space="preserve">El propietario del activo cada vez que se presente un incidente de seguridad debera reportar la vulberabilidad en la Mesa de Servicios de TI con el fin que se verifique el mismo. La evidencia del control queda registrada en la Mesa de Servicios de TI </t>
  </si>
  <si>
    <t>Instructivo Gestión de Incidentes de Seguridad de la Información</t>
  </si>
  <si>
    <t xml:space="preserve">
1. Ausencia de control de acceso a la información  digital
2. Desconocimiento de Políticas de Seguridad de la Información
3. Ausencia de Planes de continuidad</t>
  </si>
  <si>
    <t>Continuar con las sensibilizaciones en temas de seguridad de la información (acceso a la información digital/electrónica) para los abogados</t>
  </si>
  <si>
    <t>Archivo de Gestión GERENCIA JURIDICA</t>
  </si>
  <si>
    <t>Continuar con las sensibilizaciones en temas de seguridad de la información (acceso a areas seguras) para los abogados</t>
  </si>
  <si>
    <t>Pérdida de confidencialidad e integridad de Expediente de Procesos Judiciales
(Información Análoga) por 1. Acceso no autorizado a los expedientes con Datos Personales
1, 2 Pérdida, modificación y hurto de informacion debido a 1. Ausencia de control de acceso a los expedientes</t>
  </si>
  <si>
    <t>Pérdida de Disponibilidad de Expediente de Procesos Judiciales
(Información Análoga) por 1 y 3. Pérdida o destrucción  de la informacion (datos personales)
2. Fallas Humanas debido a 1. Ausencia de control de acceso a los expedientes
2. Desconocimiento de Políticas de seguridad de la información
3. Ausencia de planes de continuidad</t>
  </si>
  <si>
    <t>Pérdida de Disponibilidad de Expediente de Procesos Judiciales
(Información Electrónica) por 1 y 3. Pérdida, borrado, modificación de información o Acceso no autorizado a los expedientes digitales con Datos Personales
2. Fallas Humanas debido a 
1. Ausencia de control de acceso a la información  digital
2. Desconocimiento de Políticas de Seguridad de la Información
3. Ausencia de Planes de continuidad</t>
  </si>
  <si>
    <t>Pérdida de confidencialidad e integridad de Archivo de Gestión GERENCIA JURIDICA por 1. Acceso no autorizado a los expedientes con Datos Personales
1, 2 Pérdida, modificación y hurto de informacion debido a 1. Ausencia de control de acceso a los expedientes</t>
  </si>
  <si>
    <t>Pérdida de Disponibilidad de Archivo de Gestión GERENCIA JURIDICA por 1 y 3. Pérdida o destrucción  de la informacion (datos personales)
2. Fallas Humanas debido a 1. Ausencia de control de acceso a los expedientes
2. Desconocimiento de Políticas de seguridad de la información
3. Ausencia de planes de continuidad</t>
  </si>
  <si>
    <t>Gestionar el talento humano de la Unidad en el ciclo de vida del servidor público (ingreso, permanencia y retiro), con el propósito de contribuir a su desarrollo integral; así como, propiciar un clima y cultura organizacional que apoyen el cumplimiento de la misión de la Entidad.</t>
  </si>
  <si>
    <t>1. Historias Laborales 
2. Nómina - Novedades de Nómina - electronico para el 2022
3. Expedientes de Provisión de personal - electronico para el 2022
- (Información Análoga)</t>
  </si>
  <si>
    <t xml:space="preserve">1. Ausencia de control de acceso
2. Desconocimiento o no aplicación de las políticas de seguridad y privacidad de la
información </t>
  </si>
  <si>
    <t>1. Hurto, Pérdida, destrucción, acceso o uso no autorizado de la información 
2. Fallas Humanas
3. Modificación o corrupción de documentos</t>
  </si>
  <si>
    <t>El jefe de dependencia una vez se retira el servidor de la entidad, solita a la Subgerencia Administrativa y Financiera la eliminación de los accesos al archivo  físico de la Subgerencia de Talento Humano,  con el propósito de garantizar que el ex - servidor  no pueda acceder al archivo donde se encuentran los documentos. Se debe remitir un correo electronico ala SAF indicando la novedad. En caso de no remitir el correo electronico se puede materializar el riesgo. La evidencia de la ejecicuón del control es el correo electronico.</t>
  </si>
  <si>
    <t xml:space="preserve">
Documento Técnico Manual de Políticas Detalladas de Seguridad de la Informacion</t>
  </si>
  <si>
    <t>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t>
  </si>
  <si>
    <t>Declaración de Aplicabilidad / Documento Técnico Manual de Politicas Detaladas de Seguridad de la Información</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</si>
  <si>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t>
  </si>
  <si>
    <t>1. Entrenamiento insuficiente en seguridad
2. Falta de conciencia acerca de la seguridad
3. Uso inadecuado o descuidado del control de acceso físico a las edificaciones y los recintos
3. No tener las historias laborales escaneadas en su totalidad</t>
  </si>
  <si>
    <t>1. Daño físico por daños con agua o fuego
2. Fenómenos sísmicos
3. Acceso no autorizado de los datos personales
4. Robo de medios o documentos</t>
  </si>
  <si>
    <t>Documento Técnico manual de Politicas Detalladas de Seguridad de la Información</t>
  </si>
  <si>
    <t>1. Historias Laborales 
2. Nómina - Novedades de Nómina - electronico para el 2022
3. Expedientes de Provisión de personal - electronico para el 2022
- (Información Digital / Electronica)</t>
  </si>
  <si>
    <t>1. Entrenamiento insuficiente en seguridad
2. Falta de conciencia acerca de la seguridad
3. Acceso intencionado por parte de personal no autorizado
4. Deficiencia en la asignación de permisos</t>
  </si>
  <si>
    <t>1. Acceso no autorizado de los datos personales
2. Robo de medios o documentos
3. Perdida o modificación de información
4. Abuso de derechos</t>
  </si>
  <si>
    <t>Subgerente de Talento Humano</t>
  </si>
  <si>
    <t>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t>
  </si>
  <si>
    <t>1. Uso inadecuado o descuidado del control de acceso físico a las edificaciones y los recintos
2. Entrenamiento insuficiente en seguridad
3. Falta de conciencia acerca de la seguridad
5. No tener el back de las historias laborales escaneadas y archivadas en el WCC</t>
  </si>
  <si>
    <t>1. Acceso no autorizado de los datos personales
2. Robo de medios y documentos
3. Daño físico por agua o fuego
4. Daño por un evento sísmico</t>
  </si>
  <si>
    <r>
      <t xml:space="preserve">El operador del datacenter diariamente verifica la ejecución de los </t>
    </r>
    <r>
      <rPr>
        <sz val="11"/>
        <color rgb="FF000000"/>
        <rFont val="Calibri"/>
        <family val="2"/>
        <scheme val="minor"/>
      </rPr>
      <t xml:space="preserve">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r>
  </si>
  <si>
    <t>Bases de Datos con información sensible de los servidores públicos de la UAECD</t>
  </si>
  <si>
    <t>1. Gestión deficiente de las contraseñas 
2. No existencia de una copia de seguridad
3. Ubicación no adecuada de la información (equipos de los funcionarios)</t>
  </si>
  <si>
    <t>1. Pérdida, modificación o borrado de datos personales
2. Acceso no autorizado a los datos personales</t>
  </si>
  <si>
    <t>1. No existencia de una copia de seguridad
2.Ausencia de responsabilidades en la seguridad de la información en la descripción de los cargos
3. Ubicación no adecuada de la información (equipos de los funcionarios)</t>
  </si>
  <si>
    <t>1. Pérdida o borrado de datos personales
2. Acceso no autorizado a los datos personales
3. Pérdida, destrucción, acceso o uso no autorizado</t>
  </si>
  <si>
    <t>Archivo de Gestión de la SRH
(Instalaciones)</t>
  </si>
  <si>
    <t>1. Ausencia de control de accesos
2. Uso inadecuado o descuidado del control de acceso físico a las edificaciones y los recintos
3. Desconocimiento de políticas de seguridad</t>
  </si>
  <si>
    <t>1. Daños físicos daños por agua, fuego 
2. Eventos naturales: inundación o fenómenos sísmicos</t>
  </si>
  <si>
    <t>1. Daño físico por daños por agua o fuego
2. Fenómenos sísmicos
3. Acceso no autorizado de los datos personales
4. Robo de medios o documentos</t>
  </si>
  <si>
    <t>Sicapital -Perno
(Software)</t>
  </si>
  <si>
    <t>1.Ausencia de mecanismos de identificación y autentificación, como la autentificación de usuario
2.Ausencia de responsabilidades en la seguridad de la información en la descripción de los cargos
3. Desconocimiento de políticas de seguridad de la información</t>
  </si>
  <si>
    <t>1. Uso no autorizado del equipo
2. Corrupción de los datos
3. Pérdida o borrado de información</t>
  </si>
  <si>
    <t>El sistema de SIC-CAPITAL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t>
  </si>
  <si>
    <t>Instructivo GESTION DE ACCESOS</t>
  </si>
  <si>
    <t>1. Ausencia de planes de continuidad
2. Arquitectura insegura de la red
3. Ausencia de copias de respaldo</t>
  </si>
  <si>
    <t>1. Procesamiento ilegal de los datos
2. Robo de medios o documentos</t>
  </si>
  <si>
    <t>El sistema de información SICAPITAL_PERNO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t>
  </si>
  <si>
    <t>Los administradores de plataforma / bases de datos  revisan cada año la matriz de programación de copias de respaldo y recuperación, remitida por el gestor de accesos, con el fin de verificar que se realice el respaldo correspondiente de los sistemas de la entidad. Los administradores de plataforma / bases de datos  revisan la matriz y en caso de ser necesario solicitan realizar las modificaciones pertinentes. La evidencia queda registrada en una mesa de servicios de TI o por correo electrònico.</t>
  </si>
  <si>
    <t xml:space="preserve">Correos Electrónicos de  SRH </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</si>
  <si>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</si>
  <si>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1. Perdida o hurto  de información                                  
2. Espionaje remoto                     
3. Incumplimiento en el mantenimiento del sistema de información 
4. Copia fraudulenta del software 
5. Corrupción de los datos           </t>
  </si>
  <si>
    <t>El jefe de dependencia realiza la asignación de accesos de los servidores y contratistas de la dependencia del correo electronico de la dependencia.  La evidencia de la asignación queda registrada en la herramienta de teams, correo electronico o mesa de servicios de ser el caso.</t>
  </si>
  <si>
    <t xml:space="preserve">Instructivo de Gestión de Accesos
Documento Técnico Manual de Políticas Detalladas de Seguridad de la Información </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</si>
  <si>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</si>
  <si>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1. Perdida o hurto  de información
2. Espionaje remoto 
3. Incumplimiento en el mantenimiento del sistema de información 
4. Copia fraudulenta del software 
5. Corrupción de los datos           </t>
  </si>
  <si>
    <t>La Mesa de Servicios de TI cada vez que se presenta una falla en el servicio de correo se contacta inicialmente con los administradores de la plataforma (profesionales de la SIT) y estos a su vez con el proveedor del servicio con el fin que se atienda la falla correspondiente. En caso que el inconveniente no sea resuelto por el proveedor, el administrador de la plataforma (profesionalde la SIT)  informa al proveedor para que se reprograme y atienda el requerimiento.  La evidencia del control queda registrada en el reporte realizado por el profesional de la Mesa de Servicios de TI</t>
  </si>
  <si>
    <t>Personal del Componente de Nómina</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</si>
  <si>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</si>
  <si>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1. Perdida o hurto  de información 
2. Espionaje remoto 
3. Incumplimiento en el mantenimiento del sistema de información 
4. Copia fraudulenta del software 
5. Corrupción de los datos      </t>
  </si>
  <si>
    <t>Cada vez que se va a vincular un funcionario o  contratista de la dependencia desde la Subgerencia de Talento Humano / Gerencia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t>
  </si>
  <si>
    <t xml:space="preserve">1. Perdida o hurto  de información 
2. Espionaje remoto 
3. Incumplimiento en el mantenimiento del sistema de información 
4. Copia fraudulenta del software 
5. Corrupción de los datos           </t>
  </si>
  <si>
    <t xml:space="preserve">Pérdida de confidencialidad e integridad de 1. Historias Laborales 
2. Nómina - Novedades de Nómina - electronico para el 2022
3. Expedientes de Provisión de personal - electronico para el 2022
- (Información Análoga) por 1. Hurto, Pérdida, destrucción, acceso o uso no autorizado de la información 
2. Fallas Humanas
3. Modificación o corrupción de documentos debido a 1. Ausencia de control de acceso
2. Desconocimiento o no aplicación de las políticas de seguridad y privacidad de la
información </t>
  </si>
  <si>
    <t>Pérdida de Disponibilidad de 1. Historias Laborales 
2. Nómina - Novedades de Nómina - electronico para el 2022
3. Expedientes de Provisión de personal - electronico para el 2022
- (Información Análoga) por 1. Daño físico por daños con agua o fuego
2. Fenómenos sísmicos
3. Acceso no autorizado de los datos personales
4. Robo de medios o documentos debido a 1. Entrenamiento insuficiente en seguridad
2. Falta de conciencia acerca de la seguridad
3. Uso inadecuado o descuidado del control de acceso físico a las edificaciones y los recintos
3. No tener las historias laborales escaneadas en su totalidad</t>
  </si>
  <si>
    <t>Pérdida de confidencialidad e integridad de 1. Historias Laborales 
2. Nómina - Novedades de Nómina - electronico para el 2022
3. Expedientes de Provisión de personal - electronico para el 2022
- (Información Digital / Electronica) por 1. Acceso no autorizado de los datos personales
2. Robo de medios o documentos
3. Perdida o modificación de información
4. Abuso de derechos debido a 1. Entrenamiento insuficiente en seguridad
2. Falta de conciencia acerca de la seguridad
3. Acceso intencionado por parte de personal no autorizado
4. Deficiencia en la asignación de permisos</t>
  </si>
  <si>
    <t>Pérdida de Disponibilidad de 1. Historias Laborales 
2. Nómina - Novedades de Nómina - electronico para el 2022
3. Expedientes de Provisión de personal - electronico para el 2022
- (Información Digital / Electronica) por 1. Acceso no autorizado de los datos personales
2. Robo de medios y documentos
3. Daño físico por agua o fuego
4. Daño por un evento sísmico debido a 1. Uso inadecuado o descuidado del control de acceso físico a las edificaciones y los recintos
2. Entrenamiento insuficiente en seguridad
3. Falta de conciencia acerca de la seguridad
5. No tener el back de las historias laborales escaneadas y archivadas en el WCC</t>
  </si>
  <si>
    <t>Pérdida de confidencialidad e integridad de Bases de Datos con información sensible de los servidores públicos de la UAECD por 1. Pérdida, modificación o borrado de datos personales
2. Acceso no autorizado a los datos personales debido a 1. Gestión deficiente de las contraseñas 
2. No existencia de una copia de seguridad
3. Ubicación no adecuada de la información (equipos de los funcionarios)</t>
  </si>
  <si>
    <t>Pérdida de Disponibilidad de Bases de Datos con información sensible de los servidores públicos de la UAECD por 1. Pérdida o borrado de datos personales
2. Acceso no autorizado a los datos personales
3. Pérdida, destrucción, acceso o uso no autorizado debido a 1. No existencia de una copia de seguridad
2.Ausencia de responsabilidades en la seguridad de la información en la descripción de los cargos
3. Ubicación no adecuada de la información (equipos de los funcionarios)</t>
  </si>
  <si>
    <t>Pérdida de confidencialidad e integridad de Archivo de Gestión de la SRH
(Instalaciones) por 1. Daños físicos daños por agua, fuego 
2. Eventos naturales: inundación o fenómenos sísmicos debido a 1. Ausencia de control de accesos
2. Uso inadecuado o descuidado del control de acceso físico a las edificaciones y los recintos
3. Desconocimiento de políticas de seguridad</t>
  </si>
  <si>
    <t xml:space="preserve">Pérdida de Disponibilidad de Archivo de Gestión de la SRH
(Instalaciones) por 1. Daño físico por daños por agua o fuego
2. Fenómenos sísmicos
3. Acceso no autorizado de los datos personales
4. Robo de medios o documentos debido a 1. Ausencia de control de acceso
2. Desconocimiento o no aplicación de las políticas de seguridad y privacidad de la
información </t>
  </si>
  <si>
    <t>Pérdida de confidencialidad e integridad de Sicapital -Perno
(Software) por 1. Uso no autorizado del equipo
2. Corrupción de los datos
3. Pérdida o borrado de información debido a 1.Ausencia de mecanismos de identificación y autentificación, como la autentificación de usuario
2.Ausencia de responsabilidades en la seguridad de la información en la descripción de los cargos
3. Desconocimiento de políticas de seguridad de la información</t>
  </si>
  <si>
    <t>Pérdida de Disponibilidad de Sicapital -Perno
(Software) por 1. Procesamiento ilegal de los datos
2. Robo de medios o documentos debido a 1. Ausencia de planes de continuidad
2. Arquitectura insegura de la red
3. Ausencia de copias de respaldo</t>
  </si>
  <si>
    <t>Pérdida de confidencialidad e integridad de Correos Electrónicos de  SRH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</si>
  <si>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Correos Electrónicos de  SRH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</si>
  <si>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Confidencialidad de Personal del Componente de Nómina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</si>
  <si>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Personal del Componente de Nómina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</si>
  <si>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Gestionar la adquisición de bienes, obras y/o servicios en sus diferentes etapas, con el propósito de suplir las necesidades para el desarrollo de las funciones propias de la UAECD, conforme el marco normativo vigente y a los lineamientos de la Entidad.</t>
  </si>
  <si>
    <t>1. Expediente Contractual 
(Información Análoga)</t>
  </si>
  <si>
    <t>1. Ausencia de control de acceso a la información 
2. Ataque intencionado que provoca la destrucción de la información
3. Desastres naturales o accidentes que afecten el archivo</t>
  </si>
  <si>
    <t>1. Hurto de Información
2. Pérdida, destrucción, modificación de la información</t>
  </si>
  <si>
    <t>El auxiliar admnistrativo de la OAJ cada vez que se requiera o cada vez que los abogados le remitan los expedientes contractuales, los guarda en el archivo de gestion con el fin que estos no sean accedidos por personal no autorizado. El acceso al archivo de gestión se realiza mediante tarjeta de proximidad y huella de la persona autorizada. En caso de que no se cuente con el acceso correspondiente al archivo de gestión no se puede ingresar al mismo. La evidencia del control se maneja en un formato donde se relacionan los documentos que ingresan o salen del archivo de gestión.</t>
  </si>
  <si>
    <t xml:space="preserve">Documento Técnico de Políticas Detalladas de seguridad de la Información 
Formato de registro de documentos que ingresan o salen del archivo contractual
</t>
  </si>
  <si>
    <t>Ausencia de copias de respaldo o backups de la información</t>
  </si>
  <si>
    <t>Pérdida de Informaciòn</t>
  </si>
  <si>
    <t>1. Expediente Contractual 
(Información Digital/Electrónica)</t>
  </si>
  <si>
    <t>1. Ausencia de control de acceso a la información  digital
2. Ataque intencionado que provoca borrado o pérdida de la información</t>
  </si>
  <si>
    <t>El abogado cada vez que realiza un contrato, debe guardar copia de la informormación digital en el espacio destinado por la OAJ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OAJ para que reposen en el expediente digital, del cual es encargado el auxiliar adminsitrativo de recibir y archivar correspondientemente</t>
  </si>
  <si>
    <t>Manual de contratación y supervisión</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</si>
  <si>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</si>
  <si>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Instructivo de Control de Accesos</t>
  </si>
  <si>
    <t>Solicitar restauracion de la información</t>
  </si>
  <si>
    <t>1. Sensibilizar al equipo de la subgerencia de contrataciòn respecto a los controles y manejo de la informaciòn digital para evitar la perdida de confidencialidad, integirdad y disponibilidad de la informaciòn</t>
  </si>
  <si>
    <t>Recursos Humanos, Tecnològicos</t>
  </si>
  <si>
    <t>Subgerente de Contrataciòn</t>
  </si>
  <si>
    <t>El jefe de dependencia en el evento de presentarse la pérdida de información solicita a través de la mesa de servicios d TI la restauración del backup de la información, con el fin de recuperar la información eliminada, en caso de no poderse recuperar la información, debe revisarse la matriz de copias de respaldo e incluirse la información a respaldar, verificando la periocidad de respaldo de la misma. La jecu ción del control se evindencia en la solicitud de mesa de servicios de TI.</t>
  </si>
  <si>
    <t>Archivo de gestión -  Subgerencia de Contratación (Instalaciones)</t>
  </si>
  <si>
    <t>1. Ausencia de control de acceso al archivo de contratación
2. Ataque intencionado que provoca la destrucción de la información
3. Desastres naturales o accidentes que afecten el archivo</t>
  </si>
  <si>
    <t>1. Mesa de Servicios de la Subgerencia de Contratación
(servicio)</t>
  </si>
  <si>
    <t>Ausencia de control de accesos 
Desconocimiento de políticas de seguridad</t>
  </si>
  <si>
    <t>Perdida , destruccion o modificacion de información</t>
  </si>
  <si>
    <t>El sistema de CA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t>
  </si>
  <si>
    <t>Ausencia de copias de respaldo o backups de la información
Desconocimiento de políticas de seguridad
Ausencia de planes de continuidad</t>
  </si>
  <si>
    <t>El sistema de información CA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t>
  </si>
  <si>
    <t>Carpeta Digital de contratación
(Servicio)</t>
  </si>
  <si>
    <t>Personal de contratación (Recurso Humano)</t>
  </si>
  <si>
    <t>Ataque de ingenieria social</t>
  </si>
  <si>
    <t>1. Sensibilizar al equipo de la subgerencia de contrataciòn respecto a las responsabilidades de seguridad de la informaciòn  para evitar la perdida de confidencialidad</t>
  </si>
  <si>
    <t>Alta rotación del personal</t>
  </si>
  <si>
    <t>Fuga de conocimiento</t>
  </si>
  <si>
    <t>Equipos de cómputo (Hardware)</t>
  </si>
  <si>
    <t>1. Mantenimiento insuficiente
2. Falta de conciencia acerca de la seguridad</t>
  </si>
  <si>
    <t>Ataque por virus 
Perdida de información</t>
  </si>
  <si>
    <t xml:space="preserve">Desconocimiento de políticas de seguridad de la información
Ausencia de planes de continuidad </t>
  </si>
  <si>
    <t>Perdida , destruccion de la información</t>
  </si>
  <si>
    <t>Pérdida de confidencialidad e integridad de 1. Expediente Contractual 
(Información Análoga) por 1. Hurto de Información
2. Pérdida, destrucción, modificación de la información debido a 1. Ausencia de control de acceso a la información 
2. Ataque intencionado que provoca la destrucción de la información
3. Desastres naturales o accidentes que afecten el archivo</t>
  </si>
  <si>
    <t>Pérdida de Disponibilidad de 1. Expediente Contractual 
(Información Análoga) por Pérdida de Informaciòn debido a Ausencia de copias de respaldo o backups de la información</t>
  </si>
  <si>
    <t>Pérdida de confidencialidad e integridad de 1. Expediente Contractual 
(Información Digital/Electrónica) por 1. Hurto de Información
2. Pérdida, destrucción, modificación de la información debido a 1. Ausencia de control de acceso a la información  digital
2. Ataque intencionado que provoca borrado o pérdida de la información</t>
  </si>
  <si>
    <t>Pérdida de Disponibilidad de 1. Expediente Contractual 
(Información Digital/Electrónica) por Pérdida de Informaciòn debido a Ausencia de copias de respaldo o backups de la información</t>
  </si>
  <si>
    <t>Pérdida de confidencialidad e integridad de Archivo de gestión -  Subgerencia de Contratación (Instalaciones) por 1. Hurto de Información
2. Pérdida, destrucción, modificación de la información debido a 1. Ausencia de control de acceso al archivo de contratación
2. Ataque intencionado que provoca la destrucción de la información
3. Desastres naturales o accidentes que afecten el archivo</t>
  </si>
  <si>
    <t>Pérdida de Disponibilidad de Archivo de gestión -  Subgerencia de Contratación (Instalaciones) por Pérdida de Informaciòn debido a Ausencia de copias de respaldo o backups de la información</t>
  </si>
  <si>
    <t>Pérdida de confidencialidad e integridad de 1. Mesa de Servicios de la Subgerencia de Contratación
(servicio) por Perdida , destruccion o modificacion de información debido a Ausencia de control de accesos 
Desconocimiento de políticas de seguridad</t>
  </si>
  <si>
    <t>Pérdida de Disponibilidad de 1. Mesa de Servicios de la Subgerencia de Contratación
(servicio) por Pérdida de Informaciòn debido a Ausencia de copias de respaldo o backups de la información
Desconocimiento de políticas de seguridad
Ausencia de planes de continuidad</t>
  </si>
  <si>
    <t>Pérdida de confidencialidad e integridad de Carpeta Digital de contratación
(Servicio) por Perdida , destruccion o modificacion de información debido a Ausencia de control de accesos 
Desconocimiento de políticas de seguridad</t>
  </si>
  <si>
    <t>Pérdida de Disponibilidad de Carpeta Digital de contratación
(Servicio) por Pérdida de Informaciòn debido a Ausencia de copias de respaldo o backups de la información
Desconocimiento de políticas de seguridad
Ausencia de planes de continuidad</t>
  </si>
  <si>
    <t>Pérdida de Confidencialidad de Personal de contratación (Recurso Humano) por Ataque de ingenieria social debido a Desconocimiento de políticas de seguridad de la información</t>
  </si>
  <si>
    <t>Pérdida de Disponibilidad de Personal de contratación (Recurso Humano) por Fuga de conocimiento debido a Alta rotación del personal</t>
  </si>
  <si>
    <t>Pérdida de confidencialidad e integridad de Equipos de cómputo (Hardware) por Ataque por virus 
Perdida de información debido a 1. Mantenimiento insuficiente
2. Falta de conciencia acerca de la seguridad</t>
  </si>
  <si>
    <t xml:space="preserve">Pérdida de Disponibilidad de Equipos de cómputo (Hardware) por Perdida , destruccion de la información debido a Desconocimiento de políticas de seguridad de la información
Ausencia de planes de continuidad </t>
  </si>
  <si>
    <t>1. COMUNICACIONES OFICIALES ENVIADAS
2. INVENTARIOS DOCUMENTALES CENTRO DOCUMENTAL
(Información Análoga)</t>
  </si>
  <si>
    <t>Trabajo no supervisado del personal externo o de limpieza
Controles de acceso físicos inadecuados
Desconocimiento de Políticas de Seguridad de la Información</t>
  </si>
  <si>
    <t>Hurto de documentos
Divulgacion no autorizada
Fallas Humanas</t>
  </si>
  <si>
    <t xml:space="preserve">El funcionario de Gestión Documental cada vez que recibe una solicitud de préstamo de documentos diligencia la planilla de préstamo, con el fin de dejar registro de la persona  a quién se le entrega el documento y se le hace firmar el préstamo del mismo. </t>
  </si>
  <si>
    <t>PROCEDIMIENTO GESTIÓN Y TRAMITE DE INFORMACIÓN</t>
  </si>
  <si>
    <t>Meta. 100% funcionarios/contratistas de Gestión documental sensibilizados
Indicador
Funcionarios/contratistas sensibilizados/funcionarios y contratista de GD</t>
  </si>
  <si>
    <t>Lider de proceso Gestión Documental</t>
  </si>
  <si>
    <t>En caso de que no firme, el técnico de archivo realiza una revisión del formato y se recoge la firma correspondiente, con el fin de tener un soporte de la persona que queda responsable del documento.</t>
  </si>
  <si>
    <t>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 DETECTIVO</t>
  </si>
  <si>
    <t>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Como control por parte de gestión documental, se hace la solicitud al funcionario designado de RRHH y/o OAJ  el formato Compromiso de Confidencialidad para el Manejo y
Buen Uso de la Información y la Tecnología de a
Unidad Administrativa Especial De Catastro Distrital, para verificar que se encuentre debidamente firmado.</t>
  </si>
  <si>
    <t>Controles de acceso fisico inadecuados
Desconocimiento de Politicas de Seguridad</t>
  </si>
  <si>
    <t>Hurto de Documentos, divulgación no autorizada
Fallas Humanas</t>
  </si>
  <si>
    <t>Gestión documental debe tener actualizado el listado de personal con permiso de acceso a los diferentes espacios de archivo de gestión y central.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t>
  </si>
  <si>
    <t>1. Cordis
2. Gestor de Contenidos (WCC)
3. Infodoc
(Software)</t>
  </si>
  <si>
    <t>1. Ausencia de Controles de Acceso
2. Desconocimiento de Politicas de Seguridad de la Información
3. Defectos bien conocidos en el software
4. Ausencia de pistas de auditoria
5. 4. Inexistencia de los procedimientos de preservación digital.
5. Falta de conocimientos de los conceptos básicos de la preservación digital a largo plazo.
6. Desconocimiento del volumen real de los documentos objeto de preservación
7. No aplicación de las Tablas de Retención Documental -TRD-
8. Lineamientos técnicos incompletos</t>
  </si>
  <si>
    <t>1. Borrado, pérdida o modificación de la información
2. Fallas Humanas
3 y 4. Abuso de Derechos</t>
  </si>
  <si>
    <t>Para los sistemas identificados cada vez que un funcionario o contratista se identifica con las credenciales , los sistemas, validan contra la información registrada en las bases de datos, con el fin de verificar los permisos y accesos autorizados. En caso de que las credenciales ingresadas no correspondan con las registradas en las bases de datos, cada sistema genera un mensaje indicando existencia de credenciales erróneas y no permite el ingreso. La evidencia del control queda registrada en la base de datos de cada sistema. – DETECTIVO</t>
  </si>
  <si>
    <t>EL Lider Funcional cuando detecta errrores en el software solicita mediante una mesa de servicios de TI que se realicen los ajustes correspondientes con el fin de corregir las inconsistencias presentadas. En caso que no se atiendan los cambios solicitados, estos quedan en lista de espera para ser priorizados por el equipo de desarrollo. La evidencia del control queda registrada en la Mesa de Servicios de TI.</t>
  </si>
  <si>
    <t>1. Ausencia de Copias de Respaldo
2. Ausencia de planes de continuidad
3. Defectos bien conocidos del software
4. Parametrización inadecuada del Software
5. 4. Inexistencia de los procedimientos de preservación digital.
5. Falta de conocimientos de los conceptos básicos de la preservación digital a largo plazo.</t>
  </si>
  <si>
    <t>1. Perdida o destrucción de Información con / sin intencion por parte de usuario</t>
  </si>
  <si>
    <t>Los admnistradores de bases de datos revisan cada año la matriz de programación de copias de respaldo y recuperación, remitida por el gestor de accesos, con el fin de verificar que se realicen los respaldos correspondientes de las bases de datos de la entidad. Los administradores de bases de datos  revisan la matriz y en caso de ser necesario solicitan realizar las modificaciones pertinentes. La evidencia queda registrada en una mesa de servicios de TI. - DETECTIVO</t>
  </si>
  <si>
    <t>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t>
  </si>
  <si>
    <t>1. Archivo Central 
2. Centro Documental (Archivo Intermedio) 
(Instalaciones)</t>
  </si>
  <si>
    <t xml:space="preserve">1. Uso inadecuado o descuidado del control de acceso físico a las edificaciones y los recintos
2. Desconocimiento de Políticas de Seguridad </t>
  </si>
  <si>
    <t>1. Pérdida, destrucción de documentos
2. Fallas Humanas</t>
  </si>
  <si>
    <t>Ubicación en un área susceptible de inundación
Ausencia de protección física de la edificación, puertas y ventanas
Ausencia de Controles de Acceso asociado al instrumento archivistico Tablas de Control de Acceso -TCA-
No aplicanión de las Tablas de Retención Documental -TRD-</t>
  </si>
  <si>
    <t>1. Inundación
2. Pérdida, hurto o destrucción de documento
3.Perdida o destrucción de Información con / sin intencion por parte de usuario
4. Saturación del sistema de información accidental.
5. Fallas Humanas</t>
  </si>
  <si>
    <t>Pérdida de confidencialidad e integridad de 1. COMUNICACIONES OFICIALES ENVIADAS
2. INVENTARIOS DOCUMENTALES CENTRO DOCUMENTAL
(Información Análoga) por Hurto de documentos
Divulgacion no autorizada
Fallas Humanas debido a Trabajo no supervisado del personal externo o de limpieza
Controles de acceso físicos inadecuados
Desconocimiento de Políticas de Seguridad de la Información</t>
  </si>
  <si>
    <t>Pérdida de Disponibilidad de 1. COMUNICACIONES OFICIALES ENVIADAS
2. INVENTARIOS DOCUMENTALES CENTRO DOCUMENTAL
(Información Análoga) por Hurto de Documentos, divulgación no autorizada
Fallas Humanas debido a Controles de acceso fisico inadecuados
Desconocimiento de Politicas de Seguridad</t>
  </si>
  <si>
    <t>Pérdida de confidencialidad e integridad de 1. Cordis
2. Gestor de Contenidos (WCC)
3. Infodoc
(Software) por 1. Borrado, pérdida o modificación de la información
2. Fallas Humanas
3 y 4. Abuso de Derechos debido a 1. Ausencia de Controles de Acceso
2. Desconocimiento de Politicas de Seguridad de la Información
3. Defectos bien conocidos en el software
4. Ausencia de pistas de auditoria
5. 4. Inexistencia de los procedimientos de preservación digital.
5. Falta de conocimientos de los conceptos básicos de la preservación digital a largo plazo.
6. Desconocimiento del volumen real de los documentos objeto de preservación
7. No aplicación de las Tablas de Retención Documental -TRD-
8. Lineamientos técnicos incompletos</t>
  </si>
  <si>
    <t>Pérdida de Disponibilidad de 1. Cordis
2. Gestor de Contenidos (WCC)
3. Infodoc
(Software) por 1. Perdida o destrucción de Información con / sin intencion por parte de usuario debido a 1. Ausencia de Copias de Respaldo
2. Ausencia de planes de continuidad
3. Defectos bien conocidos del software
4. Parametrización inadecuada del Software
5. 4. Inexistencia de los procedimientos de preservación digital.
5. Falta de conocimientos de los conceptos básicos de la preservación digital a largo plazo.</t>
  </si>
  <si>
    <t xml:space="preserve">Pérdida de confidencialidad e integridad de 1. Archivo Central 
2. Centro Documental (Archivo Intermedio) 
(Instalaciones) por 1. Pérdida, destrucción de documentos
2. Fallas Humanas debido a 1. Uso inadecuado o descuidado del control de acceso físico a las edificaciones y los recintos
2. Desconocimiento de Políticas de Seguridad </t>
  </si>
  <si>
    <t>Pérdida de Disponibilidad de 1. Archivo Central 
2. Centro Documental (Archivo Intermedio) 
(Instalaciones) por 1. Inundación
2. Pérdida, hurto o destrucción de documento
3.Perdida o destrucción de Información con / sin intencion por parte de usuario
4. Saturación del sistema de información accidental.
5. Fallas Humanas debido a Ubicación en un área susceptible de inundación
Ausencia de protección física de la edificación, puertas y ventanas
Ausencia de Controles de Acceso asociado al instrumento archivistico Tablas de Control de Acceso -TCA-
No aplicanión de las Tablas de Retención Documental -TRD-</t>
  </si>
  <si>
    <t xml:space="preserve">1. Actas de reparto
2. Proceso disciplinario ordinario
3. Proceso disciplinario verbal
4. Actas reunion (seguimiento)
(Informaciòn Electrónica)
</t>
  </si>
  <si>
    <t>Deficiencia en la autorización de permisos de la información
Acceso intencionado por parte de personal no autorizado
Ausencia de control de acceso
Desconocimiento de politicas de seguridad de la información</t>
  </si>
  <si>
    <t>1. Hurto de Información
2. Pérdida, Corrupción, modificación no  autorizada de la información
3. Fallas Humanas</t>
  </si>
  <si>
    <t>Recurso Humano</t>
  </si>
  <si>
    <t>Jefe de Dependencia de la Oficina de Control Disciplinario Interno</t>
  </si>
  <si>
    <t>Ausencia de control de acceso 
Desconocimiento de politicas de seguridad de la información
 Errores en los procesos de recopilación y captura de información.</t>
  </si>
  <si>
    <t>Pérdida , modificacion, borrado o uso o autorizado de la información.
Fallas Humanas</t>
  </si>
  <si>
    <t>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t>
  </si>
  <si>
    <t>El jefe de dependencia cada  dos meses realiza seguimiento de los permisos de los usuarios que acceden a las carpetas de la OCDI, con el propósito de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y, si es del caso, en la mesa de servicios de TI.</t>
  </si>
  <si>
    <t>1. Archivo de gestion de la OCD
(Instalaciones)</t>
  </si>
  <si>
    <t>Ausencia de control de acceso
Desconocimiento de politicas de seguridad de la información</t>
  </si>
  <si>
    <t>Documento Técnico Manual de Politicas detalladas de Seguridad y Privacidad de la Información.</t>
  </si>
  <si>
    <t xml:space="preserve">Recurso humano
recurso fisio (llave) </t>
  </si>
  <si>
    <t xml:space="preserve">
Desconocimiento de politicas de seguridad de la información
Uso inadecuado o descuidado del control de acceso físico a las edificaciones y
los recintos 
Ubicación en un área susceptible de inundación</t>
  </si>
  <si>
    <t xml:space="preserve">
Fallas Humanas
Destrucción de documentos
Inundación</t>
  </si>
  <si>
    <t>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t>
  </si>
  <si>
    <t>1. Sistema de grabación
2.Correo electronico OCD
3.Sistema de Informacion Disciplinario Distrital 
(Servicio)</t>
  </si>
  <si>
    <t xml:space="preserve">Ausencia de control de acceso 
Desconocimiento de politicas de control de acceso </t>
  </si>
  <si>
    <t>Perdida o acceso no autorizado 
Fallas Humanas</t>
  </si>
  <si>
    <t xml:space="preserve">Descnocimiento en el uso de los dispositivos
Mantenimiento insuficiente/instalación fallida de los dispositivos
s mismos.
Ausencia de copias de respaldo ( grabaciones)
Desconcimiento de politicas de seguridad de la información
</t>
  </si>
  <si>
    <t xml:space="preserve">
Incumplimiento en el mantenimiento de los dispositivos
Perdida o acceso no autorizado a las grabaciones y correo electronico
Fallas Humanas 
Fallas de los dispositivos</t>
  </si>
  <si>
    <t>1. Fileserver de OCD
(Servicio)</t>
  </si>
  <si>
    <t>Ausencia de revisiones regulares por parte de la gerencia
Desconocimiento de politicas de seguridad de la información</t>
  </si>
  <si>
    <t>El Propietario de información/Administrador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</si>
  <si>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Recurso humano</t>
  </si>
  <si>
    <t>El Propietario de información/Administrador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t>
  </si>
  <si>
    <t>Instructivo Gestión de Incidentes de seguridad de la Información</t>
  </si>
  <si>
    <r>
      <rPr>
        <sz val="11"/>
        <rFont val="Calibri"/>
        <family val="2"/>
        <scheme val="minor"/>
      </rPr>
      <t>EL oficial de seguridad de la información trimestralmente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 la Subgerencia de Talento Humano - STH  para que se programen a los funcionarios y contratistas. De igual manera programa a los funcionarios y contratistas a la siguiente sensibilización de seguridad de la información. La evidencia del control queda registrada en el correo remitido a la STH de cada dependencia y a los funcionarios o contratistas convocados.. – DETECTIVO</t>
    </r>
    <r>
      <rPr>
        <sz val="11"/>
        <color rgb="FFFF0000"/>
        <rFont val="Calibri"/>
        <family val="2"/>
        <scheme val="minor"/>
      </rPr>
      <t xml:space="preserve">
</t>
    </r>
  </si>
  <si>
    <t xml:space="preserve">1. Jefe de Oficina
2. Profesional especializado y universitario 
3. Cargos secretariales
4. Contratista 
(Recurso Humano)
</t>
  </si>
  <si>
    <t>Ausencia del personal
Entrenamiento insuficiente en seguridad
Falla de conciencia acerca de la seguridad</t>
  </si>
  <si>
    <t>Incumplimiento en la disciplina del personal
Error en Uso</t>
  </si>
  <si>
    <t>Alta Rotación de Personal especializado
Desconocimiento de politicas de seguridad de la información</t>
  </si>
  <si>
    <t>Perdida, Fuga de información.
Entrega de información a terceros</t>
  </si>
  <si>
    <t xml:space="preserve">1. Base de datos de los procesos disciplinarios
2. Bases de datos con información relacionada con los procesos judiciales
3. Base de datos cuadro de términos de los procesos disciplinarios
(Bases de datos)
</t>
  </si>
  <si>
    <t>Deficiencia en la autorización de permisos de la información
Acceso intencionado por parte de personal no autorizado
Ausencia de control de acceso
Desconocimiento de politicas de seguridad de la información</t>
  </si>
  <si>
    <t xml:space="preserve">Recurso humano y tecnologico </t>
  </si>
  <si>
    <t>1. Equipos de computo (Hardware)</t>
  </si>
  <si>
    <t xml:space="preserve">Ausencia de un eficiente control de cambios en la configuracion
Almacenamiento sin proteccion 
copia no controlada </t>
  </si>
  <si>
    <t>Error en el uso
Hurto de equipo
Uso no autorizado del equipo</t>
  </si>
  <si>
    <t xml:space="preserve">Mantenimiento insuficiente/instalación fallida de los medios de almacenamiento.
Falta de cuidado en la disposición final
Susceptibilidad a las variaciones de voltaje
</t>
  </si>
  <si>
    <t>Incumplimiento en el mantenimiento del hardware
Hurto de equipo
Pérdida del suministro de energía</t>
  </si>
  <si>
    <t xml:space="preserve">El Jefe de la Dependencia - cada vez que se requiera -  solicita por mesa de servicio TI  el mantenimiento de los equipos de la OCDI .  </t>
  </si>
  <si>
    <t xml:space="preserve">1. Meta = mesa de servicios 
Indicador
Mesa de servicios generada 
</t>
  </si>
  <si>
    <t>Pérdida de confidencialidad e integridad de 1. Actas de reparto
2. Proceso disciplinario ordinario
3. Proceso disciplinario verbal
4. Actas reunion (seguimiento)
(Informaciòn Electrónica)
 por 1. Hurto de Información
2. Pérdida, Corrupción, modificación no  autorizada de la información
3. Fallas Humanas debido a Deficiencia en la autorización de permisos de la información
Acceso intencionado por parte de personal no autorizado
Ausencia de control de acceso
Desconocimiento de politicas de seguridad de la información</t>
  </si>
  <si>
    <t>Pérdida de Disponibilidad de 1. Actas de reparto
2. Proceso disciplinario ordinario
3. Proceso disciplinario verbal
4. Actas reunion (seguimiento)
(Informaciòn Electrónica)
 por Pérdida , modificacion, borrado o uso o autorizado de la información.
Fallas Humanas debido a Ausencia de control de acceso 
Desconocimiento de politicas de seguridad de la información
 Errores en los procesos de recopilación y captura de información.</t>
  </si>
  <si>
    <t>Pérdida de confidencialidad e integridad de 1. Archivo de gestion de la OCD
(Instalaciones) por Pérdida , modificacion, borrado o uso o autorizado de la información.
Fallas Humanas debido a Ausencia de control de acceso
Desconocimiento de politicas de seguridad de la información</t>
  </si>
  <si>
    <t>Pérdida de Disponibilidad de 1. Archivo de gestion de la OCD
(Instalaciones) por 
Fallas Humanas
Destrucción de documentos
Inundación debido a 
Desconocimiento de politicas de seguridad de la información
Uso inadecuado o descuidado del control de acceso físico a las edificaciones y
los recintos 
Ubicación en un área susceptible de inundación</t>
  </si>
  <si>
    <t xml:space="preserve">Pérdida de confidencialidad e integridad de 1. Sistema de grabación
2.Correo electronico OCD
3.Sistema de Informacion Disciplinario Distrital 
(Servicio) por Perdida o acceso no autorizado 
Fallas Humanas debido a Ausencia de control de acceso 
Desconocimiento de politicas de control de acceso </t>
  </si>
  <si>
    <t xml:space="preserve">Pérdida de Disponibilidad de 1. Sistema de grabación
2.Correo electronico OCD
3.Sistema de Informacion Disciplinario Distrital 
(Servicio) por 
Incumplimiento en el mantenimiento de los dispositivos
Perdida o acceso no autorizado a las grabaciones y correo electronico
Fallas Humanas 
Fallas de los dispositivos debido a Descnocimiento en el uso de los dispositivos
Mantenimiento insuficiente/instalación fallida de los dispositivos
s mismos.
Ausencia de copias de respaldo ( grabaciones)
Desconcimiento de politicas de seguridad de la información
</t>
  </si>
  <si>
    <t>Pérdida de confidencialidad e integridad de 1. Fileserver de OCD
(Servicio) por Uso no autorizado de la información
Fallas Humanas debido a Ausencia de revisiones regulares por parte de la gerencia
Desconocimiento de politicas de seguridad de la información</t>
  </si>
  <si>
    <t>Pérdida de Disponibilidad de 1. Fileserver de OCD
(Servicio) por Perdida o acceso no autorizado a la información 
Fallas Humanas
Incumplimiento en el mantenimiento del fileserver debido a Ausencia de copias de respaldo 
Desconocimiento de politicas de seguridad de la información
Ausencia de mantenimiento al fileserver</t>
  </si>
  <si>
    <t>Pérdida de Confidencialidad de 1. Jefe de Oficina
2. Profesional especializado y universitario 
3. Cargos secretariales
4. Contratista 
(Recurso Humano)
 por Incumplimiento en la disciplina del personal
Error en Uso debido a Ausencia del personal
Entrenamiento insuficiente en seguridad
Falla de conciencia acerca de la seguridad</t>
  </si>
  <si>
    <t>Pérdida de Disponibilidad de 1. Jefe de Oficina
2. Profesional especializado y universitario 
3. Cargos secretariales
4. Contratista 
(Recurso Humano)
 por Perdida, Fuga de información.
Entrega de información a terceros debido a Alta Rotación de Personal especializado
Desconocimiento de politicas de seguridad de la información</t>
  </si>
  <si>
    <t>Pérdida de confidencialidad e integridad de 1. Base de datos de los procesos disciplinarios
2. Bases de datos con información relacionada con los procesos judiciales
3. Base de datos cuadro de términos de los procesos disciplinarios
(Bases de datos)
 por 1. Hurto de Información
2. Pérdida, Corrupción, modificación no  autorizada de la información
3. Fallas Humanas debido a Deficiencia en la autorización de permisos de la información
Acceso intencionado por parte de personal no autorizado
Ausencia de control de acceso
Desconocimiento de politicas de seguridad de la información</t>
  </si>
  <si>
    <t>Pérdida de Disponibilidad de 1. Base de datos de los procesos disciplinarios
2. Bases de datos con información relacionada con los procesos judiciales
3. Base de datos cuadro de términos de los procesos disciplinarios
(Bases de datos)
 por Pérdida , modificacion, borrado o uso o autorizado de la información.
Fallas Humanas debido a Ausencia de control de acceso 
Desconocimiento de politicas de seguridad de la información
 Errores en los procesos de recopilación y captura de información.</t>
  </si>
  <si>
    <t xml:space="preserve">Pérdida de confidencialidad e integridad de 1. Equipos de computo (Hardware) por Error en el uso
Hurto de equipo
Uso no autorizado del equipo debido a Ausencia de un eficiente control de cambios en la configuracion
Almacenamiento sin proteccion 
copia no controlada </t>
  </si>
  <si>
    <t xml:space="preserve">Pérdida de Disponibilidad de 1. Equipos de computo (Hardware) por Incumplimiento en el mantenimiento del hardware
Hurto de equipo
Pérdida del suministro de energía debido a Mantenimiento insuficiente/instalación fallida de los medios de almacenamiento.
Falta de cuidado en la disposición final
Susceptibilidad a las variaciones de voltaje
</t>
  </si>
  <si>
    <t>Auditorias Externas
(Información Electrónica)</t>
  </si>
  <si>
    <t xml:space="preserve">El jefe de dependencia de la OCI revisa cada año la matriz de programación de copias de respaldo y recuperación, remitida por el gestor de accesos, con el fin de verificar que se realice el respaldo correspondiente de la carpeta del fileserver de la OCI El Jefe de Dependencia de la OCI  revisa la matriz y en caso de ser necesario solicita realizar las modificaciones pertinentes. La evidencia queda registrada en una mesa de servicios de TI. - DETECTIVO </t>
  </si>
  <si>
    <t>El Propietario de información (Jefe de dependebcia OCI)/Admnistrador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t>
  </si>
  <si>
    <t>Auditorias Internas
(Información Electrónica)</t>
  </si>
  <si>
    <t>Solicitar charlas de seguridad para todo el personal de la OCI con el fin de que se conozca sobre los controles y manejo de la información digital para evitar la pérdida de disponibilidad de la misma.</t>
  </si>
  <si>
    <t>Meta. 100% funcionaros y contratista de la OCI sensibilizados
Indicador 
Funcionarios sensibilizados / funcionarios de la OCI</t>
  </si>
  <si>
    <t xml:space="preserve">Recursos Humano / Recursos Tecnológicos </t>
  </si>
  <si>
    <t>Jefe de la Oficina de Control Interno</t>
  </si>
  <si>
    <t>Pérdida de confidencialidad e integridad de Auditorias Externas
(Información Electrónica) por 1. Pérdida, borrado, modificación de información o Acceso no autorizado a los expedientes digitales con Datos Personales
2. Ataque intencionado de acceso a la información digital
3. Fallas Humanas debido a 
1,2,3 Ausencia de control de acceso a la información  digital
2. Deficiencia en la asignación de permisos.
3. Desconocimiento de Políticas de seguridad de la información</t>
  </si>
  <si>
    <t>Pérdida de confidencialidad e integridad de Portal Web 
(Servicio) por 1. Ataques cibernéticos
1a. Pérdida o modificación de la información
2. Falsificación de derechos debido a 1. Ausencia de parametros de seguridad
1a. Ausencia de copias de respaldo 
2. Ausencia de control de acceso al administrador de contenidos
2a. Asignación errada de los derechos de acceso a nivel de admnistración de la base de datos.</t>
  </si>
  <si>
    <t>Pérdida de Disponibilidad de Portal Web 
(Servicio) por 1. Falsificación de derechos
2. Fallas Humanas debido a 1. Ausencia de parametros de seguridad
1a. Ausencia de copias de respaldo
2. Ausencia de control técnico sobre el software</t>
  </si>
  <si>
    <t>Pérdida de confidencialidad e integridad de Credenciales de acceso a las Redes Sociales
(Servicio) por 1. Falsificación de derechos
2. Fallas Humanas debido a 1. Ausencia de mecanismos de identificación y autentificación, como la autentificación de usuario
2. Desconocimiento de las politicas de seguridad de la informacion</t>
  </si>
  <si>
    <t>Pérdida de Disponibilidad de Credenciales de acceso a las Redes Sociales
(Servicio) por 1. Ataques cibernéticos
1a. Perdida o borrado de la información. 
Mal funcionamiento del software debido a 1. Ausencia de parametros de seguridad
1a. Ausencia de copias de respaldo</t>
  </si>
  <si>
    <t>Pérdida de Confidencialidad de Comunicadores Sociales
(Recurso Humano) por 1. Ingenieria Social  debido a 1. Desconocimiento de politicas de seguridad de la información</t>
  </si>
  <si>
    <t>Pérdida de Disponibilidad de Comunicadores Sociales
(Recurso Humano) por 1. Fuga de conocimiento debido a 1. Alta rotación del personal</t>
  </si>
  <si>
    <t>MATRIZ DE RIESGOS INSTITUCIONAL</t>
  </si>
  <si>
    <t>GESTIÓN</t>
  </si>
  <si>
    <t xml:space="preserve">MATRIZ DE RIESGOS INSTITUCIONAL </t>
  </si>
  <si>
    <t>CORRUPCIÓN</t>
  </si>
  <si>
    <t>SEGURIDAD DE LA INFORMACIÓN</t>
  </si>
  <si>
    <t>No aplica</t>
  </si>
  <si>
    <t>TRV</t>
  </si>
  <si>
    <t>1. Autos (DIR)
2. Resoluciones Administrativas (GGC)
(Información Digital / Electrónica)</t>
  </si>
  <si>
    <t>a. Asignación errada de derechos de acceso
b. Ausencia de control de acceso
c. Desconocimiento o no aplicación de las políticas de seguridad y privacidad de la
información.</t>
  </si>
  <si>
    <t>a. Abuso de derechos
b. Pérdida, destrucción, modificación,  acceso o uso no autorizado
c. Fallas Humanas</t>
  </si>
  <si>
    <t>a. Ausencia de copias de respaldo o backups de la información
b. Ausencia de planes de continuidad
c. Desconocimiento o no aplicación de las políticas de seguridad y privacidad de la
información.</t>
  </si>
  <si>
    <t>a y bPérdida de información
c. Fallas Humanas</t>
  </si>
  <si>
    <t>Recursos Humanos , Tecnologicos</t>
  </si>
  <si>
    <t>Jefe de GGC
Director</t>
  </si>
  <si>
    <t>1. Fileserver de GGC
2. Fileserver de DIR</t>
  </si>
  <si>
    <t>Ausencia o indebida asignación de derechos de acceso 
Desconocimiento de Politicas de seguridad de la Información</t>
  </si>
  <si>
    <t>Abuso de derechos
Borrado o Corrupción de la Información
Fallas Humanas</t>
  </si>
  <si>
    <t>Instructivo Gestión de Incidentes</t>
  </si>
  <si>
    <t>Desconocimiento de las políticas de seguridad de la información
Ausencia de controles de respaldo de información</t>
  </si>
  <si>
    <t>Borrado de Información</t>
  </si>
  <si>
    <t xml:space="preserve">1. Realizar seguimiento  trimestral mediante mesa de servicios de TI al respaldo que se realiza a la carpeta de GGC y de la Dirección. </t>
  </si>
  <si>
    <t>Una vez el jefe de dependecia remite correo o mesa de servicios solicitando ajustes en la matriz de programación de copias de respaldo, el equipo encargado (operadores en la SIT) realizan los cambios pertinentes los cuales son tenidos en cuenta para los procesos de recuperaciòn de información</t>
  </si>
  <si>
    <t>1. Recurso Humano DIR (Asesores - Personal Asistencial)</t>
  </si>
  <si>
    <t xml:space="preserve">Desconocimiento de las políticas de seguridad de la información
</t>
  </si>
  <si>
    <t>Sensibilizar al personal asesor y asistencial de la direccion en las responsabilidades de seguridad y riesgos asociados con la perdida de confidencialidad de la información manejadas por estos</t>
  </si>
  <si>
    <t>Director de Catastro</t>
  </si>
  <si>
    <t>Alta rotación de personal</t>
  </si>
  <si>
    <t>Verificar las actas de entrega del personal que finalice sus labores en el equipo de la Direccion</t>
  </si>
  <si>
    <t>Meta: 100% de las actas  verificaciones
Indicador
Actas verificadas / Actas presentadas</t>
  </si>
  <si>
    <t xml:space="preserve">Recursos Humanos </t>
  </si>
  <si>
    <t>El  jefe de dependencia o área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t>
  </si>
  <si>
    <t>Transversal</t>
  </si>
  <si>
    <t/>
  </si>
  <si>
    <t>Muy BajaMenor</t>
  </si>
  <si>
    <t>Bajo</t>
  </si>
  <si>
    <t>Probabilidad</t>
  </si>
  <si>
    <t>Posibilidad de afectación Económica y Reputacional por *Afectación en la imagen institucional *y pérdida de recursos económicos, debido a Inconsistencia en el avalúo catastral de los predios producto de la actualización catastral</t>
  </si>
  <si>
    <t>&lt;= 5%</t>
  </si>
  <si>
    <t>MediaModerado</t>
  </si>
  <si>
    <t>Alto</t>
  </si>
  <si>
    <t>El Gerente de Información Catastral, Subgerentes SIE SIFJ y profesionales líderes de los equipos de trabajo en GIC/SIE/SIFJ, verifican la información consolidada del resultado del seguimiento de trámites, quincenalmente con el propósito de revisar el resultado del seguimiento de los trámites y definir estrategias para mejorar en los tiempos de respuesta requeridos.</t>
  </si>
  <si>
    <t>1. Meta: 100% . Indicador: No. Mesas realizadas en el periodo/ No. Mesas requeridas en el periodo * 100.
2. Meta: 100% - Indicador: No. Personas entrenadas / No. Personas vinculadas que requieren entrenamiento *100
3. Meta 100%
N. de reuniones  realizadas/ Total de reuniones programadas</t>
  </si>
  <si>
    <t>1. Subgerencia de Información Económica, Subgerencia de Información Física y jurídica, Gerencia de Información Catastral y Territorio
2. Subgerencia de Información Económica, Subgerencia de Información Física y jurídica, Gerencia de Información Catastral y Territorio
3. Subgerencia de Información Económica, Subgerencia de Información Física y jurídica, Gerencia de Información Catastral y Territorio</t>
  </si>
  <si>
    <t>BajaLeve</t>
  </si>
  <si>
    <t>Impacto</t>
  </si>
  <si>
    <t xml:space="preserve">1 . Mantenimiento insuficiente
2. Ausencia de monitoreo a los mantenimientos
3. Ausencia de planes de continuidad
4. Falta de respaldo  de imágenes actualizadas de los servidores 
5. Falta de pruebas periódicas a las imágenes de los servidores 
6.Obsolescencia de los equipos (incluido sistema operativo)
</t>
  </si>
  <si>
    <t>La herramienta SIEM monitorea los servicios de la infraestructura tecnológica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t>
  </si>
  <si>
    <t>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indisponibilidad.Se valida consumo de memoria, procesamiento
y Se deja registro del estado diario del fileserver.</t>
  </si>
  <si>
    <t>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
6. Errores en el sistema operativo (firmware) de las plataformas</t>
  </si>
  <si>
    <t xml:space="preserve">1. Incumplimiento en el mantenimiento de las herramientas tecnológicas
1a. Fallas en los equipos dispositivos
2. Polvo, corrosión, congelamiento
3. Error en el uso
4. Espionaje remoto
5. Pérdida del suministro de energía
</t>
  </si>
  <si>
    <t>El administrador de los firewalls mensualmente realiza las copias de respaldo de los archivos de configuración. La evidencia queda en el fileserver de la Gerencia de TI. 
El administrador de los switches cada vez que se realiza mantenimiento a los equipos se realiza una copia (antes-despues). La evidencia queda almacenada en el filerserver de TI, carpeta del contrato.
Para el caso de los switches el respaldo de los archivos de configuración se realiza semestralmente, los cuales quedan almacenados en el fileserver y en repositorio de sharepoint de la SIT.</t>
  </si>
  <si>
    <t xml:space="preserve">El administrador de los firewalls / proveedor cada vez que se requiera realiza el proceso de restauración de los archivos de configuración de los firewalls. En caso de no poder restaurarlos toca reinstalar versiones anteriores hasta que se pueda restaurar el servicio.
El administrador de los switches / proveedor cada vez que se requiera realiza el proceso de restauración de los archivos de configuración. </t>
  </si>
  <si>
    <t>PLATAFORMA: ORACLE PCA (PRIVATE CLOUD APPLIANCE)- ORACLE VM  
(Hardware)</t>
  </si>
  <si>
    <t>GESTION DE LA INFRAESTRUCTURA TECNOLOGICA</t>
  </si>
  <si>
    <t>Mal funcionamiento del equipo y/o software
Perdida de información</t>
  </si>
  <si>
    <t>Proceso de recuperacion de informaciòn - DRP</t>
  </si>
  <si>
    <t>Procedimiento de Infraestrcutura Tecnologica / Instructivo de copias y recuperación</t>
  </si>
  <si>
    <t>Respaldo de información a discos y cintas magneticas</t>
  </si>
  <si>
    <t>Instructivo de Copias de respaldo y recuperacion</t>
  </si>
  <si>
    <t xml:space="preserve">Monitoreo diario por parte de los administradores de plataforma (PCA) </t>
  </si>
  <si>
    <t>Procedimiento de Infraestrcutura Tecnologica / Documento Tecnico Manual de Politicas detalladas de seguridad y privacidad de la Informacion</t>
  </si>
  <si>
    <t>Alertas de la PCA - Call home</t>
  </si>
  <si>
    <t>Infraestructura - Nube de Azure - OCI (IAAS)</t>
  </si>
  <si>
    <t>1. Desconocimiento de politicas de seguridad relacionadas con el cambio de contraseñas.
2. Desconocimiento del funcionamiento de la infraestructura</t>
  </si>
  <si>
    <t>Gestión de acceso a la infraestrcutura de nube</t>
  </si>
  <si>
    <t>Gestión de Infraestrcutura Tecnológica</t>
  </si>
  <si>
    <t>Gestión de logs de auditoria por parte de los administradores de plataforma o cuando se requiera con apoyo del proveedor</t>
  </si>
  <si>
    <t>Restauración  de las configuraciones de la infraestrcutura de nube(matrices de backup)</t>
  </si>
  <si>
    <t>1. Ausencia de planes de continuidad 
2. Desconocimiento de politicas de seguridad de la Información
3. Desconocimiento en la ejecución de procesos</t>
  </si>
  <si>
    <t>1. Pérdida, borrado, modificación o acceso no autorizado a la información.
2. Fallas en la configuración y/o mal funcionamiento</t>
  </si>
  <si>
    <t>Respaldo de la información de configuracion de la infraestructura de nube</t>
  </si>
  <si>
    <t xml:space="preserve">Monitoreo por parte del equipo de capa media  utiliando la herramienta Argis Monitor / Monitoreo diario (incio de la jornada) por parte de profesional de capa media para verificación de disponibilidad de los servicios </t>
  </si>
  <si>
    <t>Restauracion de la informacion de configuracion de la infraestructura de nube</t>
  </si>
  <si>
    <r>
      <t xml:space="preserve">CÓDIGO
</t>
    </r>
    <r>
      <rPr>
        <sz val="10"/>
        <color theme="0"/>
        <rFont val="Calibri"/>
        <family val="2"/>
        <scheme val="minor"/>
      </rPr>
      <t>RG -Gestión o RS - Seguridad
+ Nomenclatura del proceso + consecutivo 
Ej. RG-DIE-1</t>
    </r>
    <r>
      <rPr>
        <b/>
        <sz val="10"/>
        <color theme="0"/>
        <rFont val="Calibri"/>
        <family val="2"/>
        <scheme val="minor"/>
      </rPr>
      <t xml:space="preserve">
</t>
    </r>
    <r>
      <rPr>
        <sz val="10"/>
        <color theme="0"/>
        <rFont val="Calibri"/>
        <family val="2"/>
        <scheme val="minor"/>
      </rPr>
      <t>RS-DIE-2</t>
    </r>
  </si>
  <si>
    <r>
      <t xml:space="preserve">DESCRIPCIÓN DEL RIESGO
-IR A LA HOJA ÁRBOL -
Riesgos de Gestión:
</t>
    </r>
    <r>
      <rPr>
        <sz val="10"/>
        <color theme="0"/>
        <rFont val="Calibri"/>
        <family val="2"/>
        <scheme val="minor"/>
      </rPr>
      <t xml:space="preserve">Posibilidad de afectación (qué)…por… (cómo)...debido a (por qué)"
</t>
    </r>
    <r>
      <rPr>
        <b/>
        <sz val="10"/>
        <color theme="0"/>
        <rFont val="Calibri"/>
        <family val="2"/>
        <scheme val="minor"/>
      </rPr>
      <t xml:space="preserve">
Riesgos de Seguridad de la información:
</t>
    </r>
    <r>
      <rPr>
        <sz val="10"/>
        <color theme="0"/>
        <rFont val="Calibri"/>
        <family val="2"/>
        <scheme val="minor"/>
      </rPr>
      <t>Pérdida de disponibilidad/confidencialidad/integridad por (Amenaza) debido a la (Vulnerabilidad)</t>
    </r>
  </si>
  <si>
    <r>
      <t>Documento asociado - actividad
/ Numeral ISO ANEXO A 27001 -</t>
    </r>
    <r>
      <rPr>
        <sz val="10"/>
        <color theme="0"/>
        <rFont val="Calibri"/>
        <family val="2"/>
        <scheme val="minor"/>
      </rPr>
      <t>(Seguridad de la información)</t>
    </r>
  </si>
  <si>
    <r>
      <t xml:space="preserve">Resultados del monitoreo del indicador clave
</t>
    </r>
    <r>
      <rPr>
        <sz val="10"/>
        <color theme="0"/>
        <rFont val="Calibri"/>
        <family val="2"/>
        <scheme val="minor"/>
      </rPr>
      <t xml:space="preserve">
Indique el resultado del indicador (numerador/denominador)</t>
    </r>
    <r>
      <rPr>
        <b/>
        <sz val="10"/>
        <color theme="0"/>
        <rFont val="Calibri"/>
        <family val="2"/>
        <scheme val="minor"/>
      </rPr>
      <t xml:space="preserve">
(Solo aplica para riesgos de gestión)</t>
    </r>
  </si>
  <si>
    <t>RC-COM-1</t>
  </si>
  <si>
    <t>Posibilidad de recibir una dádiva o beneficio a nombre propio o de un particular por publicar y/u omitir información generando afectación en la imagen, reputación y la prestación de los servicios de la entidad.</t>
  </si>
  <si>
    <t>1. Falta de transparencia e integridad del servidor público.
2. Interés de ocultar o divulgar información  que favorezca a un interés particular.
3. No identificar, ni declarar un conflicto de interés oportunamente</t>
  </si>
  <si>
    <t>1. Afectación de la imagen y reputación de la entidad y/o de los funcionarios.
2. Posibles sanciones o implicaciones disciplinarias.</t>
  </si>
  <si>
    <t xml:space="preserve"> *El Profesional Especializado 22-10 Revisa y validar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area para que realice los ajsutes correspondientes. *El Comité Institucional de Gestión y Desempeño. Valida y aprueba el Plan de Comunicaciones: Se presenta el Plan Estratégico de Comunicaciones al Comité Institucional de Gestión y Desempeño de la UAECD para su validación y aprobación. Para su aprobación se deberá tener en cuenta los siguientes criterios:
1.Es pertinente y coherente frente al Plan Estratégico de la Unidad y el Plan de Acción Anual.
2.Se cuenta con los recursos disponibles para su ejecución
3.El plan es presentado en debida forma, cuenta con actividades, productos, responsables y fechas que permitan su seguimiento y evaluación. Si el Plan es aprobado conbtinua con la actividad de socialziación, en caso de no ser aprobado se devuelve a la actividad de definición del Plan Estrategico de Comunicaciones. * * * * *</t>
  </si>
  <si>
    <t xml:space="preserve">1. Campañas de comunicaciones explicando a los servidores la importancia de proteger los derechos de autor, tener transparencia en las publicaciones que se solicitan y la importancia de reportar conflictos de interes de manera oportuna sobre cualquier situación, especialmente en lo relacionado a las comunicaciones que genera la entidad.
2. Fortalecer la documentacióndel proceso de Gestión de Comunicaciones, incluyendo lineamientos  relacionados a que ningún area podra emitir o generar información o contenidos al prublico externo e interno sin que pase por revisión y validación previa del proceso de comunicaciones. </t>
  </si>
  <si>
    <t>1. 30/12/2023
2. 31/03/2023</t>
  </si>
  <si>
    <t xml:space="preserve"> *PREVENTIVO *DETECTIVO *DETECTIVO *DETECTIVO *PREVENTIVO *PREVENTIVO</t>
  </si>
  <si>
    <t xml:space="preserve"> *Los Profesionales líderes de los equipos de trabajo revisan el estado de las radicaciones, envían correos a quienes tienen asignaciones que presenten retrasos, solitando información correspondiente y estableciendo compromisos, acciones de mejora para cumplir con la meta establecida. *Los profesionales líderes de los equipos de trabajo y Subgerentes SIE SIFJ, revisan la información por cada grupo de trabajo de trámites, resultado del seguimiento para detectar las radicaciones que superan los plazos establecidos, se evalúan las acciones a implementar y se determina si requiere algún otro tipo de estrategia. *El Gerente de Información Catastral, Subgerentes SIE SIFJ y profesionales líderes de los equipos de trabajo en GIC/SIE/SIFJ, verifican la información consolidada del resultado del seguimiento de trámites, quincenalmente con el propósito de revisar el resultado del seguimiento de los trámites y definir estrategias para mejorar en los tiempos de respuesta requeridos. *El profesional de la SIFJ realiza análisis del trámite de acuerdo con la asignación efectuada, la solicitud del usuario y con el tipo de trámite según el Documento técnico de mutaciones - control de calidad. Si no se cumplen los criterios de aceptación, entrega la radicación con las observaciones para ser devuelto por la herramienta definida de acuerdo con la actividad que corresponda. *El Jefe de dependencia (o a quien designe) revisa el reporte de las cuentas de usuario de red que expiraron hasta el corte mensual y por inactividad mayor a 60 días. Si requiere depuración solicita inactivar las cuentas en los sistemas de información mediante solicitud por mesa de servicio de TI. *El Jefe de dependencia (o a quien designe) revisa el reporte de cuentas de usuario activas con sus respectivos permisos o privilegios que estén acordes a las funciones y/o actividades actuales de los funcionarios y contratistas de su dependencia y solicita en caso de ser necesario las modificaciones. *</t>
  </si>
  <si>
    <t>1. Realizar los procesos de inducción y entrenamiento al puesto de trabajo al personal que ingrese producto de concursos y encargos. (Actividad sujeta al ingreso de personal).
2. Sensibilizar a los funcionarios y/o contratistas en temas e integridad. Ej Conflictos de interés, Ética, Valores y Lineamientos Anti-soborno.</t>
  </si>
  <si>
    <t>1. Meta: 100% - Indicador: No. Personas entrenadas / No. Personas vinculadas que requieren entrenamiento *100  
2. Meta: 2 100% . Indicador: No. sensibilizaciones realizadas / No. sensibilizaciones programadas  * 100.</t>
  </si>
  <si>
    <t>1. Subgerencia de Información Económica, Subgerencia de Información Física y jurídica, Gerencia de Información Catastral
2. Subgerencia de Información Económica, Subgerencia de Información Física y jurídica, Gerencia de Información Catastral y Territorio</t>
  </si>
  <si>
    <t>1. 31/12/2023
2. 31/12/2023</t>
  </si>
  <si>
    <t xml:space="preserve"> *El Profesional Control Calidad verifica la consistencia de la información recolectada en campo a través del reconocimiento, si existen inconsistencias, se analizan y corrigen por parte del servidor encargado. *El Comite de avaluos analiza y discute la propuesta económica y la documentación soporte, para determinar si la propuesta de valor está suficientemente soportada, si no lo está devuelve a la investigación económica. *Los Profesionales líderes de los equipos de trabajo revisan el estado de las radicaciones, envían correos a quienes tienen asignaciones que presenten retrasos, solitando información correspondiente y estableciendo compromisos, acciones de mejora para cumplir con la meta establecida. * * * *</t>
  </si>
  <si>
    <t>1. Realizar orientaciones al personal que ingrese en temas de integridad (Actividad sujeta al ingreso de personal).
2. Sensibilizar a los funcionarios y/o contratistas en temas e integridad. Ej Conflictos de interés, Ética, Valores y Lineamientos Anti-soborno.</t>
  </si>
  <si>
    <t>1. Meta: 100% - Indicador: No. Personas que recibieron orientación / No. Personas programadas*100  
2. Meta: 2 100% . Indicador: No. sensibilizaciones realizadas / No. sensibilizaciones programadas  * 100.</t>
  </si>
  <si>
    <t xml:space="preserve">1 y 2. Líderes de territorios </t>
  </si>
  <si>
    <t xml:space="preserve">1. 31-12-2023
2. 31-12-2023
</t>
  </si>
  <si>
    <t>1. Realizar reuniones mensuales de seguimiento para generar alertas y/o recomendaciones sobre la gestión de los avalúos comerciales.
2. Reaizar seguimiento trimestral a la contratación del personal avaluador.</t>
  </si>
  <si>
    <t>1. Gestionar trimestralmente con comunicaciones la publicación de piezas de información sobre los trámites
2. Realizar jornadas de retroalimentación sobre la gestión de trámites.</t>
  </si>
  <si>
    <t>1. Meta: 100% (4) Solicitud gestionada en el periodo/Solicitud programada
2. Meta: 100% (Una) Jornada de retroalimentación sobre la gestión realizada/ Jornada programada.</t>
  </si>
  <si>
    <t>1. 31/12/2023
2. 30/09/2023</t>
  </si>
  <si>
    <t>1 y 2. 31/12/2023</t>
  </si>
  <si>
    <t>1. Indebida interpretación y/o aplicación de las normas por parte de los funcionarios de la UAECD.
2. Falta de adecuado seguimiento de los procesos judiciales
3. No identificar, ni declarar un conflicto de interés oportunamente</t>
  </si>
  <si>
    <t>SIPROJ</t>
  </si>
  <si>
    <t>SIIC
Base de datos de seguimiento a apelaciones</t>
  </si>
  <si>
    <t>1. Realizar revisión mensual de la pre-nómina, teniendo en cuenta las situaciones administrativas, de acuerdo con lo establecido en el procedimiento y en aplicación de la norma.
2. Gestionar y/o participar de una jornada de actualización normativa en temas de nómina y situaciones administrativas</t>
  </si>
  <si>
    <t>1 . 31/12/2023
2. 31/12/2023</t>
  </si>
  <si>
    <t>1. 31/12/2023</t>
  </si>
  <si>
    <t xml:space="preserve"> *El Profesional Especializado de selección verifica de forma preliminar el cumplimiento de requisitos sobre el contenido de las hojas de vida recibidas, validando frente al manual de funciones y competencias laborales, diligenciando el formato de análisis de requisitos mínimos, si no cumple con los requisitos devuelve a una actividad del proceso previa para recibir y recolectar las hojas de vida. 
El Profesional Especializado de selección verifica el cumplimiento de los requisitos mínimos exigidos en el Manual Específico de Funciones y Competencias Laborales del cargo a proveer en provisionalidad, diligenciando el formato de análisis de requisitos mínimos, si no cumple con los requisitos, se devuelve para nuevamente estructurar los archivos. *La Comisión de Personal  realiza la verificación de los requisitos de los elegibles exigidos en el Manual Específico de Funciones y Competencias Laborales, si no se cumplen, se solicita  a la Comisión Nacional del Servicio Civil la exclusión del elegible. *El Profesional Especializado de selección realiza estudio de verificación de cumplimiento de requisitos de los servidores de carrrera administrativa que se encuentran en el cargo inmediatamente inferior al empleo a proveer, diligenciando el formato de análisis de requisitos mínimos, si no existen servidores de carrera que cumplan con los requisitos continúa con el Instructivo de selección de servidores en provisionalidad. *El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títulos/cerficados no son válidos informa a la Oficina de Control Disciplinario Interno.
El Profesional Universitario de vinculación verifica los antecedentes para verificar que el aspirante no posea inhabilidades para acceder al encargo, diligenciando el formato Requisitos para vinculación y posesión, si presenta sanciones informa a la Oficina de Control Disciplinario Interno.  *El profesional especializado y el Subgerente de Talento Humano revisan y validan el acta de posesión y memorando de presentación verificando que estén completos y correctos, si no se encuentran bien se devuelve al profesional universitario para corrección y una vez realizada se realiza revisión nuevamente. *</t>
  </si>
  <si>
    <t xml:space="preserve">1. Realizar revisión semestral del normograma en relación con las normas de selección y vinculación y actualizar de ser necesario.
2. Realizar revisión aleatoria trimestral de las vinculaciones </t>
  </si>
  <si>
    <t>1. Un normograma revisado y/o actualizado semestral.
(Normograma revisado y/o actualizado / Normograma programado para revisar)*100
2. 100% 4 revisiones (Revisiones realizadas / revisiones programadas)*100</t>
  </si>
  <si>
    <t>1. Coordinar una capacitación acerca de las implicaciones disciplinarias, fiscales y penales respecto de la responsabilidad que tienen quienes ejercen como funcionarios públicos y contratistas cuando realizan la evaluación de los procesos contractuales.
2. Socializar los documentos del proceso de Gestión Contractual, en su etapa precontractual, que permitan mejorar la elaboración de documentos previos con los estándares requeridos, para la evaluación objetiva de las ofertas y la participación pública de los oferentes.</t>
  </si>
  <si>
    <t>Meta = 1
Capacitación ejecutada/ Capacitación programada
Meta = 2
Documentos socializados /Documentos programados para socializar</t>
  </si>
  <si>
    <t xml:space="preserve">1. Coordinar una capacitación acerca de las implicaciones disciplinarias, fiscales y penales respecto de la responsabilidad que tienen quienes ejercen como funcionarios públicos y contratistas cuando realizan la evaluación de los procesos contractuales.
2.Socializar los documentos del proceso de Gestión Contractual, en su etapa de adjudicación mediante acto administrativio, que permita la elaboración de documentos con los estándares requeridos, para la debida adjudicación de procesos contractuales </t>
  </si>
  <si>
    <t>1.	Coordinar una capacitación respecto del Manual de Supervisión a los funcionarios que estén ejerciendo el rol de supervisor y a quienes realizan la labor de apoyar a la supervisión.
2.	Coordinar una capacitación acerca de las implicaciones disciplinarias, fiscales y penales respecto de la responsabilidad que tienen quienes ejercen como supervisores.</t>
  </si>
  <si>
    <t>Meta 1 = Capacitación realizada /Capacitación programada
Meta 2 = Capacitación realizada /Capacitación programada</t>
  </si>
  <si>
    <t>1. Realizar revisión y control de consumo de combustible y servicio prestado.
2. Realizar seguimiento trimestral satelital.</t>
  </si>
  <si>
    <t xml:space="preserve">1. Verificar los Inventarios físicos con el sistema de inventarios de forma trimestral. </t>
  </si>
  <si>
    <t>1. 31/12/2023
2. 31/12/2023
3. 31/12/2023</t>
  </si>
  <si>
    <t>1. Falta de capacitación de los funcionarios de la OCDI
2. Aceptar por parte de los disciplinados ofrecimientos.
3. No identificar, ni declarar un conflicto de interés oportunamente</t>
  </si>
  <si>
    <t xml:space="preserve"> *El jefe de OCDI realiza verificación mensual (etapa de instruccion) o trimestral (etapa de juzgamiento) del cumplimiento de los compromisos,y socializar los cambios o ajustes que generen en el Manual Único de Procesos de Procedimientos de la Alcaldía Mayor de Bogotá, y recuerda la obligatoria observancia de los mismos. Si no se cumple con lo dispuesto, se devuelve al profesional de instruccion y se deja la observación en el informe presentado, o se devuelve al profesional de juzgamiento con memorando indicando los reporcesos detectados. Se deja registro en el acta de la reunión - informe de porfesionales y/o memorando  *El jefe de OCDI, cuando se requiera,  revisa si se efectuaron las correspondientes notificaciones y comunicaciones para materializar  el traslado de alegatos , herramienta que concreta el derecho de defensa del disciplinable, antes de proferir pliego de cargos. De existir observaciones o necesidad de ajuste se devuelve al funcionario para análisis y ajuste. Se dejan como evidencias de la ejecución del control correos electrónicos y una carpeta compartida en el fileserver. *El jefe de OCDI, cuando se requiera, valora las pruebas, los supuestos de hecho y de derecho para aprbar y suscribir el auto de archivo formal o el auto de terminacion del procedimiento  disciplinario que ordena el archivo definitivo de las diligencias, identificando según sea el caso que se encuentre conforme al derecho, de existir observaciones o necesidad de ajuste se devuelve al funcionario para análisis y ajuste. Se dejan como evidencias de la ejecución del control correos electrónicos, las actas de reunion  y una carpeta compartida en el fileserver  *Subgerente de Gestion Juridica, verifica si se efectuaron las correspondientes notificaciones y comunicaciones previas, estudiar el asunto y evaluar los motivos impetrados en los alegatos de conclusion, para posteriormente proyectar fallo de primera instancia. De existir observaciones o necesidad de ajuste se devuelve al funcionario para análisis y ajuste. Se dejan como evidencias de la ejecución del control correo electrónico y la actuacion en la carpeta compartida en el fileserver. *Subgerente de Gestion Juridica, verifica si se presentaron recursos antes de la expedicion de  la constancia de ejecutoria del fallo de primera instancia. De existir observaciones o necesidad de ajuste se devuelve al funcionario para análisis y ajuste. Se dejan como evidencias de la ejecución del control correo electrónico y la actuacion en la carpeta compartida en el fileserver. *El Director  revisa si se efectuaron las correspondientes notificaciones y comunicaciones para materializar  el  derecho de defensa del disciplinable. De existir observaciones o necesidad de ajuste se devuelve al funcionario para análisis y ajuste.Se dejan como evidencia de la ejecución del control correos electronicos y  la actuacion en la carpeta compartida en el fileserver. *</t>
  </si>
  <si>
    <r>
      <t xml:space="preserve">CÓDIGO
</t>
    </r>
    <r>
      <rPr>
        <sz val="11"/>
        <color theme="0"/>
        <rFont val="Calibri"/>
        <family val="2"/>
        <scheme val="minor"/>
      </rPr>
      <t>RG -Gestión o RS - Seguridad
+ Nomenclatura del proceso + consecutivo 
Ej. RG-DIE-1</t>
    </r>
    <r>
      <rPr>
        <b/>
        <sz val="11"/>
        <color theme="0"/>
        <rFont val="Calibri"/>
        <family val="2"/>
        <scheme val="minor"/>
      </rPr>
      <t xml:space="preserve">
</t>
    </r>
    <r>
      <rPr>
        <sz val="11"/>
        <color theme="0"/>
        <rFont val="Calibri"/>
        <family val="2"/>
        <scheme val="minor"/>
      </rPr>
      <t>RS-DIE-2</t>
    </r>
  </si>
  <si>
    <r>
      <t xml:space="preserve">Control de línea de defensa
</t>
    </r>
    <r>
      <rPr>
        <sz val="11"/>
        <color theme="0"/>
        <rFont val="Calibri"/>
        <family val="2"/>
        <scheme val="minor"/>
      </rPr>
      <t>-Responsable</t>
    </r>
  </si>
  <si>
    <t>Pérdida de confidencialidad e integridad de Fileserver OAPAP - \\fileserver.catastrobogota.gov.co\OAP por Uso no autorizado de la información
Fallas Humanas debido a Ausencia de revisiones regulares por parte delmjefe de dependencia
Desconocimiento de politicas de seguridad de la información</t>
  </si>
  <si>
    <t>Ausencia de revisiones regulares por parte delmjefe de dependencia
Desconocimiento de politicas de seguridad de la información</t>
  </si>
  <si>
    <t>1. Implementar la matriz de gestión de permisos en la carpeta de la OAP
2. Realizar una revisión (semestral) del reporte de gestión de accesos remitido por la SIT</t>
  </si>
  <si>
    <t xml:space="preserve">1. Meta: Actividades realizadas para la implementación de la matriz de gestión de permisos.
Indicador:
Actividades realizadas / Actvidades programadas GT
2. Meta: Dos   Revisiónes del reporte de gestión de accesos remitido por la SIT
Indicador:
Reportes revisados / Reportes remitidos por la SIT
</t>
  </si>
  <si>
    <t>1. (31/12/2023)
2. (31/12/2023)</t>
  </si>
  <si>
    <t> </t>
  </si>
  <si>
    <t>1. Solicitar reporte mensual de los respaldos realizados al portal web.
2. Solicitar a la webmaster cada 3 meses la relación de los usuarios con el rol que maneja cada uno en  el portal web con el fin de verificar permisos asignados</t>
  </si>
  <si>
    <t>1. 12 Reportes de respaldo del portal web (Uno mensual)
Indicador: reportes realizados / reportes programados
2. 4 Reporte de Relación de usuarios (Uno trimestral)
Reporte revisado / reporte entregado</t>
  </si>
  <si>
    <t>1. Solicitar reporte mensual de los respaldos realizados al portal web.
2. Solicitar reporte mensual al grupo de operadores respecto a las indisponibilidades generadas en el portal web</t>
  </si>
  <si>
    <t>1. 12 Reporte de respaldo del portal web (Uno mensual)
Indicador: reportes realizados / reportes programados
2. 12 Reportes de indisponibilidad del portal web
Reportes entregados/ reportes programados</t>
  </si>
  <si>
    <t xml:space="preserve">El Asesor de comunicaciones cada 3 meses o cuando se requeira solicita al gestor de redes sociales un reporte de los usuarios autorizados para el acceso a las cuentas de redes sociales de la Entidad, con el fin de validar que los  accesos que se otorguen al funcionario o contratista esten acordes a las funciones y/o actividades actuales. El Asesor valida los accesos contra los requeremientos iniciales entregados al gestor de redes y en caso de ser necesario solicita realizar las modificaciones. La evidencia queda registrada a través de un correo electrónico. </t>
  </si>
  <si>
    <t xml:space="preserve">El Asesor de comunicaciones cada 3 meses o cuando se requiera verifica que el gestor de redes sociales realiza el cambio de las credenciales de acceso a las redes sociales de la Entidad con el fin de garantizar la confidencialidad de dichos accesos.  El Asesor valida que los cambios se realicen por el gestor de redes y en caso de ser necesario solicita realizar las modificaciones correspondientes. La evidencia queda registrada a través de un correo electrónico. </t>
  </si>
  <si>
    <t xml:space="preserve">1. Realizar la verificación y depuración periódica  de las cuentas de usuario y accesos, de acuerdo con reporte remitido por la GT en las fechas definidas por dicha dependencia e informar los resultados.
2. Mesas de trabajo con SAF (Gestión Documental y Gerencia de Tecnología) para unificar criterios de organización e identificación de los archivos digitales producto de la gestión de los trámites no inmediatos  y su correcta transferencia para el WCC. </t>
  </si>
  <si>
    <r>
      <rPr>
        <b/>
        <sz val="11"/>
        <color rgb="FF000000"/>
        <rFont val="Calibri"/>
        <family val="2"/>
      </rPr>
      <t xml:space="preserve">META: </t>
    </r>
    <r>
      <rPr>
        <sz val="11"/>
        <color rgb="FF000000"/>
        <rFont val="Calibri"/>
        <family val="2"/>
      </rPr>
      <t xml:space="preserve">
1. Revisión del 100% de los reportes remitidos por la Gerencia de Tecnología.
2. 100% de mesas de trabajo gestionadas
</t>
    </r>
    <r>
      <rPr>
        <b/>
        <sz val="11"/>
        <color rgb="FF000000"/>
        <rFont val="Calibri"/>
        <family val="2"/>
      </rPr>
      <t>INDICADORES:</t>
    </r>
    <r>
      <rPr>
        <sz val="11"/>
        <color rgb="FF000000"/>
        <rFont val="Calibri"/>
        <family val="2"/>
      </rPr>
      <t xml:space="preserve">
1. No. de reportes verificados y depurados en el periodo / Total de reportes remitidos por GT para verificar y depurar en el periodo._x000B_
2. Total de mesas de trabajo gestionadas en el periodo con SAF (Gestión Documental) y GT</t>
    </r>
  </si>
  <si>
    <t>1. Realizar la verificación y depuración periódica  de las cuentas de usuario y accesos, de acuerdo con reporte remitido por la GT en las fechas definidas por dicha dependencia e informar los resultados.
2. Generar Mesas de Usuario con las novedades  de accesos y perfiles del personal de la SIE</t>
  </si>
  <si>
    <r>
      <rPr>
        <b/>
        <sz val="11"/>
        <color rgb="FF000000"/>
        <rFont val="Calibri"/>
        <family val="2"/>
      </rPr>
      <t xml:space="preserve">Metas: 
</t>
    </r>
    <r>
      <rPr>
        <sz val="11"/>
        <color rgb="FF000000"/>
        <rFont val="Calibri"/>
        <family val="2"/>
      </rPr>
      <t xml:space="preserve">1. Revisión del 100% de los reportes remitidos por la Gerencia de Tecnología.
2. 100% Mesas gestionadas cada trimestre
</t>
    </r>
    <r>
      <rPr>
        <b/>
        <sz val="11"/>
        <color rgb="FF000000"/>
        <rFont val="Calibri"/>
        <family val="2"/>
      </rPr>
      <t xml:space="preserve">Indicadores:
</t>
    </r>
    <r>
      <rPr>
        <sz val="11"/>
        <color rgb="FF000000"/>
        <rFont val="Calibri"/>
        <family val="2"/>
      </rPr>
      <t>1. No. de reportes verificados y depurados en el periodo / Total de reportes remitidos por GT para verificar y depurar en el periodo.
2. Total de mesas generadas en el trimestre</t>
    </r>
  </si>
  <si>
    <t>1 y 2.  Subgerente SIE, Líder Calidad SIE y Designado para Control de Acceso y Perfiles, Profesional SIE del Fileserver</t>
  </si>
  <si>
    <t>1. Fileserver de la SIE
2. Fileserver de la SIFJ 
3. Fileserver Gestion_GIC
(Servicio)</t>
  </si>
  <si>
    <t>Pérdida de Disponibilidad de 1. Fileserver de la SIE
2. Fileserver de la SIFJ 
3. Fileserver Gestion_GIC
(Servicio) por 1. Borrado, modificación intencional o no de la informacion
2. Fallas Humanas
3. Fallas en el aplicativo  debido a 1. Ausencia de Copias de Respaldo
2. Deficiencia en los planes de continuidad
3. Desconocimiento o no aplicación de las políticas de seguridad y privacidad de la
información 
3. Fallas en los aplicativos por condiciones externas no controlables por la Unidad.</t>
  </si>
  <si>
    <r>
      <rPr>
        <b/>
        <sz val="11"/>
        <color rgb="FF000000"/>
        <rFont val="Calibri"/>
        <family val="2"/>
      </rPr>
      <t>1.</t>
    </r>
    <r>
      <rPr>
        <sz val="11"/>
        <color rgb="FF000000"/>
        <rFont val="Calibri"/>
        <family val="2"/>
      </rPr>
      <t xml:space="preserve"> Implementar la estructura definida en el  fileserver de la SIE-SIFJ-GIC, de acuerdo con los lineamientos establecidos  por GT- SAF y continuar con la depuración.
</t>
    </r>
    <r>
      <rPr>
        <b/>
        <sz val="11"/>
        <color rgb="FF000000"/>
        <rFont val="Calibri"/>
        <family val="2"/>
      </rPr>
      <t>2.</t>
    </r>
    <r>
      <rPr>
        <sz val="11"/>
        <color rgb="FF000000"/>
        <rFont val="Calibri"/>
        <family val="2"/>
      </rPr>
      <t xml:space="preserve"> Reportar a la Gerencia de Tecnología la matriz de gestión de permisos de usuarios del fileserver  y/o las novedades  de accesos y perfiles del personal de la SIE-SIFJ-GIC.  
</t>
    </r>
  </si>
  <si>
    <r>
      <rPr>
        <b/>
        <sz val="11"/>
        <color rgb="FF000000"/>
        <rFont val="Calibri"/>
        <family val="2"/>
      </rPr>
      <t>Metas:</t>
    </r>
    <r>
      <rPr>
        <sz val="11"/>
        <color rgb="FF000000"/>
        <rFont val="Calibri"/>
        <family val="2"/>
      </rPr>
      <t xml:space="preserve">
</t>
    </r>
    <r>
      <rPr>
        <b/>
        <sz val="11"/>
        <color rgb="FF000000"/>
        <rFont val="Calibri"/>
        <family val="2"/>
      </rPr>
      <t>1.</t>
    </r>
    <r>
      <rPr>
        <sz val="11"/>
        <color rgb="FF000000"/>
        <rFont val="Calibri"/>
        <family val="2"/>
      </rPr>
      <t xml:space="preserve"> 30 % de la estructura del fileserver  de la SIE-SIFJ-GIC implementado y depurado.
</t>
    </r>
    <r>
      <rPr>
        <b/>
        <sz val="11"/>
        <color rgb="FF000000"/>
        <rFont val="Calibri"/>
        <family val="2"/>
      </rPr>
      <t>2.</t>
    </r>
    <r>
      <rPr>
        <sz val="11"/>
        <color rgb="FF000000"/>
        <rFont val="Calibri"/>
        <family val="2"/>
      </rPr>
      <t xml:space="preserve"> 100% de reportes gestionados, acorde con archivo remitido por la GT.
</t>
    </r>
    <r>
      <rPr>
        <b/>
        <sz val="11"/>
        <color rgb="FF000000"/>
        <rFont val="Calibri"/>
        <family val="2"/>
      </rPr>
      <t>Indicadores :</t>
    </r>
    <r>
      <rPr>
        <sz val="11"/>
        <color rgb="FF000000"/>
        <rFont val="Calibri"/>
        <family val="2"/>
      </rPr>
      <t xml:space="preserve">
</t>
    </r>
    <r>
      <rPr>
        <b/>
        <sz val="11"/>
        <color rgb="FF000000"/>
        <rFont val="Calibri"/>
        <family val="2"/>
      </rPr>
      <t>1.</t>
    </r>
    <r>
      <rPr>
        <sz val="11"/>
        <color rgb="FF000000"/>
        <rFont val="Calibri"/>
        <family val="2"/>
      </rPr>
      <t xml:space="preserve"> No de actividades ejecutadas del cronograma de Estructura del FileServer / No actividades programadas para la depuración y estructuración del fileserver de la SIE -SIFJ-GIC
</t>
    </r>
    <r>
      <rPr>
        <b/>
        <sz val="11"/>
        <color rgb="FF000000"/>
        <rFont val="Calibri"/>
        <family val="2"/>
      </rPr>
      <t>2</t>
    </r>
    <r>
      <rPr>
        <sz val="11"/>
        <color rgb="FF000000"/>
        <rFont val="Calibri"/>
        <family val="2"/>
      </rPr>
      <t xml:space="preserve">. Total de reportes generados a G.T con la gestión de permisos de usuarios del fileserver y/o novedades de accesos y perfiles del personal de la SIE-SIFJ-GIC 
</t>
    </r>
  </si>
  <si>
    <t xml:space="preserve"> Gerente GIC, Subgerente SIE-SIFJ, Líder Calidad SIE-SIFJ y Profesional SIE-SIFJ-GIC del Fileserver</t>
  </si>
  <si>
    <r>
      <rPr>
        <b/>
        <sz val="11"/>
        <color rgb="FF000000"/>
        <rFont val="Calibri"/>
        <family val="2"/>
      </rPr>
      <t>1.</t>
    </r>
    <r>
      <rPr>
        <sz val="11"/>
        <color rgb="FF000000"/>
        <rFont val="Calibri"/>
        <family val="2"/>
      </rPr>
      <t xml:space="preserve"> Asistir  a capacitaciones y/o sensibilización sobre políticas de seguridad de la información análoga en Cartagena, Palmira y SantaRosa.
</t>
    </r>
    <r>
      <rPr>
        <b/>
        <sz val="11"/>
        <color rgb="FF000000"/>
        <rFont val="Calibri"/>
        <family val="2"/>
      </rPr>
      <t>2.</t>
    </r>
    <r>
      <rPr>
        <sz val="11"/>
        <color rgb="FF000000"/>
        <rFont val="Calibri"/>
        <family val="2"/>
      </rPr>
      <t>Delegar la persona encargada del manejo del ainformación análoga en cada territorio.</t>
    </r>
  </si>
  <si>
    <r>
      <rPr>
        <b/>
        <sz val="11"/>
        <color rgb="FF000000"/>
        <rFont val="Calibri"/>
        <family val="2"/>
      </rPr>
      <t xml:space="preserve">Meta 1:
</t>
    </r>
    <r>
      <rPr>
        <sz val="11"/>
        <color rgb="FF000000"/>
        <rFont val="Calibri"/>
        <family val="2"/>
      </rPr>
      <t xml:space="preserve">50%  de funcionarios y/o contratistas de los territorios  (Cartagena, Palmira y SantaRosa).
</t>
    </r>
    <r>
      <rPr>
        <b/>
        <sz val="11"/>
        <color rgb="FF000000"/>
        <rFont val="Calibri"/>
        <family val="2"/>
      </rPr>
      <t>Indicador 1</t>
    </r>
    <r>
      <rPr>
        <sz val="11"/>
        <color rgb="FF000000"/>
        <rFont val="Calibri"/>
        <family val="2"/>
      </rPr>
      <t xml:space="preserve">: 
No. devfuncionarios y/o contratistas de los territorios  (Cartagena, Palmira y SantaRosa) sensibilizados /  No de funcionarios y/o contratistas de los territorios  (Cartagena, Palmira y SantaRosa).
</t>
    </r>
    <r>
      <rPr>
        <b/>
        <sz val="11"/>
        <color rgb="FF000000"/>
        <rFont val="Calibri"/>
        <family val="2"/>
      </rPr>
      <t xml:space="preserve">Meta 2:
</t>
    </r>
    <r>
      <rPr>
        <sz val="11"/>
        <color rgb="FF000000"/>
        <rFont val="Calibri"/>
        <family val="2"/>
      </rPr>
      <t xml:space="preserve">1 delegación por territorio.
</t>
    </r>
    <r>
      <rPr>
        <b/>
        <sz val="11"/>
        <color rgb="FF000000"/>
        <rFont val="Calibri"/>
        <family val="2"/>
      </rPr>
      <t>Indicador 2:</t>
    </r>
    <r>
      <rPr>
        <sz val="11"/>
        <color rgb="FF000000"/>
        <rFont val="Calibri"/>
        <family val="2"/>
      </rPr>
      <t xml:space="preserve"> 
Delegación realizada / delegación programada.</t>
    </r>
  </si>
  <si>
    <t>Líder del proceso y líderes de territorios</t>
  </si>
  <si>
    <t>1. 31/12/2023
2. 31/03/2023</t>
  </si>
  <si>
    <r>
      <rPr>
        <b/>
        <sz val="11"/>
        <color rgb="FF000000"/>
        <rFont val="Calibri"/>
        <family val="2"/>
      </rPr>
      <t xml:space="preserve">1. </t>
    </r>
    <r>
      <rPr>
        <sz val="11"/>
        <color rgb="FF000000"/>
        <rFont val="Calibri"/>
        <family val="2"/>
      </rPr>
      <t xml:space="preserve">Asistir a capacitaciones y/o sensibilización sobre políticas de seguridad de la información análoga en Cartagena, Palmira y SantaRosa
</t>
    </r>
    <r>
      <rPr>
        <b/>
        <sz val="11"/>
        <color rgb="FF000000"/>
        <rFont val="Calibri"/>
        <family val="2"/>
      </rPr>
      <t xml:space="preserve">2. </t>
    </r>
    <r>
      <rPr>
        <sz val="11"/>
        <color rgb="FF000000"/>
        <rFont val="Calibri"/>
        <family val="2"/>
      </rPr>
      <t>Delegar a la persona encargada del manejo del ainformación análoga en cada territorio.</t>
    </r>
  </si>
  <si>
    <r>
      <rPr>
        <b/>
        <sz val="11"/>
        <color rgb="FF000000"/>
        <rFont val="Calibri"/>
        <family val="2"/>
      </rPr>
      <t xml:space="preserve">Meta 1:
</t>
    </r>
    <r>
      <rPr>
        <sz val="11"/>
        <color rgb="FF000000"/>
        <rFont val="Calibri"/>
        <family val="2"/>
      </rPr>
      <t xml:space="preserve">50%  de funcionarios y/o contratistas de los territorios  (Cartagena, Palmira y SantaRosa).
</t>
    </r>
    <r>
      <rPr>
        <b/>
        <sz val="11"/>
        <color rgb="FF000000"/>
        <rFont val="Calibri"/>
        <family val="2"/>
      </rPr>
      <t>Indicador 1</t>
    </r>
    <r>
      <rPr>
        <sz val="11"/>
        <color rgb="FF000000"/>
        <rFont val="Calibri"/>
        <family val="2"/>
      </rPr>
      <t xml:space="preserve">: 
No. de  funcionarios y/o contratistas de los territorios  (Cartagena, Palmira y SantaRosa) sensibilizados /  No de funcionarios y/o contratistas de los territorios  (Cartagena, Palmira y SantaRosa).
</t>
    </r>
    <r>
      <rPr>
        <b/>
        <sz val="11"/>
        <color rgb="FF000000"/>
        <rFont val="Calibri"/>
        <family val="2"/>
      </rPr>
      <t xml:space="preserve">Meta 2:
</t>
    </r>
    <r>
      <rPr>
        <sz val="11"/>
        <color rgb="FF000000"/>
        <rFont val="Calibri"/>
        <family val="2"/>
      </rPr>
      <t xml:space="preserve">1 delegación por territorio.
</t>
    </r>
    <r>
      <rPr>
        <b/>
        <sz val="11"/>
        <color rgb="FF000000"/>
        <rFont val="Calibri"/>
        <family val="2"/>
      </rPr>
      <t>Indicador 2:</t>
    </r>
    <r>
      <rPr>
        <sz val="11"/>
        <color rgb="FF000000"/>
        <rFont val="Calibri"/>
        <family val="2"/>
      </rPr>
      <t xml:space="preserve"> 
Delegación realizada / delegación programada.</t>
    </r>
  </si>
  <si>
    <r>
      <rPr>
        <b/>
        <sz val="11"/>
        <color rgb="FF000000"/>
        <rFont val="Calibri"/>
        <family val="2"/>
      </rPr>
      <t>1.</t>
    </r>
    <r>
      <rPr>
        <sz val="11"/>
        <color rgb="FF000000"/>
        <rFont val="Calibri"/>
        <family val="2"/>
      </rPr>
      <t xml:space="preserve"> Asistir a capacitaciones y/o sensibilización sobre políticas de seguridad de la información Digital y/o Electrónica.  en Cartagena, Palmira y SantaRosa.
</t>
    </r>
    <r>
      <rPr>
        <b/>
        <sz val="11"/>
        <color rgb="FF000000"/>
        <rFont val="Calibri"/>
        <family val="2"/>
      </rPr>
      <t>2.</t>
    </r>
    <r>
      <rPr>
        <sz val="11"/>
        <color rgb="FF000000"/>
        <rFont val="Calibri"/>
        <family val="2"/>
      </rPr>
      <t xml:space="preserve"> Implementar la matriz de gestión de permisos en los territorios.</t>
    </r>
  </si>
  <si>
    <r>
      <rPr>
        <b/>
        <sz val="11"/>
        <color rgb="FF000000"/>
        <rFont val="Calibri"/>
        <family val="2"/>
      </rPr>
      <t xml:space="preserve">Meta 1:
</t>
    </r>
    <r>
      <rPr>
        <sz val="11"/>
        <color rgb="FF000000"/>
        <rFont val="Calibri"/>
        <family val="2"/>
      </rPr>
      <t xml:space="preserve">50%  de funcionarios y/o contratistas de los territorios  (Cartagena, Palmira y SantaRosa).
</t>
    </r>
    <r>
      <rPr>
        <b/>
        <sz val="11"/>
        <color rgb="FF000000"/>
        <rFont val="Calibri"/>
        <family val="2"/>
      </rPr>
      <t>Indicador 1</t>
    </r>
    <r>
      <rPr>
        <sz val="11"/>
        <color rgb="FF000000"/>
        <rFont val="Calibri"/>
        <family val="2"/>
      </rPr>
      <t xml:space="preserve">: No. de funcionarios y/o contratistas de los territorios  (Cartagena, Palmira y SantaRosa) sensibilizados /  No. de funcionarios y/o contratistas de los territorios  (Cartagena, Palmira y SantaRosa) 
</t>
    </r>
    <r>
      <rPr>
        <b/>
        <sz val="11"/>
        <color rgb="FF000000"/>
        <rFont val="Calibri"/>
        <family val="2"/>
      </rPr>
      <t>Meta 2:</t>
    </r>
    <r>
      <rPr>
        <sz val="11"/>
        <color rgb="FF000000"/>
        <rFont val="Calibri"/>
        <family val="2"/>
      </rPr>
      <t xml:space="preserve"> 
1 matriz de gestión de permisos implementada en cada territorio.
</t>
    </r>
    <r>
      <rPr>
        <b/>
        <sz val="11"/>
        <color rgb="FF000000"/>
        <rFont val="Calibri"/>
        <family val="2"/>
      </rPr>
      <t>Indicador 2</t>
    </r>
    <r>
      <rPr>
        <sz val="11"/>
        <color rgb="FF000000"/>
        <rFont val="Calibri"/>
        <family val="2"/>
      </rPr>
      <t>. 
Entrega de Matriz de permisos implementada / matriz de permisos programada.</t>
    </r>
  </si>
  <si>
    <t>1. 31/12/2023
2. 31/12/2023</t>
  </si>
  <si>
    <t>1. Asistir  a capacitaciones y/o sensibilización sobre políticas de seguridad de la información en el manejo de GoCatastral en Cartagena, Palmira y SantaRosa.</t>
  </si>
  <si>
    <r>
      <rPr>
        <b/>
        <sz val="11"/>
        <color rgb="FF000000"/>
        <rFont val="Calibri"/>
        <family val="2"/>
      </rPr>
      <t xml:space="preserve">Meta 1:
</t>
    </r>
    <r>
      <rPr>
        <sz val="11"/>
        <color rgb="FF000000"/>
        <rFont val="Calibri"/>
        <family val="2"/>
      </rPr>
      <t xml:space="preserve"> 50% de funcionarios y/o contratistas de los territorios  (Cartagena, Palmira y SantaRosa).
</t>
    </r>
    <r>
      <rPr>
        <b/>
        <sz val="11"/>
        <color rgb="FF000000"/>
        <rFont val="Calibri"/>
        <family val="2"/>
      </rPr>
      <t>Indicador 1:</t>
    </r>
    <r>
      <rPr>
        <sz val="11"/>
        <color rgb="FF000000"/>
        <rFont val="Calibri"/>
        <family val="2"/>
      </rPr>
      <t xml:space="preserve">  
No. de funcionarios y/o contratistas de los territorios  (Cartagena, Palmira y SantaRosa) sensibilizados /  No. de funcionarios y/o contratistas de los territorios  (Cartagena, Palmira y SantaRosa) </t>
    </r>
  </si>
  <si>
    <r>
      <rPr>
        <b/>
        <sz val="11"/>
        <color rgb="FF000000"/>
        <rFont val="Calibri"/>
        <family val="2"/>
      </rPr>
      <t xml:space="preserve">1. </t>
    </r>
    <r>
      <rPr>
        <sz val="11"/>
        <color rgb="FF000000"/>
        <rFont val="Calibri"/>
        <family val="2"/>
      </rPr>
      <t>Solicitar por mesa de servicios reporte del respaldo realizado al sistema y/ bases de datos de GoCatastral</t>
    </r>
  </si>
  <si>
    <r>
      <t xml:space="preserve">3 Reportes trimestrales de respaldo realizados al sistema y/o bases de datos de GoCatastral (Cartagena/Palmira, SantaRosa)
(mensual)
</t>
    </r>
    <r>
      <rPr>
        <b/>
        <sz val="11"/>
        <color rgb="FF000000"/>
        <rFont val="Calibri"/>
        <family val="2"/>
      </rPr>
      <t xml:space="preserve">Indicador 1:
</t>
    </r>
    <r>
      <rPr>
        <sz val="11"/>
        <color rgb="FF000000"/>
        <rFont val="Calibri"/>
        <family val="2"/>
      </rPr>
      <t xml:space="preserve"> Reportes remitidos / reportes programados
</t>
    </r>
  </si>
  <si>
    <t xml:space="preserve">
1. Asistencia  a capacitaciones y/o sensibilización sobre Sharepoint
2. Reporte  periódico (trimestral)  de accesos SharePoint territorios </t>
  </si>
  <si>
    <r>
      <rPr>
        <b/>
        <sz val="11"/>
        <color rgb="FF000000"/>
        <rFont val="Calibri"/>
        <family val="2"/>
      </rPr>
      <t xml:space="preserve">Meta1: 
</t>
    </r>
    <r>
      <rPr>
        <sz val="11"/>
        <color rgb="FF000000"/>
        <rFont val="Calibri"/>
        <family val="2"/>
      </rPr>
      <t xml:space="preserve">50% de funcionarios / contratistas de los territorios  (Cartagena, Palmira y SantaRosa)
</t>
    </r>
    <r>
      <rPr>
        <b/>
        <sz val="11"/>
        <color rgb="FF000000"/>
        <rFont val="Calibri"/>
        <family val="2"/>
      </rPr>
      <t>Indicador 1:</t>
    </r>
    <r>
      <rPr>
        <sz val="11"/>
        <color rgb="FF000000"/>
        <rFont val="Calibri"/>
        <family val="2"/>
      </rPr>
      <t xml:space="preserve">  
No. de funcionarios y/o contratistas de los territorios  (Cartagena, Palmira y SantaRosa) sensibilizados / No. de funcionarios y/o contratistas de los territorios  (Cartagena, Palmira y SantaRosa).
</t>
    </r>
    <r>
      <rPr>
        <b/>
        <sz val="11"/>
        <color rgb="FF000000"/>
        <rFont val="Calibri"/>
        <family val="2"/>
      </rPr>
      <t xml:space="preserve">Meta 2:
</t>
    </r>
    <r>
      <rPr>
        <sz val="11"/>
        <color rgb="FF000000"/>
        <rFont val="Calibri"/>
        <family val="2"/>
      </rPr>
      <t xml:space="preserve">3 reportes programados.
</t>
    </r>
    <r>
      <rPr>
        <b/>
        <sz val="11"/>
        <color rgb="FF000000"/>
        <rFont val="Calibri"/>
        <family val="2"/>
      </rPr>
      <t xml:space="preserve">Indicador 2:
</t>
    </r>
    <r>
      <rPr>
        <sz val="11"/>
        <color rgb="FF000000"/>
        <rFont val="Calibri"/>
        <family val="2"/>
      </rPr>
      <t>N° de Reportes entregados/ N° de reportes programados</t>
    </r>
  </si>
  <si>
    <t>1. Base de Datos Santa Rosa,  Palmira,    Cartagena 
(Bases de Datos)</t>
  </si>
  <si>
    <t>Pérdida de confidencialidad e integridad de 1. Base de Datos Santa Rosa,  Palmira,    Cartagena 
(Bases de Datos)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</si>
  <si>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r>
      <rPr>
        <b/>
        <sz val="11"/>
        <color rgb="FF000000"/>
        <rFont val="Calibri"/>
        <family val="2"/>
      </rPr>
      <t xml:space="preserve">1. </t>
    </r>
    <r>
      <rPr>
        <sz val="11"/>
        <color rgb="FF000000"/>
        <rFont val="Calibri"/>
        <family val="2"/>
      </rPr>
      <t xml:space="preserve">Asistir  a capacitaciones y/o sensibilización sobre políticas de seguridad de la información Digital y/o Electrónica  en Cartagena, Palmira y SantaRosa.
</t>
    </r>
    <r>
      <rPr>
        <b/>
        <sz val="11"/>
        <color rgb="FF000000"/>
        <rFont val="Calibri"/>
        <family val="2"/>
      </rPr>
      <t>2.</t>
    </r>
    <r>
      <rPr>
        <sz val="11"/>
        <color rgb="FF000000"/>
        <rFont val="Calibri"/>
        <family val="2"/>
      </rPr>
      <t xml:space="preserve"> Implementar la matriz de gestión de permisos en los territorios</t>
    </r>
  </si>
  <si>
    <r>
      <rPr>
        <b/>
        <sz val="11"/>
        <color rgb="FF000000"/>
        <rFont val="Calibri"/>
        <family val="2"/>
      </rPr>
      <t xml:space="preserve">Meta1:
</t>
    </r>
    <r>
      <rPr>
        <sz val="11"/>
        <color rgb="FF000000"/>
        <rFont val="Calibri"/>
        <family val="2"/>
      </rPr>
      <t xml:space="preserve">50% de funcionarios y/o contratistas de los territorios  (Cartagena, Palmira y SantaRosa)
</t>
    </r>
    <r>
      <rPr>
        <b/>
        <sz val="11"/>
        <color rgb="FF000000"/>
        <rFont val="Calibri"/>
        <family val="2"/>
      </rPr>
      <t>Indicador 1</t>
    </r>
    <r>
      <rPr>
        <sz val="11"/>
        <color rgb="FF000000"/>
        <rFont val="Calibri"/>
        <family val="2"/>
      </rPr>
      <t xml:space="preserve">:
No. de  funcionarios y/o contratistas de los territorios  (Cartagena, Palmira y SantaRosa) sensibilizados /  No de funcionarios y/o contratistas de los territorios  (Cartagena, Palmira y SantaRosa) 
</t>
    </r>
    <r>
      <rPr>
        <b/>
        <sz val="11"/>
        <color rgb="FF000000"/>
        <rFont val="Calibri"/>
        <family val="2"/>
      </rPr>
      <t>Meta 2</t>
    </r>
    <r>
      <rPr>
        <sz val="11"/>
        <color rgb="FF000000"/>
        <rFont val="Calibri"/>
        <family val="2"/>
      </rPr>
      <t xml:space="preserve">.
1 matriz de gestión de permisos implementada en cada territorio
</t>
    </r>
    <r>
      <rPr>
        <b/>
        <sz val="11"/>
        <color rgb="FF000000"/>
        <rFont val="Calibri"/>
        <family val="2"/>
      </rPr>
      <t xml:space="preserve">Indicador 2:
</t>
    </r>
    <r>
      <rPr>
        <sz val="11"/>
        <color rgb="FF000000"/>
        <rFont val="Calibri"/>
        <family val="2"/>
      </rPr>
      <t>Matriz de permisos implementada / matriz de permisos programada</t>
    </r>
  </si>
  <si>
    <t>Pérdida de Disponibilidad de 1. Base de Datos Santa Rosa,  Palmira,    Cartagena 
(Bases de Datos)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</si>
  <si>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Archivos de Gestión Palmira
(Instalaciones)</t>
  </si>
  <si>
    <t>Pérdida de confidencialidad e integridad de Archivos de Gestión Palmira
(Instalaciones)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</si>
  <si>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r>
      <rPr>
        <b/>
        <sz val="11"/>
        <color rgb="FF000000"/>
        <rFont val="Calibri"/>
        <family val="2"/>
      </rPr>
      <t xml:space="preserve">1. </t>
    </r>
    <r>
      <rPr>
        <sz val="11"/>
        <color rgb="FF000000"/>
        <rFont val="Calibri"/>
        <family val="2"/>
      </rPr>
      <t xml:space="preserve">Asistir  a capacitaciones y/o sensibilización sobre políticas de seguridad de la información para el manejo en areas seguras. (Palmira)
</t>
    </r>
    <r>
      <rPr>
        <b/>
        <sz val="11"/>
        <color rgb="FF000000"/>
        <rFont val="Calibri"/>
        <family val="2"/>
      </rPr>
      <t xml:space="preserve">2. </t>
    </r>
    <r>
      <rPr>
        <sz val="11"/>
        <color rgb="FF000000"/>
        <rFont val="Calibri"/>
        <family val="2"/>
      </rPr>
      <t>Delegar de persona encargada del manejo del ainformación / acceso y manejo a archivos de gestiòn análoga en cada territorio</t>
    </r>
  </si>
  <si>
    <r>
      <rPr>
        <b/>
        <sz val="11"/>
        <color rgb="FF000000"/>
        <rFont val="Calibri"/>
        <family val="2"/>
      </rPr>
      <t>Meta1:</t>
    </r>
    <r>
      <rPr>
        <sz val="11"/>
        <color rgb="FF000000"/>
        <rFont val="Calibri"/>
        <family val="2"/>
      </rPr>
      <t xml:space="preserve"> 
50% de funcionarios y/o contratistas de los territorios  (Palmira)
</t>
    </r>
    <r>
      <rPr>
        <b/>
        <sz val="11"/>
        <color rgb="FF000000"/>
        <rFont val="Calibri"/>
        <family val="2"/>
      </rPr>
      <t xml:space="preserve">Indicador1: 
</t>
    </r>
    <r>
      <rPr>
        <sz val="11"/>
        <color rgb="FF000000"/>
        <rFont val="Calibri"/>
        <family val="2"/>
      </rPr>
      <t xml:space="preserve">No. de funcionarios y/o contratistas de los territorios  (Palmira ) sensibilizados /  No. de funcionarios y/o contratistas de los territorios  (Palmira).
</t>
    </r>
    <r>
      <rPr>
        <b/>
        <sz val="11"/>
        <color rgb="FF000000"/>
        <rFont val="Calibri"/>
        <family val="2"/>
      </rPr>
      <t xml:space="preserve">Meta 2:
</t>
    </r>
    <r>
      <rPr>
        <sz val="11"/>
        <color rgb="FF000000"/>
        <rFont val="Calibri"/>
        <family val="2"/>
      </rPr>
      <t xml:space="preserve"> 1 delegación en Palmira
</t>
    </r>
    <r>
      <rPr>
        <b/>
        <sz val="11"/>
        <color rgb="FF000000"/>
        <rFont val="Calibri"/>
        <family val="2"/>
      </rPr>
      <t xml:space="preserve">Indicador 2:
</t>
    </r>
    <r>
      <rPr>
        <sz val="11"/>
        <color rgb="FF000000"/>
        <rFont val="Calibri"/>
        <family val="2"/>
      </rPr>
      <t>Delegación realizada / delegación programada</t>
    </r>
  </si>
  <si>
    <t>Pérdida de Disponibilidad de Archivos de Gestión Palmira
(Instalaciones)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</si>
  <si>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Funcionarios de Palmira 
(Recurso Humano)</t>
  </si>
  <si>
    <t>Pérdida de Confidencialidad de Funcionarios de Palmira 
(Recurso Humano)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</si>
  <si>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1. Asistir  a capacitaciones y/o sensibilización sobre las responsabilidades en seguridad de la informaciòn (Palmira)</t>
  </si>
  <si>
    <r>
      <rPr>
        <b/>
        <sz val="11"/>
        <color rgb="FF000000"/>
        <rFont val="Calibri"/>
        <family val="2"/>
      </rPr>
      <t xml:space="preserve">Meta1:
</t>
    </r>
    <r>
      <rPr>
        <sz val="11"/>
        <color rgb="FF000000"/>
        <rFont val="Calibri"/>
        <family val="2"/>
      </rPr>
      <t xml:space="preserve"> 50% de funcionarios y/o contratistas de los territorios  (Palmira)
</t>
    </r>
    <r>
      <rPr>
        <b/>
        <sz val="11"/>
        <color rgb="FF000000"/>
        <rFont val="Calibri"/>
        <family val="2"/>
      </rPr>
      <t xml:space="preserve">Indicador 1:  
</t>
    </r>
    <r>
      <rPr>
        <sz val="11"/>
        <color rgb="FF000000"/>
        <rFont val="Calibri"/>
        <family val="2"/>
      </rPr>
      <t xml:space="preserve">No de funcionarios y/o contratistas de los territorios  (Palmira ) sensibilizados / No. de  funcionarios y/o contratistas de los territorios  (Palmira ) </t>
    </r>
  </si>
  <si>
    <t>Pérdida de Disponibilidad de Funcionarios de Palmira 
(Recurso Humano)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</si>
  <si>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r>
      <rPr>
        <b/>
        <sz val="11"/>
        <color rgb="FF000000"/>
        <rFont val="Calibri"/>
        <family val="2"/>
      </rPr>
      <t>1.</t>
    </r>
    <r>
      <rPr>
        <sz val="11"/>
        <color rgb="FF000000"/>
        <rFont val="Calibri"/>
        <family val="2"/>
      </rPr>
      <t xml:space="preserve"> Realizar reporte para identficaciòn de pares en Palmira
</t>
    </r>
    <r>
      <rPr>
        <b/>
        <sz val="11"/>
        <color rgb="FF000000"/>
        <rFont val="Calibri"/>
        <family val="2"/>
      </rPr>
      <t>2</t>
    </r>
    <r>
      <rPr>
        <sz val="11"/>
        <color rgb="FF000000"/>
        <rFont val="Calibri"/>
        <family val="2"/>
      </rPr>
      <t>. Realizar monitoreo y actualización del reporte de pares (trimestral) - Palmira</t>
    </r>
  </si>
  <si>
    <r>
      <t xml:space="preserve">
</t>
    </r>
    <r>
      <rPr>
        <b/>
        <sz val="11"/>
        <color rgb="FF000000"/>
        <rFont val="Calibri"/>
        <family val="2"/>
      </rPr>
      <t>Meta 1:</t>
    </r>
    <r>
      <rPr>
        <sz val="11"/>
        <color rgb="FF000000"/>
        <rFont val="Calibri"/>
        <family val="2"/>
      </rPr>
      <t xml:space="preserve"> 
3 Reportes de identificación de pares
</t>
    </r>
    <r>
      <rPr>
        <b/>
        <sz val="11"/>
        <color rgb="FF000000"/>
        <rFont val="Calibri"/>
        <family val="2"/>
      </rPr>
      <t xml:space="preserve">Indicador 1:
</t>
    </r>
    <r>
      <rPr>
        <sz val="11"/>
        <color rgb="FF000000"/>
        <rFont val="Calibri"/>
        <family val="2"/>
      </rPr>
      <t xml:space="preserve">Reporte realizado / reporte programada 
</t>
    </r>
    <r>
      <rPr>
        <b/>
        <sz val="11"/>
        <color rgb="FF000000"/>
        <rFont val="Calibri"/>
        <family val="2"/>
      </rPr>
      <t xml:space="preserve">Meta 2
</t>
    </r>
    <r>
      <rPr>
        <sz val="11"/>
        <color rgb="FF000000"/>
        <rFont val="Calibri"/>
        <family val="2"/>
      </rPr>
      <t xml:space="preserve">Reporte de pares actualizado (trimestral).
</t>
    </r>
    <r>
      <rPr>
        <b/>
        <sz val="11"/>
        <color rgb="FF000000"/>
        <rFont val="Calibri"/>
        <family val="2"/>
      </rPr>
      <t>Indicador 2</t>
    </r>
    <r>
      <rPr>
        <sz val="11"/>
        <color rgb="FF000000"/>
        <rFont val="Calibri"/>
        <family val="2"/>
      </rPr>
      <t xml:space="preserve">. 
Reporte actualizado / reporte programado
</t>
    </r>
  </si>
  <si>
    <t>1. 31/03/2023
2. 31/12/2023</t>
  </si>
  <si>
    <t xml:space="preserve">Equpos de cómputo de SantaRosa, Palmira,   Cartagena, </t>
  </si>
  <si>
    <t>Pérdida de confidencialidad e integridad de Equpos de cómputo de SantaRosa, Palmira,   Cartagena,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</si>
  <si>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r>
      <rPr>
        <b/>
        <sz val="11"/>
        <color rgb="FF000000"/>
        <rFont val="Calibri"/>
        <family val="2"/>
      </rPr>
      <t xml:space="preserve">1.	</t>
    </r>
    <r>
      <rPr>
        <sz val="11"/>
        <color rgb="FF000000"/>
        <rFont val="Calibri"/>
        <family val="2"/>
      </rPr>
      <t xml:space="preserve">Mantener actualizado el inventario de equipos existentes en las sedes territoriales
</t>
    </r>
  </si>
  <si>
    <r>
      <t xml:space="preserve">
</t>
    </r>
    <r>
      <rPr>
        <b/>
        <sz val="11"/>
        <color rgb="FF000000"/>
        <rFont val="Calibri"/>
        <family val="2"/>
      </rPr>
      <t xml:space="preserve">Meta: 
</t>
    </r>
    <r>
      <rPr>
        <sz val="11"/>
        <color rgb="FF000000"/>
        <rFont val="Calibri"/>
        <family val="2"/>
      </rPr>
      <t xml:space="preserve">100%  del inventario actualizado en cada territorio .
</t>
    </r>
    <r>
      <rPr>
        <b/>
        <sz val="11"/>
        <color rgb="FF000000"/>
        <rFont val="Calibri"/>
        <family val="2"/>
      </rPr>
      <t>Indicador.</t>
    </r>
    <r>
      <rPr>
        <sz val="11"/>
        <color rgb="FF000000"/>
        <rFont val="Calibri"/>
        <family val="2"/>
      </rPr>
      <t xml:space="preserve"> 
Inventario Actualizado / inventario programado
</t>
    </r>
  </si>
  <si>
    <t>1. 30/06/2023</t>
  </si>
  <si>
    <t>Pérdida de Disponibilidad de Equpos de cómputo de SantaRosa, Palmira,   Cartagena,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</si>
  <si>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1.	Mantener actualizado el inventario de equipos existentes en las sedes territoriales
2. Realizar seguimiento a los mantenimientos realizados a los equipos de computo en los territorios </t>
  </si>
  <si>
    <r>
      <t xml:space="preserve">
</t>
    </r>
    <r>
      <rPr>
        <b/>
        <sz val="11"/>
        <color rgb="FF000000"/>
        <rFont val="Calibri"/>
        <family val="2"/>
      </rPr>
      <t xml:space="preserve">Meta 1: 
</t>
    </r>
    <r>
      <rPr>
        <sz val="11"/>
        <color rgb="FF000000"/>
        <rFont val="Calibri"/>
        <family val="2"/>
      </rPr>
      <t xml:space="preserve">100% del inventario actualizado en cada territorio 
</t>
    </r>
    <r>
      <rPr>
        <b/>
        <sz val="11"/>
        <color rgb="FF000000"/>
        <rFont val="Calibri"/>
        <family val="2"/>
      </rPr>
      <t xml:space="preserve">Indicador 1:
</t>
    </r>
    <r>
      <rPr>
        <sz val="11"/>
        <color rgb="FF000000"/>
        <rFont val="Calibri"/>
        <family val="2"/>
      </rPr>
      <t xml:space="preserve">Inventario Actualizado / inventarioprogramado
</t>
    </r>
    <r>
      <rPr>
        <b/>
        <sz val="11"/>
        <color rgb="FF000000"/>
        <rFont val="Calibri"/>
        <family val="2"/>
      </rPr>
      <t>Meta 2</t>
    </r>
    <r>
      <rPr>
        <sz val="11"/>
        <color rgb="FF000000"/>
        <rFont val="Calibri"/>
        <family val="2"/>
      </rPr>
      <t xml:space="preserve">. 
100% de mesas de las mesas de servicios asociadas al mantenimiento de equipos de computo.
</t>
    </r>
    <r>
      <rPr>
        <b/>
        <sz val="11"/>
        <color rgb="FF000000"/>
        <rFont val="Calibri"/>
        <family val="2"/>
      </rPr>
      <t xml:space="preserve">Indiciador 2:
</t>
    </r>
    <r>
      <rPr>
        <sz val="11"/>
        <color rgb="FF000000"/>
        <rFont val="Calibri"/>
        <family val="2"/>
      </rPr>
      <t>Mesas de servicios realizadas / mesas de servicio generadas</t>
    </r>
  </si>
  <si>
    <t>1. 30/06/2023
2. 31/12/2023</t>
  </si>
  <si>
    <t>Aplicaciones móviles y web IDECA
Servicios Web Geográficos, Mapas base, Mapa de Referencia, etc.
(Servicio)</t>
  </si>
  <si>
    <t>Pérdida de Disponibilidad de Aplicaciones móviles y web IDECA
Servicios Web Geográficos, Mapas base, Mapa de Referencia, etc.
(Servicio) por 1. Mal funcionamiento del equipo y/o software
2. Perdida de información
3. Error en el uso debido a 1. Ausencia de copias de respaldo 
1a. Ausencia de mecanismos de monitoreo
2. Ausencia de documentación
2a.Configuración incorrecta de parámetros 
3. Desconocimiento de políticas de seguridad de la información
4. Ausencia, desconocimiento o mala ejecución del procedimiento para la manipulación de la infraestructura tecnologica.</t>
  </si>
  <si>
    <t>1. Ausencia de copias de respaldo 
1a. Ausencia de mecanismos de monitoreo
2. Ausencia de documentación
2a.Configuración incorrecta de parámetros 
3. Desconocimiento de políticas de seguridad de la información
4. Ausencia, desconocimiento o mala ejecución del procedimiento para la manipulación de la infraestructura tecnologica.</t>
  </si>
  <si>
    <t>Monitoreo diario de la disponibilidad de los servidores donde se encuentran alojados los servicios geograficos, actividad realizada por los administradores de plataforma desde la Subgerencia de Infraestrcutura Tecnológica</t>
  </si>
  <si>
    <t>1) Solicitar a la SIT organizar  todos los recursos disponibles para ideca en la infraestructura de azure en un mismo resource group y brindar accesos a los reportes de billing, específicamente al “billing reader role”.
2) Solicitar  a la SIT el historico mensual para el periodo 2021 - 2022 del consumo de recursos en Azure  por parte de Ideca.
3) Solicitar  a la SIT gestionar capacitacion sobre el reporte generado por  la herramienta ArcGIS Monitor para los servicios web geográficos de Ideca.</t>
  </si>
  <si>
    <t xml:space="preserve">
Meta
Memorando radicado a la SIT don de se incluyan las tres solicitudes (aplica para las tres actividades programadas) 
Indicadores
Memorando Radicado /Memorando Programada (aplica para las tres actividades programadas) 
</t>
  </si>
  <si>
    <t>Recursos Humanos, tecnológicos</t>
  </si>
  <si>
    <t xml:space="preserve">Gerente de Ideca / Subgerente de Operaciones </t>
  </si>
  <si>
    <t>En caso que se llegue a presentar indisponibilidad de los servidores donde se encuentran alojados los servicios geograficos , el equipo de la SIT revisa el caso y lo escala a proveedor. Si existe una falla en estos esta se corrige con el proveedor de acuerdo con las recomendaciones dadas por el mismo</t>
  </si>
  <si>
    <t>Procedimiento de Gestión de Infraestrcutura Tecnológica / Dcumento Tecnico Maual de Politicas detalladas de seguridad y privacidad de la  información</t>
  </si>
  <si>
    <t>Respaldo de información almacenada en servidores (servicios geográficos), actividad realizada por los operadores desde la Subgerencia de Infraestrcutura Tecnológica</t>
  </si>
  <si>
    <t>Instructivo de Copias de Respaldo y Recuperación / Dcumento Tecnico Maual de Politicas detalladas de seguridad y privacidad de la  información (Política de copias de respaldo de información)</t>
  </si>
  <si>
    <t>Restauración de informacion ( (servicios geográficos), actividad realizada por el equipo de la SIT en apoyo con el proveedor correspondiente.</t>
  </si>
  <si>
    <t xml:space="preserve"> </t>
  </si>
  <si>
    <t>Base de datos del Sistema Infodoc
Integrada con software de CA
Base de datos SIIC, LPC, FOCA
Base de datos ERP (SICAPITAL)
Repositorios de información misional historica
Repositorios de información índice del archivo digital
Base de datos de Desarrollo - SIIC
Base de datos de PreProducción - SIIC
Base de datos de Pruebas SIIC
Base de datos de DRP del SIIC
Base de datos en DRP - Sicapital
Bases de datos de los territorios
(Bases de Datos)</t>
  </si>
  <si>
    <t>Pérdida de confidencialidad e integridad de Base de datos del Sistema Infodoc
Integrada con software de CA
Base de datos SIIC, LPC, FOCA
Base de datos ERP (SICAPITAL)
Repositorios de información misional historica
Repositorios de información índice del archivo digital
Base de datos de Desarrollo - SIIC
Base de datos de PreProducción - SIIC
Base de datos de Pruebas SIIC
Base de datos de DRP del SIIC
Base de datos en DRP - Sicapital
Bases de datos de los territorios
(Bases de Datos) por 1. Abuso de derechos
1a. Perdida, Hurto o modificación de la información
3. Falsificación de derechos.
4 y 5. Fallas Humanas debido a 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Desconocimiento de las politicas de seguridad de la información</t>
  </si>
  <si>
    <t>1. Ejecutar de forma permanente las directrices establecidas en el  instructivo de Gestión de Accesos ejecutando periodicamente las validaciones de las cuentas de usuario y de usuarios privilegiados asignadas a los administradores.</t>
  </si>
  <si>
    <r>
      <rPr>
        <b/>
        <sz val="11"/>
        <rFont val="Calibri"/>
        <family val="2"/>
        <scheme val="minor"/>
      </rPr>
      <t>Meta1.</t>
    </r>
    <r>
      <rPr>
        <sz val="11"/>
        <rFont val="Calibri"/>
        <family val="2"/>
        <scheme val="minor"/>
      </rPr>
      <t xml:space="preserve"> 100% de las actividades de validación programadas ejecutadas
(reporte trimestral o semestral dependiendo de la actividad)
</t>
    </r>
    <r>
      <rPr>
        <b/>
        <sz val="11"/>
        <rFont val="Calibri"/>
        <family val="2"/>
        <scheme val="minor"/>
      </rPr>
      <t>Indicador1.</t>
    </r>
    <r>
      <rPr>
        <sz val="11"/>
        <rFont val="Calibri"/>
        <family val="2"/>
        <scheme val="minor"/>
      </rPr>
      <t xml:space="preserve"> # de actividades de validación de usuarios ejecutadas / # de actividades de validación de usuarios programadas</t>
    </r>
  </si>
  <si>
    <t>Gerente de Tecnologia / Subgerente de Infraestructura Tecnológica
(Administradores de Bases de datos)</t>
  </si>
  <si>
    <t>Pérdida de Disponibilidad de Base de datos del Sistema Infodoc
Integrada con software de CA
Base de datos SIIC, LPC, FOCA
Base de datos ERP (SICAPITAL)
Repositorios de información misional historica
Repositorios de información índice del archivo digital
Base de datos de Desarrollo - SIIC
Base de datos de PreProducción - SIIC
Base de datos de Pruebas SIIC
Base de datos de DRP del SIIC
Base de datos en DRP - Sicapital
Bases de datos de los territorios
(Bases de Datos por 1. Mal funcionamiento del equipo y/o software
1. Perdida de información
2. Error en el uso debido a 1. Ausencia de copias de respaldo 
1a. Ausencia de mecanismos de monitoreo
2. Ausencia de documentación
2a.Configuración incorrecta de parámetros 
3. Ausencia de planes de continuidad
4. Desconocimiento de politicas de seguridad de la Información</t>
  </si>
  <si>
    <t>1. Realizar la actualización del inventario de activos asociados a cargo de la Subgerencia de Infraestructura.
2. Ejecutar de forma permanente las actividades de mantenimiento y actualización  de los recursos tecnológicos bajo responsabilidad de la Subgerencia de Infraestructura
3. Realizar seguimiento y monitoreo al uso de los recursos haciendo  proyecciones periodicas de la capacidad futura requerida.
4. Ejecutar copias de respaldo de la información y la configuración de los sistemas de acuerdo con las políticas de copias de respaldo definidas .
5. Mantener documentados y actualizados los procedimientos de operación  de las plataformas tecnólogicas a cargo de la Subgerencia de Infraestructura tecnológica</t>
  </si>
  <si>
    <r>
      <t xml:space="preserve">
</t>
    </r>
    <r>
      <rPr>
        <b/>
        <sz val="11"/>
        <rFont val="Calibri"/>
        <family val="2"/>
        <scheme val="minor"/>
      </rPr>
      <t>Meta1</t>
    </r>
    <r>
      <rPr>
        <sz val="11"/>
        <rFont val="Calibri"/>
        <family val="2"/>
        <scheme val="minor"/>
      </rPr>
      <t xml:space="preserve">. 100% del Inventario de activos de TI actualizado a Enero 31 de 2023 
</t>
    </r>
    <r>
      <rPr>
        <b/>
        <sz val="11"/>
        <rFont val="Calibri"/>
        <family val="2"/>
        <scheme val="minor"/>
      </rPr>
      <t>Indicador1</t>
    </r>
    <r>
      <rPr>
        <sz val="11"/>
        <rFont val="Calibri"/>
        <family val="2"/>
        <scheme val="minor"/>
      </rPr>
      <t xml:space="preserve">. #  Activos actualizados en el inventario / # Activos programados
</t>
    </r>
    <r>
      <rPr>
        <b/>
        <sz val="11"/>
        <rFont val="Calibri"/>
        <family val="2"/>
        <scheme val="minor"/>
      </rPr>
      <t>Meta2</t>
    </r>
    <r>
      <rPr>
        <sz val="11"/>
        <rFont val="Calibri"/>
        <family val="2"/>
        <scheme val="minor"/>
      </rPr>
      <t xml:space="preserve">. 100% de las actividades de actualización y/o mantenimiento programadas ejecutadas
</t>
    </r>
    <r>
      <rPr>
        <b/>
        <sz val="11"/>
        <rFont val="Calibri"/>
        <family val="2"/>
        <scheme val="minor"/>
      </rPr>
      <t>Indicador2</t>
    </r>
    <r>
      <rPr>
        <sz val="11"/>
        <rFont val="Calibri"/>
        <family val="2"/>
        <scheme val="minor"/>
      </rPr>
      <t xml:space="preserve">. # de actividades de actualización y/o mantenimiento ejecutadas / # de actividades de actualización y/o mantenieminto programadas
</t>
    </r>
    <r>
      <rPr>
        <b/>
        <sz val="11"/>
        <rFont val="Calibri"/>
        <family val="2"/>
        <scheme val="minor"/>
      </rPr>
      <t>Meta3a</t>
    </r>
    <r>
      <rPr>
        <sz val="11"/>
        <rFont val="Calibri"/>
        <family val="2"/>
        <scheme val="minor"/>
      </rPr>
      <t xml:space="preserve">. 100% de las actividades de monitoreo programadas ejecutadas.
(reporte mensual)
</t>
    </r>
    <r>
      <rPr>
        <b/>
        <sz val="11"/>
        <rFont val="Calibri"/>
        <family val="2"/>
        <scheme val="minor"/>
      </rPr>
      <t>Indicador3a</t>
    </r>
    <r>
      <rPr>
        <sz val="11"/>
        <rFont val="Calibri"/>
        <family val="2"/>
        <scheme val="minor"/>
      </rPr>
      <t xml:space="preserve">. # de actividades de monitoreo ejecutadas / # de actividades de monitoreo programadas
</t>
    </r>
    <r>
      <rPr>
        <b/>
        <sz val="11"/>
        <rFont val="Calibri"/>
        <family val="2"/>
        <scheme val="minor"/>
      </rPr>
      <t>Meta3b</t>
    </r>
    <r>
      <rPr>
        <sz val="11"/>
        <rFont val="Calibri"/>
        <family val="2"/>
        <scheme val="minor"/>
      </rPr>
      <t xml:space="preserve">. 100% de los informes de capacidad definidos elaborados (reporte trimestral)
</t>
    </r>
    <r>
      <rPr>
        <b/>
        <sz val="11"/>
        <rFont val="Calibri"/>
        <family val="2"/>
        <scheme val="minor"/>
      </rPr>
      <t>Indicador3b</t>
    </r>
    <r>
      <rPr>
        <sz val="11"/>
        <rFont val="Calibri"/>
        <family val="2"/>
        <scheme val="minor"/>
      </rPr>
      <t xml:space="preserve">. # de informes de capacidad generados / # de informes de capacidad programados
</t>
    </r>
    <r>
      <rPr>
        <b/>
        <sz val="11"/>
        <rFont val="Calibri"/>
        <family val="2"/>
        <scheme val="minor"/>
      </rPr>
      <t>Meta4</t>
    </r>
    <r>
      <rPr>
        <sz val="11"/>
        <rFont val="Calibri"/>
        <family val="2"/>
        <scheme val="minor"/>
      </rPr>
      <t xml:space="preserve"> . 100% de las copias de respaldo con las politicas de seguridad establecidas ejecutadas
(Mensual)</t>
    </r>
    <r>
      <rPr>
        <b/>
        <sz val="11"/>
        <rFont val="Calibri"/>
        <family val="2"/>
        <scheme val="minor"/>
      </rPr>
      <t>Indicador4</t>
    </r>
    <r>
      <rPr>
        <sz val="11"/>
        <rFont val="Calibri"/>
        <family val="2"/>
        <scheme val="minor"/>
      </rPr>
      <t xml:space="preserve">. # de actividades de copia de seguridad  ejecutadas / # de actividades de copias de respaldo programadas
</t>
    </r>
    <r>
      <rPr>
        <b/>
        <sz val="11"/>
        <rFont val="Calibri"/>
        <family val="2"/>
        <scheme val="minor"/>
      </rPr>
      <t>Meta5</t>
    </r>
    <r>
      <rPr>
        <sz val="11"/>
        <rFont val="Calibri"/>
        <family val="2"/>
        <scheme val="minor"/>
      </rPr>
      <t xml:space="preserve">. 100% de los procedimientos de operación definidos documentados. (Trimestral)
</t>
    </r>
    <r>
      <rPr>
        <b/>
        <sz val="11"/>
        <rFont val="Calibri"/>
        <family val="2"/>
        <scheme val="minor"/>
      </rPr>
      <t>Indicador5</t>
    </r>
    <r>
      <rPr>
        <sz val="11"/>
        <rFont val="Calibri"/>
        <family val="2"/>
        <scheme val="minor"/>
      </rPr>
      <t xml:space="preserve">. # de procedimientos de operación documentados  / # de procedimientos de operación documentados programados
</t>
    </r>
  </si>
  <si>
    <t>Gerente de Tecnologia / Subgerente de Infraestructura Tecnológica
(Administradores de Bases de datos)</t>
  </si>
  <si>
    <t xml:space="preserve">1. 31/01/2023
2. 31/12/2023
3. 31/12/2023
4. 31/12/2023
5. 31/12/2023 </t>
  </si>
  <si>
    <t>CORREO ELECTRÓNICO
HERRAMIENTAS COLABORATIVAS
(Servicio)</t>
  </si>
  <si>
    <t>Pérdida de confidencialidad e integridad de CORREO ELECTRÓNICO
HERRAMIENTAS COLABORATIVAS
(Servicio) por 1. Pérdida, borrado, modificación o acceso no autorizado a la información.
2. Error en el uso debido a 1. Desconocimiento de politicas de seguridad relacionadas con el cambio de contraseñas.
2. Desconocimiento del funcionamiento de las herramientas colaborativas</t>
  </si>
  <si>
    <r>
      <rPr>
        <b/>
        <sz val="11"/>
        <rFont val="Calibri"/>
        <family val="2"/>
        <scheme val="minor"/>
      </rPr>
      <t>Meta1</t>
    </r>
    <r>
      <rPr>
        <sz val="11"/>
        <rFont val="Calibri"/>
        <family val="2"/>
        <scheme val="minor"/>
      </rPr>
      <t xml:space="preserve">. 100% de las actividades de validación programadas ejecutadas
(reporte trimestral o semestral dependiendo de la actividad)
</t>
    </r>
    <r>
      <rPr>
        <b/>
        <sz val="11"/>
        <rFont val="Calibri"/>
        <family val="2"/>
        <scheme val="minor"/>
      </rPr>
      <t>Indicador1</t>
    </r>
    <r>
      <rPr>
        <sz val="11"/>
        <rFont val="Calibri"/>
        <family val="2"/>
        <scheme val="minor"/>
      </rPr>
      <t>. # de actividades de validación de usuarios ejecutadas / # de actividades de validación de usuarios programadas</t>
    </r>
  </si>
  <si>
    <t>Gerente de Tecnologia / Subgerente de Infraestructura Tecnológica
(Administradores de Plataformas de correo y herramientas colaborativas)</t>
  </si>
  <si>
    <t>Pérdida de Disponibilidad de CORREO ELECTRÓNICO
HERRAMIENTAS COLABORATIVAS
(Servicio) por 1. Pérdida, borrado, modificación o acceso no autorizado a la información. debido a 1. Ausencia de planes de continuidad 
2. Desconocimiento de politicas de seguridad de la Información</t>
  </si>
  <si>
    <t>Pérdida de confidencialidad e integridad de MESA DE SERVICIOS - CA
(Software) por 1 y 3. Abuso de los derechos
2. Modificación, Borrado o Acceso no autorizado a la información.  debido a 1. Defectos bien conocidos en el software
2. Desconocimiento de políticas de seguridad relacionadas con el control de acceso a información clasificada o reservada.
3. Asignación errada de derechos</t>
  </si>
  <si>
    <t>Pérdida de Disponibilidad de MESA DE SERVICIOS - CA
(Software) por 1,2,3,4 Modificación, Borrado o Acceso no autorizado a la información. 
1. Abuso de derechos
2 y 3 Error en el uso  debido a 1. Ausencia de copias de respaldo 
1a. Ausencia de mecanismos de monitoreo
2. Ausencia de documentación
2a.Configuración incorrecta de parámetros 
3. Ausencia de recurso humano que conozca el manejo de la herramienta.
4. Ausencia de planes de continuidad
5. Desconocimiento de politicas de seguridad de la Información</t>
  </si>
  <si>
    <t>Pérdida de confidencialidad e integridad de ANTIVIRUS 
(Software) por 1. Ataques externos 
2. Error en el uso debido a 1. Configuración incorrecta de parametros 
2. Desconocimiento en el funcionamiento de la herramienta</t>
  </si>
  <si>
    <t>Pérdida de Disponibilidad de ANTIVIRUS 
(Software) por 1 y 3. Pérdida de la información de configuración
2. Mal funcionamiento de equipo donde se almacena los archivos de configuración debido a 1. Ausencia de copias de respaldo
2. Ubicación de los archivos de configuración.
3. Ausencia de planes de continuidad</t>
  </si>
  <si>
    <t>Pérdida de confidencialidad e integridad de FIREWALL AZURE 
FIREWALL DE APLICACIÓN AZURE
FIREWALLS DE APLICACIÓN
FIREWALL DE NUBE ORACLE
FIREWALL DE APLICACIÓN ORACLE
(Software) por 1. Ataques externos 
2. Error en el uso debido a 1. Configuración incorrecta de parametros 
2. Desconocimiento en el funcionamiento de la herramienta</t>
  </si>
  <si>
    <t>Pérdida de Disponibilidad de FIREWALL AZURE 
FIREWALL DE APLICACIÓN AZURE
FIREWALLS DE APLICACIÓN
FIREWALL DE NUBE ORACLE
FIREWALL DE APLICACIÓN ORACLE
(Software) por 1 y 3. Pérdida de la información de configuración
2. Mal funcionamiento de equipo donde se almacena los archivos de configuración debido a 1. Ausencia de copias de respaldo
2. Ubicación de los archivos de configuración.
3. Ausencia de planes de continuidad</t>
  </si>
  <si>
    <t>1. 31/01/2023
2. 31/12/2023
3. 31/12/2023
4. 31/12/2023
5. 31/12/2023</t>
  </si>
  <si>
    <t xml:space="preserve">Pérdida de confidencialidad e integridad de 
Soluciones de Copias de respaldo (Incluye Cintas Magnéticas)
(Software) por 1. Error en el uso
2,3. Pérdida, modificación, borrado y acceso no autorizado a la información respaldada en las cintas magneticas debido a 1. Falta de conocimiento en el manejo de la herramienta
2. Ausencia de control de acceso al lugar donde se almacenan las cintas magnéticas.
3. Ausencia de control de accesos al servidor </t>
  </si>
  <si>
    <t xml:space="preserve"> Subgerente de Infraestructura Tecnológica
 (Equipo de operadores)</t>
  </si>
  <si>
    <t>Pérdida de Disponibilidad de 
Soluciones de Copias de respaldo (Incluye Cintas Magnéticas)
(Software) por 1,2. Pérdida de información debido a 1. Ausencia de copias de respaldo de la base de datos de la solución.
2. Ausencia de planes de continuidad</t>
  </si>
  <si>
    <t xml:space="preserve">
1. Realizar la actualización del inventario de activos asociados a cargo de la Subgerencia de Infraestructura.
2. Ejecutar de forma permanente las actividades de mantenimiento y actualización  de los recursos tecnológicos bajo responsabilidad de la Subgerencia de Infraestructura
3. Realizar seguimiento y monitoreo al uso de los recursos haciendo  proyecciones periodicas de la capacidad futura requerida.
4. Ejecutar copias de respaldo de la información y la configuración de los sistemas de acuerdo con las políticas de copias de respaldo definidas .
5. Mantener documentados y actualizados los procedimientos de operación  de las plataformas tecnólogicas a cargo de la Subgerencia de Infraestructura tecnológica</t>
  </si>
  <si>
    <t xml:space="preserve"> Subgerente de Infraestructura Tecnológica (Equipo de operadores)</t>
  </si>
  <si>
    <t>Pérdida de confidencialidad e integridad de FILESERVER
(Hardware) por Perdida, modoficación de la informacion
2. Error en el uso - Fallas Humanas debido a Ausencia de control de acceso 
Desconocimiento en el uso o configuración de los dispositivos</t>
  </si>
  <si>
    <t xml:space="preserve">Pérdida de Disponibilidad de FILESERVER
(Hardware) por 1 y 2. Mal funcionamiento del equipo y/o software
3. Perdida de información debido a 1 . Mantenimiento insuficiente
2. Ausencia de monitoreo a los mantenimientos
3. Ausencia de planes de continuidad
4. Falta de respaldo  de imágenes actualizadas de los servidores 
5. Falta de pruebas periódicas a las imágenes de los servidores 
6.Obsolescencia de los equipos (incluido sistema operativo)
</t>
  </si>
  <si>
    <t>Pérdida de confidencialidad e integridad de Servidores Virtualizados en produccion
(Hardware) por Perdida, modoficación de la informacion
2. Error en el uso - Fallas Humanas debido a Ausencia de control de acceso 
Desconocimiento en el uso o configuración de los dispositivos</t>
  </si>
  <si>
    <t>Gerente de Tecnologia / Subgerente de Infraestructura Tecnológica
(equipo de administración de servidores)</t>
  </si>
  <si>
    <t>Pérdida de Disponibilidad de Servidores Virtualizados en produccion
(Hardware) por 1 y 2. Mal funcionamiento del equipo y/o software debido a 
1. Falta de respaldo  de imágenes actualizadas de los servidores 
2. Falta de pruebas periódicas a las imágenes de los servidores 
3. Daño en el hipervisor que gestiona los servidores virtuales</t>
  </si>
  <si>
    <t>1. Realizar la actualización del inventario de activos asociados a cargo de la Subgerencia de Infraestructura. 
2. Ejecutar de forma permanente las actividades de mantenimiento y actualización  de los recursos tecnológicos bajo responsabilidad de la Subgerencia de Infraestructura
3. Realizar seguimiento y monitoreo al uso de los recursos haciendo  proyecciones periodicas de la capacidad futura requerida.
4. Ejecutar copias de respaldo de la información y la configuración de los sistemas de acuerdo con las políticas de copias de respaldo definidas .
5. Mantener documentados y actualizados los procedimientos de operación  de las plataformas tecnólogicas a cargo de la Subgerencia de Infraestructura tecnológica</t>
  </si>
  <si>
    <t>Gerente de Tecnologia / Subgerente de Infraestructura Tecnológica
( equipo de administración de servidores)</t>
  </si>
  <si>
    <t>Pérdida de confidencialidad e integridad de FIREWALLS
SWITCH DE CORE
SWITCH WAN
(Hardware) por 1. Ataques externos 
2. Error en el uso
3. Modificacioón de configuracion de los equipos debido a 1. Configuración incorrecta de parametros 
2. Desconocimiento en el funcionamiento de la herramienta
3. Deficiencia en el control de acceso</t>
  </si>
  <si>
    <t>Pérdida de Disponibilidad de FIREWALLS
SWITCH DE CORE
SWITCH WAN
(Hardware) por 1. Incumplimiento en el mantenimiento de las herramientas tecnológicas
1a. Fallas en los equipos dispositivos
2. Polvo, corrosión, congelamiento
3. Error en el uso
4. Espionaje remoto
5. Pérdida del suministro de energía
 debido a 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
6. Errores en el sistema operativo (firmware) de las plataformas</t>
  </si>
  <si>
    <t>Pérdida de confidencialidad e integridad de ORACLE FLASH STORAGE SYSTEM FS1
ORACLE STORAGETEK SL150
(Hardware) por Perdida, modoficación de la informacion
2. Error en el uso - Fallas Humanas debido a Ausencia de control de acceso 
Desconocimiento en el uso o configuración de los dispositivos</t>
  </si>
  <si>
    <t xml:space="preserve">Pérdida de Disponibilidad de ORACLE FLASH STORAGE SYSTEM FS1
ORACLE STORAGETEK SL150
(Hardware) por 1 y 2. Mal funcionamiento del equipo y/o software
3. Perdida de información debido a 1 . Mantenimiento insuficiente
2. Ausencia de monitoreo a los mantenimientos
3. Ausencia de planes de continuidad
4. Falta de respaldo  de imágenes actualizadas de los servidores 
5. Falta de pruebas periódicas a las imágenes de los servidores 
6.Obsolescencia de los equipos </t>
  </si>
  <si>
    <t>Pérdida de confidencialidad e integridad de SISTEMA DE GRABACIÓN (EQUIPOS DE GRABACIÓN EN SALA Y PCS)
(Hardware) por 1. Modificación de parámetros de configuración de los equipos.
2. Hurto de elementos.
3. Acceso no autorizado a información clasificada o reservada.
4. Error en el uso debido a 1,2,3. Ausencia de control de acceso a las salas.
4. Configuración incorrecta de parametros</t>
  </si>
  <si>
    <t>Pérdida de Disponibilidad de SISTEMA DE GRABACIÓN (EQUIPOS DE GRABACIÓN EN SALA Y PCS)
(Hardware) por 1. Error en el uso, fallas humanas debido a 1. Falta de conocimiento en el uso de las herramientas.</t>
  </si>
  <si>
    <t>Pérdida de Confidencialidad de Administradores de Seguridad Informática
Gerentes / Subgerentes
Administradores de Bases de Datos
Administradores de Sistemas Operativos/Servidores/Plataformas
(Recurso Humano) por Ataques de ingeniería social  debido a Desconocimiento de políticas de seguridad de la información</t>
  </si>
  <si>
    <t>1. Sensibilizar a los administradores de las plataformas en las responsabilidades relacionadas con seguridad para mitigar los riesgos relacionados con pérdida de disponibilidad, confidencialidad e integridad</t>
  </si>
  <si>
    <r>
      <rPr>
        <b/>
        <sz val="11"/>
        <rFont val="Calibri"/>
        <family val="2"/>
        <scheme val="minor"/>
      </rPr>
      <t>Meta1</t>
    </r>
    <r>
      <rPr>
        <sz val="11"/>
        <rFont val="Calibri"/>
        <family val="2"/>
        <scheme val="minor"/>
      </rPr>
      <t xml:space="preserve">. 80% del recurso humano (adminitradores de plataformas,Gerentes,Subgerentes)
sensibilizado
</t>
    </r>
    <r>
      <rPr>
        <b/>
        <sz val="11"/>
        <rFont val="Calibri"/>
        <family val="2"/>
        <scheme val="minor"/>
      </rPr>
      <t>Indicador1</t>
    </r>
    <r>
      <rPr>
        <sz val="11"/>
        <rFont val="Calibri"/>
        <family val="2"/>
        <scheme val="minor"/>
      </rPr>
      <t>. Recurso humano (adminitradores de plataformas,Gerentes,Subgerentes) sensibilizado  / recurso humano  (adminitradores de plataformas,Gerentes,Subgerentes)</t>
    </r>
  </si>
  <si>
    <t>Pérdida de Disponibilidad de Administradores de Seguridad Informática
Gerentes / Subgerentes
Administradores de Bases de Datos
Administradores de Sistemas Operativos/Servidores/Plataformas
(Recurso Humano) por 1. Incumplimiento en la disponibilidad del personal
2. Abuso de derechos  debido a 1. Ausencia del personal
2. Desconicimiento de politicas de seguridad de la información</t>
  </si>
  <si>
    <t>Pérdida de confidencialidad e integridad de PLATAFORMA: ORACLE PCA (PRIVATE CLOUD APPLIANCE)- ORACLE VM  
(Hardware) por Perdida, modoficación de la informacion
2. Error en el uso - Fallas Humanas debido a Ausencia de control de acceso 
Desconocimiento en el uso o configuración de los dispositivos</t>
  </si>
  <si>
    <t xml:space="preserve">Pérdida de Disponibilidad de PLATAFORMA: ORACLE PCA (PRIVATE CLOUD APPLIANCE)- ORACLE VM  
(Hardware) por Mal funcionamiento del equipo y/o software
Perdida de información debido a 1 . Mantenimiento insuficiente
2. Ausencia de monitoreo a los mantenimientos
3. Ausencia de planes de continuidad
4. Falta de respaldo  de imágenes actualizadas de los servidores 
5. Falta de pruebas periódicas a las imágenes de los servidores 
6.Obsolescencia de los equipos </t>
  </si>
  <si>
    <t>Gerente de Tecnologia / Subgerente de Infraestructura Tecnológica 
(Administradores de servidores)</t>
  </si>
  <si>
    <t>Pérdida de confidencialidad e integridad de Infraestructura - Nube de Azure - OCI (IAAS) por 1. Pérdida, borrado, modificación o acceso no autorizado a la información.
2. Error en el uso debido a 1. Desconocimiento de politicas de seguridad relacionadas con el cambio de contraseñas.
2. Desconocimiento del funcionamiento de la infraestructura</t>
  </si>
  <si>
    <t>Pérdida de Disponibilidad de Infraestructura - Nube de Azure - OCI (IAAS) por 1. Pérdida, borrado, modificación o acceso no autorizado a la información.
2. Fallas en la configuración y/o mal funcionamiento debido a 1. Ausencia de planes de continuidad 
2. Desconocimiento de politicas de seguridad de la Información
3. Desconocimiento en la ejecución de procesos</t>
  </si>
  <si>
    <t>Gerente de Tecnologia / Subgerente de Infraestructura Tecnológica 
(equipo de administración de servidores)</t>
  </si>
  <si>
    <t xml:space="preserve">1. Continuar reforzando los controles existentes y dejar evidencia de la ejecución estos (Revisa reporte cuenta de usuario) y ejecutarlo de acuerdo como esta establecido en el instructivo de gestión de accesos.
2. Solicitar sensibilizaciones en seguridad de la información para los funcionarios de Financiera respecto a la gestión de accesos y controles para el manejo de la información digital ubicada en los medios de almacenamiento."
</t>
  </si>
  <si>
    <t>Meta1 = 4 (1 por trimestre)
# reportes entregados /# reportes programados*100
Meta2 = 100% de las personas de la dependencia sensibilizadas 
#personas sensibilizadas / # personas convocadas * 100</t>
  </si>
  <si>
    <t>Meta. 1 revision en el trimestre
Indicador
Revisión realizada / revisión programada</t>
  </si>
  <si>
    <t>31/12/2023</t>
  </si>
  <si>
    <t>Realizar reporte trimestral sobre usuarios, modificaciones y desativaciones de Usuarios BOGDATA, teniendo en cuenta la informacion suministrada por la SDH sobre soportes a los sistemas de información.</t>
  </si>
  <si>
    <t>Meta. 1: 4 (1 por trimestre)
Reportes recibidos / reportes programados</t>
  </si>
  <si>
    <t>Pérdida de confidencialidad e integridad de Expediente de Procesos Judiciales
(Información Electrónica) por 1. Pérdida, borrado, modificación de información o Acceso no autorizado a los expedientes digitales con Datos Personales
2. Ataque intencionado de acceso a la información digital
3. Fallas Humanas debido a 
1. Ausencia de control de acceso a la información  digital
2. Deficiencia en la asignación de permisos.
3. Desconocimiento de Políticas de seguridad de la información</t>
  </si>
  <si>
    <t xml:space="preserve">
1. Ausencia de control de acceso a la información  digital
2. Deficiencia en la asignación de permisos.
3. Desconocimiento de Políticas de seguridad de la información</t>
  </si>
  <si>
    <t>El Jefe de Dependencia cada vez que el gestor de accesos remite el reporte de cuentas de usuario, realiza la revisiòn respectiva y solicita las modficaciones a que haya lugar- detectivo</t>
  </si>
  <si>
    <t>Instructivo de Gestión de Permisos</t>
  </si>
  <si>
    <t>1. Continuar con las sensibilizaciones en temas de seguridad de la información (acceso a la información digital/electrónica) para los abogados
2. Revisar el reporte de cuentas de usuario remitido por el gestor de accesos de la SIT</t>
  </si>
  <si>
    <t>Revisar trimestralmente la matriz de permisos y actualizarla cuando se requiera.</t>
  </si>
  <si>
    <t>Meta: 4 revisiones
Indicador: revisiones realizadas / revisiones programadas</t>
  </si>
  <si>
    <t>Monitorear trimestralente y dejar evidencia de las personas que acceden a las bases de datos con información sensible</t>
  </si>
  <si>
    <t>Meta. 4 Monitoreos
Indicador: Monitoreos realizados / Monitoreos programados</t>
  </si>
  <si>
    <t xml:space="preserve">Realizar la revisión mensual del reporte de accesos remitido por el gestor de accesos y solicitar las modificaciones (cuando se requieran) </t>
  </si>
  <si>
    <t>Meta. 12 revisiones
Indicador: Revisiones realizadas / revisiones programadas</t>
  </si>
  <si>
    <t xml:space="preserve">Realizar seguimiento trimestral para determinar si se presentó  pérdida de disponibilidad del sistema de información PERNO, y si aplica, que se hayan creado las correspondientes  mesas de servicio a TI </t>
  </si>
  <si>
    <t>Meta. 4 seguimientos 
Indicador: Seguimientos realizados / seguimientos programados</t>
  </si>
  <si>
    <t>Enviar recordatorios semestrales a través de piezas de correo electrónico a los servidores de la STH sobre los lineamientos de las políticas de seguridad y privacidad de la información</t>
  </si>
  <si>
    <t xml:space="preserve">
Meta. 2 piezas de correo electrónico enviadas
Indicador: # de piezas de correo electrónico envidadas</t>
  </si>
  <si>
    <t xml:space="preserve">Meta. 100% funcionarios y contratistas sensibilizados
Cantidad de funcionarios y contratistas sensibilizados / Total funcionarios y contratistas de SC
</t>
  </si>
  <si>
    <t>Realizar sensibilizaciones al personal de Gestión Documental con el fin que se conozcan los controles relacionados con el manejo de información análoga para evitar la perdida de confidencialidad e integridad enlas instalaciones (archivo central y centro de documental)</t>
  </si>
  <si>
    <t>Realizar sensibilizaciones al personal de Gestión Documental con el fin que se conozcan los controles relacionados con el manejo de información análoga para evitar la perdida de disponibilidad de esta información</t>
  </si>
  <si>
    <t>Establecer con la GT cronograma para la generación  de repaldos que se realizan a los sistemas de información (WCC; Infodoc, Cordis)
Respaldo ejecutados</t>
  </si>
  <si>
    <t>Meta: 2 reportes de los respaldos a los sistemas de información establecidos
Indicador 
Reportes respaldos realizados / Reportes programados</t>
  </si>
  <si>
    <t>Realizar sensibilizaciones al personal de los archivos de Gestión con el fin que se conozcan los controles relacionados con el manejo de información análoga para evitar la perdida de confidencialidad e integridad enlas instalaciones (archivo central y centro de documental)</t>
  </si>
  <si>
    <t>Realizar sensibilizaciones al personal de Gestión Documental y responsables de archivos de gestión con el fin que se conozcan los controles relacionados con el manejo de información análoga para evitar la perdida de disponibilidad de esta información</t>
  </si>
  <si>
    <t>E Jefe de dependencia revisa una vez cada semestre de la vigencia,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electrónico</t>
  </si>
  <si>
    <t>1.Revisión semestral del reporte de cuentas de usuario
2.Solicitar sensibilizaciones de seguridad de la información para el personal  asistencial  y profesionales de  la OCDI en temas de responsabilidad en seguridad</t>
  </si>
  <si>
    <t>1.Meta = 2
Indicador: Revisiones realizadas / revisiones programadas*100
2.Meta: 100% funcionarios de OCDI sensibilizados
Indicador : # personas sensibilizadas  / # personas convocadas*100</t>
  </si>
  <si>
    <t>EL oficial de seguridad de la información trimestralmente revisa el listado de las personas a convocar a las sensibilizaciones de seguridad de la información, con el fin que el personal asistencial y profesional de la dependencia asista al proceso programado. Verifica las personas que asistieron y las que no asistieron. Si existen personas que no asistieron remite correo a la Subgerencia de Talento Humano - STH para que se programen a los funcionarios. De igual manera programa a los funcionarios a la siguiente sensibilización de seguridad de la información. La evidencia del control queda registrada en el correo remitido a la STH de cada dependencia y a los funcionarios convocados. – PREVENTIVO</t>
  </si>
  <si>
    <t>El jefe de dependencia solicita una vez cada semestre al gestor de accesos, la matriz de copias de respaldo y recuperación, para verificar el respaldo de la información vital para el proceso y que la misma esté actualizada. El jefe de dependencia revisada la matriz y la copia de respaldo generada, en caso de ser necesario, solicita realizar las modificaciones pertinentes. La evidencia queda registrada en una mesa de servicios de TI.</t>
  </si>
  <si>
    <t xml:space="preserve">EL oficial de seguridad de la información trimestralmente revisa el listado de las personas a convocar a las sensibilizaciones de seguridad de la información, con el fin que elpersonal sistencia y profesional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 </t>
  </si>
  <si>
    <t>El jefe de dependencia asigna a un funcionario de la OCDI para que controle y sea responsable de la información que se almacena en el archivo de gestión. Esta asignación se realiza cada vez que se requiera de acuerdo a las necesidades del proceso con el propósito que solo se pueda tener control de la información de la dependencia y evitar el acceso por parte de personal no autorizado. En caso que no exista la asignación de la persona responsable del archivo cualquier funcionario de la OCDI puede acceder a los documentos del mismo. La evidencia de la asignación de personal queda registrada en las actas de reunión de seguimiento.</t>
  </si>
  <si>
    <t>1. Designar, cuando se requiera, un servidor de la Dependencia como responsable y custodio del archivo de gestión, con el fin de controlar el acceso al mismo. 
2. Solicitar sensibilizaciones de seguridad de la información para el personal asistencial y profesional de la OCDI, en temas de responsabilidad en seguridad</t>
  </si>
  <si>
    <t xml:space="preserve">
1. Meta 1: 1
Indicador: 1 Servidor designado 
Meta 2 : 100% funcionarios de OCDI sensibilizados
# personas que participan  / # personas convocadas*100</t>
  </si>
  <si>
    <t>EL oficial de seguridad de la información trimestralmente revisa el listado de las personas a convocar a las sensibilizaciones de seguridad de la información, con el fin que el personal asistencia y profesional de la dependencia asista al proceso programado. Verifica las personas que asistieron y las que no asistieron. Si existen personas que no asistieron remite correo a la Subgerencia de Talento Humano - STH para que se programen a los funcionarios. De igual manera programa a los funcionarios a la siguiente sensibilización de seguridad de la información. La evidencia del control queda registrada en el correo remitido a la STH de cada dependencia y a los funcionarios convocados.  – DETECTIVO</t>
  </si>
  <si>
    <t>El jefe de dependencia asigna a un funcionario de la OCDI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OCDI puede acceder a los documentos del mismo. La evidencias de la asignación de personal quedan registradas en las actas de reunión de seguimiento.</t>
  </si>
  <si>
    <t>EL oficial de seguridad de la información trimestralmente revisa el listado de las personas a convocar a las sensibilizaciones de seguridad de la información, con el fin que elpersonal sistencia y profesional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DETECTIVO</t>
  </si>
  <si>
    <t>El jefe de dependencia realiza la asignación de accesos de los funcionarios de la dependencia cada vez que se requiera, para hacer uso del sistema de grabación entregado por la Subgerencia de Infraestructura Tecnologica (teams). Así como el acceso (usuario y/o contraseñas) al correo de la Dependencia y el Sistema de Información Disciplinaria SID, con el propósito que unicamente accedan a estos servicios (audiencias, diligencias, correo electronico, y SID) el personal autorizado.  La evidencia de la asignación queda registrada en la herramienta de teams, correo electronico o mesa de servicios de ser el caso.</t>
  </si>
  <si>
    <t>1. Cuando se requiera designar al servidor de la dependencia responsable y custodio del correo electronico de la Oficina , de actualizaciones en el Sistema SID Y los profesionales  encargados de realizar  las diligencias  
2. Solicitar sensibilizaciones de seguridad de la información para el personal asistencia y profesional de la OCDI,  en temas de responsablidad en seguridad  
3. Revisión semestral de la matriz de permisos del fileserver por parte de la jefe de dependencia. Esto con el fin de garantizar que el instrumento de la matriz se encuentre siempre actualizado y revisado</t>
  </si>
  <si>
    <t>1. Meta : 1 
Indicador: 1 Servidor designado para cada tarea
2.  Meta : 100%funcionarios OCDI sensibilizados 
Indicador: # personas sensibilizadas / # personas convocadas*100
3. Meta: 2  -revision matriz de permisos filerserver.
Indicador: Revisiones realizadas / revisiones programadas*100</t>
  </si>
  <si>
    <t>EL oficial de seguridad de la información trimestralmente revisa el listado de las personas a convocar a las sensibilizaciones de seguridad de la información, con el fin que el personal sistencial y profesional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 DETECTIVO</t>
  </si>
  <si>
    <t>El jefe de la Dependencia revisa semestralmente la matriz de permisos del fileserver.  Esto con el fin de garantizar que el instrumento de la matriz se encuentre siempre actualizado y revisado</t>
  </si>
  <si>
    <t>Solicitar por mesa de Servicios de TI, cuando se requiera, información relacionada con el mantenimiento de la plataforma de grabación o respaldo de las grabaciones. esto con el fin de evitar fallas en el sistema. La evidencia del control queda registrada en el reporte realizado por el profesional de la Mesa de Servicios de TI</t>
  </si>
  <si>
    <t>1.  Solicitar por mesa de servicios - cuando se requiera -   información relacionada con el mantenimiento de la plataforma de grabación o respaldo de las grabaciones.
2. Solicitar sensibilizaciones de seguridad de la información para el personal asistencial y profesional de la OCDI en temas de responsabilidad en seguridad</t>
  </si>
  <si>
    <t>1.Meta: mesa de servicios  
Indicador: mesa de servicios generada 
2.  Meta: 100%funcionarios de OCDI sensibilizados 
Indicador: # personas sensibilizadas / # personas convocadas*100</t>
  </si>
  <si>
    <t>1.Revision semestral de la matriz de permisos del Fileserver por parte de la jefe de  Dependencia, esto con el fin de garantizar que el instrumento de la matriz se encuentre actualizado y revisado conforme los permisos otorgados
2.Solicitar sensibilizaciones de seguridad de la información para el personal asistencias y profesional de la OCDI  en temas de responsabilidad en seguridad</t>
  </si>
  <si>
    <t xml:space="preserve">
1.Meta: 2-revisiones matriz de permisos fileserver
Indicador: Revisiones realzadas /revisiones programadas *100
2. Meta: 100%funcionarios de OCDI sensibilizados 
Indicador : # personas sensibilizadas / # personas convocadas*100</t>
  </si>
  <si>
    <t>El propietario del activo cada vez que se presente un incidente de seguridad deberá reportar la vulnerabilidad en la Mesa de Servicios de TI con el fin que se verifique el mismo. La evidencia del control queda registrada en la Mesa de Servicios de TI</t>
  </si>
  <si>
    <t>EL oficial de seguridad de la información Trimestralmente revisa el listado de las personas a convocar a las sensibilizaciones de seguridad de la información, con el fin que el personal asistencia y profesional de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t>
  </si>
  <si>
    <r>
      <t>1.Revision semestral de la matriz de permisos del fileserver por parte de la jefe de  Dependencia, esto con el fin de garantizar que el instrumento de la matriz se encuentre actualizado y revisado conforme los permisos otorgados
2.</t>
    </r>
    <r>
      <rPr>
        <sz val="11"/>
        <color theme="1"/>
        <rFont val="Calibri"/>
        <family val="2"/>
        <scheme val="minor"/>
      </rPr>
      <t xml:space="preserve">Solicitar por mesa de servicios  que se remita el reporte del ultimo respaldo realizado a la  carpeta de OCDI . </t>
    </r>
    <r>
      <rPr>
        <sz val="11"/>
        <rFont val="Calibri"/>
        <family val="2"/>
        <scheme val="minor"/>
      </rPr>
      <t xml:space="preserve">
Control : verificar ultimo respaldo de la matriz
3.Solicitar sensibilizaciones de seguridad de la información para el personal asistencial y profesional de la OCDI  en temas de responsabilidad en seguridad </t>
    </r>
  </si>
  <si>
    <r>
      <t xml:space="preserve">1. 1.Meta: 2-revisiones matriz de permisos fileserver
Indicador: Revisiones realzadas /revisiones programadas *100
2. Meta  2 mesa de servicios
Indicador
mesa de servicios generada
</t>
    </r>
    <r>
      <rPr>
        <sz val="11"/>
        <color rgb="FFFF0000"/>
        <rFont val="Calibri"/>
        <family val="2"/>
        <scheme val="minor"/>
      </rPr>
      <t xml:space="preserve"> </t>
    </r>
    <r>
      <rPr>
        <sz val="11"/>
        <rFont val="Calibri"/>
        <family val="2"/>
        <scheme val="minor"/>
      </rPr>
      <t>3.Meta 2: 100%funcionarios de OCDI sensibilizados 
Indicador 3: # personas sensibilizadas / # personas convocadas*100</t>
    </r>
  </si>
  <si>
    <t>El jefe de dependencia, una vez en el semestre,  solicita por mesa de servicios TI  que  se remita el reporte del último respaldo realizado a la  carpeta de OCDI , con el fin de verificar  que el respaldo correspondiente a la información vital del proceso se encuentre conforme a la realidad. El jefe de dependencia verifica la información remitida por el gestor de accesos y en caso de ser necesario solicita realizar las modificaciones pertinentes. La evidencia queda registrada en una mesa de servicios de TI.</t>
  </si>
  <si>
    <t>El jefe de la Oficina cada vez que se retira un funcionario de la dependencia, solicita a la mesa de servicios de TI que se realice respaldo de la información que maneja el funcionario en el equipo asignado. La evidencia del control queda registrada en la Mesa de Servicios de TI</t>
  </si>
  <si>
    <r>
      <rPr>
        <sz val="11"/>
        <rFont val="Calibri"/>
        <family val="2"/>
        <scheme val="minor"/>
      </rPr>
      <t>EL oficial de seguridad de la información trimestralmente revisa el listado de las personas a convocar a las sensibilizaciones de seguridad de la información, con el fin que el personal asistencia y profesional de la dependencia asista al proceso programado. Verifica las personas que asistieron y las que no asistieron. Si existen personas que no asistieron remite correo a la Subgerencia de Talento Humano - STH para que se programen a los funcionarios. De igual manera programa a los funcionarios a la siguiente sensibilización de seguridad de la información. La evidencia del control queda registrada en el correo remitido a la STH de cada dependencia y a los funcionarios convocados.  – DETECTIVO</t>
    </r>
    <r>
      <rPr>
        <sz val="11"/>
        <color rgb="FFFF0000"/>
        <rFont val="Calibri"/>
        <family val="2"/>
        <scheme val="minor"/>
      </rPr>
      <t xml:space="preserve">
</t>
    </r>
  </si>
  <si>
    <t xml:space="preserve">
Solicitar sensibilizaciones de seguridad de la información para el personal asistencial y profesional de la OCDI en temas de responsabilidad en seguridad </t>
  </si>
  <si>
    <t xml:space="preserve">1. Meta: 100%funcionarios de OCDI sensibilizados 
Indicador: # personas sensibilizadas / # personas convocadas*100
</t>
  </si>
  <si>
    <t>La jefe de dependencia verifica que exista mínimo dos personas que conozcan una misma actividad que se desarrolla en la dependencia con el fin que en el evento que una persona falte la otra reemplaza las actividades correspondientes. Las evidencias del control quedan registradas en las actas de seguimiento de la dependencia.</t>
  </si>
  <si>
    <t>El jefe de dependencia revisa una vez cada semestre de la vigencia,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electrónico</t>
  </si>
  <si>
    <t>1. Revisión semestral  del reporte de cuentas de usuario
2.Solicitar sensibilizaciones de seguridad de la información para el personal asistencial y profesional de la OCDI en temas de responsabilidad en seguridad</t>
  </si>
  <si>
    <t>1. meta= 2
Indicador1
Revisiones realizadas / revisiones programadas*100
2.Meta : 100% funcionarios de OCDI sensibilizados
Indicador 2
# personas sensibilizadas  / # personas convocadas*100</t>
  </si>
  <si>
    <t>EL oficial de seguridad de la información trimestralmente revisa el listado de las personas a convocar a las sensibilizaciones de seguridad de la información, con el fin que el personal asistencia y profesional la dependencia asista al proceso programado. Verifica las personas que asistieron y las que no asistieron. Si existen personas que no asistieron remite correo a la Subgerencia de Talento Humano - STH para que se programen a los funcionarios. De igual manera programa a los funcionarios a la siguiente sensibilización de seguridad de la información. La evidencia del control queda registrada en el correo remitido a la STH de cada dependencia y a los funcionarios convocados.  – PREVENTIVO</t>
  </si>
  <si>
    <t>El jefe de dependencia, (1) una vez cada semestre, verifica los permisos otorgados para el acceso a la información contenida en las bases de datos del filerserver de la Oficina, para mitigar el borrado de información y que solo el personal designado tenga acceso a la misma. El jefe de dependencia revisada los permisos, en caso de ser necesario, solicita realizar las modificaciones pertinentes. La evidencia queda registrada en las actas de reunion o mesa de servicios de TI.</t>
  </si>
  <si>
    <t xml:space="preserve">1. Verificar, (1) una vez cada semestre, los permisos otorgados para el acceso a la información contenida en las bases de datos del fileserver de la Ocdi. 
Control : Revisión permisos de accesos
2. Solicitar sensibilizaciones para el personal asistencial y profesional en temas de seguridad de la información 
</t>
  </si>
  <si>
    <t xml:space="preserve">
1.Meta = 2
Indicador
Revisiones realizadas / revisiones programadas*100
2. Meta= 100%
Funcionarios de OCDI sensibilizados
Indicador
# personas sensibilizadas  / # personas convocadas*100
</t>
  </si>
  <si>
    <t>EL oficial de seguridad de la información trimestralmente revisa el listado de las personas a convocar a las sensibilizaciones de seguridad de la información, con el fin que el personal asistencia y profesional la dependencia asista al proceso programado. Verifica las personas que asistieron y las que no asistieron. Si existen personas que no asistieron remite correo a la Subgerencia de Talento Humano - STH para que se programen a los funcionarios. De igual manera programa a los funcionarios a la siguiente sensibilización de seguridad de la información. La evidencia del control queda registrada en el correo remitido a la STH de cada dependencia y a los funcionarios convocados. –PREVENTIVO.</t>
  </si>
  <si>
    <t>El jefe de dependencia semestralmente realiza seguimiento de los permisos de los usuarios que acceden a las carpetas de la OCDI, con el propósito de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y, si es del caso, en la mesa de servicios de TI.</t>
  </si>
  <si>
    <t>El jefe de dependencia cada dos meses realiza seguimiento de los permisos de los usuarios que acceden a las carpetas de la OCDI, con el propósito de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y, si es del caso, en la mesa de servicios de TI.</t>
  </si>
  <si>
    <t>EL oficial de seguridad de la información trimestralmente revisa el listado de las personas a convocar a las sensibilizaciones de seguridad de la información, con el fin que el personal asistencia y profesional de la dependencia asista al proceso programado. Verifica las personas que asistieron y las que no asistieron. Si existen personas que no asistieron remite correo a la Subgerencia de Talento Humano - STH para que se programen a los funcionarios. De igual manera programa a los funcionarios a la siguiente sensibilización de seguridad de la información. La evidencia del control queda registrada en el correo remitido a la STH de cada dependencia y a los funcionarios convocados.  –PREVENTIVO.</t>
  </si>
  <si>
    <t xml:space="preserve">N/A </t>
  </si>
  <si>
    <t xml:space="preserve">1.Solicitar el mantenimiento o cambio de los equipos de la OCDI.
</t>
  </si>
  <si>
    <t>Pérdida de Disponibilidad de Auditorias Externas
(Información Electrónica) por 1 y 3. Pérdida, borrado, modificación de información o Acceso no autorizado a los expedientes digitales con Datos Personales
2. Fallas Humanas debido a 1. Ausencia de control de acceso a la información  digital
2. Desconocimiento de Políticas de Seguridad de la Información
3. Ausencia de Planes de continuidad</t>
  </si>
  <si>
    <t>1. Ausencia de control de acceso a la información  digital
2. Desconocimiento de Políticas de Seguridad de la Información
3. Ausencia de Planes de continuidad</t>
  </si>
  <si>
    <t>Pérdida de confidencialidad e integridad de Auditorias Internas
(Información Electrónica) por 1. Pérdida, borrado, modificación de información o Acceso no autorizado a los expedientes digitales con Datos Personales
2. Ataque intencionado de acceso a la información digital
3. Fallas Humanas debido a 1,2,3 Ausencia de control de acceso a la información  digital
2. Deficiencia en la asignación de permisos.
3. Desconocimiento de Políticas de seguridad de la información</t>
  </si>
  <si>
    <t>1,2,3 Ausencia de control de acceso a la información  digital
2. Deficiencia en la asignación de permisos.
3. Desconocimiento de Políticas de seguridad de la información</t>
  </si>
  <si>
    <t>Pérdida de Disponibilidad de Auditorias Internas
(Información Electrónica) por 1 y 3. Pérdida, borrado, modificación de información o Acceso no autorizado a los expedientes digitales con Datos Personales
2. Fallas Humanas debido a 1. Ausencia de control de acceso a la información  digital
2. Desconocimiento de Políticas de Seguridad de la Información
3. Ausencia de Planes de continuidad</t>
  </si>
  <si>
    <t>Pérdida de confidencialidad e integridad de 1. Autos (DIR)
2. Resoluciones Administrativas (GGC)
(Información Digital / Electrónica) por a. Abuso de derechos
b. Pérdida, destrucción, modificación,  acceso o uso no autorizado
c. Fallas Humanas debido a a. Asignación errada de derechos de acceso
b. Ausencia de control de acceso
c. Desconocimiento o no aplicación de las políticas de seguridad y privacidad de la
información.</t>
  </si>
  <si>
    <t>Pérdida de Disponibilidad de 1. Autos (DIR)
2. Resoluciones Administrativas (GGC)
(Información Digital / Electrónica) por a y bPérdida de información
c. Fallas Humanas debido a a. Ausencia de copias de respaldo o backups de la información
b. Ausencia de planes de continuidad
c. Desconocimiento o no aplicación de las políticas de seguridad y privacidad de la
información.</t>
  </si>
  <si>
    <t>1. Realizar seguimiento  trimestral mediante mesa de servicios de TI al respaldo que se realiza a la carpeta de GGC y de la Dirección</t>
  </si>
  <si>
    <t>Meta. 4 seguimientos realizados (un seguimiento trimestral)
Indicador:  
Seguimientos realizados / seguimientos programados 31/12/2023</t>
  </si>
  <si>
    <t>Pérdida de confidencialidad e integridad de 1. Fileserver de GGC
2. Fileserver de DIR por Abuso de derechos
Borrado o Corrupción de la Información
Fallas Humanas debido a Ausencia o indebida asignación de derechos de acceso 
Desconocimiento de Politicas de seguridad de la Información</t>
  </si>
  <si>
    <t>Pérdida de Disponibilidad de 1. Fileserver de GGC
2. Fileserver de DIR por Borrado de Información debido a Desconocimiento de las políticas de seguridad de la información
Ausencia de controles de respaldo de información</t>
  </si>
  <si>
    <t>Meta. 4 seguimientos realizados (Uno por trimestre)
Indicador 
Seguimientos realizados / seguimientos programados 31/12/2023</t>
  </si>
  <si>
    <t xml:space="preserve">Pérdida de Confidencialidad de 1. Recurso Humano DIR (Asesores - Personal Asistencial) por Ataque de ingenieria social debido a Desconocimiento de las políticas de seguridad de la información
</t>
  </si>
  <si>
    <t xml:space="preserve">Meta. 50% de funcionarios / contratistas 
funcionarios / contratistas sensibilizados / numero de funcionarios y contratistas asesores y asistenciales de la direccion programados </t>
  </si>
  <si>
    <t>Pérdida de Disponibilidad de 1. Recurso Humano DIR (Asesores - Personal Asistencial) por Fuga de conocimiento debido a Alta rotación de personal</t>
  </si>
  <si>
    <t>BajaMenor</t>
  </si>
  <si>
    <t xml:space="preserve"> *1 Falta de conocimiento de los temas (Desconocimiento de la norma técnica) *2 Fallas en el seguimiento (En cuanto a la norma técnica) *3 Falta de compromiso o desinterés (en la implementación)</t>
  </si>
  <si>
    <t>Los Gerentes, Subgerentes y Jefes de Oficina y el funcionario enlace para el seguimiento realizan la revisión de la ejecución de los diferentes planes para controlorar su cumplimiento y analizan si requiere modificaciones, tomando en consideración el cumplimiento de los indicadores, los avances en la ejecución de las actividades claves, la articulación con otras dependencias, los recursos asignados, entre otros. Si se requiere aprobación de modificaciones presentan solicitud al jefe de OAP.</t>
  </si>
  <si>
    <t>1 y 2. Jefe y profesionales OAPAP</t>
  </si>
  <si>
    <t>1. Meta: 100% - 4 Seguimientos
(Seguimientos realizados / Seguimientos programados para la vigencia) * 100
2. Meta: 100%
Una Actividad realizada (segundo semestre)</t>
  </si>
  <si>
    <t>1. Realizar seguimientos y presentaciones al CIGD y emitir las alertas y recomendaciones a que haya lugar.
2. Realizar una actividad para fortalecer el conocimiento sobre Planeación - indicadores</t>
  </si>
  <si>
    <t xml:space="preserve"> *1 Metas/objetivos mal formulad@s *2 Desarticulación o no cordinación de los involucrados *3 Falta o insuficiencia de personal y/o Falta de conocimiento de los temas</t>
  </si>
  <si>
    <t>1. 31/12/2023
2. 31/03/2023</t>
  </si>
  <si>
    <t>1. 2. Jefe y profesional OAPAP</t>
  </si>
  <si>
    <t>1.2. Talento humano y recursos físicos</t>
  </si>
  <si>
    <t>1. Meta: 100%
(Proyectos con revisión de planeación  / Total de proyectos) *100
2. Meta: 100% - 12 Seguimientos
(Seguimientos realizados / Seguimientos programados) * 100</t>
  </si>
  <si>
    <t>1. Realizar reuniones de planeación con los equipos de los proyectos.
2. Realizar seguimiento a la ejecución mensual de los proyectos, generando las alertas a que haya a lugar.</t>
  </si>
  <si>
    <t>Sumatoria de los Porcentajes de avance de las metas físicas de los
proyectos de inversión / Total de metas físicas de los
proyectos de inversión.</t>
  </si>
  <si>
    <t xml:space="preserve"> *1 Metas/objetivos mal formulad@s *2 Incumplimientos o dificultades en la gestión de terceros involucrados *3. Afectación de las finanzas distritales que impacte recursos destinados a las entidades (presupuesto).
4. Contexto político de cambio de administración territorial-local.</t>
  </si>
  <si>
    <t xml:space="preserve"> *Inadecuada planeación de los estudios y/o investigaciones propuestas *Falencias en el seguimiento a la planeación realizada que no permita identificar demoras en entrega de insumos o cambios en las prioridades o modificaciones en la metodología propuesta. *</t>
  </si>
  <si>
    <t xml:space="preserve">El jefe de la OTC Evalua la propuesta investigativa Se evalúa la viabilidad de la propuesta investigativa, considerando el alcance y el tiempo propuesto por el profesional asignado al proyecto investigativo.
¿Evaluación satisfactoria?
No, Continua con la actividad N.2 con el objeto de redefinir el alcance e
hipótesis propuestos.
Si, Continúa con la actividad 4.
</t>
  </si>
  <si>
    <t>Procedimiento desarrollo de estudios e investigaciones - Evaluar propuesta investigativa</t>
  </si>
  <si>
    <t>El jefe de OTC Realiza seguimiento a la planeación realizada: Se realizará una reunión de seguimiento para garantizar el cumplimiento de la priorización realizada y validar la realización de las actividades de los estudios e investigaciones planteados para la vigencia. 
¿Los estudios y/o investigaciones se están haciendo oportunamente y
de acuerdo con lo priorizado?
Si, Continua con la actividad 8
No, se establecen las causas de los posibles incumplimientos, se crean las estrategias para dar cumplimiento a lo esperado y se dejar constancia en acta de reunión y continua con la actividad 6.</t>
  </si>
  <si>
    <t>Procedimiento desarrollo de estudios e investigaciones - Realizar seguimiento a la planeación realizada</t>
  </si>
  <si>
    <t>BajaModerado</t>
  </si>
  <si>
    <t>El Gerente y Subgerente de IDECA revisan y aprueban la formulación del proyecto: El documento del proyecto I+D+i se envía por correo electrónico a la Gerencia y Subgerencias, y en caso de requerirse se realizarán mesas de trabajo a las cuales se deberá convocar a los interesados, para los proyectos que así lo demande.
¿Se aprueba la formulación del proyecto?
No, se devuelve a la actividad 4 remitiendo las observaciones para modificar el documento de nformulación.
Si, continua con la actividad 6</t>
  </si>
  <si>
    <t>El lider de procedimiento (Profesional especializado) Realizar seguimiento a la implementación de los
proyectos I+D+i Se realiza seguimiento a los compromisos establecidos, para el desarrollo de los proyectos I+D+i, para lo cual se realizan reuniones en donde se puedan evidenciar los avances y/o cumplimiento de los compromisos de acuerdo con el cronograma establecido.</t>
  </si>
  <si>
    <t xml:space="preserve">1. Actualizar la documentación incluyendo  en la actividad de aprobación del proyecto un control de verificacion que los recursos aportados por cada una de las partes sean suficientes para el logro del objetivo del proyecto, así mismo incluir un control en la actividad de seguimiento al proyecto en la cual se valide  si se estan aportando los recursos tanto de personal como de información  que se pactaron en la aprobación del mismo. </t>
  </si>
  <si>
    <t>1. Documento actualizado
Documento actualizado / Documento planeado para ajustar</t>
  </si>
  <si>
    <t>1. Asesoría y acompañamiento de la OAPAP</t>
  </si>
  <si>
    <t>1. Gerente IDECA y Profesional</t>
  </si>
  <si>
    <t>Gestión de proyectos I+D+i
 Investigación y/o estudios, proyectos de analitica de datos y/o innovaciones .</t>
  </si>
  <si>
    <t>Posibilidad de afectación Reputacional por *Pérdida de credibilidad y confianza *Posibles demandas a la entidad, debido a Al manejo inadecuado de la propiedad intelectual en la gestión de proyectos de i+D+I</t>
  </si>
  <si>
    <t xml:space="preserve"> *Debilidades en la formulación y/o seguimiento del proyecto *Debilidades en la estructuración y oficializacion de la alianza o convenio *No existen linemaientos internos sobre el manejo de poroiedad intelectual </t>
  </si>
  <si>
    <t>Número de sanciones o fallos por manejo inadecuado de propiedad intelectual en el periodo / total de reclamaciones o incovenientes identificadoas relacionados a propiedad intelectual.</t>
  </si>
  <si>
    <t>El Gerente IDECA/Subgerentes de Operaciones y Analítica de Datos Revisar y aprobar la formulación del proyecto, El documento del proyecto I+D+i se envía por correo electrónico a la Gerencia y Subgerencias, y en caso de requerirse se realizarán mesas de trabajo a las cuales se deberá convocar a los interesados, para los proyectos que así lo demande.
¿Se aprueba la formulación del proyecto?
No, se devuelve a la actividad 4 remitiendo las observaciones para modificar el documento de formulación.
Si, continua con la actividad 6
Nota: Para la aprobación del proyecto I+D+i se tendrán en cuenta los documentos técnicos que defina la UAECD o las condiciones definidas en el instrumento
contractual.</t>
  </si>
  <si>
    <t xml:space="preserve">El lider de procedimiento (Profesional especializado) Realizar seguimiento a la implementación de los  proyectos I+D+i Se realiza seguimiento a los compromisos establecidos,  para el desarrollo de los proyectos I+D+i, para lo cual se  realizan reuniones en donde se puedan evidenciar los  avances y/o cumplimiento de los compromisos de  acuerdo con el cronograma establecido. </t>
  </si>
  <si>
    <t xml:space="preserve">Los gerentes y subgerentes Revisar y aprobar informe de resultados. El Gerente y Subgerentes revisarán el informe final del  proyecto con el fin de validar que sea acorde a los  objetivos inicialmente propuestos y se dé cumplimiento  a los productos pactados.  ¿Se aprueba?  No, se remite por correo electrónico con observaciones,  para realizar los ajustes pertinentes y se devuelve a la  actividad 9.  Si, continúa con la actividad 11. </t>
  </si>
  <si>
    <r>
      <t xml:space="preserve">
1. Realizar ajuste a la documentación del proceso incluyendo linemaineto claros para el manejo de la propiedad intelectual y la utilizacion de las figuras de convenios especificos donde se desarrolle con claridad este componente.
2. Definir un lineamiento general para la identificación del conocimineto objeto de propiedad intelectual
</t>
    </r>
    <r>
      <rPr>
        <sz val="11"/>
        <color theme="0"/>
        <rFont val="Calibri"/>
        <family val="2"/>
        <scheme val="minor"/>
      </rPr>
      <t>3. Realizar la identificación de los proyectos y/o procesos  que realiza la Unidad objeto de propiedad intelectual</t>
    </r>
  </si>
  <si>
    <r>
      <t xml:space="preserve">1. (1) Documento actualizado
Documento actualizado / Documento planeado
2. (1) Documento  creado con los lineamientos de propiedad intelectual / Daocumento programado
</t>
    </r>
    <r>
      <rPr>
        <sz val="11"/>
        <color theme="0"/>
        <rFont val="Calibri"/>
        <family val="2"/>
        <scheme val="minor"/>
      </rPr>
      <t>3. (1) Documento con la identificacion de los proyecto y/o procesos objetos de propiedad intelectual
Documento creado / Documentos planeados</t>
    </r>
    <r>
      <rPr>
        <sz val="11"/>
        <color theme="1"/>
        <rFont val="Calibri"/>
        <family val="2"/>
        <scheme val="minor"/>
      </rPr>
      <t xml:space="preserve">
</t>
    </r>
  </si>
  <si>
    <r>
      <t xml:space="preserve">1. Apoyo  de la OAPAP 
2. Apoyo  de consultor externo en propiedad intelectualk
</t>
    </r>
    <r>
      <rPr>
        <sz val="11"/>
        <color theme="0"/>
        <rFont val="Calibri"/>
        <family val="2"/>
        <scheme val="minor"/>
      </rPr>
      <t>3. Apoyo de los responsables de procesos</t>
    </r>
  </si>
  <si>
    <t xml:space="preserve">1. Gerente IDECA y Profesional
2. Jefe OAPAP  y consultor externo
</t>
  </si>
  <si>
    <r>
      <t xml:space="preserve">1. 31/03/2023
2. 30/06/2023
</t>
    </r>
    <r>
      <rPr>
        <sz val="11"/>
        <color theme="0"/>
        <rFont val="Calibri"/>
        <family val="2"/>
        <scheme val="minor"/>
      </rPr>
      <t>3. 31/12/2023</t>
    </r>
  </si>
  <si>
    <t xml:space="preserve"> *Desarticulación con las áreas que publican información (C1). *Insuficiencia de insumos requeridos para la divulgación de la información (C2). *Incumplimiento de la Política de Protección de Datos Personales por parte de las áreas solicitantes o de la oficina de Comunicaciones. (C3).</t>
  </si>
  <si>
    <t xml:space="preserve">
Reportes de  información publicada de forma inoportuna, incorrecta, incompleta o inadecuada en el periodo / Número de meses con información publicada del período * 100
Nota: Estos reportes se pueden identificar  tanto a nivel externo de la entidad (cuando esos mensajes lograron una afectación con alguno de nuestros grupos de valor externos), pero tambien se puede indentificar a nivel interno como Entidad en los comites de comunicaciones que se realizan o comites Directivos o de GYD, los cuales quedarán en las actas respectivas.
</t>
  </si>
  <si>
    <t>MediaMayor</t>
  </si>
  <si>
    <t>El Comité Institucional de Gestión y Desempeño. Valida y aprueba el Plan de Comunicaciones: Se presenta el Plan Estratégico de Comunicaciones al Comité Institucional de Gestión y Desempeño de la UAECD para su validación y aprobación. Para su aprobación se deberá tener en cuenta los siguientes criterios:
1.Es pertinente y coherente frente al Plan Estratégico de la Unidad y el Plan de Acción Anual.
2.Se cuenta con los recursos disponibles para su ejecución
3.El plan es presentado en debida forma, cuenta con actividades, productos, responsables y fechas que permitan su seguimiento y evaluación. Si el Plan es aprobado conbtinua con la actividad de socialziación, en caso de no ser aprobado se devuelve a la actividad de definición del Plan Estrategico de Comunicaciones. (C1)</t>
  </si>
  <si>
    <t>Procedimiento de Planificación, atención y evaluación de las comunicaciones - Validar y aprobar el Plan de Comunicaciones</t>
  </si>
  <si>
    <t>El Profesional Especializado 22-10 Revisa y validar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area para que realice los ajsutes correspondientes. (C1) (C2) (C3)</t>
  </si>
  <si>
    <t xml:space="preserve">Procedimiento de Planificación, atención y evaluación de las comunicaciones - Revisar y validar las solicitudes de Comunicación </t>
  </si>
  <si>
    <t>Contratista Diseñador Gráfico o Medios Audiovisuales. Realiza propuesta gráfica o audiovisual y selecciona imagen
El diseñador gráfico o audiovisual realiza propuesta gráfica o audiovisual de acuerdo con el requerimiento de la Mesa de Servicios para lo cual debe verificar los derechos de autor de las imágenes.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Si la propuesta grafica o audiovisual cumple con permisos y derechoas de autor continua con la elaboracion de la propuesta, de lo contrario se devuelve a la actividad de analizar la solicitud asignada. (C3)</t>
  </si>
  <si>
    <t>Procedimiento de Planificación, atención y evaluación de las comunicaciones -  Realizar propuesta gráfica o audiovisual y seleccionar imagen</t>
  </si>
  <si>
    <t xml:space="preserve"> El Área solicitante y/o responsable del Proceso Revisar y aprobar propuesta. El área solicitante y/o responsable del proceso que realiza el requerimiento a través de solicitud a comunicaciones por mesa de servicios, verifica y aprueba la propuesta presentada por el profesional encargado de dar trámite a su solicitud. En caso de no ser aprobada la propuesta, el área solicitante y/o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(C1) (C2) </t>
  </si>
  <si>
    <t>Procedimiento de Planificación, atención y evaluación de las comunicaciones - Revisar y aprobar propuesta</t>
  </si>
  <si>
    <t xml:space="preserve">
1. Campañas de comunicaciones explicando a los servidores la importancia de proteger los derechos de autor, tener transparencia en las publicaciones que se solicitan y la importancia de reportar conflictos de interes de manera oportuna sobre cualquier situación, especialmente en lo relacionado a las comunicaciones que genera la entidad.
2. Fortalecer la documentacióndel proceso de Gestión de Comunicaciones, incluyendo lineamientos  relacionados a que ningún area podra emitir o generar información o contenidos al prublico externo e interno sin que pase por revisión y validación previa del proceso de comunicaciones. 
3. Realizar capacitaciones y/o sensibilizaciones y/o talleres a los procesos de la entidad en todos lo que tiene que ver con la imagen institucional y los lineamientos de una buena comunicacion con un lenguaje claro.</t>
  </si>
  <si>
    <t xml:space="preserve">
1. Meta: 100% (1 campaña trimestral)
Indicador: número de campañas  realizadas  / número de campañas programadas
2. Meta: 100% (1 Documento Ajustado)
Indicador: Numero de documentos ajsutados o creados / Total de documentos planeados
3. Meta: 100% (1 capacitación y/o sensibilización en el semestre)
Indicador: Número de Capacitaciones ejecutadas / Capacitaciones planeadas.</t>
  </si>
  <si>
    <t xml:space="preserve">1.  Recursos comunicacionales
2. Asesoría y acompañamiento de la OAPAP
3. Asesoría y apoyo talento Humano
</t>
  </si>
  <si>
    <t xml:space="preserve">1. Asesor de Comunicaciones
2. Asesor de Comunicaciones
3. Asesor de Comunicaciones
</t>
  </si>
  <si>
    <t xml:space="preserve">
1. 30/12/2023
2. 31/03/2023
3. 30/12/2023</t>
  </si>
  <si>
    <t>Posibilidad de afectación Reputacional por *Incumplimiento indicadores *Afectación a la imagen institucional - Inconformidad de los ciudadanos sobre la información entregada o no entregada., debido a Incumplimiento al plan estrategico de comunicaciones al final de la vigencia</t>
  </si>
  <si>
    <t xml:space="preserve"> *No contar con los recursos presupuestales y de TH necesarios para ejecutar las actividades C4 *Insuficiencia de insumos requeridos para la divulgación de la información C2 *Lineamientos del ente territorial  no permita la ejecución de algunas actividades por aspectos político – social - económico C5</t>
  </si>
  <si>
    <t>Cumplimiento de las actividades del plan estrategico de comunicaciones
(No actividades ejecutadas en el período / No actividades planeadas) * 100
Nota: El riegos  La meta del 90% es del año.</t>
  </si>
  <si>
    <t>MediaLeve</t>
  </si>
  <si>
    <t>Profesional Especializado 22-10 Realiza seguimiento al cumplimiento del Plan Estratégico de Comunicaciones y de las solicitudes de mesa de servicios 
Se realiza el seguimiento a la ejecución del Plan Estratégico de Comunicaciones, tanto los ejecutados directamente por la Oficina de Comunicaciones como los solicitados por mesa de servicios comunicaciones. Este reporte de seguimiento se reporta a la OAPAP tanto por medio de un indicador, a través del seguimiento a la ejecución del plan de sostenibilidad MIPG y por medio de los comites de calidad, se realiza de manera mensual.  El instrumento de evaluación para las comunicaciones es el reporte de la mesa de servicios respecto a los estados de los requerimientos. Se filtran las solicitudes de comunicación del periodo correspondiente y se consolidan los resultados de total solicitudes y del estado de cada una de ellas. C4 C5</t>
  </si>
  <si>
    <t>Procedimiento de Planificación, atención y evaluación de las comunicaciones - Realizar seguimiento al cumplimiento del Plan Estratégico de Comunicaciones y de las solicitudes de mesa de servicios.</t>
  </si>
  <si>
    <t>El Profesional Especializado 22-10 Revisa y validar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area para que realice los ajsutes correspondientes. (C2)</t>
  </si>
  <si>
    <t>Posibilidad de afectación Reputacional por *Desactualización de los predios programados *y aumento en el número de reclamaciones por parte de los usuarios, debido a Base de datos de información catastral desactualizada y /o inconsistente con la realidad física</t>
  </si>
  <si>
    <t xml:space="preserve"> *1. Planeación y seguimiento inadecuado a las actividades programadas *2. Incumplimiento en los tiempos de contratación de recursos o en los resultados esperados por los contratistas *</t>
  </si>
  <si>
    <t>(N. de predios actualizados / Total de predios programados)*100
Nota: El cumplimiento de la meta de este indicador se mide al finalizar la vigencia.</t>
  </si>
  <si>
    <t xml:space="preserve"> *1. Inexistencia o dificultad de acceso a la información para la actualización del aspecto  económico *2. Que el recurso humano a cargo no tenga la experticia suficiente y/o no conozca los cambios normativos *3. Escasez de ofertas del mercado inmobiliario</t>
  </si>
  <si>
    <t>(No. de Predios inconsistentes /total de predios actualizados)*100
Nota: El cumplimiento de la meta de este indicador se mide al finalizar la vigencia.</t>
  </si>
  <si>
    <t>Posibilidad de afectación Reputacional por *Afectación en la imagen institucional * , debido a Incumplimiento en la atención de los trámites no inmediatos</t>
  </si>
  <si>
    <t xml:space="preserve"> *1. Cambios normativos *2. Alta rotación de personal  *3. Fallas en los aplicativos y /o soluciones tecnológicas</t>
  </si>
  <si>
    <t>Promedio cumplimiento por ET (Radicaciones atendidas/Radicaciones programadas)*100</t>
  </si>
  <si>
    <t>AltaModerado</t>
  </si>
  <si>
    <t>El Director UAECD y el Gerente de Información Catastral realizan seguimiento a las actividades de la actualización catastral, con el propósito de garantizan el cumplimiento de la programación, analiza las dificultades y propone acciones o estrategias en caso de que se presenten inconvenientes.
El Director UAECD y el Gerente de Información Catastral realizan seguimiento al cumplimiento de cada una de las actividades planeadas, si existe algún incumplimiento se implementan las acciones que se determinan en el marco del instructivo de planificación y seguimiento.</t>
  </si>
  <si>
    <t>Instructivo Planificación y seguimiento de la actualización catastral
- Realizar seguimiento a la Actualización Catastral.
Procedimiento Actualización catastral
- Verificar el cumplimiento de los planes de trabajo o cronograma de la actualización catastral</t>
  </si>
  <si>
    <t>El Profesional control de calidad SIFJ verifica que no existan inconsistencias en más del 10% de la información revisada y relacionada con número de pisos, demoliciones, polígonos sin identificar y destinos; así como, que no existan inconsistencia en más del 15% de la información revisada y relacionada con usos, áreas por uso, detalle de la calificación u observaciones del pre_reconocedor, si existen inconsistencias devuelve por correo al prereconocedor.</t>
  </si>
  <si>
    <t>Instructivo de actualización catastral de Información física
Realizar control de calidad en campo</t>
  </si>
  <si>
    <t>El Profesional universitario de Control de Calidad GIC verifica la consistencia de la información cartográfica de acuerdo con los parámetros establecidos, si no cumple, se devuelve al editor para corregir.</t>
  </si>
  <si>
    <t>Instructivo de actualización catastral de Información física
Realizar control de calidad</t>
  </si>
  <si>
    <t>El Profesional Control Calidad verifica la consistencia de la información recolectada en campo a través del reconocimiento, si existen inconsistencias, se analizan y corrigen por parte del servidor encargado.</t>
  </si>
  <si>
    <t>Instructivo de actualización catastral de Información física
 Realizar control de calidad sobre los predios muestra.</t>
  </si>
  <si>
    <t>El grupo de estadística y la Gerencia de Tecnología realizan control de calidad de la programación, revisando que las fórmulas se hayan aplicado correctamente de acuerdo con las reglas definidas para los modelos econométricos y liquidación de avalúo, si la programación no es correcta se devuelve a la configuración de fórmulas de los modelos.
El grupo de estadística y la Gerencia de Tecnología revisan que se hayan aplicado correctamente los porcentajes de CONFIS e IVIUR los porcentajes aprobados según las políticas fiscales definidas por la autoridad municipal y el índice de ley a los predios. Si se presentan inconsistencias las comunica para ajuste por parte del profesional asignado.</t>
  </si>
  <si>
    <t>Instructivo Liquidación de avalúos Revisar y realizar control de calidad de la programación realizada
Revisar la correcta aplicación de los porcentajes</t>
  </si>
  <si>
    <t>El profesional avaluador asignado revisa y analiza los valores comerciales de terreno, construcción y avalúo total y los validadores generados, si se requieren ajustes se procede según el caso descrito en el instructivo, hasta garantizar la consistencia de los valores.
El profesional avaluador revisa para cada uno de los predios reportados por los validadores la consistencia de la información y el avalúo total liquidado, si no todos los valores se encuentran acordes con las condiciones del predio y el mercado inmobiliario se proponen ajustes de los valores.</t>
  </si>
  <si>
    <t>Instructivo Liquidación de avalúos Revisar y aprobar los avaluos 
Revisar los validadores</t>
  </si>
  <si>
    <t>El profesional de control de calidad revisa la propuesta de ajuste y/o cambios verificando la consistencia de la información a cargar por parte del avaluador, si no se aprueban se devuelve.</t>
  </si>
  <si>
    <t>Instructivo Análisis de sensibilidad
Realizar control de calidad de ajustes propuestos</t>
  </si>
  <si>
    <t>El profesional avaluador revisa para cada uno de los predios reportados por los validadores la consistencia de la información y el avalúo total liquidado, si no todos los valores se encuentran acordes con las condiciones del predio y el mercado inmobiliario, se procede a realizar los ajustes y cargue de información a que haya a lugar.</t>
  </si>
  <si>
    <t>Instructivo Análisis de sensibilidad
Revisar los validadores catastrales</t>
  </si>
  <si>
    <t xml:space="preserve">El profesional de control de calidad, líder técnico y profesional designado para el proyecto seleccionan una muestra aleatoria de los puntos muestra realizados y sobre estos revisa la consistencia de la información valuatoria, si detecta inconsistencia marca los puntos muestra con las alertas detectadas en las revisiones anteriores y genera un archivo de alertas para remitir al profesional avaluador para su revisión. </t>
  </si>
  <si>
    <t>Instructivo Realización Avalúos puntos muestra
Revisar y realizar control de calidad</t>
  </si>
  <si>
    <t xml:space="preserve">El profesional de control de calidad OTC verifica la información recolectada para determinar que todas las ofertas de venta arriendo de un sector hayan sido capturadas, si no se capturó como mínimo el 70% de las ofertas del sector asignado devuelve al técnico para un nuevo recorrido. </t>
  </si>
  <si>
    <t>Instructivo para la captura y ajuste de ofertas del mercado inmobiliario.
Realizar control de calidad de ofertas capturadas en campo</t>
  </si>
  <si>
    <t>Los Profesionales líderes de los equipos de trabajo revisan el estado de las radicaciones, envían correos a quienes tienen asignaciones que presenten retrasos, solitando información correspondiente y estableciendo compromisos, acciones de mejora para cumplir con la meta establecida.</t>
  </si>
  <si>
    <t>Instructivo Planificación, seguimiento y control de trámites 
 Revisar el estado (actividad vigente) de las radicaciones</t>
  </si>
  <si>
    <t>Los profesionales líderes de los equipos de trabajo y Subgerentes SIE SIFJ, revisan la información por cada grupo de trabajo de trámites, resultado del seguimiento para detectar las radicaciones que superan los plazos establecidos, se evalúan las acciones a implementar y se determina si requiere algún otro tipo de estrategia.</t>
  </si>
  <si>
    <t>Instructivo Planificación, seguimiento y control de trámites 
Realizar el seguimiento interno a los trámites</t>
  </si>
  <si>
    <t xml:space="preserve">Instructivo Planificación, seguimiento y control de trámites 
Realizar seguimiento general del estado de los trámites </t>
  </si>
  <si>
    <t>1. Realizar jornadas de socialización trimestrales al equipo de trabajo de la Subgerencia de Información Económica-Grupo de Revisión de Avalúos, acerca de la utilización de los diferentes métodos indirectos para la atención de los trámites de revisión de avalúo catastral, autoestimación, recurso de reposición y revocatoria directa.
2. Realizar procesos de entrenamiento en puesto de trabajo y/o sensibilizaciones (Actividad sujeta al ingreso de personal).</t>
  </si>
  <si>
    <t>1. Meta: 100% - Indicador: (No. De socializaciones desarrolladas/No. De socializaciones programadas) *100
2. Meta: 100% - Indicador: No. de personas entrenadas/sensibilizadas / Total de personas programadas *100</t>
  </si>
  <si>
    <t xml:space="preserve">1. Subgerencia de Información Económica 
2. Subgerencia de Información Económica </t>
  </si>
  <si>
    <t>1.  31/12/2023
2.  31/12/2023</t>
  </si>
  <si>
    <t>1. Gestionar mesas de trabajo con otras entidades y/o dependencias para la atención de las solicitudes radicadas en el periodo (Actividad por demanda según la necesidad del proceso).
2. Realizar los procesos de inducción y entrenamiento al puesto de trabajo al personal que ingrese producto de concursos y encargos.  (Actividad sujeta al ingreso de personal).
3. Realizar reunión de seguimiento de la gestión de trámites (ej. identificando los trámites que tienen mayor número de días sin actualizar el paso)</t>
  </si>
  <si>
    <t xml:space="preserve"> *Debilidades en la planeación pues no responde a las necesidades de la infraestructura *Desarticulación o no coordinación de los involucrados, bajo compromiso y participación de las entidades *Incumplimiento de tiempos u oportunidad en el seguimiento y control a la ejecución del plan anual de trabajo de IDECA</t>
  </si>
  <si>
    <t xml:space="preserve"> *Inadecuada planeación de los instrumentos priorizados en relación al alcance y requerimientos *Cambios o transformación en modelos, métodos, tecnología con relación a la Gestión de Información Geográfica. *</t>
  </si>
  <si>
    <t xml:space="preserve"> *Incumplimiento de tiempos u oportunidad de respuestas *Incumplimiento de lineamientos y el contenido de las respuestas que no cumplen los requerimietos de los usuarios y los establecidos en la normatividad vigente *</t>
  </si>
  <si>
    <t>AltaMenor</t>
  </si>
  <si>
    <t>Posibilidad de afectación Reputacional por *Perdida de confianza de los grupos de valor y usuarios de la información geográfica dispuesta en la IDE de Bogotá. *Además de  posibles dificultades para la  implementación de la estrategía de uso y apropiación de recursos geográficos, debido a la inadecuada disposición de los datos tematicos en los diferentes canales de acceso</t>
  </si>
  <si>
    <t xml:space="preserve"> *Incumplimiento de lineamientos establecidos por IDECA por parte de la entidad productora *Inadecuado diligenciamiento de los documentos técnicos en terminos de forma, consistencia y coherencia *</t>
  </si>
  <si>
    <t>MediaMenor</t>
  </si>
  <si>
    <t xml:space="preserve"> *Problemas tecnológicos o técnicos en la arquitectura de la UAECD  *Desactualización de la documentación técnica asociada por versión de las capas suministradas por las entidades *Incongruencia entre las BDG origen y las BDG destino</t>
  </si>
  <si>
    <t>Servicios Web Geográficos Interoperables</t>
  </si>
  <si>
    <t xml:space="preserve"> *Problemas tecnológicos o técnicos en la arquitectura de la UAECD  *Deficiencia en el control de los requerimientos técnicos que deben cumplir los servicios web *</t>
  </si>
  <si>
    <t xml:space="preserve"> *Incumplimiento de lineamientos por parte  de los responsables de  garantizar la actualización del catálogo *Carencia de herramientas tecnológicas automatizadas o funcionales para la actualización del catálogo de recursos geográficos. *</t>
  </si>
  <si>
    <t>El  Gerente Ideca y los Subgerentes de Operaciones y de Analítica de Datos,  revisan el documento propuesta del PAT en el sentido de verificar que este de acuerdo con los lineamientos impartidos, para garantizar que se tiene en cuenta todos los componentes de la IDE, que se está de acuerdo con los elementos estratégicos propuestos y alineado al plan de desarrollo, necesidades insterinstitucionales y con los objetivos estrategicos de la UAECD. (C1)</t>
  </si>
  <si>
    <t>El  Gerente Ideca y los Subgerentes de Operaciones y de Analítica de Datos, junto con el profesional especializado lider del procedimiento de fortalecimiento de la gobernanza Ideca, realizan seguimiento, monitoreo y control al Plan Anual de Trabajo. Registran el avance del PAT en la matriz de seguimiento y en caso de evidenciar atraso La Gerencia Ideca y las Subgerencias de Operaciones y Analítica evaluan causas y definen las acciones pertinentes. realizaran seguimiento de los compromisos para cada caso. (C3)</t>
  </si>
  <si>
    <t>El  Gerente Ideca y los Subgerentes de Operaciones y de Analítica de Datos, desarrollan sesión para aprobación del plan estratégico ante la Comisión Ideca. (C2)</t>
  </si>
  <si>
    <t>Procedimiento Fortalecimiento de la Gobernanza de IDECA. Desarrollar sesión para aprobación del plan estratégico ante la Comisión Ideca</t>
  </si>
  <si>
    <t>El Gerente IDECA revisa y aprueba la priorización y las propuestas o proyectos de instrumentos para la eficiente gestión de la información de la información geográfica. (C1)</t>
  </si>
  <si>
    <t>El profesional especializado lider del procedimiento  revisa el documento en cuanto a consistencia, coherencia, propósito y la forma del documento, con el fin de aprobar el documento. (C2)</t>
  </si>
  <si>
    <t>El profesional especializado asignado por el Subgerente de Operaciones, aplica pruebas funcionales y realiza el analisis de conformidad del instrumento técnico (C2)</t>
  </si>
  <si>
    <t>Procedimiento elaboración y mantenimiento de instrumentos técnicos y jurídicos para la gestión de información geográfica. Aplicar pruebas y analisi de conformidad del instrumento técnico.</t>
  </si>
  <si>
    <t>El  Gerente Ideca y los Subgerentes de Operaciones y de Analítica de Datos, aprueban los borradores de respuesta de atención de requeriminetos de recursos geográficos, se verifica la oportunidad y la coherencia. (C1 y C2)</t>
  </si>
  <si>
    <t>El Subgerente de Operaciones y el profesional especializado lider del procedimiento verifican y aprueban que la documentación técnica cumpla a cabalidad con los criterios de forma, consistencia y coherencia. Revisan y validan que los datos cargados cumplan con los lineamientos establecidos en Ideca, asimismo verifican el servicio en ambiente de pruebas, una vez esté conforme se notifica al profesional universitario de datos temáticos y al Profesional Universitario Subgerencia de Operaciones (Administrador base de datos geográfica de IDECA), mediante correo electrónico, para proceder así al cargue de los datos en las bases de datos de IDECA y la publicación del servicio en producción. (C1 y C2)</t>
  </si>
  <si>
    <t>El profesional especializado lider del procedimiento de la Subgerencia de Operaciones verifica las actualizaciones de los documentos técnicos en terminos de forma, consistencia y coherencia. (C2)</t>
  </si>
  <si>
    <t>Procedimeinto de Gestión de Datos de Referencia - Verificar las actualizaciones de los documentos técnicos</t>
  </si>
  <si>
    <t>El profesional especializado lider de procedimiento de la Subgerencia de Operaciones valida la consistencia de los datos (modelo de datos y número de registros) almacenados en la Base de Datos respecto a los datos suministrados por las Entidades responsables. (C3)</t>
  </si>
  <si>
    <t>El administrador de la plataforma de la Gerencia de Tecnología valida la disponibilidad de la Infraestructura Tecnologica, realiza despliegues y ventanas de mantenimiento, gestiona las mesas de servicios realiza pruebas y verifica las soluciones. (C1)</t>
  </si>
  <si>
    <t>Procedimiento de Gestión de la Infraestrutura Tecnológica. Validar la disponibilidad de la infraestrutura tecnológica.</t>
  </si>
  <si>
    <t>El profesional especializado de la subgerencia de operaciones (líder de servicios) verifica que el servicio web geográfico en ambiente de pruebas cumpla con los requisitos mínimos requeridos y buenas prácticas para los servicios web geográficos. (C2)</t>
  </si>
  <si>
    <t>El profesional asignado de la subgerencia de operaciones (Administrador consola de mapas Bogotá) verifica que el servicio web geográfico en ambiente de producción cumpla con los requisitos mínimos requeridos y buenas prácticas para los servicios web geográficos. (C2)</t>
  </si>
  <si>
    <t>El administrador de la plataforma de la Gerencia de Tecnología valida la disponibilidad de la Infraestructura Tecnologica,realiza despliegues y ventanas de mantenimiento, gestiona las mesas de servicios realiza pruebas y verifica las soluciones. (C1)</t>
  </si>
  <si>
    <t>Procedimiento GDT-PR-05. Validar la disponibilidad de la infraestrutura tecnológica.</t>
  </si>
  <si>
    <t>El profesional especializado del procedimiento de Gobierno de Recursos Geográficos verifica la actualización del catálogo de recursos geográficos por parte de los responsables de los otros procedimientos, de tenerse observaciones sobre el cargue de la información se requiere al responsable mediante correo electrónico con copia a la Gerencia y Subgerencias., quienes finalmente revisan y aprueban la actualización del catálogo. (C1)</t>
  </si>
  <si>
    <t>El profesional especializado administrador de la Gerencia de Tecnología a cargo del procedimiento de Desarrollo de Sistemas de Información, revisa los documentos de análisis y diseño, ejecuta el guión de pruebas y revisa la calidad de la documentación en produccción. (C2)</t>
  </si>
  <si>
    <t>Procedimiento desarrollo de sistemas de información, Revisar documentos de análisis y diseño, ejecutar guión de pruebas, revisar calidad de documentación en producción.</t>
  </si>
  <si>
    <t xml:space="preserve">
1. Realizar semestralmente sesiones de seguimiento de las normas que impactan la elaboración o actualización de instrumentos de GIG
</t>
  </si>
  <si>
    <t xml:space="preserve">1. Meta: 100%
Indicador: Número de sesiones de seguimiento de las normas ejecutadas   / Total de sesiones de seguimiento de normas programadas 
</t>
  </si>
  <si>
    <t xml:space="preserve">1. 31/12/2023
</t>
  </si>
  <si>
    <t>1, Realizar sesiones de trabajo trimestralmente para el seguimiento del cumplimiento en términos de calidad y oportunidad.</t>
  </si>
  <si>
    <t>1, Meta:100%
Indicador: Número de sesiones de seguimiento ejecutadas / Número de sesiones de seguimiento programadas*100%</t>
  </si>
  <si>
    <t>1. Realizar seguimiento trimestral a la gestión y documentación técnica asociada a las capas de información reportadas como generadas o actualizadas.</t>
  </si>
  <si>
    <t>1. Meta:100%
Indicador: Número de seguimientos ejecutados / Número de seguimientos programados*100%</t>
  </si>
  <si>
    <t>Posibilidad de afectación Económica y Reputacional por *Afectación a la financiación de proyectos internos  * , debido a Incumplimiento de la ejecución de los contratos y/o convenios firmados</t>
  </si>
  <si>
    <t xml:space="preserve"> *Disminución de la capacidad operativa para atender las solicitudes y reprocesos operativos *Falta de seguimiento a la ejecución de los contratos y/o convenios * </t>
  </si>
  <si>
    <t>(Número de contratos ejecutados oportunamente/ Total de contratos y/o convenios a ejecutar en el periodo)*100</t>
  </si>
  <si>
    <t>Posibilidad de afectación Reputacional por *Pérdida de imagen o credibilidad por parte de los clientes, *Reprocesos y desgaste administrativo, debido a Incumplimientos en la calidad de la entrega de los avaluos comerciales</t>
  </si>
  <si>
    <t xml:space="preserve"> *Falta de seguimiento en el desarrollo de las actividades *Falta de consistencia en la información reportada por los avaluadores *Cambios en la norma</t>
  </si>
  <si>
    <t>(Avalúos entregados con la calidad establecida / Total de avalúos comerciales entregados)*100</t>
  </si>
  <si>
    <t xml:space="preserve">Posibilidad de afectación Reputacional por *Afectación de la imagen institucional y *Reclamos por parte de usuarios, debido a Falta de calidad en la entrega de los productos y/o servicios (Cartografía, registros de información predial, cabida y linderos ley 1682) </t>
  </si>
  <si>
    <t>Muy AltaLeve</t>
  </si>
  <si>
    <t>Los funcionarios CM y de la entidad contratante, los 
Funcionarios de la dependencia misional de la UAECD, realizan el seguimiento para asegurar la ejecución exitosa del contrato o convenio  C1</t>
  </si>
  <si>
    <t>Procedimiento de venta de productos y servicios a través de contratos y convenios interadministrativos</t>
  </si>
  <si>
    <t>El Supervisor-CM, el profesional -GCAC y el 
Gerente GCAC, realizan seguimiento al recaudo de contratos o convenios con el propósito de promover la ejecución correcta de los contratos e ingresos. C2</t>
  </si>
  <si>
    <t>El profesional avaluador verifica y realiza visita técnica al predio, siguiendo los lineamientos del Documento técnico Protocolo de visita técnica para avalúos comerciales; si la visita no fue efectiva se realiza automáticamente la asignación de nueva fecha de visita la cual no superará los 10 días. C1</t>
  </si>
  <si>
    <t>El profesional de control de calidad de la Subgerencia de Información Económica -SIE, verifica en el aplicativo de avalúos comerciales el Informe técnico con los anexos y los documentos aportados, validando contra una lista de chequeo para determinar su conformidad. De requerirse ajustes, devuelve al profesional avaluador para ajustes. C1</t>
  </si>
  <si>
    <t>El Comité de avalúos realiza revisión y validación del avalúo teniendo en cuenta las variables definidas en el procedimiento asociado; de no ser aprobado, se devuelve a la realización del estudio técnico, dejando como registro el Acta de Comité. C1</t>
  </si>
  <si>
    <t>El profesional de control de calidad de la SIE revisa y valida la inclusión de la totalidad de los ítems de reconocimiento según la documentación aportada; si no se aprueba se devuelve al profesional avaluador por el módulo de avalúos. C1</t>
  </si>
  <si>
    <t>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 C1</t>
  </si>
  <si>
    <t>La Gerencia y/o Subgerencia de Información Económica realizan seguimiento periódico de los avalúos con el propósito de fortalecer la gestión de los mismos; de encontrar alguna desviación, determinan las acciones a seguir; se deja como registro una presentación. C2</t>
  </si>
  <si>
    <t>Profesional y/o Técnico Control Calidad Subgerencia de Información Física y Jurídica., Realizar control de calidad</t>
  </si>
  <si>
    <t>1. Realizar la solicitud de los recursos requeridos necesarios para contar con la ejecución de los contratos y convenios. 
2. Realizar seguimiento trimestral a la contratación del personal.
3. . Realizar seguimiento mensual al estado de los contratos.</t>
  </si>
  <si>
    <t xml:space="preserve">1. Meta: 100%
(Solicitudes realizadas / Slicitudes requeridas)*100
2. Meta: 100%
(Seguimientos realizados / Seguimientos programados)*100
3. Meta: 100%  seguimientos
(Seguimientos mensuales realizados / Seguimientos programados)*100 </t>
  </si>
  <si>
    <t>1. Supervisor del convenio y/o contrato 
2. Suervisor del convenio y/o contrato
3. Profesional GCAC</t>
  </si>
  <si>
    <t>1.Realizar reuniones mensuales de seguimiento para generar alertas y/o recomendaciones sobre la gestión de los avalúos comerciales.
2.  Realizar seguimiento trimestral a la contratación del personal avaluador.</t>
  </si>
  <si>
    <t>Posibilidad de afectación Reputacional por *Afectación en la mejora de los procesos de gestión y gobierno de TI y en el uso y apropiación de las tecnologías de la información *Saturación de los canales de soporte , debido a Incumplimiento de los proyectos del Plan Estratégico de Tecnología de la Información (PETI)</t>
  </si>
  <si>
    <t xml:space="preserve"> *Falta de recursos financieros *Falta o insuficiencia de personal *Debilidades y/o inoportunidad por parte de los procesos/dependencias en la generación de insumos para la ejecución de los proyectos</t>
  </si>
  <si>
    <t>Actividades ejecutadas para  implementar el PETI: 
Porcentaje   de   avance acumulado  ejecutado   de   los proyectos del plan estratégico de tecnologías de la información PETI/ Porcentaje  de  avance  acumulado programado  de  los proyectos del plan estratégico de tecnologías de la información PETI</t>
  </si>
  <si>
    <t xml:space="preserve"> *Falta de claridad en requerimientos y en los controles de cambios y liberaciones   *Fallas en soporte y mantenimiento *Falta de recursos financieros, Falta o insuficiencia de personal</t>
  </si>
  <si>
    <t>Requerimientos de Sistemas de Información Viabilizados y Gestionados Oportunamente: (No. de ordenes de cambio  mantenimiento de sistemas de informacion atendidas oportunamente/ No. De ordenes de cambio viabilizadas de mantenimiento de sistemas de informacion ) *100</t>
  </si>
  <si>
    <t xml:space="preserve"> *Fallas en soporte y mantenimiento, falta de monitoreo en tiempo real integrado. *Ausencia o no aplicación de ejercicios de continuidad de negocio. Ataques cibernéticos *Falta de recursos financieros. Errores en la  gestión de cambios.</t>
  </si>
  <si>
    <t xml:space="preserve"> *Fallas o problemas en los elementos de recuperación o ausencia de pruebas para asegurar la continuidad. Identificación inadecuada de la criticidad de los procesos y/o los tiempos óptimos de recuperación, recursos mínimos (humano y tecnológico). *Falta de conocimiento de los temas en la ejecución de los procesos de recuperación. * Falta de recursos financieros.</t>
  </si>
  <si>
    <t xml:space="preserve">Nivel de actividades ejecutadas en el periodo del Plan de continuidad:
(N°.  de actividades ejecutadas en el periodo /N°.  de actividades programadas en el periodo )*100  </t>
  </si>
  <si>
    <t>Posibilidad de afectación Reputacional por *Afectación en la prestación de los servicios tecnológicos  *., debido a Pérdida, fuga o alteración de información de la UAECD</t>
  </si>
  <si>
    <t>Nivel de Gestión de los Incidentes de Seguridad de la Información: 
(N° total de incidentes de seguridad de la información cerrados en la vigencia - N° de incidentes de seguridad de la información materializados en más de una oportunidad / Total de incidentes de seguridad de la información cerrados en la vigencia) * 100</t>
  </si>
  <si>
    <t xml:space="preserve">Posibilidad de afectación Reputacional por *Insatisfacción de los usuarios  *Afectación en la prestación de los servicios tecnológicos, debido a Incumplimiento de los Acuerdos de Nivel de Servicio </t>
  </si>
  <si>
    <t xml:space="preserve"> *Falta o insuficiencia de personal *Falta de conocimiento de los temas acerca del funcionamiento de la mesa de servicio de TI y/o aplicativos /herramientas de trabajo  *Falta de información y claridad en el registro de la solicitud</t>
  </si>
  <si>
    <t>Nivel de Oportunidad en la Solución de Solicitudes de los Servicios de TI: 
(Número de solicitudes resueltas en los tiempos parametrizados en la mesa de servicios de TI / Número de solicitudes resueltas) * 100</t>
  </si>
  <si>
    <t>Muy BajaCatastrófico</t>
  </si>
  <si>
    <t>Extremo</t>
  </si>
  <si>
    <t>BajaMayor</t>
  </si>
  <si>
    <t>El ingeniero asignado valida diariamente que los servicios se encuentren disponibles y en correcto funcionamiento. Solicita recursos tecnológicos para garantizar la continuidad del servicio tecnológico.</t>
  </si>
  <si>
    <t xml:space="preserve">El ingeniero asignado realiza la ejecución del despliegue o ventana de mantenimiento, y verifica la ejecución del cambio, documenta las acciones realizadas en la orden de cambio y en la herramienta tecnológica de mesa de servicios de TI. </t>
  </si>
  <si>
    <t>Se construye el documento de planeación y control del Sistema de Gestión de Continuidad del Negocio - SGCN para los procesos críticos de la Unidad Administrativa Especial de Catastro Distrital – UAECD conforme lo especificado en el capítulo de condiciones de operación de este documento , el cual responde a los posibles riesgos de interrupciones en la operación del negocio con el fin de mitigar y continuar con la prestación de los servicios a un nivel aceptable predefinido, así como permite en situaciones de incidentes graves mantener en funcionamiento sus operaciones frente a sus clientes (ciudadanos, usuarios internos, entes territoriales, entidades oficiales y privadas).</t>
  </si>
  <si>
    <t>Procedimiento continuidad del Negocio: Elaborar el documento de planificación y control del SGCN</t>
  </si>
  <si>
    <t>Análisis, gestión y seguimiento de vulnerabilidades sobre la
infraestructura tecnológica en coordinación con todos los
administradores de plataforma.</t>
  </si>
  <si>
    <t xml:space="preserve">Procedimiento Gestión de la Infraestructura Tecnológica. Condiciones Geerales  : Plataforma de seguridad informática </t>
  </si>
  <si>
    <t>Realizar la definición, programación, ejecución y verificación de las copias de respaldo y la recuperación de los datos e información de la Unidad Administrativa Especial de Catastro Distrital – UAECD, soportados en la Infraestructura Tecnológica.</t>
  </si>
  <si>
    <t>Instructivo de copias de respaldo y recuperación</t>
  </si>
  <si>
    <t xml:space="preserve">Capacitación a funcionarios y contratistas sobre como gestionar las solicitudes en  la mesa de servicio y y/o aplicativos /herramientas de trabajo, por petición de los jefes. </t>
  </si>
  <si>
    <t>Posibilidad de afectación Reputacional por *Inconformidad con la atención *Aumento de las solicitudes-reclamos de los usuarios-ciudadanos  , debido a Incumplimiento en la atención de las solicitudes que se reciben por los canales de atención</t>
  </si>
  <si>
    <t xml:space="preserve"> *Desconocimiento de los funcionarios que radican el trámite. *Falta de unificación de criterios *Incremento de solicitudes por aumento en el impuesto</t>
  </si>
  <si>
    <t>Muy AltaModerado</t>
  </si>
  <si>
    <t>Posibilidad de afectación Reputacional por *Desconocimiento por parte de los usuarios del resultado del tramite Catastral *Incumplimiento normativo, debido a Incumplimiento en los terminos de ley para realizar la notificación</t>
  </si>
  <si>
    <t xml:space="preserve"> *Desconocimiento detallado de la implementación de algunos temas (notificación)  *Falta de articulación y comunicación entre dependencias y procesos *Falta de unificación de criterios para identificar las respuestas que se notifican</t>
  </si>
  <si>
    <t>(Notificaciones realizadas /notificaciones transferidas)*100</t>
  </si>
  <si>
    <t>Posibilidad de afectación Reputacional por *Desinformación de los ciudadanos para la gestión de sus trámites y la labor misional de la Unidad. *Hallazgos administrativos e incumplimiento contractual, debido a Incumplimiento del Plan de participación ciudadana y rendición de cuentas</t>
  </si>
  <si>
    <t xml:space="preserve"> *Fallas en la construcción del plan de participación ciudadana y rendición de cuentas *Falta de seguimiento a las actividades programadas *Falta de gestión de recursos y aspectos </t>
  </si>
  <si>
    <t>(actividades realizadas el plan de participació ciudadana y rendición de cuentas/Total de actividades programadas)*100</t>
  </si>
  <si>
    <t>Radicación de trámites</t>
  </si>
  <si>
    <t>Posibilidad de afectación Reputacional por *Aumento en los tiempos de respuesta al ciudadano. *Posible daño jurídico o económico para el ciudadano., debido a Inconsistencia en la radicación de los trámites solicitados por los ciudadanos.</t>
  </si>
  <si>
    <t xml:space="preserve"> *Desconocimiento de los requisitos por parte de los  funcionarios que radican. *Falta de unificación de criterios * </t>
  </si>
  <si>
    <t>1-(Radicaciones devueltas por inconsistencias/total de radicaciones realizadas)*100</t>
  </si>
  <si>
    <t>Muy AltaMenor</t>
  </si>
  <si>
    <t>El auxiliar y/ o técnico SPAC asignado al canal telefónico, al finalizar la llamada pregunta: “ha sido clara la información suministrada y resuelta su inquietud, “¿Hay algo más en que pueda servirle?” C1</t>
  </si>
  <si>
    <t>Procedimiento Atención canal telefónico</t>
  </si>
  <si>
    <t>Para finalizar la atención pregunta si “ha sido clara la información suministrada o ¿hay algo más en que pueda servir?” C2</t>
  </si>
  <si>
    <t>Procedimiento Atención canal presencial</t>
  </si>
  <si>
    <t>El auxiliar, técnico o profesional SPAC recibe el correo electrónico con el CORDIS asignado, lee y analiza la solicitud para dar respuesta conforme lo establecido en los procedimientos “Atención, Radicación y Respuesta a Trámites Inmediatos”, “Atención y Radicación de Trámites no Inmediatos”. C1 y 2</t>
  </si>
  <si>
    <t>Procedimiento Atención canal escrito</t>
  </si>
  <si>
    <t>El auxiliar, técnico o profesional SPAC disponen los oficios en la carpeta compartida, el líder del canal revisa de manera aleatoria, los oficios de respuesta proyectados por los funcionarios que la Subgerencia de Participación y Atención al Ciudadano ha determinado para su revisión. Revisa que estén conforme con los criterios identificados de fondo y forma, de tal manera, que la respuesta este acorde a lo solicitado por el usuario y teniendo en cuenta los numerales 3.6 y 3.7 de las condiciones especiales de operación de este procedimiento.  C1y 2</t>
  </si>
  <si>
    <t>El auxiliar, técnico o profesional SPAC asignados en cada plataforma confirman que todas las solicitudes recibidas hayan sido atendidas.C1 y 2</t>
  </si>
  <si>
    <t>Procedimiento Atención canal virtual</t>
  </si>
  <si>
    <t>El auxiliar, técnico o profesional SPAC asignados a la atención de las PQRS en las dependencias verifican que todas las solicitudes o requerimientos se encuentren cerradas con la respuesta al ciudadano y semanalmente se envía correo electrónico a las dependencias con los PQRS que se encuentran en trámite, con el fin de recordar el cumplimiento de la respuesta en los plazos establecidos en la normatividad vigente.  c1 y 2</t>
  </si>
  <si>
    <t>Procedimiento Atención PQRS</t>
  </si>
  <si>
    <t>El profesional SPAC diariamente registra la información de las asignaciones para la notificación de los actos administrativos según los correos enviados por las áreas técnicas en un registro "tablero de control asignaciones" con el fin de verificar el cumplimiento de la normatividad, evaluando el rendimiento de las asignaciones que permitan generar alertas para la efectiva notificación y toma de decisiones. C1 y 3</t>
  </si>
  <si>
    <t>Gerente y subgerente de participación Ciudadana, realizar la revisión del contenido y componentes del plan para el territorio, verificando que cumple con la formulación de los lineamientos metodológicos que se establecen para el tema y con los estándares de calidad determinados  C1</t>
  </si>
  <si>
    <t>Gerente y subgerente de participación Ciudadana y Director, presentan y aprueban el plan con cada uno de sus componentes para aprobación. Si el plan requiere ajustes se dejará consignando en el acta de la reunión para realizarlos C1</t>
  </si>
  <si>
    <t>Líderes y Profesional de Participación Ciudadana, periódicamente verifican el cumplimiento por cada uno de los territorios del diligenciamiento de los documentos que hacen referencia a las actividades de socialización y de participación en todos los niveles.C1 y 3</t>
  </si>
  <si>
    <t>Comité Instituional de gestio y desempeño realiz seguimiento a plan de participación ciudadana con el propsito de garantizar su cupliiento C2</t>
  </si>
  <si>
    <t>Procedimiento participación ciuddana y rendición de cuentas</t>
  </si>
  <si>
    <t>El auxiliar, técnico, profesional, radicador SPAC consulta la información de matrícula del predio objeto de la solicitud, en el Certificado de Tradición y Libertad en el aplicativo VUR o VUC, busca identificar el tipo de requerimiento, la completitud de los documentos y atender las solicitudes oportunamente.
El radicador: técnico y/o profesional SPAC verifica si se cuenta con matrícula inmobiliaria y corresponde al predio indicado por el solicitante con el fin de verificar que el predio y los datos jurídicos de los mismos coincidan con los registrados en el SIIC y en la Oficina de Registro de Instrumentos públicos. C1 y 2</t>
  </si>
  <si>
    <t>El radicador: técnico y/o profesional SPAC consulta el Certificado de tradición y libertad en los aplicativos respectivos para constatar la información de la tradición del predio, dejando evidencia de la consulta que permitió validar la calidad (VUR, VUC o RUES, otros). C1 y 2</t>
  </si>
  <si>
    <t>El radicador: técnico y/o profesional SPAC ubica el predio en el SIIC y visor cartográfico y verifica si existen otras radicaciones sobre el predio que esté vigente, si esas radicaciones tienen respuesta, si se encuentran pendiente por documentos, o para identificar un recurso o si es una radicación nueva. C1 y 2</t>
  </si>
  <si>
    <t>El radicador: técnico y/o profesional SPAC revisa los documentos exigidos en la Resolución de requisitos vigente para la UAECD de acuerdo con la tipología indicada, busca establecer que las radicaciones contengan los documentos requisitos.C1 y 2</t>
  </si>
  <si>
    <t>El radicador: técnico y/o profesional SPAC genera la radicación en el SIIC y relaciona los documentos aportados por el Usuario o solicitante de acuerdo con el trámite requerido cumpliendo las disposiciones del procedimiento, si la radicación no tiene los documentos completos informa al usuario que recibirá una comunicación de la entidad solicitándole completar los documentos requisito y plazo para realizarlo. C1 y 2</t>
  </si>
  <si>
    <t>El auxiliar, técnico, profesional SPAC recibe de las dependencias de estudio la relación de las radicaciones con inconsistencias, realiza análisis de la causa de la devolución y por funcionario, asigna al funcionario que radicó para que corrija la inconsistencia de la radicación, la cual se debe corregir en el menor tiempo posible para transferir al área de estudio inmediatamente. Genera un informe periódico de las devoluciones el cual incluye la causal de la devolución, el nombre del funcionario radicador y el tiempo utilizado en la atención de la devolución. Este informe lo envía al Subgerente SPAC quien recibe el informe e identifica las causales más recurrentes de devolución e identifica si se requiere acciones de mejora. C1 y 2</t>
  </si>
  <si>
    <t>1. Reaizar reuniones mensuales del equipo de notificaciones para revisar gestión y plantear mejoras si hay lugar a ellas.</t>
  </si>
  <si>
    <t xml:space="preserve">1. Realizar reuniones trimestrales del equipo de Participación para la articulación de la gestión. 
</t>
  </si>
  <si>
    <t xml:space="preserve"> *Personal con conocimientos desactualizados, *Errores humanos, *</t>
  </si>
  <si>
    <t xml:space="preserve"> *Personal con conocimientos desactualizados o sin experiencia *Solicitudes con información inexacta *Error humano</t>
  </si>
  <si>
    <t>AltaLeve</t>
  </si>
  <si>
    <t xml:space="preserve">Posibilidad de afectación Reputacional por *Toma de decisiones inadecuadas y *Reportes financieros inconsistentes, debido a Sobrevaloración o subvaloración de los costos asociados a los productos comercializados (Diferentes a Catastro Multiprosito) por la UAECD </t>
  </si>
  <si>
    <t xml:space="preserve"> *Demoras en el reporte de funcionarios autorizados, *Cambios tecnológicos, *Personal sin experiencia o capacitación necesaria.</t>
  </si>
  <si>
    <t>Posibilidad de afectación Económica y Reputacional por *Fallos en contra de la Unidad,
condenas por sentencias judiciales, * investigaciones disciplinarias, fiscales, penales y/o sanciones administrativas , debido a errores técnicos o demora injustificada en la expedición de actos administrativos</t>
  </si>
  <si>
    <t>(Cantidad de actos administrativos tramitados en el periodo /Cantidad de actos administrativos radicados en la Gerencia Jurídica en el periodo)*100</t>
  </si>
  <si>
    <t>Posibilidad de afectación Económica y Reputacional por *Fallos en contra de la Unidad,
condenas por sentencias judiciales * investigaciones disciplinarias, fiscales, penales y/o sanciones administrativas , debido a falta de atención o trámite de las solicitudes recibidas en el proceso de gestión jurídica</t>
  </si>
  <si>
    <t>Apelaciones resueltas acumuladas al periodo / Total de apelaciones programadas a atender en el año</t>
  </si>
  <si>
    <t>El profesional (aobgado) encargado podrá solicitar mediante correo electrónico apoyo técnico a profesional desinadopor la Gerencia de Información Caastral para atender la práctica de pruebas, con el fin de definir y dirimir aspectos técnicos que deban incorporarse en el auto de pruebas. En este caso, la proyeccion de auto qeu decreta pruebas llevará los visto buenos de los dos profesionales.</t>
  </si>
  <si>
    <t>AUXILIAR DE GESTIÓN JURÍDICA
PROFESIONAL ASIGNADO</t>
  </si>
  <si>
    <t xml:space="preserve"> *Falla de controles (error en la verificación de requisitos de estudios y experiencia requeridos para el desempeño de un empleo) *Incumplimiento de actividades (falta de verificación de los antecedentes de la persona a ser nombrada) *Desactualización normativa (normas vigentes que rigen la selección y vinculación)</t>
  </si>
  <si>
    <t xml:space="preserve"> *Demoras o incumplimientos de los involucrados, o,  Incumplimiento de tiempos u oportunidad (no entrega o entrega incompleta o inoportuna de la documentación por parte del servidor que se retira) *Fallas en el seguimiento, o Seguimiento inoportuno (no revisión o revisión inoportuna de la carta de renuncia o del formato entrega de cargo por parte del profesional de retiro) *Demoras o incumplimientos de los involucrados, o,  Incumplimiento de tiempos u oportunidad  (no entrega o trámite inoportuno del formato entrega de cargo por parte del jefe del servidor que se retira)</t>
  </si>
  <si>
    <t xml:space="preserve"> *Limitaciones en la transferencia de conocimiento  *Falta de insumos o información y/o incompleta *Demoras o incumplimientos de los involucrados (Retiro de los servidores sin documentar su acta de entrega/informe de gestión)
Baja calidad de la información insumo (Insuficiente información documentada de la operación de los procesos)</t>
  </si>
  <si>
    <t xml:space="preserve"> *Demoras o incumplimiento de los involucrados (inoportunidad en la solicitud de afiliación a la ARL o reporte de situaciones administrativas: teletrabajo, comisión de servicios, capacitación, bienestar, cambios de cargo, fuera del tiempo establecido en los procedimientos *Error humano (no realización de afiliación o reporte a la ARL de la situación administrativa a pesar de contar con la solicitud respectiva) *Incumplimiento de actividades (no reporte de situaciones que conlleven cambio en la tipología de riesgo para afiliación a la ARL)</t>
  </si>
  <si>
    <t xml:space="preserve"> *Incumplimiento de lineamientos (no cumplimiento a los lineamientos establecidos en la norma y memorando de instrucción remitido por la STH defiendo fechas y fases para la concertacion y/o evaluación del desempeño) *Fallas en los aplicativos y/o soluciones tecnológicas (EDL) *</t>
  </si>
  <si>
    <t xml:space="preserve"> *Falta de conocimiento en los temas (desconocimiento del módulo de información (PERNO) y de la normatividad en términos salariales y prestacionales que tiene la Unidad) *Error humano en la revisión de la nómina *Error humano en la inclusión de novedades</t>
  </si>
  <si>
    <t xml:space="preserve"> *Falta de insumos o información y/o incompleta (no se cuenta con la totalidad de los soportes en forma física en gestión documental como tampoco en forma electrónica) *Baja calidad de la información insumo (dificultad para visualizar/leer la información histórica por la calidad de la documentación, Errores o imprecisiones en los datos de la documentación histórica)  *Alta carga laboral</t>
  </si>
  <si>
    <t xml:space="preserve"> *Demoras o incumplimiento de los involucrados (inoportunidad en la radicación de la incapacidad ante las EPS,  fuera del tiempo establecido en el Instructivo) *Error humano (Olvido que redunda en que se deje de incluir la incapacidad en el Sistema de Nómina,
Que se extravíe o traspapele la incapacidad) *Fallas en el seguimiento (no realizar seguimiento a las incapacidades radicadas ante las EPS)</t>
  </si>
  <si>
    <t xml:space="preserve">El Profesional Especializado de selección verifica de forma preliminar el cumplimiento de requisitos sobre el contenido de las hojas de vida recibidas, validando frente al manual de funciones y competencias laborales, diligenciando el formato de análisis de requisitos mínimos; si no cumple con los requisitos devuelve a una actividad del proceso previa, para recibir y recolectar las hojas de vida. 
El Profesional Especializado de selección verifica el cumplimiento de los requisitos mínimos exigidos en el Manual Específico de Funciones y Competencias Laborales del cargo a proveer en provisionalidad, diligenciando el formato de análisis de requisitos mínimos, si no cumple con los requisitos, se devuelve para nuevamente estructurar los archivos. </t>
  </si>
  <si>
    <t xml:space="preserve">El Profesional Especializado de selección realiza estudio de verificación de cumplimiento de requisitos de los servidores de carrrera administrativa que se encuentran en el cargo inmediatamente inferior al empleo a proveer, diligenciando el formato de análisis de requisitos mínimos, si no existen servidores de carrera que cumplan con los requisitos continúa con el Instructivo de selección de servidores en provisionalidad. </t>
  </si>
  <si>
    <t xml:space="preserve">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t>
  </si>
  <si>
    <t xml:space="preserve">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títulos/cerficados no son válidos informa a la Oficina de Control Disciplinario Interno.
El Profesional Universitario de vinculación verifica los antecedentes para determinar que el aspirante no posea inhabilidades, diligenciando el formato Requisitos para vinculación y posesión, si presenta sanciones informa a la Oficina de Control Disciplinario Interno. </t>
  </si>
  <si>
    <t>Procedimiento Selección y Vinculación de Servidores
Verificar títulos de educación formal, experiencia y tarjeta profesional (si aplica)
Verficar antecedentes del aspirante</t>
  </si>
  <si>
    <t>El profesional especializado y el Subgerente de Talento Humano revisan y validan el acta de posesión y memorando de presentación verificando que estén completos y correctos, si no se encuentran bien se devuelve al profesional universitario para corrección y una vez realizada se realiza revisión nuevamente.</t>
  </si>
  <si>
    <t>Procedimiento Selección y Vinculación de Servidores
Revisar y validar acta de posesión y memorando</t>
  </si>
  <si>
    <t xml:space="preserve">El profesional universitario de retiro analiza y verifica la solicitud de retiro de acuerdo con los documentos y soportes.  Cuando el retiro obedezca a otras causales de retiro, se debe verificar y validar contra los soportes. El control permite al profesional de retiro analizar y verificar el correcto diligenciamiento de la carta de renuncia, si cumple con los requisitos de acuerdo con la causal de retiro, si está descrita la fecha de retiro y los soportes están acorde con la solicitud.
Si no se cumple con los requisitos devuelve al servidor mediante correo solicitando los ajustes requeridos. </t>
  </si>
  <si>
    <t>El profesional universitario de retiro recibe el formato entrega de cargo o acta informe de gestión (según corresponda) y con los soportes en el caso en que aplique  y valida si se encuentra diligenciado completamente, revisado y firmado por el jefe de la dependencia. Si la documentación no está diligenciada y completa remite correo electrónico al jefe de la dependencia informando los ajustes a que haya lugar y revisa si son atendidas las observaciones.</t>
  </si>
  <si>
    <t xml:space="preserve">El profesional universitario de retiro recibe el formato entrega de cargo o acta informe de gestión (según corresponda) y con los soportes en el caso en que aplique  y valida si se encuentra diligenciado completamente, revisado y firmado por el jefe de la dependencia. Si la documentación no está diligenciada y completa remite correo electrónico al jefe de la dependencia informando los ajustes a que haya lugar y revisa si son atendidas las observaciones. </t>
  </si>
  <si>
    <t xml:space="preserve">El profesional especializado verifica la entrega del informe de actividades ejecutadas por los equipos PAE - Proyectos de Aprendizaje en Equipo, que contenga el resultado de los proyectos, tabulación y análisis, fortalezas, oportunidades y debilidades detectadas en el proceso, sugerencias y recomendaciones, listado de asistencia, evaluación; verificando que cumpla con los lineamientos establecidos. Si el informe no cumple los lineamientos se devuelve y solicita mediante correo electrónico realizar los ajustes. </t>
  </si>
  <si>
    <t xml:space="preserve">El profesional especializado realiza seguimiento a las solicitudes de afiliación, si no se han gestionado aún solicita al técnico operativo y/o auxiliar administrativo para su trámite de forma inmediata. </t>
  </si>
  <si>
    <t xml:space="preserve">El profesional universitario de la STH verifica que las dependencias hayan remitido la copia de la concertación de compromisos, acorde con el memorando lineamientos EDL, si la dependencia no lo hizo, solicita al jefe de la dependencia la justificación/argumentación de las razones de la no concertación. </t>
  </si>
  <si>
    <t>El Subgerente de Talento Humano revisa el informe consolidado del resultado de las evaluaciones verificando que contenga la información correcta y completa, verificando estadísticas y conclusiones, si no, devuelve al profesional universitario para ajuste y se realiza nuevamente revisión.</t>
  </si>
  <si>
    <t>Procedimiento Gestión del rendimiento
Revisar informe y firmar memorando</t>
  </si>
  <si>
    <t xml:space="preserve">El profesional universitario de nómina valida que las novedades y situaciones administrativas estén liquidadas en el Sistema y las revisa a través de la pre-nómina. Si detecta inconsistencias se devuelve a la generación de nómina en el Sistema liquidador. Si la inconsistencia está asociada al sistema se solicitan ajustes por mesa de servicio a TI. </t>
  </si>
  <si>
    <t>El Gerente de Gestión Corporativa revisa los reportes, si la información no está correcta devuelve para ajuste, si está correcto firma en señal de aprobación, así como firma los documentos que soportan la nómina: Relación de Autorización – RA –, la certificación de la nómina y la nómina por tipo de régimen (nuevo y antiguo).</t>
  </si>
  <si>
    <t xml:space="preserve">El Subgerente de Talento Humano, revisa mensualmente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t>
  </si>
  <si>
    <t xml:space="preserve">El profesional especializado de nómina acorde con los soportes, ingresa a la carpeta compartida y revisa los soportes de la consulta y valida la completitud y correcto diligenciamiento de la certificación y comunica al Subgerente de Talento Humano, con el fin de que se proceda a firmar el certificado. Si la información no es correcta se devuelve para validación del profesional universitario y devuelve la certificación en el aplicativo CETIL – justificando el motivo de devolución.  </t>
  </si>
  <si>
    <t>Instructivo CETIL
Revisar certificación y oficio y firmar</t>
  </si>
  <si>
    <t xml:space="preserve">El profesional especializado de nómina revisa que el oficio de solicitud de transcripción se encuentre completo y con la información correcta, si no, devuelve al técnico operativo.
El Subgerente de Talento Humano revisa que el oficio de  solicitud de transcripción se encuentre completo y con la información correcta, si no, devuelve al técnico operativo. </t>
  </si>
  <si>
    <t xml:space="preserve">El técnico operativo de nómina verifica que las incapacidades o licencias correspondan al valor cobrado por la Unidad, validando el valor girado por la EPS o ARL si los valores están detallados o en forma global, si el valor girado no corresponde con el valor cobrado, si no, proyecta acto administrativo de cobro. </t>
  </si>
  <si>
    <t xml:space="preserve">El profesional especializado de nómina realiza trimestralmente seguimiento al cobro y pago de las incapacidades y valida si existen incapacidades que aún no han sido reconocidas realiza seguimiento y valida si el servidor o ex servidor pagó la incapacidad o licencia. </t>
  </si>
  <si>
    <t xml:space="preserve">El técnico operativo de nómina realiza seguimiento a que el oficio y acto administrativo de cobro persuasivo fue entregado a la EPS, si el oficio no fue recibido por la EPS, se debe realizar la indagación para garantizar que el oficio sea entregado, deben expedir constancias de ejecutoria en donde conste las fechas de notificación y si se interpuso recurso cuando se resolvieron. </t>
  </si>
  <si>
    <t>1. Realizar revisión bimestral de la categorización del riesgo del personal reportada en la ARL y de ser necesario realizar las gestiones correspondientes</t>
  </si>
  <si>
    <t>Meta: 100% 6 revisiones
(Revisiones realizadas / Revisiones programadas)*100</t>
  </si>
  <si>
    <t>1. Gestionar y/o participar de una jornada de actualización normativa en temas de nómina y situaciones administrativas
2. Generar cronograma de trabajo (Itrim) -  alineado a la circular de pagos que permita realizar seguimiento a la gestión oportuna de la nómina</t>
  </si>
  <si>
    <t xml:space="preserve"> *Radicación de documentos incompletos o insuficientes para adelantar el proceso de contratación *Falta o insuficiencia de personal *Incumplimiento del Plan Anual de Adquisiciones por parte de las áreas</t>
  </si>
  <si>
    <t>Muy BajaLeve</t>
  </si>
  <si>
    <t xml:space="preserve"> *Debilidad de espacios adecuados para el almacenamiento diferencial y con carácter temporal de los RESPEL, * Debilidad en el empacado y etiqueteado de los residuos peligrosos y en el diligenciamiento de la bitacora de generación de residuos peligrosos. *Utilización de elementos que generan residuos peligrosos en la ejecución de los contratos de aseo y mantenimiento.</t>
  </si>
  <si>
    <t>Instructivo Gestión de residuos peligrosos
Realizar seguimiento a las condiciones locativas y operativas</t>
  </si>
  <si>
    <t xml:space="preserve"> *Obsolescencia tecnológica, puede ocasionar que no sea posible acceder a la informacion contenida en archivos cuyos programas de origen ya no existen o han sido reemplazadas por formatos mas recientes. *Problemas de acceso a recursos TIC. Ciertos formatos de almacenamiento digital, tambien pueden resultar inestables, porque pueden estar expuestos a condiciones externas o factores especificos de almacenamiento que ocasionen deterioro e imposibiliten leerlos.
 *Inexistencia de mantenimiento y actualización de versiones, o por la desaparición del soporte o aplicaciones; y de un procedimiento de vigilancia tecnologica.
Indisponibilidad de recursos (financieros, humanos (competencias).
Accesibilidad.</t>
  </si>
  <si>
    <t>Posibilidad de afectación Reputacional por *No generar valor agregado que le permita a la entidad el mejoramiento continuo   *., debido a Inadecuada formulación de las actividades en el plan anual de auditorias</t>
  </si>
  <si>
    <t xml:space="preserve"> *Desconocimiento de la realidad organizacional *Falta de conocimiento  para la formulación del plan de auditoria  por parte del equipo auditor *Mapa de aseguramiento institucional formulado de manera inadecuada</t>
  </si>
  <si>
    <t>Muy BajaModerado</t>
  </si>
  <si>
    <t>Posibilidad de afectación Reputacional por *Sanciones disciplinarias *Perdida de confianza y credibilidad, debido a Debilidades o inconsistencias en los informes de auditoría</t>
  </si>
  <si>
    <t xml:space="preserve"> *Inconsistencia en el marco normativo,en el objetivo, el alcance y en los hallazgos identificados * *</t>
  </si>
  <si>
    <t>N. de informes sin inconsistencias/ total de informes generados</t>
  </si>
  <si>
    <t>Autos,y fallos y resoluciones</t>
  </si>
  <si>
    <t xml:space="preserve"> *Incumplimiento de los procedimientos establecidos *Insufiencia de personal para el impulso de los procesos disciplinarios. * Evaluación inoportuna de las actuaciones disciplinarias.</t>
  </si>
  <si>
    <t xml:space="preserve"> *Insuficiencia de personal y de recursos económicos *Incumplimiento de los procedimientos establecidos *</t>
  </si>
  <si>
    <t>El Comité Institucional de Coordinación de Control Interno  revisa, propone ajustes y aprueba el Plan Anual de Auditorías con el proposito de asegurar que contemplete las necesidades y prioridades para la Unidad .(C1)</t>
  </si>
  <si>
    <t>El Profesional o Técnico Operativo de la Oficina de Control Interno asignado verifica el contenido del informe preliminar Evaluación, Seguimiento y Auditorías de Gestión, con el proposito de confirmar la suficiencia de la evidencia frente a los criterios de la evaluación y que el informe se haya estructurado de acuerdo con lo dispuesto en el formato correspondiente (C1)</t>
  </si>
  <si>
    <t>El Jefe Oficina de Control Interno verifica y aprueba el contenido del Informe Preliminar de evaluación, seguimiento y Auditoría de Gestión, con el proposito de  determinar si el informe presentó inconsistencia o no estuvo lo suficientemente sustentado. (C1)</t>
  </si>
  <si>
    <t>El jefe de la Oficina de Control Interno, evalúa la gestión del Plan en los aspectos tales como: Retroalimentación a la alta dirección, indicadores, seguimiento a las actividades del plan. Semanalmente se verifica el cumplimiento del plan de auditorías, validando los informes generados vs los que se debían generar de acuerdo con lo planeado, así como se verifican la evaluación del diseño, implementación y eficacia de los controles. (C2)</t>
  </si>
  <si>
    <t>PROCEDIMIENTO FORMULACIÓN, EJECUCIÓN Y SEGUIMIENTO AL PLAN ANUAL DE AUDITORIAS - Realizar seguimiento al Plan Anual de Auditorías</t>
  </si>
  <si>
    <t>El Jefe de Oficina Control Disciplinario Interno verifica el cumplimiento de la gestión disciplinaria con el proposito de validar el cumplimiento de las actividades planeadas en la dependencia para la actuación disciplinaria, evitando el riesgo de vencimiento de términos e incumplimiento de procedimientos.(C1 y C3)</t>
  </si>
  <si>
    <t>La Jefatura de Control Disciplinario Interno, solicitará recursos presupuestales para la contratación de personal que preste sus servicios de apoyo a la dependencia, dado que la escasa planta de personal resulta insuficiente para la atención de los trámites que se generan en la misma.</t>
  </si>
  <si>
    <t>El Jefe de Oficina de Control Disciplinario Interno realizar seguimiento a la ejecución del cronograma  con el proposito de garantizar que se ejecuten las actividades programadas en el cronograma para la vigencia  (C2)</t>
  </si>
  <si>
    <t>La Jefatura de Control Disciplinario Interno, solicitará recursos presupuestales para la contratación de personal que preste sus servicios de apoyo a la dependencia, dado que la escasa planta de personal resulta insuficiente para la atención de los trámites que se generan en la misma. (C1)</t>
  </si>
  <si>
    <t>1. Realizar 2 jornadas de socializacion y capacitación respecto a la formulación del plan anual de auditorias, así como socialización respecto a los lineamientos y la caja herramientas generados por el DAFP. 
2. Formular el mapa de aseguramiento 2024</t>
  </si>
  <si>
    <t>1. meta 100% indicador: N. de personas capacitadas/ total de personas a capacitar
2. Meta100% Indicador: Mapa de aseguramiento 2024 formulado/ Mapa de asegurameinto realizado</t>
  </si>
  <si>
    <t>Jefe OCI y Servidores OCI</t>
  </si>
  <si>
    <t>1.31/12/2023
2. 31/12/2023</t>
  </si>
  <si>
    <t>1. Solicitar  la asignación de los recursos necesarios para la ejecución de la totalidad del plan anual de auditorías</t>
  </si>
  <si>
    <t>Los gerentes y subgerentes Revisan y aproban el informe de resultados. Revisarán el informe final del
proyecto con el fin de validar que sea acorde a los objetivos inicialmente propuestos y se dé cumplimiento a los productos pactados.
¿Se aprueba?
No, se remite por correo electrónico con observaciones, para realizar los ajustes pertinentes y se devuelve a la actividad 9.
Si, continúa con la actividad 11.</t>
  </si>
  <si>
    <t>1. Meta: 100%
(Arqueos efectuados / Arqueos programados) *100    
2. Meta: 100%
(Conciliaciones efectuadas / conciliaciones programadas) *100</t>
  </si>
  <si>
    <t>1. Meta: 100%
(Revisiones realizadas / Revisiones programadas)*100
2. Meta: 100%  
(Seguimientos efectuados / Seguimientos programados y/o solicitados) * 100</t>
  </si>
  <si>
    <t>Procedimiento Formulación, Ejecución, Seguimiento y Evaluación de Proyectos de Inversión 
Actividad: Presentar los seguimientos trimestrales</t>
  </si>
  <si>
    <t>CONSULTA DE ACCESO A INFORMACIÓN</t>
  </si>
  <si>
    <r>
      <t xml:space="preserve">Posibilidad de recibir dádivas o beneficios a nombre propio o de particulares en la </t>
    </r>
    <r>
      <rPr>
        <b/>
        <sz val="11"/>
        <color theme="1"/>
        <rFont val="Calibri"/>
        <family val="2"/>
        <scheme val="minor"/>
      </rPr>
      <t>radicación</t>
    </r>
    <r>
      <rPr>
        <sz val="11"/>
        <color theme="1"/>
        <rFont val="Calibri"/>
        <family val="2"/>
        <scheme val="minor"/>
      </rPr>
      <t xml:space="preserve"> de los trámites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</si>
</sst>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9"/>
      <color indexed="81"/>
      <name val="Tahoma"/>
      <family val="2"/>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0"/>
      <color theme="1"/>
      <name val="Calibri"/>
      <family val="2"/>
      <scheme val="minor"/>
    </font>
    <font>
      <b/>
      <sz val="16"/>
      <color theme="0"/>
      <name val="Calibri"/>
      <family val="2"/>
      <scheme val="minor"/>
    </font>
    <font>
      <sz val="11"/>
      <color rgb="FFFF0000"/>
      <name val="Calibri"/>
      <family val="2"/>
      <scheme val="minor"/>
    </font>
    <font>
      <b/>
      <sz val="10"/>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b/>
      <sz val="11"/>
      <color rgb="FFC00000"/>
      <name val="Calibri"/>
      <family val="2"/>
      <scheme val="minor"/>
    </font>
    <font>
      <b/>
      <u/>
      <sz val="10"/>
      <color theme="0"/>
      <name val="Calibri"/>
      <family val="2"/>
      <scheme val="minor"/>
    </font>
    <font>
      <sz val="10"/>
      <color theme="0"/>
      <name val="Calibri"/>
      <family val="2"/>
      <scheme val="minor"/>
    </font>
    <font>
      <sz val="11"/>
      <color rgb="FF000000"/>
      <name val="Calibri"/>
      <family val="2"/>
      <scheme val="minor"/>
    </font>
    <font>
      <b/>
      <sz val="11"/>
      <name val="Calibri"/>
      <family val="2"/>
    </font>
    <font>
      <sz val="11"/>
      <name val="Calibri"/>
      <family val="2"/>
    </font>
    <font>
      <sz val="10"/>
      <name val="Arial Narrow"/>
      <family val="2"/>
    </font>
    <font>
      <sz val="10"/>
      <color theme="1"/>
      <name val="Calibri"/>
      <family val="2"/>
    </font>
    <font>
      <sz val="11"/>
      <color rgb="FF00B050"/>
      <name val="Calibri"/>
      <family val="2"/>
      <scheme val="minor"/>
    </font>
    <font>
      <sz val="10"/>
      <name val="Calibri"/>
      <family val="2"/>
    </font>
    <font>
      <sz val="11"/>
      <color theme="1"/>
      <name val="Calibri"/>
      <family val="2"/>
    </font>
    <font>
      <b/>
      <sz val="10"/>
      <color theme="0"/>
      <name val="Calibri"/>
      <family val="2"/>
      <scheme val="minor"/>
    </font>
    <font>
      <sz val="10"/>
      <color rgb="FFFF0000"/>
      <name val="Calibri"/>
      <family val="2"/>
      <scheme val="minor"/>
    </font>
    <font>
      <b/>
      <sz val="10"/>
      <color theme="1"/>
      <name val="Calibri"/>
      <family val="2"/>
      <scheme val="minor"/>
    </font>
    <font>
      <b/>
      <u/>
      <sz val="10"/>
      <color theme="1"/>
      <name val="Calibri"/>
      <family val="2"/>
      <scheme val="minor"/>
    </font>
    <font>
      <sz val="10"/>
      <color rgb="FFC00000"/>
      <name val="Calibri"/>
      <family val="2"/>
      <scheme val="minor"/>
    </font>
    <font>
      <sz val="10"/>
      <color theme="0" tint="-4.9989318521683403E-2"/>
      <name val="Calibri"/>
      <family val="2"/>
      <scheme val="minor"/>
    </font>
    <font>
      <b/>
      <sz val="10"/>
      <color rgb="FFC00000"/>
      <name val="Calibri"/>
      <family val="2"/>
      <scheme val="minor"/>
    </font>
    <font>
      <b/>
      <sz val="10"/>
      <name val="Calibri"/>
      <family val="2"/>
    </font>
    <font>
      <sz val="10"/>
      <color theme="1"/>
      <name val="Arial Narrow"/>
      <family val="2"/>
    </font>
    <font>
      <sz val="10"/>
      <color rgb="FFC00000"/>
      <name val="Arial Narrow"/>
      <family val="2"/>
    </font>
    <font>
      <sz val="10"/>
      <color rgb="FFFF0000"/>
      <name val="Arial Narrow"/>
      <family val="2"/>
    </font>
    <font>
      <b/>
      <sz val="10"/>
      <color rgb="FF000000"/>
      <name val="Calibri"/>
      <family val="2"/>
    </font>
    <font>
      <b/>
      <sz val="18"/>
      <color theme="0"/>
      <name val="Calibri"/>
      <family val="2"/>
      <scheme val="minor"/>
    </font>
    <font>
      <b/>
      <sz val="20"/>
      <color theme="0"/>
      <name val="Calibri"/>
      <family val="2"/>
      <scheme val="minor"/>
    </font>
    <font>
      <b/>
      <u/>
      <sz val="11"/>
      <color theme="0"/>
      <name val="Calibri"/>
      <family val="2"/>
      <scheme val="minor"/>
    </font>
    <font>
      <b/>
      <sz val="11"/>
      <color rgb="FF000000"/>
      <name val="Calibri"/>
      <family val="2"/>
    </font>
    <font>
      <sz val="11"/>
      <color rgb="FF0070C0"/>
      <name val="Calibri"/>
      <family val="2"/>
      <scheme val="minor"/>
    </font>
  </fonts>
  <fills count="3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008080"/>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rgb="FFFFFFFF"/>
        <bgColor indexed="64"/>
      </patternFill>
    </fill>
    <fill>
      <patternFill patternType="solid">
        <fgColor rgb="FFF2F2F2"/>
        <bgColor rgb="FF000000"/>
      </patternFill>
    </fill>
    <fill>
      <patternFill patternType="solid">
        <fgColor rgb="FFFFFF00"/>
        <bgColor indexed="64"/>
      </patternFill>
    </fill>
    <fill>
      <patternFill patternType="solid">
        <fgColor rgb="FFFFFFFF"/>
        <bgColor rgb="FF000000"/>
      </patternFill>
    </fill>
    <fill>
      <patternFill patternType="solid">
        <fgColor rgb="FFA5A5A5"/>
        <bgColor indexed="64"/>
      </patternFill>
    </fill>
    <fill>
      <patternFill patternType="solid">
        <fgColor rgb="FFA5A5A5"/>
        <bgColor rgb="FF000000"/>
      </patternFill>
    </fill>
    <fill>
      <patternFill patternType="solid">
        <fgColor rgb="FFA6A6A6"/>
        <bgColor rgb="FF000000"/>
      </patternFill>
    </fill>
    <fill>
      <patternFill patternType="solid">
        <fgColor theme="4" tint="0.399975585192419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thin">
        <color indexed="64"/>
      </right>
      <top/>
      <bottom style="medium">
        <color rgb="FF000000"/>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auto="1"/>
      </top>
      <bottom style="thin">
        <color auto="1"/>
      </bottom>
      <diagonal/>
    </border>
  </borders>
  <cellStyleXfs count="67">
    <xf numFmtId="0" fontId="0" fillId="0" borderId="0"/>
    <xf numFmtId="0" fontId="2" fillId="0" borderId="0"/>
    <xf numFmtId="0" fontId="9" fillId="0" borderId="0"/>
    <xf numFmtId="0" fontId="19" fillId="8" borderId="0" applyNumberFormat="0" applyBorder="0" applyAlignment="0" applyProtection="0"/>
    <xf numFmtId="0" fontId="25" fillId="9" borderId="15" applyNumberFormat="0" applyAlignment="0" applyProtection="0"/>
    <xf numFmtId="0" fontId="27" fillId="10" borderId="16" applyNumberFormat="0" applyAlignment="0" applyProtection="0"/>
    <xf numFmtId="0" fontId="26" fillId="0" borderId="17" applyNumberFormat="0" applyFill="0" applyAlignment="0" applyProtection="0"/>
    <xf numFmtId="0" fontId="18" fillId="0" borderId="0" applyNumberFormat="0" applyFill="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29" fillId="19" borderId="0" applyNumberFormat="0" applyBorder="0" applyAlignment="0" applyProtection="0"/>
    <xf numFmtId="0" fontId="29" fillId="14"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29" fillId="16" borderId="0" applyNumberFormat="0" applyBorder="0" applyAlignment="0" applyProtection="0"/>
    <xf numFmtId="0" fontId="29" fillId="22"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29" fillId="23" borderId="0" applyNumberFormat="0" applyBorder="0" applyAlignment="0" applyProtection="0"/>
    <xf numFmtId="0" fontId="23" fillId="23" borderId="15" applyNumberFormat="0" applyAlignment="0" applyProtection="0"/>
    <xf numFmtId="0" fontId="20" fillId="24" borderId="0" applyNumberFormat="0" applyBorder="0" applyAlignment="0" applyProtection="0"/>
    <xf numFmtId="0" fontId="21" fillId="25" borderId="0" applyNumberFormat="0" applyBorder="0" applyAlignment="0" applyProtection="0"/>
    <xf numFmtId="0" fontId="9" fillId="18" borderId="18" applyNumberFormat="0" applyAlignment="0" applyProtection="0"/>
    <xf numFmtId="0" fontId="24" fillId="9" borderId="19" applyNumberFormat="0" applyAlignment="0" applyProtection="0"/>
    <xf numFmtId="0" fontId="28" fillId="0" borderId="0" applyNumberFormat="0" applyFill="0" applyBorder="0" applyAlignment="0" applyProtection="0"/>
    <xf numFmtId="0" fontId="16" fillId="0" borderId="20" applyNumberFormat="0" applyFill="0" applyAlignment="0" applyProtection="0"/>
    <xf numFmtId="0" fontId="17" fillId="0" borderId="21" applyNumberFormat="0" applyFill="0" applyAlignment="0" applyProtection="0"/>
    <xf numFmtId="0" fontId="18" fillId="0" borderId="22" applyNumberFormat="0" applyFill="0" applyAlignment="0" applyProtection="0"/>
    <xf numFmtId="0" fontId="15" fillId="0" borderId="0" applyNumberFormat="0" applyFill="0" applyBorder="0" applyAlignment="0" applyProtection="0"/>
    <xf numFmtId="0" fontId="22" fillId="0" borderId="23" applyNumberFormat="0" applyFill="0" applyAlignment="0" applyProtection="0"/>
    <xf numFmtId="0" fontId="2" fillId="0" borderId="0"/>
    <xf numFmtId="0" fontId="14"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14" borderId="0" applyNumberFormat="0" applyBorder="0" applyAlignment="0" applyProtection="0"/>
    <xf numFmtId="0" fontId="29" fillId="17"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20" borderId="0" applyNumberFormat="0" applyBorder="0" applyAlignment="0" applyProtection="0"/>
    <xf numFmtId="0" fontId="29" fillId="22" borderId="0" applyNumberFormat="0" applyBorder="0" applyAlignment="0" applyProtection="0"/>
    <xf numFmtId="9" fontId="14" fillId="0" borderId="0" applyFont="0" applyFill="0" applyBorder="0" applyAlignment="0" applyProtection="0"/>
  </cellStyleXfs>
  <cellXfs count="1284">
    <xf numFmtId="0" fontId="0" fillId="0" borderId="0" xfId="0"/>
    <xf numFmtId="0" fontId="4" fillId="7" borderId="7" xfId="0" applyFont="1" applyFill="1" applyBorder="1" applyAlignment="1" applyProtection="1">
      <alignment horizontal="center" vertical="center" wrapText="1"/>
    </xf>
    <xf numFmtId="0" fontId="8" fillId="0" borderId="0" xfId="0" applyFont="1" applyFill="1" applyBorder="1" applyAlignment="1" applyProtection="1"/>
    <xf numFmtId="0" fontId="38" fillId="5" borderId="12" xfId="0" applyFont="1" applyFill="1" applyBorder="1" applyAlignment="1" applyProtection="1">
      <alignment horizontal="center" vertical="center" wrapText="1"/>
    </xf>
    <xf numFmtId="0" fontId="32" fillId="0" borderId="0" xfId="0" applyFont="1" applyAlignment="1" applyProtection="1">
      <alignment wrapText="1"/>
      <protection locked="0"/>
    </xf>
    <xf numFmtId="0" fontId="1" fillId="0" borderId="0" xfId="0" applyFont="1" applyAlignment="1" applyProtection="1">
      <alignment wrapText="1"/>
      <protection locked="0"/>
    </xf>
    <xf numFmtId="0" fontId="34" fillId="0" borderId="0" xfId="0" applyFont="1" applyAlignment="1" applyProtection="1">
      <alignment wrapText="1"/>
      <protection locked="0"/>
    </xf>
    <xf numFmtId="0" fontId="32" fillId="0" borderId="0" xfId="0" applyFont="1" applyAlignment="1" applyProtection="1">
      <alignment vertical="center" wrapText="1"/>
      <protection locked="0"/>
    </xf>
    <xf numFmtId="0" fontId="36" fillId="0" borderId="0" xfId="0" applyFont="1" applyAlignment="1" applyProtection="1">
      <alignment wrapText="1"/>
      <protection locked="0"/>
    </xf>
    <xf numFmtId="0" fontId="1" fillId="0" borderId="11" xfId="0" applyFont="1" applyBorder="1" applyAlignment="1" applyProtection="1">
      <alignment wrapText="1"/>
      <protection locked="0"/>
    </xf>
    <xf numFmtId="0" fontId="5" fillId="29" borderId="28" xfId="0" applyFont="1" applyFill="1" applyBorder="1" applyAlignment="1" applyProtection="1">
      <alignment horizontal="center" vertical="center" textRotation="90" wrapText="1"/>
      <protection locked="0"/>
    </xf>
    <xf numFmtId="0" fontId="0" fillId="0" borderId="0" xfId="0" applyFont="1" applyAlignment="1" applyProtection="1">
      <alignment horizontal="center" vertical="center" wrapText="1"/>
      <protection locked="0"/>
    </xf>
    <xf numFmtId="0" fontId="1" fillId="0" borderId="0" xfId="0" applyFont="1" applyProtection="1">
      <protection locked="0"/>
    </xf>
    <xf numFmtId="0" fontId="0" fillId="0" borderId="0" xfId="0" applyFont="1" applyProtection="1">
      <protection locked="0"/>
    </xf>
    <xf numFmtId="0" fontId="0" fillId="0" borderId="0" xfId="0" applyFont="1" applyFill="1" applyProtection="1">
      <protection locked="0"/>
    </xf>
    <xf numFmtId="0" fontId="0" fillId="0" borderId="0" xfId="0" applyFont="1" applyAlignment="1" applyProtection="1">
      <alignment vertical="center"/>
      <protection locked="0"/>
    </xf>
    <xf numFmtId="0" fontId="0" fillId="0" borderId="0" xfId="0" applyFont="1" applyBorder="1" applyProtection="1">
      <protection locked="0"/>
    </xf>
    <xf numFmtId="0" fontId="8" fillId="0" borderId="0" xfId="0" applyFont="1" applyFill="1" applyBorder="1" applyAlignment="1" applyProtection="1">
      <alignment horizontal="center"/>
      <protection locked="0"/>
    </xf>
    <xf numFmtId="0" fontId="0" fillId="0" borderId="0" xfId="0" applyFont="1" applyBorder="1" applyAlignment="1" applyProtection="1">
      <alignment horizontal="center" vertical="center" wrapText="1"/>
      <protection locked="0"/>
    </xf>
    <xf numFmtId="0" fontId="5" fillId="29" borderId="51" xfId="0" applyFont="1" applyFill="1" applyBorder="1" applyAlignment="1" applyProtection="1">
      <alignment horizontal="center" vertical="center" textRotation="90" wrapText="1"/>
      <protection locked="0"/>
    </xf>
    <xf numFmtId="0" fontId="5" fillId="29" borderId="41" xfId="0" applyFont="1" applyFill="1" applyBorder="1" applyAlignment="1" applyProtection="1">
      <alignment horizontal="center" vertical="center" textRotation="90" wrapText="1"/>
      <protection locked="0"/>
    </xf>
    <xf numFmtId="0" fontId="13" fillId="0" borderId="51" xfId="0" applyFont="1" applyBorder="1" applyAlignment="1" applyProtection="1">
      <alignment horizontal="center" vertical="center" wrapText="1"/>
      <protection locked="0"/>
    </xf>
    <xf numFmtId="0" fontId="30" fillId="0" borderId="51"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 fillId="29" borderId="51"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xf>
    <xf numFmtId="0" fontId="0" fillId="0" borderId="51" xfId="0" applyFont="1" applyBorder="1" applyAlignment="1" applyProtection="1">
      <alignment horizontal="center" vertical="center"/>
    </xf>
    <xf numFmtId="0" fontId="0" fillId="0" borderId="51" xfId="0" applyFont="1" applyBorder="1" applyAlignment="1" applyProtection="1">
      <alignment horizontal="center" vertical="center" wrapText="1"/>
    </xf>
    <xf numFmtId="0" fontId="0" fillId="29" borderId="51" xfId="0" applyFont="1" applyFill="1" applyBorder="1" applyAlignment="1" applyProtection="1">
      <alignment horizontal="center" vertical="center"/>
      <protection locked="0"/>
    </xf>
    <xf numFmtId="0" fontId="5" fillId="0" borderId="53" xfId="0" applyFont="1" applyBorder="1" applyAlignment="1" applyProtection="1">
      <alignment horizontal="center" vertical="center" wrapText="1"/>
      <protection locked="0"/>
    </xf>
    <xf numFmtId="0" fontId="43" fillId="0" borderId="51" xfId="0" applyFont="1" applyBorder="1" applyAlignment="1" applyProtection="1">
      <alignment horizontal="center" vertical="center" wrapText="1"/>
      <protection locked="0"/>
    </xf>
    <xf numFmtId="0" fontId="0" fillId="0" borderId="51" xfId="0" applyFont="1" applyBorder="1" applyProtection="1">
      <protection locked="0"/>
    </xf>
    <xf numFmtId="0" fontId="1" fillId="0" borderId="12" xfId="0" applyFont="1" applyBorder="1" applyAlignment="1">
      <alignment horizontal="center"/>
    </xf>
    <xf numFmtId="0" fontId="1" fillId="0" borderId="3" xfId="0" applyFont="1" applyBorder="1" applyAlignment="1">
      <alignment horizontal="center"/>
    </xf>
    <xf numFmtId="0" fontId="1" fillId="0" borderId="10" xfId="0" applyFont="1" applyBorder="1" applyAlignment="1">
      <alignment horizontal="center"/>
    </xf>
    <xf numFmtId="0" fontId="1" fillId="0" borderId="52" xfId="0" applyFont="1" applyBorder="1" applyAlignment="1">
      <alignment horizontal="center" vertical="center" wrapText="1"/>
    </xf>
    <xf numFmtId="0" fontId="1" fillId="0" borderId="51" xfId="0" applyFont="1" applyBorder="1" applyAlignment="1">
      <alignment horizontal="left" vertical="center" wrapText="1"/>
    </xf>
    <xf numFmtId="0" fontId="0" fillId="0" borderId="51" xfId="0" applyFont="1" applyBorder="1" applyAlignment="1">
      <alignment horizontal="left" vertical="center" wrapText="1"/>
    </xf>
    <xf numFmtId="0" fontId="1" fillId="0" borderId="64" xfId="0" applyFont="1" applyBorder="1" applyAlignment="1">
      <alignment horizontal="center" vertical="center" wrapText="1"/>
    </xf>
    <xf numFmtId="0" fontId="1" fillId="0" borderId="53" xfId="0" applyFont="1" applyBorder="1" applyAlignment="1">
      <alignment horizontal="left" vertical="center" wrapText="1"/>
    </xf>
    <xf numFmtId="0" fontId="0" fillId="0" borderId="54" xfId="0" applyFont="1" applyBorder="1" applyAlignment="1">
      <alignment horizontal="left" vertical="center" wrapText="1"/>
    </xf>
    <xf numFmtId="0" fontId="1" fillId="3" borderId="51" xfId="0" applyFont="1" applyFill="1" applyBorder="1" applyAlignment="1">
      <alignment horizontal="left" vertical="center" wrapText="1"/>
    </xf>
    <xf numFmtId="0" fontId="0" fillId="3" borderId="51" xfId="0" applyFont="1" applyFill="1" applyBorder="1" applyAlignment="1">
      <alignment horizontal="left" vertical="center" wrapText="1"/>
    </xf>
    <xf numFmtId="0" fontId="5" fillId="3" borderId="51" xfId="0" applyFont="1" applyFill="1" applyBorder="1" applyAlignment="1" applyProtection="1">
      <alignment vertical="center" wrapText="1"/>
    </xf>
    <xf numFmtId="0" fontId="35" fillId="0" borderId="0" xfId="0" applyFont="1" applyAlignment="1">
      <alignment vertical="center" wrapText="1"/>
    </xf>
    <xf numFmtId="0" fontId="35" fillId="0" borderId="0" xfId="0" applyFont="1" applyAlignment="1">
      <alignment wrapText="1"/>
    </xf>
    <xf numFmtId="0" fontId="4" fillId="6" borderId="51" xfId="0" applyFont="1" applyFill="1" applyBorder="1" applyAlignment="1">
      <alignment horizontal="center" vertical="center" wrapText="1"/>
    </xf>
    <xf numFmtId="0" fontId="37" fillId="0" borderId="0" xfId="0" applyFont="1" applyAlignment="1" applyProtection="1">
      <alignment wrapText="1"/>
      <protection locked="0"/>
    </xf>
    <xf numFmtId="0" fontId="12" fillId="26" borderId="54" xfId="0" applyFont="1" applyFill="1" applyBorder="1" applyAlignment="1">
      <alignment wrapText="1"/>
    </xf>
    <xf numFmtId="0" fontId="12" fillId="26" borderId="62" xfId="0" applyFont="1" applyFill="1" applyBorder="1" applyAlignment="1">
      <alignment wrapText="1"/>
    </xf>
    <xf numFmtId="0" fontId="4" fillId="5" borderId="11" xfId="0" applyFont="1" applyFill="1" applyBorder="1" applyAlignment="1">
      <alignment horizontal="center" vertical="center" wrapText="1"/>
    </xf>
    <xf numFmtId="0" fontId="4" fillId="7" borderId="62" xfId="0" applyFont="1" applyFill="1" applyBorder="1" applyAlignment="1">
      <alignment vertical="center" wrapText="1"/>
    </xf>
    <xf numFmtId="0" fontId="4" fillId="7" borderId="52" xfId="0" applyFont="1" applyFill="1" applyBorder="1" applyAlignment="1">
      <alignment vertical="center" wrapText="1"/>
    </xf>
    <xf numFmtId="0" fontId="4" fillId="30" borderId="54" xfId="0" applyFont="1" applyFill="1" applyBorder="1" applyAlignment="1">
      <alignment horizontal="center" vertical="center" wrapText="1"/>
    </xf>
    <xf numFmtId="0" fontId="4" fillId="28" borderId="53" xfId="0" applyFont="1" applyFill="1" applyBorder="1" applyAlignment="1">
      <alignment horizontal="center" vertical="center" wrapText="1"/>
    </xf>
    <xf numFmtId="0" fontId="4" fillId="26" borderId="53" xfId="0" applyFont="1" applyFill="1" applyBorder="1" applyAlignment="1">
      <alignment horizontal="center" vertical="center" textRotation="90" wrapText="1"/>
    </xf>
    <xf numFmtId="0" fontId="4" fillId="7" borderId="53" xfId="0" applyFont="1" applyFill="1" applyBorder="1" applyAlignment="1">
      <alignment horizontal="center" vertical="center" wrapText="1"/>
    </xf>
    <xf numFmtId="0" fontId="4" fillId="30" borderId="53" xfId="0" applyFont="1" applyFill="1" applyBorder="1" applyAlignment="1">
      <alignment horizontal="center" vertical="center" wrapText="1"/>
    </xf>
    <xf numFmtId="1" fontId="1" fillId="0" borderId="28" xfId="0" applyNumberFormat="1" applyFont="1" applyBorder="1" applyAlignment="1">
      <alignment horizontal="center" vertical="center" wrapText="1"/>
    </xf>
    <xf numFmtId="9" fontId="1" fillId="29" borderId="28" xfId="0" applyNumberFormat="1" applyFont="1" applyFill="1" applyBorder="1" applyAlignment="1">
      <alignment horizontal="center" vertical="center"/>
    </xf>
    <xf numFmtId="1" fontId="1" fillId="0" borderId="41" xfId="0" applyNumberFormat="1" applyFont="1" applyBorder="1" applyAlignment="1">
      <alignment horizontal="center" vertical="center" wrapText="1"/>
    </xf>
    <xf numFmtId="9" fontId="7" fillId="29" borderId="41" xfId="0" applyNumberFormat="1" applyFont="1" applyFill="1" applyBorder="1" applyAlignment="1">
      <alignment horizontal="center" vertical="center" wrapText="1"/>
    </xf>
    <xf numFmtId="0" fontId="40" fillId="0" borderId="0" xfId="0" applyFont="1" applyAlignment="1" applyProtection="1">
      <alignment horizontal="justify" vertical="center"/>
      <protection locked="0"/>
    </xf>
    <xf numFmtId="9" fontId="1" fillId="29" borderId="41" xfId="0" applyNumberFormat="1" applyFont="1" applyFill="1" applyBorder="1" applyAlignment="1">
      <alignment horizontal="center" vertical="center"/>
    </xf>
    <xf numFmtId="0" fontId="40" fillId="0" borderId="0" xfId="0" applyFont="1" applyAlignment="1" applyProtection="1">
      <alignment horizontal="left" vertical="center" wrapText="1"/>
      <protection locked="0"/>
    </xf>
    <xf numFmtId="0" fontId="30" fillId="0" borderId="53" xfId="0" applyFont="1" applyBorder="1" applyAlignment="1" applyProtection="1">
      <alignment horizontal="center" vertical="center" wrapText="1"/>
      <protection locked="0"/>
    </xf>
    <xf numFmtId="0" fontId="30" fillId="0" borderId="3"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1" fontId="1" fillId="0" borderId="51" xfId="0" applyNumberFormat="1" applyFont="1" applyBorder="1" applyAlignment="1">
      <alignment horizontal="center" vertical="center" wrapText="1"/>
    </xf>
    <xf numFmtId="9" fontId="1" fillId="29" borderId="51" xfId="0" applyNumberFormat="1" applyFont="1" applyFill="1" applyBorder="1" applyAlignment="1">
      <alignment horizontal="center" vertical="center"/>
    </xf>
    <xf numFmtId="0" fontId="5" fillId="29" borderId="51" xfId="0" applyFont="1" applyFill="1" applyBorder="1" applyAlignment="1">
      <alignment horizontal="center" vertical="center" textRotation="90" wrapText="1"/>
    </xf>
    <xf numFmtId="9" fontId="7" fillId="29" borderId="51" xfId="0" applyNumberFormat="1" applyFont="1" applyFill="1" applyBorder="1" applyAlignment="1">
      <alignment horizontal="center" vertical="center"/>
    </xf>
    <xf numFmtId="0" fontId="30" fillId="0" borderId="3" xfId="0" applyFont="1" applyBorder="1" applyAlignment="1" applyProtection="1">
      <alignment horizontal="left" vertical="center" wrapText="1"/>
      <protection locked="0"/>
    </xf>
    <xf numFmtId="1" fontId="1" fillId="3" borderId="28" xfId="0" applyNumberFormat="1" applyFont="1" applyFill="1" applyBorder="1" applyAlignment="1">
      <alignment horizontal="center" vertical="center" wrapText="1"/>
    </xf>
    <xf numFmtId="1" fontId="1" fillId="3" borderId="51" xfId="0" applyNumberFormat="1" applyFont="1" applyFill="1" applyBorder="1" applyAlignment="1">
      <alignment horizontal="center" vertical="center" wrapText="1"/>
    </xf>
    <xf numFmtId="1" fontId="1" fillId="3" borderId="41" xfId="0" applyNumberFormat="1" applyFont="1" applyFill="1" applyBorder="1" applyAlignment="1">
      <alignment horizontal="center" vertical="center" wrapText="1"/>
    </xf>
    <xf numFmtId="0" fontId="5" fillId="3" borderId="51" xfId="0" applyFont="1" applyFill="1" applyBorder="1" applyAlignment="1" applyProtection="1">
      <alignment horizontal="center" vertical="center" wrapText="1"/>
      <protection locked="0"/>
    </xf>
    <xf numFmtId="0" fontId="5" fillId="3" borderId="0" xfId="0" applyFont="1" applyFill="1" applyAlignment="1" applyProtection="1">
      <alignment horizontal="justify" vertical="center"/>
      <protection locked="0"/>
    </xf>
    <xf numFmtId="0" fontId="5" fillId="3" borderId="51" xfId="0" applyFont="1" applyFill="1" applyBorder="1" applyAlignment="1" applyProtection="1">
      <alignment horizontal="justify" vertical="center" wrapText="1"/>
      <protection locked="0"/>
    </xf>
    <xf numFmtId="0" fontId="5" fillId="0" borderId="51" xfId="0" applyFont="1" applyBorder="1" applyAlignment="1" applyProtection="1">
      <alignment horizontal="center" vertical="center"/>
      <protection locked="0"/>
    </xf>
    <xf numFmtId="0" fontId="5" fillId="0" borderId="51" xfId="0" applyFont="1" applyBorder="1" applyAlignment="1" applyProtection="1">
      <alignment horizontal="justify" vertical="center"/>
      <protection locked="0"/>
    </xf>
    <xf numFmtId="0" fontId="40" fillId="0" borderId="51" xfId="0" applyFont="1" applyBorder="1" applyAlignment="1" applyProtection="1">
      <alignment horizontal="justify" vertical="center"/>
      <protection locked="0"/>
    </xf>
    <xf numFmtId="0" fontId="40" fillId="0" borderId="51" xfId="0" applyFont="1" applyBorder="1" applyAlignment="1" applyProtection="1">
      <alignment horizontal="justify" vertical="center" wrapText="1"/>
      <protection locked="0"/>
    </xf>
    <xf numFmtId="1" fontId="7" fillId="0" borderId="28" xfId="0" applyNumberFormat="1" applyFont="1" applyBorder="1" applyAlignment="1">
      <alignment horizontal="center" vertical="center" wrapText="1"/>
    </xf>
    <xf numFmtId="1" fontId="7" fillId="0" borderId="51" xfId="0" applyNumberFormat="1" applyFont="1" applyBorder="1" applyAlignment="1">
      <alignment horizontal="center" vertical="center" wrapText="1"/>
    </xf>
    <xf numFmtId="1" fontId="7" fillId="0" borderId="41" xfId="0" applyNumberFormat="1" applyFont="1" applyBorder="1" applyAlignment="1">
      <alignment horizontal="center" vertical="center" wrapText="1"/>
    </xf>
    <xf numFmtId="0" fontId="5" fillId="0" borderId="51" xfId="0" applyFont="1" applyBorder="1" applyAlignment="1" applyProtection="1">
      <alignment horizontal="justify" vertical="center" wrapText="1"/>
      <protection locked="0"/>
    </xf>
    <xf numFmtId="0" fontId="5" fillId="0" borderId="0" xfId="0" applyFont="1" applyAlignment="1" applyProtection="1">
      <alignment horizontal="justify" vertical="center"/>
      <protection locked="0"/>
    </xf>
    <xf numFmtId="0" fontId="5" fillId="0" borderId="0" xfId="0" applyFont="1" applyAlignment="1" applyProtection="1">
      <alignment horizontal="justify" vertical="center" wrapText="1"/>
      <protection locked="0"/>
    </xf>
    <xf numFmtId="0" fontId="5" fillId="0" borderId="72" xfId="0" applyFont="1" applyBorder="1" applyAlignment="1" applyProtection="1">
      <alignment horizontal="justify" vertical="center"/>
      <protection locked="0"/>
    </xf>
    <xf numFmtId="0" fontId="32" fillId="0" borderId="0" xfId="0" applyFont="1" applyAlignment="1" applyProtection="1">
      <alignment horizontal="justify" vertical="center" wrapText="1"/>
      <protection locked="0"/>
    </xf>
    <xf numFmtId="0" fontId="5" fillId="31" borderId="51" xfId="0" applyFont="1" applyFill="1" applyBorder="1" applyAlignment="1" applyProtection="1">
      <alignment horizontal="center" vertical="center" wrapText="1"/>
      <protection locked="0"/>
    </xf>
    <xf numFmtId="0" fontId="5" fillId="31" borderId="0" xfId="0" applyFont="1" applyFill="1" applyAlignment="1" applyProtection="1">
      <alignment horizontal="justify" vertical="center"/>
      <protection locked="0"/>
    </xf>
    <xf numFmtId="0" fontId="40" fillId="3" borderId="0" xfId="0" applyFont="1" applyFill="1" applyAlignment="1" applyProtection="1">
      <alignment horizontal="justify" vertical="center"/>
      <protection locked="0"/>
    </xf>
    <xf numFmtId="0" fontId="31" fillId="0" borderId="0" xfId="0" applyFont="1" applyFill="1" applyBorder="1" applyAlignment="1" applyProtection="1">
      <alignment horizontal="center" vertical="center" wrapText="1"/>
    </xf>
    <xf numFmtId="0" fontId="30" fillId="0" borderId="28"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textRotation="90" wrapText="1"/>
      <protection locked="0"/>
    </xf>
    <xf numFmtId="0" fontId="5" fillId="0" borderId="41" xfId="0" applyFont="1" applyBorder="1" applyAlignment="1" applyProtection="1">
      <alignment horizontal="center" vertical="center" textRotation="90" wrapText="1"/>
      <protection locked="0"/>
    </xf>
    <xf numFmtId="0" fontId="42" fillId="0" borderId="51" xfId="0" applyFont="1" applyFill="1" applyBorder="1" applyAlignment="1" applyProtection="1">
      <alignment horizontal="center" vertical="center" wrapText="1"/>
      <protection locked="0"/>
    </xf>
    <xf numFmtId="0" fontId="46" fillId="0" borderId="51" xfId="0" applyFont="1" applyFill="1" applyBorder="1" applyAlignment="1" applyProtection="1">
      <alignment horizontal="center" vertical="center" wrapText="1"/>
      <protection locked="0"/>
    </xf>
    <xf numFmtId="0" fontId="42" fillId="0" borderId="51" xfId="0" applyFont="1" applyFill="1" applyBorder="1" applyAlignment="1" applyProtection="1">
      <alignment horizontal="center" vertical="center" wrapText="1"/>
    </xf>
    <xf numFmtId="0" fontId="47" fillId="0" borderId="51" xfId="0" applyFont="1" applyFill="1" applyBorder="1" applyAlignment="1" applyProtection="1">
      <alignment horizontal="center" vertical="center"/>
    </xf>
    <xf numFmtId="0" fontId="47" fillId="0" borderId="51" xfId="0" applyFont="1" applyFill="1" applyBorder="1" applyAlignment="1" applyProtection="1">
      <alignment horizontal="center" vertical="center" wrapText="1"/>
    </xf>
    <xf numFmtId="0" fontId="47" fillId="32" borderId="51" xfId="0" applyFont="1" applyFill="1" applyBorder="1" applyAlignment="1" applyProtection="1">
      <alignment horizontal="center" vertical="center"/>
      <protection locked="0"/>
    </xf>
    <xf numFmtId="0" fontId="42" fillId="0" borderId="51" xfId="0" applyFont="1" applyFill="1" applyBorder="1" applyAlignment="1" applyProtection="1">
      <alignment vertical="center" wrapText="1"/>
      <protection locked="0"/>
    </xf>
    <xf numFmtId="0" fontId="41" fillId="0" borderId="51" xfId="0" applyFont="1" applyFill="1" applyBorder="1" applyAlignment="1" applyProtection="1">
      <alignment horizontal="center" vertical="center" wrapText="1"/>
    </xf>
    <xf numFmtId="9" fontId="1" fillId="0" borderId="28" xfId="0" applyNumberFormat="1" applyFont="1" applyBorder="1" applyAlignment="1">
      <alignment horizontal="center" vertical="center"/>
    </xf>
    <xf numFmtId="0" fontId="5" fillId="0" borderId="28" xfId="0" applyFont="1" applyBorder="1" applyAlignment="1" applyProtection="1">
      <alignment horizontal="center" vertical="center" textRotation="90" wrapText="1"/>
      <protection locked="0"/>
    </xf>
    <xf numFmtId="9" fontId="7" fillId="0" borderId="51" xfId="0" applyNumberFormat="1" applyFont="1" applyBorder="1" applyAlignment="1">
      <alignment horizontal="center" vertical="center" wrapText="1"/>
    </xf>
    <xf numFmtId="9" fontId="1" fillId="0" borderId="51" xfId="0" applyNumberFormat="1" applyFont="1" applyBorder="1" applyAlignment="1">
      <alignment horizontal="center" vertical="center"/>
    </xf>
    <xf numFmtId="9" fontId="7" fillId="0" borderId="41" xfId="0" applyNumberFormat="1" applyFont="1" applyBorder="1" applyAlignment="1">
      <alignment horizontal="center" vertical="center" wrapText="1"/>
    </xf>
    <xf numFmtId="9" fontId="1" fillId="0" borderId="41" xfId="0" applyNumberFormat="1" applyFont="1" applyBorder="1" applyAlignment="1">
      <alignment horizontal="center" vertical="center"/>
    </xf>
    <xf numFmtId="0" fontId="49" fillId="3" borderId="0" xfId="0" applyFont="1" applyFill="1" applyAlignment="1" applyProtection="1">
      <alignment wrapText="1"/>
      <protection locked="0"/>
    </xf>
    <xf numFmtId="0" fontId="30" fillId="3" borderId="0" xfId="0" applyFont="1" applyFill="1" applyAlignment="1" applyProtection="1">
      <alignment wrapText="1"/>
      <protection locked="0"/>
    </xf>
    <xf numFmtId="0" fontId="50" fillId="3" borderId="0" xfId="0" applyFont="1" applyFill="1" applyAlignment="1" applyProtection="1">
      <alignment wrapText="1"/>
      <protection locked="0"/>
    </xf>
    <xf numFmtId="0" fontId="51" fillId="3" borderId="0" xfId="0" applyFont="1" applyFill="1" applyAlignment="1" applyProtection="1">
      <alignment wrapText="1"/>
      <protection locked="0"/>
    </xf>
    <xf numFmtId="0" fontId="30" fillId="0" borderId="0" xfId="0" applyFont="1" applyAlignment="1" applyProtection="1">
      <alignment wrapText="1"/>
      <protection locked="0"/>
    </xf>
    <xf numFmtId="0" fontId="48" fillId="26" borderId="78" xfId="0" applyFont="1" applyFill="1" applyBorder="1" applyAlignment="1" applyProtection="1">
      <alignment horizontal="center" vertical="center" wrapText="1"/>
      <protection locked="0"/>
    </xf>
    <xf numFmtId="0" fontId="30" fillId="3" borderId="0" xfId="0" applyFont="1" applyFill="1" applyAlignment="1" applyProtection="1">
      <alignment vertical="center" wrapText="1"/>
      <protection locked="0"/>
    </xf>
    <xf numFmtId="0" fontId="48" fillId="26" borderId="79" xfId="0" applyFont="1" applyFill="1" applyBorder="1" applyAlignment="1" applyProtection="1">
      <alignment horizontal="center" vertical="center" wrapText="1"/>
      <protection locked="0"/>
    </xf>
    <xf numFmtId="0" fontId="52" fillId="3" borderId="0" xfId="0" applyFont="1" applyFill="1" applyAlignment="1" applyProtection="1">
      <alignment wrapText="1"/>
      <protection locked="0"/>
    </xf>
    <xf numFmtId="0" fontId="50" fillId="3" borderId="0" xfId="0" applyFont="1" applyFill="1" applyBorder="1" applyAlignment="1" applyProtection="1">
      <alignment horizontal="center" vertical="center" wrapText="1"/>
      <protection locked="0"/>
    </xf>
    <xf numFmtId="0" fontId="50" fillId="3" borderId="0" xfId="0" applyFont="1" applyFill="1" applyBorder="1" applyAlignment="1" applyProtection="1">
      <alignment horizontal="center" wrapText="1"/>
      <protection locked="0"/>
    </xf>
    <xf numFmtId="0" fontId="30" fillId="3" borderId="0" xfId="0" applyFont="1" applyFill="1" applyAlignment="1" applyProtection="1">
      <alignment horizontal="center" wrapText="1"/>
      <protection locked="0"/>
    </xf>
    <xf numFmtId="0" fontId="53" fillId="3" borderId="0" xfId="0" applyFont="1" applyFill="1" applyAlignment="1" applyProtection="1">
      <alignment wrapText="1"/>
    </xf>
    <xf numFmtId="0" fontId="48" fillId="6" borderId="1" xfId="0" applyFont="1" applyFill="1" applyBorder="1" applyAlignment="1" applyProtection="1">
      <alignment horizontal="center" vertical="center" wrapText="1"/>
    </xf>
    <xf numFmtId="0" fontId="50" fillId="29" borderId="1" xfId="0" applyFont="1" applyFill="1" applyBorder="1" applyAlignment="1" applyProtection="1">
      <alignment horizontal="center" vertical="center" wrapText="1"/>
      <protection locked="0"/>
    </xf>
    <xf numFmtId="0" fontId="50" fillId="3" borderId="0" xfId="0" applyFont="1" applyFill="1" applyAlignment="1" applyProtection="1">
      <alignment horizontal="center" vertical="center" wrapText="1"/>
      <protection locked="0"/>
    </xf>
    <xf numFmtId="0" fontId="54" fillId="3" borderId="0" xfId="0" applyFont="1" applyFill="1" applyAlignment="1" applyProtection="1">
      <alignment wrapText="1"/>
      <protection locked="0"/>
    </xf>
    <xf numFmtId="0" fontId="50" fillId="3" borderId="11" xfId="0" applyFont="1" applyFill="1" applyBorder="1" applyAlignment="1" applyProtection="1">
      <alignment wrapText="1"/>
      <protection locked="0"/>
    </xf>
    <xf numFmtId="0" fontId="49" fillId="3" borderId="0" xfId="0" applyFont="1" applyFill="1" applyAlignment="1" applyProtection="1">
      <alignment vertical="center" wrapText="1"/>
      <protection locked="0"/>
    </xf>
    <xf numFmtId="0" fontId="39" fillId="26" borderId="4" xfId="0" applyFont="1" applyFill="1" applyBorder="1" applyAlignment="1" applyProtection="1">
      <alignment wrapText="1"/>
    </xf>
    <xf numFmtId="0" fontId="39" fillId="26" borderId="34" xfId="0" applyFont="1" applyFill="1" applyBorder="1" applyAlignment="1" applyProtection="1">
      <alignment wrapText="1"/>
    </xf>
    <xf numFmtId="0" fontId="39" fillId="26" borderId="5" xfId="0" applyFont="1" applyFill="1" applyBorder="1" applyAlignment="1" applyProtection="1">
      <alignment wrapText="1"/>
    </xf>
    <xf numFmtId="0" fontId="39" fillId="26" borderId="47" xfId="0" applyFont="1" applyFill="1" applyBorder="1" applyAlignment="1" applyProtection="1">
      <alignment wrapText="1"/>
    </xf>
    <xf numFmtId="0" fontId="48" fillId="5" borderId="11" xfId="0" applyFont="1" applyFill="1" applyBorder="1" applyAlignment="1" applyProtection="1">
      <alignment horizontal="center" vertical="center" wrapText="1"/>
    </xf>
    <xf numFmtId="0" fontId="48" fillId="4" borderId="34" xfId="0" applyFont="1" applyFill="1" applyBorder="1" applyAlignment="1" applyProtection="1">
      <alignment horizontal="center" vertical="center" wrapText="1"/>
    </xf>
    <xf numFmtId="0" fontId="48" fillId="7" borderId="34" xfId="0" applyFont="1" applyFill="1" applyBorder="1" applyAlignment="1" applyProtection="1">
      <alignment vertical="center" wrapText="1"/>
    </xf>
    <xf numFmtId="0" fontId="48" fillId="7" borderId="5" xfId="0" applyFont="1" applyFill="1" applyBorder="1" applyAlignment="1" applyProtection="1">
      <alignment vertical="center" wrapText="1"/>
    </xf>
    <xf numFmtId="0" fontId="48" fillId="7" borderId="6" xfId="0" applyFont="1" applyFill="1" applyBorder="1" applyAlignment="1" applyProtection="1">
      <alignment vertical="center" wrapText="1"/>
    </xf>
    <xf numFmtId="0" fontId="48" fillId="30" borderId="4" xfId="0" applyFont="1" applyFill="1" applyBorder="1" applyAlignment="1" applyProtection="1">
      <alignment horizontal="center" vertical="center" wrapText="1"/>
    </xf>
    <xf numFmtId="0" fontId="48" fillId="26" borderId="30" xfId="0" applyFont="1" applyFill="1" applyBorder="1" applyAlignment="1" applyProtection="1">
      <alignment horizontal="center" vertical="center" wrapText="1"/>
    </xf>
    <xf numFmtId="0" fontId="48" fillId="28" borderId="30" xfId="0" applyFont="1" applyFill="1" applyBorder="1" applyAlignment="1" applyProtection="1">
      <alignment horizontal="center" vertical="center" wrapText="1"/>
    </xf>
    <xf numFmtId="0" fontId="48" fillId="26" borderId="44" xfId="0" applyFont="1" applyFill="1" applyBorder="1" applyAlignment="1" applyProtection="1">
      <alignment horizontal="center" vertical="center" textRotation="90" wrapText="1"/>
    </xf>
    <xf numFmtId="0" fontId="48" fillId="26" borderId="50" xfId="0" applyFont="1" applyFill="1" applyBorder="1" applyAlignment="1" applyProtection="1">
      <alignment horizontal="center" vertical="center" wrapText="1"/>
    </xf>
    <xf numFmtId="0" fontId="48" fillId="5" borderId="30" xfId="0" applyFont="1" applyFill="1" applyBorder="1" applyAlignment="1" applyProtection="1">
      <alignment horizontal="center" vertical="center" wrapText="1"/>
    </xf>
    <xf numFmtId="0" fontId="48" fillId="4" borderId="30" xfId="0" applyFont="1" applyFill="1" applyBorder="1" applyAlignment="1" applyProtection="1">
      <alignment horizontal="center" vertical="center" wrapText="1"/>
    </xf>
    <xf numFmtId="0" fontId="48" fillId="4" borderId="30" xfId="0" applyFont="1" applyFill="1" applyBorder="1" applyAlignment="1" applyProtection="1">
      <alignment horizontal="center" vertical="center" textRotation="90" wrapText="1"/>
    </xf>
    <xf numFmtId="0" fontId="48" fillId="4" borderId="40" xfId="0" applyFont="1" applyFill="1" applyBorder="1" applyAlignment="1" applyProtection="1">
      <alignment horizontal="center" vertical="center" textRotation="90" wrapText="1"/>
    </xf>
    <xf numFmtId="0" fontId="48" fillId="7" borderId="30" xfId="0" applyFont="1" applyFill="1" applyBorder="1" applyAlignment="1" applyProtection="1">
      <alignment horizontal="center" vertical="center" wrapText="1"/>
    </xf>
    <xf numFmtId="0" fontId="48" fillId="6" borderId="30" xfId="0" applyFont="1" applyFill="1" applyBorder="1" applyAlignment="1" applyProtection="1">
      <alignment horizontal="center" vertical="center" wrapText="1"/>
    </xf>
    <xf numFmtId="0" fontId="48" fillId="30" borderId="50" xfId="0" applyFont="1" applyFill="1" applyBorder="1" applyAlignment="1" applyProtection="1">
      <alignment horizontal="center" vertical="center" wrapText="1"/>
    </xf>
    <xf numFmtId="1" fontId="50" fillId="0" borderId="28" xfId="0" applyNumberFormat="1" applyFont="1" applyFill="1" applyBorder="1" applyAlignment="1" applyProtection="1">
      <alignment horizontal="center" vertical="center" wrapText="1"/>
    </xf>
    <xf numFmtId="0" fontId="30" fillId="0" borderId="28" xfId="0" applyFont="1" applyFill="1" applyBorder="1" applyAlignment="1" applyProtection="1">
      <alignment horizontal="center" vertical="center" wrapText="1"/>
      <protection locked="0"/>
    </xf>
    <xf numFmtId="0" fontId="30" fillId="29" borderId="28" xfId="0" applyFont="1" applyFill="1" applyBorder="1" applyAlignment="1" applyProtection="1">
      <alignment horizontal="center" vertical="center" textRotation="90" wrapText="1"/>
      <protection locked="0"/>
    </xf>
    <xf numFmtId="0" fontId="30" fillId="29" borderId="28" xfId="0" applyFont="1" applyFill="1" applyBorder="1" applyAlignment="1" applyProtection="1">
      <alignment horizontal="center" vertical="center" textRotation="90" wrapText="1"/>
    </xf>
    <xf numFmtId="9" fontId="13" fillId="29" borderId="28" xfId="66" applyFont="1" applyFill="1" applyBorder="1" applyAlignment="1" applyProtection="1">
      <alignment horizontal="center" vertical="center" wrapText="1"/>
    </xf>
    <xf numFmtId="9" fontId="33" fillId="29" borderId="28" xfId="0" applyNumberFormat="1" applyFont="1" applyFill="1" applyBorder="1" applyAlignment="1" applyProtection="1">
      <alignment horizontal="center" vertical="center" wrapText="1"/>
    </xf>
    <xf numFmtId="9" fontId="50" fillId="29" borderId="28" xfId="0" applyNumberFormat="1" applyFont="1" applyFill="1" applyBorder="1" applyAlignment="1" applyProtection="1">
      <alignment horizontal="center" vertical="center"/>
    </xf>
    <xf numFmtId="0" fontId="13" fillId="29" borderId="28" xfId="0" applyFont="1" applyFill="1" applyBorder="1" applyAlignment="1" applyProtection="1">
      <alignment horizontal="center" vertical="center" textRotation="90" wrapText="1"/>
      <protection locked="0"/>
    </xf>
    <xf numFmtId="0" fontId="30" fillId="0" borderId="0" xfId="0" applyFont="1" applyAlignment="1" applyProtection="1">
      <alignment horizontal="center" vertical="center" wrapText="1"/>
      <protection locked="0"/>
    </xf>
    <xf numFmtId="1" fontId="50" fillId="0" borderId="51" xfId="0" applyNumberFormat="1"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protection locked="0"/>
    </xf>
    <xf numFmtId="0" fontId="30" fillId="29" borderId="51" xfId="0" applyFont="1" applyFill="1" applyBorder="1" applyAlignment="1" applyProtection="1">
      <alignment horizontal="center" vertical="center" textRotation="90" wrapText="1"/>
      <protection locked="0"/>
    </xf>
    <xf numFmtId="0" fontId="30" fillId="0" borderId="51" xfId="0" applyFont="1" applyFill="1" applyBorder="1" applyAlignment="1" applyProtection="1">
      <alignment horizontal="center" vertical="center" wrapText="1"/>
      <protection locked="0"/>
    </xf>
    <xf numFmtId="0" fontId="30" fillId="29" borderId="51" xfId="0" applyFont="1" applyFill="1" applyBorder="1" applyAlignment="1" applyProtection="1">
      <alignment horizontal="center" vertical="center" textRotation="90" wrapText="1"/>
    </xf>
    <xf numFmtId="9" fontId="13" fillId="29" borderId="51" xfId="66" applyFont="1" applyFill="1" applyBorder="1" applyAlignment="1" applyProtection="1">
      <alignment horizontal="center" vertical="center" wrapText="1"/>
    </xf>
    <xf numFmtId="9" fontId="33" fillId="29" borderId="51" xfId="0" applyNumberFormat="1" applyFont="1" applyFill="1" applyBorder="1" applyAlignment="1" applyProtection="1">
      <alignment horizontal="center" vertical="center" wrapText="1"/>
    </xf>
    <xf numFmtId="9" fontId="50" fillId="29" borderId="51" xfId="0" applyNumberFormat="1" applyFont="1" applyFill="1" applyBorder="1" applyAlignment="1" applyProtection="1">
      <alignment horizontal="center" vertical="center"/>
    </xf>
    <xf numFmtId="0" fontId="13" fillId="29" borderId="51" xfId="0" applyFont="1" applyFill="1" applyBorder="1" applyAlignment="1" applyProtection="1">
      <alignment horizontal="center" vertical="center" textRotation="90" wrapText="1"/>
      <protection locked="0"/>
    </xf>
    <xf numFmtId="0" fontId="49" fillId="0" borderId="51" xfId="0" applyFont="1" applyFill="1" applyBorder="1" applyAlignment="1" applyProtection="1">
      <alignment horizontal="center" vertical="center" wrapText="1"/>
      <protection locked="0"/>
    </xf>
    <xf numFmtId="1" fontId="50" fillId="0" borderId="41" xfId="0" applyNumberFormat="1" applyFont="1" applyFill="1" applyBorder="1" applyAlignment="1" applyProtection="1">
      <alignment horizontal="center" vertical="center" wrapText="1"/>
    </xf>
    <xf numFmtId="0" fontId="30" fillId="0" borderId="41" xfId="0" applyFont="1" applyFill="1" applyBorder="1" applyAlignment="1" applyProtection="1">
      <alignment horizontal="center" vertical="center" wrapText="1"/>
      <protection locked="0"/>
    </xf>
    <xf numFmtId="0" fontId="30" fillId="29" borderId="41" xfId="0" applyFont="1" applyFill="1" applyBorder="1" applyAlignment="1" applyProtection="1">
      <alignment horizontal="center" vertical="center" textRotation="90" wrapText="1"/>
      <protection locked="0"/>
    </xf>
    <xf numFmtId="0" fontId="30" fillId="29" borderId="41" xfId="0" applyFont="1" applyFill="1" applyBorder="1" applyAlignment="1" applyProtection="1">
      <alignment horizontal="center" vertical="center" textRotation="90" wrapText="1"/>
    </xf>
    <xf numFmtId="9" fontId="13" fillId="29" borderId="41" xfId="66" applyFont="1" applyFill="1" applyBorder="1" applyAlignment="1" applyProtection="1">
      <alignment horizontal="center" vertical="center" wrapText="1"/>
    </xf>
    <xf numFmtId="9" fontId="33" fillId="29" borderId="41" xfId="0" applyNumberFormat="1" applyFont="1" applyFill="1" applyBorder="1" applyAlignment="1" applyProtection="1">
      <alignment horizontal="center" vertical="center" wrapText="1"/>
    </xf>
    <xf numFmtId="9" fontId="50" fillId="29" borderId="41" xfId="0" applyNumberFormat="1" applyFont="1" applyFill="1" applyBorder="1" applyAlignment="1" applyProtection="1">
      <alignment horizontal="center" vertical="center"/>
    </xf>
    <xf numFmtId="0" fontId="13" fillId="29" borderId="41" xfId="0" applyFont="1" applyFill="1" applyBorder="1" applyAlignment="1" applyProtection="1">
      <alignment horizontal="center" vertical="center" textRotation="90" wrapText="1"/>
      <protection locked="0"/>
    </xf>
    <xf numFmtId="0" fontId="30" fillId="0" borderId="42" xfId="0" applyFont="1" applyFill="1" applyBorder="1" applyAlignment="1" applyProtection="1">
      <alignment horizontal="center" vertical="center" wrapText="1"/>
      <protection locked="0"/>
    </xf>
    <xf numFmtId="0" fontId="30" fillId="29" borderId="42" xfId="0" applyFont="1" applyFill="1" applyBorder="1" applyAlignment="1" applyProtection="1">
      <alignment horizontal="center" vertical="center" textRotation="90" wrapText="1"/>
      <protection locked="0"/>
    </xf>
    <xf numFmtId="0" fontId="30" fillId="0" borderId="53" xfId="0" applyFont="1" applyFill="1" applyBorder="1" applyAlignment="1" applyProtection="1">
      <alignment horizontal="center" vertical="center" wrapText="1"/>
      <protection locked="0"/>
    </xf>
    <xf numFmtId="0" fontId="13" fillId="29" borderId="51" xfId="0" applyFont="1" applyFill="1" applyBorder="1" applyAlignment="1" applyProtection="1">
      <alignment horizontal="center" vertical="center" textRotation="90" wrapText="1"/>
    </xf>
    <xf numFmtId="9" fontId="33" fillId="29" borderId="51" xfId="0" applyNumberFormat="1" applyFont="1" applyFill="1" applyBorder="1" applyAlignment="1" applyProtection="1">
      <alignment horizontal="center" vertical="center"/>
    </xf>
    <xf numFmtId="0" fontId="30" fillId="0" borderId="3" xfId="0" applyFont="1" applyFill="1" applyBorder="1" applyAlignment="1" applyProtection="1">
      <alignment horizontal="center" vertical="center" wrapText="1"/>
      <protection locked="0"/>
    </xf>
    <xf numFmtId="0" fontId="30" fillId="29" borderId="53" xfId="0" applyFont="1" applyFill="1" applyBorder="1" applyAlignment="1" applyProtection="1">
      <alignment horizontal="center" vertical="center" textRotation="90" wrapText="1"/>
    </xf>
    <xf numFmtId="0" fontId="52" fillId="0" borderId="51" xfId="0" applyFont="1" applyFill="1" applyBorder="1" applyAlignment="1" applyProtection="1">
      <alignment horizontal="center" vertical="center" wrapText="1"/>
      <protection locked="0"/>
    </xf>
    <xf numFmtId="1" fontId="55" fillId="0" borderId="28" xfId="0" applyNumberFormat="1" applyFont="1" applyFill="1" applyBorder="1" applyAlignment="1" applyProtection="1">
      <alignment horizontal="center" vertical="center" wrapText="1"/>
    </xf>
    <xf numFmtId="0" fontId="46" fillId="0" borderId="28" xfId="0" applyFont="1" applyFill="1" applyBorder="1" applyAlignment="1" applyProtection="1">
      <alignment horizontal="center" vertical="center" wrapText="1"/>
      <protection locked="0"/>
    </xf>
    <xf numFmtId="0" fontId="46" fillId="32" borderId="28" xfId="0" applyFont="1" applyFill="1" applyBorder="1" applyAlignment="1" applyProtection="1">
      <alignment horizontal="center" vertical="center" textRotation="90" wrapText="1"/>
      <protection locked="0"/>
    </xf>
    <xf numFmtId="0" fontId="46" fillId="32" borderId="28" xfId="0" applyFont="1" applyFill="1" applyBorder="1" applyAlignment="1" applyProtection="1">
      <alignment horizontal="center" vertical="center" textRotation="90" wrapText="1"/>
    </xf>
    <xf numFmtId="9" fontId="46" fillId="32" borderId="28" xfId="66" applyFont="1" applyFill="1" applyBorder="1" applyAlignment="1" applyProtection="1">
      <alignment horizontal="center" vertical="center" wrapText="1"/>
    </xf>
    <xf numFmtId="9" fontId="55" fillId="32" borderId="28" xfId="0" applyNumberFormat="1" applyFont="1" applyFill="1" applyBorder="1" applyAlignment="1" applyProtection="1">
      <alignment horizontal="center" vertical="center" wrapText="1"/>
    </xf>
    <xf numFmtId="9" fontId="55" fillId="32" borderId="28" xfId="0" applyNumberFormat="1" applyFont="1" applyFill="1" applyBorder="1" applyAlignment="1" applyProtection="1">
      <alignment horizontal="center" vertical="center"/>
    </xf>
    <xf numFmtId="1" fontId="55" fillId="0" borderId="51" xfId="0" applyNumberFormat="1" applyFont="1" applyFill="1" applyBorder="1" applyAlignment="1" applyProtection="1">
      <alignment horizontal="center" vertical="center" wrapText="1"/>
    </xf>
    <xf numFmtId="0" fontId="46" fillId="32" borderId="51" xfId="0" applyFont="1" applyFill="1" applyBorder="1" applyAlignment="1" applyProtection="1">
      <alignment horizontal="center" vertical="center" textRotation="90" wrapText="1"/>
      <protection locked="0"/>
    </xf>
    <xf numFmtId="0" fontId="46" fillId="32" borderId="51" xfId="0" applyFont="1" applyFill="1" applyBorder="1" applyAlignment="1" applyProtection="1">
      <alignment horizontal="center" vertical="center" textRotation="90" wrapText="1"/>
    </xf>
    <xf numFmtId="9" fontId="46" fillId="32" borderId="51" xfId="66" applyFont="1" applyFill="1" applyBorder="1" applyAlignment="1" applyProtection="1">
      <alignment horizontal="center" vertical="center" wrapText="1"/>
    </xf>
    <xf numFmtId="9" fontId="55" fillId="32" borderId="51" xfId="0" applyNumberFormat="1" applyFont="1" applyFill="1" applyBorder="1" applyAlignment="1" applyProtection="1">
      <alignment horizontal="center" vertical="center" wrapText="1"/>
    </xf>
    <xf numFmtId="9" fontId="55" fillId="32" borderId="51" xfId="0" applyNumberFormat="1" applyFont="1" applyFill="1" applyBorder="1" applyAlignment="1" applyProtection="1">
      <alignment horizontal="center" vertical="center"/>
    </xf>
    <xf numFmtId="1" fontId="55" fillId="0" borderId="41" xfId="0" applyNumberFormat="1" applyFont="1" applyFill="1" applyBorder="1" applyAlignment="1" applyProtection="1">
      <alignment horizontal="center" vertical="center" wrapText="1"/>
    </xf>
    <xf numFmtId="0" fontId="46" fillId="0" borderId="41" xfId="0" applyFont="1" applyFill="1" applyBorder="1" applyAlignment="1" applyProtection="1">
      <alignment horizontal="center" vertical="center" wrapText="1"/>
      <protection locked="0"/>
    </xf>
    <xf numFmtId="0" fontId="46" fillId="32" borderId="41" xfId="0" applyFont="1" applyFill="1" applyBorder="1" applyAlignment="1" applyProtection="1">
      <alignment horizontal="center" vertical="center" textRotation="90" wrapText="1"/>
      <protection locked="0"/>
    </xf>
    <xf numFmtId="0" fontId="46" fillId="32" borderId="53" xfId="0" applyFont="1" applyFill="1" applyBorder="1" applyAlignment="1" applyProtection="1">
      <alignment horizontal="center" vertical="center" textRotation="90" wrapText="1"/>
    </xf>
    <xf numFmtId="9" fontId="46" fillId="32" borderId="41" xfId="66" applyFont="1" applyFill="1" applyBorder="1" applyAlignment="1" applyProtection="1">
      <alignment horizontal="center" vertical="center" wrapText="1"/>
    </xf>
    <xf numFmtId="9" fontId="55" fillId="32" borderId="41" xfId="0" applyNumberFormat="1" applyFont="1" applyFill="1" applyBorder="1" applyAlignment="1" applyProtection="1">
      <alignment horizontal="center" vertical="center" wrapText="1"/>
    </xf>
    <xf numFmtId="0" fontId="13" fillId="29" borderId="42" xfId="0" applyFont="1" applyFill="1" applyBorder="1" applyAlignment="1" applyProtection="1">
      <alignment horizontal="center" vertical="center" textRotation="90" wrapText="1"/>
      <protection locked="0"/>
    </xf>
    <xf numFmtId="0" fontId="46" fillId="0" borderId="42" xfId="0" applyFont="1" applyFill="1" applyBorder="1" applyAlignment="1" applyProtection="1">
      <alignment horizontal="left" vertical="top" wrapText="1"/>
      <protection locked="0"/>
    </xf>
    <xf numFmtId="0" fontId="46" fillId="32" borderId="28" xfId="0" applyFont="1" applyFill="1" applyBorder="1" applyAlignment="1" applyProtection="1">
      <alignment horizontal="left" vertical="top" textRotation="90" wrapText="1"/>
    </xf>
    <xf numFmtId="0" fontId="46" fillId="32" borderId="28" xfId="0" applyFont="1" applyFill="1" applyBorder="1" applyAlignment="1" applyProtection="1">
      <alignment horizontal="left" vertical="top" textRotation="90" wrapText="1"/>
      <protection locked="0"/>
    </xf>
    <xf numFmtId="9" fontId="46" fillId="32" borderId="28" xfId="66" applyFont="1" applyFill="1" applyBorder="1" applyAlignment="1" applyProtection="1">
      <alignment horizontal="left" vertical="top" wrapText="1"/>
    </xf>
    <xf numFmtId="9" fontId="55" fillId="32" borderId="28" xfId="0" applyNumberFormat="1" applyFont="1" applyFill="1" applyBorder="1" applyAlignment="1" applyProtection="1">
      <alignment horizontal="left" vertical="top" wrapText="1"/>
    </xf>
    <xf numFmtId="9" fontId="55" fillId="32" borderId="28" xfId="0" applyNumberFormat="1" applyFont="1" applyFill="1" applyBorder="1" applyAlignment="1" applyProtection="1">
      <alignment horizontal="left" vertical="top"/>
    </xf>
    <xf numFmtId="0" fontId="46" fillId="32" borderId="51" xfId="0" applyFont="1" applyFill="1" applyBorder="1" applyAlignment="1" applyProtection="1">
      <alignment horizontal="left" vertical="top" textRotation="90" wrapText="1"/>
      <protection locked="0"/>
    </xf>
    <xf numFmtId="0" fontId="13" fillId="29" borderId="53" xfId="0" applyFont="1" applyFill="1" applyBorder="1" applyAlignment="1" applyProtection="1">
      <alignment horizontal="center" vertical="center" textRotation="90" wrapText="1"/>
      <protection locked="0"/>
    </xf>
    <xf numFmtId="0" fontId="46" fillId="0" borderId="53" xfId="0" applyFont="1" applyFill="1" applyBorder="1" applyAlignment="1" applyProtection="1">
      <alignment horizontal="left" vertical="top" wrapText="1"/>
      <protection locked="0"/>
    </xf>
    <xf numFmtId="0" fontId="46" fillId="32" borderId="51" xfId="0" applyFont="1" applyFill="1" applyBorder="1" applyAlignment="1" applyProtection="1">
      <alignment horizontal="left" vertical="top" textRotation="90" wrapText="1"/>
    </xf>
    <xf numFmtId="9" fontId="46" fillId="32" borderId="51" xfId="66" applyFont="1" applyFill="1" applyBorder="1" applyAlignment="1" applyProtection="1">
      <alignment horizontal="left" vertical="top" wrapText="1"/>
    </xf>
    <xf numFmtId="9" fontId="55" fillId="32" borderId="51" xfId="0" applyNumberFormat="1" applyFont="1" applyFill="1" applyBorder="1" applyAlignment="1" applyProtection="1">
      <alignment horizontal="left" vertical="top" wrapText="1"/>
    </xf>
    <xf numFmtId="9" fontId="55" fillId="32" borderId="51" xfId="0" applyNumberFormat="1" applyFont="1" applyFill="1" applyBorder="1" applyAlignment="1" applyProtection="1">
      <alignment horizontal="left" vertical="top"/>
    </xf>
    <xf numFmtId="0" fontId="46" fillId="0" borderId="51" xfId="0" applyFont="1" applyFill="1" applyBorder="1" applyAlignment="1" applyProtection="1">
      <alignment horizontal="left" vertical="top" wrapText="1"/>
      <protection locked="0"/>
    </xf>
    <xf numFmtId="0" fontId="13" fillId="29" borderId="3" xfId="0" applyFont="1" applyFill="1" applyBorder="1" applyAlignment="1" applyProtection="1">
      <alignment horizontal="center" vertical="center" textRotation="90" wrapText="1"/>
      <protection locked="0"/>
    </xf>
    <xf numFmtId="0" fontId="46" fillId="0" borderId="3" xfId="0" applyFont="1" applyFill="1" applyBorder="1" applyAlignment="1" applyProtection="1">
      <alignment horizontal="left" vertical="top" wrapText="1"/>
      <protection locked="0"/>
    </xf>
    <xf numFmtId="0" fontId="46" fillId="32" borderId="41" xfId="0" applyFont="1" applyFill="1" applyBorder="1" applyAlignment="1" applyProtection="1">
      <alignment horizontal="left" vertical="top" textRotation="90" wrapText="1"/>
    </xf>
    <xf numFmtId="9" fontId="46" fillId="32" borderId="41" xfId="66" applyFont="1" applyFill="1" applyBorder="1" applyAlignment="1" applyProtection="1">
      <alignment horizontal="left" vertical="top" wrapText="1"/>
    </xf>
    <xf numFmtId="0" fontId="46" fillId="32" borderId="41" xfId="0" applyFont="1" applyFill="1" applyBorder="1" applyAlignment="1" applyProtection="1">
      <alignment horizontal="left" vertical="top" textRotation="90" wrapText="1"/>
      <protection locked="0"/>
    </xf>
    <xf numFmtId="9" fontId="55" fillId="32" borderId="41" xfId="0" applyNumberFormat="1" applyFont="1" applyFill="1" applyBorder="1" applyAlignment="1" applyProtection="1">
      <alignment horizontal="left" vertical="top" wrapText="1"/>
    </xf>
    <xf numFmtId="1" fontId="55" fillId="0" borderId="28" xfId="0" applyNumberFormat="1" applyFont="1" applyFill="1" applyBorder="1" applyAlignment="1" applyProtection="1">
      <alignment horizontal="center" vertical="top" wrapText="1"/>
    </xf>
    <xf numFmtId="0" fontId="46" fillId="0" borderId="28" xfId="0" applyFont="1" applyFill="1" applyBorder="1" applyAlignment="1" applyProtection="1">
      <alignment horizontal="center" vertical="top" wrapText="1"/>
      <protection locked="0"/>
    </xf>
    <xf numFmtId="0" fontId="46" fillId="32" borderId="28" xfId="0" applyFont="1" applyFill="1" applyBorder="1" applyAlignment="1" applyProtection="1">
      <alignment horizontal="center" vertical="top" textRotation="90" wrapText="1"/>
      <protection locked="0"/>
    </xf>
    <xf numFmtId="0" fontId="46" fillId="0" borderId="42" xfId="0" applyFont="1" applyFill="1" applyBorder="1" applyAlignment="1" applyProtection="1">
      <alignment horizontal="center" vertical="top" wrapText="1"/>
      <protection locked="0"/>
    </xf>
    <xf numFmtId="0" fontId="46" fillId="32" borderId="28" xfId="0" applyFont="1" applyFill="1" applyBorder="1" applyAlignment="1" applyProtection="1">
      <alignment horizontal="center" vertical="top" textRotation="90" wrapText="1"/>
    </xf>
    <xf numFmtId="9" fontId="46" fillId="32" borderId="28" xfId="66" applyFont="1" applyFill="1" applyBorder="1" applyAlignment="1" applyProtection="1">
      <alignment horizontal="center" vertical="top" wrapText="1"/>
    </xf>
    <xf numFmtId="9" fontId="55" fillId="32" borderId="28" xfId="0" applyNumberFormat="1" applyFont="1" applyFill="1" applyBorder="1" applyAlignment="1" applyProtection="1">
      <alignment horizontal="center" vertical="top" wrapText="1"/>
    </xf>
    <xf numFmtId="9" fontId="55" fillId="32" borderId="28" xfId="0" applyNumberFormat="1" applyFont="1" applyFill="1" applyBorder="1" applyAlignment="1" applyProtection="1">
      <alignment horizontal="center" vertical="top"/>
    </xf>
    <xf numFmtId="0" fontId="46" fillId="32" borderId="51" xfId="0" applyFont="1" applyFill="1" applyBorder="1" applyAlignment="1" applyProtection="1">
      <alignment horizontal="center" vertical="top" textRotation="90" wrapText="1"/>
      <protection locked="0"/>
    </xf>
    <xf numFmtId="0" fontId="46" fillId="0" borderId="53" xfId="0" applyFont="1" applyFill="1" applyBorder="1" applyAlignment="1" applyProtection="1">
      <alignment horizontal="center" vertical="center" wrapText="1"/>
      <protection locked="0"/>
    </xf>
    <xf numFmtId="0" fontId="30" fillId="29" borderId="53" xfId="0" applyFont="1" applyFill="1" applyBorder="1" applyAlignment="1" applyProtection="1">
      <alignment horizontal="center" vertical="center" textRotation="90" wrapText="1"/>
      <protection locked="0"/>
    </xf>
    <xf numFmtId="0" fontId="56" fillId="0" borderId="28" xfId="0" applyFont="1" applyFill="1" applyBorder="1" applyAlignment="1" applyProtection="1">
      <alignment horizontal="center" vertical="center" wrapText="1"/>
      <protection locked="0"/>
    </xf>
    <xf numFmtId="0" fontId="56" fillId="29" borderId="28" xfId="0" applyFont="1" applyFill="1" applyBorder="1" applyAlignment="1" applyProtection="1">
      <alignment horizontal="center" vertical="center" textRotation="90" wrapText="1"/>
      <protection locked="0"/>
    </xf>
    <xf numFmtId="0" fontId="43" fillId="0" borderId="42" xfId="0" applyFont="1" applyFill="1" applyBorder="1" applyAlignment="1" applyProtection="1">
      <alignment horizontal="center" vertical="center" wrapText="1"/>
      <protection locked="0"/>
    </xf>
    <xf numFmtId="0" fontId="43" fillId="0" borderId="51" xfId="0" applyFont="1" applyFill="1" applyBorder="1" applyAlignment="1" applyProtection="1">
      <alignment horizontal="center" vertical="center" wrapText="1"/>
      <protection locked="0"/>
    </xf>
    <xf numFmtId="0" fontId="56" fillId="29" borderId="51" xfId="0" applyFont="1" applyFill="1" applyBorder="1" applyAlignment="1" applyProtection="1">
      <alignment horizontal="center" vertical="center" textRotation="90" wrapText="1"/>
      <protection locked="0"/>
    </xf>
    <xf numFmtId="0" fontId="56" fillId="0" borderId="51" xfId="0" applyFont="1" applyFill="1" applyBorder="1" applyAlignment="1" applyProtection="1">
      <alignment horizontal="center" vertical="center" wrapText="1"/>
      <protection locked="0"/>
    </xf>
    <xf numFmtId="0" fontId="43" fillId="0" borderId="7" xfId="0" applyFont="1" applyFill="1" applyBorder="1" applyAlignment="1" applyProtection="1">
      <alignment horizontal="center" vertical="center" wrapText="1"/>
      <protection locked="0"/>
    </xf>
    <xf numFmtId="0" fontId="43" fillId="3" borderId="28" xfId="0" applyFont="1" applyFill="1" applyBorder="1" applyAlignment="1" applyProtection="1">
      <alignment horizontal="center" vertical="center" textRotation="90" wrapText="1"/>
      <protection locked="0"/>
    </xf>
    <xf numFmtId="0" fontId="43" fillId="3" borderId="42" xfId="0" applyFont="1" applyFill="1" applyBorder="1" applyAlignment="1" applyProtection="1">
      <alignment horizontal="center" vertical="center" wrapText="1"/>
      <protection locked="0"/>
    </xf>
    <xf numFmtId="0" fontId="43" fillId="29" borderId="28" xfId="0" applyFont="1" applyFill="1" applyBorder="1" applyAlignment="1" applyProtection="1">
      <alignment horizontal="center" vertical="center" textRotation="90" wrapText="1"/>
      <protection locked="0"/>
    </xf>
    <xf numFmtId="0" fontId="43" fillId="3" borderId="51" xfId="0" applyFont="1" applyFill="1" applyBorder="1" applyAlignment="1" applyProtection="1">
      <alignment horizontal="center" vertical="center" wrapText="1"/>
      <protection locked="0"/>
    </xf>
    <xf numFmtId="0" fontId="43" fillId="3" borderId="51" xfId="0" applyFont="1" applyFill="1" applyBorder="1" applyAlignment="1" applyProtection="1">
      <alignment horizontal="center" vertical="center" textRotation="90" wrapText="1"/>
      <protection locked="0"/>
    </xf>
    <xf numFmtId="0" fontId="43" fillId="29" borderId="51" xfId="0" applyFont="1" applyFill="1" applyBorder="1" applyAlignment="1" applyProtection="1">
      <alignment horizontal="center" vertical="center" textRotation="90" wrapText="1"/>
      <protection locked="0"/>
    </xf>
    <xf numFmtId="0" fontId="56" fillId="0" borderId="7" xfId="0" applyFont="1" applyFill="1" applyBorder="1" applyAlignment="1" applyProtection="1">
      <alignment horizontal="center" vertical="center" wrapText="1"/>
      <protection locked="0"/>
    </xf>
    <xf numFmtId="0" fontId="57" fillId="0" borderId="51" xfId="0" applyFont="1" applyFill="1" applyBorder="1" applyAlignment="1" applyProtection="1">
      <alignment horizontal="center" vertical="center" wrapText="1"/>
      <protection locked="0"/>
    </xf>
    <xf numFmtId="0" fontId="56" fillId="0" borderId="28" xfId="0" applyFont="1" applyFill="1" applyBorder="1" applyAlignment="1" applyProtection="1">
      <alignment horizontal="left" vertical="center" wrapText="1"/>
      <protection locked="0"/>
    </xf>
    <xf numFmtId="0" fontId="43" fillId="0" borderId="28" xfId="0" applyFont="1" applyFill="1" applyBorder="1" applyAlignment="1" applyProtection="1">
      <alignment horizontal="center" vertical="center" wrapText="1"/>
      <protection locked="0"/>
    </xf>
    <xf numFmtId="0" fontId="30" fillId="29" borderId="3" xfId="0" applyFont="1" applyFill="1" applyBorder="1" applyAlignment="1" applyProtection="1">
      <alignment horizontal="center" vertical="center" textRotation="90" wrapText="1"/>
    </xf>
    <xf numFmtId="0" fontId="56" fillId="29" borderId="3" xfId="0" applyFont="1" applyFill="1" applyBorder="1" applyAlignment="1" applyProtection="1">
      <alignment horizontal="center" vertical="center" textRotation="90" wrapText="1"/>
      <protection locked="0"/>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30" fillId="0" borderId="28" xfId="0" applyFont="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42" xfId="0" applyFont="1" applyBorder="1" applyAlignment="1" applyProtection="1">
      <alignment horizontal="center" vertical="center" wrapText="1"/>
      <protection locked="0"/>
    </xf>
    <xf numFmtId="0" fontId="30" fillId="0" borderId="7" xfId="0" applyFont="1" applyBorder="1" applyAlignment="1" applyProtection="1">
      <alignment horizontal="left" vertical="center" wrapText="1"/>
      <protection locked="0"/>
    </xf>
    <xf numFmtId="0" fontId="49" fillId="0" borderId="51" xfId="0" applyFont="1" applyBorder="1" applyAlignment="1" applyProtection="1">
      <alignment horizontal="left" vertical="center" wrapText="1"/>
      <protection locked="0"/>
    </xf>
    <xf numFmtId="0" fontId="30"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30" fillId="29" borderId="3" xfId="0" applyFont="1" applyFill="1" applyBorder="1" applyAlignment="1" applyProtection="1">
      <alignment horizontal="center" vertical="center" textRotation="90" wrapText="1"/>
      <protection locked="0"/>
    </xf>
    <xf numFmtId="0" fontId="30" fillId="29" borderId="43" xfId="0" applyFont="1" applyFill="1" applyBorder="1" applyAlignment="1" applyProtection="1">
      <alignment horizontal="center" vertical="center" textRotation="90" wrapText="1"/>
      <protection locked="0"/>
    </xf>
    <xf numFmtId="9" fontId="13" fillId="29" borderId="43" xfId="66" applyFont="1" applyFill="1" applyBorder="1" applyAlignment="1" applyProtection="1">
      <alignment horizontal="center" vertical="center" wrapText="1"/>
    </xf>
    <xf numFmtId="1" fontId="50" fillId="0" borderId="3" xfId="0" applyNumberFormat="1" applyFont="1" applyFill="1" applyBorder="1" applyAlignment="1" applyProtection="1">
      <alignment horizontal="center" vertical="center" wrapText="1"/>
    </xf>
    <xf numFmtId="9" fontId="13" fillId="29" borderId="3" xfId="66" applyFont="1" applyFill="1" applyBorder="1" applyAlignment="1" applyProtection="1">
      <alignment horizontal="center" vertical="center" wrapText="1"/>
    </xf>
    <xf numFmtId="9" fontId="33" fillId="29" borderId="3" xfId="0" applyNumberFormat="1" applyFont="1" applyFill="1" applyBorder="1" applyAlignment="1" applyProtection="1">
      <alignment horizontal="center" vertical="center" wrapText="1"/>
    </xf>
    <xf numFmtId="9" fontId="50" fillId="29" borderId="3" xfId="0" applyNumberFormat="1" applyFont="1" applyFill="1" applyBorder="1" applyAlignment="1" applyProtection="1">
      <alignment horizontal="center" vertical="center"/>
    </xf>
    <xf numFmtId="0" fontId="13" fillId="29" borderId="3" xfId="0" applyFont="1" applyFill="1" applyBorder="1" applyAlignment="1" applyProtection="1">
      <alignment horizontal="center" vertical="center" textRotation="90" wrapText="1"/>
    </xf>
    <xf numFmtId="9" fontId="33" fillId="29" borderId="28" xfId="0" applyNumberFormat="1" applyFont="1" applyFill="1" applyBorder="1" applyAlignment="1" applyProtection="1">
      <alignment horizontal="center" vertical="center"/>
    </xf>
    <xf numFmtId="0" fontId="30" fillId="0" borderId="42" xfId="0" applyFont="1" applyFill="1" applyBorder="1" applyAlignment="1" applyProtection="1">
      <alignment horizontal="left" vertical="center" wrapText="1"/>
      <protection locked="0"/>
    </xf>
    <xf numFmtId="0" fontId="30" fillId="29" borderId="42" xfId="0" applyFont="1" applyFill="1" applyBorder="1" applyAlignment="1" applyProtection="1">
      <alignment horizontal="center" vertical="center" textRotation="90" wrapText="1"/>
    </xf>
    <xf numFmtId="9" fontId="13" fillId="29" borderId="42" xfId="66" applyFont="1" applyFill="1" applyBorder="1" applyAlignment="1" applyProtection="1">
      <alignment horizontal="center" vertical="center" wrapText="1"/>
    </xf>
    <xf numFmtId="9" fontId="33" fillId="29" borderId="42" xfId="0" applyNumberFormat="1" applyFont="1" applyFill="1" applyBorder="1" applyAlignment="1" applyProtection="1">
      <alignment horizontal="center" vertical="center" wrapText="1"/>
    </xf>
    <xf numFmtId="9" fontId="50" fillId="29" borderId="42" xfId="0" applyNumberFormat="1" applyFont="1" applyFill="1" applyBorder="1" applyAlignment="1" applyProtection="1">
      <alignment horizontal="center" vertical="center"/>
    </xf>
    <xf numFmtId="0" fontId="30" fillId="0" borderId="43" xfId="0" applyFont="1" applyFill="1" applyBorder="1" applyAlignment="1" applyProtection="1">
      <alignment horizontal="center" vertical="center" wrapText="1"/>
      <protection locked="0"/>
    </xf>
    <xf numFmtId="0" fontId="30" fillId="29" borderId="7" xfId="0" applyFont="1" applyFill="1" applyBorder="1" applyAlignment="1" applyProtection="1">
      <alignment horizontal="center" vertical="center" textRotation="90" wrapText="1"/>
    </xf>
    <xf numFmtId="9" fontId="33" fillId="29" borderId="43" xfId="0" applyNumberFormat="1"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protection locked="0"/>
    </xf>
    <xf numFmtId="1" fontId="50" fillId="0" borderId="53" xfId="0" applyNumberFormat="1" applyFont="1" applyFill="1" applyBorder="1" applyAlignment="1" applyProtection="1">
      <alignment horizontal="center" vertical="center" wrapText="1"/>
    </xf>
    <xf numFmtId="9" fontId="13" fillId="29" borderId="53" xfId="66" applyFont="1" applyFill="1" applyBorder="1" applyAlignment="1" applyProtection="1">
      <alignment horizontal="center" vertical="center" wrapText="1"/>
    </xf>
    <xf numFmtId="9" fontId="33" fillId="29" borderId="53" xfId="0" applyNumberFormat="1" applyFont="1" applyFill="1" applyBorder="1" applyAlignment="1" applyProtection="1">
      <alignment horizontal="center" vertical="center" wrapText="1"/>
    </xf>
    <xf numFmtId="9" fontId="50" fillId="29" borderId="53" xfId="0" applyNumberFormat="1" applyFont="1" applyFill="1" applyBorder="1" applyAlignment="1" applyProtection="1">
      <alignment horizontal="center" vertical="center"/>
    </xf>
    <xf numFmtId="0" fontId="52" fillId="0" borderId="3" xfId="0" applyFont="1" applyFill="1" applyBorder="1" applyAlignment="1" applyProtection="1">
      <alignment horizontal="center" vertical="center" wrapText="1"/>
      <protection locked="0"/>
    </xf>
    <xf numFmtId="0" fontId="44" fillId="0" borderId="28" xfId="0" applyFont="1" applyFill="1" applyBorder="1" applyAlignment="1" applyProtection="1">
      <alignment horizontal="center" vertical="center" wrapText="1"/>
      <protection locked="0"/>
    </xf>
    <xf numFmtId="0" fontId="44" fillId="32" borderId="28" xfId="0" applyFont="1" applyFill="1" applyBorder="1" applyAlignment="1" applyProtection="1">
      <alignment horizontal="center" vertical="center" textRotation="90" wrapText="1"/>
      <protection locked="0"/>
    </xf>
    <xf numFmtId="0" fontId="44" fillId="32" borderId="28" xfId="0" applyFont="1" applyFill="1" applyBorder="1" applyAlignment="1" applyProtection="1">
      <alignment horizontal="center" vertical="center" textRotation="90" wrapText="1"/>
    </xf>
    <xf numFmtId="9" fontId="59" fillId="32" borderId="28" xfId="0" applyNumberFormat="1" applyFont="1" applyFill="1" applyBorder="1" applyAlignment="1" applyProtection="1">
      <alignment horizontal="center" vertical="center"/>
    </xf>
    <xf numFmtId="0" fontId="50" fillId="0" borderId="0" xfId="0" applyFont="1" applyAlignment="1" applyProtection="1">
      <alignment wrapText="1"/>
      <protection locked="0"/>
    </xf>
    <xf numFmtId="0" fontId="51" fillId="0" borderId="0" xfId="0" applyFont="1" applyAlignment="1" applyProtection="1">
      <alignment wrapText="1"/>
      <protection locked="0"/>
    </xf>
    <xf numFmtId="0" fontId="7" fillId="3" borderId="51" xfId="0" applyFont="1" applyFill="1" applyBorder="1" applyAlignment="1" applyProtection="1">
      <alignment horizontal="center" vertical="center" wrapText="1"/>
    </xf>
    <xf numFmtId="0" fontId="5" fillId="3" borderId="51" xfId="0" applyFont="1" applyFill="1" applyBorder="1" applyAlignment="1" applyProtection="1">
      <alignment horizontal="center" vertical="center" wrapText="1"/>
    </xf>
    <xf numFmtId="0" fontId="5" fillId="0" borderId="28"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9" fontId="7" fillId="29" borderId="28" xfId="0" applyNumberFormat="1" applyFont="1" applyFill="1" applyBorder="1" applyAlignment="1">
      <alignment horizontal="center" vertical="center" wrapText="1"/>
    </xf>
    <xf numFmtId="9" fontId="5" fillId="29" borderId="28" xfId="66" applyFont="1" applyFill="1" applyBorder="1" applyAlignment="1" applyProtection="1">
      <alignment horizontal="center" vertical="center" wrapText="1"/>
    </xf>
    <xf numFmtId="9" fontId="5" fillId="29" borderId="51" xfId="66" applyFont="1" applyFill="1" applyBorder="1" applyAlignment="1" applyProtection="1">
      <alignment horizontal="center" vertical="center" wrapText="1"/>
    </xf>
    <xf numFmtId="9" fontId="5" fillId="29" borderId="41" xfId="66" applyFont="1" applyFill="1" applyBorder="1" applyAlignment="1" applyProtection="1">
      <alignment horizontal="center" vertical="center" wrapText="1"/>
    </xf>
    <xf numFmtId="9" fontId="5" fillId="0" borderId="51" xfId="0" applyNumberFormat="1" applyFont="1" applyBorder="1" applyAlignment="1" applyProtection="1">
      <alignment horizontal="center" vertical="center" wrapText="1"/>
      <protection locked="0"/>
    </xf>
    <xf numFmtId="9" fontId="5" fillId="0" borderId="41" xfId="0" applyNumberFormat="1" applyFont="1" applyBorder="1" applyAlignment="1" applyProtection="1">
      <alignment horizontal="center" vertical="center" wrapText="1"/>
      <protection locked="0"/>
    </xf>
    <xf numFmtId="0" fontId="36" fillId="0" borderId="51"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32" fillId="0" borderId="51" xfId="0" applyFont="1" applyBorder="1" applyAlignment="1" applyProtection="1">
      <alignment horizontal="center" vertical="center" wrapText="1"/>
      <protection locked="0"/>
    </xf>
    <xf numFmtId="0" fontId="40" fillId="0" borderId="51" xfId="0" applyFont="1" applyBorder="1" applyAlignment="1" applyProtection="1">
      <alignment horizontal="center" vertical="center" wrapText="1"/>
      <protection locked="0"/>
    </xf>
    <xf numFmtId="9" fontId="7" fillId="0" borderId="28" xfId="0" applyNumberFormat="1" applyFont="1" applyBorder="1" applyAlignment="1">
      <alignment horizontal="center" vertical="center" wrapText="1"/>
    </xf>
    <xf numFmtId="9" fontId="5" fillId="0" borderId="28" xfId="66" applyFont="1" applyFill="1" applyBorder="1" applyAlignment="1" applyProtection="1">
      <alignment horizontal="center" vertical="center" wrapText="1"/>
    </xf>
    <xf numFmtId="9" fontId="5" fillId="0" borderId="51" xfId="66" applyFont="1" applyFill="1" applyBorder="1" applyAlignment="1" applyProtection="1">
      <alignment horizontal="center" vertical="center" wrapText="1"/>
    </xf>
    <xf numFmtId="9" fontId="5" fillId="0" borderId="41" xfId="66" applyFont="1" applyFill="1" applyBorder="1" applyAlignment="1" applyProtection="1">
      <alignment horizontal="center" vertical="center" wrapText="1"/>
    </xf>
    <xf numFmtId="9" fontId="7" fillId="29" borderId="51" xfId="0" applyNumberFormat="1" applyFont="1" applyFill="1" applyBorder="1" applyAlignment="1">
      <alignment horizontal="center" vertical="center" wrapText="1"/>
    </xf>
    <xf numFmtId="0" fontId="40" fillId="0" borderId="51" xfId="0" applyFont="1" applyBorder="1" applyAlignment="1" applyProtection="1">
      <alignment horizontal="left" vertical="center" wrapText="1"/>
      <protection locked="0"/>
    </xf>
    <xf numFmtId="0" fontId="4" fillId="4" borderId="53" xfId="0" applyFont="1" applyFill="1" applyBorder="1" applyAlignment="1">
      <alignment horizontal="center" vertical="center" wrapText="1"/>
    </xf>
    <xf numFmtId="0" fontId="4" fillId="4" borderId="53" xfId="0" applyFont="1" applyFill="1" applyBorder="1" applyAlignment="1">
      <alignment horizontal="center" vertical="center" textRotation="90" wrapText="1"/>
    </xf>
    <xf numFmtId="0" fontId="4" fillId="6" borderId="53"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4" fillId="26" borderId="53" xfId="0" applyFont="1" applyFill="1" applyBorder="1" applyAlignment="1">
      <alignment horizontal="center" vertical="center" wrapText="1"/>
    </xf>
    <xf numFmtId="0" fontId="4" fillId="7" borderId="51" xfId="0" applyFont="1" applyFill="1" applyBorder="1" applyAlignment="1" applyProtection="1">
      <alignment horizontal="center" vertical="center" wrapText="1"/>
    </xf>
    <xf numFmtId="0" fontId="1" fillId="0" borderId="51" xfId="0" applyFont="1" applyBorder="1" applyAlignment="1" applyProtection="1">
      <alignment horizontal="center" vertical="center" wrapText="1"/>
      <protection locked="0"/>
    </xf>
    <xf numFmtId="0" fontId="4" fillId="5" borderId="51" xfId="0" applyFont="1" applyFill="1" applyBorder="1" applyAlignment="1" applyProtection="1">
      <alignment horizontal="center" vertical="center"/>
    </xf>
    <xf numFmtId="0" fontId="4" fillId="5" borderId="51" xfId="0" applyFont="1" applyFill="1" applyBorder="1" applyAlignment="1" applyProtection="1">
      <alignment horizontal="center" vertical="center" wrapText="1"/>
    </xf>
    <xf numFmtId="0" fontId="3" fillId="5" borderId="51" xfId="0" applyFont="1" applyFill="1" applyBorder="1" applyAlignment="1" applyProtection="1">
      <alignment horizontal="center" vertical="center" wrapText="1"/>
    </xf>
    <xf numFmtId="0" fontId="3" fillId="4" borderId="51" xfId="0" applyFont="1" applyFill="1" applyBorder="1" applyAlignment="1" applyProtection="1">
      <alignment horizontal="center" vertical="center" wrapText="1"/>
    </xf>
    <xf numFmtId="0" fontId="4" fillId="4" borderId="51"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xf>
    <xf numFmtId="0" fontId="0" fillId="0" borderId="51" xfId="0" applyBorder="1" applyAlignment="1" applyProtection="1">
      <alignment vertical="center" wrapText="1"/>
      <protection locked="0"/>
    </xf>
    <xf numFmtId="0" fontId="47" fillId="0" borderId="51" xfId="0" applyFont="1" applyFill="1" applyBorder="1" applyAlignment="1" applyProtection="1">
      <alignment vertical="center" wrapText="1"/>
      <protection locked="0"/>
    </xf>
    <xf numFmtId="14" fontId="47" fillId="0" borderId="51" xfId="0" applyNumberFormat="1" applyFont="1" applyFill="1" applyBorder="1" applyAlignment="1" applyProtection="1">
      <alignment vertical="center" wrapText="1"/>
      <protection locked="0"/>
    </xf>
    <xf numFmtId="14" fontId="42" fillId="0" borderId="51" xfId="0" applyNumberFormat="1" applyFont="1" applyFill="1" applyBorder="1" applyAlignment="1" applyProtection="1">
      <alignment horizontal="center" vertical="center" wrapText="1"/>
      <protection locked="0"/>
    </xf>
    <xf numFmtId="0" fontId="5" fillId="3" borderId="51" xfId="0" applyFont="1" applyFill="1" applyBorder="1" applyAlignment="1" applyProtection="1">
      <alignment horizontal="left" vertical="center" wrapText="1"/>
    </xf>
    <xf numFmtId="0" fontId="42" fillId="0" borderId="51" xfId="0" applyFont="1" applyFill="1" applyBorder="1" applyAlignment="1">
      <alignment horizontal="center" vertical="center" wrapText="1"/>
    </xf>
    <xf numFmtId="0" fontId="42" fillId="0" borderId="51" xfId="0" applyFont="1" applyFill="1" applyBorder="1" applyAlignment="1">
      <alignment horizontal="center" vertical="center"/>
    </xf>
    <xf numFmtId="0" fontId="42" fillId="32" borderId="51" xfId="0" applyFont="1" applyFill="1" applyBorder="1" applyAlignment="1" applyProtection="1">
      <alignment horizontal="center" vertical="center"/>
      <protection locked="0"/>
    </xf>
    <xf numFmtId="0" fontId="5" fillId="0" borderId="51" xfId="0" applyFont="1" applyBorder="1" applyProtection="1">
      <protection locked="0"/>
    </xf>
    <xf numFmtId="0" fontId="5" fillId="0" borderId="0" xfId="0" applyFont="1" applyProtection="1">
      <protection locked="0"/>
    </xf>
    <xf numFmtId="0" fontId="5" fillId="3" borderId="51" xfId="0" applyFont="1" applyFill="1" applyBorder="1" applyAlignment="1" applyProtection="1">
      <alignment vertical="center" wrapText="1"/>
      <protection locked="0"/>
    </xf>
    <xf numFmtId="14" fontId="0" fillId="0" borderId="51" xfId="0" applyNumberFormat="1" applyFont="1" applyFill="1" applyBorder="1" applyAlignment="1" applyProtection="1">
      <alignment vertical="center" wrapText="1"/>
      <protection locked="0"/>
    </xf>
    <xf numFmtId="0" fontId="47" fillId="0" borderId="51" xfId="0" applyFont="1" applyFill="1" applyBorder="1" applyAlignment="1">
      <alignment horizontal="center" vertical="center"/>
    </xf>
    <xf numFmtId="0" fontId="47" fillId="0" borderId="51" xfId="0" applyFont="1" applyFill="1" applyBorder="1" applyAlignment="1">
      <alignment horizontal="center" vertical="center" wrapText="1"/>
    </xf>
    <xf numFmtId="14" fontId="42" fillId="0" borderId="51" xfId="0" applyNumberFormat="1" applyFont="1" applyFill="1" applyBorder="1" applyAlignment="1" applyProtection="1">
      <alignment vertical="center" wrapText="1"/>
      <protection locked="0"/>
    </xf>
    <xf numFmtId="0" fontId="47" fillId="34" borderId="51" xfId="0" applyFont="1" applyFill="1" applyBorder="1" applyAlignment="1" applyProtection="1">
      <alignment vertical="center" wrapText="1"/>
      <protection locked="0"/>
    </xf>
    <xf numFmtId="14" fontId="47" fillId="34" borderId="51" xfId="0" applyNumberFormat="1" applyFont="1" applyFill="1" applyBorder="1" applyAlignment="1" applyProtection="1">
      <alignment vertical="center" wrapText="1"/>
      <protection locked="0"/>
    </xf>
    <xf numFmtId="0" fontId="47" fillId="34" borderId="51" xfId="0" applyFont="1" applyFill="1" applyBorder="1" applyAlignment="1" applyProtection="1">
      <alignment vertical="center"/>
      <protection locked="0"/>
    </xf>
    <xf numFmtId="0" fontId="42" fillId="0" borderId="51" xfId="0" applyFont="1" applyFill="1" applyBorder="1" applyAlignment="1" applyProtection="1">
      <alignment horizontal="justify" vertical="center" wrapText="1"/>
      <protection locked="0"/>
    </xf>
    <xf numFmtId="0" fontId="42" fillId="34" borderId="51" xfId="0" applyFont="1" applyFill="1" applyBorder="1" applyAlignment="1" applyProtection="1">
      <alignment vertical="center" wrapText="1"/>
      <protection locked="0"/>
    </xf>
    <xf numFmtId="14" fontId="47" fillId="0" borderId="51" xfId="0" applyNumberFormat="1" applyFont="1" applyFill="1" applyBorder="1" applyAlignment="1" applyProtection="1">
      <alignment horizontal="center" vertical="center"/>
      <protection locked="0"/>
    </xf>
    <xf numFmtId="0" fontId="47" fillId="0" borderId="51" xfId="0" applyFont="1" applyFill="1" applyBorder="1" applyAlignment="1" applyProtection="1">
      <alignment horizontal="center" vertical="center" wrapText="1"/>
      <protection locked="0"/>
    </xf>
    <xf numFmtId="0" fontId="42" fillId="34" borderId="51" xfId="0" applyFont="1" applyFill="1" applyBorder="1" applyAlignment="1" applyProtection="1">
      <alignment horizontal="center" vertical="center" wrapText="1"/>
      <protection locked="0"/>
    </xf>
    <xf numFmtId="14" fontId="47" fillId="0" borderId="51" xfId="0" applyNumberFormat="1" applyFont="1" applyFill="1" applyBorder="1" applyAlignment="1" applyProtection="1">
      <alignment horizontal="center" vertical="center" wrapText="1"/>
      <protection locked="0"/>
    </xf>
    <xf numFmtId="0" fontId="0" fillId="0" borderId="0" xfId="0" applyFont="1" applyAlignment="1" applyProtection="1">
      <alignment wrapText="1"/>
      <protection locked="0"/>
    </xf>
    <xf numFmtId="0" fontId="0" fillId="0" borderId="0" xfId="0" applyFont="1" applyAlignment="1" applyProtection="1">
      <alignment horizontal="center" wrapText="1"/>
      <protection locked="0"/>
    </xf>
    <xf numFmtId="0" fontId="4" fillId="26" borderId="78"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wrapText="1"/>
      <protection locked="0"/>
    </xf>
    <xf numFmtId="0" fontId="0" fillId="0" borderId="0" xfId="0" applyFont="1" applyAlignment="1" applyProtection="1">
      <alignment vertical="center" wrapText="1"/>
      <protection locked="0"/>
    </xf>
    <xf numFmtId="0" fontId="1" fillId="0" borderId="0" xfId="0" applyFont="1" applyAlignment="1" applyProtection="1">
      <alignment horizontal="center" wrapText="1"/>
      <protection locked="0"/>
    </xf>
    <xf numFmtId="0" fontId="48" fillId="0" borderId="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1" fillId="0" borderId="0" xfId="0" applyFont="1" applyFill="1" applyAlignment="1" applyProtection="1">
      <alignment horizontal="center" wrapText="1"/>
      <protection locked="0"/>
    </xf>
    <xf numFmtId="0" fontId="0" fillId="0" borderId="0" xfId="0" applyFont="1" applyFill="1" applyAlignment="1" applyProtection="1">
      <alignment horizontal="center" wrapText="1"/>
      <protection locked="0"/>
    </xf>
    <xf numFmtId="0" fontId="35" fillId="0" borderId="0" xfId="0" applyFont="1" applyFill="1" applyAlignment="1">
      <alignment wrapText="1"/>
    </xf>
    <xf numFmtId="0" fontId="32" fillId="0" borderId="0" xfId="0" applyFont="1" applyFill="1" applyAlignment="1" applyProtection="1">
      <alignment wrapText="1"/>
      <protection locked="0"/>
    </xf>
    <xf numFmtId="0" fontId="0" fillId="0" borderId="0" xfId="0" applyFont="1" applyFill="1" applyAlignment="1" applyProtection="1">
      <alignment wrapText="1"/>
      <protection locked="0"/>
    </xf>
    <xf numFmtId="0" fontId="1" fillId="0" borderId="0" xfId="0" applyFont="1" applyFill="1" applyAlignment="1" applyProtection="1">
      <alignment wrapText="1"/>
      <protection locked="0"/>
    </xf>
    <xf numFmtId="0" fontId="34" fillId="0" borderId="0" xfId="0" applyFont="1" applyFill="1" applyAlignment="1" applyProtection="1">
      <alignment wrapText="1"/>
      <protection locked="0"/>
    </xf>
    <xf numFmtId="0" fontId="36" fillId="0" borderId="0" xfId="0" applyFont="1" applyFill="1" applyAlignment="1" applyProtection="1">
      <alignment wrapText="1"/>
      <protection locked="0"/>
    </xf>
    <xf numFmtId="0" fontId="4" fillId="0" borderId="0" xfId="0" applyFont="1" applyFill="1" applyBorder="1" applyAlignment="1">
      <alignment horizontal="center" vertical="center" wrapText="1"/>
    </xf>
    <xf numFmtId="0" fontId="1" fillId="0" borderId="0" xfId="0" applyFont="1" applyFill="1" applyBorder="1" applyAlignment="1" applyProtection="1">
      <alignment horizontal="center" vertical="center" wrapText="1"/>
      <protection locked="0"/>
    </xf>
    <xf numFmtId="0" fontId="0" fillId="0" borderId="0" xfId="0" applyFont="1" applyFill="1" applyAlignment="1" applyProtection="1">
      <alignment vertical="center" wrapText="1"/>
      <protection locked="0"/>
    </xf>
    <xf numFmtId="0" fontId="61" fillId="0" borderId="11" xfId="0" applyFont="1" applyFill="1" applyBorder="1" applyAlignment="1" applyProtection="1">
      <alignment horizontal="center" vertical="center" wrapText="1"/>
      <protection locked="0"/>
    </xf>
    <xf numFmtId="0" fontId="37" fillId="0" borderId="0" xfId="0" applyFont="1" applyFill="1" applyAlignment="1" applyProtection="1">
      <alignment wrapText="1"/>
      <protection locked="0"/>
    </xf>
    <xf numFmtId="0" fontId="1" fillId="0" borderId="11" xfId="0" applyFont="1" applyFill="1" applyBorder="1" applyAlignment="1" applyProtection="1">
      <alignment wrapText="1"/>
      <protection locked="0"/>
    </xf>
    <xf numFmtId="0" fontId="32" fillId="0" borderId="0" xfId="0" applyFont="1" applyFill="1" applyAlignment="1" applyProtection="1">
      <alignment vertical="center" wrapText="1"/>
      <protection locked="0"/>
    </xf>
    <xf numFmtId="0" fontId="62" fillId="5" borderId="12" xfId="0" applyFont="1" applyFill="1" applyBorder="1" applyAlignment="1">
      <alignment horizontal="center" vertical="center" wrapText="1"/>
    </xf>
    <xf numFmtId="0" fontId="0" fillId="0" borderId="51" xfId="0" applyFont="1" applyBorder="1" applyAlignment="1" applyProtection="1">
      <alignment horizontal="left" vertical="center" wrapText="1"/>
      <protection locked="0"/>
    </xf>
    <xf numFmtId="0" fontId="0" fillId="29" borderId="28" xfId="0" applyFont="1" applyFill="1" applyBorder="1" applyAlignment="1" applyProtection="1">
      <alignment horizontal="center" vertical="center" textRotation="90" wrapText="1"/>
      <protection locked="0"/>
    </xf>
    <xf numFmtId="0" fontId="0" fillId="29" borderId="28" xfId="0" applyFont="1" applyFill="1" applyBorder="1" applyAlignment="1">
      <alignment horizontal="center" vertical="center" textRotation="90" wrapText="1"/>
    </xf>
    <xf numFmtId="0" fontId="0" fillId="29" borderId="51" xfId="0" applyFont="1" applyFill="1" applyBorder="1" applyAlignment="1" applyProtection="1">
      <alignment horizontal="center" vertical="center" textRotation="90" wrapText="1"/>
      <protection locked="0"/>
    </xf>
    <xf numFmtId="0" fontId="0" fillId="29" borderId="51" xfId="0" applyFont="1" applyFill="1" applyBorder="1" applyAlignment="1">
      <alignment horizontal="center" vertical="center" textRotation="90" wrapText="1"/>
    </xf>
    <xf numFmtId="0" fontId="0" fillId="0" borderId="51"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29" borderId="41" xfId="0" applyFont="1" applyFill="1" applyBorder="1" applyAlignment="1" applyProtection="1">
      <alignment horizontal="center" vertical="center" textRotation="90" wrapText="1"/>
      <protection locked="0"/>
    </xf>
    <xf numFmtId="0" fontId="0" fillId="29" borderId="53" xfId="0" applyFont="1" applyFill="1" applyBorder="1" applyAlignment="1">
      <alignment horizontal="center" vertical="center" textRotation="90" wrapText="1"/>
    </xf>
    <xf numFmtId="0" fontId="0" fillId="3" borderId="51" xfId="0" applyFont="1" applyFill="1" applyBorder="1" applyAlignment="1" applyProtection="1">
      <alignment horizontal="left" vertical="center" wrapText="1"/>
      <protection locked="0"/>
    </xf>
    <xf numFmtId="0" fontId="0" fillId="29" borderId="41" xfId="0" applyFont="1" applyFill="1" applyBorder="1" applyAlignment="1">
      <alignment horizontal="center" vertical="center" textRotation="90" wrapText="1"/>
    </xf>
    <xf numFmtId="9" fontId="0" fillId="0" borderId="41" xfId="0" applyNumberFormat="1" applyFont="1" applyBorder="1" applyAlignment="1" applyProtection="1">
      <alignment horizontal="center" vertical="center" wrapText="1"/>
      <protection locked="0"/>
    </xf>
    <xf numFmtId="0" fontId="0" fillId="0" borderId="73"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0" fillId="29" borderId="3" xfId="0" applyFont="1" applyFill="1" applyBorder="1" applyAlignment="1">
      <alignment horizontal="center" vertical="center" textRotation="90" wrapText="1"/>
    </xf>
    <xf numFmtId="0" fontId="0" fillId="29" borderId="53" xfId="0" applyFont="1" applyFill="1" applyBorder="1" applyAlignment="1" applyProtection="1">
      <alignment horizontal="center" vertical="center" textRotation="90" wrapText="1"/>
      <protection locked="0"/>
    </xf>
    <xf numFmtId="1" fontId="1" fillId="0" borderId="28" xfId="0" applyNumberFormat="1" applyFont="1" applyBorder="1" applyAlignment="1">
      <alignment horizontal="center" vertical="top" wrapText="1"/>
    </xf>
    <xf numFmtId="0" fontId="0" fillId="0" borderId="51" xfId="0" applyFont="1" applyBorder="1" applyAlignment="1" applyProtection="1">
      <alignment horizontal="center" vertical="top" wrapText="1"/>
      <protection locked="0"/>
    </xf>
    <xf numFmtId="0" fontId="0" fillId="29" borderId="51" xfId="0" applyFont="1" applyFill="1" applyBorder="1" applyAlignment="1" applyProtection="1">
      <alignment horizontal="center" vertical="top" textRotation="90" wrapText="1"/>
      <protection locked="0"/>
    </xf>
    <xf numFmtId="0" fontId="0" fillId="0" borderId="0" xfId="0" applyFont="1" applyAlignment="1" applyProtection="1">
      <alignment vertical="top" wrapText="1"/>
      <protection locked="0"/>
    </xf>
    <xf numFmtId="0" fontId="0" fillId="29" borderId="28" xfId="0" applyFont="1" applyFill="1" applyBorder="1" applyAlignment="1">
      <alignment horizontal="center" vertical="top" textRotation="90" wrapText="1"/>
    </xf>
    <xf numFmtId="0" fontId="0" fillId="29" borderId="28" xfId="0" applyFont="1" applyFill="1" applyBorder="1" applyAlignment="1" applyProtection="1">
      <alignment horizontal="center" vertical="top" textRotation="90" wrapText="1"/>
      <protection locked="0"/>
    </xf>
    <xf numFmtId="9" fontId="5" fillId="29" borderId="28" xfId="66" applyFont="1" applyFill="1" applyBorder="1" applyAlignment="1" applyProtection="1">
      <alignment horizontal="center" vertical="top" wrapText="1"/>
    </xf>
    <xf numFmtId="9" fontId="7" fillId="29" borderId="28" xfId="0" applyNumberFormat="1" applyFont="1" applyFill="1" applyBorder="1" applyAlignment="1">
      <alignment horizontal="center" vertical="top" wrapText="1"/>
    </xf>
    <xf numFmtId="9" fontId="1" fillId="29" borderId="28" xfId="0" applyNumberFormat="1" applyFont="1" applyFill="1" applyBorder="1" applyAlignment="1">
      <alignment horizontal="center" vertical="top"/>
    </xf>
    <xf numFmtId="0" fontId="5" fillId="29" borderId="28" xfId="0" applyFont="1" applyFill="1" applyBorder="1" applyAlignment="1" applyProtection="1">
      <alignment horizontal="center" vertical="top" textRotation="90" wrapText="1"/>
      <protection locked="0"/>
    </xf>
    <xf numFmtId="0" fontId="0" fillId="3" borderId="51" xfId="0" applyFont="1" applyFill="1" applyBorder="1" applyAlignment="1" applyProtection="1">
      <alignment horizontal="center" vertical="center" wrapText="1"/>
      <protection locked="0"/>
    </xf>
    <xf numFmtId="0" fontId="0" fillId="29" borderId="3" xfId="0" applyFont="1" applyFill="1" applyBorder="1" applyAlignment="1" applyProtection="1">
      <alignment horizontal="center" vertical="center" textRotation="90" wrapText="1"/>
      <protection locked="0"/>
    </xf>
    <xf numFmtId="0" fontId="0" fillId="3" borderId="41" xfId="0" applyFont="1" applyFill="1" applyBorder="1" applyAlignment="1" applyProtection="1">
      <alignment horizontal="center" vertical="center" wrapText="1"/>
      <protection locked="0"/>
    </xf>
    <xf numFmtId="0" fontId="40" fillId="3" borderId="51" xfId="0" applyFont="1" applyFill="1" applyBorder="1" applyAlignment="1" applyProtection="1">
      <alignment horizontal="center" vertical="center" wrapText="1"/>
      <protection locked="0"/>
    </xf>
    <xf numFmtId="0" fontId="0" fillId="0" borderId="51" xfId="0" applyFont="1" applyBorder="1" applyAlignment="1" applyProtection="1">
      <alignment horizontal="center" vertical="center"/>
      <protection locked="0"/>
    </xf>
    <xf numFmtId="0" fontId="0" fillId="3" borderId="0" xfId="0" applyFont="1" applyFill="1" applyAlignment="1" applyProtection="1">
      <alignment horizontal="justify" vertical="center"/>
      <protection locked="0"/>
    </xf>
    <xf numFmtId="0" fontId="5" fillId="29" borderId="28" xfId="0" applyFont="1" applyFill="1" applyBorder="1" applyAlignment="1">
      <alignment horizontal="center" vertical="center" textRotation="90" wrapText="1"/>
    </xf>
    <xf numFmtId="9" fontId="7" fillId="29" borderId="28" xfId="0" applyNumberFormat="1" applyFont="1" applyFill="1" applyBorder="1" applyAlignment="1">
      <alignment horizontal="center" vertical="center"/>
    </xf>
    <xf numFmtId="0" fontId="5" fillId="29" borderId="41" xfId="0" applyFont="1" applyFill="1" applyBorder="1" applyAlignment="1">
      <alignment horizontal="center" vertical="center" textRotation="90" wrapText="1"/>
    </xf>
    <xf numFmtId="0" fontId="40" fillId="0" borderId="28" xfId="0" applyFont="1" applyBorder="1" applyAlignment="1" applyProtection="1">
      <alignment horizontal="justify" vertical="center"/>
      <protection locked="0"/>
    </xf>
    <xf numFmtId="0" fontId="40" fillId="0" borderId="7" xfId="0" applyFont="1" applyBorder="1" applyAlignment="1" applyProtection="1">
      <alignment horizontal="justify" vertical="center"/>
      <protection locked="0"/>
    </xf>
    <xf numFmtId="0" fontId="0" fillId="0" borderId="28" xfId="0" applyFont="1" applyBorder="1" applyAlignment="1" applyProtection="1">
      <alignment horizontal="center" vertical="center" textRotation="90" wrapText="1"/>
      <protection locked="0"/>
    </xf>
    <xf numFmtId="0" fontId="0" fillId="0" borderId="28" xfId="0" applyFont="1" applyBorder="1" applyAlignment="1">
      <alignment horizontal="center" vertical="center" textRotation="90" wrapText="1"/>
    </xf>
    <xf numFmtId="0" fontId="0" fillId="0" borderId="51" xfId="0" applyFont="1" applyBorder="1" applyAlignment="1" applyProtection="1">
      <alignment horizontal="center" vertical="center" textRotation="90" wrapText="1"/>
      <protection locked="0"/>
    </xf>
    <xf numFmtId="0" fontId="0" fillId="0" borderId="51" xfId="0" applyFont="1" applyBorder="1" applyAlignment="1">
      <alignment horizontal="center" vertical="center" textRotation="90" wrapText="1"/>
    </xf>
    <xf numFmtId="0" fontId="0" fillId="0" borderId="41" xfId="0" applyFont="1" applyBorder="1" applyAlignment="1" applyProtection="1">
      <alignment horizontal="center" vertical="center" textRotation="90" wrapText="1"/>
      <protection locked="0"/>
    </xf>
    <xf numFmtId="0" fontId="0" fillId="0" borderId="41" xfId="0" applyFont="1" applyBorder="1" applyAlignment="1">
      <alignment horizontal="center" vertical="center" textRotation="90" wrapText="1"/>
    </xf>
    <xf numFmtId="0" fontId="0" fillId="0" borderId="53" xfId="0" applyFont="1" applyBorder="1" applyAlignment="1">
      <alignment horizontal="center" vertical="center" textRotation="90" wrapText="1"/>
    </xf>
    <xf numFmtId="0" fontId="47" fillId="0" borderId="51" xfId="0" applyFont="1" applyBorder="1" applyAlignment="1" applyProtection="1">
      <alignment horizontal="left" vertical="center" wrapText="1"/>
      <protection locked="0"/>
    </xf>
    <xf numFmtId="0" fontId="5" fillId="0" borderId="51" xfId="0" applyFont="1" applyBorder="1" applyAlignment="1">
      <alignment horizontal="center" vertical="center" textRotation="90" wrapText="1"/>
    </xf>
    <xf numFmtId="9" fontId="7" fillId="0" borderId="51" xfId="0" applyNumberFormat="1" applyFont="1" applyBorder="1" applyAlignment="1">
      <alignment horizontal="center" vertical="center"/>
    </xf>
    <xf numFmtId="0" fontId="6" fillId="0" borderId="5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0" fillId="0" borderId="5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0" fillId="0" borderId="3" xfId="0" applyFont="1" applyBorder="1" applyAlignment="1">
      <alignment horizontal="center" vertical="center" textRotation="90" wrapText="1"/>
    </xf>
    <xf numFmtId="0" fontId="0" fillId="0" borderId="53" xfId="0" applyFont="1" applyBorder="1" applyAlignment="1" applyProtection="1">
      <alignment horizontal="center" vertical="center" textRotation="90" wrapText="1"/>
      <protection locked="0"/>
    </xf>
    <xf numFmtId="0" fontId="0" fillId="0" borderId="3" xfId="0" applyFont="1" applyBorder="1" applyAlignment="1" applyProtection="1">
      <alignment horizontal="center" vertical="center" textRotation="90" wrapText="1"/>
      <protection locked="0"/>
    </xf>
    <xf numFmtId="0" fontId="0" fillId="29" borderId="42" xfId="0" applyFont="1" applyFill="1" applyBorder="1" applyAlignment="1" applyProtection="1">
      <alignment horizontal="center" vertical="center" wrapText="1"/>
      <protection locked="0"/>
    </xf>
    <xf numFmtId="0" fontId="0" fillId="0" borderId="51" xfId="0" applyFont="1" applyBorder="1" applyAlignment="1" applyProtection="1">
      <alignment horizontal="justify" vertical="center" wrapText="1"/>
      <protection locked="0"/>
    </xf>
    <xf numFmtId="0" fontId="0" fillId="29" borderId="7" xfId="0" applyFont="1" applyFill="1" applyBorder="1" applyAlignment="1" applyProtection="1">
      <alignment horizontal="center" vertical="center" wrapText="1"/>
      <protection locked="0"/>
    </xf>
    <xf numFmtId="0" fontId="0" fillId="29" borderId="43" xfId="0" applyFont="1" applyFill="1" applyBorder="1" applyAlignment="1" applyProtection="1">
      <alignment horizontal="center" vertical="center" wrapText="1"/>
      <protection locked="0"/>
    </xf>
    <xf numFmtId="0" fontId="0" fillId="0" borderId="54" xfId="0" applyFont="1" applyBorder="1" applyAlignment="1" applyProtection="1">
      <alignment horizontal="center" vertical="center" wrapText="1"/>
      <protection locked="0"/>
    </xf>
    <xf numFmtId="0" fontId="0" fillId="31" borderId="51" xfId="0" applyFont="1" applyFill="1" applyBorder="1" applyAlignment="1" applyProtection="1">
      <alignment horizontal="center" vertical="center" wrapText="1"/>
      <protection locked="0"/>
    </xf>
    <xf numFmtId="0" fontId="32" fillId="0" borderId="51" xfId="0" applyFont="1" applyBorder="1" applyAlignment="1" applyProtection="1">
      <alignment vertical="center" wrapText="1"/>
      <protection locked="0"/>
    </xf>
    <xf numFmtId="0" fontId="30" fillId="0" borderId="42" xfId="0" applyFont="1" applyFill="1" applyBorder="1" applyAlignment="1" applyProtection="1">
      <alignment horizontal="center" vertical="center" wrapText="1"/>
      <protection locked="0"/>
    </xf>
    <xf numFmtId="9" fontId="13" fillId="29" borderId="28" xfId="66" applyFont="1" applyFill="1" applyBorder="1" applyAlignment="1" applyProtection="1">
      <alignment horizontal="center" vertical="center" wrapText="1"/>
    </xf>
    <xf numFmtId="9" fontId="13" fillId="29" borderId="51" xfId="66" applyFont="1" applyFill="1" applyBorder="1" applyAlignment="1" applyProtection="1">
      <alignment horizontal="center" vertical="center" wrapText="1"/>
    </xf>
    <xf numFmtId="9" fontId="13" fillId="29" borderId="41" xfId="66" applyFont="1" applyFill="1" applyBorder="1" applyAlignment="1" applyProtection="1">
      <alignment horizontal="center" vertical="center" wrapText="1"/>
    </xf>
    <xf numFmtId="9" fontId="33" fillId="29" borderId="28" xfId="0" applyNumberFormat="1" applyFont="1" applyFill="1" applyBorder="1" applyAlignment="1" applyProtection="1">
      <alignment horizontal="center" vertical="center" wrapText="1"/>
    </xf>
    <xf numFmtId="0" fontId="30" fillId="0" borderId="28" xfId="0" applyFont="1" applyFill="1" applyBorder="1" applyAlignment="1" applyProtection="1">
      <alignment horizontal="center" vertical="center" wrapText="1"/>
      <protection locked="0"/>
    </xf>
    <xf numFmtId="0" fontId="30" fillId="0" borderId="51"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protection locked="0"/>
    </xf>
    <xf numFmtId="0" fontId="30" fillId="0" borderId="53" xfId="0" applyFont="1" applyFill="1" applyBorder="1" applyAlignment="1" applyProtection="1">
      <alignment horizontal="center" vertical="center" wrapText="1"/>
      <protection locked="0"/>
    </xf>
    <xf numFmtId="9" fontId="5" fillId="29" borderId="28" xfId="66" applyFont="1" applyFill="1" applyBorder="1" applyAlignment="1" applyProtection="1">
      <alignment horizontal="center" vertical="center" wrapText="1"/>
    </xf>
    <xf numFmtId="9" fontId="5" fillId="29" borderId="51" xfId="66"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9" fontId="1" fillId="29" borderId="51" xfId="0" applyNumberFormat="1" applyFont="1" applyFill="1" applyBorder="1" applyAlignment="1" applyProtection="1">
      <alignment horizontal="center" vertical="center"/>
    </xf>
    <xf numFmtId="9" fontId="7" fillId="29" borderId="51" xfId="0" applyNumberFormat="1" applyFont="1" applyFill="1" applyBorder="1" applyAlignment="1" applyProtection="1">
      <alignment horizontal="center" vertical="center" wrapText="1"/>
    </xf>
    <xf numFmtId="0" fontId="0" fillId="29" borderId="51" xfId="0" applyFont="1" applyFill="1" applyBorder="1" applyAlignment="1" applyProtection="1">
      <alignment horizontal="center" vertical="center" textRotation="90" wrapText="1"/>
    </xf>
    <xf numFmtId="9" fontId="1" fillId="29" borderId="28" xfId="0" applyNumberFormat="1" applyFont="1" applyFill="1" applyBorder="1" applyAlignment="1" applyProtection="1">
      <alignment horizontal="center" vertical="center"/>
    </xf>
    <xf numFmtId="9" fontId="7" fillId="29" borderId="28" xfId="0" applyNumberFormat="1" applyFont="1" applyFill="1" applyBorder="1" applyAlignment="1" applyProtection="1">
      <alignment horizontal="center" vertical="center" wrapText="1"/>
    </xf>
    <xf numFmtId="0" fontId="0" fillId="29" borderId="28" xfId="0" applyFont="1" applyFill="1" applyBorder="1" applyAlignment="1" applyProtection="1">
      <alignment horizontal="center" vertical="center" textRotation="90" wrapText="1"/>
    </xf>
    <xf numFmtId="0" fontId="30" fillId="0" borderId="28" xfId="0" applyFont="1" applyFill="1" applyBorder="1" applyAlignment="1" applyProtection="1">
      <alignment horizontal="center" vertical="center" wrapText="1"/>
      <protection locked="0"/>
    </xf>
    <xf numFmtId="0" fontId="30" fillId="0" borderId="51"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51" xfId="0" applyFont="1" applyBorder="1" applyAlignment="1" applyProtection="1">
      <alignment horizontal="center" vertical="center" wrapText="1"/>
      <protection locked="0"/>
    </xf>
    <xf numFmtId="9" fontId="33" fillId="29" borderId="28" xfId="0" applyNumberFormat="1" applyFont="1" applyFill="1" applyBorder="1" applyAlignment="1" applyProtection="1">
      <alignment horizontal="center" vertical="center" wrapText="1"/>
    </xf>
    <xf numFmtId="0" fontId="13" fillId="0" borderId="51" xfId="0" applyFont="1" applyBorder="1" applyAlignment="1" applyProtection="1">
      <alignment horizontal="center" vertical="center" wrapText="1"/>
      <protection locked="0"/>
    </xf>
    <xf numFmtId="9" fontId="13" fillId="29" borderId="28" xfId="66" applyFont="1" applyFill="1" applyBorder="1" applyAlignment="1" applyProtection="1">
      <alignment horizontal="center" vertical="center" wrapText="1"/>
    </xf>
    <xf numFmtId="9" fontId="13" fillId="29" borderId="51" xfId="66" applyFont="1" applyFill="1" applyBorder="1" applyAlignment="1" applyProtection="1">
      <alignment horizontal="center" vertical="center" wrapText="1"/>
    </xf>
    <xf numFmtId="9" fontId="13" fillId="29" borderId="41" xfId="66" applyFont="1" applyFill="1" applyBorder="1" applyAlignment="1" applyProtection="1">
      <alignment horizontal="center" vertical="center" wrapText="1"/>
    </xf>
    <xf numFmtId="0" fontId="30" fillId="0" borderId="42"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top" wrapText="1"/>
      <protection locked="0"/>
    </xf>
    <xf numFmtId="0" fontId="13" fillId="0" borderId="51" xfId="0" applyFont="1" applyFill="1" applyBorder="1" applyAlignment="1" applyProtection="1">
      <alignment horizontal="center" vertical="top" wrapText="1"/>
      <protection locked="0"/>
    </xf>
    <xf numFmtId="0" fontId="5" fillId="0" borderId="51" xfId="0" applyFont="1" applyFill="1" applyBorder="1" applyAlignment="1" applyProtection="1">
      <alignment horizontal="center" vertical="center" wrapText="1"/>
      <protection locked="0"/>
    </xf>
    <xf numFmtId="0" fontId="13" fillId="0" borderId="51" xfId="0" applyFont="1" applyBorder="1" applyAlignment="1" applyProtection="1">
      <alignment horizontal="center" vertical="top" wrapText="1"/>
      <protection locked="0"/>
    </xf>
    <xf numFmtId="0" fontId="42" fillId="0" borderId="51" xfId="0" applyFont="1" applyFill="1" applyBorder="1" applyAlignment="1" applyProtection="1">
      <alignment vertical="center" wrapText="1"/>
      <protection locked="0"/>
    </xf>
    <xf numFmtId="0" fontId="7" fillId="0" borderId="51" xfId="0" applyFont="1" applyFill="1" applyBorder="1" applyAlignment="1" applyProtection="1">
      <alignment horizontal="center" vertical="center" wrapText="1"/>
    </xf>
    <xf numFmtId="0" fontId="0" fillId="0" borderId="51" xfId="0" applyFont="1" applyFill="1" applyBorder="1" applyAlignment="1" applyProtection="1">
      <alignment horizontal="center" vertical="center" wrapText="1"/>
    </xf>
    <xf numFmtId="0" fontId="13" fillId="0" borderId="51" xfId="0" applyFont="1" applyFill="1" applyBorder="1" applyAlignment="1" applyProtection="1">
      <alignment horizontal="left" vertical="center" wrapText="1"/>
    </xf>
    <xf numFmtId="0" fontId="46" fillId="0" borderId="51" xfId="0" applyFont="1" applyFill="1" applyBorder="1" applyAlignment="1" applyProtection="1">
      <alignment horizontal="center" vertical="center" wrapText="1"/>
    </xf>
    <xf numFmtId="0" fontId="46" fillId="0" borderId="51" xfId="0" applyFont="1" applyFill="1" applyBorder="1" applyAlignment="1">
      <alignment horizontal="center" vertical="center" wrapText="1"/>
    </xf>
    <xf numFmtId="0" fontId="13" fillId="0" borderId="5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0" fillId="0" borderId="0" xfId="0" applyFill="1" applyBorder="1"/>
    <xf numFmtId="0" fontId="0" fillId="0" borderId="53" xfId="0" applyFont="1" applyBorder="1" applyAlignment="1">
      <alignment horizontal="left" vertical="center" wrapText="1"/>
    </xf>
    <xf numFmtId="0" fontId="0" fillId="0" borderId="55" xfId="0" applyFont="1" applyBorder="1" applyAlignment="1">
      <alignment horizontal="left" vertical="center" wrapText="1"/>
    </xf>
    <xf numFmtId="0" fontId="4" fillId="38" borderId="51" xfId="0" applyFont="1" applyFill="1" applyBorder="1" applyAlignment="1">
      <alignment horizontal="center"/>
    </xf>
    <xf numFmtId="0" fontId="0" fillId="0" borderId="55" xfId="0" applyFont="1" applyBorder="1" applyAlignment="1">
      <alignment horizontal="left" vertical="center"/>
    </xf>
    <xf numFmtId="0" fontId="30" fillId="0" borderId="28" xfId="0" applyFont="1" applyFill="1" applyBorder="1" applyAlignment="1" applyProtection="1">
      <alignment horizontal="center" vertical="center" wrapText="1"/>
      <protection locked="0"/>
    </xf>
    <xf numFmtId="0" fontId="30" fillId="0" borderId="51"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73" xfId="0" applyFont="1" applyFill="1" applyBorder="1" applyAlignment="1" applyProtection="1">
      <alignment horizontal="center" vertical="center" wrapText="1"/>
      <protection locked="0"/>
    </xf>
    <xf numFmtId="9" fontId="33" fillId="29" borderId="28" xfId="0" applyNumberFormat="1" applyFont="1" applyFill="1" applyBorder="1" applyAlignment="1" applyProtection="1">
      <alignment horizontal="center" vertical="center" wrapText="1"/>
    </xf>
    <xf numFmtId="0" fontId="33" fillId="29" borderId="51" xfId="0" applyFont="1" applyFill="1" applyBorder="1" applyAlignment="1" applyProtection="1">
      <alignment horizontal="center" vertical="center" wrapText="1"/>
    </xf>
    <xf numFmtId="0" fontId="33" fillId="29" borderId="41" xfId="0" applyFont="1" applyFill="1" applyBorder="1" applyAlignment="1" applyProtection="1">
      <alignment horizontal="center" vertical="center" wrapText="1"/>
    </xf>
    <xf numFmtId="0" fontId="13" fillId="29" borderId="28" xfId="0" applyFont="1" applyFill="1" applyBorder="1" applyAlignment="1" applyProtection="1">
      <alignment horizontal="center" vertical="center" wrapText="1"/>
    </xf>
    <xf numFmtId="0" fontId="13" fillId="29" borderId="51" xfId="0" applyFont="1" applyFill="1" applyBorder="1" applyAlignment="1" applyProtection="1">
      <alignment horizontal="center" vertical="center" wrapText="1"/>
    </xf>
    <xf numFmtId="0" fontId="13" fillId="29" borderId="41" xfId="0" applyFont="1" applyFill="1" applyBorder="1" applyAlignment="1" applyProtection="1">
      <alignment horizontal="center" vertical="center" wrapText="1"/>
    </xf>
    <xf numFmtId="9" fontId="13" fillId="29" borderId="28" xfId="66" applyFont="1" applyFill="1" applyBorder="1" applyAlignment="1" applyProtection="1">
      <alignment horizontal="center" vertical="center" wrapText="1"/>
    </xf>
    <xf numFmtId="9" fontId="13" fillId="29" borderId="51" xfId="66" applyFont="1" applyFill="1" applyBorder="1" applyAlignment="1" applyProtection="1">
      <alignment horizontal="center" vertical="center" wrapText="1"/>
    </xf>
    <xf numFmtId="9" fontId="13" fillId="29" borderId="41" xfId="66" applyFont="1" applyFill="1" applyBorder="1" applyAlignment="1" applyProtection="1">
      <alignment horizontal="center" vertical="center" wrapText="1"/>
    </xf>
    <xf numFmtId="0" fontId="30" fillId="29" borderId="28" xfId="0" applyFont="1" applyFill="1" applyBorder="1" applyAlignment="1" applyProtection="1">
      <alignment horizontal="center" vertical="center" wrapText="1"/>
    </xf>
    <xf numFmtId="0" fontId="30" fillId="29" borderId="51" xfId="0" applyFont="1" applyFill="1" applyBorder="1" applyAlignment="1" applyProtection="1">
      <alignment horizontal="center" vertical="center" wrapText="1"/>
    </xf>
    <xf numFmtId="0" fontId="30" fillId="29" borderId="41" xfId="0" applyFont="1" applyFill="1" applyBorder="1" applyAlignment="1" applyProtection="1">
      <alignment horizontal="center" vertical="center" wrapText="1"/>
    </xf>
    <xf numFmtId="9" fontId="30" fillId="0" borderId="28" xfId="0" applyNumberFormat="1" applyFont="1" applyFill="1" applyBorder="1" applyAlignment="1" applyProtection="1">
      <alignment horizontal="center" vertical="center" wrapText="1"/>
      <protection locked="0"/>
    </xf>
    <xf numFmtId="9" fontId="30" fillId="0" borderId="51" xfId="0" applyNumberFormat="1" applyFont="1" applyFill="1" applyBorder="1" applyAlignment="1" applyProtection="1">
      <alignment horizontal="center" vertical="center" wrapText="1"/>
      <protection locked="0"/>
    </xf>
    <xf numFmtId="9" fontId="30" fillId="0" borderId="41" xfId="0" applyNumberFormat="1" applyFont="1" applyFill="1" applyBorder="1" applyAlignment="1" applyProtection="1">
      <alignment horizontal="center" vertical="center" wrapText="1"/>
      <protection locked="0"/>
    </xf>
    <xf numFmtId="0" fontId="50" fillId="0" borderId="51" xfId="0" applyFont="1" applyFill="1" applyBorder="1" applyAlignment="1" applyProtection="1">
      <alignment horizontal="center" vertical="top" wrapText="1"/>
      <protection locked="0"/>
    </xf>
    <xf numFmtId="0" fontId="30" fillId="0" borderId="51" xfId="0" applyFont="1" applyFill="1" applyBorder="1" applyAlignment="1" applyProtection="1">
      <alignment horizontal="center" vertical="top" wrapText="1"/>
      <protection locked="0"/>
    </xf>
    <xf numFmtId="0" fontId="13" fillId="29" borderId="28" xfId="0" applyFont="1" applyFill="1" applyBorder="1" applyAlignment="1" applyProtection="1">
      <alignment horizontal="center" vertical="center" wrapText="1"/>
      <protection locked="0"/>
    </xf>
    <xf numFmtId="0" fontId="13" fillId="29" borderId="51" xfId="0" applyFont="1" applyFill="1" applyBorder="1" applyAlignment="1" applyProtection="1">
      <alignment horizontal="center" vertical="center" wrapText="1"/>
      <protection locked="0"/>
    </xf>
    <xf numFmtId="0" fontId="13" fillId="29" borderId="41" xfId="0" applyFont="1" applyFill="1" applyBorder="1" applyAlignment="1" applyProtection="1">
      <alignment horizontal="center" vertical="center" wrapText="1"/>
      <protection locked="0"/>
    </xf>
    <xf numFmtId="14" fontId="30" fillId="0" borderId="28" xfId="0" applyNumberFormat="1" applyFont="1" applyFill="1" applyBorder="1" applyAlignment="1" applyProtection="1">
      <alignment horizontal="center" vertical="center" wrapText="1"/>
      <protection locked="0"/>
    </xf>
    <xf numFmtId="14" fontId="30" fillId="0" borderId="51" xfId="0" applyNumberFormat="1" applyFont="1" applyFill="1" applyBorder="1" applyAlignment="1" applyProtection="1">
      <alignment horizontal="center" vertical="center" wrapText="1"/>
      <protection locked="0"/>
    </xf>
    <xf numFmtId="14" fontId="30" fillId="0" borderId="41" xfId="0" applyNumberFormat="1" applyFont="1" applyFill="1" applyBorder="1" applyAlignment="1" applyProtection="1">
      <alignment horizontal="center" vertical="center" wrapText="1"/>
      <protection locked="0"/>
    </xf>
    <xf numFmtId="0" fontId="33" fillId="0" borderId="48" xfId="0" applyFont="1" applyFill="1" applyBorder="1" applyAlignment="1" applyProtection="1">
      <alignment horizontal="center" vertical="center" wrapText="1"/>
      <protection locked="0"/>
    </xf>
    <xf numFmtId="0" fontId="33" fillId="0" borderId="52" xfId="0" applyFont="1" applyFill="1" applyBorder="1" applyAlignment="1" applyProtection="1">
      <alignment horizontal="center" vertical="center" wrapText="1"/>
      <protection locked="0"/>
    </xf>
    <xf numFmtId="0" fontId="33" fillId="0" borderId="49" xfId="0" applyFont="1" applyFill="1" applyBorder="1" applyAlignment="1" applyProtection="1">
      <alignment horizontal="center" vertical="center" wrapText="1"/>
      <protection locked="0"/>
    </xf>
    <xf numFmtId="0" fontId="33" fillId="0" borderId="42"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center" vertical="center" wrapText="1"/>
      <protection locked="0"/>
    </xf>
    <xf numFmtId="0" fontId="33" fillId="0" borderId="43" xfId="0" applyFont="1" applyFill="1" applyBorder="1" applyAlignment="1" applyProtection="1">
      <alignment horizontal="center" vertical="center" wrapText="1"/>
      <protection locked="0"/>
    </xf>
    <xf numFmtId="0" fontId="33" fillId="0" borderId="28" xfId="0" applyFont="1" applyFill="1" applyBorder="1" applyAlignment="1" applyProtection="1">
      <alignment horizontal="center" vertical="center" wrapText="1"/>
      <protection locked="0"/>
    </xf>
    <xf numFmtId="0" fontId="33" fillId="0" borderId="51" xfId="0" applyFont="1" applyFill="1" applyBorder="1" applyAlignment="1" applyProtection="1">
      <alignment horizontal="center" vertical="center" wrapText="1"/>
      <protection locked="0"/>
    </xf>
    <xf numFmtId="0" fontId="33" fillId="0" borderId="41"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50" fillId="0" borderId="42" xfId="0" applyFont="1" applyFill="1" applyBorder="1" applyAlignment="1" applyProtection="1">
      <alignment horizontal="center" vertical="center" wrapText="1"/>
    </xf>
    <xf numFmtId="0" fontId="50" fillId="0" borderId="7" xfId="0" applyFont="1" applyFill="1" applyBorder="1" applyAlignment="1" applyProtection="1">
      <alignment horizontal="center" vertical="center" wrapText="1"/>
    </xf>
    <xf numFmtId="0" fontId="50" fillId="0" borderId="43" xfId="0" applyFont="1" applyFill="1" applyBorder="1" applyAlignment="1" applyProtection="1">
      <alignment horizontal="center" vertical="center" wrapText="1"/>
    </xf>
    <xf numFmtId="0" fontId="30" fillId="0" borderId="42" xfId="0" applyFont="1" applyFill="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30" fillId="0" borderId="43"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43" xfId="0" applyFont="1" applyFill="1" applyBorder="1" applyAlignment="1" applyProtection="1">
      <alignment horizontal="center" vertical="center" wrapText="1"/>
    </xf>
    <xf numFmtId="9" fontId="13" fillId="0" borderId="28" xfId="66" applyFont="1" applyFill="1" applyBorder="1" applyAlignment="1" applyProtection="1">
      <alignment horizontal="center" vertical="center" wrapText="1"/>
      <protection locked="0"/>
    </xf>
    <xf numFmtId="9" fontId="13" fillId="0" borderId="51" xfId="66" applyFont="1" applyFill="1" applyBorder="1" applyAlignment="1" applyProtection="1">
      <alignment horizontal="center" vertical="center" wrapText="1"/>
      <protection locked="0"/>
    </xf>
    <xf numFmtId="9" fontId="13" fillId="0" borderId="41" xfId="66" applyFont="1" applyFill="1" applyBorder="1" applyAlignment="1" applyProtection="1">
      <alignment horizontal="center" vertical="center" wrapText="1"/>
      <protection locked="0"/>
    </xf>
    <xf numFmtId="14" fontId="13" fillId="0" borderId="28" xfId="0" applyNumberFormat="1" applyFont="1" applyFill="1" applyBorder="1" applyAlignment="1" applyProtection="1">
      <alignment horizontal="center" vertical="center" wrapText="1"/>
      <protection locked="0"/>
    </xf>
    <xf numFmtId="14" fontId="13" fillId="0" borderId="51" xfId="0" applyNumberFormat="1" applyFont="1" applyFill="1" applyBorder="1" applyAlignment="1" applyProtection="1">
      <alignment horizontal="center" vertical="center" wrapText="1"/>
      <protection locked="0"/>
    </xf>
    <xf numFmtId="14" fontId="13" fillId="0" borderId="41" xfId="0" applyNumberFormat="1" applyFont="1" applyFill="1" applyBorder="1" applyAlignment="1" applyProtection="1">
      <alignment horizontal="center" vertical="center" wrapText="1"/>
      <protection locked="0"/>
    </xf>
    <xf numFmtId="0" fontId="30" fillId="0" borderId="31"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9" fontId="30" fillId="0" borderId="31" xfId="0" applyNumberFormat="1" applyFont="1" applyFill="1" applyBorder="1" applyAlignment="1" applyProtection="1">
      <alignment horizontal="center" vertical="center" wrapText="1"/>
      <protection locked="0"/>
    </xf>
    <xf numFmtId="9" fontId="30" fillId="0" borderId="33" xfId="0" applyNumberFormat="1"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50" fillId="0" borderId="56" xfId="0" applyFont="1" applyFill="1" applyBorder="1" applyAlignment="1" applyProtection="1">
      <alignment horizontal="center" vertical="top" wrapText="1"/>
      <protection locked="0"/>
    </xf>
    <xf numFmtId="0" fontId="50" fillId="0" borderId="58" xfId="0" applyFont="1" applyFill="1" applyBorder="1" applyAlignment="1" applyProtection="1">
      <alignment horizontal="center" vertical="top" wrapText="1"/>
      <protection locked="0"/>
    </xf>
    <xf numFmtId="0" fontId="50" fillId="0" borderId="60" xfId="0" applyFont="1" applyFill="1" applyBorder="1" applyAlignment="1" applyProtection="1">
      <alignment horizontal="center" vertical="top" wrapText="1"/>
      <protection locked="0"/>
    </xf>
    <xf numFmtId="0" fontId="13" fillId="0" borderId="42"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vertical="top" wrapText="1"/>
      <protection locked="0"/>
    </xf>
    <xf numFmtId="0" fontId="13" fillId="0" borderId="43" xfId="0" applyFont="1" applyFill="1" applyBorder="1" applyAlignment="1" applyProtection="1">
      <alignment horizontal="center" vertical="top" wrapText="1"/>
      <protection locked="0"/>
    </xf>
    <xf numFmtId="0" fontId="30" fillId="0" borderId="57" xfId="0" applyFont="1" applyFill="1" applyBorder="1" applyAlignment="1" applyProtection="1">
      <alignment horizontal="center" vertical="top" wrapText="1"/>
      <protection locked="0"/>
    </xf>
    <xf numFmtId="0" fontId="30" fillId="0" borderId="59" xfId="0" applyFont="1" applyFill="1" applyBorder="1" applyAlignment="1" applyProtection="1">
      <alignment horizontal="center" vertical="top" wrapText="1"/>
      <protection locked="0"/>
    </xf>
    <xf numFmtId="0" fontId="30" fillId="0" borderId="61" xfId="0" applyFont="1" applyFill="1" applyBorder="1" applyAlignment="1" applyProtection="1">
      <alignment horizontal="center" vertical="top" wrapText="1"/>
      <protection locked="0"/>
    </xf>
    <xf numFmtId="9" fontId="13" fillId="0" borderId="28" xfId="0" applyNumberFormat="1" applyFont="1" applyFill="1" applyBorder="1" applyAlignment="1" applyProtection="1">
      <alignment horizontal="center" vertical="center" wrapText="1"/>
      <protection locked="0"/>
    </xf>
    <xf numFmtId="9" fontId="13" fillId="0" borderId="51" xfId="0" applyNumberFormat="1" applyFont="1" applyFill="1" applyBorder="1" applyAlignment="1" applyProtection="1">
      <alignment horizontal="center" vertical="center" wrapText="1"/>
      <protection locked="0"/>
    </xf>
    <xf numFmtId="9" fontId="13" fillId="0" borderId="41" xfId="0" applyNumberFormat="1" applyFont="1" applyFill="1" applyBorder="1" applyAlignment="1" applyProtection="1">
      <alignment horizontal="center" vertical="center" wrapText="1"/>
      <protection locked="0"/>
    </xf>
    <xf numFmtId="9" fontId="55" fillId="32" borderId="28" xfId="0" applyNumberFormat="1" applyFont="1" applyFill="1" applyBorder="1" applyAlignment="1" applyProtection="1">
      <alignment horizontal="center" vertical="center" wrapText="1"/>
    </xf>
    <xf numFmtId="0" fontId="55" fillId="32" borderId="51" xfId="0" applyFont="1" applyFill="1" applyBorder="1" applyAlignment="1" applyProtection="1">
      <alignment horizontal="center" vertical="center" wrapText="1"/>
    </xf>
    <xf numFmtId="0" fontId="55" fillId="32" borderId="41" xfId="0" applyFont="1" applyFill="1" applyBorder="1" applyAlignment="1" applyProtection="1">
      <alignment horizontal="center" vertical="center" wrapText="1"/>
    </xf>
    <xf numFmtId="0" fontId="46" fillId="32" borderId="28" xfId="0" applyFont="1" applyFill="1" applyBorder="1" applyAlignment="1" applyProtection="1">
      <alignment horizontal="center" vertical="center" wrapText="1"/>
    </xf>
    <xf numFmtId="0" fontId="46" fillId="32" borderId="51" xfId="0" applyFont="1" applyFill="1" applyBorder="1" applyAlignment="1" applyProtection="1">
      <alignment horizontal="center" vertical="center" wrapText="1"/>
    </xf>
    <xf numFmtId="0" fontId="46" fillId="32" borderId="41" xfId="0" applyFont="1" applyFill="1" applyBorder="1" applyAlignment="1" applyProtection="1">
      <alignment horizontal="center" vertical="center" wrapText="1"/>
    </xf>
    <xf numFmtId="0" fontId="55" fillId="0" borderId="48" xfId="0" applyFont="1" applyFill="1" applyBorder="1" applyAlignment="1" applyProtection="1">
      <alignment horizontal="center" vertical="center" wrapText="1"/>
      <protection locked="0"/>
    </xf>
    <xf numFmtId="0" fontId="55" fillId="0" borderId="52" xfId="0" applyFont="1" applyFill="1" applyBorder="1" applyAlignment="1" applyProtection="1">
      <alignment horizontal="center" vertical="center" wrapText="1"/>
      <protection locked="0"/>
    </xf>
    <xf numFmtId="0" fontId="55" fillId="0" borderId="49" xfId="0" applyFont="1" applyFill="1" applyBorder="1" applyAlignment="1" applyProtection="1">
      <alignment horizontal="center" vertical="center" wrapText="1"/>
      <protection locked="0"/>
    </xf>
    <xf numFmtId="0" fontId="55" fillId="0" borderId="42" xfId="0" applyFont="1" applyFill="1" applyBorder="1" applyAlignment="1" applyProtection="1">
      <alignment horizontal="center" vertical="center" wrapText="1"/>
      <protection locked="0"/>
    </xf>
    <xf numFmtId="0" fontId="55" fillId="0" borderId="7" xfId="0" applyFont="1" applyFill="1" applyBorder="1" applyAlignment="1" applyProtection="1">
      <alignment horizontal="center" vertical="center" wrapText="1"/>
      <protection locked="0"/>
    </xf>
    <xf numFmtId="0" fontId="55" fillId="0" borderId="43" xfId="0" applyFont="1" applyFill="1" applyBorder="1" applyAlignment="1" applyProtection="1">
      <alignment horizontal="center" vertical="center" wrapText="1"/>
      <protection locked="0"/>
    </xf>
    <xf numFmtId="0" fontId="55" fillId="0" borderId="28" xfId="0" applyFont="1" applyFill="1" applyBorder="1" applyAlignment="1" applyProtection="1">
      <alignment horizontal="center" vertical="center" wrapText="1"/>
      <protection locked="0"/>
    </xf>
    <xf numFmtId="0" fontId="55" fillId="0" borderId="51" xfId="0" applyFont="1" applyFill="1" applyBorder="1" applyAlignment="1" applyProtection="1">
      <alignment horizontal="center" vertical="center" wrapText="1"/>
      <protection locked="0"/>
    </xf>
    <xf numFmtId="0" fontId="55" fillId="0" borderId="41" xfId="0" applyFont="1" applyFill="1" applyBorder="1" applyAlignment="1" applyProtection="1">
      <alignment horizontal="center" vertical="center" wrapText="1"/>
      <protection locked="0"/>
    </xf>
    <xf numFmtId="0" fontId="44" fillId="0" borderId="28" xfId="0" applyFont="1" applyFill="1" applyBorder="1" applyAlignment="1" applyProtection="1">
      <alignment horizontal="center" vertical="center" wrapText="1"/>
      <protection locked="0"/>
    </xf>
    <xf numFmtId="0" fontId="44" fillId="0" borderId="51" xfId="0" applyFont="1" applyFill="1" applyBorder="1" applyAlignment="1" applyProtection="1">
      <alignment horizontal="center" vertical="center" wrapText="1"/>
      <protection locked="0"/>
    </xf>
    <xf numFmtId="0" fontId="44" fillId="0" borderId="41"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center" vertical="center" wrapText="1"/>
      <protection locked="0"/>
    </xf>
    <xf numFmtId="0" fontId="46" fillId="0" borderId="51" xfId="0" applyFont="1" applyFill="1" applyBorder="1" applyAlignment="1" applyProtection="1">
      <alignment horizontal="center" vertical="center" wrapText="1"/>
      <protection locked="0"/>
    </xf>
    <xf numFmtId="0" fontId="46" fillId="0" borderId="41" xfId="0" applyFont="1" applyFill="1" applyBorder="1" applyAlignment="1" applyProtection="1">
      <alignment horizontal="center" vertical="center" wrapText="1"/>
      <protection locked="0"/>
    </xf>
    <xf numFmtId="0" fontId="59" fillId="0" borderId="28" xfId="0" applyFont="1" applyFill="1" applyBorder="1" applyAlignment="1" applyProtection="1">
      <alignment horizontal="center" vertical="center" wrapText="1"/>
    </xf>
    <xf numFmtId="0" fontId="59" fillId="0" borderId="51" xfId="0" applyFont="1" applyFill="1" applyBorder="1" applyAlignment="1" applyProtection="1">
      <alignment horizontal="center" vertical="center" wrapText="1"/>
    </xf>
    <xf numFmtId="0" fontId="59" fillId="0" borderId="41" xfId="0" applyFont="1" applyFill="1" applyBorder="1" applyAlignment="1" applyProtection="1">
      <alignment horizontal="center" vertical="center" wrapText="1"/>
    </xf>
    <xf numFmtId="0" fontId="44" fillId="0" borderId="42" xfId="0" applyFont="1" applyFill="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4" fillId="0" borderId="43" xfId="0" applyFont="1" applyFill="1" applyBorder="1" applyAlignment="1" applyProtection="1">
      <alignment horizontal="center" vertical="center" wrapText="1"/>
      <protection locked="0"/>
    </xf>
    <xf numFmtId="0" fontId="44" fillId="0" borderId="42" xfId="0" applyFont="1" applyFill="1" applyBorder="1" applyAlignment="1" applyProtection="1">
      <alignment horizontal="center" vertical="center" wrapText="1"/>
    </xf>
    <xf numFmtId="0" fontId="44" fillId="0" borderId="7" xfId="0" applyFont="1" applyFill="1" applyBorder="1" applyAlignment="1" applyProtection="1">
      <alignment horizontal="center" vertical="center" wrapText="1"/>
    </xf>
    <xf numFmtId="0" fontId="44" fillId="0" borderId="43" xfId="0" applyFont="1" applyFill="1" applyBorder="1" applyAlignment="1" applyProtection="1">
      <alignment horizontal="center" vertical="center" wrapText="1"/>
    </xf>
    <xf numFmtId="9" fontId="46" fillId="0" borderId="28" xfId="0" applyNumberFormat="1" applyFont="1" applyFill="1" applyBorder="1" applyAlignment="1" applyProtection="1">
      <alignment horizontal="center" vertical="center" wrapText="1"/>
      <protection locked="0"/>
    </xf>
    <xf numFmtId="9" fontId="46" fillId="0" borderId="51" xfId="0" applyNumberFormat="1" applyFont="1" applyFill="1" applyBorder="1" applyAlignment="1" applyProtection="1">
      <alignment horizontal="center" vertical="center" wrapText="1"/>
      <protection locked="0"/>
    </xf>
    <xf numFmtId="9" fontId="46" fillId="0" borderId="41" xfId="0" applyNumberFormat="1" applyFont="1" applyFill="1" applyBorder="1" applyAlignment="1" applyProtection="1">
      <alignment horizontal="center" vertical="center" wrapText="1"/>
      <protection locked="0"/>
    </xf>
    <xf numFmtId="0" fontId="46" fillId="32" borderId="28" xfId="0" applyFont="1" applyFill="1" applyBorder="1" applyAlignment="1" applyProtection="1">
      <alignment horizontal="center" vertical="center" wrapText="1"/>
      <protection locked="0"/>
    </xf>
    <xf numFmtId="0" fontId="46" fillId="32" borderId="51" xfId="0" applyFont="1" applyFill="1" applyBorder="1" applyAlignment="1" applyProtection="1">
      <alignment horizontal="center" vertical="center" wrapText="1"/>
      <protection locked="0"/>
    </xf>
    <xf numFmtId="0" fontId="46" fillId="32" borderId="41" xfId="0" applyFont="1" applyFill="1" applyBorder="1" applyAlignment="1" applyProtection="1">
      <alignment horizontal="center" vertical="center" wrapText="1"/>
      <protection locked="0"/>
    </xf>
    <xf numFmtId="9" fontId="46" fillId="32" borderId="28" xfId="66" applyFont="1" applyFill="1" applyBorder="1" applyAlignment="1" applyProtection="1">
      <alignment horizontal="center" vertical="center" wrapText="1"/>
    </xf>
    <xf numFmtId="9" fontId="46" fillId="32" borderId="51" xfId="66" applyFont="1" applyFill="1" applyBorder="1" applyAlignment="1" applyProtection="1">
      <alignment horizontal="center" vertical="center" wrapText="1"/>
    </xf>
    <xf numFmtId="9" fontId="46" fillId="32" borderId="41" xfId="66" applyFont="1" applyFill="1" applyBorder="1" applyAlignment="1" applyProtection="1">
      <alignment horizontal="center" vertical="center" wrapText="1"/>
    </xf>
    <xf numFmtId="0" fontId="30" fillId="0" borderId="28" xfId="0" applyFont="1" applyBorder="1" applyAlignment="1" applyProtection="1">
      <alignment horizontal="center" vertical="center" wrapText="1"/>
      <protection locked="0"/>
    </xf>
    <xf numFmtId="0" fontId="30" fillId="0" borderId="51" xfId="0" applyFont="1" applyBorder="1" applyAlignment="1" applyProtection="1">
      <alignment horizontal="center" vertical="center" wrapText="1"/>
      <protection locked="0"/>
    </xf>
    <xf numFmtId="0" fontId="30" fillId="0" borderId="41" xfId="0" applyFont="1" applyBorder="1" applyAlignment="1" applyProtection="1">
      <alignment horizontal="center" vertical="center" wrapText="1"/>
      <protection locked="0"/>
    </xf>
    <xf numFmtId="14" fontId="30" fillId="0" borderId="28" xfId="0" applyNumberFormat="1"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51"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44" fillId="32" borderId="28" xfId="0" applyFont="1" applyFill="1" applyBorder="1" applyAlignment="1" applyProtection="1">
      <alignment horizontal="center" vertical="center" wrapText="1"/>
    </xf>
    <xf numFmtId="0" fontId="44" fillId="32" borderId="51" xfId="0" applyFont="1" applyFill="1" applyBorder="1" applyAlignment="1" applyProtection="1">
      <alignment horizontal="center" vertical="center" wrapText="1"/>
    </xf>
    <xf numFmtId="0" fontId="44" fillId="32" borderId="41" xfId="0" applyFont="1" applyFill="1" applyBorder="1" applyAlignment="1" applyProtection="1">
      <alignment horizontal="center" vertical="center" wrapText="1"/>
    </xf>
    <xf numFmtId="0" fontId="50" fillId="0" borderId="27" xfId="0" applyFont="1" applyFill="1" applyBorder="1" applyAlignment="1" applyProtection="1">
      <alignment horizontal="center" vertical="top" wrapText="1"/>
      <protection locked="0"/>
    </xf>
    <xf numFmtId="0" fontId="50" fillId="0" borderId="25" xfId="0" applyFont="1" applyFill="1" applyBorder="1" applyAlignment="1" applyProtection="1">
      <alignment horizontal="center" vertical="top" wrapText="1"/>
      <protection locked="0"/>
    </xf>
    <xf numFmtId="0" fontId="50" fillId="0" borderId="67" xfId="0" applyFont="1" applyFill="1" applyBorder="1" applyAlignment="1" applyProtection="1">
      <alignment horizontal="center" vertical="top" wrapText="1"/>
      <protection locked="0"/>
    </xf>
    <xf numFmtId="0" fontId="30" fillId="0" borderId="28" xfId="0" applyFont="1" applyFill="1" applyBorder="1" applyAlignment="1" applyProtection="1">
      <alignment horizontal="center" vertical="top" wrapText="1"/>
      <protection locked="0"/>
    </xf>
    <xf numFmtId="0" fontId="30" fillId="0" borderId="53" xfId="0" applyFont="1" applyFill="1" applyBorder="1" applyAlignment="1" applyProtection="1">
      <alignment horizontal="center" vertical="top" wrapText="1"/>
      <protection locked="0"/>
    </xf>
    <xf numFmtId="0" fontId="30" fillId="0" borderId="29" xfId="0" applyFont="1" applyFill="1" applyBorder="1" applyAlignment="1" applyProtection="1">
      <alignment horizontal="center" vertical="top" wrapText="1"/>
      <protection locked="0"/>
    </xf>
    <xf numFmtId="0" fontId="30" fillId="0" borderId="38" xfId="0" applyFont="1" applyFill="1" applyBorder="1" applyAlignment="1" applyProtection="1">
      <alignment horizontal="center" vertical="top" wrapText="1"/>
      <protection locked="0"/>
    </xf>
    <xf numFmtId="0" fontId="30" fillId="0" borderId="68" xfId="0" applyFont="1" applyFill="1" applyBorder="1" applyAlignment="1" applyProtection="1">
      <alignment horizontal="center" vertical="top" wrapText="1"/>
      <protection locked="0"/>
    </xf>
    <xf numFmtId="0" fontId="33" fillId="0" borderId="42"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wrapText="1"/>
    </xf>
    <xf numFmtId="0" fontId="13" fillId="0" borderId="29"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29" borderId="42" xfId="0" applyFont="1" applyFill="1" applyBorder="1" applyAlignment="1" applyProtection="1">
      <alignment horizontal="center" vertical="center" wrapText="1"/>
    </xf>
    <xf numFmtId="0" fontId="13" fillId="29" borderId="7" xfId="0" applyFont="1" applyFill="1" applyBorder="1" applyAlignment="1" applyProtection="1">
      <alignment horizontal="center" vertical="center" wrapText="1"/>
    </xf>
    <xf numFmtId="0" fontId="13" fillId="29" borderId="43" xfId="0" applyFont="1" applyFill="1" applyBorder="1" applyAlignment="1" applyProtection="1">
      <alignment horizontal="center" vertical="center" wrapText="1"/>
    </xf>
    <xf numFmtId="10" fontId="30" fillId="0" borderId="28" xfId="66" applyNumberFormat="1" applyFont="1" applyFill="1" applyBorder="1" applyAlignment="1" applyProtection="1">
      <alignment horizontal="center" vertical="center" wrapText="1"/>
      <protection locked="0"/>
    </xf>
    <xf numFmtId="10" fontId="30" fillId="0" borderId="51" xfId="66" applyNumberFormat="1" applyFont="1" applyFill="1" applyBorder="1" applyAlignment="1" applyProtection="1">
      <alignment horizontal="center" vertical="center" wrapText="1"/>
      <protection locked="0"/>
    </xf>
    <xf numFmtId="10" fontId="30" fillId="0" borderId="41" xfId="66" applyNumberFormat="1" applyFont="1" applyFill="1" applyBorder="1" applyAlignment="1" applyProtection="1">
      <alignment horizontal="center" vertical="center" wrapText="1"/>
      <protection locked="0"/>
    </xf>
    <xf numFmtId="0" fontId="50" fillId="0" borderId="53" xfId="0" applyFont="1" applyFill="1" applyBorder="1" applyAlignment="1" applyProtection="1">
      <alignment horizontal="center" vertical="top" wrapText="1"/>
      <protection locked="0"/>
    </xf>
    <xf numFmtId="0" fontId="52" fillId="0" borderId="28" xfId="0" applyFont="1" applyFill="1" applyBorder="1" applyAlignment="1" applyProtection="1">
      <alignment horizontal="center" vertical="center" wrapText="1"/>
      <protection locked="0"/>
    </xf>
    <xf numFmtId="0" fontId="52" fillId="0" borderId="51" xfId="0" applyFont="1" applyFill="1" applyBorder="1" applyAlignment="1" applyProtection="1">
      <alignment horizontal="center" vertical="center" wrapText="1"/>
      <protection locked="0"/>
    </xf>
    <xf numFmtId="0" fontId="52"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13" fillId="0" borderId="28" xfId="0" applyFont="1" applyFill="1" applyBorder="1" applyAlignment="1" applyProtection="1">
      <alignment horizontal="left" vertical="center" wrapText="1"/>
      <protection locked="0"/>
    </xf>
    <xf numFmtId="0" fontId="13" fillId="0" borderId="5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30" fillId="0" borderId="28" xfId="0" applyFont="1" applyFill="1" applyBorder="1" applyAlignment="1" applyProtection="1">
      <alignment horizontal="left" vertical="center" wrapText="1"/>
      <protection locked="0"/>
    </xf>
    <xf numFmtId="0" fontId="30" fillId="0" borderId="51"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9" fontId="30" fillId="0" borderId="53" xfId="0" applyNumberFormat="1" applyFont="1" applyFill="1" applyBorder="1" applyAlignment="1" applyProtection="1">
      <alignment horizontal="center" vertical="center" wrapText="1"/>
      <protection locked="0"/>
    </xf>
    <xf numFmtId="0" fontId="30" fillId="0" borderId="53"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30" fillId="29" borderId="53" xfId="0" applyFont="1" applyFill="1" applyBorder="1" applyAlignment="1" applyProtection="1">
      <alignment horizontal="center" vertical="center" wrapText="1"/>
    </xf>
    <xf numFmtId="9" fontId="13" fillId="29" borderId="53" xfId="66" applyFont="1" applyFill="1" applyBorder="1" applyAlignment="1" applyProtection="1">
      <alignment horizontal="center" vertical="center" wrapText="1"/>
    </xf>
    <xf numFmtId="0" fontId="13" fillId="29" borderId="53" xfId="0" applyFont="1" applyFill="1" applyBorder="1" applyAlignment="1" applyProtection="1">
      <alignment horizontal="center" vertical="center" wrapText="1"/>
    </xf>
    <xf numFmtId="0" fontId="33" fillId="29" borderId="53" xfId="0" applyFont="1" applyFill="1" applyBorder="1" applyAlignment="1" applyProtection="1">
      <alignment horizontal="center" vertical="center" wrapText="1"/>
    </xf>
    <xf numFmtId="0" fontId="33" fillId="0" borderId="64" xfId="0" applyFont="1" applyFill="1" applyBorder="1" applyAlignment="1" applyProtection="1">
      <alignment horizontal="center" vertical="center" wrapText="1"/>
      <protection locked="0"/>
    </xf>
    <xf numFmtId="0" fontId="13" fillId="0" borderId="53" xfId="0" applyFont="1" applyFill="1" applyBorder="1" applyAlignment="1" applyProtection="1">
      <alignment horizontal="center" vertical="center" wrapText="1"/>
      <protection locked="0"/>
    </xf>
    <xf numFmtId="1" fontId="13" fillId="0" borderId="28" xfId="0" applyNumberFormat="1" applyFont="1" applyFill="1" applyBorder="1" applyAlignment="1" applyProtection="1">
      <alignment horizontal="center" vertical="center" wrapText="1"/>
      <protection locked="0"/>
    </xf>
    <xf numFmtId="1" fontId="13" fillId="0" borderId="51" xfId="0" applyNumberFormat="1" applyFont="1" applyFill="1" applyBorder="1" applyAlignment="1" applyProtection="1">
      <alignment horizontal="center" vertical="center" wrapText="1"/>
      <protection locked="0"/>
    </xf>
    <xf numFmtId="1" fontId="13" fillId="0" borderId="53" xfId="0" applyNumberFormat="1" applyFont="1" applyFill="1" applyBorder="1" applyAlignment="1" applyProtection="1">
      <alignment horizontal="center" vertical="center" wrapText="1"/>
      <protection locked="0"/>
    </xf>
    <xf numFmtId="9" fontId="13" fillId="0" borderId="53" xfId="66" applyFont="1" applyFill="1" applyBorder="1" applyAlignment="1" applyProtection="1">
      <alignment horizontal="center" vertical="center" wrapText="1"/>
      <protection locked="0"/>
    </xf>
    <xf numFmtId="0" fontId="13" fillId="29" borderId="53" xfId="0" applyFont="1" applyFill="1" applyBorder="1" applyAlignment="1" applyProtection="1">
      <alignment horizontal="center" vertical="center" wrapText="1"/>
      <protection locked="0"/>
    </xf>
    <xf numFmtId="9" fontId="13" fillId="0" borderId="42" xfId="0" applyNumberFormat="1" applyFont="1" applyFill="1" applyBorder="1" applyAlignment="1" applyProtection="1">
      <alignment horizontal="center" vertical="center" wrapText="1"/>
      <protection locked="0"/>
    </xf>
    <xf numFmtId="9" fontId="13" fillId="0" borderId="7" xfId="0" applyNumberFormat="1" applyFont="1" applyFill="1" applyBorder="1" applyAlignment="1" applyProtection="1">
      <alignment horizontal="center" vertical="center" wrapText="1"/>
      <protection locked="0"/>
    </xf>
    <xf numFmtId="9" fontId="13" fillId="0" borderId="43" xfId="0" applyNumberFormat="1" applyFont="1" applyFill="1" applyBorder="1" applyAlignment="1" applyProtection="1">
      <alignment horizontal="center" vertical="center" wrapText="1"/>
      <protection locked="0"/>
    </xf>
    <xf numFmtId="9" fontId="13" fillId="29" borderId="3" xfId="66" applyFont="1" applyFill="1" applyBorder="1" applyAlignment="1" applyProtection="1">
      <alignment horizontal="center" vertical="center" wrapText="1"/>
    </xf>
    <xf numFmtId="0" fontId="13" fillId="29" borderId="3"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protection locked="0"/>
    </xf>
    <xf numFmtId="0" fontId="33" fillId="0" borderId="12"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9" fontId="13" fillId="0" borderId="3" xfId="0" applyNumberFormat="1" applyFont="1" applyFill="1" applyBorder="1" applyAlignment="1" applyProtection="1">
      <alignment horizontal="center" vertical="center" wrapText="1"/>
      <protection locked="0"/>
    </xf>
    <xf numFmtId="14" fontId="13" fillId="0" borderId="42" xfId="0" applyNumberFormat="1" applyFont="1" applyFill="1" applyBorder="1" applyAlignment="1" applyProtection="1">
      <alignment horizontal="center" vertical="center" wrapText="1"/>
      <protection locked="0"/>
    </xf>
    <xf numFmtId="14" fontId="13" fillId="0" borderId="7" xfId="0" applyNumberFormat="1" applyFont="1" applyFill="1" applyBorder="1" applyAlignment="1" applyProtection="1">
      <alignment horizontal="center" vertical="center" wrapText="1"/>
      <protection locked="0"/>
    </xf>
    <xf numFmtId="14" fontId="13" fillId="0" borderId="43" xfId="0" applyNumberFormat="1" applyFont="1" applyFill="1" applyBorder="1" applyAlignment="1" applyProtection="1">
      <alignment horizontal="center" vertical="center" wrapText="1"/>
      <protection locked="0"/>
    </xf>
    <xf numFmtId="0" fontId="33" fillId="0" borderId="27" xfId="0" applyFont="1" applyFill="1" applyBorder="1" applyAlignment="1" applyProtection="1">
      <alignment horizontal="center" vertical="center" wrapText="1"/>
      <protection locked="0"/>
    </xf>
    <xf numFmtId="0" fontId="33" fillId="0" borderId="25" xfId="0" applyFont="1" applyFill="1" applyBorder="1" applyAlignment="1" applyProtection="1">
      <alignment horizontal="center" vertical="center" wrapText="1"/>
      <protection locked="0"/>
    </xf>
    <xf numFmtId="0" fontId="33" fillId="0" borderId="32" xfId="0" applyFont="1" applyFill="1" applyBorder="1" applyAlignment="1" applyProtection="1">
      <alignment horizontal="center" vertical="center" wrapText="1"/>
      <protection locked="0"/>
    </xf>
    <xf numFmtId="9" fontId="30" fillId="0" borderId="3" xfId="0" applyNumberFormat="1" applyFont="1" applyFill="1" applyBorder="1" applyAlignment="1" applyProtection="1">
      <alignment horizontal="center" vertical="center" wrapText="1"/>
      <protection locked="0"/>
    </xf>
    <xf numFmtId="9" fontId="33" fillId="29" borderId="3" xfId="0" applyNumberFormat="1" applyFont="1" applyFill="1" applyBorder="1" applyAlignment="1" applyProtection="1">
      <alignment horizontal="center" vertical="center" wrapText="1"/>
    </xf>
    <xf numFmtId="0" fontId="13" fillId="29" borderId="3" xfId="0" applyFont="1" applyFill="1" applyBorder="1" applyAlignment="1" applyProtection="1">
      <alignment horizontal="center" vertical="center" wrapText="1"/>
    </xf>
    <xf numFmtId="0" fontId="30" fillId="29" borderId="3" xfId="0" applyFont="1" applyFill="1" applyBorder="1" applyAlignment="1" applyProtection="1">
      <alignment horizontal="center" vertical="center" wrapText="1"/>
    </xf>
    <xf numFmtId="1" fontId="13" fillId="0" borderId="41" xfId="0" applyNumberFormat="1" applyFont="1" applyFill="1" applyBorder="1" applyAlignment="1" applyProtection="1">
      <alignment horizontal="center" vertical="center" wrapText="1"/>
      <protection locked="0"/>
    </xf>
    <xf numFmtId="0" fontId="56" fillId="0" borderId="28" xfId="0" applyFont="1" applyFill="1" applyBorder="1" applyAlignment="1" applyProtection="1">
      <alignment horizontal="center" vertical="center" wrapText="1"/>
      <protection locked="0"/>
    </xf>
    <xf numFmtId="0" fontId="56" fillId="0" borderId="51" xfId="0" applyFont="1" applyFill="1" applyBorder="1" applyAlignment="1" applyProtection="1">
      <alignment horizontal="center" vertical="center" wrapText="1"/>
      <protection locked="0"/>
    </xf>
    <xf numFmtId="0" fontId="56" fillId="0" borderId="41" xfId="0" applyFont="1" applyFill="1" applyBorder="1" applyAlignment="1" applyProtection="1">
      <alignment horizontal="center" vertical="center" wrapText="1"/>
      <protection locked="0"/>
    </xf>
    <xf numFmtId="0" fontId="43" fillId="0" borderId="42" xfId="0" applyFont="1" applyFill="1" applyBorder="1" applyAlignment="1" applyProtection="1">
      <alignment horizontal="center" vertical="center" wrapText="1"/>
      <protection locked="0"/>
    </xf>
    <xf numFmtId="0" fontId="43" fillId="0" borderId="7" xfId="0" applyFont="1" applyFill="1" applyBorder="1" applyAlignment="1" applyProtection="1">
      <alignment horizontal="center" vertical="center" wrapText="1"/>
      <protection locked="0"/>
    </xf>
    <xf numFmtId="0" fontId="43" fillId="0" borderId="43" xfId="0" applyFont="1" applyFill="1" applyBorder="1" applyAlignment="1" applyProtection="1">
      <alignment horizontal="center" vertical="center" wrapText="1"/>
      <protection locked="0"/>
    </xf>
    <xf numFmtId="0" fontId="50" fillId="0" borderId="56" xfId="0" applyFont="1" applyFill="1" applyBorder="1" applyAlignment="1" applyProtection="1">
      <alignment horizontal="center" vertical="center" wrapText="1"/>
      <protection locked="0"/>
    </xf>
    <xf numFmtId="0" fontId="50" fillId="0" borderId="58" xfId="0" applyFont="1" applyFill="1" applyBorder="1" applyAlignment="1" applyProtection="1">
      <alignment horizontal="center" vertical="center" wrapText="1"/>
      <protection locked="0"/>
    </xf>
    <xf numFmtId="0" fontId="50" fillId="0" borderId="60" xfId="0" applyFont="1" applyFill="1" applyBorder="1" applyAlignment="1" applyProtection="1">
      <alignment horizontal="center" vertical="center" wrapText="1"/>
      <protection locked="0"/>
    </xf>
    <xf numFmtId="0" fontId="30" fillId="0" borderId="57" xfId="0" applyFont="1" applyFill="1" applyBorder="1" applyAlignment="1" applyProtection="1">
      <alignment horizontal="center" vertical="center" wrapText="1"/>
      <protection locked="0"/>
    </xf>
    <xf numFmtId="0" fontId="30" fillId="0" borderId="59" xfId="0" applyFont="1" applyFill="1" applyBorder="1" applyAlignment="1" applyProtection="1">
      <alignment horizontal="center" vertical="center" wrapText="1"/>
      <protection locked="0"/>
    </xf>
    <xf numFmtId="0" fontId="30" fillId="0" borderId="61"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top" wrapText="1"/>
      <protection locked="0"/>
    </xf>
    <xf numFmtId="0" fontId="13" fillId="0" borderId="51" xfId="0" applyFont="1" applyFill="1" applyBorder="1" applyAlignment="1" applyProtection="1">
      <alignment horizontal="center" vertical="top" wrapText="1"/>
      <protection locked="0"/>
    </xf>
    <xf numFmtId="0" fontId="13" fillId="0" borderId="53" xfId="0" applyFont="1" applyFill="1" applyBorder="1" applyAlignment="1" applyProtection="1">
      <alignment horizontal="center" vertical="top" wrapText="1"/>
      <protection locked="0"/>
    </xf>
    <xf numFmtId="9" fontId="13" fillId="0" borderId="28" xfId="0" applyNumberFormat="1" applyFont="1" applyBorder="1" applyAlignment="1" applyProtection="1">
      <alignment horizontal="center" vertical="center" wrapText="1"/>
      <protection locked="0"/>
    </xf>
    <xf numFmtId="9" fontId="13" fillId="0" borderId="51" xfId="0" applyNumberFormat="1" applyFont="1" applyBorder="1" applyAlignment="1" applyProtection="1">
      <alignment horizontal="center" vertical="center" wrapText="1"/>
      <protection locked="0"/>
    </xf>
    <xf numFmtId="9" fontId="13" fillId="0" borderId="41" xfId="0" applyNumberFormat="1" applyFont="1" applyBorder="1" applyAlignment="1" applyProtection="1">
      <alignment horizontal="center" vertical="center" wrapText="1"/>
      <protection locked="0"/>
    </xf>
    <xf numFmtId="14" fontId="30" fillId="0" borderId="51" xfId="0" applyNumberFormat="1" applyFont="1" applyBorder="1" applyAlignment="1" applyProtection="1">
      <alignment horizontal="center" vertical="center" wrapText="1"/>
      <protection locked="0"/>
    </xf>
    <xf numFmtId="14" fontId="30" fillId="0" borderId="41" xfId="0" applyNumberFormat="1" applyFont="1" applyBorder="1" applyAlignment="1" applyProtection="1">
      <alignment horizontal="center" vertical="center" wrapText="1"/>
      <protection locked="0"/>
    </xf>
    <xf numFmtId="14" fontId="30" fillId="0" borderId="42" xfId="0" applyNumberFormat="1" applyFont="1" applyFill="1" applyBorder="1" applyAlignment="1" applyProtection="1">
      <alignment horizontal="center" vertical="center" wrapText="1"/>
      <protection locked="0"/>
    </xf>
    <xf numFmtId="14" fontId="30" fillId="0" borderId="7" xfId="0" applyNumberFormat="1" applyFont="1" applyFill="1" applyBorder="1" applyAlignment="1" applyProtection="1">
      <alignment horizontal="center" vertical="center" wrapText="1"/>
      <protection locked="0"/>
    </xf>
    <xf numFmtId="14" fontId="30" fillId="0" borderId="43" xfId="0" applyNumberFormat="1" applyFont="1" applyFill="1" applyBorder="1" applyAlignment="1" applyProtection="1">
      <alignment horizontal="center" vertical="center" wrapText="1"/>
      <protection locked="0"/>
    </xf>
    <xf numFmtId="9" fontId="33" fillId="29" borderId="42" xfId="0" applyNumberFormat="1" applyFont="1" applyFill="1" applyBorder="1" applyAlignment="1" applyProtection="1">
      <alignment horizontal="center" vertical="center" wrapText="1"/>
    </xf>
    <xf numFmtId="9" fontId="33" fillId="29" borderId="7" xfId="0" applyNumberFormat="1" applyFont="1" applyFill="1" applyBorder="1" applyAlignment="1" applyProtection="1">
      <alignment horizontal="center" vertical="center" wrapText="1"/>
    </xf>
    <xf numFmtId="9" fontId="33" fillId="29" borderId="43" xfId="0" applyNumberFormat="1" applyFont="1" applyFill="1" applyBorder="1" applyAlignment="1" applyProtection="1">
      <alignment horizontal="center" vertical="center" wrapText="1"/>
    </xf>
    <xf numFmtId="0" fontId="13" fillId="29" borderId="42" xfId="0" applyFont="1" applyFill="1" applyBorder="1" applyAlignment="1" applyProtection="1">
      <alignment horizontal="center" vertical="center" wrapText="1"/>
      <protection locked="0"/>
    </xf>
    <xf numFmtId="0" fontId="13" fillId="29" borderId="7" xfId="0" applyFont="1" applyFill="1" applyBorder="1" applyAlignment="1" applyProtection="1">
      <alignment horizontal="center" vertical="center" wrapText="1"/>
      <protection locked="0"/>
    </xf>
    <xf numFmtId="0" fontId="13" fillId="29" borderId="43" xfId="0" applyFont="1" applyFill="1" applyBorder="1" applyAlignment="1" applyProtection="1">
      <alignment horizontal="center" vertical="center" wrapText="1"/>
      <protection locked="0"/>
    </xf>
    <xf numFmtId="0" fontId="52" fillId="0" borderId="42" xfId="0" applyFont="1" applyFill="1" applyBorder="1" applyAlignment="1" applyProtection="1">
      <alignment horizontal="center" vertical="center" wrapText="1"/>
      <protection locked="0"/>
    </xf>
    <xf numFmtId="0" fontId="52" fillId="0" borderId="7" xfId="0" applyFont="1" applyFill="1" applyBorder="1" applyAlignment="1" applyProtection="1">
      <alignment horizontal="center" vertical="center" wrapText="1"/>
      <protection locked="0"/>
    </xf>
    <xf numFmtId="0" fontId="52" fillId="0" borderId="43" xfId="0" applyFont="1" applyFill="1" applyBorder="1" applyAlignment="1" applyProtection="1">
      <alignment horizontal="center" vertical="center" wrapText="1"/>
      <protection locked="0"/>
    </xf>
    <xf numFmtId="0" fontId="33" fillId="0" borderId="65"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33" fillId="0" borderId="66" xfId="0" applyFont="1" applyFill="1" applyBorder="1" applyAlignment="1" applyProtection="1">
      <alignment horizontal="center" vertical="center" wrapText="1"/>
      <protection locked="0"/>
    </xf>
    <xf numFmtId="9" fontId="13" fillId="29" borderId="42" xfId="66" applyFont="1" applyFill="1" applyBorder="1" applyAlignment="1" applyProtection="1">
      <alignment horizontal="center" vertical="center" wrapText="1"/>
    </xf>
    <xf numFmtId="9" fontId="13" fillId="29" borderId="7" xfId="66" applyFont="1" applyFill="1" applyBorder="1" applyAlignment="1" applyProtection="1">
      <alignment horizontal="center" vertical="center" wrapText="1"/>
    </xf>
    <xf numFmtId="9" fontId="13" fillId="29" borderId="43" xfId="66" applyFont="1" applyFill="1" applyBorder="1" applyAlignment="1" applyProtection="1">
      <alignment horizontal="center" vertical="center" wrapText="1"/>
    </xf>
    <xf numFmtId="0" fontId="30" fillId="29" borderId="42" xfId="0" applyFont="1" applyFill="1" applyBorder="1" applyAlignment="1" applyProtection="1">
      <alignment horizontal="center" vertical="center" wrapText="1"/>
    </xf>
    <xf numFmtId="0" fontId="30" fillId="29" borderId="7" xfId="0" applyFont="1" applyFill="1" applyBorder="1" applyAlignment="1" applyProtection="1">
      <alignment horizontal="center" vertical="center" wrapText="1"/>
    </xf>
    <xf numFmtId="0" fontId="30" fillId="29" borderId="43" xfId="0" applyFont="1" applyFill="1" applyBorder="1" applyAlignment="1" applyProtection="1">
      <alignment horizontal="center" vertical="center" wrapText="1"/>
    </xf>
    <xf numFmtId="0" fontId="13" fillId="0" borderId="42"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58" fillId="0" borderId="28" xfId="0" applyFont="1" applyFill="1" applyBorder="1" applyAlignment="1" applyProtection="1">
      <alignment horizontal="center" vertical="center" wrapText="1"/>
      <protection locked="0"/>
    </xf>
    <xf numFmtId="0" fontId="58" fillId="0" borderId="51" xfId="0" applyFont="1" applyFill="1" applyBorder="1" applyAlignment="1" applyProtection="1">
      <alignment horizontal="center" vertical="center" wrapText="1"/>
      <protection locked="0"/>
    </xf>
    <xf numFmtId="0" fontId="58" fillId="0" borderId="41" xfId="0" applyFont="1" applyFill="1" applyBorder="1" applyAlignment="1" applyProtection="1">
      <alignment horizontal="center" vertical="center" wrapText="1"/>
      <protection locked="0"/>
    </xf>
    <xf numFmtId="14" fontId="56" fillId="0" borderId="28" xfId="0" applyNumberFormat="1" applyFont="1" applyFill="1" applyBorder="1" applyAlignment="1" applyProtection="1">
      <alignment horizontal="center" vertical="center" wrapText="1"/>
      <protection locked="0"/>
    </xf>
    <xf numFmtId="14" fontId="56" fillId="0" borderId="51" xfId="0" applyNumberFormat="1" applyFont="1" applyFill="1" applyBorder="1" applyAlignment="1" applyProtection="1">
      <alignment horizontal="center" vertical="center" wrapText="1"/>
      <protection locked="0"/>
    </xf>
    <xf numFmtId="14" fontId="56" fillId="0" borderId="41" xfId="0" applyNumberFormat="1" applyFont="1" applyFill="1" applyBorder="1" applyAlignment="1" applyProtection="1">
      <alignment horizontal="center" vertical="center" wrapText="1"/>
      <protection locked="0"/>
    </xf>
    <xf numFmtId="0" fontId="43" fillId="0" borderId="28" xfId="0" applyFont="1" applyFill="1" applyBorder="1" applyAlignment="1" applyProtection="1">
      <alignment horizontal="center" vertical="center" wrapText="1"/>
      <protection locked="0"/>
    </xf>
    <xf numFmtId="0" fontId="43" fillId="0" borderId="51" xfId="0" applyFont="1" applyFill="1" applyBorder="1" applyAlignment="1" applyProtection="1">
      <alignment horizontal="center" vertical="center" wrapText="1"/>
      <protection locked="0"/>
    </xf>
    <xf numFmtId="0" fontId="43" fillId="0" borderId="41" xfId="0" applyFont="1" applyFill="1" applyBorder="1" applyAlignment="1" applyProtection="1">
      <alignment horizontal="center" vertical="center" wrapText="1"/>
      <protection locked="0"/>
    </xf>
    <xf numFmtId="9" fontId="43" fillId="0" borderId="28" xfId="0" applyNumberFormat="1" applyFont="1" applyFill="1" applyBorder="1" applyAlignment="1" applyProtection="1">
      <alignment horizontal="center" vertical="center" wrapText="1"/>
      <protection locked="0"/>
    </xf>
    <xf numFmtId="9" fontId="43" fillId="0" borderId="51" xfId="0" applyNumberFormat="1" applyFont="1" applyFill="1" applyBorder="1" applyAlignment="1" applyProtection="1">
      <alignment horizontal="center" vertical="center" wrapText="1"/>
      <protection locked="0"/>
    </xf>
    <xf numFmtId="9" fontId="43" fillId="0" borderId="41" xfId="0" applyNumberFormat="1" applyFont="1" applyFill="1" applyBorder="1" applyAlignment="1" applyProtection="1">
      <alignment horizontal="center" vertical="center" wrapText="1"/>
      <protection locked="0"/>
    </xf>
    <xf numFmtId="1" fontId="43" fillId="0" borderId="28" xfId="0" applyNumberFormat="1" applyFont="1" applyFill="1" applyBorder="1" applyAlignment="1" applyProtection="1">
      <alignment horizontal="center" vertical="center" wrapText="1"/>
      <protection locked="0"/>
    </xf>
    <xf numFmtId="1" fontId="43" fillId="0" borderId="51" xfId="0" applyNumberFormat="1" applyFont="1" applyFill="1" applyBorder="1" applyAlignment="1" applyProtection="1">
      <alignment horizontal="center" vertical="center" wrapText="1"/>
      <protection locked="0"/>
    </xf>
    <xf numFmtId="1" fontId="43" fillId="0" borderId="41" xfId="0" applyNumberFormat="1" applyFont="1" applyFill="1" applyBorder="1" applyAlignment="1" applyProtection="1">
      <alignment horizontal="center" vertical="center" wrapText="1"/>
      <protection locked="0"/>
    </xf>
    <xf numFmtId="9" fontId="43" fillId="0" borderId="28" xfId="66" applyFont="1" applyFill="1" applyBorder="1" applyAlignment="1" applyProtection="1">
      <alignment horizontal="center" vertical="center" wrapText="1"/>
      <protection locked="0"/>
    </xf>
    <xf numFmtId="9" fontId="43" fillId="0" borderId="51" xfId="66" applyFont="1" applyFill="1" applyBorder="1" applyAlignment="1" applyProtection="1">
      <alignment horizontal="center" vertical="center" wrapText="1"/>
      <protection locked="0"/>
    </xf>
    <xf numFmtId="9" fontId="43" fillId="0" borderId="41" xfId="66" applyFont="1" applyFill="1" applyBorder="1" applyAlignment="1" applyProtection="1">
      <alignment horizontal="center" vertical="center" wrapText="1"/>
      <protection locked="0"/>
    </xf>
    <xf numFmtId="14" fontId="43" fillId="0" borderId="28" xfId="0" applyNumberFormat="1" applyFont="1" applyFill="1" applyBorder="1" applyAlignment="1" applyProtection="1">
      <alignment horizontal="center" vertical="center" wrapText="1"/>
      <protection locked="0"/>
    </xf>
    <xf numFmtId="14" fontId="43" fillId="0" borderId="51" xfId="0" applyNumberFormat="1" applyFont="1" applyFill="1" applyBorder="1" applyAlignment="1" applyProtection="1">
      <alignment horizontal="center" vertical="center" wrapText="1"/>
      <protection locked="0"/>
    </xf>
    <xf numFmtId="14" fontId="43" fillId="0" borderId="41" xfId="0" applyNumberFormat="1" applyFont="1" applyFill="1" applyBorder="1" applyAlignment="1" applyProtection="1">
      <alignment horizontal="center" vertical="center" wrapText="1"/>
      <protection locked="0"/>
    </xf>
    <xf numFmtId="0" fontId="46" fillId="0" borderId="42" xfId="0" applyFont="1" applyFill="1" applyBorder="1" applyAlignment="1" applyProtection="1">
      <alignment horizontal="center" vertical="center" wrapText="1"/>
    </xf>
    <xf numFmtId="0" fontId="46" fillId="0" borderId="7" xfId="0" applyFont="1" applyFill="1" applyBorder="1" applyAlignment="1" applyProtection="1">
      <alignment horizontal="center" vertical="center" wrapText="1"/>
    </xf>
    <xf numFmtId="0" fontId="46" fillId="0" borderId="43" xfId="0" applyFont="1" applyFill="1" applyBorder="1" applyAlignment="1" applyProtection="1">
      <alignment horizontal="center" vertical="center" wrapText="1"/>
    </xf>
    <xf numFmtId="0" fontId="46" fillId="0" borderId="42" xfId="0" applyFont="1" applyFill="1" applyBorder="1" applyAlignment="1" applyProtection="1">
      <alignment horizontal="center" vertical="center" wrapText="1"/>
      <protection locked="0"/>
    </xf>
    <xf numFmtId="0" fontId="46" fillId="0" borderId="7" xfId="0" applyFont="1" applyFill="1" applyBorder="1" applyAlignment="1" applyProtection="1">
      <alignment horizontal="center" vertical="center" wrapText="1"/>
      <protection locked="0"/>
    </xf>
    <xf numFmtId="0" fontId="46" fillId="0" borderId="43" xfId="0" applyFont="1" applyFill="1" applyBorder="1" applyAlignment="1" applyProtection="1">
      <alignment horizontal="center" vertical="center" wrapText="1"/>
      <protection locked="0"/>
    </xf>
    <xf numFmtId="14" fontId="46" fillId="0" borderId="28" xfId="0" applyNumberFormat="1" applyFont="1" applyFill="1" applyBorder="1" applyAlignment="1" applyProtection="1">
      <alignment horizontal="center" vertical="center" wrapText="1"/>
      <protection locked="0"/>
    </xf>
    <xf numFmtId="14" fontId="46" fillId="0" borderId="51" xfId="0" applyNumberFormat="1" applyFont="1" applyFill="1" applyBorder="1" applyAlignment="1" applyProtection="1">
      <alignment horizontal="center" vertical="center" wrapText="1"/>
      <protection locked="0"/>
    </xf>
    <xf numFmtId="14" fontId="46" fillId="0" borderId="41" xfId="0" applyNumberFormat="1" applyFont="1" applyFill="1" applyBorder="1" applyAlignment="1" applyProtection="1">
      <alignment horizontal="center" vertical="center" wrapText="1"/>
      <protection locked="0"/>
    </xf>
    <xf numFmtId="0" fontId="55" fillId="0" borderId="28" xfId="0" applyFont="1" applyFill="1" applyBorder="1" applyAlignment="1" applyProtection="1">
      <alignment horizontal="center" vertical="center" wrapText="1"/>
    </xf>
    <xf numFmtId="0" fontId="55" fillId="0" borderId="51" xfId="0" applyFont="1" applyFill="1" applyBorder="1" applyAlignment="1" applyProtection="1">
      <alignment horizontal="center" vertical="center" wrapText="1"/>
    </xf>
    <xf numFmtId="0" fontId="55" fillId="0" borderId="41" xfId="0" applyFont="1" applyFill="1" applyBorder="1" applyAlignment="1" applyProtection="1">
      <alignment horizontal="center" vertical="center" wrapText="1"/>
    </xf>
    <xf numFmtId="0" fontId="46" fillId="0" borderId="28" xfId="0" applyFont="1" applyFill="1" applyBorder="1" applyAlignment="1" applyProtection="1">
      <alignment horizontal="left" vertical="center" wrapText="1"/>
      <protection locked="0"/>
    </xf>
    <xf numFmtId="0" fontId="46" fillId="0" borderId="51" xfId="0" applyFont="1" applyFill="1" applyBorder="1" applyAlignment="1" applyProtection="1">
      <alignment horizontal="left" vertical="center" wrapText="1"/>
      <protection locked="0"/>
    </xf>
    <xf numFmtId="0" fontId="46" fillId="0" borderId="41" xfId="0" applyFont="1" applyFill="1" applyBorder="1" applyAlignment="1" applyProtection="1">
      <alignment horizontal="left" vertical="center" wrapText="1"/>
      <protection locked="0"/>
    </xf>
    <xf numFmtId="9" fontId="46" fillId="32" borderId="28" xfId="66" applyFont="1" applyFill="1" applyBorder="1" applyAlignment="1" applyProtection="1">
      <alignment horizontal="left" vertical="top" wrapText="1"/>
    </xf>
    <xf numFmtId="9" fontId="46" fillId="32" borderId="51" xfId="66" applyFont="1" applyFill="1" applyBorder="1" applyAlignment="1" applyProtection="1">
      <alignment horizontal="left" vertical="top" wrapText="1"/>
    </xf>
    <xf numFmtId="9" fontId="46" fillId="32" borderId="41" xfId="66" applyFont="1" applyFill="1" applyBorder="1" applyAlignment="1" applyProtection="1">
      <alignment horizontal="left" vertical="top" wrapText="1"/>
    </xf>
    <xf numFmtId="0" fontId="46" fillId="32" borderId="28" xfId="0" applyFont="1" applyFill="1" applyBorder="1" applyAlignment="1" applyProtection="1">
      <alignment horizontal="left" vertical="top" wrapText="1"/>
    </xf>
    <xf numFmtId="0" fontId="46" fillId="32" borderId="51" xfId="0" applyFont="1" applyFill="1" applyBorder="1" applyAlignment="1" applyProtection="1">
      <alignment horizontal="left" vertical="top" wrapText="1"/>
    </xf>
    <xf numFmtId="0" fontId="46" fillId="32" borderId="41" xfId="0" applyFont="1" applyFill="1" applyBorder="1" applyAlignment="1" applyProtection="1">
      <alignment horizontal="left" vertical="top" wrapText="1"/>
    </xf>
    <xf numFmtId="0" fontId="46" fillId="0" borderId="29" xfId="0" applyFont="1" applyFill="1" applyBorder="1" applyAlignment="1" applyProtection="1">
      <alignment horizontal="center" vertical="center" wrapText="1"/>
      <protection locked="0"/>
    </xf>
    <xf numFmtId="0" fontId="46" fillId="0" borderId="38" xfId="0" applyFont="1" applyFill="1" applyBorder="1" applyAlignment="1" applyProtection="1">
      <alignment horizontal="center" vertical="center" wrapText="1"/>
      <protection locked="0"/>
    </xf>
    <xf numFmtId="0" fontId="46" fillId="0" borderId="73" xfId="0" applyFont="1" applyFill="1" applyBorder="1" applyAlignment="1" applyProtection="1">
      <alignment horizontal="center" vertical="center" wrapText="1"/>
      <protection locked="0"/>
    </xf>
    <xf numFmtId="0" fontId="33" fillId="0" borderId="56"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wrapText="1"/>
      <protection locked="0"/>
    </xf>
    <xf numFmtId="0" fontId="33" fillId="0" borderId="60" xfId="0" applyFont="1" applyFill="1" applyBorder="1" applyAlignment="1" applyProtection="1">
      <alignment horizontal="center" vertical="center" wrapText="1"/>
      <protection locked="0"/>
    </xf>
    <xf numFmtId="0" fontId="46" fillId="0" borderId="42" xfId="0" applyFont="1" applyFill="1" applyBorder="1" applyAlignment="1" applyProtection="1">
      <alignment horizontal="left" vertical="center" wrapText="1"/>
    </xf>
    <xf numFmtId="0" fontId="46" fillId="0" borderId="7" xfId="0" applyFont="1" applyFill="1" applyBorder="1" applyAlignment="1" applyProtection="1">
      <alignment horizontal="left" vertical="center" wrapText="1"/>
    </xf>
    <xf numFmtId="0" fontId="46" fillId="0" borderId="43" xfId="0" applyFont="1" applyFill="1" applyBorder="1" applyAlignment="1" applyProtection="1">
      <alignment horizontal="left" vertical="center" wrapText="1"/>
    </xf>
    <xf numFmtId="9" fontId="46" fillId="0" borderId="28" xfId="0" applyNumberFormat="1" applyFont="1" applyFill="1" applyBorder="1" applyAlignment="1" applyProtection="1">
      <alignment horizontal="left" vertical="center" wrapText="1"/>
      <protection locked="0"/>
    </xf>
    <xf numFmtId="9" fontId="46" fillId="0" borderId="51" xfId="0" applyNumberFormat="1" applyFont="1" applyFill="1" applyBorder="1" applyAlignment="1" applyProtection="1">
      <alignment horizontal="left" vertical="center" wrapText="1"/>
      <protection locked="0"/>
    </xf>
    <xf numFmtId="9" fontId="46" fillId="0" borderId="41" xfId="0" applyNumberFormat="1" applyFont="1" applyFill="1" applyBorder="1" applyAlignment="1" applyProtection="1">
      <alignment horizontal="left" vertical="center" wrapText="1"/>
      <protection locked="0"/>
    </xf>
    <xf numFmtId="0" fontId="46" fillId="32" borderId="28" xfId="0" applyFont="1" applyFill="1" applyBorder="1" applyAlignment="1" applyProtection="1">
      <alignment horizontal="left" vertical="top" wrapText="1"/>
      <protection locked="0"/>
    </xf>
    <xf numFmtId="0" fontId="46" fillId="32" borderId="51" xfId="0" applyFont="1" applyFill="1" applyBorder="1" applyAlignment="1" applyProtection="1">
      <alignment horizontal="left" vertical="top" wrapText="1"/>
      <protection locked="0"/>
    </xf>
    <xf numFmtId="0" fontId="46" fillId="32" borderId="41" xfId="0" applyFont="1" applyFill="1" applyBorder="1" applyAlignment="1" applyProtection="1">
      <alignment horizontal="left" vertical="top" wrapText="1"/>
      <protection locked="0"/>
    </xf>
    <xf numFmtId="0" fontId="46" fillId="32" borderId="42" xfId="0" applyFont="1" applyFill="1" applyBorder="1" applyAlignment="1" applyProtection="1">
      <alignment horizontal="center" vertical="center" wrapText="1"/>
    </xf>
    <xf numFmtId="0" fontId="46" fillId="32" borderId="7" xfId="0" applyFont="1" applyFill="1" applyBorder="1" applyAlignment="1" applyProtection="1">
      <alignment horizontal="center" vertical="center" wrapText="1"/>
    </xf>
    <xf numFmtId="0" fontId="46" fillId="32" borderId="43" xfId="0" applyFont="1" applyFill="1" applyBorder="1" applyAlignment="1" applyProtection="1">
      <alignment horizontal="center" vertical="center" wrapText="1"/>
    </xf>
    <xf numFmtId="0" fontId="46" fillId="3" borderId="42" xfId="0" applyFont="1" applyFill="1" applyBorder="1" applyAlignment="1" applyProtection="1">
      <alignment horizontal="center" vertical="center" wrapText="1"/>
    </xf>
    <xf numFmtId="0" fontId="46" fillId="3" borderId="7" xfId="0" applyFont="1" applyFill="1" applyBorder="1" applyAlignment="1" applyProtection="1">
      <alignment horizontal="center" vertical="center" wrapText="1"/>
    </xf>
    <xf numFmtId="0" fontId="46" fillId="3" borderId="43" xfId="0" applyFont="1" applyFill="1" applyBorder="1" applyAlignment="1" applyProtection="1">
      <alignment horizontal="center" vertical="center" wrapText="1"/>
    </xf>
    <xf numFmtId="0" fontId="55" fillId="3" borderId="42" xfId="0" applyFont="1" applyFill="1" applyBorder="1" applyAlignment="1" applyProtection="1">
      <alignment horizontal="center" vertical="center" wrapText="1"/>
    </xf>
    <xf numFmtId="0" fontId="55" fillId="3" borderId="7" xfId="0" applyFont="1" applyFill="1" applyBorder="1" applyAlignment="1" applyProtection="1">
      <alignment horizontal="center" vertical="center" wrapText="1"/>
    </xf>
    <xf numFmtId="0" fontId="55" fillId="3" borderId="43" xfId="0" applyFont="1" applyFill="1" applyBorder="1" applyAlignment="1" applyProtection="1">
      <alignment horizontal="center" vertical="center" wrapText="1"/>
    </xf>
    <xf numFmtId="0" fontId="46" fillId="3" borderId="42" xfId="0" applyFont="1" applyFill="1" applyBorder="1" applyAlignment="1" applyProtection="1">
      <alignment horizontal="center" vertical="center" wrapText="1"/>
      <protection locked="0"/>
    </xf>
    <xf numFmtId="0" fontId="46" fillId="3" borderId="7" xfId="0" applyFont="1" applyFill="1" applyBorder="1" applyAlignment="1" applyProtection="1">
      <alignment horizontal="center" vertical="center" wrapText="1"/>
      <protection locked="0"/>
    </xf>
    <xf numFmtId="0" fontId="46" fillId="3" borderId="43" xfId="0" applyFont="1" applyFill="1" applyBorder="1" applyAlignment="1" applyProtection="1">
      <alignment horizontal="center" vertical="center" wrapText="1"/>
      <protection locked="0"/>
    </xf>
    <xf numFmtId="0" fontId="5" fillId="29" borderId="28" xfId="0" applyFont="1" applyFill="1" applyBorder="1" applyAlignment="1" applyProtection="1">
      <alignment horizontal="center" vertical="center" wrapText="1"/>
      <protection locked="0"/>
    </xf>
    <xf numFmtId="0" fontId="5" fillId="29" borderId="51" xfId="0" applyFont="1" applyFill="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28"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8" fillId="7" borderId="45" xfId="0" applyFont="1" applyFill="1" applyBorder="1" applyAlignment="1" applyProtection="1">
      <alignment horizontal="center" vertical="center" wrapText="1"/>
    </xf>
    <xf numFmtId="0" fontId="48" fillId="7" borderId="46" xfId="0" applyFont="1" applyFill="1" applyBorder="1" applyAlignment="1" applyProtection="1">
      <alignment horizontal="center" vertical="center" wrapText="1"/>
    </xf>
    <xf numFmtId="0" fontId="5" fillId="29" borderId="28" xfId="0" applyFont="1" applyFill="1" applyBorder="1" applyAlignment="1" applyProtection="1">
      <alignment horizontal="center" vertical="center" wrapText="1"/>
    </xf>
    <xf numFmtId="0" fontId="5" fillId="29" borderId="51" xfId="0" applyFont="1" applyFill="1" applyBorder="1" applyAlignment="1" applyProtection="1">
      <alignment horizontal="center" vertical="center" wrapText="1"/>
    </xf>
    <xf numFmtId="0" fontId="5" fillId="29" borderId="41" xfId="0" applyFont="1" applyFill="1" applyBorder="1" applyAlignment="1" applyProtection="1">
      <alignment horizontal="center" vertical="center" wrapText="1"/>
    </xf>
    <xf numFmtId="0" fontId="48" fillId="5" borderId="30" xfId="0" applyFont="1" applyFill="1" applyBorder="1" applyAlignment="1" applyProtection="1">
      <alignment horizontal="center" vertical="center" wrapText="1"/>
    </xf>
    <xf numFmtId="0" fontId="48" fillId="4" borderId="30" xfId="0" applyFont="1" applyFill="1" applyBorder="1" applyAlignment="1" applyProtection="1">
      <alignment horizontal="center" vertical="center" wrapText="1"/>
    </xf>
    <xf numFmtId="0" fontId="48" fillId="4" borderId="30" xfId="0" applyFont="1" applyFill="1" applyBorder="1" applyAlignment="1" applyProtection="1">
      <alignment horizontal="center" vertical="center" textRotation="90" wrapText="1"/>
    </xf>
    <xf numFmtId="0" fontId="48" fillId="6" borderId="1" xfId="0" applyFont="1" applyFill="1" applyBorder="1" applyAlignment="1" applyProtection="1">
      <alignment horizontal="center" vertical="center" wrapText="1"/>
    </xf>
    <xf numFmtId="0" fontId="48" fillId="26" borderId="4" xfId="0" applyFont="1" applyFill="1" applyBorder="1" applyAlignment="1" applyProtection="1">
      <alignment horizontal="center" vertical="center" wrapText="1"/>
    </xf>
    <xf numFmtId="0" fontId="48" fillId="26" borderId="6" xfId="0" applyFont="1" applyFill="1" applyBorder="1" applyAlignment="1" applyProtection="1">
      <alignment horizontal="center" vertical="center" wrapText="1"/>
    </xf>
    <xf numFmtId="0" fontId="48" fillId="5" borderId="1" xfId="0" applyFont="1" applyFill="1" applyBorder="1" applyAlignment="1" applyProtection="1">
      <alignment horizontal="center" vertical="center" wrapText="1"/>
    </xf>
    <xf numFmtId="0" fontId="48" fillId="4" borderId="31" xfId="0" applyFont="1" applyFill="1" applyBorder="1" applyAlignment="1" applyProtection="1">
      <alignment horizontal="center" vertical="center" wrapText="1"/>
    </xf>
    <xf numFmtId="0" fontId="48" fillId="4" borderId="1" xfId="0" applyFont="1" applyFill="1" applyBorder="1" applyAlignment="1" applyProtection="1">
      <alignment horizontal="center" vertical="center" wrapText="1"/>
    </xf>
    <xf numFmtId="0" fontId="48" fillId="6" borderId="2" xfId="0" applyFont="1" applyFill="1" applyBorder="1" applyAlignment="1" applyProtection="1">
      <alignment horizontal="center" vertical="center" wrapText="1"/>
    </xf>
    <xf numFmtId="0" fontId="48" fillId="4" borderId="4" xfId="0" applyFont="1" applyFill="1" applyBorder="1" applyAlignment="1" applyProtection="1">
      <alignment horizontal="center" vertical="center" wrapText="1"/>
    </xf>
    <xf numFmtId="0" fontId="48" fillId="4" borderId="5" xfId="0" applyFont="1" applyFill="1" applyBorder="1" applyAlignment="1" applyProtection="1">
      <alignment horizontal="center" vertical="center" wrapText="1"/>
    </xf>
    <xf numFmtId="0" fontId="48" fillId="7" borderId="11" xfId="0" applyFont="1" applyFill="1" applyBorder="1" applyAlignment="1" applyProtection="1">
      <alignment horizontal="center" vertical="center" wrapText="1"/>
    </xf>
    <xf numFmtId="0" fontId="48" fillId="7" borderId="12" xfId="0" applyFont="1" applyFill="1" applyBorder="1" applyAlignment="1" applyProtection="1">
      <alignment horizontal="center" vertical="center" wrapText="1"/>
    </xf>
    <xf numFmtId="0" fontId="48" fillId="26" borderId="35" xfId="0" applyFont="1" applyFill="1" applyBorder="1" applyAlignment="1" applyProtection="1">
      <alignment horizontal="center" vertical="center" wrapText="1"/>
    </xf>
    <xf numFmtId="0" fontId="48" fillId="26" borderId="34" xfId="0" applyFont="1" applyFill="1" applyBorder="1" applyAlignment="1" applyProtection="1">
      <alignment horizontal="center" vertical="center" wrapText="1"/>
    </xf>
    <xf numFmtId="0" fontId="48" fillId="26" borderId="47" xfId="0" applyFont="1" applyFill="1" applyBorder="1" applyAlignment="1" applyProtection="1">
      <alignment horizontal="center" vertical="center" wrapText="1"/>
    </xf>
    <xf numFmtId="0" fontId="48" fillId="26" borderId="39" xfId="0" applyFont="1" applyFill="1" applyBorder="1" applyAlignment="1" applyProtection="1">
      <alignment horizontal="center" vertical="center" wrapText="1"/>
    </xf>
    <xf numFmtId="0" fontId="48" fillId="7" borderId="35" xfId="0" applyFont="1" applyFill="1" applyBorder="1" applyAlignment="1" applyProtection="1">
      <alignment horizontal="center" vertical="center" wrapText="1"/>
    </xf>
    <xf numFmtId="0" fontId="48" fillId="7" borderId="34" xfId="0" applyFont="1" applyFill="1" applyBorder="1" applyAlignment="1" applyProtection="1">
      <alignment horizontal="center" vertical="center" wrapText="1"/>
    </xf>
    <xf numFmtId="0" fontId="48" fillId="7" borderId="31" xfId="0" applyFont="1" applyFill="1" applyBorder="1" applyAlignment="1" applyProtection="1">
      <alignment horizontal="center" vertical="center" wrapText="1"/>
    </xf>
    <xf numFmtId="0" fontId="48" fillId="4" borderId="34" xfId="0" applyFont="1" applyFill="1" applyBorder="1" applyAlignment="1" applyProtection="1">
      <alignment horizontal="center" vertical="center" wrapText="1"/>
    </xf>
    <xf numFmtId="0" fontId="48" fillId="28" borderId="8" xfId="0" applyFont="1" applyFill="1" applyBorder="1" applyAlignment="1" applyProtection="1">
      <alignment horizontal="center" vertical="center" wrapText="1"/>
    </xf>
    <xf numFmtId="0" fontId="48" fillId="28" borderId="9" xfId="0" applyFont="1" applyFill="1" applyBorder="1" applyAlignment="1" applyProtection="1">
      <alignment horizontal="center" vertical="center" wrapText="1"/>
    </xf>
    <xf numFmtId="0" fontId="48" fillId="28" borderId="13" xfId="0" applyFont="1" applyFill="1" applyBorder="1" applyAlignment="1" applyProtection="1">
      <alignment horizontal="center" vertical="center" wrapText="1"/>
    </xf>
    <xf numFmtId="0" fontId="48" fillId="28" borderId="10" xfId="0" applyFont="1" applyFill="1" applyBorder="1" applyAlignment="1" applyProtection="1">
      <alignment horizontal="center" vertical="center" wrapText="1"/>
    </xf>
    <xf numFmtId="0" fontId="48" fillId="28" borderId="11" xfId="0" applyFont="1" applyFill="1" applyBorder="1" applyAlignment="1" applyProtection="1">
      <alignment horizontal="center" vertical="center" wrapText="1"/>
    </xf>
    <xf numFmtId="0" fontId="48" fillId="28" borderId="12" xfId="0" applyFont="1" applyFill="1" applyBorder="1" applyAlignment="1" applyProtection="1">
      <alignment horizontal="center" vertical="center" wrapText="1"/>
    </xf>
    <xf numFmtId="9" fontId="7" fillId="29" borderId="28" xfId="0" applyNumberFormat="1" applyFont="1" applyFill="1" applyBorder="1" applyAlignment="1" applyProtection="1">
      <alignment horizontal="center" vertical="center" wrapText="1"/>
    </xf>
    <xf numFmtId="0" fontId="7" fillId="29" borderId="51" xfId="0" applyFont="1" applyFill="1" applyBorder="1" applyAlignment="1" applyProtection="1">
      <alignment horizontal="center" vertical="center" wrapText="1"/>
    </xf>
    <xf numFmtId="0" fontId="7" fillId="29" borderId="41" xfId="0" applyFont="1" applyFill="1" applyBorder="1" applyAlignment="1" applyProtection="1">
      <alignment horizontal="center" vertical="center" wrapText="1"/>
    </xf>
    <xf numFmtId="0" fontId="48" fillId="6" borderId="2" xfId="0" applyFont="1" applyFill="1" applyBorder="1" applyAlignment="1" applyProtection="1">
      <alignment horizontal="center" vertical="center"/>
    </xf>
    <xf numFmtId="0" fontId="5" fillId="29" borderId="41"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top" wrapText="1"/>
      <protection locked="0"/>
    </xf>
    <xf numFmtId="0" fontId="30" fillId="0" borderId="51" xfId="0" applyFont="1" applyFill="1" applyBorder="1" applyAlignment="1" applyProtection="1">
      <alignment horizontal="left" vertical="top" wrapText="1"/>
      <protection locked="0"/>
    </xf>
    <xf numFmtId="0" fontId="30" fillId="0" borderId="41" xfId="0" applyFont="1" applyFill="1" applyBorder="1" applyAlignment="1" applyProtection="1">
      <alignment horizontal="left" vertical="top" wrapText="1"/>
      <protection locked="0"/>
    </xf>
    <xf numFmtId="0" fontId="0" fillId="0" borderId="28" xfId="0" applyFont="1" applyBorder="1" applyAlignment="1" applyProtection="1">
      <alignment horizontal="center" vertical="center" wrapText="1"/>
      <protection locked="0"/>
    </xf>
    <xf numFmtId="0" fontId="0" fillId="0" borderId="51" xfId="0" applyFont="1" applyBorder="1" applyAlignment="1" applyProtection="1">
      <alignment horizontal="center" vertical="center" wrapText="1"/>
      <protection locked="0"/>
    </xf>
    <xf numFmtId="0" fontId="49" fillId="0" borderId="51" xfId="0" applyFont="1" applyFill="1" applyBorder="1" applyAlignment="1" applyProtection="1">
      <alignment horizontal="center" vertical="center" wrapText="1"/>
      <protection locked="0"/>
    </xf>
    <xf numFmtId="0" fontId="49" fillId="0" borderId="41"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14" fontId="5" fillId="0" borderId="28" xfId="0" applyNumberFormat="1" applyFont="1" applyFill="1" applyBorder="1" applyAlignment="1" applyProtection="1">
      <alignment horizontal="center" vertical="center" wrapText="1"/>
      <protection locked="0"/>
    </xf>
    <xf numFmtId="14" fontId="32" fillId="0" borderId="51" xfId="0" applyNumberFormat="1" applyFont="1" applyFill="1" applyBorder="1" applyAlignment="1" applyProtection="1">
      <alignment horizontal="center" vertical="center" wrapText="1"/>
      <protection locked="0"/>
    </xf>
    <xf numFmtId="14" fontId="32" fillId="0" borderId="41" xfId="0" applyNumberFormat="1"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48" fillId="26" borderId="1" xfId="0" applyFont="1" applyFill="1" applyBorder="1" applyAlignment="1" applyProtection="1">
      <alignment horizontal="center" vertical="center" wrapText="1"/>
    </xf>
    <xf numFmtId="0" fontId="48" fillId="26" borderId="30" xfId="0" applyFont="1" applyFill="1" applyBorder="1" applyAlignment="1" applyProtection="1">
      <alignment horizontal="center" vertical="center" wrapText="1"/>
    </xf>
    <xf numFmtId="0" fontId="50" fillId="3" borderId="51" xfId="0" applyFont="1" applyFill="1" applyBorder="1" applyAlignment="1" applyProtection="1">
      <alignment horizontal="left" vertical="top" wrapText="1"/>
      <protection locked="0"/>
    </xf>
    <xf numFmtId="0" fontId="48" fillId="26" borderId="74" xfId="0" applyFont="1" applyFill="1" applyBorder="1" applyAlignment="1" applyProtection="1">
      <alignment horizontal="center" vertical="center" wrapText="1"/>
      <protection locked="0"/>
    </xf>
    <xf numFmtId="0" fontId="48" fillId="26" borderId="0" xfId="0" applyFont="1" applyFill="1" applyBorder="1" applyAlignment="1" applyProtection="1">
      <alignment horizontal="center" vertical="center" wrapText="1"/>
      <protection locked="0"/>
    </xf>
    <xf numFmtId="0" fontId="48" fillId="26" borderId="75" xfId="0" applyFont="1" applyFill="1" applyBorder="1" applyAlignment="1" applyProtection="1">
      <alignment horizontal="center" vertical="center" wrapText="1"/>
      <protection locked="0"/>
    </xf>
    <xf numFmtId="0" fontId="48" fillId="26" borderId="76" xfId="0" applyFont="1" applyFill="1" applyBorder="1" applyAlignment="1" applyProtection="1">
      <alignment horizontal="center" vertical="center" wrapText="1"/>
      <protection locked="0"/>
    </xf>
    <xf numFmtId="0" fontId="48" fillId="26" borderId="77" xfId="0" applyFont="1" applyFill="1" applyBorder="1" applyAlignment="1" applyProtection="1">
      <alignment horizontal="center" vertical="center" wrapText="1"/>
      <protection locked="0"/>
    </xf>
    <xf numFmtId="0" fontId="48" fillId="26" borderId="36" xfId="0" applyFont="1" applyFill="1" applyBorder="1" applyAlignment="1" applyProtection="1">
      <alignment horizontal="center" vertical="center" wrapText="1"/>
    </xf>
    <xf numFmtId="0" fontId="48" fillId="26" borderId="9" xfId="0" applyFont="1" applyFill="1" applyBorder="1" applyAlignment="1" applyProtection="1">
      <alignment horizontal="center" vertical="center" wrapText="1"/>
    </xf>
    <xf numFmtId="0" fontId="48" fillId="26" borderId="37" xfId="0" applyFont="1" applyFill="1" applyBorder="1" applyAlignment="1" applyProtection="1">
      <alignment horizontal="center" vertical="center" wrapText="1"/>
    </xf>
    <xf numFmtId="0" fontId="50" fillId="3" borderId="51" xfId="0" applyFont="1" applyFill="1" applyBorder="1" applyAlignment="1" applyProtection="1">
      <alignment horizontal="left" vertical="center" wrapText="1"/>
      <protection locked="0"/>
    </xf>
    <xf numFmtId="0" fontId="4" fillId="6" borderId="54" xfId="0" applyFont="1" applyFill="1" applyBorder="1" applyAlignment="1" applyProtection="1">
      <alignment horizontal="center" vertical="center" wrapText="1"/>
    </xf>
    <xf numFmtId="0" fontId="4" fillId="6" borderId="62" xfId="0" applyFont="1" applyFill="1" applyBorder="1" applyAlignment="1" applyProtection="1">
      <alignment horizontal="center" vertical="center" wrapText="1"/>
    </xf>
    <xf numFmtId="0" fontId="0" fillId="0" borderId="0" xfId="0" applyFont="1" applyAlignment="1" applyProtection="1">
      <alignment horizontal="center"/>
      <protection locked="0"/>
    </xf>
    <xf numFmtId="0" fontId="31" fillId="5" borderId="54" xfId="0" applyFont="1" applyFill="1" applyBorder="1" applyAlignment="1" applyProtection="1">
      <alignment horizontal="center" vertical="center" wrapText="1"/>
    </xf>
    <xf numFmtId="0" fontId="31" fillId="5" borderId="62" xfId="0" applyFont="1" applyFill="1" applyBorder="1" applyAlignment="1" applyProtection="1">
      <alignment horizontal="center" vertical="center" wrapText="1"/>
    </xf>
    <xf numFmtId="0" fontId="31" fillId="5" borderId="52" xfId="0" applyFont="1" applyFill="1" applyBorder="1" applyAlignment="1" applyProtection="1">
      <alignment horizontal="center" vertical="center" wrapText="1"/>
    </xf>
    <xf numFmtId="0" fontId="60" fillId="5" borderId="51" xfId="0" applyFont="1" applyFill="1" applyBorder="1" applyAlignment="1" applyProtection="1">
      <alignment horizontal="center" vertical="center" wrapText="1"/>
    </xf>
    <xf numFmtId="0" fontId="4" fillId="5" borderId="54" xfId="0" applyFont="1" applyFill="1" applyBorder="1" applyAlignment="1" applyProtection="1">
      <alignment horizontal="center"/>
    </xf>
    <xf numFmtId="0" fontId="4" fillId="5" borderId="62" xfId="0" applyFont="1" applyFill="1" applyBorder="1" applyAlignment="1" applyProtection="1">
      <alignment horizontal="center"/>
    </xf>
    <xf numFmtId="0" fontId="4" fillId="5" borderId="52" xfId="0" applyFont="1" applyFill="1" applyBorder="1" applyAlignment="1" applyProtection="1">
      <alignment horizontal="center"/>
    </xf>
    <xf numFmtId="0" fontId="4" fillId="7" borderId="51" xfId="0" applyFont="1" applyFill="1" applyBorder="1" applyAlignment="1" applyProtection="1">
      <alignment horizontal="center"/>
    </xf>
    <xf numFmtId="0" fontId="4" fillId="6" borderId="53"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7" fillId="3" borderId="51"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51" xfId="0" applyFont="1" applyFill="1" applyBorder="1" applyAlignment="1" applyProtection="1">
      <alignment horizontal="center" vertical="center" wrapText="1"/>
    </xf>
    <xf numFmtId="0" fontId="4" fillId="5" borderId="54" xfId="0" applyFont="1" applyFill="1" applyBorder="1" applyAlignment="1" applyProtection="1">
      <alignment horizontal="center" vertical="center"/>
    </xf>
    <xf numFmtId="0" fontId="4" fillId="5" borderId="62" xfId="0" applyFont="1" applyFill="1" applyBorder="1" applyAlignment="1" applyProtection="1">
      <alignment horizontal="center" vertical="center"/>
    </xf>
    <xf numFmtId="0" fontId="4" fillId="4" borderId="62" xfId="0" applyFont="1" applyFill="1" applyBorder="1" applyAlignment="1" applyProtection="1">
      <alignment horizontal="center" vertical="center"/>
    </xf>
    <xf numFmtId="0" fontId="4" fillId="2" borderId="62"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7" borderId="54" xfId="0" applyFont="1" applyFill="1" applyBorder="1" applyAlignment="1" applyProtection="1">
      <alignment horizontal="center" vertical="center"/>
    </xf>
    <xf numFmtId="0" fontId="4" fillId="7" borderId="52" xfId="0" applyFont="1" applyFill="1" applyBorder="1" applyAlignment="1" applyProtection="1">
      <alignment horizontal="center" vertical="center"/>
    </xf>
    <xf numFmtId="0" fontId="4" fillId="7" borderId="51" xfId="0" applyFont="1" applyFill="1" applyBorder="1" applyAlignment="1" applyProtection="1">
      <alignment horizontal="center" vertical="center" wrapText="1"/>
    </xf>
    <xf numFmtId="0" fontId="4" fillId="26" borderId="51" xfId="0" applyFont="1" applyFill="1" applyBorder="1" applyAlignment="1" applyProtection="1">
      <alignment horizontal="center" vertical="center" wrapText="1"/>
      <protection locked="0"/>
    </xf>
    <xf numFmtId="0" fontId="0" fillId="0" borderId="0" xfId="0" applyFont="1" applyAlignment="1" applyProtection="1">
      <alignment horizontal="center" wrapText="1"/>
      <protection locked="0"/>
    </xf>
    <xf numFmtId="0" fontId="1" fillId="3" borderId="53"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center" vertical="center" wrapText="1"/>
      <protection locked="0"/>
    </xf>
    <xf numFmtId="0" fontId="4" fillId="0" borderId="62"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61" fillId="26" borderId="11" xfId="0" applyFont="1" applyFill="1" applyBorder="1" applyAlignment="1" applyProtection="1">
      <alignment horizontal="center" vertical="center" wrapText="1"/>
      <protection locked="0"/>
    </xf>
    <xf numFmtId="0" fontId="4" fillId="26" borderId="51" xfId="0" applyFont="1" applyFill="1" applyBorder="1" applyAlignment="1">
      <alignment horizontal="center" vertical="center" wrapText="1"/>
    </xf>
    <xf numFmtId="0" fontId="4" fillId="26" borderId="53" xfId="0" applyFont="1" applyFill="1" applyBorder="1" applyAlignment="1">
      <alignment horizontal="center" vertical="center" wrapText="1"/>
    </xf>
    <xf numFmtId="0" fontId="4" fillId="26" borderId="54" xfId="0" applyFont="1" applyFill="1" applyBorder="1" applyAlignment="1">
      <alignment horizontal="center" vertical="center" wrapText="1"/>
    </xf>
    <xf numFmtId="0" fontId="4" fillId="26" borderId="62" xfId="0" applyFont="1" applyFill="1" applyBorder="1" applyAlignment="1">
      <alignment horizontal="center" vertical="center" wrapText="1"/>
    </xf>
    <xf numFmtId="0" fontId="4" fillId="26" borderId="52" xfId="0" applyFont="1" applyFill="1" applyBorder="1" applyAlignment="1">
      <alignment horizontal="center" vertical="center" wrapText="1"/>
    </xf>
    <xf numFmtId="0" fontId="4" fillId="7" borderId="54" xfId="0" applyFont="1" applyFill="1" applyBorder="1" applyAlignment="1">
      <alignment horizontal="center" vertical="center" wrapText="1"/>
    </xf>
    <xf numFmtId="0" fontId="4" fillId="7" borderId="62"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4" fillId="6" borderId="53" xfId="0" applyFont="1" applyFill="1" applyBorder="1" applyAlignment="1">
      <alignment horizontal="center" vertical="center"/>
    </xf>
    <xf numFmtId="0" fontId="4" fillId="6" borderId="53" xfId="0" applyFont="1" applyFill="1" applyBorder="1" applyAlignment="1">
      <alignment horizontal="center" vertical="center" wrapText="1"/>
    </xf>
    <xf numFmtId="0" fontId="4" fillId="26" borderId="55" xfId="0" applyFont="1" applyFill="1" applyBorder="1" applyAlignment="1">
      <alignment horizontal="center" vertical="center" wrapText="1"/>
    </xf>
    <xf numFmtId="0" fontId="4" fillId="26" borderId="63" xfId="0" applyFont="1" applyFill="1" applyBorder="1" applyAlignment="1">
      <alignment horizontal="center" vertical="center" wrapText="1"/>
    </xf>
    <xf numFmtId="0" fontId="4" fillId="26" borderId="64"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28" borderId="55" xfId="0" applyFont="1" applyFill="1" applyBorder="1" applyAlignment="1">
      <alignment horizontal="center" vertical="center" wrapText="1"/>
    </xf>
    <xf numFmtId="0" fontId="4" fillId="28" borderId="63" xfId="0" applyFont="1" applyFill="1" applyBorder="1" applyAlignment="1">
      <alignment horizontal="center" vertical="center" wrapText="1"/>
    </xf>
    <xf numFmtId="0" fontId="4" fillId="28" borderId="64" xfId="0" applyFont="1" applyFill="1" applyBorder="1" applyAlignment="1">
      <alignment horizontal="center" vertical="center" wrapText="1"/>
    </xf>
    <xf numFmtId="0" fontId="4" fillId="28" borderId="10" xfId="0" applyFont="1" applyFill="1" applyBorder="1" applyAlignment="1">
      <alignment horizontal="center" vertical="center" wrapText="1"/>
    </xf>
    <xf numFmtId="0" fontId="4" fillId="28" borderId="11" xfId="0" applyFont="1" applyFill="1" applyBorder="1" applyAlignment="1">
      <alignment horizontal="center" vertical="center" wrapText="1"/>
    </xf>
    <xf numFmtId="0" fontId="4" fillId="28" borderId="12" xfId="0" applyFont="1" applyFill="1" applyBorder="1" applyAlignment="1">
      <alignment horizontal="center" vertical="center" wrapText="1"/>
    </xf>
    <xf numFmtId="0" fontId="4" fillId="6" borderId="51"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53" xfId="0" applyFont="1" applyFill="1" applyBorder="1" applyAlignment="1">
      <alignment horizontal="center" vertical="center" textRotation="90" wrapText="1"/>
    </xf>
    <xf numFmtId="0" fontId="4" fillId="7" borderId="45"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1" fillId="0" borderId="53"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5" fillId="0" borderId="53"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0" fillId="0" borderId="53"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0" fontId="7" fillId="29" borderId="42" xfId="0" applyFont="1" applyFill="1" applyBorder="1" applyAlignment="1" applyProtection="1">
      <alignment horizontal="center" vertical="center" wrapText="1"/>
      <protection locked="0"/>
    </xf>
    <xf numFmtId="0" fontId="7" fillId="29" borderId="7" xfId="0" applyFont="1" applyFill="1" applyBorder="1" applyAlignment="1" applyProtection="1">
      <alignment horizontal="center" vertical="center" wrapText="1"/>
      <protection locked="0"/>
    </xf>
    <xf numFmtId="0" fontId="7" fillId="29" borderId="43" xfId="0" applyFont="1" applyFill="1" applyBorder="1" applyAlignment="1" applyProtection="1">
      <alignment horizontal="center" vertical="center" wrapText="1"/>
      <protection locked="0"/>
    </xf>
    <xf numFmtId="0" fontId="7" fillId="0" borderId="42"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9" fontId="7" fillId="29" borderId="28" xfId="0" applyNumberFormat="1" applyFont="1" applyFill="1" applyBorder="1" applyAlignment="1">
      <alignment horizontal="center" vertical="center" wrapText="1"/>
    </xf>
    <xf numFmtId="0" fontId="7" fillId="29" borderId="51" xfId="0" applyFont="1" applyFill="1" applyBorder="1" applyAlignment="1">
      <alignment horizontal="center" vertical="center" wrapText="1"/>
    </xf>
    <xf numFmtId="0" fontId="7" fillId="29" borderId="41" xfId="0" applyFont="1" applyFill="1" applyBorder="1" applyAlignment="1">
      <alignment horizontal="center" vertical="center" wrapText="1"/>
    </xf>
    <xf numFmtId="9" fontId="5" fillId="29" borderId="28" xfId="66" applyFont="1" applyFill="1" applyBorder="1" applyAlignment="1" applyProtection="1">
      <alignment horizontal="center" vertical="center" wrapText="1"/>
    </xf>
    <xf numFmtId="9" fontId="5" fillId="29" borderId="51" xfId="66" applyFont="1" applyFill="1" applyBorder="1" applyAlignment="1" applyProtection="1">
      <alignment horizontal="center" vertical="center" wrapText="1"/>
    </xf>
    <xf numFmtId="9" fontId="5" fillId="29" borderId="41" xfId="66" applyFont="1" applyFill="1" applyBorder="1" applyAlignment="1" applyProtection="1">
      <alignment horizontal="center" vertical="center" wrapText="1"/>
    </xf>
    <xf numFmtId="0" fontId="0" fillId="29" borderId="28" xfId="0" applyFont="1" applyFill="1" applyBorder="1" applyAlignment="1">
      <alignment horizontal="center" vertical="center" wrapText="1"/>
    </xf>
    <xf numFmtId="0" fontId="0" fillId="29" borderId="51" xfId="0" applyFont="1" applyFill="1" applyBorder="1" applyAlignment="1">
      <alignment horizontal="center" vertical="center" wrapText="1"/>
    </xf>
    <xf numFmtId="0" fontId="0" fillId="29" borderId="41" xfId="0" applyFont="1" applyFill="1" applyBorder="1" applyAlignment="1">
      <alignment horizontal="center" vertical="center" wrapText="1"/>
    </xf>
    <xf numFmtId="0" fontId="0" fillId="0" borderId="41" xfId="0" applyFont="1" applyBorder="1" applyAlignment="1" applyProtection="1">
      <alignment horizontal="center" vertical="center" wrapText="1"/>
      <protection locked="0"/>
    </xf>
    <xf numFmtId="0" fontId="36" fillId="0" borderId="28" xfId="0" applyFont="1" applyBorder="1" applyAlignment="1" applyProtection="1">
      <alignment horizontal="center" vertical="center" wrapText="1"/>
      <protection locked="0"/>
    </xf>
    <xf numFmtId="0" fontId="36" fillId="0" borderId="51" xfId="0" applyFont="1" applyBorder="1" applyAlignment="1" applyProtection="1">
      <alignment horizontal="center" vertical="center" wrapText="1"/>
      <protection locked="0"/>
    </xf>
    <xf numFmtId="0" fontId="36" fillId="0" borderId="41" xfId="0" applyFont="1" applyBorder="1" applyAlignment="1" applyProtection="1">
      <alignment horizontal="center" vertical="center" wrapText="1"/>
      <protection locked="0"/>
    </xf>
    <xf numFmtId="9" fontId="36" fillId="0" borderId="28" xfId="0" applyNumberFormat="1" applyFont="1" applyBorder="1" applyAlignment="1" applyProtection="1">
      <alignment horizontal="center" vertical="center" wrapText="1"/>
      <protection locked="0"/>
    </xf>
    <xf numFmtId="9" fontId="36" fillId="0" borderId="51" xfId="0" applyNumberFormat="1" applyFont="1" applyBorder="1" applyAlignment="1" applyProtection="1">
      <alignment horizontal="center" vertical="center" wrapText="1"/>
      <protection locked="0"/>
    </xf>
    <xf numFmtId="9" fontId="36" fillId="0" borderId="41" xfId="0" applyNumberFormat="1" applyFont="1" applyBorder="1" applyAlignment="1" applyProtection="1">
      <alignment horizontal="center" vertical="center" wrapText="1"/>
      <protection locked="0"/>
    </xf>
    <xf numFmtId="0" fontId="5" fillId="29" borderId="28" xfId="0" applyFont="1" applyFill="1" applyBorder="1" applyAlignment="1">
      <alignment horizontal="center" vertical="center" wrapText="1"/>
    </xf>
    <xf numFmtId="0" fontId="5" fillId="29" borderId="51" xfId="0" applyFont="1" applyFill="1" applyBorder="1" applyAlignment="1">
      <alignment horizontal="center" vertical="center" wrapText="1"/>
    </xf>
    <xf numFmtId="0" fontId="5" fillId="29" borderId="41" xfId="0" applyFont="1" applyFill="1" applyBorder="1" applyAlignment="1">
      <alignment horizontal="center" vertical="center" wrapText="1"/>
    </xf>
    <xf numFmtId="9" fontId="5" fillId="0" borderId="28" xfId="0" applyNumberFormat="1" applyFont="1" applyBorder="1" applyAlignment="1" applyProtection="1">
      <alignment horizontal="center" vertical="center" wrapText="1"/>
      <protection locked="0"/>
    </xf>
    <xf numFmtId="9" fontId="5" fillId="0" borderId="51" xfId="0" applyNumberFormat="1" applyFont="1" applyBorder="1" applyAlignment="1" applyProtection="1">
      <alignment horizontal="center" vertical="center" wrapText="1"/>
      <protection locked="0"/>
    </xf>
    <xf numFmtId="9" fontId="5" fillId="0" borderId="41" xfId="0" applyNumberFormat="1" applyFont="1" applyBorder="1" applyAlignment="1" applyProtection="1">
      <alignment horizontal="center" vertical="center" wrapText="1"/>
      <protection locked="0"/>
    </xf>
    <xf numFmtId="0" fontId="0" fillId="0" borderId="42"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5" fillId="29" borderId="28" xfId="0" applyFont="1" applyFill="1" applyBorder="1" applyAlignment="1" applyProtection="1">
      <alignment horizontal="left" vertical="center" wrapText="1"/>
      <protection locked="0"/>
    </xf>
    <xf numFmtId="0" fontId="5" fillId="29" borderId="51" xfId="0" applyFont="1" applyFill="1" applyBorder="1" applyAlignment="1" applyProtection="1">
      <alignment horizontal="left" vertical="center" wrapText="1"/>
      <protection locked="0"/>
    </xf>
    <xf numFmtId="0" fontId="5" fillId="29" borderId="41" xfId="0" applyFont="1" applyFill="1" applyBorder="1" applyAlignment="1" applyProtection="1">
      <alignment horizontal="left" vertical="center" wrapText="1"/>
      <protection locked="0"/>
    </xf>
    <xf numFmtId="0" fontId="7" fillId="29" borderId="28" xfId="0" applyFont="1" applyFill="1" applyBorder="1" applyAlignment="1">
      <alignment horizontal="left" vertical="top" wrapText="1"/>
    </xf>
    <xf numFmtId="0" fontId="7" fillId="29" borderId="51" xfId="0" applyFont="1" applyFill="1" applyBorder="1" applyAlignment="1">
      <alignment horizontal="left" vertical="top" wrapText="1"/>
    </xf>
    <xf numFmtId="0" fontId="7" fillId="29" borderId="41" xfId="0" applyFont="1" applyFill="1" applyBorder="1" applyAlignment="1">
      <alignment horizontal="left" vertical="top" wrapText="1"/>
    </xf>
    <xf numFmtId="0" fontId="0" fillId="29" borderId="42" xfId="0" applyFont="1" applyFill="1" applyBorder="1" applyAlignment="1" applyProtection="1">
      <alignment horizontal="center" vertical="center" wrapText="1"/>
      <protection locked="0"/>
    </xf>
    <xf numFmtId="0" fontId="0" fillId="29" borderId="7" xfId="0" applyFont="1" applyFill="1" applyBorder="1" applyAlignment="1" applyProtection="1">
      <alignment horizontal="center" vertical="center" wrapText="1"/>
      <protection locked="0"/>
    </xf>
    <xf numFmtId="0" fontId="0" fillId="29" borderId="43" xfId="0" applyFont="1" applyFill="1" applyBorder="1" applyAlignment="1" applyProtection="1">
      <alignment horizontal="center" vertical="center" wrapText="1"/>
      <protection locked="0"/>
    </xf>
    <xf numFmtId="0" fontId="0" fillId="29" borderId="42" xfId="0" applyFont="1" applyFill="1" applyBorder="1" applyAlignment="1">
      <alignment horizontal="center" vertical="center" wrapText="1"/>
    </xf>
    <xf numFmtId="0" fontId="0" fillId="29" borderId="7" xfId="0" applyFont="1" applyFill="1" applyBorder="1" applyAlignment="1">
      <alignment horizontal="center" vertical="center" wrapText="1"/>
    </xf>
    <xf numFmtId="0" fontId="0" fillId="29" borderId="43" xfId="0" applyFont="1" applyFill="1" applyBorder="1" applyAlignment="1">
      <alignment horizontal="center" vertical="center" wrapText="1"/>
    </xf>
    <xf numFmtId="0" fontId="6" fillId="0" borderId="42"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 fillId="29" borderId="42" xfId="0" applyFont="1" applyFill="1" applyBorder="1" applyAlignment="1">
      <alignment horizontal="left" vertical="top" wrapText="1"/>
    </xf>
    <xf numFmtId="0" fontId="1" fillId="29" borderId="7" xfId="0" applyFont="1" applyFill="1" applyBorder="1" applyAlignment="1">
      <alignment horizontal="left" vertical="top" wrapText="1"/>
    </xf>
    <xf numFmtId="0" fontId="1" fillId="29" borderId="43" xfId="0" applyFont="1" applyFill="1" applyBorder="1" applyAlignment="1">
      <alignment horizontal="left" vertical="top" wrapText="1"/>
    </xf>
    <xf numFmtId="0" fontId="6" fillId="0" borderId="42" xfId="0" applyFont="1" applyFill="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42" fillId="0" borderId="42" xfId="0" applyFont="1" applyFill="1" applyBorder="1" applyAlignment="1" applyProtection="1">
      <alignment horizontal="left" vertical="center" wrapText="1"/>
      <protection locked="0"/>
    </xf>
    <xf numFmtId="0" fontId="42" fillId="0" borderId="7" xfId="0" applyFont="1" applyBorder="1" applyAlignment="1" applyProtection="1">
      <alignment horizontal="left" vertical="center" wrapText="1"/>
      <protection locked="0"/>
    </xf>
    <xf numFmtId="0" fontId="42" fillId="0" borderId="3" xfId="0" applyFont="1" applyBorder="1" applyAlignment="1" applyProtection="1">
      <alignment horizontal="left" vertical="center" wrapText="1"/>
      <protection locked="0"/>
    </xf>
    <xf numFmtId="0" fontId="6" fillId="0" borderId="42" xfId="0" applyFont="1" applyBorder="1" applyAlignment="1" applyProtection="1">
      <alignment horizontal="center" vertical="center" wrapText="1"/>
      <protection locked="0"/>
    </xf>
    <xf numFmtId="0" fontId="5" fillId="29" borderId="42" xfId="0" applyFont="1" applyFill="1" applyBorder="1" applyAlignment="1">
      <alignment horizontal="center" vertical="center" wrapText="1"/>
    </xf>
    <xf numFmtId="0" fontId="5" fillId="29" borderId="7" xfId="0" applyFont="1" applyFill="1" applyBorder="1" applyAlignment="1">
      <alignment horizontal="center" vertical="center" wrapText="1"/>
    </xf>
    <xf numFmtId="0" fontId="5" fillId="29" borderId="43" xfId="0" applyFont="1" applyFill="1" applyBorder="1" applyAlignment="1">
      <alignment horizontal="center" vertical="center" wrapText="1"/>
    </xf>
    <xf numFmtId="0" fontId="1" fillId="0" borderId="56" xfId="0" applyFont="1" applyBorder="1" applyAlignment="1" applyProtection="1">
      <alignment horizontal="center" vertical="top" wrapText="1"/>
      <protection locked="0"/>
    </xf>
    <xf numFmtId="0" fontId="1" fillId="0" borderId="58" xfId="0" applyFont="1" applyBorder="1" applyAlignment="1" applyProtection="1">
      <alignment horizontal="center" vertical="top" wrapText="1"/>
      <protection locked="0"/>
    </xf>
    <xf numFmtId="0" fontId="1" fillId="0" borderId="60" xfId="0" applyFont="1" applyBorder="1" applyAlignment="1" applyProtection="1">
      <alignment horizontal="center" vertical="top" wrapText="1"/>
      <protection locked="0"/>
    </xf>
    <xf numFmtId="0" fontId="5" fillId="0" borderId="42" xfId="0" applyFont="1" applyBorder="1" applyAlignment="1" applyProtection="1">
      <alignment horizontal="center" vertical="top" wrapText="1"/>
      <protection locked="0"/>
    </xf>
    <xf numFmtId="0" fontId="5" fillId="0" borderId="43" xfId="0" applyFont="1" applyBorder="1" applyAlignment="1" applyProtection="1">
      <alignment horizontal="center" vertical="top" wrapText="1"/>
      <protection locked="0"/>
    </xf>
    <xf numFmtId="0" fontId="0" fillId="0" borderId="57" xfId="0" applyFont="1" applyBorder="1" applyAlignment="1" applyProtection="1">
      <alignment horizontal="center" vertical="top" wrapText="1"/>
      <protection locked="0"/>
    </xf>
    <xf numFmtId="0" fontId="0" fillId="0" borderId="59" xfId="0" applyFont="1" applyBorder="1" applyAlignment="1" applyProtection="1">
      <alignment horizontal="center" vertical="top" wrapText="1"/>
      <protection locked="0"/>
    </xf>
    <xf numFmtId="0" fontId="0" fillId="0" borderId="61" xfId="0" applyFont="1" applyBorder="1" applyAlignment="1" applyProtection="1">
      <alignment horizontal="center" vertical="top" wrapText="1"/>
      <protection locked="0"/>
    </xf>
    <xf numFmtId="0" fontId="7" fillId="29" borderId="48" xfId="0" applyFont="1" applyFill="1" applyBorder="1" applyAlignment="1" applyProtection="1">
      <alignment horizontal="center" vertical="center" wrapText="1"/>
      <protection locked="0"/>
    </xf>
    <xf numFmtId="0" fontId="7" fillId="29" borderId="52" xfId="0" applyFont="1" applyFill="1" applyBorder="1" applyAlignment="1" applyProtection="1">
      <alignment horizontal="center" vertical="center" wrapText="1"/>
      <protection locked="0"/>
    </xf>
    <xf numFmtId="0" fontId="7" fillId="29" borderId="49" xfId="0"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7" fillId="29" borderId="28" xfId="0" applyFont="1" applyFill="1" applyBorder="1" applyAlignment="1">
      <alignment horizontal="center" vertical="center" wrapText="1"/>
    </xf>
    <xf numFmtId="9" fontId="0" fillId="0" borderId="28" xfId="0" applyNumberFormat="1" applyFont="1" applyBorder="1" applyAlignment="1" applyProtection="1">
      <alignment horizontal="center" vertical="center" wrapText="1"/>
      <protection locked="0"/>
    </xf>
    <xf numFmtId="9" fontId="0" fillId="0" borderId="51" xfId="0" applyNumberFormat="1" applyFont="1" applyBorder="1" applyAlignment="1" applyProtection="1">
      <alignment horizontal="center" vertical="center" wrapText="1"/>
      <protection locked="0"/>
    </xf>
    <xf numFmtId="9" fontId="0" fillId="0" borderId="41" xfId="0" applyNumberFormat="1" applyFont="1" applyBorder="1" applyAlignment="1" applyProtection="1">
      <alignment horizontal="center" vertical="center" wrapText="1"/>
      <protection locked="0"/>
    </xf>
    <xf numFmtId="0" fontId="6" fillId="0" borderId="42"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5" fillId="0" borderId="29" xfId="0" applyFont="1" applyFill="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1" fillId="29" borderId="42" xfId="0" applyFont="1" applyFill="1" applyBorder="1" applyAlignment="1">
      <alignment horizontal="center" vertical="center" wrapText="1"/>
    </xf>
    <xf numFmtId="0" fontId="1" fillId="29" borderId="7" xfId="0" applyFont="1" applyFill="1" applyBorder="1" applyAlignment="1">
      <alignment horizontal="center" vertical="center" wrapText="1"/>
    </xf>
    <xf numFmtId="0" fontId="1" fillId="29" borderId="43" xfId="0" applyFont="1" applyFill="1" applyBorder="1" applyAlignment="1">
      <alignment horizontal="center" vertical="center" wrapText="1"/>
    </xf>
    <xf numFmtId="9" fontId="40" fillId="0" borderId="28" xfId="0" applyNumberFormat="1" applyFont="1" applyFill="1" applyBorder="1" applyAlignment="1" applyProtection="1">
      <alignment horizontal="center" vertical="center" wrapText="1"/>
      <protection locked="0"/>
    </xf>
    <xf numFmtId="0" fontId="40" fillId="0" borderId="51" xfId="0" applyFont="1" applyBorder="1" applyAlignment="1" applyProtection="1">
      <alignment horizontal="center" vertical="center" wrapText="1"/>
      <protection locked="0"/>
    </xf>
    <xf numFmtId="0" fontId="4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14" fontId="0" fillId="0" borderId="28" xfId="0" applyNumberFormat="1" applyFont="1" applyBorder="1" applyAlignment="1" applyProtection="1">
      <alignment horizontal="center" vertical="center" wrapText="1"/>
      <protection locked="0"/>
    </xf>
    <xf numFmtId="9" fontId="5" fillId="0" borderId="28" xfId="0" applyNumberFormat="1" applyFont="1" applyFill="1" applyBorder="1" applyAlignment="1" applyProtection="1">
      <alignment horizontal="center" vertical="center" wrapText="1"/>
      <protection locked="0"/>
    </xf>
    <xf numFmtId="9" fontId="0" fillId="0" borderId="28" xfId="0" applyNumberFormat="1"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0" fillId="0" borderId="73" xfId="0" applyFont="1" applyBorder="1" applyAlignment="1" applyProtection="1">
      <alignment horizontal="center" vertical="center" wrapText="1"/>
      <protection locked="0"/>
    </xf>
    <xf numFmtId="0" fontId="1" fillId="29" borderId="28" xfId="0" applyFont="1" applyFill="1" applyBorder="1" applyAlignment="1">
      <alignment horizontal="center" vertical="center" wrapText="1"/>
    </xf>
    <xf numFmtId="0" fontId="1" fillId="29" borderId="51" xfId="0" applyFont="1" applyFill="1" applyBorder="1" applyAlignment="1">
      <alignment horizontal="center" vertical="center" wrapText="1"/>
    </xf>
    <xf numFmtId="0" fontId="1" fillId="29" borderId="41" xfId="0" applyFont="1" applyFill="1" applyBorder="1" applyAlignment="1">
      <alignment horizontal="center" vertical="center" wrapText="1"/>
    </xf>
    <xf numFmtId="14" fontId="0" fillId="0" borderId="51" xfId="0" applyNumberFormat="1" applyFont="1" applyBorder="1" applyAlignment="1" applyProtection="1">
      <alignment horizontal="center" vertical="center" wrapText="1"/>
      <protection locked="0"/>
    </xf>
    <xf numFmtId="14" fontId="0" fillId="0" borderId="41" xfId="0" applyNumberFormat="1" applyFont="1" applyBorder="1" applyAlignment="1" applyProtection="1">
      <alignment horizontal="center" vertical="center" wrapText="1"/>
      <protection locked="0"/>
    </xf>
    <xf numFmtId="0" fontId="0" fillId="0" borderId="29" xfId="0" applyFont="1" applyBorder="1" applyAlignment="1" applyProtection="1">
      <alignment horizontal="center" vertical="center" wrapText="1"/>
      <protection locked="0"/>
    </xf>
    <xf numFmtId="9" fontId="5" fillId="0" borderId="28" xfId="66" applyFont="1" applyFill="1" applyBorder="1" applyAlignment="1" applyProtection="1">
      <alignment horizontal="center" vertical="center" wrapText="1"/>
      <protection locked="0"/>
    </xf>
    <xf numFmtId="9" fontId="5" fillId="0" borderId="51" xfId="66" applyFont="1" applyFill="1" applyBorder="1" applyAlignment="1" applyProtection="1">
      <alignment horizontal="center" vertical="center" wrapText="1"/>
      <protection locked="0"/>
    </xf>
    <xf numFmtId="9" fontId="5" fillId="0" borderId="41" xfId="66" applyFont="1" applyFill="1" applyBorder="1" applyAlignment="1" applyProtection="1">
      <alignment horizontal="center" vertical="center" wrapText="1"/>
      <protection locked="0"/>
    </xf>
    <xf numFmtId="1" fontId="5" fillId="0" borderId="28" xfId="0" applyNumberFormat="1" applyFont="1" applyBorder="1" applyAlignment="1" applyProtection="1">
      <alignment horizontal="center" vertical="center" wrapText="1"/>
      <protection locked="0"/>
    </xf>
    <xf numFmtId="1" fontId="5" fillId="0" borderId="51" xfId="0" applyNumberFormat="1" applyFont="1" applyBorder="1" applyAlignment="1" applyProtection="1">
      <alignment horizontal="center" vertical="center" wrapText="1"/>
      <protection locked="0"/>
    </xf>
    <xf numFmtId="1" fontId="5" fillId="0" borderId="41" xfId="0" applyNumberFormat="1" applyFont="1" applyBorder="1" applyAlignment="1" applyProtection="1">
      <alignment horizontal="center" vertical="center" wrapText="1"/>
      <protection locked="0"/>
    </xf>
    <xf numFmtId="0" fontId="1" fillId="0" borderId="27" xfId="0" applyFont="1" applyBorder="1" applyAlignment="1" applyProtection="1">
      <alignment horizontal="center" vertical="top" wrapText="1"/>
      <protection locked="0"/>
    </xf>
    <xf numFmtId="0" fontId="1" fillId="0" borderId="70" xfId="0" applyFont="1" applyBorder="1" applyAlignment="1" applyProtection="1">
      <alignment horizontal="center" vertical="top" wrapText="1"/>
      <protection locked="0"/>
    </xf>
    <xf numFmtId="0" fontId="1" fillId="0" borderId="71" xfId="0" applyFont="1" applyBorder="1" applyAlignment="1" applyProtection="1">
      <alignment horizontal="center" vertical="top" wrapText="1"/>
      <protection locked="0"/>
    </xf>
    <xf numFmtId="0" fontId="5" fillId="0" borderId="28" xfId="0" applyFont="1" applyBorder="1" applyAlignment="1" applyProtection="1">
      <alignment horizontal="center" vertical="top" wrapText="1"/>
      <protection locked="0"/>
    </xf>
    <xf numFmtId="0" fontId="5" fillId="0" borderId="51" xfId="0" applyFont="1" applyBorder="1" applyAlignment="1" applyProtection="1">
      <alignment horizontal="center" vertical="top" wrapText="1"/>
      <protection locked="0"/>
    </xf>
    <xf numFmtId="0" fontId="5" fillId="0" borderId="41" xfId="0" applyFont="1" applyBorder="1" applyAlignment="1" applyProtection="1">
      <alignment horizontal="center" vertical="top" wrapText="1"/>
      <protection locked="0"/>
    </xf>
    <xf numFmtId="0" fontId="0" fillId="0" borderId="29" xfId="0" applyFont="1" applyBorder="1" applyAlignment="1" applyProtection="1">
      <alignment horizontal="center" vertical="top" wrapText="1"/>
      <protection locked="0"/>
    </xf>
    <xf numFmtId="0" fontId="0" fillId="0" borderId="38" xfId="0" applyFont="1" applyBorder="1" applyAlignment="1" applyProtection="1">
      <alignment horizontal="center" vertical="top" wrapText="1"/>
      <protection locked="0"/>
    </xf>
    <xf numFmtId="0" fontId="0" fillId="0" borderId="73" xfId="0" applyFont="1" applyBorder="1" applyAlignment="1" applyProtection="1">
      <alignment horizontal="center" vertical="top" wrapText="1"/>
      <protection locked="0"/>
    </xf>
    <xf numFmtId="0" fontId="5" fillId="0" borderId="42"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29" borderId="42" xfId="0" applyFont="1" applyFill="1" applyBorder="1" applyAlignment="1" applyProtection="1">
      <alignment horizontal="center" vertical="center" wrapText="1"/>
      <protection locked="0"/>
    </xf>
    <xf numFmtId="0" fontId="5" fillId="29" borderId="7" xfId="0" applyFont="1" applyFill="1" applyBorder="1" applyAlignment="1" applyProtection="1">
      <alignment horizontal="center" vertical="center" wrapText="1"/>
      <protection locked="0"/>
    </xf>
    <xf numFmtId="0" fontId="5" fillId="29" borderId="43" xfId="0" applyFont="1" applyFill="1" applyBorder="1" applyAlignment="1" applyProtection="1">
      <alignment horizontal="center" vertical="center" wrapText="1"/>
      <protection locked="0"/>
    </xf>
    <xf numFmtId="0" fontId="6" fillId="0" borderId="42"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43" xfId="0" applyFont="1" applyBorder="1" applyAlignment="1" applyProtection="1">
      <alignment horizontal="center" vertical="top" wrapText="1"/>
      <protection locked="0"/>
    </xf>
    <xf numFmtId="0" fontId="40" fillId="0" borderId="28" xfId="0" applyFont="1" applyFill="1" applyBorder="1" applyAlignment="1" applyProtection="1">
      <alignment horizontal="center" vertical="center" wrapText="1"/>
      <protection locked="0"/>
    </xf>
    <xf numFmtId="0" fontId="6" fillId="0" borderId="42"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43" xfId="0" applyFont="1" applyBorder="1" applyAlignment="1" applyProtection="1">
      <alignment vertical="top" wrapText="1"/>
      <protection locked="0"/>
    </xf>
    <xf numFmtId="0" fontId="6" fillId="0" borderId="69" xfId="0" applyFont="1" applyBorder="1" applyAlignment="1" applyProtection="1">
      <alignment horizontal="center" vertical="center" wrapText="1"/>
      <protection locked="0"/>
    </xf>
    <xf numFmtId="0" fontId="0" fillId="0" borderId="68" xfId="0" applyFont="1" applyBorder="1" applyAlignment="1" applyProtection="1">
      <alignment horizontal="center" vertical="center" wrapText="1"/>
      <protection locked="0"/>
    </xf>
    <xf numFmtId="9" fontId="0" fillId="0" borderId="53" xfId="0" applyNumberFormat="1" applyFont="1" applyBorder="1" applyAlignment="1" applyProtection="1">
      <alignment horizontal="center" vertical="center" wrapText="1"/>
      <protection locked="0"/>
    </xf>
    <xf numFmtId="0" fontId="0" fillId="0" borderId="53" xfId="0" applyFont="1" applyBorder="1" applyAlignment="1" applyProtection="1">
      <alignment horizontal="center" vertical="center" wrapText="1"/>
      <protection locked="0"/>
    </xf>
    <xf numFmtId="0" fontId="40" fillId="0" borderId="28" xfId="0" applyFont="1" applyBorder="1" applyAlignment="1" applyProtection="1">
      <alignment horizontal="center" vertical="center" wrapText="1"/>
      <protection locked="0"/>
    </xf>
    <xf numFmtId="0" fontId="40" fillId="0" borderId="53" xfId="0" applyFont="1" applyBorder="1" applyAlignment="1" applyProtection="1">
      <alignment horizontal="center" vertical="center" wrapText="1"/>
      <protection locked="0"/>
    </xf>
    <xf numFmtId="0" fontId="5" fillId="29" borderId="53" xfId="0" applyFont="1" applyFill="1" applyBorder="1" applyAlignment="1">
      <alignment horizontal="center" vertical="center" wrapText="1"/>
    </xf>
    <xf numFmtId="0" fontId="5" fillId="29" borderId="53" xfId="0" applyFont="1" applyFill="1" applyBorder="1" applyAlignment="1" applyProtection="1">
      <alignment horizontal="center" vertical="center" wrapText="1"/>
      <protection locked="0"/>
    </xf>
    <xf numFmtId="0" fontId="6" fillId="0" borderId="51" xfId="0" applyFont="1" applyBorder="1" applyAlignment="1" applyProtection="1">
      <alignment horizontal="left" vertical="top" wrapText="1"/>
      <protection locked="0"/>
    </xf>
    <xf numFmtId="0" fontId="40" fillId="0" borderId="51" xfId="0" applyFont="1" applyBorder="1" applyAlignment="1" applyProtection="1">
      <alignment horizontal="left" vertical="top" wrapText="1"/>
      <protection locked="0"/>
    </xf>
    <xf numFmtId="0" fontId="40" fillId="0" borderId="53" xfId="0" applyFont="1" applyBorder="1" applyAlignment="1" applyProtection="1">
      <alignment horizontal="left" vertical="top" wrapText="1"/>
      <protection locked="0"/>
    </xf>
    <xf numFmtId="9" fontId="0" fillId="0" borderId="51" xfId="0" applyNumberFormat="1" applyFont="1" applyFill="1" applyBorder="1" applyAlignment="1" applyProtection="1">
      <alignment horizontal="center" vertical="center" wrapText="1"/>
      <protection locked="0"/>
    </xf>
    <xf numFmtId="0" fontId="6" fillId="0" borderId="51" xfId="0" applyFont="1" applyBorder="1" applyAlignment="1" applyProtection="1">
      <alignment horizontal="center" vertical="top" wrapText="1"/>
      <protection locked="0"/>
    </xf>
    <xf numFmtId="0" fontId="40" fillId="0" borderId="51" xfId="0" applyFont="1" applyBorder="1" applyAlignment="1" applyProtection="1">
      <alignment horizontal="center" vertical="top" wrapText="1"/>
      <protection locked="0"/>
    </xf>
    <xf numFmtId="0" fontId="40" fillId="0" borderId="53" xfId="0" applyFont="1" applyBorder="1" applyAlignment="1" applyProtection="1">
      <alignment horizontal="center" vertical="top" wrapText="1"/>
      <protection locked="0"/>
    </xf>
    <xf numFmtId="14" fontId="40" fillId="0" borderId="51" xfId="0" applyNumberFormat="1" applyFont="1" applyBorder="1" applyAlignment="1" applyProtection="1">
      <alignment horizontal="center" vertical="top" wrapText="1"/>
      <protection locked="0"/>
    </xf>
    <xf numFmtId="14" fontId="40" fillId="0" borderId="53" xfId="0" applyNumberFormat="1" applyFont="1" applyBorder="1" applyAlignment="1" applyProtection="1">
      <alignment horizontal="center" vertical="top" wrapText="1"/>
      <protection locked="0"/>
    </xf>
    <xf numFmtId="0" fontId="40" fillId="0" borderId="51" xfId="0" applyFont="1" applyFill="1" applyBorder="1" applyAlignment="1" applyProtection="1">
      <alignment horizontal="center" vertical="center" wrapText="1"/>
      <protection locked="0"/>
    </xf>
    <xf numFmtId="0" fontId="5" fillId="29" borderId="80" xfId="0" applyFont="1" applyFill="1" applyBorder="1" applyAlignment="1">
      <alignment horizontal="center" vertical="center" wrapText="1"/>
    </xf>
    <xf numFmtId="0" fontId="5" fillId="29" borderId="54" xfId="0" applyFont="1" applyFill="1" applyBorder="1" applyAlignment="1">
      <alignment horizontal="center" vertical="center" wrapText="1"/>
    </xf>
    <xf numFmtId="0" fontId="5" fillId="29" borderId="55" xfId="0" applyFont="1" applyFill="1" applyBorder="1" applyAlignment="1">
      <alignment horizontal="center" vertical="center" wrapText="1"/>
    </xf>
    <xf numFmtId="14" fontId="40" fillId="0" borderId="28" xfId="0" applyNumberFormat="1" applyFont="1" applyBorder="1" applyAlignment="1" applyProtection="1">
      <alignment horizontal="center" vertical="center" wrapText="1"/>
      <protection locked="0"/>
    </xf>
    <xf numFmtId="14" fontId="40" fillId="0" borderId="51" xfId="0" applyNumberFormat="1" applyFont="1" applyBorder="1" applyAlignment="1" applyProtection="1">
      <alignment horizontal="center" vertical="center" wrapText="1"/>
      <protection locked="0"/>
    </xf>
    <xf numFmtId="14" fontId="40" fillId="0" borderId="41" xfId="0" applyNumberFormat="1" applyFont="1" applyBorder="1" applyAlignment="1" applyProtection="1">
      <alignment horizontal="center" vertical="center" wrapText="1"/>
      <protection locked="0"/>
    </xf>
    <xf numFmtId="0" fontId="5" fillId="29" borderId="45" xfId="0" applyFont="1" applyFill="1" applyBorder="1" applyAlignment="1">
      <alignment horizontal="center" vertical="center" wrapText="1"/>
    </xf>
    <xf numFmtId="0" fontId="5" fillId="29" borderId="27" xfId="0" applyFont="1" applyFill="1" applyBorder="1" applyAlignment="1">
      <alignment horizontal="center" vertical="center" wrapText="1"/>
    </xf>
    <xf numFmtId="0" fontId="5" fillId="29" borderId="70" xfId="0" applyFont="1" applyFill="1" applyBorder="1" applyAlignment="1">
      <alignment horizontal="center" vertical="center" wrapText="1"/>
    </xf>
    <xf numFmtId="0" fontId="5" fillId="29" borderId="71" xfId="0" applyFont="1" applyFill="1" applyBorder="1" applyAlignment="1">
      <alignment horizontal="center" vertical="center" wrapText="1"/>
    </xf>
    <xf numFmtId="0" fontId="6" fillId="0" borderId="28" xfId="0" applyFont="1" applyBorder="1" applyAlignment="1" applyProtection="1">
      <alignment horizontal="left" vertical="center" wrapText="1"/>
      <protection locked="0"/>
    </xf>
    <xf numFmtId="0" fontId="40" fillId="0" borderId="51" xfId="0" applyFont="1" applyBorder="1" applyAlignment="1" applyProtection="1">
      <alignment horizontal="left" vertical="center" wrapText="1"/>
      <protection locked="0"/>
    </xf>
    <xf numFmtId="0" fontId="40" fillId="0" borderId="41" xfId="0" applyFont="1" applyBorder="1" applyAlignment="1" applyProtection="1">
      <alignment horizontal="left" vertical="center" wrapText="1"/>
      <protection locked="0"/>
    </xf>
    <xf numFmtId="0" fontId="64" fillId="0" borderId="29" xfId="0" applyFont="1" applyFill="1" applyBorder="1" applyAlignment="1" applyProtection="1">
      <alignment horizontal="center" vertical="center" wrapText="1"/>
      <protection locked="0"/>
    </xf>
    <xf numFmtId="0" fontId="64" fillId="0" borderId="38" xfId="0" applyFont="1" applyBorder="1" applyAlignment="1" applyProtection="1">
      <alignment horizontal="center" vertical="center" wrapText="1"/>
      <protection locked="0"/>
    </xf>
    <xf numFmtId="0" fontId="64" fillId="0" borderId="73" xfId="0" applyFont="1" applyBorder="1" applyAlignment="1" applyProtection="1">
      <alignment horizontal="center" vertical="center" wrapText="1"/>
      <protection locked="0"/>
    </xf>
    <xf numFmtId="0" fontId="64" fillId="0" borderId="28" xfId="0" applyFont="1" applyFill="1" applyBorder="1" applyAlignment="1" applyProtection="1">
      <alignment horizontal="center" vertical="center" wrapText="1"/>
      <protection locked="0"/>
    </xf>
    <xf numFmtId="0" fontId="64" fillId="0" borderId="51" xfId="0" applyFont="1" applyBorder="1" applyAlignment="1" applyProtection="1">
      <alignment horizontal="center" vertical="center" wrapText="1"/>
      <protection locked="0"/>
    </xf>
    <xf numFmtId="0" fontId="64" fillId="0" borderId="41" xfId="0" applyFont="1" applyBorder="1" applyAlignment="1" applyProtection="1">
      <alignment horizontal="center" vertical="center" wrapText="1"/>
      <protection locked="0"/>
    </xf>
    <xf numFmtId="14" fontId="64" fillId="0" borderId="28" xfId="0" applyNumberFormat="1" applyFont="1" applyFill="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14" fontId="40" fillId="0" borderId="53" xfId="0" applyNumberFormat="1" applyFont="1" applyBorder="1" applyAlignment="1" applyProtection="1">
      <alignment horizontal="center" vertical="center" wrapText="1"/>
      <protection locked="0"/>
    </xf>
    <xf numFmtId="0" fontId="40" fillId="0" borderId="27" xfId="0" applyFont="1" applyBorder="1" applyAlignment="1" applyProtection="1">
      <alignment horizontal="center" vertical="center" wrapText="1"/>
      <protection locked="0"/>
    </xf>
    <xf numFmtId="0" fontId="40" fillId="0" borderId="70" xfId="0" applyFont="1" applyBorder="1" applyAlignment="1" applyProtection="1">
      <alignment horizontal="center" vertical="center" wrapText="1"/>
      <protection locked="0"/>
    </xf>
    <xf numFmtId="0" fontId="40" fillId="0" borderId="71" xfId="0" applyFont="1" applyBorder="1" applyAlignment="1" applyProtection="1">
      <alignment horizontal="center" vertical="center" wrapText="1"/>
      <protection locked="0"/>
    </xf>
    <xf numFmtId="0" fontId="5" fillId="29" borderId="80" xfId="0" applyFont="1" applyFill="1" applyBorder="1" applyAlignment="1" applyProtection="1">
      <alignment horizontal="center" vertical="center" wrapText="1"/>
      <protection locked="0"/>
    </xf>
    <xf numFmtId="0" fontId="5" fillId="29" borderId="54" xfId="0" applyFont="1" applyFill="1" applyBorder="1" applyAlignment="1" applyProtection="1">
      <alignment horizontal="center" vertical="center" wrapText="1"/>
      <protection locked="0"/>
    </xf>
    <xf numFmtId="0" fontId="5" fillId="29" borderId="45" xfId="0" applyFont="1" applyFill="1" applyBorder="1" applyAlignment="1" applyProtection="1">
      <alignment horizontal="center" vertical="center" wrapText="1"/>
      <protection locked="0"/>
    </xf>
    <xf numFmtId="0" fontId="42" fillId="0" borderId="29" xfId="0" applyFont="1" applyFill="1" applyBorder="1" applyAlignment="1" applyProtection="1">
      <alignment vertical="center" wrapText="1"/>
      <protection locked="0"/>
    </xf>
    <xf numFmtId="0" fontId="42" fillId="0" borderId="38" xfId="0" applyFont="1" applyBorder="1" applyAlignment="1" applyProtection="1">
      <alignment vertical="center" wrapText="1"/>
      <protection locked="0"/>
    </xf>
    <xf numFmtId="0" fontId="42" fillId="0" borderId="73" xfId="0" applyFont="1" applyBorder="1" applyAlignment="1" applyProtection="1">
      <alignment vertical="center" wrapText="1"/>
      <protection locked="0"/>
    </xf>
    <xf numFmtId="0" fontId="0" fillId="35" borderId="51" xfId="0" applyFont="1" applyFill="1" applyBorder="1" applyAlignment="1" applyProtection="1">
      <alignment horizontal="center" vertical="center" wrapText="1"/>
      <protection locked="0"/>
    </xf>
    <xf numFmtId="0" fontId="0" fillId="35" borderId="41" xfId="0" applyFont="1" applyFill="1" applyBorder="1" applyAlignment="1" applyProtection="1">
      <alignment horizontal="center" vertical="center" wrapText="1"/>
      <protection locked="0"/>
    </xf>
    <xf numFmtId="0" fontId="6" fillId="0" borderId="28" xfId="0" applyFont="1" applyFill="1" applyBorder="1" applyAlignment="1" applyProtection="1">
      <alignment vertical="center" wrapText="1"/>
      <protection locked="0"/>
    </xf>
    <xf numFmtId="0" fontId="6" fillId="0" borderId="51" xfId="0" applyFont="1" applyBorder="1" applyAlignment="1" applyProtection="1">
      <alignment vertical="center" wrapText="1"/>
      <protection locked="0"/>
    </xf>
    <xf numFmtId="0" fontId="6" fillId="0" borderId="41" xfId="0" applyFont="1" applyBorder="1" applyAlignment="1" applyProtection="1">
      <alignment vertical="center" wrapText="1"/>
      <protection locked="0"/>
    </xf>
    <xf numFmtId="0" fontId="6" fillId="36" borderId="51" xfId="0" applyFont="1" applyFill="1" applyBorder="1" applyAlignment="1" applyProtection="1">
      <alignment vertical="center" wrapText="1"/>
      <protection locked="0"/>
    </xf>
    <xf numFmtId="0" fontId="6" fillId="36" borderId="41" xfId="0" applyFont="1" applyFill="1" applyBorder="1" applyAlignment="1" applyProtection="1">
      <alignment vertical="center" wrapText="1"/>
      <protection locked="0"/>
    </xf>
    <xf numFmtId="0" fontId="42" fillId="0" borderId="28" xfId="0" applyFont="1" applyFill="1" applyBorder="1" applyAlignment="1" applyProtection="1">
      <alignment vertical="center" wrapText="1"/>
      <protection locked="0"/>
    </xf>
    <xf numFmtId="0" fontId="42" fillId="0" borderId="51" xfId="0" applyFont="1" applyBorder="1" applyAlignment="1" applyProtection="1">
      <alignment vertical="center" wrapText="1"/>
      <protection locked="0"/>
    </xf>
    <xf numFmtId="0" fontId="42" fillId="0" borderId="41" xfId="0" applyFont="1" applyBorder="1" applyAlignment="1" applyProtection="1">
      <alignment vertical="center" wrapText="1"/>
      <protection locked="0"/>
    </xf>
    <xf numFmtId="14" fontId="5" fillId="0" borderId="28" xfId="0" applyNumberFormat="1" applyFont="1" applyBorder="1" applyAlignment="1" applyProtection="1">
      <alignment horizontal="center" vertical="center" wrapText="1"/>
      <protection locked="0"/>
    </xf>
    <xf numFmtId="14" fontId="5" fillId="0" borderId="51" xfId="0" applyNumberFormat="1" applyFont="1" applyBorder="1" applyAlignment="1" applyProtection="1">
      <alignment horizontal="center" vertical="center" wrapText="1"/>
      <protection locked="0"/>
    </xf>
    <xf numFmtId="14" fontId="5" fillId="0" borderId="41" xfId="0" applyNumberFormat="1" applyFont="1" applyBorder="1" applyAlignment="1" applyProtection="1">
      <alignment horizontal="center" vertical="center" wrapText="1"/>
      <protection locked="0"/>
    </xf>
    <xf numFmtId="0" fontId="6" fillId="0" borderId="27"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6" fillId="37" borderId="51" xfId="0" applyFont="1" applyFill="1" applyBorder="1" applyAlignment="1" applyProtection="1">
      <alignment vertical="center" wrapText="1"/>
      <protection locked="0"/>
    </xf>
    <xf numFmtId="0" fontId="6" fillId="37" borderId="41" xfId="0" applyFont="1" applyFill="1" applyBorder="1" applyAlignment="1" applyProtection="1">
      <alignment vertical="center" wrapText="1"/>
      <protection locked="0"/>
    </xf>
    <xf numFmtId="0" fontId="5" fillId="29" borderId="81" xfId="0" applyFont="1" applyFill="1" applyBorder="1" applyAlignment="1" applyProtection="1">
      <alignment horizontal="center" vertical="center" wrapText="1"/>
      <protection locked="0"/>
    </xf>
    <xf numFmtId="0" fontId="5" fillId="29" borderId="82" xfId="0" applyFont="1" applyFill="1" applyBorder="1" applyAlignment="1" applyProtection="1">
      <alignment horizontal="center" vertical="center" wrapText="1"/>
      <protection locked="0"/>
    </xf>
    <xf numFmtId="0" fontId="5" fillId="29" borderId="79" xfId="0" applyFont="1" applyFill="1" applyBorder="1" applyAlignment="1" applyProtection="1">
      <alignment horizontal="center" vertical="center" wrapText="1"/>
      <protection locked="0"/>
    </xf>
    <xf numFmtId="0" fontId="5" fillId="29" borderId="27" xfId="0" applyFont="1" applyFill="1" applyBorder="1" applyAlignment="1" applyProtection="1">
      <alignment horizontal="center" vertical="center" wrapText="1"/>
      <protection locked="0"/>
    </xf>
    <xf numFmtId="0" fontId="5" fillId="29" borderId="70" xfId="0" applyFont="1" applyFill="1" applyBorder="1" applyAlignment="1" applyProtection="1">
      <alignment horizontal="center" vertical="center" wrapText="1"/>
      <protection locked="0"/>
    </xf>
    <xf numFmtId="0" fontId="5" fillId="29" borderId="71" xfId="0" applyFont="1" applyFill="1" applyBorder="1" applyAlignment="1" applyProtection="1">
      <alignment horizontal="center" vertical="center" wrapText="1"/>
      <protection locked="0"/>
    </xf>
    <xf numFmtId="0" fontId="5" fillId="29" borderId="3"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5" fillId="29" borderId="56" xfId="0" applyFont="1" applyFill="1" applyBorder="1" applyAlignment="1" applyProtection="1">
      <alignment horizontal="center" vertical="center" wrapText="1"/>
      <protection locked="0"/>
    </xf>
    <xf numFmtId="0" fontId="5" fillId="29" borderId="58" xfId="0" applyFont="1" applyFill="1" applyBorder="1" applyAlignment="1" applyProtection="1">
      <alignment horizontal="center" vertical="center" wrapText="1"/>
      <protection locked="0"/>
    </xf>
    <xf numFmtId="0" fontId="5" fillId="29" borderId="60"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center" vertical="center" wrapText="1"/>
      <protection locked="0"/>
    </xf>
    <xf numFmtId="0" fontId="32" fillId="0" borderId="51" xfId="0" applyFont="1" applyFill="1" applyBorder="1" applyAlignment="1" applyProtection="1">
      <alignment horizontal="center" vertical="center" wrapText="1"/>
      <protection locked="0"/>
    </xf>
    <xf numFmtId="0" fontId="42" fillId="0" borderId="3" xfId="0" applyFont="1" applyBorder="1" applyAlignment="1" applyProtection="1">
      <alignment vertical="center" wrapText="1"/>
      <protection locked="0"/>
    </xf>
    <xf numFmtId="9" fontId="0"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vertical="center" wrapText="1"/>
      <protection locked="0"/>
    </xf>
    <xf numFmtId="0" fontId="6" fillId="0" borderId="51" xfId="0" applyFont="1" applyFill="1" applyBorder="1" applyAlignment="1" applyProtection="1">
      <alignment vertical="center" wrapText="1"/>
      <protection locked="0"/>
    </xf>
    <xf numFmtId="14" fontId="32" fillId="0" borderId="3" xfId="0" applyNumberFormat="1" applyFont="1" applyFill="1" applyBorder="1" applyAlignment="1" applyProtection="1">
      <alignment horizontal="center" vertical="center" wrapText="1"/>
      <protection locked="0"/>
    </xf>
    <xf numFmtId="0" fontId="5" fillId="29" borderId="3" xfId="0" applyFont="1" applyFill="1" applyBorder="1" applyAlignment="1" applyProtection="1">
      <alignment horizontal="center" vertical="center" wrapText="1"/>
      <protection locked="0"/>
    </xf>
    <xf numFmtId="0" fontId="42" fillId="0" borderId="51" xfId="0" applyFont="1" applyFill="1" applyBorder="1" applyAlignment="1" applyProtection="1">
      <alignment vertical="center" wrapText="1"/>
      <protection locked="0"/>
    </xf>
    <xf numFmtId="0" fontId="6" fillId="0" borderId="51" xfId="0" applyFont="1" applyBorder="1" applyAlignment="1" applyProtection="1">
      <alignment horizontal="left" vertical="center" wrapText="1"/>
      <protection locked="0"/>
    </xf>
    <xf numFmtId="0" fontId="0" fillId="0" borderId="28" xfId="0" applyFont="1" applyBorder="1" applyAlignment="1" applyProtection="1">
      <alignment horizontal="center" vertical="top" wrapText="1"/>
      <protection locked="0"/>
    </xf>
    <xf numFmtId="0" fontId="0" fillId="0" borderId="51" xfId="0" applyFont="1" applyBorder="1" applyAlignment="1" applyProtection="1">
      <alignment horizontal="center" vertical="top" wrapText="1"/>
      <protection locked="0"/>
    </xf>
    <xf numFmtId="0" fontId="0" fillId="0" borderId="41" xfId="0" applyFont="1" applyBorder="1" applyAlignment="1" applyProtection="1">
      <alignment horizontal="center" vertical="top" wrapText="1"/>
      <protection locked="0"/>
    </xf>
    <xf numFmtId="9" fontId="5" fillId="0" borderId="5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9" fontId="0" fillId="0" borderId="3" xfId="0" applyNumberFormat="1" applyFont="1" applyBorder="1" applyAlignment="1" applyProtection="1">
      <alignment horizontal="center" vertical="center" wrapText="1"/>
      <protection locked="0"/>
    </xf>
    <xf numFmtId="0" fontId="36" fillId="0" borderId="3" xfId="0" applyFont="1" applyBorder="1" applyAlignment="1" applyProtection="1">
      <alignment horizontal="center" vertical="center" wrapText="1"/>
      <protection locked="0"/>
    </xf>
    <xf numFmtId="14" fontId="0" fillId="0" borderId="3" xfId="0" applyNumberFormat="1"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1" fillId="0" borderId="67" xfId="0" applyFont="1" applyBorder="1" applyAlignment="1" applyProtection="1">
      <alignment horizontal="center" vertical="top" wrapText="1"/>
      <protection locked="0"/>
    </xf>
    <xf numFmtId="0" fontId="0" fillId="0" borderId="68" xfId="0" applyFont="1" applyBorder="1" applyAlignment="1" applyProtection="1">
      <alignment horizontal="center" vertical="top" wrapText="1"/>
      <protection locked="0"/>
    </xf>
    <xf numFmtId="0" fontId="5" fillId="0" borderId="29" xfId="0" applyFont="1" applyBorder="1" applyAlignment="1" applyProtection="1">
      <alignment horizontal="center" vertical="center" wrapText="1"/>
      <protection locked="0"/>
    </xf>
    <xf numFmtId="0" fontId="1" fillId="29" borderId="27" xfId="0" applyFont="1" applyFill="1" applyBorder="1" applyAlignment="1" applyProtection="1">
      <alignment horizontal="center" vertical="top" wrapText="1"/>
      <protection locked="0"/>
    </xf>
    <xf numFmtId="0" fontId="1" fillId="29" borderId="70" xfId="0" applyFont="1" applyFill="1" applyBorder="1" applyAlignment="1" applyProtection="1">
      <alignment horizontal="center" vertical="top" wrapText="1"/>
      <protection locked="0"/>
    </xf>
    <xf numFmtId="0" fontId="5" fillId="29" borderId="28" xfId="0" applyFont="1" applyFill="1" applyBorder="1" applyAlignment="1" applyProtection="1">
      <alignment horizontal="center" vertical="top" wrapText="1"/>
      <protection locked="0"/>
    </xf>
    <xf numFmtId="0" fontId="5" fillId="29" borderId="51" xfId="0" applyFont="1" applyFill="1" applyBorder="1" applyAlignment="1" applyProtection="1">
      <alignment horizontal="center" vertical="top" wrapText="1"/>
      <protection locked="0"/>
    </xf>
    <xf numFmtId="0" fontId="32" fillId="0" borderId="28" xfId="0" applyFont="1" applyFill="1" applyBorder="1" applyAlignment="1" applyProtection="1">
      <alignment horizontal="center" vertical="center" wrapText="1"/>
      <protection locked="0"/>
    </xf>
    <xf numFmtId="0" fontId="32" fillId="0" borderId="51" xfId="0" applyFont="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9" fontId="32" fillId="0" borderId="28" xfId="0" applyNumberFormat="1" applyFont="1" applyFill="1" applyBorder="1" applyAlignment="1" applyProtection="1">
      <alignment horizontal="center" vertical="center" wrapText="1"/>
      <protection locked="0"/>
    </xf>
    <xf numFmtId="9" fontId="32" fillId="0" borderId="51" xfId="0" applyNumberFormat="1" applyFont="1" applyBorder="1" applyAlignment="1" applyProtection="1">
      <alignment horizontal="center" vertical="center" wrapText="1"/>
      <protection locked="0"/>
    </xf>
    <xf numFmtId="9" fontId="32" fillId="0" borderId="41" xfId="0" applyNumberFormat="1" applyFont="1" applyBorder="1" applyAlignment="1" applyProtection="1">
      <alignment horizontal="center" vertical="center" wrapText="1"/>
      <protection locked="0"/>
    </xf>
    <xf numFmtId="9" fontId="0" fillId="0" borderId="42" xfId="0" applyNumberFormat="1" applyFont="1" applyFill="1" applyBorder="1" applyAlignment="1" applyProtection="1">
      <alignment horizontal="center" vertical="center" wrapText="1"/>
      <protection locked="0"/>
    </xf>
    <xf numFmtId="9" fontId="0" fillId="0" borderId="7" xfId="0" applyNumberFormat="1" applyFont="1" applyBorder="1" applyAlignment="1" applyProtection="1">
      <alignment horizontal="center" vertical="center" wrapText="1"/>
      <protection locked="0"/>
    </xf>
    <xf numFmtId="9" fontId="0" fillId="0" borderId="43" xfId="0" applyNumberFormat="1" applyFont="1" applyBorder="1" applyAlignment="1" applyProtection="1">
      <alignment horizontal="center" vertical="center" wrapText="1"/>
      <protection locked="0"/>
    </xf>
    <xf numFmtId="9" fontId="0" fillId="0" borderId="42" xfId="0" applyNumberFormat="1" applyFont="1" applyBorder="1" applyAlignment="1" applyProtection="1">
      <alignment horizontal="center" vertical="center" wrapText="1"/>
      <protection locked="0"/>
    </xf>
    <xf numFmtId="17" fontId="0" fillId="0" borderId="28" xfId="0" applyNumberFormat="1" applyFont="1" applyBorder="1" applyAlignment="1" applyProtection="1">
      <alignment horizontal="center" vertical="center" wrapText="1"/>
      <protection locked="0"/>
    </xf>
    <xf numFmtId="9" fontId="7" fillId="0" borderId="28" xfId="0" applyNumberFormat="1" applyFont="1" applyBorder="1" applyAlignment="1">
      <alignment horizontal="center" vertical="center" wrapText="1"/>
    </xf>
    <xf numFmtId="0" fontId="7" fillId="0" borderId="51" xfId="0" applyFont="1" applyBorder="1" applyAlignment="1">
      <alignment horizontal="center" vertical="center" wrapText="1"/>
    </xf>
    <xf numFmtId="0" fontId="7" fillId="0" borderId="41" xfId="0" applyFont="1" applyBorder="1" applyAlignment="1">
      <alignment horizontal="center" vertical="center" wrapText="1"/>
    </xf>
    <xf numFmtId="0" fontId="5" fillId="33" borderId="28" xfId="0" applyFont="1" applyFill="1" applyBorder="1" applyAlignment="1" applyProtection="1">
      <alignment horizontal="center" vertical="center" wrapText="1"/>
      <protection locked="0"/>
    </xf>
    <xf numFmtId="0" fontId="5" fillId="33" borderId="51" xfId="0" applyFont="1" applyFill="1" applyBorder="1" applyAlignment="1" applyProtection="1">
      <alignment horizontal="center" vertical="center" wrapText="1"/>
      <protection locked="0"/>
    </xf>
    <xf numFmtId="0" fontId="5" fillId="33" borderId="41" xfId="0" applyFont="1" applyFill="1" applyBorder="1" applyAlignment="1" applyProtection="1">
      <alignment horizontal="center" vertical="center" wrapText="1"/>
      <protection locked="0"/>
    </xf>
    <xf numFmtId="0" fontId="32" fillId="0" borderId="28" xfId="0" applyFont="1" applyBorder="1" applyAlignment="1" applyProtection="1">
      <alignment horizontal="center" vertical="center" wrapText="1"/>
      <protection locked="0"/>
    </xf>
    <xf numFmtId="9" fontId="32" fillId="0" borderId="28" xfId="0" applyNumberFormat="1"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9" fontId="5" fillId="0" borderId="28" xfId="66" applyFont="1" applyFill="1" applyBorder="1" applyAlignment="1" applyProtection="1">
      <alignment horizontal="center" vertical="center" wrapText="1"/>
    </xf>
    <xf numFmtId="9" fontId="5" fillId="0" borderId="51" xfId="66" applyFont="1" applyFill="1" applyBorder="1" applyAlignment="1" applyProtection="1">
      <alignment horizontal="center" vertical="center" wrapText="1"/>
    </xf>
    <xf numFmtId="9" fontId="5" fillId="0" borderId="41" xfId="66" applyFont="1" applyFill="1" applyBorder="1" applyAlignment="1" applyProtection="1">
      <alignment horizontal="center" vertical="center" wrapText="1"/>
    </xf>
    <xf numFmtId="0" fontId="0" fillId="0" borderId="28"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41" xfId="0" applyFont="1" applyBorder="1" applyAlignment="1">
      <alignment horizontal="center" vertical="center" wrapText="1"/>
    </xf>
    <xf numFmtId="0" fontId="7" fillId="0" borderId="28"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3" xfId="0" applyFont="1" applyBorder="1" applyAlignment="1">
      <alignment horizontal="center" vertical="center" wrapText="1"/>
    </xf>
    <xf numFmtId="9" fontId="6" fillId="0" borderId="28" xfId="0" applyNumberFormat="1" applyFont="1" applyFill="1" applyBorder="1" applyAlignment="1" applyProtection="1">
      <alignment horizontal="center" vertical="center" wrapText="1"/>
      <protection locked="0"/>
    </xf>
    <xf numFmtId="0" fontId="40" fillId="0" borderId="42" xfId="0" applyFont="1" applyFill="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0" fontId="40" fillId="0" borderId="43" xfId="0" applyFont="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0" fontId="5" fillId="0" borderId="28"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1" xfId="0" applyFont="1" applyBorder="1" applyAlignment="1">
      <alignment horizontal="center" vertical="center" wrapText="1"/>
    </xf>
    <xf numFmtId="0" fontId="40" fillId="0" borderId="42" xfId="0" applyFont="1" applyBorder="1" applyAlignment="1" applyProtection="1">
      <alignment horizontal="center" vertical="center" wrapText="1"/>
      <protection locked="0"/>
    </xf>
    <xf numFmtId="0" fontId="5" fillId="0" borderId="4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3"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41" xfId="0" applyFont="1" applyBorder="1" applyAlignment="1">
      <alignment horizontal="center" vertical="center" wrapText="1"/>
    </xf>
    <xf numFmtId="14" fontId="0" fillId="0" borderId="42" xfId="0" applyNumberFormat="1" applyFont="1" applyBorder="1" applyAlignment="1" applyProtection="1">
      <alignment horizontal="center" vertical="center" wrapText="1"/>
      <protection locked="0"/>
    </xf>
    <xf numFmtId="0" fontId="36" fillId="29" borderId="42" xfId="0" applyFont="1" applyFill="1" applyBorder="1" applyAlignment="1" applyProtection="1">
      <alignment horizontal="center" vertical="center" wrapText="1"/>
      <protection locked="0"/>
    </xf>
    <xf numFmtId="0" fontId="36" fillId="29" borderId="7" xfId="0" applyFont="1" applyFill="1" applyBorder="1" applyAlignment="1" applyProtection="1">
      <alignment horizontal="center" vertical="center" wrapText="1"/>
      <protection locked="0"/>
    </xf>
    <xf numFmtId="0" fontId="36" fillId="29" borderId="43" xfId="0" applyFont="1" applyFill="1" applyBorder="1" applyAlignment="1" applyProtection="1">
      <alignment horizontal="center" vertical="center" wrapText="1"/>
      <protection locked="0"/>
    </xf>
    <xf numFmtId="14" fontId="32" fillId="0" borderId="28" xfId="0" applyNumberFormat="1" applyFont="1" applyBorder="1" applyAlignment="1" applyProtection="1">
      <alignment horizontal="center" vertical="center" wrapText="1"/>
      <protection locked="0"/>
    </xf>
    <xf numFmtId="14" fontId="32" fillId="0" borderId="51" xfId="0" applyNumberFormat="1" applyFont="1" applyBorder="1" applyAlignment="1" applyProtection="1">
      <alignment horizontal="center" vertical="center" wrapText="1"/>
      <protection locked="0"/>
    </xf>
    <xf numFmtId="14" fontId="32" fillId="0" borderId="41" xfId="0" applyNumberFormat="1" applyFont="1" applyBorder="1" applyAlignment="1" applyProtection="1">
      <alignment horizontal="center" vertical="center" wrapText="1"/>
      <protection locked="0"/>
    </xf>
    <xf numFmtId="0" fontId="47" fillId="0" borderId="28" xfId="0" applyFont="1" applyFill="1" applyBorder="1" applyAlignment="1" applyProtection="1">
      <alignment horizontal="center" vertical="center" wrapText="1"/>
      <protection locked="0"/>
    </xf>
    <xf numFmtId="14" fontId="5" fillId="0" borderId="42" xfId="0" applyNumberFormat="1" applyFont="1" applyBorder="1" applyAlignment="1" applyProtection="1">
      <alignment horizontal="center" vertical="center" wrapText="1"/>
      <protection locked="0"/>
    </xf>
    <xf numFmtId="0" fontId="5" fillId="0" borderId="42"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45" fillId="0" borderId="28" xfId="0" applyFont="1" applyBorder="1" applyAlignment="1" applyProtection="1">
      <alignment horizontal="center" vertical="center" wrapText="1"/>
      <protection locked="0"/>
    </xf>
    <xf numFmtId="0" fontId="45" fillId="0" borderId="51" xfId="0" applyFont="1" applyBorder="1" applyAlignment="1" applyProtection="1">
      <alignment horizontal="center" vertical="center" wrapText="1"/>
      <protection locked="0"/>
    </xf>
    <xf numFmtId="0" fontId="45" fillId="0" borderId="41" xfId="0" applyFont="1" applyBorder="1" applyAlignment="1" applyProtection="1">
      <alignment horizontal="center" vertical="center" wrapText="1"/>
      <protection locked="0"/>
    </xf>
    <xf numFmtId="0" fontId="45" fillId="0" borderId="42" xfId="0" applyFont="1" applyBorder="1" applyAlignment="1" applyProtection="1">
      <alignment horizontal="center" vertical="center" wrapText="1"/>
      <protection locked="0"/>
    </xf>
    <xf numFmtId="0" fontId="45" fillId="0" borderId="7" xfId="0" applyFont="1" applyBorder="1" applyAlignment="1" applyProtection="1">
      <alignment horizontal="center" vertical="center" wrapText="1"/>
      <protection locked="0"/>
    </xf>
    <xf numFmtId="0" fontId="45" fillId="0" borderId="43" xfId="0" applyFont="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45" fillId="3" borderId="51" xfId="0" applyFont="1" applyFill="1" applyBorder="1" applyAlignment="1" applyProtection="1">
      <alignment horizontal="center" vertical="center" wrapText="1"/>
      <protection locked="0"/>
    </xf>
    <xf numFmtId="0" fontId="45" fillId="3" borderId="41" xfId="0" applyFont="1" applyFill="1" applyBorder="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0" fillId="3" borderId="28" xfId="0" applyFont="1" applyFill="1" applyBorder="1" applyAlignment="1" applyProtection="1">
      <alignment horizontal="center" vertical="center" wrapText="1"/>
      <protection locked="0"/>
    </xf>
    <xf numFmtId="0" fontId="0" fillId="3" borderId="51" xfId="0" applyFont="1" applyFill="1" applyBorder="1" applyAlignment="1" applyProtection="1">
      <alignment horizontal="center" vertical="center" wrapText="1"/>
      <protection locked="0"/>
    </xf>
    <xf numFmtId="0" fontId="0" fillId="3" borderId="41" xfId="0" applyFont="1" applyFill="1" applyBorder="1" applyAlignment="1" applyProtection="1">
      <alignment horizontal="center" vertical="center" wrapText="1"/>
      <protection locked="0"/>
    </xf>
    <xf numFmtId="9" fontId="6" fillId="0" borderId="51" xfId="0" applyNumberFormat="1"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9" fontId="32" fillId="0" borderId="28" xfId="0" applyNumberFormat="1" applyFont="1" applyFill="1" applyBorder="1" applyAlignment="1" applyProtection="1">
      <alignment horizontal="center" vertical="top" wrapText="1"/>
      <protection locked="0"/>
    </xf>
    <xf numFmtId="9" fontId="32" fillId="0" borderId="51" xfId="0" applyNumberFormat="1" applyFont="1" applyBorder="1" applyAlignment="1" applyProtection="1">
      <alignment horizontal="center" vertical="top" wrapText="1"/>
      <protection locked="0"/>
    </xf>
    <xf numFmtId="9" fontId="32" fillId="0" borderId="41" xfId="0" applyNumberFormat="1" applyFont="1" applyBorder="1" applyAlignment="1" applyProtection="1">
      <alignment horizontal="center" vertical="top" wrapText="1"/>
      <protection locked="0"/>
    </xf>
    <xf numFmtId="0" fontId="6" fillId="0" borderId="51" xfId="0" applyFont="1" applyFill="1" applyBorder="1" applyAlignment="1" applyProtection="1">
      <alignment horizontal="center" vertical="center" wrapText="1"/>
      <protection locked="0"/>
    </xf>
    <xf numFmtId="0" fontId="0" fillId="0" borderId="28"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32" fillId="0" borderId="28" xfId="0" applyFont="1" applyFill="1" applyBorder="1" applyAlignment="1" applyProtection="1">
      <alignment horizontal="left" vertical="center" wrapText="1"/>
      <protection locked="0"/>
    </xf>
    <xf numFmtId="0" fontId="32" fillId="0" borderId="51"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28" xfId="0" applyFont="1" applyFill="1" applyBorder="1" applyAlignment="1" applyProtection="1">
      <alignment horizontal="left" vertical="top" wrapText="1"/>
      <protection locked="0"/>
    </xf>
    <xf numFmtId="0" fontId="32" fillId="0" borderId="51" xfId="0" applyFont="1" applyBorder="1" applyAlignment="1" applyProtection="1">
      <alignment horizontal="left" vertical="top" wrapText="1"/>
      <protection locked="0"/>
    </xf>
    <xf numFmtId="0" fontId="32" fillId="0" borderId="41" xfId="0" applyFont="1" applyBorder="1" applyAlignment="1" applyProtection="1">
      <alignment horizontal="left" vertical="top" wrapText="1"/>
      <protection locked="0"/>
    </xf>
    <xf numFmtId="0" fontId="0" fillId="0" borderId="29" xfId="0" applyFont="1" applyFill="1" applyBorder="1" applyAlignment="1" applyProtection="1">
      <alignment horizontal="left" vertical="top" wrapText="1"/>
      <protection locked="0"/>
    </xf>
    <xf numFmtId="0" fontId="0" fillId="0" borderId="38" xfId="0" applyFont="1" applyBorder="1" applyAlignment="1" applyProtection="1">
      <alignment horizontal="left" vertical="top" wrapText="1"/>
      <protection locked="0"/>
    </xf>
    <xf numFmtId="0" fontId="0" fillId="0" borderId="73" xfId="0" applyFont="1" applyBorder="1" applyAlignment="1" applyProtection="1">
      <alignment horizontal="left" vertical="top" wrapText="1"/>
      <protection locked="0"/>
    </xf>
    <xf numFmtId="0" fontId="5" fillId="0" borderId="28" xfId="0" applyFont="1" applyFill="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14" fontId="5" fillId="0" borderId="28" xfId="0" applyNumberFormat="1" applyFont="1" applyFill="1" applyBorder="1" applyAlignment="1" applyProtection="1">
      <alignment horizontal="left" vertical="top" wrapText="1"/>
      <protection locked="0"/>
    </xf>
    <xf numFmtId="0" fontId="1" fillId="27" borderId="51" xfId="0" applyFont="1" applyFill="1" applyBorder="1" applyAlignment="1">
      <alignment horizontal="center"/>
    </xf>
  </cellXfs>
  <cellStyles count="67">
    <cellStyle name="Bueno 2" xfId="3" xr:uid="{00000000-0005-0000-0000-000000000000}"/>
    <cellStyle name="Cálculo 2" xfId="4" xr:uid="{00000000-0005-0000-0000-000001000000}"/>
    <cellStyle name="Celda de comprobación 2" xfId="5" xr:uid="{00000000-0005-0000-0000-000002000000}"/>
    <cellStyle name="Celda vinculada 2" xfId="6" xr:uid="{00000000-0005-0000-0000-000003000000}"/>
    <cellStyle name="Encabezado 1 2" xfId="41" xr:uid="{00000000-0005-0000-0000-000004000000}"/>
    <cellStyle name="Encabezado 4 2" xfId="7" xr:uid="{00000000-0005-0000-0000-000005000000}"/>
    <cellStyle name="Énfasis 1" xfId="8" xr:uid="{00000000-0005-0000-0000-000006000000}"/>
    <cellStyle name="Énfasis 2" xfId="9" xr:uid="{00000000-0005-0000-0000-000007000000}"/>
    <cellStyle name="Énfasis 3" xfId="10" xr:uid="{00000000-0005-0000-0000-000008000000}"/>
    <cellStyle name="Énfasis1 - 20%" xfId="12" xr:uid="{00000000-0005-0000-0000-000009000000}"/>
    <cellStyle name="Énfasis1 - 40%" xfId="13" xr:uid="{00000000-0005-0000-0000-00000A000000}"/>
    <cellStyle name="Énfasis1 - 60%" xfId="14" xr:uid="{00000000-0005-0000-0000-00000B000000}"/>
    <cellStyle name="Énfasis1 2" xfId="11" xr:uid="{00000000-0005-0000-0000-00000C000000}"/>
    <cellStyle name="Énfasis1 3" xfId="60" xr:uid="{00000000-0005-0000-0000-00000D000000}"/>
    <cellStyle name="Énfasis2 - 20%" xfId="16" xr:uid="{00000000-0005-0000-0000-00000E000000}"/>
    <cellStyle name="Énfasis2 - 40%" xfId="17" xr:uid="{00000000-0005-0000-0000-00000F000000}"/>
    <cellStyle name="Énfasis2 - 60%" xfId="18" xr:uid="{00000000-0005-0000-0000-000010000000}"/>
    <cellStyle name="Énfasis2 2" xfId="15" xr:uid="{00000000-0005-0000-0000-000011000000}"/>
    <cellStyle name="Énfasis2 3" xfId="61" xr:uid="{00000000-0005-0000-0000-000012000000}"/>
    <cellStyle name="Énfasis3 - 20%" xfId="20" xr:uid="{00000000-0005-0000-0000-000013000000}"/>
    <cellStyle name="Énfasis3 - 40%" xfId="21" xr:uid="{00000000-0005-0000-0000-000014000000}"/>
    <cellStyle name="Énfasis3 - 60%" xfId="22" xr:uid="{00000000-0005-0000-0000-000015000000}"/>
    <cellStyle name="Énfasis3 2" xfId="19" xr:uid="{00000000-0005-0000-0000-000016000000}"/>
    <cellStyle name="Énfasis3 3" xfId="62" xr:uid="{00000000-0005-0000-0000-000017000000}"/>
    <cellStyle name="Énfasis4 - 20%" xfId="24" xr:uid="{00000000-0005-0000-0000-000018000000}"/>
    <cellStyle name="Énfasis4 - 40%" xfId="25" xr:uid="{00000000-0005-0000-0000-000019000000}"/>
    <cellStyle name="Énfasis4 - 60%" xfId="26" xr:uid="{00000000-0005-0000-0000-00001A000000}"/>
    <cellStyle name="Énfasis4 2" xfId="23" xr:uid="{00000000-0005-0000-0000-00001B000000}"/>
    <cellStyle name="Énfasis4 3" xfId="63" xr:uid="{00000000-0005-0000-0000-00001C000000}"/>
    <cellStyle name="Énfasis5 - 20%" xfId="28" xr:uid="{00000000-0005-0000-0000-00001D000000}"/>
    <cellStyle name="Énfasis5 - 40%" xfId="29" xr:uid="{00000000-0005-0000-0000-00001E000000}"/>
    <cellStyle name="Énfasis5 - 60%" xfId="30" xr:uid="{00000000-0005-0000-0000-00001F000000}"/>
    <cellStyle name="Énfasis5 2" xfId="27" xr:uid="{00000000-0005-0000-0000-000020000000}"/>
    <cellStyle name="Énfasis5 3" xfId="64" xr:uid="{00000000-0005-0000-0000-000021000000}"/>
    <cellStyle name="Énfasis6 - 20%" xfId="32" xr:uid="{00000000-0005-0000-0000-000022000000}"/>
    <cellStyle name="Énfasis6 - 40%" xfId="33" xr:uid="{00000000-0005-0000-0000-000023000000}"/>
    <cellStyle name="Énfasis6 - 60%" xfId="34" xr:uid="{00000000-0005-0000-0000-000024000000}"/>
    <cellStyle name="Énfasis6 2" xfId="31" xr:uid="{00000000-0005-0000-0000-000025000000}"/>
    <cellStyle name="Énfasis6 3" xfId="65" xr:uid="{00000000-0005-0000-0000-000026000000}"/>
    <cellStyle name="Entrada 2" xfId="35" xr:uid="{00000000-0005-0000-0000-000027000000}"/>
    <cellStyle name="Incorrecto 2" xfId="36" xr:uid="{00000000-0005-0000-0000-000028000000}"/>
    <cellStyle name="Neutral 2" xfId="37" xr:uid="{00000000-0005-0000-0000-000029000000}"/>
    <cellStyle name="Normal" xfId="0" builtinId="0"/>
    <cellStyle name="Normal 2" xfId="2" xr:uid="{00000000-0005-0000-0000-00002B000000}"/>
    <cellStyle name="Normal 2 2" xfId="49" xr:uid="{00000000-0005-0000-0000-00002C000000}"/>
    <cellStyle name="Normal 2 3" xfId="46" xr:uid="{00000000-0005-0000-0000-00002D000000}"/>
    <cellStyle name="Normal 3" xfId="1" xr:uid="{00000000-0005-0000-0000-00002E000000}"/>
    <cellStyle name="Normal 3 2" xfId="52" xr:uid="{00000000-0005-0000-0000-00002F000000}"/>
    <cellStyle name="Normal 3 2 2" xfId="58" xr:uid="{00000000-0005-0000-0000-000030000000}"/>
    <cellStyle name="Normal 3 3" xfId="54" xr:uid="{00000000-0005-0000-0000-000031000000}"/>
    <cellStyle name="Normal 3 4" xfId="47" xr:uid="{00000000-0005-0000-0000-000032000000}"/>
    <cellStyle name="Normal 4" xfId="48" xr:uid="{00000000-0005-0000-0000-000033000000}"/>
    <cellStyle name="Normal 4 2" xfId="51" xr:uid="{00000000-0005-0000-0000-000034000000}"/>
    <cellStyle name="Normal 4 2 2" xfId="57" xr:uid="{00000000-0005-0000-0000-000035000000}"/>
    <cellStyle name="Normal 4 3" xfId="55" xr:uid="{00000000-0005-0000-0000-000036000000}"/>
    <cellStyle name="Normal 5" xfId="50" xr:uid="{00000000-0005-0000-0000-000037000000}"/>
    <cellStyle name="Normal 5 2" xfId="56" xr:uid="{00000000-0005-0000-0000-000038000000}"/>
    <cellStyle name="Normal 6" xfId="53" xr:uid="{00000000-0005-0000-0000-000039000000}"/>
    <cellStyle name="Normal 6 2" xfId="59" xr:uid="{00000000-0005-0000-0000-00003A000000}"/>
    <cellStyle name="Notas 2" xfId="38" xr:uid="{00000000-0005-0000-0000-00003B000000}"/>
    <cellStyle name="Porcentaje" xfId="66" builtinId="5"/>
    <cellStyle name="Salida 2" xfId="39" xr:uid="{00000000-0005-0000-0000-00003D000000}"/>
    <cellStyle name="Texto de advertencia 2" xfId="40" xr:uid="{00000000-0005-0000-0000-00003E000000}"/>
    <cellStyle name="Título 2 2" xfId="42" xr:uid="{00000000-0005-0000-0000-00003F000000}"/>
    <cellStyle name="Título 3 2" xfId="43" xr:uid="{00000000-0005-0000-0000-000040000000}"/>
    <cellStyle name="Título de hoja" xfId="44" xr:uid="{00000000-0005-0000-0000-000041000000}"/>
    <cellStyle name="Total 2" xfId="45" xr:uid="{00000000-0005-0000-0000-000042000000}"/>
  </cellStyles>
  <dxfs count="2325">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E26B0A"/>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E26B0A"/>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C00000"/>
        </patternFill>
      </fill>
    </dxf>
    <dxf>
      <fill>
        <patternFill>
          <bgColor rgb="FFE26B0A"/>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rgb="FFC0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FFFF00"/>
      <color rgb="FF92D050"/>
      <color rgb="FFE26B0A"/>
      <color rgb="FFC00000"/>
      <color rgb="FF00B05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sharedStrings" Target="sharedStrings.xml"/><Relationship Id="rId52"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customXml" Target="../customXml/item1.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1" Type="http://schemas.openxmlformats.org/officeDocument/2006/relationships/worksheet" Target="worksheets/sheet1.xml"/><Relationship Id="rId6"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160812</xdr:colOff>
      <xdr:row>0</xdr:row>
      <xdr:rowOff>125131</xdr:rowOff>
    </xdr:from>
    <xdr:to>
      <xdr:col>13</xdr:col>
      <xdr:colOff>131867</xdr:colOff>
      <xdr:row>3</xdr:row>
      <xdr:rowOff>37111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870877" y="125131"/>
          <a:ext cx="3162548" cy="641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59871</xdr:rowOff>
    </xdr:from>
    <xdr:to>
      <xdr:col>1</xdr:col>
      <xdr:colOff>272937</xdr:colOff>
      <xdr:row>3</xdr:row>
      <xdr:rowOff>155038</xdr:rowOff>
    </xdr:to>
    <xdr:pic>
      <xdr:nvPicPr>
        <xdr:cNvPr id="2" name="Imagen 1">
          <a:extLst>
            <a:ext uri="{FF2B5EF4-FFF2-40B4-BE49-F238E27FC236}">
              <a16:creationId xmlns:a16="http://schemas.microsoft.com/office/drawing/2014/main" id="{A0F4D9E9-3C12-41C1-9469-CF23A7070B3F}"/>
            </a:ext>
          </a:extLst>
        </xdr:cNvPr>
        <xdr:cNvPicPr>
          <a:picLocks noChangeAspect="1"/>
        </xdr:cNvPicPr>
      </xdr:nvPicPr>
      <xdr:blipFill>
        <a:blip xmlns:r="http://schemas.openxmlformats.org/officeDocument/2006/relationships" r:embed="rId1"/>
        <a:stretch>
          <a:fillRect/>
        </a:stretch>
      </xdr:blipFill>
      <xdr:spPr>
        <a:xfrm>
          <a:off x="0" y="59871"/>
          <a:ext cx="1987437" cy="6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2318355</xdr:colOff>
      <xdr:row>0</xdr:row>
      <xdr:rowOff>104171</xdr:rowOff>
    </xdr:from>
    <xdr:to>
      <xdr:col>8</xdr:col>
      <xdr:colOff>4312596</xdr:colOff>
      <xdr:row>3</xdr:row>
      <xdr:rowOff>148772</xdr:rowOff>
    </xdr:to>
    <xdr:pic>
      <xdr:nvPicPr>
        <xdr:cNvPr id="2" name="Imagen 1">
          <a:extLst>
            <a:ext uri="{FF2B5EF4-FFF2-40B4-BE49-F238E27FC236}">
              <a16:creationId xmlns:a16="http://schemas.microsoft.com/office/drawing/2014/main" id="{4F21C2D3-4713-4425-864B-79EC7BCC1562}"/>
            </a:ext>
          </a:extLst>
        </xdr:cNvPr>
        <xdr:cNvPicPr>
          <a:picLocks noChangeAspect="1"/>
        </xdr:cNvPicPr>
      </xdr:nvPicPr>
      <xdr:blipFill>
        <a:blip xmlns:r="http://schemas.openxmlformats.org/officeDocument/2006/relationships" r:embed="rId1"/>
        <a:stretch>
          <a:fillRect/>
        </a:stretch>
      </xdr:blipFill>
      <xdr:spPr>
        <a:xfrm>
          <a:off x="10547955" y="104171"/>
          <a:ext cx="1994241" cy="6827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CO_NF_def.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SA_NF_def.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DO_NF_def.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SC_NF_def.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DT_NF_FINAL____.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Formulaciones_2022\Matriz_riesgos_2022_GCA_v2_Aprobada_16092022.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Formulaciones_2022\Matriz_riesgos_2022_GSCv2.xlsb"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erver\OAP\78_MIPG\78.5_Riesgos%20de%20Procesos\2023\Matriz_riesgos_2023_DIE_ok.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PS_NF_def.xlsb"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PCE_NF_def.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JU_NF_%20def.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atastrobogotacol.sharepoint.com/sites/GerenciaTecnologa-GOBIERNODIGITAL/Shared%20Documents/GOBIERNO%20DIGITAL/Gobierno%20Digital/3.%20SegInf/3.3%20Doc_Oper/RiesgosSD/2023/1_DIE/I_TRI/Matriz_riesgosSD_2023_DIE_I.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catastrobogotacol.sharepoint.com/sites/GerenciaTecnologa-GOBIERNODIGITAL/Shared%20Documents/GOBIERNO%20DIGITAL/Gobierno%20Digital/3.%20SegInf/3.3%20Doc_Oper/RiesgosSD/2023/2_COM_/I_TRI/Matriz_riesgosSD_2023_COM_I.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4_GCA/I_TRI/Matriz_riesgosSD-GCA_2023_I.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4_GCA/I_TRI/MR_SegDigital_GCA_TERR_2023_I.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5_GIG/I_TRI/Matriz_riesgos_GIG_2023_I.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7_GPS/I_TRI/Matriz_riesgosSD_GPS_2023_I.xlsb"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8_GDT/I_TRI/Matriz_riesgosSD_GDT_2023_I.xlsb"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11_GFI/I_TRI/Matriz_riesgosSD_GFI_2023_I.xlsb"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9_GJU/I_TRI/Matriz_riesgosSD_GJU_2023_I.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DIE_NF_def.xlsb"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6_GTH/I_TRI/Matriz_RiesgosSD_GTH_2023_I.xlsb"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12_GCO/I_TRI/Matriz_riesgosSD_GCO_2023_I.xlsb"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15-GDO/I_TRI/Matriz_riesgosSD_GDO_2023_SI.xlsb"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14-GSC/I_TRI/Matriz_riesgosSD_GCS_2023_I.xlsb"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0_Transv/I_TRI/Matriz_riesgosSD_Transv_2023_I.xlsb"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ces_IIITRI_2022\Matriz_riesgos_2022_COM.xlsb"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1_DIE/I_TRI/Matriz_riesgosSD_2023_DIE_I.xlsb"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Contenedor/Users/lcortes/OneDrive%20-%20Unidad%20Administrativa%20Especial%20De%20Catastro%20Distrital/3.%20SegInf/3.3%20Doc_Oper/RiesgosSD/2023/2_COM_/I_TRI/Matriz_riesgosSD_2023_COM_I.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CI_NF_def.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COM_NF_def.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CA_NF_def.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IG_NF_def.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FI_NF_def.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OAP\78_MIPG\78.5_Riesgos%20de%20Procesos\2022_Riesgos_Nueva_Cadena\Matriz_riesgos_2022_GTH_NF_def.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Árbol_G"/>
      <sheetName val="MR_Gestion_Seguridad"/>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ow r="83">
          <cell r="B83" t="str">
            <v>PROBLEMA CENTRAL
Evento de riesgo 
Causa raiz (DAFP)
- Punto crítico en el producto -</v>
          </cell>
        </row>
      </sheetData>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Tablas_GS"/>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row r="15">
          <cell r="C15"/>
          <cell r="E15"/>
          <cell r="G15"/>
        </row>
        <row r="33">
          <cell r="C33"/>
          <cell r="E33"/>
          <cell r="G33"/>
        </row>
      </sheetData>
      <sheetData sheetId="3"/>
      <sheetData sheetId="4"/>
      <sheetData sheetId="5"/>
      <sheetData sheetId="6"/>
      <sheetData sheetId="7"/>
      <sheetData sheetId="8"/>
      <sheetData sheetId="9"/>
      <sheetData sheetId="10"/>
      <sheetData sheetId="1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row r="33">
          <cell r="B33" t="str">
            <v>Causas</v>
          </cell>
        </row>
        <row r="63">
          <cell r="G63" t="str">
            <v>Si no existe un segundo efecto/consecuencia/causa coloque un espacio o un punto</v>
          </cell>
        </row>
        <row r="80">
          <cell r="G80" t="str">
            <v>Si no existe un segundo efecto/consecuencia/causa coloque un espacio o un punto</v>
          </cell>
        </row>
        <row r="97">
          <cell r="G97" t="str">
            <v>Si no existe un segundo efecto/consecuencia/causa coloque un espacio o un punto</v>
          </cell>
        </row>
        <row r="114">
          <cell r="G114" t="str">
            <v>Si no existe un segundo efecto/consecuencia/causa coloque un espacio o un punto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row r="63">
          <cell r="G63" t="str">
            <v>Si no existe un segundo efecto/consecuencia/causa coloque un espacio o un punto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Act_Crit"/>
      <sheetName val="MR_Corrup2"/>
      <sheetName val="MR_Corrup3"/>
      <sheetName val="Controles_ISO27001"/>
      <sheetName val="Vulnerabilidades_SI"/>
      <sheetName val="Tablas_GS"/>
      <sheetName val="Listas"/>
      <sheetName val="Amenazas_SI"/>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row r="249">
          <cell r="G249" t="str">
            <v>Si no existe un segundo efecto/consecuencia/causa coloque un espacio o un punto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row r="315">
          <cell r="C315" t="str">
            <v>Seleccione</v>
          </cell>
        </row>
        <row r="332">
          <cell r="C332" t="str">
            <v>Seleccione</v>
          </cell>
        </row>
        <row r="349">
          <cell r="C349" t="str">
            <v>Seleccione</v>
          </cell>
        </row>
        <row r="366">
          <cell r="C366" t="str">
            <v>Seleccione</v>
          </cell>
        </row>
        <row r="383">
          <cell r="C383" t="str">
            <v>Seleccione</v>
          </cell>
        </row>
        <row r="400">
          <cell r="C400" t="str">
            <v>Seleccione</v>
          </cell>
        </row>
        <row r="417">
          <cell r="C417" t="str">
            <v>Seleccione</v>
          </cell>
        </row>
        <row r="434">
          <cell r="C434" t="str">
            <v>Seleccione</v>
          </cell>
        </row>
        <row r="451">
          <cell r="C451" t="str">
            <v>Seleccione</v>
          </cell>
        </row>
        <row r="468">
          <cell r="C468" t="str">
            <v>Seleccione</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row r="15">
          <cell r="C15"/>
        </row>
      </sheetData>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row r="12">
          <cell r="C12" t="str">
            <v>RC-COM-1</v>
          </cell>
        </row>
      </sheetData>
      <sheetData sheetId="4">
        <row r="12">
          <cell r="D12" t="str">
            <v>PREVENTIVO</v>
          </cell>
        </row>
      </sheetData>
      <sheetData sheetId="5"/>
      <sheetData sheetId="6"/>
      <sheetData sheetId="7"/>
      <sheetData sheetId="8"/>
      <sheetData sheetId="9"/>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_Seguridad"/>
      <sheetName val="Árbol_G"/>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Lourdes María Acuña Acuña" id="{E6932ADC-135D-46E4-B97D-3E1221C4619C}" userId="Lourdes María Acuña Acuña"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39A981-EA67-49BB-B240-8C9419E80A8A}" name="Tabla1" displayName="Tabla1" ref="A4:D18" totalsRowShown="0" headerRowDxfId="7" headerRowBorderDxfId="6" tableBorderDxfId="5" totalsRowBorderDxfId="4">
  <autoFilter ref="A4:D18" xr:uid="{8B4B2FE9-2269-4305-A5FC-61931EDEF8C7}"/>
  <tableColumns count="4">
    <tableColumn id="1" xr3:uid="{462E03C6-9CC5-4E63-9643-A533FA927B81}" name="No" dataDxfId="3"/>
    <tableColumn id="2" xr3:uid="{A76E0AAE-DA6C-4736-974F-CFC0979D8402}" name="TRÁMITE" dataDxfId="2"/>
    <tableColumn id="3" xr3:uid="{1AE6EF3A-F80C-43CD-B8B3-AEBD51720244}" name="RIESGO DE CORRUPCIÓN ASOCIADO" dataDxfId="1"/>
    <tableColumn id="4" xr3:uid="{3B5F1561-473F-4A88-9ABE-EBCE044CAA04}" name="PROCESO" dataDxfId="0"/>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Y8" dT="2021-12-14T20:19:54.74" personId="{E6932ADC-135D-46E4-B97D-3E1221C4619C}" id="{FA750C42-48B5-4D51-92D9-53EF0E3A8E84}">
    <text>Este indicador es diferente del indicador clave?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523"/>
  <sheetViews>
    <sheetView tabSelected="1" zoomScale="60" zoomScaleNormal="60" zoomScaleSheetLayoutView="20" workbookViewId="0">
      <selection sqref="A1:K1"/>
    </sheetView>
  </sheetViews>
  <sheetFormatPr baseColWidth="10" defaultColWidth="11.42578125" defaultRowHeight="12.75" x14ac:dyDescent="0.2"/>
  <cols>
    <col min="1" max="1" width="18.140625" style="116" customWidth="1"/>
    <col min="2" max="2" width="20.140625" style="116" customWidth="1"/>
    <col min="3" max="3" width="25.42578125" style="116" customWidth="1"/>
    <col min="4" max="5" width="9.140625" style="116" customWidth="1"/>
    <col min="6" max="6" width="9.140625" style="116" bestFit="1" customWidth="1"/>
    <col min="7" max="7" width="23.42578125" style="116" customWidth="1"/>
    <col min="8" max="8" width="18" style="116" customWidth="1"/>
    <col min="9" max="9" width="55.5703125" style="116" customWidth="1"/>
    <col min="10" max="10" width="7.140625" style="116" customWidth="1"/>
    <col min="11" max="11" width="40.28515625" style="116" customWidth="1"/>
    <col min="12" max="13" width="23.85546875" style="116" customWidth="1"/>
    <col min="14" max="14" width="28.140625" style="116" customWidth="1"/>
    <col min="15" max="15" width="9.42578125" style="116" customWidth="1"/>
    <col min="16" max="16" width="12.7109375" style="293" customWidth="1"/>
    <col min="17" max="17" width="8" style="293" customWidth="1"/>
    <col min="18" max="18" width="14.140625" style="116" customWidth="1"/>
    <col min="19" max="19" width="7.28515625" style="116" customWidth="1"/>
    <col min="20" max="20" width="14.85546875" style="116" customWidth="1"/>
    <col min="21" max="21" width="6.42578125" style="116" customWidth="1"/>
    <col min="22" max="22" width="13.5703125" style="293" customWidth="1"/>
    <col min="23" max="23" width="6.42578125" style="293" customWidth="1"/>
    <col min="24" max="24" width="12.28515625" style="116" customWidth="1"/>
    <col min="25" max="25" width="19.28515625" style="294" customWidth="1"/>
    <col min="26" max="26" width="4.85546875" style="116" customWidth="1"/>
    <col min="27" max="27" width="104.5703125" style="116" customWidth="1"/>
    <col min="28" max="28" width="6.140625" style="116" customWidth="1"/>
    <col min="29" max="29" width="36.7109375" style="116" customWidth="1"/>
    <col min="30" max="30" width="4.28515625" style="116" customWidth="1"/>
    <col min="31" max="31" width="7.140625" style="293" customWidth="1"/>
    <col min="32" max="32" width="9.5703125" style="293" customWidth="1"/>
    <col min="33" max="33" width="7.140625" style="293" customWidth="1"/>
    <col min="34" max="34" width="9.5703125" style="293" customWidth="1"/>
    <col min="35" max="35" width="8.28515625" style="293" customWidth="1"/>
    <col min="36" max="36" width="14.140625" style="293" customWidth="1"/>
    <col min="37" max="37" width="12.28515625" style="293" customWidth="1"/>
    <col min="38" max="40" width="4.28515625" style="116" customWidth="1"/>
    <col min="41" max="41" width="16" style="116" customWidth="1"/>
    <col min="42" max="42" width="9" style="116" customWidth="1"/>
    <col min="43" max="43" width="11.28515625" style="116" customWidth="1"/>
    <col min="44" max="44" width="12.5703125" style="116" customWidth="1"/>
    <col min="45" max="45" width="8.7109375" style="116" customWidth="1"/>
    <col min="46" max="46" width="13.5703125" style="116" customWidth="1"/>
    <col min="47" max="47" width="18" style="116" customWidth="1"/>
    <col min="48" max="48" width="18.140625" style="116" bestFit="1" customWidth="1"/>
    <col min="49" max="49" width="19.5703125" style="116" customWidth="1"/>
    <col min="50" max="51" width="35" style="116" customWidth="1"/>
    <col min="52" max="52" width="22.42578125" style="116" customWidth="1"/>
    <col min="53" max="53" width="31.7109375" style="116" customWidth="1"/>
    <col min="54" max="54" width="22" style="116" customWidth="1"/>
    <col min="55" max="55" width="35" style="116" customWidth="1"/>
    <col min="56" max="56" width="17" style="116" customWidth="1"/>
    <col min="57" max="60" width="9.7109375" style="116" customWidth="1"/>
    <col min="61" max="61" width="33.140625" style="116" customWidth="1"/>
    <col min="62" max="62" width="29.42578125" style="116" customWidth="1"/>
    <col min="63" max="63" width="17.85546875" style="116" customWidth="1"/>
    <col min="64" max="64" width="34.42578125" style="116" customWidth="1"/>
    <col min="65" max="16384" width="11.42578125" style="116"/>
  </cols>
  <sheetData>
    <row r="1" spans="1:64" ht="27.75" customHeight="1" x14ac:dyDescent="0.2">
      <c r="A1" s="869" t="s">
        <v>1478</v>
      </c>
      <c r="B1" s="870"/>
      <c r="C1" s="870"/>
      <c r="D1" s="870"/>
      <c r="E1" s="870"/>
      <c r="F1" s="870"/>
      <c r="G1" s="870"/>
      <c r="H1" s="870"/>
      <c r="I1" s="870"/>
      <c r="J1" s="870"/>
      <c r="K1" s="871"/>
      <c r="L1" s="112"/>
      <c r="M1" s="113"/>
      <c r="N1" s="113"/>
      <c r="O1" s="113"/>
      <c r="P1" s="114"/>
      <c r="Q1" s="114"/>
      <c r="R1" s="113"/>
      <c r="S1" s="113"/>
      <c r="T1" s="113"/>
      <c r="U1" s="113"/>
      <c r="V1" s="114"/>
      <c r="W1" s="114"/>
      <c r="X1" s="113"/>
      <c r="Y1" s="115"/>
      <c r="Z1" s="113"/>
      <c r="AA1" s="113"/>
      <c r="AB1" s="113"/>
      <c r="AC1" s="113"/>
      <c r="AD1" s="113"/>
      <c r="AE1" s="114"/>
      <c r="AF1" s="114"/>
      <c r="AG1" s="114"/>
      <c r="AH1" s="114"/>
      <c r="AI1" s="114"/>
      <c r="AJ1" s="114"/>
      <c r="AK1" s="114"/>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64" ht="17.25" customHeight="1" x14ac:dyDescent="0.2">
      <c r="A2" s="117" t="s">
        <v>34</v>
      </c>
      <c r="B2" s="875">
        <v>2023</v>
      </c>
      <c r="C2" s="875"/>
      <c r="D2" s="875"/>
      <c r="E2" s="875"/>
      <c r="F2" s="875"/>
      <c r="G2" s="875"/>
      <c r="H2" s="875"/>
      <c r="I2" s="875"/>
      <c r="J2" s="875"/>
      <c r="K2" s="875"/>
      <c r="L2" s="112"/>
      <c r="M2" s="113"/>
      <c r="N2" s="113"/>
      <c r="O2" s="113"/>
      <c r="P2" s="114"/>
      <c r="Q2" s="114"/>
      <c r="R2" s="113"/>
      <c r="S2" s="113"/>
      <c r="T2" s="113"/>
      <c r="U2" s="113"/>
      <c r="V2" s="114"/>
      <c r="W2" s="114"/>
      <c r="X2" s="113"/>
      <c r="Y2" s="115"/>
      <c r="Z2" s="113"/>
      <c r="AA2" s="113"/>
      <c r="AB2" s="113"/>
      <c r="AC2" s="113"/>
      <c r="AD2" s="113"/>
      <c r="AE2" s="114"/>
      <c r="AF2" s="114"/>
      <c r="AG2" s="114"/>
      <c r="AH2" s="114"/>
      <c r="AI2" s="114"/>
      <c r="AJ2" s="114"/>
      <c r="AK2" s="114"/>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8"/>
      <c r="BJ2" s="118"/>
      <c r="BK2" s="113"/>
      <c r="BL2" s="113"/>
    </row>
    <row r="3" spans="1:64" ht="12.75" customHeight="1" x14ac:dyDescent="0.2">
      <c r="A3" s="117" t="s">
        <v>35</v>
      </c>
      <c r="B3" s="875">
        <v>1</v>
      </c>
      <c r="C3" s="875"/>
      <c r="D3" s="875"/>
      <c r="E3" s="875"/>
      <c r="F3" s="875"/>
      <c r="G3" s="875"/>
      <c r="H3" s="875"/>
      <c r="I3" s="875"/>
      <c r="J3" s="875"/>
      <c r="K3" s="875"/>
      <c r="L3" s="112"/>
      <c r="M3" s="113"/>
      <c r="N3" s="113"/>
      <c r="O3" s="113"/>
      <c r="P3" s="114"/>
      <c r="Q3" s="114"/>
      <c r="R3" s="113"/>
      <c r="S3" s="113"/>
      <c r="T3" s="113"/>
      <c r="U3" s="113"/>
      <c r="V3" s="114"/>
      <c r="W3" s="114"/>
      <c r="X3" s="113"/>
      <c r="Y3" s="115"/>
      <c r="Z3" s="113"/>
      <c r="AA3" s="113"/>
      <c r="AB3" s="113"/>
      <c r="AC3" s="113"/>
      <c r="AD3" s="113"/>
      <c r="AE3" s="114"/>
      <c r="AF3" s="114"/>
      <c r="AG3" s="114"/>
      <c r="AH3" s="114"/>
      <c r="AI3" s="114"/>
      <c r="AJ3" s="114"/>
      <c r="AK3" s="114"/>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8"/>
      <c r="BJ3" s="118"/>
      <c r="BK3" s="113"/>
      <c r="BL3" s="113"/>
    </row>
    <row r="4" spans="1:64" ht="34.5" customHeight="1" thickBot="1" x14ac:dyDescent="0.25">
      <c r="A4" s="119" t="s">
        <v>36</v>
      </c>
      <c r="B4" s="866"/>
      <c r="C4" s="866"/>
      <c r="D4" s="866"/>
      <c r="E4" s="866"/>
      <c r="F4" s="866"/>
      <c r="G4" s="866"/>
      <c r="H4" s="866"/>
      <c r="I4" s="866"/>
      <c r="J4" s="866"/>
      <c r="K4" s="866"/>
      <c r="L4" s="113"/>
      <c r="M4" s="113"/>
      <c r="N4" s="113"/>
      <c r="O4" s="113"/>
      <c r="P4" s="114"/>
      <c r="Q4" s="114"/>
      <c r="R4" s="113"/>
      <c r="S4" s="113"/>
      <c r="T4" s="113"/>
      <c r="U4" s="113"/>
      <c r="V4" s="114"/>
      <c r="W4" s="114"/>
      <c r="X4" s="113"/>
      <c r="Y4" s="115"/>
      <c r="Z4" s="113"/>
      <c r="AA4" s="113"/>
      <c r="AB4" s="113"/>
      <c r="AC4" s="113"/>
      <c r="AD4" s="113"/>
      <c r="AE4" s="114"/>
      <c r="AF4" s="114"/>
      <c r="AG4" s="114"/>
      <c r="AH4" s="114"/>
      <c r="AI4" s="114"/>
      <c r="AJ4" s="114"/>
      <c r="AK4" s="114"/>
      <c r="AL4" s="113"/>
      <c r="AM4" s="113"/>
      <c r="AN4" s="113"/>
      <c r="AO4" s="113"/>
      <c r="AP4" s="113"/>
      <c r="AQ4" s="113"/>
      <c r="AR4" s="113"/>
      <c r="AS4" s="113"/>
      <c r="AT4" s="113"/>
      <c r="AU4" s="113"/>
      <c r="AV4" s="113"/>
      <c r="AW4" s="113"/>
      <c r="AX4" s="113"/>
      <c r="AY4" s="113"/>
      <c r="AZ4" s="113"/>
      <c r="BA4" s="113"/>
      <c r="BB4" s="120"/>
      <c r="BC4" s="113"/>
      <c r="BD4" s="113"/>
      <c r="BE4" s="113"/>
      <c r="BF4" s="113"/>
      <c r="BG4" s="113"/>
      <c r="BH4" s="113"/>
      <c r="BI4" s="118"/>
      <c r="BJ4" s="118"/>
      <c r="BK4" s="113"/>
      <c r="BL4" s="113"/>
    </row>
    <row r="5" spans="1:64" ht="16.5" customHeight="1" x14ac:dyDescent="0.2">
      <c r="A5" s="121"/>
      <c r="B5" s="121"/>
      <c r="C5" s="121"/>
      <c r="D5" s="121"/>
      <c r="E5" s="121"/>
      <c r="F5" s="121"/>
      <c r="G5" s="121"/>
      <c r="H5" s="122"/>
      <c r="I5" s="123"/>
      <c r="J5" s="123"/>
      <c r="K5" s="124"/>
      <c r="L5" s="112"/>
      <c r="M5" s="113"/>
      <c r="N5" s="113"/>
      <c r="O5" s="113"/>
      <c r="P5" s="114"/>
      <c r="Q5" s="114"/>
      <c r="R5" s="113"/>
      <c r="S5" s="113"/>
      <c r="T5" s="113"/>
      <c r="U5" s="113"/>
      <c r="V5" s="114"/>
      <c r="W5" s="114"/>
      <c r="X5" s="113"/>
      <c r="Y5" s="115"/>
      <c r="Z5" s="113"/>
      <c r="AA5" s="113"/>
      <c r="AB5" s="113"/>
      <c r="AC5" s="113"/>
      <c r="AD5" s="113"/>
      <c r="AE5" s="114"/>
      <c r="AF5" s="114"/>
      <c r="AG5" s="114"/>
      <c r="AH5" s="114"/>
      <c r="AI5" s="114"/>
      <c r="AJ5" s="114"/>
      <c r="AK5" s="114"/>
      <c r="AL5" s="113"/>
      <c r="AM5" s="113"/>
      <c r="AN5" s="113"/>
      <c r="AO5" s="113"/>
      <c r="AP5" s="113"/>
      <c r="AQ5" s="113"/>
      <c r="AR5" s="113"/>
      <c r="AS5" s="113"/>
      <c r="AT5" s="113"/>
      <c r="AU5" s="113"/>
      <c r="AV5" s="113"/>
      <c r="AW5" s="113"/>
      <c r="AX5" s="113"/>
      <c r="AY5" s="113"/>
      <c r="AZ5" s="113"/>
      <c r="BA5" s="113"/>
      <c r="BB5" s="120"/>
      <c r="BC5" s="125" t="s">
        <v>46</v>
      </c>
      <c r="BD5" s="126"/>
      <c r="BE5" s="113"/>
      <c r="BF5" s="113"/>
      <c r="BG5" s="113"/>
      <c r="BH5" s="113"/>
      <c r="BI5" s="118"/>
      <c r="BJ5" s="118"/>
      <c r="BK5" s="113"/>
      <c r="BL5" s="113"/>
    </row>
    <row r="6" spans="1:64" ht="28.5" customHeight="1" x14ac:dyDescent="0.2">
      <c r="A6" s="867" t="s">
        <v>1479</v>
      </c>
      <c r="B6" s="868"/>
      <c r="C6" s="868"/>
      <c r="D6" s="868"/>
      <c r="E6" s="868"/>
      <c r="F6" s="868"/>
      <c r="G6" s="868"/>
      <c r="H6" s="868"/>
      <c r="I6" s="868"/>
      <c r="J6" s="868"/>
      <c r="K6" s="868"/>
      <c r="L6" s="112"/>
      <c r="M6" s="113"/>
      <c r="N6" s="113"/>
      <c r="O6" s="113"/>
      <c r="P6" s="114"/>
      <c r="Q6" s="114"/>
      <c r="R6" s="113"/>
      <c r="S6" s="113"/>
      <c r="T6" s="113"/>
      <c r="U6" s="113"/>
      <c r="V6" s="114"/>
      <c r="W6" s="114"/>
      <c r="X6" s="113"/>
      <c r="Y6" s="115"/>
      <c r="Z6" s="113"/>
      <c r="AA6" s="113"/>
      <c r="AB6" s="113"/>
      <c r="AC6" s="113"/>
      <c r="AD6" s="113"/>
      <c r="AE6" s="114"/>
      <c r="AF6" s="114"/>
      <c r="AG6" s="114"/>
      <c r="AH6" s="114"/>
      <c r="AI6" s="114"/>
      <c r="AJ6" s="114"/>
      <c r="AK6" s="114"/>
      <c r="AL6" s="113"/>
      <c r="AM6" s="113"/>
      <c r="AN6" s="113"/>
      <c r="AO6" s="113"/>
      <c r="AP6" s="113"/>
      <c r="AQ6" s="113"/>
      <c r="AR6" s="113"/>
      <c r="AS6" s="113"/>
      <c r="AT6" s="113"/>
      <c r="AU6" s="113"/>
      <c r="AV6" s="113"/>
      <c r="AW6" s="113"/>
      <c r="AX6" s="113"/>
      <c r="AY6" s="113"/>
      <c r="AZ6" s="113"/>
      <c r="BA6" s="113"/>
      <c r="BB6" s="120"/>
      <c r="BC6" s="113"/>
      <c r="BD6" s="113"/>
      <c r="BE6" s="113"/>
      <c r="BF6" s="113"/>
      <c r="BG6" s="113"/>
      <c r="BH6" s="113"/>
      <c r="BI6" s="118"/>
      <c r="BJ6" s="118"/>
      <c r="BK6" s="113"/>
      <c r="BL6" s="113"/>
    </row>
    <row r="7" spans="1:64" ht="10.5" customHeight="1" x14ac:dyDescent="0.2">
      <c r="A7" s="113"/>
      <c r="B7" s="113"/>
      <c r="C7" s="113"/>
      <c r="D7" s="113"/>
      <c r="E7" s="113"/>
      <c r="F7" s="113"/>
      <c r="G7" s="113"/>
      <c r="H7" s="113"/>
      <c r="I7" s="127"/>
      <c r="J7" s="127"/>
      <c r="K7" s="113"/>
      <c r="L7" s="120"/>
      <c r="M7" s="113"/>
      <c r="N7" s="113"/>
      <c r="O7" s="113"/>
      <c r="P7" s="114"/>
      <c r="Q7" s="114"/>
      <c r="R7" s="113"/>
      <c r="S7" s="113"/>
      <c r="T7" s="113"/>
      <c r="U7" s="113"/>
      <c r="V7" s="128"/>
      <c r="W7" s="114"/>
      <c r="X7" s="113"/>
      <c r="Y7" s="115"/>
      <c r="Z7" s="113"/>
      <c r="AA7" s="113"/>
      <c r="AB7" s="113"/>
      <c r="AC7" s="113"/>
      <c r="AD7" s="113"/>
      <c r="AE7" s="129"/>
      <c r="AF7" s="129"/>
      <c r="AG7" s="129"/>
      <c r="AH7" s="129"/>
      <c r="AI7" s="129"/>
      <c r="AJ7" s="129"/>
      <c r="AK7" s="129"/>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30"/>
      <c r="BK7" s="112"/>
      <c r="BL7" s="113"/>
    </row>
    <row r="8" spans="1:64" ht="33.75" customHeight="1" x14ac:dyDescent="0.2">
      <c r="A8" s="864" t="s">
        <v>19</v>
      </c>
      <c r="B8" s="864" t="s">
        <v>47</v>
      </c>
      <c r="C8" s="864" t="s">
        <v>0</v>
      </c>
      <c r="D8" s="829" t="s">
        <v>1</v>
      </c>
      <c r="E8" s="830"/>
      <c r="F8" s="830"/>
      <c r="G8" s="830"/>
      <c r="H8" s="830"/>
      <c r="I8" s="830"/>
      <c r="J8" s="830"/>
      <c r="K8" s="831"/>
      <c r="L8" s="830"/>
      <c r="M8" s="830"/>
      <c r="N8" s="830"/>
      <c r="O8" s="832"/>
      <c r="P8" s="821" t="s">
        <v>38</v>
      </c>
      <c r="Q8" s="821"/>
      <c r="R8" s="821"/>
      <c r="S8" s="821"/>
      <c r="T8" s="821"/>
      <c r="U8" s="821"/>
      <c r="V8" s="821"/>
      <c r="W8" s="821"/>
      <c r="X8" s="821"/>
      <c r="Y8" s="821"/>
      <c r="Z8" s="825" t="s">
        <v>39</v>
      </c>
      <c r="AA8" s="826"/>
      <c r="AB8" s="826"/>
      <c r="AC8" s="826"/>
      <c r="AD8" s="836"/>
      <c r="AE8" s="836"/>
      <c r="AF8" s="836"/>
      <c r="AG8" s="836"/>
      <c r="AH8" s="836"/>
      <c r="AI8" s="836"/>
      <c r="AJ8" s="836"/>
      <c r="AK8" s="836"/>
      <c r="AL8" s="826"/>
      <c r="AM8" s="826"/>
      <c r="AN8" s="826"/>
      <c r="AO8" s="827" t="s">
        <v>48</v>
      </c>
      <c r="AP8" s="827"/>
      <c r="AQ8" s="827"/>
      <c r="AR8" s="827"/>
      <c r="AS8" s="827"/>
      <c r="AT8" s="827"/>
      <c r="AU8" s="827"/>
      <c r="AV8" s="827"/>
      <c r="AW8" s="828"/>
      <c r="AX8" s="837" t="s">
        <v>41</v>
      </c>
      <c r="AY8" s="838"/>
      <c r="AZ8" s="838"/>
      <c r="BA8" s="838"/>
      <c r="BB8" s="839"/>
      <c r="BC8" s="818" t="s">
        <v>33</v>
      </c>
      <c r="BD8" s="818"/>
      <c r="BE8" s="818"/>
      <c r="BF8" s="818"/>
      <c r="BG8" s="818"/>
      <c r="BH8" s="818"/>
      <c r="BI8" s="818"/>
      <c r="BJ8" s="818"/>
      <c r="BK8" s="818"/>
      <c r="BL8" s="818"/>
    </row>
    <row r="9" spans="1:64" ht="51" customHeight="1" x14ac:dyDescent="0.2">
      <c r="A9" s="864"/>
      <c r="B9" s="864"/>
      <c r="C9" s="864"/>
      <c r="D9" s="131"/>
      <c r="E9" s="132"/>
      <c r="F9" s="133"/>
      <c r="G9" s="133"/>
      <c r="H9" s="133"/>
      <c r="I9" s="133"/>
      <c r="J9" s="132"/>
      <c r="K9" s="134"/>
      <c r="L9" s="133"/>
      <c r="M9" s="133"/>
      <c r="N9" s="819" t="s">
        <v>86</v>
      </c>
      <c r="O9" s="820"/>
      <c r="P9" s="821" t="s">
        <v>7</v>
      </c>
      <c r="Q9" s="821"/>
      <c r="R9" s="821" t="s">
        <v>8</v>
      </c>
      <c r="S9" s="821"/>
      <c r="T9" s="821"/>
      <c r="U9" s="821"/>
      <c r="V9" s="821"/>
      <c r="W9" s="821"/>
      <c r="X9" s="135"/>
      <c r="Y9" s="3"/>
      <c r="Z9" s="825"/>
      <c r="AA9" s="826"/>
      <c r="AB9" s="826"/>
      <c r="AC9" s="826"/>
      <c r="AD9" s="136"/>
      <c r="AE9" s="822"/>
      <c r="AF9" s="822"/>
      <c r="AG9" s="822"/>
      <c r="AH9" s="822"/>
      <c r="AI9" s="822"/>
      <c r="AJ9" s="822"/>
      <c r="AK9" s="822"/>
      <c r="AL9" s="823"/>
      <c r="AM9" s="823"/>
      <c r="AN9" s="823"/>
      <c r="AO9" s="833" t="s">
        <v>49</v>
      </c>
      <c r="AP9" s="834"/>
      <c r="AQ9" s="834"/>
      <c r="AR9" s="835" t="s">
        <v>50</v>
      </c>
      <c r="AS9" s="835"/>
      <c r="AT9" s="835"/>
      <c r="AU9" s="137"/>
      <c r="AV9" s="138"/>
      <c r="AW9" s="139"/>
      <c r="AX9" s="840"/>
      <c r="AY9" s="841"/>
      <c r="AZ9" s="841"/>
      <c r="BA9" s="841"/>
      <c r="BB9" s="842"/>
      <c r="BC9" s="846" t="s">
        <v>26</v>
      </c>
      <c r="BD9" s="846"/>
      <c r="BE9" s="824" t="s">
        <v>145</v>
      </c>
      <c r="BF9" s="824"/>
      <c r="BG9" s="824"/>
      <c r="BH9" s="824"/>
      <c r="BI9" s="140" t="s">
        <v>51</v>
      </c>
      <c r="BJ9" s="824" t="s">
        <v>25</v>
      </c>
      <c r="BK9" s="824"/>
      <c r="BL9" s="824"/>
    </row>
    <row r="10" spans="1:64" ht="180" customHeight="1" thickBot="1" x14ac:dyDescent="0.25">
      <c r="A10" s="865"/>
      <c r="B10" s="865"/>
      <c r="C10" s="865"/>
      <c r="D10" s="872" t="s">
        <v>1551</v>
      </c>
      <c r="E10" s="873"/>
      <c r="F10" s="874"/>
      <c r="G10" s="141" t="s">
        <v>136</v>
      </c>
      <c r="H10" s="142" t="s">
        <v>148</v>
      </c>
      <c r="I10" s="141" t="s">
        <v>1552</v>
      </c>
      <c r="J10" s="143" t="s">
        <v>135</v>
      </c>
      <c r="K10" s="144" t="s">
        <v>151</v>
      </c>
      <c r="L10" s="142" t="s">
        <v>146</v>
      </c>
      <c r="M10" s="142" t="s">
        <v>147</v>
      </c>
      <c r="N10" s="144" t="s">
        <v>152</v>
      </c>
      <c r="O10" s="144" t="s">
        <v>153</v>
      </c>
      <c r="P10" s="815" t="s">
        <v>87</v>
      </c>
      <c r="Q10" s="815"/>
      <c r="R10" s="815" t="s">
        <v>68</v>
      </c>
      <c r="S10" s="815"/>
      <c r="T10" s="815" t="s">
        <v>69</v>
      </c>
      <c r="U10" s="815"/>
      <c r="V10" s="815" t="s">
        <v>93</v>
      </c>
      <c r="W10" s="815"/>
      <c r="X10" s="145"/>
      <c r="Y10" s="145" t="s">
        <v>52</v>
      </c>
      <c r="Z10" s="146" t="s">
        <v>2</v>
      </c>
      <c r="AA10" s="146" t="s">
        <v>57</v>
      </c>
      <c r="AB10" s="147" t="s">
        <v>142</v>
      </c>
      <c r="AC10" s="146" t="s">
        <v>1553</v>
      </c>
      <c r="AD10" s="148" t="s">
        <v>117</v>
      </c>
      <c r="AE10" s="816" t="s">
        <v>120</v>
      </c>
      <c r="AF10" s="816"/>
      <c r="AG10" s="817" t="s">
        <v>53</v>
      </c>
      <c r="AH10" s="817"/>
      <c r="AI10" s="147" t="s">
        <v>54</v>
      </c>
      <c r="AJ10" s="146" t="s">
        <v>118</v>
      </c>
      <c r="AK10" s="146" t="s">
        <v>119</v>
      </c>
      <c r="AL10" s="147" t="s">
        <v>55</v>
      </c>
      <c r="AM10" s="147" t="s">
        <v>4</v>
      </c>
      <c r="AN10" s="147" t="s">
        <v>56</v>
      </c>
      <c r="AO10" s="145" t="s">
        <v>95</v>
      </c>
      <c r="AP10" s="810" t="s">
        <v>58</v>
      </c>
      <c r="AQ10" s="811"/>
      <c r="AR10" s="145" t="s">
        <v>96</v>
      </c>
      <c r="AS10" s="810" t="s">
        <v>59</v>
      </c>
      <c r="AT10" s="811"/>
      <c r="AU10" s="145" t="s">
        <v>113</v>
      </c>
      <c r="AV10" s="149" t="s">
        <v>143</v>
      </c>
      <c r="AW10" s="149" t="s">
        <v>114</v>
      </c>
      <c r="AX10" s="142" t="s">
        <v>60</v>
      </c>
      <c r="AY10" s="142" t="s">
        <v>85</v>
      </c>
      <c r="AZ10" s="142" t="s">
        <v>22</v>
      </c>
      <c r="BA10" s="142" t="s">
        <v>23</v>
      </c>
      <c r="BB10" s="142" t="s">
        <v>24</v>
      </c>
      <c r="BC10" s="150" t="s">
        <v>144</v>
      </c>
      <c r="BD10" s="150" t="s">
        <v>42</v>
      </c>
      <c r="BE10" s="150" t="s">
        <v>27</v>
      </c>
      <c r="BF10" s="150" t="s">
        <v>28</v>
      </c>
      <c r="BG10" s="150" t="s">
        <v>29</v>
      </c>
      <c r="BH10" s="150" t="s">
        <v>30</v>
      </c>
      <c r="BI10" s="151" t="s">
        <v>1554</v>
      </c>
      <c r="BJ10" s="150" t="s">
        <v>88</v>
      </c>
      <c r="BK10" s="150" t="s">
        <v>43</v>
      </c>
      <c r="BL10" s="150" t="s">
        <v>44</v>
      </c>
    </row>
    <row r="11" spans="1:64" s="160" customFormat="1" ht="75" customHeight="1" x14ac:dyDescent="0.25">
      <c r="A11" s="554" t="s">
        <v>61</v>
      </c>
      <c r="B11" s="557" t="s">
        <v>92</v>
      </c>
      <c r="C11" s="560" t="s">
        <v>161</v>
      </c>
      <c r="D11" s="678" t="s">
        <v>162</v>
      </c>
      <c r="E11" s="525" t="s">
        <v>121</v>
      </c>
      <c r="F11" s="528">
        <v>1</v>
      </c>
      <c r="G11" s="531" t="s">
        <v>163</v>
      </c>
      <c r="H11" s="531"/>
      <c r="I11" s="623" t="s">
        <v>201</v>
      </c>
      <c r="J11" s="537" t="s">
        <v>17</v>
      </c>
      <c r="K11" s="540" t="s">
        <v>1828</v>
      </c>
      <c r="L11" s="493"/>
      <c r="M11" s="493"/>
      <c r="N11" s="531" t="s">
        <v>1827</v>
      </c>
      <c r="O11" s="563">
        <v>1</v>
      </c>
      <c r="P11" s="516" t="s">
        <v>62</v>
      </c>
      <c r="Q11" s="505">
        <v>0.6</v>
      </c>
      <c r="R11" s="516"/>
      <c r="S11" s="505" t="s">
        <v>1510</v>
      </c>
      <c r="T11" s="516" t="s">
        <v>10</v>
      </c>
      <c r="U11" s="505">
        <v>0.6</v>
      </c>
      <c r="V11" s="508" t="s">
        <v>10</v>
      </c>
      <c r="W11" s="505">
        <v>0.6</v>
      </c>
      <c r="X11" s="505" t="s">
        <v>1516</v>
      </c>
      <c r="Y11" s="629" t="s">
        <v>10</v>
      </c>
      <c r="Z11" s="152">
        <v>1</v>
      </c>
      <c r="AA11" s="455" t="s">
        <v>164</v>
      </c>
      <c r="AB11" s="381" t="s">
        <v>165</v>
      </c>
      <c r="AC11" s="455" t="s">
        <v>166</v>
      </c>
      <c r="AD11" s="463" t="str">
        <f t="shared" ref="AD11:AD14" si="0">IF(OR(AE11="Preventivo",AE11="Detectivo"),"Probabilidad",IF(AE11="Correctivo","Impacto",""))</f>
        <v>Probabilidad</v>
      </c>
      <c r="AE11" s="381" t="s">
        <v>64</v>
      </c>
      <c r="AF11" s="453">
        <f t="shared" ref="AF11:AF14" si="1">IF(AE11="","",IF(AE11="Preventivo",25%,IF(AE11="Detectivo",15%,IF(AE11="Correctivo",10%))))</f>
        <v>0.25</v>
      </c>
      <c r="AG11" s="381" t="s">
        <v>77</v>
      </c>
      <c r="AH11" s="453">
        <f t="shared" ref="AH11:AH14" si="2">IF(AG11="Automático",25%,IF(AG11="Manual",15%,""))</f>
        <v>0.15</v>
      </c>
      <c r="AI11" s="462">
        <f t="shared" ref="AI11:AI14" si="3">IF(OR(AF11="",AH11=""),"",AF11+AH11)</f>
        <v>0.4</v>
      </c>
      <c r="AJ11" s="461">
        <f>IFERROR(IF(AD11="Probabilidad",(Q11-(+Q11*AI11)),IF(AD11="Impacto",Q11,"")),"")</f>
        <v>0.36</v>
      </c>
      <c r="AK11" s="461">
        <f>IFERROR(IF(AD11="Impacto",(W11-(W11*AI11)),IF(AD11="Probabilidad",W11,"")),"")</f>
        <v>0.6</v>
      </c>
      <c r="AL11" s="10" t="s">
        <v>66</v>
      </c>
      <c r="AM11" s="10" t="s">
        <v>67</v>
      </c>
      <c r="AN11" s="10" t="s">
        <v>80</v>
      </c>
      <c r="AO11" s="843">
        <f>Q11</f>
        <v>0.6</v>
      </c>
      <c r="AP11" s="843">
        <f>IF(AJ11="","",MIN(AJ11:AJ16))</f>
        <v>0.12959999999999999</v>
      </c>
      <c r="AQ11" s="812" t="str">
        <f>IFERROR(IF(AP11="","",IF(AP11&lt;=0.2,"Muy Baja",IF(AP11&lt;=0.4,"Baja",IF(AP11&lt;=0.6,"Media",IF(AP11&lt;=0.8,"Alta","Muy Alta"))))),"")</f>
        <v>Muy Baja</v>
      </c>
      <c r="AR11" s="843">
        <f>W11</f>
        <v>0.6</v>
      </c>
      <c r="AS11" s="843">
        <f>IF(AK11="","",MIN(AK11:AK16))</f>
        <v>0.44999999999999996</v>
      </c>
      <c r="AT11" s="812" t="str">
        <f>IFERROR(IF(AS11="","",IF(AS11&lt;=0.2,"Leve",IF(AS11&lt;=0.4,"Menor",IF(AS11&lt;=0.6,"Moderado",IF(AS11&lt;=0.8,"Mayor","Catastrófico"))))),"")</f>
        <v>Moderado</v>
      </c>
      <c r="AU11" s="812" t="str">
        <f>Y11</f>
        <v>Moderado</v>
      </c>
      <c r="AV11" s="812" t="str">
        <f>IFERROR(IF(OR(AND(AQ11="Muy Baja",AT11="Leve"),AND(AQ11="Muy Baja",AT11="Menor"),AND(AQ11="Baja",AT11="Leve")),"Bajo",IF(OR(AND(AQ11="Muy baja",AT11="Moderado"),AND(AQ11="Baja",AT11="Menor"),AND(AQ11="Baja",AT11="Moderado"),AND(AQ11="Media",AT11="Leve"),AND(AQ11="Media",AT11="Menor"),AND(AQ11="Media",AT11="Moderado"),AND(AQ11="Alta",AT11="Leve"),AND(AQ11="Alta",AT11="Menor")),"Moderado",IF(OR(AND(AQ11="Muy Baja",AT11="Mayor"),AND(AQ11="Baja",AT11="Mayor"),AND(AQ11="Media",AT11="Mayor"),AND(AQ11="Alta",AT11="Moderado"),AND(AQ11="Alta",AT11="Mayor"),AND(AQ11="Muy Alta",AT11="Leve"),AND(AQ11="Muy Alta",AT11="Menor"),AND(AQ11="Muy Alta",AT11="Moderado"),AND(AQ11="Muy Alta",AT11="Mayor")),"Alto",IF(OR(AND(AQ11="Muy Baja",AT11="Catastrófico"),AND(AQ11="Baja",AT11="Catastrófico"),AND(AQ11="Media",AT11="Catastrófico"),AND(AQ11="Alta",AT11="Catastrófico"),AND(AQ11="Muy Alta",AT11="Catastrófico")),"Extremo","")))),"")</f>
        <v>Moderado</v>
      </c>
      <c r="AW11" s="802" t="s">
        <v>167</v>
      </c>
      <c r="AX11" s="807" t="s">
        <v>1826</v>
      </c>
      <c r="AY11" s="807" t="s">
        <v>1825</v>
      </c>
      <c r="AZ11" s="807" t="s">
        <v>1824</v>
      </c>
      <c r="BA11" s="807" t="s">
        <v>1823</v>
      </c>
      <c r="BB11" s="804" t="s">
        <v>1822</v>
      </c>
      <c r="BC11" s="605"/>
      <c r="BD11" s="605"/>
      <c r="BE11" s="605"/>
      <c r="BF11" s="493"/>
      <c r="BG11" s="493"/>
      <c r="BH11" s="493"/>
      <c r="BI11" s="563"/>
      <c r="BJ11" s="609"/>
      <c r="BK11" s="609"/>
      <c r="BL11" s="626"/>
    </row>
    <row r="12" spans="1:64" s="160" customFormat="1" ht="90" x14ac:dyDescent="0.25">
      <c r="A12" s="555"/>
      <c r="B12" s="558"/>
      <c r="C12" s="561"/>
      <c r="D12" s="679"/>
      <c r="E12" s="526"/>
      <c r="F12" s="529"/>
      <c r="G12" s="532"/>
      <c r="H12" s="532"/>
      <c r="I12" s="624"/>
      <c r="J12" s="538"/>
      <c r="K12" s="541"/>
      <c r="L12" s="494"/>
      <c r="M12" s="494"/>
      <c r="N12" s="532"/>
      <c r="O12" s="564"/>
      <c r="P12" s="517"/>
      <c r="Q12" s="506"/>
      <c r="R12" s="517"/>
      <c r="S12" s="506"/>
      <c r="T12" s="517"/>
      <c r="U12" s="506"/>
      <c r="V12" s="509"/>
      <c r="W12" s="506"/>
      <c r="X12" s="506"/>
      <c r="Y12" s="630"/>
      <c r="Z12" s="161">
        <v>2</v>
      </c>
      <c r="AA12" s="456" t="s">
        <v>169</v>
      </c>
      <c r="AB12" s="383" t="s">
        <v>170</v>
      </c>
      <c r="AC12" s="457" t="s">
        <v>171</v>
      </c>
      <c r="AD12" s="460" t="str">
        <f t="shared" si="0"/>
        <v>Probabilidad</v>
      </c>
      <c r="AE12" s="383" t="s">
        <v>64</v>
      </c>
      <c r="AF12" s="454">
        <f t="shared" si="1"/>
        <v>0.25</v>
      </c>
      <c r="AG12" s="383" t="s">
        <v>77</v>
      </c>
      <c r="AH12" s="454">
        <f t="shared" si="2"/>
        <v>0.15</v>
      </c>
      <c r="AI12" s="459">
        <f t="shared" si="3"/>
        <v>0.4</v>
      </c>
      <c r="AJ12" s="458">
        <f>IFERROR(IF(AND(AD11="Probabilidad",AD12="Probabilidad"),(AJ11-(+AJ11*AI12)),IF(AD12="Probabilidad",(Q11-(+Q11*AI12)),IF(AD12="Impacto",AJ11,""))),"")</f>
        <v>0.216</v>
      </c>
      <c r="AK12" s="458">
        <f>IFERROR(IF(AND(AD11="Impacto",AD12="Impacto"),(AK11-(+AK11*AI12)),IF(AD12="Impacto",(W11-(+W11*AI12)),IF(AD12="Probabilidad",AK11,""))),"")</f>
        <v>0.6</v>
      </c>
      <c r="AL12" s="19" t="s">
        <v>66</v>
      </c>
      <c r="AM12" s="19" t="s">
        <v>67</v>
      </c>
      <c r="AN12" s="19" t="s">
        <v>80</v>
      </c>
      <c r="AO12" s="844"/>
      <c r="AP12" s="844"/>
      <c r="AQ12" s="813"/>
      <c r="AR12" s="844"/>
      <c r="AS12" s="844"/>
      <c r="AT12" s="813"/>
      <c r="AU12" s="813"/>
      <c r="AV12" s="813"/>
      <c r="AW12" s="803"/>
      <c r="AX12" s="808"/>
      <c r="AY12" s="808"/>
      <c r="AZ12" s="808"/>
      <c r="BA12" s="808"/>
      <c r="BB12" s="805"/>
      <c r="BC12" s="606"/>
      <c r="BD12" s="606"/>
      <c r="BE12" s="606"/>
      <c r="BF12" s="494"/>
      <c r="BG12" s="494"/>
      <c r="BH12" s="494"/>
      <c r="BI12" s="564"/>
      <c r="BJ12" s="610"/>
      <c r="BK12" s="610"/>
      <c r="BL12" s="627"/>
    </row>
    <row r="13" spans="1:64" s="160" customFormat="1" ht="75" x14ac:dyDescent="0.25">
      <c r="A13" s="555"/>
      <c r="B13" s="558"/>
      <c r="C13" s="561"/>
      <c r="D13" s="679"/>
      <c r="E13" s="526"/>
      <c r="F13" s="529"/>
      <c r="G13" s="532"/>
      <c r="H13" s="532"/>
      <c r="I13" s="624"/>
      <c r="J13" s="538"/>
      <c r="K13" s="541"/>
      <c r="L13" s="494"/>
      <c r="M13" s="494"/>
      <c r="N13" s="532"/>
      <c r="O13" s="564"/>
      <c r="P13" s="517"/>
      <c r="Q13" s="506"/>
      <c r="R13" s="517"/>
      <c r="S13" s="506"/>
      <c r="T13" s="517"/>
      <c r="U13" s="506"/>
      <c r="V13" s="509"/>
      <c r="W13" s="506"/>
      <c r="X13" s="506"/>
      <c r="Y13" s="630"/>
      <c r="Z13" s="161">
        <v>3</v>
      </c>
      <c r="AA13" s="456" t="s">
        <v>172</v>
      </c>
      <c r="AB13" s="383" t="s">
        <v>165</v>
      </c>
      <c r="AC13" s="456" t="s">
        <v>173</v>
      </c>
      <c r="AD13" s="460" t="str">
        <f t="shared" si="0"/>
        <v>Probabilidad</v>
      </c>
      <c r="AE13" s="383" t="s">
        <v>64</v>
      </c>
      <c r="AF13" s="454">
        <f t="shared" si="1"/>
        <v>0.25</v>
      </c>
      <c r="AG13" s="383" t="s">
        <v>77</v>
      </c>
      <c r="AH13" s="454">
        <f t="shared" si="2"/>
        <v>0.15</v>
      </c>
      <c r="AI13" s="459">
        <f t="shared" si="3"/>
        <v>0.4</v>
      </c>
      <c r="AJ13" s="458">
        <f>IFERROR(IF(AND(AD12="Probabilidad",AD13="Probabilidad"),(AJ12-(+AJ12*AI13)),IF(AND(AD12="Impacto",AD13="Probabilidad"),(AJ11-(+AJ11*AI13)),IF(AD13="Impacto",AJ12,""))),"")</f>
        <v>0.12959999999999999</v>
      </c>
      <c r="AK13" s="458">
        <f>IFERROR(IF(AND(AD12="Impacto",AD13="Impacto"),(AK12-(+AK12*AI13)),IF(AND(AD12="Probabilidad",AD13="Impacto"),(AK11-(+AK11*AI13)),IF(AD13="Probabilidad",AK12,""))),"")</f>
        <v>0.6</v>
      </c>
      <c r="AL13" s="19" t="s">
        <v>66</v>
      </c>
      <c r="AM13" s="19" t="s">
        <v>67</v>
      </c>
      <c r="AN13" s="19" t="s">
        <v>80</v>
      </c>
      <c r="AO13" s="844"/>
      <c r="AP13" s="844"/>
      <c r="AQ13" s="813"/>
      <c r="AR13" s="844"/>
      <c r="AS13" s="844"/>
      <c r="AT13" s="813"/>
      <c r="AU13" s="813"/>
      <c r="AV13" s="813"/>
      <c r="AW13" s="803"/>
      <c r="AX13" s="808"/>
      <c r="AY13" s="808"/>
      <c r="AZ13" s="808"/>
      <c r="BA13" s="808"/>
      <c r="BB13" s="805"/>
      <c r="BC13" s="606"/>
      <c r="BD13" s="606"/>
      <c r="BE13" s="606"/>
      <c r="BF13" s="494"/>
      <c r="BG13" s="494"/>
      <c r="BH13" s="494"/>
      <c r="BI13" s="564"/>
      <c r="BJ13" s="610"/>
      <c r="BK13" s="610"/>
      <c r="BL13" s="627"/>
    </row>
    <row r="14" spans="1:64" s="160" customFormat="1" ht="75" x14ac:dyDescent="0.25">
      <c r="A14" s="555"/>
      <c r="B14" s="558"/>
      <c r="C14" s="561"/>
      <c r="D14" s="679"/>
      <c r="E14" s="526"/>
      <c r="F14" s="529"/>
      <c r="G14" s="532"/>
      <c r="H14" s="532"/>
      <c r="I14" s="624"/>
      <c r="J14" s="538"/>
      <c r="K14" s="541"/>
      <c r="L14" s="494"/>
      <c r="M14" s="494"/>
      <c r="N14" s="532"/>
      <c r="O14" s="564"/>
      <c r="P14" s="517"/>
      <c r="Q14" s="506"/>
      <c r="R14" s="517"/>
      <c r="S14" s="506"/>
      <c r="T14" s="517"/>
      <c r="U14" s="506"/>
      <c r="V14" s="509"/>
      <c r="W14" s="506"/>
      <c r="X14" s="506"/>
      <c r="Y14" s="630"/>
      <c r="Z14" s="161">
        <v>4</v>
      </c>
      <c r="AA14" s="457" t="s">
        <v>174</v>
      </c>
      <c r="AB14" s="383" t="s">
        <v>175</v>
      </c>
      <c r="AC14" s="478" t="s">
        <v>2118</v>
      </c>
      <c r="AD14" s="460" t="str">
        <f t="shared" si="0"/>
        <v>Impacto</v>
      </c>
      <c r="AE14" s="383" t="s">
        <v>76</v>
      </c>
      <c r="AF14" s="454">
        <f t="shared" si="1"/>
        <v>0.1</v>
      </c>
      <c r="AG14" s="383" t="s">
        <v>77</v>
      </c>
      <c r="AH14" s="454">
        <f t="shared" si="2"/>
        <v>0.15</v>
      </c>
      <c r="AI14" s="459">
        <f t="shared" si="3"/>
        <v>0.25</v>
      </c>
      <c r="AJ14" s="458">
        <f>IFERROR(IF(AND(AD13="Probabilidad",AD14="Probabilidad"),(AJ13-(+AJ13*AI14)),IF(AND(AD13="Impacto",AD14="Probabilidad"),(AJ12-(+AJ12*AI14)),IF(AD14="Impacto",AJ13,""))),"")</f>
        <v>0.12959999999999999</v>
      </c>
      <c r="AK14" s="458">
        <f>IFERROR(IF(AND(AD13="Impacto",AD14="Impacto"),(AK13-(+AK13*AI14)),IF(AND(AD13="Probabilidad",AD14="Impacto"),(AK12-(+AK12*AI14)),IF(AD14="Probabilidad",AK13,""))),"")</f>
        <v>0.44999999999999996</v>
      </c>
      <c r="AL14" s="19" t="s">
        <v>66</v>
      </c>
      <c r="AM14" s="19" t="s">
        <v>67</v>
      </c>
      <c r="AN14" s="19" t="s">
        <v>80</v>
      </c>
      <c r="AO14" s="844"/>
      <c r="AP14" s="844"/>
      <c r="AQ14" s="813"/>
      <c r="AR14" s="844"/>
      <c r="AS14" s="844"/>
      <c r="AT14" s="813"/>
      <c r="AU14" s="813"/>
      <c r="AV14" s="813"/>
      <c r="AW14" s="803"/>
      <c r="AX14" s="808"/>
      <c r="AY14" s="808"/>
      <c r="AZ14" s="808"/>
      <c r="BA14" s="808"/>
      <c r="BB14" s="805"/>
      <c r="BC14" s="606"/>
      <c r="BD14" s="606"/>
      <c r="BE14" s="606"/>
      <c r="BF14" s="494"/>
      <c r="BG14" s="494"/>
      <c r="BH14" s="494"/>
      <c r="BI14" s="564"/>
      <c r="BJ14" s="610"/>
      <c r="BK14" s="610"/>
      <c r="BL14" s="627"/>
    </row>
    <row r="15" spans="1:64" s="160" customFormat="1" x14ac:dyDescent="0.25">
      <c r="A15" s="555"/>
      <c r="B15" s="558"/>
      <c r="C15" s="561"/>
      <c r="D15" s="679"/>
      <c r="E15" s="526"/>
      <c r="F15" s="529"/>
      <c r="G15" s="532"/>
      <c r="H15" s="532"/>
      <c r="I15" s="624"/>
      <c r="J15" s="538"/>
      <c r="K15" s="541"/>
      <c r="L15" s="494"/>
      <c r="M15" s="494"/>
      <c r="N15" s="532"/>
      <c r="O15" s="564"/>
      <c r="P15" s="517"/>
      <c r="Q15" s="506"/>
      <c r="R15" s="517"/>
      <c r="S15" s="506"/>
      <c r="T15" s="517"/>
      <c r="U15" s="506"/>
      <c r="V15" s="509"/>
      <c r="W15" s="506"/>
      <c r="X15" s="506"/>
      <c r="Y15" s="630"/>
      <c r="Z15" s="161"/>
      <c r="AA15" s="170"/>
      <c r="AB15" s="163"/>
      <c r="AC15" s="164"/>
      <c r="AD15" s="165" t="str">
        <f t="shared" ref="AD15:AD16" si="4">IF(OR(AE15="Preventivo",AE15="Detectivo"),"Probabilidad",IF(AE15="Correctivo","Impacto",""))</f>
        <v/>
      </c>
      <c r="AE15" s="163"/>
      <c r="AF15" s="166" t="str">
        <f t="shared" ref="AF15:AF16" si="5">IF(AE15="","",IF(AE15="Preventivo",25%,IF(AE15="Detectivo",15%,IF(AE15="Correctivo",10%))))</f>
        <v/>
      </c>
      <c r="AG15" s="163"/>
      <c r="AH15" s="166" t="str">
        <f t="shared" ref="AH15:AH16" si="6">IF(AG15="Automático",25%,IF(AG15="Manual",15%,""))</f>
        <v/>
      </c>
      <c r="AI15" s="167" t="str">
        <f t="shared" ref="AI15:AI16" si="7">IF(OR(AF15="",AH15=""),"",AF15+AH15)</f>
        <v/>
      </c>
      <c r="AJ15" s="168" t="str">
        <f>IFERROR(IF(AND(AD14="Probabilidad",AD15="Probabilidad"),(AJ14-(+AJ14*AI15)),IF(AND(AD14="Impacto",AD15="Probabilidad"),(AJ13-(+AJ13*AI15)),IF(AD15="Impacto",AJ14,""))),"")</f>
        <v/>
      </c>
      <c r="AK15" s="168" t="str">
        <f>IFERROR(IF(AND(AD14="Impacto",AD15="Impacto"),(AK14-(+AK14*AI15)),IF(AND(AD14="Probabilidad",AD15="Impacto"),(AK13-(+AK13*AI15)),IF(AD15="Probabilidad",AK14,""))),"")</f>
        <v/>
      </c>
      <c r="AL15" s="169"/>
      <c r="AM15" s="169"/>
      <c r="AN15" s="169"/>
      <c r="AO15" s="844"/>
      <c r="AP15" s="844"/>
      <c r="AQ15" s="813"/>
      <c r="AR15" s="844"/>
      <c r="AS15" s="844"/>
      <c r="AT15" s="813"/>
      <c r="AU15" s="813"/>
      <c r="AV15" s="813"/>
      <c r="AW15" s="803"/>
      <c r="AX15" s="808"/>
      <c r="AY15" s="808"/>
      <c r="AZ15" s="808"/>
      <c r="BA15" s="808"/>
      <c r="BB15" s="805"/>
      <c r="BC15" s="606"/>
      <c r="BD15" s="606"/>
      <c r="BE15" s="606"/>
      <c r="BF15" s="494"/>
      <c r="BG15" s="494"/>
      <c r="BH15" s="494"/>
      <c r="BI15" s="564"/>
      <c r="BJ15" s="610"/>
      <c r="BK15" s="610"/>
      <c r="BL15" s="627"/>
    </row>
    <row r="16" spans="1:64" s="160" customFormat="1" ht="13.5" thickBot="1" x14ac:dyDescent="0.3">
      <c r="A16" s="555"/>
      <c r="B16" s="558"/>
      <c r="C16" s="561"/>
      <c r="D16" s="680"/>
      <c r="E16" s="527"/>
      <c r="F16" s="530"/>
      <c r="G16" s="533"/>
      <c r="H16" s="533"/>
      <c r="I16" s="625"/>
      <c r="J16" s="539"/>
      <c r="K16" s="542"/>
      <c r="L16" s="495"/>
      <c r="M16" s="495"/>
      <c r="N16" s="533"/>
      <c r="O16" s="565"/>
      <c r="P16" s="518"/>
      <c r="Q16" s="507"/>
      <c r="R16" s="518"/>
      <c r="S16" s="507"/>
      <c r="T16" s="518"/>
      <c r="U16" s="507"/>
      <c r="V16" s="510"/>
      <c r="W16" s="507"/>
      <c r="X16" s="507"/>
      <c r="Y16" s="631"/>
      <c r="Z16" s="171"/>
      <c r="AA16" s="172"/>
      <c r="AB16" s="173"/>
      <c r="AC16" s="172"/>
      <c r="AD16" s="174" t="str">
        <f t="shared" si="4"/>
        <v/>
      </c>
      <c r="AE16" s="173"/>
      <c r="AF16" s="175" t="str">
        <f t="shared" si="5"/>
        <v/>
      </c>
      <c r="AG16" s="173"/>
      <c r="AH16" s="175" t="str">
        <f t="shared" si="6"/>
        <v/>
      </c>
      <c r="AI16" s="176" t="str">
        <f t="shared" si="7"/>
        <v/>
      </c>
      <c r="AJ16" s="177" t="str">
        <f>IFERROR(IF(AND(AD15="Probabilidad",AD16="Probabilidad"),(AJ15-(+AJ15*AI16)),IF(AND(AD15="Impacto",AD16="Probabilidad"),(AJ14-(+AJ14*AI16)),IF(AD16="Impacto",AJ15,""))),"")</f>
        <v/>
      </c>
      <c r="AK16" s="177" t="str">
        <f>IFERROR(IF(AND(AD15="Impacto",AD16="Impacto"),(AK15-(+AK15*AI16)),IF(AND(AD15="Probabilidad",AD16="Impacto"),(AK14-(+AK14*AI16)),IF(AD16="Probabilidad",AK15,""))),"")</f>
        <v/>
      </c>
      <c r="AL16" s="178"/>
      <c r="AM16" s="178"/>
      <c r="AN16" s="178"/>
      <c r="AO16" s="845"/>
      <c r="AP16" s="845"/>
      <c r="AQ16" s="814"/>
      <c r="AR16" s="845"/>
      <c r="AS16" s="845"/>
      <c r="AT16" s="814"/>
      <c r="AU16" s="814"/>
      <c r="AV16" s="814"/>
      <c r="AW16" s="847"/>
      <c r="AX16" s="809"/>
      <c r="AY16" s="809"/>
      <c r="AZ16" s="809"/>
      <c r="BA16" s="809"/>
      <c r="BB16" s="806"/>
      <c r="BC16" s="607"/>
      <c r="BD16" s="607"/>
      <c r="BE16" s="607"/>
      <c r="BF16" s="495"/>
      <c r="BG16" s="495"/>
      <c r="BH16" s="495"/>
      <c r="BI16" s="565"/>
      <c r="BJ16" s="611"/>
      <c r="BK16" s="611"/>
      <c r="BL16" s="628"/>
    </row>
    <row r="17" spans="1:64" s="160" customFormat="1" ht="78" customHeight="1" x14ac:dyDescent="0.25">
      <c r="A17" s="555"/>
      <c r="B17" s="558"/>
      <c r="C17" s="561"/>
      <c r="D17" s="678" t="s">
        <v>162</v>
      </c>
      <c r="E17" s="525" t="s">
        <v>121</v>
      </c>
      <c r="F17" s="528">
        <v>2</v>
      </c>
      <c r="G17" s="493" t="s">
        <v>176</v>
      </c>
      <c r="H17" s="531"/>
      <c r="I17" s="623" t="s">
        <v>202</v>
      </c>
      <c r="J17" s="537" t="s">
        <v>17</v>
      </c>
      <c r="K17" s="540" t="s">
        <v>1821</v>
      </c>
      <c r="L17" s="493"/>
      <c r="M17" s="493"/>
      <c r="N17" s="531" t="s">
        <v>177</v>
      </c>
      <c r="O17" s="563">
        <v>0.9</v>
      </c>
      <c r="P17" s="516" t="s">
        <v>62</v>
      </c>
      <c r="Q17" s="505">
        <v>0.6</v>
      </c>
      <c r="R17" s="516"/>
      <c r="S17" s="505" t="s">
        <v>1510</v>
      </c>
      <c r="T17" s="516" t="s">
        <v>10</v>
      </c>
      <c r="U17" s="505">
        <v>0.6</v>
      </c>
      <c r="V17" s="508" t="s">
        <v>10</v>
      </c>
      <c r="W17" s="505">
        <v>0.6</v>
      </c>
      <c r="X17" s="505" t="s">
        <v>1516</v>
      </c>
      <c r="Y17" s="502" t="s">
        <v>10</v>
      </c>
      <c r="Z17" s="152">
        <v>1</v>
      </c>
      <c r="AA17" s="443" t="s">
        <v>178</v>
      </c>
      <c r="AB17" s="154" t="s">
        <v>165</v>
      </c>
      <c r="AC17" s="448" t="s">
        <v>179</v>
      </c>
      <c r="AD17" s="155" t="s">
        <v>1513</v>
      </c>
      <c r="AE17" s="154" t="s">
        <v>64</v>
      </c>
      <c r="AF17" s="444">
        <v>0.25</v>
      </c>
      <c r="AG17" s="180" t="s">
        <v>77</v>
      </c>
      <c r="AH17" s="444">
        <v>0.15</v>
      </c>
      <c r="AI17" s="447">
        <v>0.4</v>
      </c>
      <c r="AJ17" s="158">
        <v>0.36</v>
      </c>
      <c r="AK17" s="158">
        <v>0.6</v>
      </c>
      <c r="AL17" s="159" t="s">
        <v>66</v>
      </c>
      <c r="AM17" s="159" t="s">
        <v>67</v>
      </c>
      <c r="AN17" s="159" t="s">
        <v>80</v>
      </c>
      <c r="AO17" s="499">
        <v>0.6</v>
      </c>
      <c r="AP17" s="499">
        <v>4.6655999999999996E-2</v>
      </c>
      <c r="AQ17" s="502" t="s">
        <v>70</v>
      </c>
      <c r="AR17" s="499">
        <v>0.6</v>
      </c>
      <c r="AS17" s="499">
        <v>0.6</v>
      </c>
      <c r="AT17" s="502" t="s">
        <v>10</v>
      </c>
      <c r="AU17" s="502" t="s">
        <v>10</v>
      </c>
      <c r="AV17" s="502" t="s">
        <v>10</v>
      </c>
      <c r="AW17" s="516" t="s">
        <v>167</v>
      </c>
      <c r="AX17" s="645" t="s">
        <v>1820</v>
      </c>
      <c r="AY17" s="642" t="s">
        <v>1819</v>
      </c>
      <c r="AZ17" s="645" t="s">
        <v>168</v>
      </c>
      <c r="BA17" s="645" t="s">
        <v>1818</v>
      </c>
      <c r="BB17" s="519" t="s">
        <v>1567</v>
      </c>
      <c r="BC17" s="493"/>
      <c r="BD17" s="493"/>
      <c r="BE17" s="511"/>
      <c r="BF17" s="511"/>
      <c r="BG17" s="511"/>
      <c r="BH17" s="511"/>
      <c r="BI17" s="511"/>
      <c r="BJ17" s="493"/>
      <c r="BK17" s="493"/>
      <c r="BL17" s="496"/>
    </row>
    <row r="18" spans="1:64" s="160" customFormat="1" ht="63.75" x14ac:dyDescent="0.25">
      <c r="A18" s="555"/>
      <c r="B18" s="558"/>
      <c r="C18" s="561"/>
      <c r="D18" s="679"/>
      <c r="E18" s="526"/>
      <c r="F18" s="529"/>
      <c r="G18" s="494"/>
      <c r="H18" s="532"/>
      <c r="I18" s="624"/>
      <c r="J18" s="538"/>
      <c r="K18" s="541"/>
      <c r="L18" s="494"/>
      <c r="M18" s="494"/>
      <c r="N18" s="532"/>
      <c r="O18" s="564"/>
      <c r="P18" s="517"/>
      <c r="Q18" s="506"/>
      <c r="R18" s="517"/>
      <c r="S18" s="506"/>
      <c r="T18" s="517"/>
      <c r="U18" s="506"/>
      <c r="V18" s="509"/>
      <c r="W18" s="506"/>
      <c r="X18" s="506"/>
      <c r="Y18" s="503"/>
      <c r="Z18" s="161">
        <v>2</v>
      </c>
      <c r="AA18" s="452" t="s">
        <v>180</v>
      </c>
      <c r="AB18" s="163" t="s">
        <v>165</v>
      </c>
      <c r="AC18" s="449" t="s">
        <v>181</v>
      </c>
      <c r="AD18" s="182" t="s">
        <v>1513</v>
      </c>
      <c r="AE18" s="169" t="s">
        <v>64</v>
      </c>
      <c r="AF18" s="445">
        <v>0.25</v>
      </c>
      <c r="AG18" s="163" t="s">
        <v>77</v>
      </c>
      <c r="AH18" s="445">
        <v>0.15</v>
      </c>
      <c r="AI18" s="167">
        <v>0.4</v>
      </c>
      <c r="AJ18" s="183">
        <v>0.216</v>
      </c>
      <c r="AK18" s="183">
        <v>0.6</v>
      </c>
      <c r="AL18" s="169" t="s">
        <v>66</v>
      </c>
      <c r="AM18" s="169" t="s">
        <v>67</v>
      </c>
      <c r="AN18" s="169" t="s">
        <v>80</v>
      </c>
      <c r="AO18" s="500"/>
      <c r="AP18" s="500"/>
      <c r="AQ18" s="503"/>
      <c r="AR18" s="500"/>
      <c r="AS18" s="500"/>
      <c r="AT18" s="503"/>
      <c r="AU18" s="503"/>
      <c r="AV18" s="503"/>
      <c r="AW18" s="517"/>
      <c r="AX18" s="646"/>
      <c r="AY18" s="643"/>
      <c r="AZ18" s="646"/>
      <c r="BA18" s="646"/>
      <c r="BB18" s="520"/>
      <c r="BC18" s="494"/>
      <c r="BD18" s="494"/>
      <c r="BE18" s="512"/>
      <c r="BF18" s="512"/>
      <c r="BG18" s="512"/>
      <c r="BH18" s="512"/>
      <c r="BI18" s="512"/>
      <c r="BJ18" s="494"/>
      <c r="BK18" s="494"/>
      <c r="BL18" s="497"/>
    </row>
    <row r="19" spans="1:64" s="160" customFormat="1" ht="72" customHeight="1" x14ac:dyDescent="0.25">
      <c r="A19" s="555"/>
      <c r="B19" s="558"/>
      <c r="C19" s="561"/>
      <c r="D19" s="679"/>
      <c r="E19" s="526"/>
      <c r="F19" s="529"/>
      <c r="G19" s="494"/>
      <c r="H19" s="532"/>
      <c r="I19" s="624"/>
      <c r="J19" s="538"/>
      <c r="K19" s="541"/>
      <c r="L19" s="494"/>
      <c r="M19" s="494"/>
      <c r="N19" s="532"/>
      <c r="O19" s="564"/>
      <c r="P19" s="517"/>
      <c r="Q19" s="506"/>
      <c r="R19" s="517"/>
      <c r="S19" s="506"/>
      <c r="T19" s="517"/>
      <c r="U19" s="506"/>
      <c r="V19" s="509"/>
      <c r="W19" s="506"/>
      <c r="X19" s="506"/>
      <c r="Y19" s="503"/>
      <c r="Z19" s="161">
        <v>3</v>
      </c>
      <c r="AA19" s="449" t="s">
        <v>1817</v>
      </c>
      <c r="AB19" s="163" t="s">
        <v>170</v>
      </c>
      <c r="AC19" s="449" t="s">
        <v>182</v>
      </c>
      <c r="AD19" s="165" t="s">
        <v>1513</v>
      </c>
      <c r="AE19" s="163" t="s">
        <v>64</v>
      </c>
      <c r="AF19" s="445">
        <v>0.25</v>
      </c>
      <c r="AG19" s="169" t="s">
        <v>77</v>
      </c>
      <c r="AH19" s="445">
        <v>0.15</v>
      </c>
      <c r="AI19" s="167">
        <v>0.4</v>
      </c>
      <c r="AJ19" s="168">
        <v>0.12959999999999999</v>
      </c>
      <c r="AK19" s="168">
        <v>0.6</v>
      </c>
      <c r="AL19" s="169" t="s">
        <v>66</v>
      </c>
      <c r="AM19" s="169" t="s">
        <v>67</v>
      </c>
      <c r="AN19" s="169" t="s">
        <v>80</v>
      </c>
      <c r="AO19" s="500"/>
      <c r="AP19" s="500"/>
      <c r="AQ19" s="503"/>
      <c r="AR19" s="500"/>
      <c r="AS19" s="500"/>
      <c r="AT19" s="503"/>
      <c r="AU19" s="503"/>
      <c r="AV19" s="503"/>
      <c r="AW19" s="517"/>
      <c r="AX19" s="646"/>
      <c r="AY19" s="643"/>
      <c r="AZ19" s="646"/>
      <c r="BA19" s="646"/>
      <c r="BB19" s="520"/>
      <c r="BC19" s="494"/>
      <c r="BD19" s="494"/>
      <c r="BE19" s="512"/>
      <c r="BF19" s="512"/>
      <c r="BG19" s="512"/>
      <c r="BH19" s="512"/>
      <c r="BI19" s="512"/>
      <c r="BJ19" s="494"/>
      <c r="BK19" s="494"/>
      <c r="BL19" s="497"/>
    </row>
    <row r="20" spans="1:64" s="160" customFormat="1" ht="47.25" customHeight="1" x14ac:dyDescent="0.25">
      <c r="A20" s="555"/>
      <c r="B20" s="558"/>
      <c r="C20" s="561"/>
      <c r="D20" s="679"/>
      <c r="E20" s="526"/>
      <c r="F20" s="529"/>
      <c r="G20" s="494"/>
      <c r="H20" s="532"/>
      <c r="I20" s="624"/>
      <c r="J20" s="538"/>
      <c r="K20" s="541"/>
      <c r="L20" s="494"/>
      <c r="M20" s="494"/>
      <c r="N20" s="532"/>
      <c r="O20" s="564"/>
      <c r="P20" s="517"/>
      <c r="Q20" s="506"/>
      <c r="R20" s="517"/>
      <c r="S20" s="506"/>
      <c r="T20" s="517"/>
      <c r="U20" s="506"/>
      <c r="V20" s="509"/>
      <c r="W20" s="506"/>
      <c r="X20" s="506"/>
      <c r="Y20" s="503"/>
      <c r="Z20" s="161">
        <v>4</v>
      </c>
      <c r="AA20" s="449" t="s">
        <v>183</v>
      </c>
      <c r="AB20" s="163" t="s">
        <v>165</v>
      </c>
      <c r="AC20" s="449" t="s">
        <v>184</v>
      </c>
      <c r="AD20" s="165" t="s">
        <v>1513</v>
      </c>
      <c r="AE20" s="163" t="s">
        <v>64</v>
      </c>
      <c r="AF20" s="445">
        <v>0.25</v>
      </c>
      <c r="AG20" s="163" t="s">
        <v>77</v>
      </c>
      <c r="AH20" s="445">
        <v>0.15</v>
      </c>
      <c r="AI20" s="167">
        <v>0.4</v>
      </c>
      <c r="AJ20" s="168">
        <v>7.7759999999999996E-2</v>
      </c>
      <c r="AK20" s="168">
        <v>0.6</v>
      </c>
      <c r="AL20" s="169" t="s">
        <v>66</v>
      </c>
      <c r="AM20" s="169" t="s">
        <v>67</v>
      </c>
      <c r="AN20" s="169" t="s">
        <v>80</v>
      </c>
      <c r="AO20" s="500"/>
      <c r="AP20" s="500"/>
      <c r="AQ20" s="503"/>
      <c r="AR20" s="500"/>
      <c r="AS20" s="500"/>
      <c r="AT20" s="503"/>
      <c r="AU20" s="503"/>
      <c r="AV20" s="503"/>
      <c r="AW20" s="517"/>
      <c r="AX20" s="646"/>
      <c r="AY20" s="643"/>
      <c r="AZ20" s="646"/>
      <c r="BA20" s="646"/>
      <c r="BB20" s="520"/>
      <c r="BC20" s="494"/>
      <c r="BD20" s="494"/>
      <c r="BE20" s="512"/>
      <c r="BF20" s="512"/>
      <c r="BG20" s="512"/>
      <c r="BH20" s="512"/>
      <c r="BI20" s="512"/>
      <c r="BJ20" s="494"/>
      <c r="BK20" s="494"/>
      <c r="BL20" s="497"/>
    </row>
    <row r="21" spans="1:64" s="160" customFormat="1" ht="83.25" customHeight="1" x14ac:dyDescent="0.25">
      <c r="A21" s="555"/>
      <c r="B21" s="558"/>
      <c r="C21" s="561"/>
      <c r="D21" s="679"/>
      <c r="E21" s="526"/>
      <c r="F21" s="529"/>
      <c r="G21" s="494"/>
      <c r="H21" s="532"/>
      <c r="I21" s="624"/>
      <c r="J21" s="538"/>
      <c r="K21" s="541"/>
      <c r="L21" s="494"/>
      <c r="M21" s="494"/>
      <c r="N21" s="532"/>
      <c r="O21" s="564"/>
      <c r="P21" s="517"/>
      <c r="Q21" s="506"/>
      <c r="R21" s="517"/>
      <c r="S21" s="506"/>
      <c r="T21" s="517"/>
      <c r="U21" s="506"/>
      <c r="V21" s="509"/>
      <c r="W21" s="506"/>
      <c r="X21" s="506"/>
      <c r="Y21" s="503"/>
      <c r="Z21" s="161">
        <v>5</v>
      </c>
      <c r="AA21" s="451" t="s">
        <v>185</v>
      </c>
      <c r="AB21" s="163" t="s">
        <v>165</v>
      </c>
      <c r="AC21" s="449" t="s">
        <v>186</v>
      </c>
      <c r="AD21" s="165" t="s">
        <v>1513</v>
      </c>
      <c r="AE21" s="163" t="s">
        <v>64</v>
      </c>
      <c r="AF21" s="445">
        <v>0.25</v>
      </c>
      <c r="AG21" s="163" t="s">
        <v>77</v>
      </c>
      <c r="AH21" s="445">
        <v>0.15</v>
      </c>
      <c r="AI21" s="167">
        <v>0.4</v>
      </c>
      <c r="AJ21" s="168">
        <v>4.6655999999999996E-2</v>
      </c>
      <c r="AK21" s="168">
        <v>0.6</v>
      </c>
      <c r="AL21" s="169" t="s">
        <v>66</v>
      </c>
      <c r="AM21" s="169" t="s">
        <v>67</v>
      </c>
      <c r="AN21" s="169" t="s">
        <v>80</v>
      </c>
      <c r="AO21" s="500"/>
      <c r="AP21" s="500"/>
      <c r="AQ21" s="503"/>
      <c r="AR21" s="500"/>
      <c r="AS21" s="500"/>
      <c r="AT21" s="503"/>
      <c r="AU21" s="503"/>
      <c r="AV21" s="503"/>
      <c r="AW21" s="517"/>
      <c r="AX21" s="646"/>
      <c r="AY21" s="643"/>
      <c r="AZ21" s="646"/>
      <c r="BA21" s="646"/>
      <c r="BB21" s="520"/>
      <c r="BC21" s="494"/>
      <c r="BD21" s="494"/>
      <c r="BE21" s="512"/>
      <c r="BF21" s="512"/>
      <c r="BG21" s="512"/>
      <c r="BH21" s="512"/>
      <c r="BI21" s="512"/>
      <c r="BJ21" s="494"/>
      <c r="BK21" s="494"/>
      <c r="BL21" s="497"/>
    </row>
    <row r="22" spans="1:64" s="160" customFormat="1" ht="13.5" thickBot="1" x14ac:dyDescent="0.3">
      <c r="A22" s="555"/>
      <c r="B22" s="558"/>
      <c r="C22" s="561"/>
      <c r="D22" s="680"/>
      <c r="E22" s="527"/>
      <c r="F22" s="530"/>
      <c r="G22" s="495"/>
      <c r="H22" s="533"/>
      <c r="I22" s="625"/>
      <c r="J22" s="539"/>
      <c r="K22" s="542"/>
      <c r="L22" s="495"/>
      <c r="M22" s="495"/>
      <c r="N22" s="533"/>
      <c r="O22" s="565"/>
      <c r="P22" s="518"/>
      <c r="Q22" s="507"/>
      <c r="R22" s="518"/>
      <c r="S22" s="507"/>
      <c r="T22" s="518"/>
      <c r="U22" s="507"/>
      <c r="V22" s="510"/>
      <c r="W22" s="507"/>
      <c r="X22" s="507"/>
      <c r="Y22" s="504"/>
      <c r="Z22" s="171"/>
      <c r="AA22" s="450"/>
      <c r="AB22" s="173"/>
      <c r="AC22" s="450"/>
      <c r="AD22" s="174" t="str">
        <f t="shared" ref="AD22:AD24" si="8">IF(OR(AE22="Preventivo",AE22="Detectivo"),"Probabilidad",IF(AE22="Correctivo","Impacto",""))</f>
        <v/>
      </c>
      <c r="AE22" s="173"/>
      <c r="AF22" s="446" t="str">
        <f t="shared" ref="AF22:AF24" si="9">IF(AE22="","",IF(AE22="Preventivo",25%,IF(AE22="Detectivo",15%,IF(AE22="Correctivo",10%))))</f>
        <v/>
      </c>
      <c r="AG22" s="173"/>
      <c r="AH22" s="446" t="str">
        <f t="shared" ref="AH22:AH24" si="10">IF(AG22="Automático",25%,IF(AG22="Manual",15%,""))</f>
        <v/>
      </c>
      <c r="AI22" s="176" t="str">
        <f t="shared" ref="AI22:AI24" si="11">IF(OR(AF22="",AH22=""),"",AF22+AH22)</f>
        <v/>
      </c>
      <c r="AJ22" s="177" t="str">
        <f>IFERROR(IF(AND(AD21="Probabilidad",AD22="Probabilidad"),(AJ21-(+AJ21*AI22)),IF(AND(AD21="Impacto",AD22="Probabilidad"),(AJ20-(+AJ20*AI22)),IF(AD22="Impacto",AJ21,""))),"")</f>
        <v/>
      </c>
      <c r="AK22" s="177" t="str">
        <f>IFERROR(IF(AND(AD21="Impacto",AD22="Impacto"),(AK21-(+AK21*AI22)),IF(AND(AD21="Probabilidad",AD22="Impacto"),(AK20-(+AK20*AI22)),IF(AD22="Probabilidad",AK21,""))),"")</f>
        <v/>
      </c>
      <c r="AL22" s="178"/>
      <c r="AM22" s="178"/>
      <c r="AN22" s="178"/>
      <c r="AO22" s="501"/>
      <c r="AP22" s="501"/>
      <c r="AQ22" s="504"/>
      <c r="AR22" s="501"/>
      <c r="AS22" s="501"/>
      <c r="AT22" s="504"/>
      <c r="AU22" s="504"/>
      <c r="AV22" s="504"/>
      <c r="AW22" s="518"/>
      <c r="AX22" s="647"/>
      <c r="AY22" s="644"/>
      <c r="AZ22" s="647"/>
      <c r="BA22" s="647"/>
      <c r="BB22" s="521"/>
      <c r="BC22" s="495"/>
      <c r="BD22" s="495"/>
      <c r="BE22" s="513"/>
      <c r="BF22" s="513"/>
      <c r="BG22" s="513"/>
      <c r="BH22" s="513"/>
      <c r="BI22" s="513"/>
      <c r="BJ22" s="495"/>
      <c r="BK22" s="495"/>
      <c r="BL22" s="553"/>
    </row>
    <row r="23" spans="1:64" s="160" customFormat="1" ht="71.25" customHeight="1" x14ac:dyDescent="0.25">
      <c r="A23" s="555"/>
      <c r="B23" s="558"/>
      <c r="C23" s="561"/>
      <c r="D23" s="678" t="s">
        <v>162</v>
      </c>
      <c r="E23" s="525" t="s">
        <v>121</v>
      </c>
      <c r="F23" s="528">
        <v>3</v>
      </c>
      <c r="G23" s="493" t="s">
        <v>188</v>
      </c>
      <c r="H23" s="531"/>
      <c r="I23" s="534" t="s">
        <v>203</v>
      </c>
      <c r="J23" s="537" t="s">
        <v>16</v>
      </c>
      <c r="K23" s="540" t="s">
        <v>1816</v>
      </c>
      <c r="L23" s="493"/>
      <c r="M23" s="493"/>
      <c r="N23" s="531" t="s">
        <v>189</v>
      </c>
      <c r="O23" s="543">
        <v>1</v>
      </c>
      <c r="P23" s="516" t="s">
        <v>71</v>
      </c>
      <c r="Q23" s="505">
        <v>0.4</v>
      </c>
      <c r="R23" s="516"/>
      <c r="S23" s="505" t="s">
        <v>1510</v>
      </c>
      <c r="T23" s="516" t="s">
        <v>9</v>
      </c>
      <c r="U23" s="505">
        <v>0.4</v>
      </c>
      <c r="V23" s="508" t="s">
        <v>9</v>
      </c>
      <c r="W23" s="505">
        <v>0.4</v>
      </c>
      <c r="X23" s="505" t="s">
        <v>1815</v>
      </c>
      <c r="Y23" s="502" t="s">
        <v>10</v>
      </c>
      <c r="Z23" s="152">
        <v>1</v>
      </c>
      <c r="AA23" s="448" t="s">
        <v>190</v>
      </c>
      <c r="AB23" s="154" t="s">
        <v>165</v>
      </c>
      <c r="AC23" s="448" t="s">
        <v>187</v>
      </c>
      <c r="AD23" s="155" t="str">
        <f t="shared" si="8"/>
        <v>Probabilidad</v>
      </c>
      <c r="AE23" s="154" t="s">
        <v>64</v>
      </c>
      <c r="AF23" s="444">
        <f t="shared" si="9"/>
        <v>0.25</v>
      </c>
      <c r="AG23" s="154" t="s">
        <v>77</v>
      </c>
      <c r="AH23" s="444">
        <f t="shared" si="10"/>
        <v>0.15</v>
      </c>
      <c r="AI23" s="447">
        <f t="shared" si="11"/>
        <v>0.4</v>
      </c>
      <c r="AJ23" s="158">
        <f>IFERROR(IF(AD23="Probabilidad",(Q23-(+Q23*AI23)),IF(AD23="Impacto",Q23,"")),"")</f>
        <v>0.24</v>
      </c>
      <c r="AK23" s="158">
        <f>IFERROR(IF(AD23="Impacto",(W23-(+W23*AI23)),IF(AD23="Probabilidad",W23,"")),"")</f>
        <v>0.4</v>
      </c>
      <c r="AL23" s="159" t="s">
        <v>66</v>
      </c>
      <c r="AM23" s="159" t="s">
        <v>67</v>
      </c>
      <c r="AN23" s="159" t="s">
        <v>80</v>
      </c>
      <c r="AO23" s="499">
        <f>Q23</f>
        <v>0.4</v>
      </c>
      <c r="AP23" s="499">
        <f>IF(AJ23="","",MIN(AJ23:AJ28))</f>
        <v>0.14399999999999999</v>
      </c>
      <c r="AQ23" s="502" t="str">
        <f>IFERROR(IF(AP23="","",IF(AP23&lt;=0.2,"Muy Baja",IF(AP23&lt;=0.4,"Baja",IF(AP23&lt;=0.6,"Media",IF(AP23&lt;=0.8,"Alta","Muy Alta"))))),"")</f>
        <v>Muy Baja</v>
      </c>
      <c r="AR23" s="499">
        <f>W23</f>
        <v>0.4</v>
      </c>
      <c r="AS23" s="499">
        <f>IF(AK23="","",MIN(AK23:AK28))</f>
        <v>0.4</v>
      </c>
      <c r="AT23" s="502" t="str">
        <f>IFERROR(IF(AS23="","",IF(AS23&lt;=0.2,"Leve",IF(AS23&lt;=0.4,"Menor",IF(AS23&lt;=0.6,"Moderado",IF(AS23&lt;=0.8,"Mayor","Catastrófico"))))),"")</f>
        <v>Menor</v>
      </c>
      <c r="AU23" s="502" t="str">
        <f>Y23</f>
        <v>Moderado</v>
      </c>
      <c r="AV23" s="502" t="str">
        <f>IFERROR(IF(OR(AND(AQ23="Muy Baja",AT23="Leve"),AND(AQ23="Muy Baja",AT23="Menor"),AND(AQ23="Baja",AT23="Leve")),"Bajo",IF(OR(AND(AQ23="Muy baja",AT23="Moderado"),AND(AQ23="Baja",AT23="Menor"),AND(AQ23="Baja",AT23="Moderado"),AND(AQ23="Media",AT23="Leve"),AND(AQ23="Media",AT23="Menor"),AND(AQ23="Media",AT23="Moderado"),AND(AQ23="Alta",AT23="Leve"),AND(AQ23="Alta",AT23="Menor")),"Moderado",IF(OR(AND(AQ23="Muy Baja",AT23="Mayor"),AND(AQ23="Baja",AT23="Mayor"),AND(AQ23="Media",AT23="Mayor"),AND(AQ23="Alta",AT23="Moderado"),AND(AQ23="Alta",AT23="Mayor"),AND(AQ23="Muy Alta",AT23="Leve"),AND(AQ23="Muy Alta",AT23="Menor"),AND(AQ23="Muy Alta",AT23="Moderado"),AND(AQ23="Muy Alta",AT23="Mayor")),"Alto",IF(OR(AND(AQ23="Muy Baja",AT23="Catastrófico"),AND(AQ23="Baja",AT23="Catastrófico"),AND(AQ23="Media",AT23="Catastrófico"),AND(AQ23="Alta",AT23="Catastrófico"),AND(AQ23="Muy Alta",AT23="Catastrófico")),"Extremo","")))),"")</f>
        <v>Bajo</v>
      </c>
      <c r="AW23" s="516" t="s">
        <v>82</v>
      </c>
      <c r="AX23" s="848"/>
      <c r="AY23" s="848"/>
      <c r="AZ23" s="848"/>
      <c r="BA23" s="848"/>
      <c r="BB23" s="519"/>
      <c r="BC23" s="493"/>
      <c r="BD23" s="493"/>
      <c r="BE23" s="511"/>
      <c r="BF23" s="511"/>
      <c r="BG23" s="511"/>
      <c r="BH23" s="511"/>
      <c r="BI23" s="511"/>
      <c r="BJ23" s="493"/>
      <c r="BK23" s="493"/>
      <c r="BL23" s="496"/>
    </row>
    <row r="24" spans="1:64" s="160" customFormat="1" ht="72" customHeight="1" x14ac:dyDescent="0.25">
      <c r="A24" s="555"/>
      <c r="B24" s="558"/>
      <c r="C24" s="561"/>
      <c r="D24" s="679"/>
      <c r="E24" s="526"/>
      <c r="F24" s="529"/>
      <c r="G24" s="494"/>
      <c r="H24" s="532"/>
      <c r="I24" s="535"/>
      <c r="J24" s="538"/>
      <c r="K24" s="541"/>
      <c r="L24" s="494"/>
      <c r="M24" s="494"/>
      <c r="N24" s="532"/>
      <c r="O24" s="544"/>
      <c r="P24" s="517"/>
      <c r="Q24" s="506"/>
      <c r="R24" s="517"/>
      <c r="S24" s="506"/>
      <c r="T24" s="517"/>
      <c r="U24" s="506"/>
      <c r="V24" s="509"/>
      <c r="W24" s="506"/>
      <c r="X24" s="506"/>
      <c r="Y24" s="503"/>
      <c r="Z24" s="161">
        <v>2</v>
      </c>
      <c r="AA24" s="449" t="s">
        <v>191</v>
      </c>
      <c r="AB24" s="163" t="s">
        <v>165</v>
      </c>
      <c r="AC24" s="449" t="s">
        <v>192</v>
      </c>
      <c r="AD24" s="165" t="str">
        <f t="shared" si="8"/>
        <v>Probabilidad</v>
      </c>
      <c r="AE24" s="163" t="s">
        <v>64</v>
      </c>
      <c r="AF24" s="445">
        <f t="shared" si="9"/>
        <v>0.25</v>
      </c>
      <c r="AG24" s="163" t="s">
        <v>77</v>
      </c>
      <c r="AH24" s="445">
        <f t="shared" si="10"/>
        <v>0.15</v>
      </c>
      <c r="AI24" s="167">
        <f t="shared" si="11"/>
        <v>0.4</v>
      </c>
      <c r="AJ24" s="168">
        <f>IFERROR(IF(AND(AD23="Probabilidad",AD24="Probabilidad"),(AJ23-(+AJ23*AI24)),IF(AD24="Probabilidad",(Q23-(+Q23*AI24)),IF(AD24="Impacto",AJ23,""))),"")</f>
        <v>0.14399999999999999</v>
      </c>
      <c r="AK24" s="168">
        <f>IFERROR(IF(AND(AD23="Impacto",AD24="Impacto"),(AK23-(+AK23*AI24)),IF(AD24="Impacto",(W23-(+W23*AI24)),IF(AD24="Probabilidad",AK23,""))),"")</f>
        <v>0.4</v>
      </c>
      <c r="AL24" s="169" t="s">
        <v>66</v>
      </c>
      <c r="AM24" s="169" t="s">
        <v>67</v>
      </c>
      <c r="AN24" s="169" t="s">
        <v>80</v>
      </c>
      <c r="AO24" s="500"/>
      <c r="AP24" s="500"/>
      <c r="AQ24" s="503"/>
      <c r="AR24" s="500"/>
      <c r="AS24" s="500"/>
      <c r="AT24" s="503"/>
      <c r="AU24" s="503"/>
      <c r="AV24" s="503"/>
      <c r="AW24" s="517"/>
      <c r="AX24" s="849"/>
      <c r="AY24" s="849"/>
      <c r="AZ24" s="849"/>
      <c r="BA24" s="849"/>
      <c r="BB24" s="520"/>
      <c r="BC24" s="494"/>
      <c r="BD24" s="494"/>
      <c r="BE24" s="512"/>
      <c r="BF24" s="512"/>
      <c r="BG24" s="512"/>
      <c r="BH24" s="512"/>
      <c r="BI24" s="512"/>
      <c r="BJ24" s="494"/>
      <c r="BK24" s="494"/>
      <c r="BL24" s="497"/>
    </row>
    <row r="25" spans="1:64" s="160" customFormat="1" x14ac:dyDescent="0.25">
      <c r="A25" s="555"/>
      <c r="B25" s="558"/>
      <c r="C25" s="561"/>
      <c r="D25" s="679"/>
      <c r="E25" s="526"/>
      <c r="F25" s="529"/>
      <c r="G25" s="494"/>
      <c r="H25" s="532"/>
      <c r="I25" s="535"/>
      <c r="J25" s="538"/>
      <c r="K25" s="541"/>
      <c r="L25" s="494"/>
      <c r="M25" s="494"/>
      <c r="N25" s="532"/>
      <c r="O25" s="544"/>
      <c r="P25" s="517"/>
      <c r="Q25" s="506"/>
      <c r="R25" s="517"/>
      <c r="S25" s="506"/>
      <c r="T25" s="517"/>
      <c r="U25" s="506"/>
      <c r="V25" s="509"/>
      <c r="W25" s="506"/>
      <c r="X25" s="506"/>
      <c r="Y25" s="503"/>
      <c r="Z25" s="161"/>
      <c r="AA25" s="21"/>
      <c r="AB25" s="163"/>
      <c r="AC25" s="164"/>
      <c r="AD25" s="165"/>
      <c r="AE25" s="163"/>
      <c r="AF25" s="166"/>
      <c r="AG25" s="163"/>
      <c r="AH25" s="166"/>
      <c r="AI25" s="167"/>
      <c r="AJ25" s="168"/>
      <c r="AK25" s="168"/>
      <c r="AL25" s="169"/>
      <c r="AM25" s="169"/>
      <c r="AN25" s="169"/>
      <c r="AO25" s="500"/>
      <c r="AP25" s="500"/>
      <c r="AQ25" s="503"/>
      <c r="AR25" s="500"/>
      <c r="AS25" s="500"/>
      <c r="AT25" s="503"/>
      <c r="AU25" s="503"/>
      <c r="AV25" s="503"/>
      <c r="AW25" s="517"/>
      <c r="AX25" s="849"/>
      <c r="AY25" s="849"/>
      <c r="AZ25" s="849"/>
      <c r="BA25" s="849"/>
      <c r="BB25" s="520"/>
      <c r="BC25" s="494"/>
      <c r="BD25" s="494"/>
      <c r="BE25" s="512"/>
      <c r="BF25" s="512"/>
      <c r="BG25" s="512"/>
      <c r="BH25" s="512"/>
      <c r="BI25" s="512"/>
      <c r="BJ25" s="494"/>
      <c r="BK25" s="494"/>
      <c r="BL25" s="497"/>
    </row>
    <row r="26" spans="1:64" s="160" customFormat="1" x14ac:dyDescent="0.25">
      <c r="A26" s="555"/>
      <c r="B26" s="558"/>
      <c r="C26" s="561"/>
      <c r="D26" s="679"/>
      <c r="E26" s="526"/>
      <c r="F26" s="529"/>
      <c r="G26" s="494"/>
      <c r="H26" s="532"/>
      <c r="I26" s="535"/>
      <c r="J26" s="538"/>
      <c r="K26" s="541"/>
      <c r="L26" s="494"/>
      <c r="M26" s="494"/>
      <c r="N26" s="532"/>
      <c r="O26" s="544"/>
      <c r="P26" s="517"/>
      <c r="Q26" s="506"/>
      <c r="R26" s="517"/>
      <c r="S26" s="506"/>
      <c r="T26" s="517"/>
      <c r="U26" s="506"/>
      <c r="V26" s="509"/>
      <c r="W26" s="506"/>
      <c r="X26" s="506"/>
      <c r="Y26" s="503"/>
      <c r="Z26" s="161"/>
      <c r="AA26" s="21"/>
      <c r="AB26" s="163"/>
      <c r="AC26" s="164"/>
      <c r="AD26" s="165"/>
      <c r="AE26" s="163"/>
      <c r="AF26" s="166"/>
      <c r="AG26" s="163"/>
      <c r="AH26" s="166"/>
      <c r="AI26" s="167"/>
      <c r="AJ26" s="168"/>
      <c r="AK26" s="168"/>
      <c r="AL26" s="169"/>
      <c r="AM26" s="169"/>
      <c r="AN26" s="169"/>
      <c r="AO26" s="500"/>
      <c r="AP26" s="500"/>
      <c r="AQ26" s="503"/>
      <c r="AR26" s="500"/>
      <c r="AS26" s="500"/>
      <c r="AT26" s="503"/>
      <c r="AU26" s="503"/>
      <c r="AV26" s="503"/>
      <c r="AW26" s="517"/>
      <c r="AX26" s="849"/>
      <c r="AY26" s="849"/>
      <c r="AZ26" s="849"/>
      <c r="BA26" s="849"/>
      <c r="BB26" s="520"/>
      <c r="BC26" s="494"/>
      <c r="BD26" s="494"/>
      <c r="BE26" s="512"/>
      <c r="BF26" s="512"/>
      <c r="BG26" s="512"/>
      <c r="BH26" s="512"/>
      <c r="BI26" s="512"/>
      <c r="BJ26" s="494"/>
      <c r="BK26" s="494"/>
      <c r="BL26" s="497"/>
    </row>
    <row r="27" spans="1:64" s="160" customFormat="1" x14ac:dyDescent="0.25">
      <c r="A27" s="555"/>
      <c r="B27" s="558"/>
      <c r="C27" s="561"/>
      <c r="D27" s="679"/>
      <c r="E27" s="526"/>
      <c r="F27" s="529"/>
      <c r="G27" s="494"/>
      <c r="H27" s="532"/>
      <c r="I27" s="535"/>
      <c r="J27" s="538"/>
      <c r="K27" s="541"/>
      <c r="L27" s="494"/>
      <c r="M27" s="494"/>
      <c r="N27" s="532"/>
      <c r="O27" s="544"/>
      <c r="P27" s="517"/>
      <c r="Q27" s="506"/>
      <c r="R27" s="517"/>
      <c r="S27" s="506"/>
      <c r="T27" s="517"/>
      <c r="U27" s="506"/>
      <c r="V27" s="509"/>
      <c r="W27" s="506"/>
      <c r="X27" s="506"/>
      <c r="Y27" s="503"/>
      <c r="Z27" s="161"/>
      <c r="AA27" s="22"/>
      <c r="AB27" s="163"/>
      <c r="AC27" s="184"/>
      <c r="AD27" s="165"/>
      <c r="AE27" s="163"/>
      <c r="AF27" s="166"/>
      <c r="AG27" s="163"/>
      <c r="AH27" s="166"/>
      <c r="AI27" s="167"/>
      <c r="AJ27" s="168"/>
      <c r="AK27" s="168"/>
      <c r="AL27" s="169"/>
      <c r="AM27" s="169"/>
      <c r="AN27" s="169"/>
      <c r="AO27" s="500"/>
      <c r="AP27" s="500"/>
      <c r="AQ27" s="503"/>
      <c r="AR27" s="500"/>
      <c r="AS27" s="500"/>
      <c r="AT27" s="503"/>
      <c r="AU27" s="503"/>
      <c r="AV27" s="503"/>
      <c r="AW27" s="517"/>
      <c r="AX27" s="849"/>
      <c r="AY27" s="849"/>
      <c r="AZ27" s="849"/>
      <c r="BA27" s="849"/>
      <c r="BB27" s="520"/>
      <c r="BC27" s="494"/>
      <c r="BD27" s="494"/>
      <c r="BE27" s="512"/>
      <c r="BF27" s="512"/>
      <c r="BG27" s="512"/>
      <c r="BH27" s="512"/>
      <c r="BI27" s="512"/>
      <c r="BJ27" s="494"/>
      <c r="BK27" s="494"/>
      <c r="BL27" s="497"/>
    </row>
    <row r="28" spans="1:64" s="160" customFormat="1" ht="13.5" thickBot="1" x14ac:dyDescent="0.3">
      <c r="A28" s="555"/>
      <c r="B28" s="558"/>
      <c r="C28" s="561"/>
      <c r="D28" s="680"/>
      <c r="E28" s="527"/>
      <c r="F28" s="530"/>
      <c r="G28" s="495"/>
      <c r="H28" s="533"/>
      <c r="I28" s="536"/>
      <c r="J28" s="539"/>
      <c r="K28" s="542"/>
      <c r="L28" s="495"/>
      <c r="M28" s="495"/>
      <c r="N28" s="533"/>
      <c r="O28" s="545"/>
      <c r="P28" s="518"/>
      <c r="Q28" s="507"/>
      <c r="R28" s="518"/>
      <c r="S28" s="507"/>
      <c r="T28" s="518"/>
      <c r="U28" s="507"/>
      <c r="V28" s="510"/>
      <c r="W28" s="507"/>
      <c r="X28" s="507"/>
      <c r="Y28" s="504"/>
      <c r="Z28" s="171"/>
      <c r="AA28" s="172"/>
      <c r="AB28" s="173"/>
      <c r="AC28" s="172"/>
      <c r="AD28" s="174"/>
      <c r="AE28" s="173"/>
      <c r="AF28" s="175"/>
      <c r="AG28" s="173"/>
      <c r="AH28" s="175"/>
      <c r="AI28" s="176"/>
      <c r="AJ28" s="177"/>
      <c r="AK28" s="177"/>
      <c r="AL28" s="178"/>
      <c r="AM28" s="178"/>
      <c r="AN28" s="178"/>
      <c r="AO28" s="501"/>
      <c r="AP28" s="501"/>
      <c r="AQ28" s="504"/>
      <c r="AR28" s="501"/>
      <c r="AS28" s="501"/>
      <c r="AT28" s="504"/>
      <c r="AU28" s="504"/>
      <c r="AV28" s="504"/>
      <c r="AW28" s="518"/>
      <c r="AX28" s="850"/>
      <c r="AY28" s="850"/>
      <c r="AZ28" s="850"/>
      <c r="BA28" s="850"/>
      <c r="BB28" s="521"/>
      <c r="BC28" s="495"/>
      <c r="BD28" s="495"/>
      <c r="BE28" s="513"/>
      <c r="BF28" s="513"/>
      <c r="BG28" s="513"/>
      <c r="BH28" s="513"/>
      <c r="BI28" s="513"/>
      <c r="BJ28" s="495"/>
      <c r="BK28" s="495"/>
      <c r="BL28" s="553"/>
    </row>
    <row r="29" spans="1:64" s="160" customFormat="1" ht="79.5" customHeight="1" x14ac:dyDescent="0.25">
      <c r="A29" s="554" t="s">
        <v>102</v>
      </c>
      <c r="B29" s="557" t="s">
        <v>90</v>
      </c>
      <c r="C29" s="560" t="s">
        <v>193</v>
      </c>
      <c r="D29" s="522" t="s">
        <v>162</v>
      </c>
      <c r="E29" s="525" t="s">
        <v>123</v>
      </c>
      <c r="F29" s="528">
        <v>1</v>
      </c>
      <c r="G29" s="650" t="s">
        <v>194</v>
      </c>
      <c r="H29" s="650"/>
      <c r="I29" s="623" t="s">
        <v>204</v>
      </c>
      <c r="J29" s="537" t="s">
        <v>16</v>
      </c>
      <c r="K29" s="540" t="s">
        <v>1829</v>
      </c>
      <c r="L29" s="537"/>
      <c r="M29" s="537"/>
      <c r="N29" s="650" t="s">
        <v>195</v>
      </c>
      <c r="O29" s="664">
        <v>0.9</v>
      </c>
      <c r="P29" s="712" t="s">
        <v>71</v>
      </c>
      <c r="Q29" s="721">
        <v>0.4</v>
      </c>
      <c r="R29" s="712"/>
      <c r="S29" s="721" t="s">
        <v>1510</v>
      </c>
      <c r="T29" s="712" t="s">
        <v>74</v>
      </c>
      <c r="U29" s="721">
        <v>0.2</v>
      </c>
      <c r="V29" s="724" t="s">
        <v>74</v>
      </c>
      <c r="W29" s="721">
        <v>0.2</v>
      </c>
      <c r="X29" s="721" t="s">
        <v>1521</v>
      </c>
      <c r="Y29" s="629" t="s">
        <v>1512</v>
      </c>
      <c r="Z29" s="152">
        <v>1</v>
      </c>
      <c r="AA29" s="476" t="s">
        <v>1830</v>
      </c>
      <c r="AB29" s="159" t="s">
        <v>165</v>
      </c>
      <c r="AC29" s="153" t="s">
        <v>1831</v>
      </c>
      <c r="AD29" s="155" t="s">
        <v>1513</v>
      </c>
      <c r="AE29" s="154" t="s">
        <v>64</v>
      </c>
      <c r="AF29" s="156">
        <v>0.25</v>
      </c>
      <c r="AG29" s="154" t="s">
        <v>77</v>
      </c>
      <c r="AH29" s="156">
        <v>0.15</v>
      </c>
      <c r="AI29" s="157">
        <v>0.4</v>
      </c>
      <c r="AJ29" s="158">
        <v>0.24</v>
      </c>
      <c r="AK29" s="158">
        <v>0.2</v>
      </c>
      <c r="AL29" s="159" t="s">
        <v>66</v>
      </c>
      <c r="AM29" s="159" t="s">
        <v>67</v>
      </c>
      <c r="AN29" s="159" t="s">
        <v>80</v>
      </c>
      <c r="AO29" s="843">
        <v>0.4</v>
      </c>
      <c r="AP29" s="843">
        <v>0.16799999999999998</v>
      </c>
      <c r="AQ29" s="812" t="s">
        <v>70</v>
      </c>
      <c r="AR29" s="843">
        <v>0.2</v>
      </c>
      <c r="AS29" s="843">
        <v>0.2</v>
      </c>
      <c r="AT29" s="812" t="s">
        <v>74</v>
      </c>
      <c r="AU29" s="812" t="s">
        <v>1512</v>
      </c>
      <c r="AV29" s="812" t="s">
        <v>1512</v>
      </c>
      <c r="AW29" s="802" t="s">
        <v>82</v>
      </c>
      <c r="AX29" s="804"/>
      <c r="AY29" s="804"/>
      <c r="AZ29" s="851"/>
      <c r="BA29" s="851"/>
      <c r="BB29" s="519"/>
      <c r="BC29" s="851"/>
      <c r="BD29" s="851"/>
      <c r="BE29" s="851"/>
      <c r="BF29" s="511"/>
      <c r="BG29" s="511"/>
      <c r="BH29" s="511"/>
      <c r="BI29" s="511"/>
      <c r="BJ29" s="493"/>
      <c r="BK29" s="493"/>
      <c r="BL29" s="496"/>
    </row>
    <row r="30" spans="1:64" s="160" customFormat="1" ht="106.5" customHeight="1" x14ac:dyDescent="0.25">
      <c r="A30" s="555"/>
      <c r="B30" s="558"/>
      <c r="C30" s="561"/>
      <c r="D30" s="523"/>
      <c r="E30" s="526"/>
      <c r="F30" s="529"/>
      <c r="G30" s="651"/>
      <c r="H30" s="651"/>
      <c r="I30" s="624"/>
      <c r="J30" s="538"/>
      <c r="K30" s="541"/>
      <c r="L30" s="538"/>
      <c r="M30" s="538"/>
      <c r="N30" s="651"/>
      <c r="O30" s="665"/>
      <c r="P30" s="713"/>
      <c r="Q30" s="722"/>
      <c r="R30" s="713"/>
      <c r="S30" s="722"/>
      <c r="T30" s="713"/>
      <c r="U30" s="722"/>
      <c r="V30" s="725"/>
      <c r="W30" s="722"/>
      <c r="X30" s="722"/>
      <c r="Y30" s="630"/>
      <c r="Z30" s="161">
        <v>2</v>
      </c>
      <c r="AA30" s="477" t="s">
        <v>1832</v>
      </c>
      <c r="AB30" s="163" t="s">
        <v>165</v>
      </c>
      <c r="AC30" s="164" t="s">
        <v>1833</v>
      </c>
      <c r="AD30" s="165" t="s">
        <v>1513</v>
      </c>
      <c r="AE30" s="163" t="s">
        <v>75</v>
      </c>
      <c r="AF30" s="166">
        <v>0.15</v>
      </c>
      <c r="AG30" s="163" t="s">
        <v>77</v>
      </c>
      <c r="AH30" s="166">
        <v>0.15</v>
      </c>
      <c r="AI30" s="167">
        <v>0.3</v>
      </c>
      <c r="AJ30" s="168">
        <v>0.16799999999999998</v>
      </c>
      <c r="AK30" s="168">
        <v>0.2</v>
      </c>
      <c r="AL30" s="169" t="s">
        <v>66</v>
      </c>
      <c r="AM30" s="169" t="s">
        <v>67</v>
      </c>
      <c r="AN30" s="169" t="s">
        <v>80</v>
      </c>
      <c r="AO30" s="844"/>
      <c r="AP30" s="844"/>
      <c r="AQ30" s="813"/>
      <c r="AR30" s="844"/>
      <c r="AS30" s="844"/>
      <c r="AT30" s="813"/>
      <c r="AU30" s="813"/>
      <c r="AV30" s="813"/>
      <c r="AW30" s="803"/>
      <c r="AX30" s="805"/>
      <c r="AY30" s="805"/>
      <c r="AZ30" s="852"/>
      <c r="BA30" s="852"/>
      <c r="BB30" s="520"/>
      <c r="BC30" s="852"/>
      <c r="BD30" s="852"/>
      <c r="BE30" s="852"/>
      <c r="BF30" s="551"/>
      <c r="BG30" s="551"/>
      <c r="BH30" s="551"/>
      <c r="BI30" s="551"/>
      <c r="BJ30" s="549"/>
      <c r="BK30" s="549"/>
      <c r="BL30" s="497"/>
    </row>
    <row r="31" spans="1:64" s="160" customFormat="1" ht="12.75" customHeight="1" thickBot="1" x14ac:dyDescent="0.3">
      <c r="A31" s="555"/>
      <c r="B31" s="558"/>
      <c r="C31" s="561"/>
      <c r="D31" s="523"/>
      <c r="E31" s="526"/>
      <c r="F31" s="529"/>
      <c r="G31" s="651"/>
      <c r="H31" s="651"/>
      <c r="I31" s="624"/>
      <c r="J31" s="538"/>
      <c r="K31" s="541"/>
      <c r="L31" s="538"/>
      <c r="M31" s="538"/>
      <c r="N31" s="651"/>
      <c r="O31" s="665"/>
      <c r="P31" s="713"/>
      <c r="Q31" s="722"/>
      <c r="R31" s="713"/>
      <c r="S31" s="722"/>
      <c r="T31" s="713"/>
      <c r="U31" s="722"/>
      <c r="V31" s="725"/>
      <c r="W31" s="722"/>
      <c r="X31" s="722"/>
      <c r="Y31" s="630"/>
      <c r="Z31" s="161"/>
      <c r="AA31" s="475"/>
      <c r="AB31" s="163"/>
      <c r="AC31" s="162"/>
      <c r="AD31" s="165" t="str">
        <f t="shared" ref="AD31:AD43" si="12">IF(OR(AE31="Preventivo",AE31="Detectivo"),"Probabilidad",IF(AE31="Correctivo","Impacto",""))</f>
        <v/>
      </c>
      <c r="AE31" s="163"/>
      <c r="AF31" s="166" t="str">
        <f t="shared" ref="AF31:AF43" si="13">IF(AE31="","",IF(AE31="Preventivo",25%,IF(AE31="Detectivo",15%,IF(AE31="Correctivo",10%))))</f>
        <v/>
      </c>
      <c r="AG31" s="163"/>
      <c r="AH31" s="166" t="str">
        <f t="shared" ref="AH31:AH43" si="14">IF(AG31="Automático",25%,IF(AG31="Manual",15%,""))</f>
        <v/>
      </c>
      <c r="AI31" s="167" t="str">
        <f t="shared" ref="AI31:AI43" si="15">IF(OR(AF31="",AH31=""),"",AF31+AH31)</f>
        <v/>
      </c>
      <c r="AJ31" s="168" t="str">
        <f>IFERROR(IF(AND(AD30="Probabilidad",AD31="Probabilidad"),(AJ30-(+AJ30*AI31)),IF(AND(AD30="Impacto",AD31="Probabilidad"),(AJ29-(+AJ29*AI31)),IF(AD31="Impacto",AJ30,""))),"")</f>
        <v/>
      </c>
      <c r="AK31" s="168" t="str">
        <f>IFERROR(IF(AND(AD30="Impacto",AD31="Impacto"),(AK30-(+AK30*AI31)),IF(AND(AD30="Probabilidad",AD31="Impacto"),(AK29-(+AK29*AI31)),IF(AD31="Probabilidad",AK30,""))),"")</f>
        <v/>
      </c>
      <c r="AL31" s="169"/>
      <c r="AM31" s="169"/>
      <c r="AN31" s="169"/>
      <c r="AO31" s="844"/>
      <c r="AP31" s="844"/>
      <c r="AQ31" s="813"/>
      <c r="AR31" s="844"/>
      <c r="AS31" s="844"/>
      <c r="AT31" s="813"/>
      <c r="AU31" s="813"/>
      <c r="AV31" s="813"/>
      <c r="AW31" s="803"/>
      <c r="AX31" s="805"/>
      <c r="AY31" s="805"/>
      <c r="AZ31" s="852"/>
      <c r="BA31" s="852"/>
      <c r="BB31" s="520"/>
      <c r="BC31" s="852"/>
      <c r="BD31" s="852"/>
      <c r="BE31" s="852"/>
      <c r="BF31" s="551"/>
      <c r="BG31" s="551"/>
      <c r="BH31" s="551"/>
      <c r="BI31" s="551"/>
      <c r="BJ31" s="549"/>
      <c r="BK31" s="549"/>
      <c r="BL31" s="497"/>
    </row>
    <row r="32" spans="1:64" s="160" customFormat="1" ht="52.5" customHeight="1" x14ac:dyDescent="0.25">
      <c r="A32" s="555"/>
      <c r="B32" s="558"/>
      <c r="C32" s="561"/>
      <c r="D32" s="522" t="s">
        <v>162</v>
      </c>
      <c r="E32" s="525" t="s">
        <v>123</v>
      </c>
      <c r="F32" s="528">
        <v>2</v>
      </c>
      <c r="G32" s="493" t="s">
        <v>196</v>
      </c>
      <c r="H32" s="531"/>
      <c r="I32" s="534" t="s">
        <v>205</v>
      </c>
      <c r="J32" s="537" t="s">
        <v>16</v>
      </c>
      <c r="K32" s="540" t="s">
        <v>206</v>
      </c>
      <c r="L32" s="493"/>
      <c r="M32" s="493"/>
      <c r="N32" s="531" t="s">
        <v>197</v>
      </c>
      <c r="O32" s="563">
        <v>0.9</v>
      </c>
      <c r="P32" s="516" t="s">
        <v>71</v>
      </c>
      <c r="Q32" s="505">
        <v>0.4</v>
      </c>
      <c r="R32" s="516"/>
      <c r="S32" s="505" t="s">
        <v>1510</v>
      </c>
      <c r="T32" s="516" t="s">
        <v>10</v>
      </c>
      <c r="U32" s="505">
        <v>0.6</v>
      </c>
      <c r="V32" s="508" t="s">
        <v>10</v>
      </c>
      <c r="W32" s="505">
        <v>0.6</v>
      </c>
      <c r="X32" s="505" t="s">
        <v>1834</v>
      </c>
      <c r="Y32" s="502" t="s">
        <v>10</v>
      </c>
      <c r="Z32" s="152">
        <v>1</v>
      </c>
      <c r="AA32" s="479" t="s">
        <v>1835</v>
      </c>
      <c r="AB32" s="154" t="s">
        <v>165</v>
      </c>
      <c r="AC32" s="179" t="s">
        <v>198</v>
      </c>
      <c r="AD32" s="155" t="s">
        <v>1513</v>
      </c>
      <c r="AE32" s="154" t="s">
        <v>64</v>
      </c>
      <c r="AF32" s="156">
        <v>0.25</v>
      </c>
      <c r="AG32" s="154" t="s">
        <v>77</v>
      </c>
      <c r="AH32" s="156">
        <v>0.15</v>
      </c>
      <c r="AI32" s="157">
        <v>0.4</v>
      </c>
      <c r="AJ32" s="158">
        <v>0.24</v>
      </c>
      <c r="AK32" s="158">
        <v>0.6</v>
      </c>
      <c r="AL32" s="159" t="s">
        <v>66</v>
      </c>
      <c r="AM32" s="159" t="s">
        <v>67</v>
      </c>
      <c r="AN32" s="159" t="s">
        <v>80</v>
      </c>
      <c r="AO32" s="499">
        <v>0.4</v>
      </c>
      <c r="AP32" s="499">
        <v>0.11759999999999998</v>
      </c>
      <c r="AQ32" s="502" t="s">
        <v>70</v>
      </c>
      <c r="AR32" s="499">
        <v>0.6</v>
      </c>
      <c r="AS32" s="499">
        <v>0.6</v>
      </c>
      <c r="AT32" s="502" t="s">
        <v>10</v>
      </c>
      <c r="AU32" s="502" t="s">
        <v>10</v>
      </c>
      <c r="AV32" s="502" t="s">
        <v>10</v>
      </c>
      <c r="AW32" s="516" t="s">
        <v>167</v>
      </c>
      <c r="AX32" s="642" t="s">
        <v>1837</v>
      </c>
      <c r="AY32" s="493" t="s">
        <v>1838</v>
      </c>
      <c r="AZ32" s="493" t="s">
        <v>1839</v>
      </c>
      <c r="BA32" s="493" t="s">
        <v>1840</v>
      </c>
      <c r="BB32" s="519">
        <v>45016</v>
      </c>
      <c r="BC32" s="493"/>
      <c r="BD32" s="493"/>
      <c r="BE32" s="511"/>
      <c r="BF32" s="511"/>
      <c r="BG32" s="511"/>
      <c r="BH32" s="511"/>
      <c r="BI32" s="511"/>
      <c r="BJ32" s="493"/>
      <c r="BK32" s="493"/>
      <c r="BL32" s="496"/>
    </row>
    <row r="33" spans="1:64" s="160" customFormat="1" ht="62.25" x14ac:dyDescent="0.25">
      <c r="A33" s="555"/>
      <c r="B33" s="558"/>
      <c r="C33" s="561"/>
      <c r="D33" s="523"/>
      <c r="E33" s="526"/>
      <c r="F33" s="529"/>
      <c r="G33" s="494"/>
      <c r="H33" s="532"/>
      <c r="I33" s="535"/>
      <c r="J33" s="538"/>
      <c r="K33" s="541"/>
      <c r="L33" s="494"/>
      <c r="M33" s="494"/>
      <c r="N33" s="532"/>
      <c r="O33" s="564"/>
      <c r="P33" s="517"/>
      <c r="Q33" s="506"/>
      <c r="R33" s="517"/>
      <c r="S33" s="506"/>
      <c r="T33" s="517"/>
      <c r="U33" s="506"/>
      <c r="V33" s="509"/>
      <c r="W33" s="506"/>
      <c r="X33" s="506"/>
      <c r="Y33" s="503"/>
      <c r="Z33" s="161">
        <v>2</v>
      </c>
      <c r="AA33" s="479" t="s">
        <v>1836</v>
      </c>
      <c r="AB33" s="163" t="s">
        <v>170</v>
      </c>
      <c r="AC33" s="164" t="s">
        <v>199</v>
      </c>
      <c r="AD33" s="165" t="s">
        <v>1513</v>
      </c>
      <c r="AE33" s="163" t="s">
        <v>75</v>
      </c>
      <c r="AF33" s="166">
        <v>0.15</v>
      </c>
      <c r="AG33" s="163" t="s">
        <v>77</v>
      </c>
      <c r="AH33" s="166">
        <v>0.15</v>
      </c>
      <c r="AI33" s="167">
        <v>0.3</v>
      </c>
      <c r="AJ33" s="168">
        <v>0.16799999999999998</v>
      </c>
      <c r="AK33" s="168">
        <v>0.6</v>
      </c>
      <c r="AL33" s="169" t="s">
        <v>66</v>
      </c>
      <c r="AM33" s="169" t="s">
        <v>67</v>
      </c>
      <c r="AN33" s="169" t="s">
        <v>80</v>
      </c>
      <c r="AO33" s="500"/>
      <c r="AP33" s="500"/>
      <c r="AQ33" s="503"/>
      <c r="AR33" s="500"/>
      <c r="AS33" s="500"/>
      <c r="AT33" s="503"/>
      <c r="AU33" s="503"/>
      <c r="AV33" s="503"/>
      <c r="AW33" s="517"/>
      <c r="AX33" s="643"/>
      <c r="AY33" s="494"/>
      <c r="AZ33" s="494"/>
      <c r="BA33" s="494"/>
      <c r="BB33" s="520"/>
      <c r="BC33" s="549"/>
      <c r="BD33" s="549"/>
      <c r="BE33" s="551"/>
      <c r="BF33" s="551"/>
      <c r="BG33" s="551"/>
      <c r="BH33" s="551"/>
      <c r="BI33" s="551"/>
      <c r="BJ33" s="549"/>
      <c r="BK33" s="549"/>
      <c r="BL33" s="497"/>
    </row>
    <row r="34" spans="1:64" s="160" customFormat="1" ht="104.25" customHeight="1" x14ac:dyDescent="0.25">
      <c r="A34" s="555"/>
      <c r="B34" s="558"/>
      <c r="C34" s="561"/>
      <c r="D34" s="523"/>
      <c r="E34" s="526"/>
      <c r="F34" s="529"/>
      <c r="G34" s="494"/>
      <c r="H34" s="532"/>
      <c r="I34" s="535"/>
      <c r="J34" s="538"/>
      <c r="K34" s="541"/>
      <c r="L34" s="494"/>
      <c r="M34" s="494"/>
      <c r="N34" s="532"/>
      <c r="O34" s="564"/>
      <c r="P34" s="517"/>
      <c r="Q34" s="506"/>
      <c r="R34" s="517"/>
      <c r="S34" s="506"/>
      <c r="T34" s="517"/>
      <c r="U34" s="506"/>
      <c r="V34" s="509"/>
      <c r="W34" s="506"/>
      <c r="X34" s="506"/>
      <c r="Y34" s="503"/>
      <c r="Z34" s="161">
        <v>3</v>
      </c>
      <c r="AA34" s="479" t="s">
        <v>2115</v>
      </c>
      <c r="AB34" s="163" t="s">
        <v>165</v>
      </c>
      <c r="AC34" s="164" t="s">
        <v>200</v>
      </c>
      <c r="AD34" s="165" t="s">
        <v>1513</v>
      </c>
      <c r="AE34" s="163" t="s">
        <v>75</v>
      </c>
      <c r="AF34" s="166">
        <v>0.15</v>
      </c>
      <c r="AG34" s="163" t="s">
        <v>77</v>
      </c>
      <c r="AH34" s="166">
        <v>0.15</v>
      </c>
      <c r="AI34" s="167">
        <v>0.3</v>
      </c>
      <c r="AJ34" s="168">
        <v>0.11759999999999998</v>
      </c>
      <c r="AK34" s="168">
        <v>0.6</v>
      </c>
      <c r="AL34" s="169" t="s">
        <v>66</v>
      </c>
      <c r="AM34" s="169" t="s">
        <v>67</v>
      </c>
      <c r="AN34" s="169" t="s">
        <v>80</v>
      </c>
      <c r="AO34" s="500"/>
      <c r="AP34" s="500"/>
      <c r="AQ34" s="503"/>
      <c r="AR34" s="500"/>
      <c r="AS34" s="500"/>
      <c r="AT34" s="503"/>
      <c r="AU34" s="503"/>
      <c r="AV34" s="503"/>
      <c r="AW34" s="517"/>
      <c r="AX34" s="643"/>
      <c r="AY34" s="494"/>
      <c r="AZ34" s="494"/>
      <c r="BA34" s="494"/>
      <c r="BB34" s="520"/>
      <c r="BC34" s="549"/>
      <c r="BD34" s="549"/>
      <c r="BE34" s="551"/>
      <c r="BF34" s="551"/>
      <c r="BG34" s="551"/>
      <c r="BH34" s="551"/>
      <c r="BI34" s="551"/>
      <c r="BJ34" s="549"/>
      <c r="BK34" s="549"/>
      <c r="BL34" s="497"/>
    </row>
    <row r="35" spans="1:64" s="160" customFormat="1" x14ac:dyDescent="0.25">
      <c r="A35" s="555"/>
      <c r="B35" s="558"/>
      <c r="C35" s="561"/>
      <c r="D35" s="523"/>
      <c r="E35" s="526"/>
      <c r="F35" s="529"/>
      <c r="G35" s="494"/>
      <c r="H35" s="532"/>
      <c r="I35" s="535"/>
      <c r="J35" s="538"/>
      <c r="K35" s="541"/>
      <c r="L35" s="494"/>
      <c r="M35" s="494"/>
      <c r="N35" s="532"/>
      <c r="O35" s="564"/>
      <c r="P35" s="517"/>
      <c r="Q35" s="506"/>
      <c r="R35" s="517"/>
      <c r="S35" s="506"/>
      <c r="T35" s="517"/>
      <c r="U35" s="506"/>
      <c r="V35" s="509"/>
      <c r="W35" s="506"/>
      <c r="X35" s="506"/>
      <c r="Y35" s="503"/>
      <c r="Z35" s="161"/>
      <c r="AA35" s="21"/>
      <c r="AB35" s="163"/>
      <c r="AC35" s="164"/>
      <c r="AD35" s="165" t="str">
        <f t="shared" si="12"/>
        <v/>
      </c>
      <c r="AE35" s="163"/>
      <c r="AF35" s="166" t="str">
        <f t="shared" si="13"/>
        <v/>
      </c>
      <c r="AG35" s="163"/>
      <c r="AH35" s="166" t="str">
        <f t="shared" si="14"/>
        <v/>
      </c>
      <c r="AI35" s="167" t="str">
        <f t="shared" si="15"/>
        <v/>
      </c>
      <c r="AJ35" s="168" t="str">
        <f>IFERROR(IF(AND(AD34="Probabilidad",AD35="Probabilidad"),(AJ34-(+AJ34*AI35)),IF(AND(AD34="Impacto",AD35="Probabilidad"),(AJ33-(+AJ33*AI35)),IF(AD35="Impacto",AJ34,""))),"")</f>
        <v/>
      </c>
      <c r="AK35" s="168" t="str">
        <f>IFERROR(IF(AND(AD34="Impacto",AD35="Impacto"),(AK34-(+AK34*AI35)),IF(AND(AD34="Probabilidad",AD35="Impacto"),(AK33-(+AK33*AI35)),IF(AD35="Probabilidad",AK34,""))),"")</f>
        <v/>
      </c>
      <c r="AL35" s="169"/>
      <c r="AM35" s="169"/>
      <c r="AN35" s="169"/>
      <c r="AO35" s="500"/>
      <c r="AP35" s="500"/>
      <c r="AQ35" s="503"/>
      <c r="AR35" s="500"/>
      <c r="AS35" s="500"/>
      <c r="AT35" s="503"/>
      <c r="AU35" s="503"/>
      <c r="AV35" s="503"/>
      <c r="AW35" s="517"/>
      <c r="AX35" s="643"/>
      <c r="AY35" s="494"/>
      <c r="AZ35" s="494"/>
      <c r="BA35" s="494"/>
      <c r="BB35" s="520"/>
      <c r="BC35" s="549"/>
      <c r="BD35" s="549"/>
      <c r="BE35" s="551"/>
      <c r="BF35" s="551"/>
      <c r="BG35" s="551"/>
      <c r="BH35" s="551"/>
      <c r="BI35" s="551"/>
      <c r="BJ35" s="549"/>
      <c r="BK35" s="549"/>
      <c r="BL35" s="497"/>
    </row>
    <row r="36" spans="1:64" s="160" customFormat="1" x14ac:dyDescent="0.25">
      <c r="A36" s="555"/>
      <c r="B36" s="558"/>
      <c r="C36" s="561"/>
      <c r="D36" s="523"/>
      <c r="E36" s="526"/>
      <c r="F36" s="529"/>
      <c r="G36" s="494"/>
      <c r="H36" s="532"/>
      <c r="I36" s="535"/>
      <c r="J36" s="538"/>
      <c r="K36" s="541"/>
      <c r="L36" s="494"/>
      <c r="M36" s="494"/>
      <c r="N36" s="532"/>
      <c r="O36" s="564"/>
      <c r="P36" s="517"/>
      <c r="Q36" s="506"/>
      <c r="R36" s="517"/>
      <c r="S36" s="506"/>
      <c r="T36" s="517"/>
      <c r="U36" s="506"/>
      <c r="V36" s="509"/>
      <c r="W36" s="506"/>
      <c r="X36" s="506"/>
      <c r="Y36" s="503"/>
      <c r="Z36" s="161"/>
      <c r="AA36" s="22"/>
      <c r="AB36" s="163"/>
      <c r="AC36" s="184"/>
      <c r="AD36" s="165" t="str">
        <f t="shared" si="12"/>
        <v/>
      </c>
      <c r="AE36" s="163"/>
      <c r="AF36" s="166" t="str">
        <f t="shared" si="13"/>
        <v/>
      </c>
      <c r="AG36" s="163"/>
      <c r="AH36" s="166" t="str">
        <f t="shared" si="14"/>
        <v/>
      </c>
      <c r="AI36" s="167" t="str">
        <f t="shared" si="15"/>
        <v/>
      </c>
      <c r="AJ36" s="168" t="str">
        <f>IFERROR(IF(AND(AD35="Probabilidad",AD36="Probabilidad"),(AJ35-(+AJ35*AI36)),IF(AND(AD35="Impacto",AD36="Probabilidad"),(AJ34-(+AJ34*AI36)),IF(AD36="Impacto",AJ35,""))),"")</f>
        <v/>
      </c>
      <c r="AK36" s="168" t="str">
        <f>IFERROR(IF(AND(AD35="Impacto",AD36="Impacto"),(AK35-(+AK35*AI36)),IF(AND(AD35="Probabilidad",AD36="Impacto"),(AK34-(+AK34*AI36)),IF(AD36="Probabilidad",AK35,""))),"")</f>
        <v/>
      </c>
      <c r="AL36" s="169"/>
      <c r="AM36" s="169"/>
      <c r="AN36" s="169"/>
      <c r="AO36" s="500"/>
      <c r="AP36" s="500"/>
      <c r="AQ36" s="503"/>
      <c r="AR36" s="500"/>
      <c r="AS36" s="500"/>
      <c r="AT36" s="503"/>
      <c r="AU36" s="503"/>
      <c r="AV36" s="503"/>
      <c r="AW36" s="517"/>
      <c r="AX36" s="643"/>
      <c r="AY36" s="494"/>
      <c r="AZ36" s="494"/>
      <c r="BA36" s="494"/>
      <c r="BB36" s="520"/>
      <c r="BC36" s="549"/>
      <c r="BD36" s="549"/>
      <c r="BE36" s="551"/>
      <c r="BF36" s="551"/>
      <c r="BG36" s="551"/>
      <c r="BH36" s="551"/>
      <c r="BI36" s="551"/>
      <c r="BJ36" s="549"/>
      <c r="BK36" s="549"/>
      <c r="BL36" s="497"/>
    </row>
    <row r="37" spans="1:64" s="160" customFormat="1" ht="13.5" thickBot="1" x14ac:dyDescent="0.3">
      <c r="A37" s="555"/>
      <c r="B37" s="558"/>
      <c r="C37" s="561"/>
      <c r="D37" s="524"/>
      <c r="E37" s="527"/>
      <c r="F37" s="530"/>
      <c r="G37" s="495"/>
      <c r="H37" s="533"/>
      <c r="I37" s="536"/>
      <c r="J37" s="539"/>
      <c r="K37" s="542"/>
      <c r="L37" s="495"/>
      <c r="M37" s="495"/>
      <c r="N37" s="533"/>
      <c r="O37" s="565"/>
      <c r="P37" s="518"/>
      <c r="Q37" s="507"/>
      <c r="R37" s="518"/>
      <c r="S37" s="507"/>
      <c r="T37" s="518"/>
      <c r="U37" s="507"/>
      <c r="V37" s="510"/>
      <c r="W37" s="507"/>
      <c r="X37" s="507"/>
      <c r="Y37" s="504"/>
      <c r="Z37" s="171"/>
      <c r="AA37" s="172"/>
      <c r="AB37" s="173"/>
      <c r="AC37" s="172"/>
      <c r="AD37" s="174" t="str">
        <f t="shared" si="12"/>
        <v/>
      </c>
      <c r="AE37" s="173"/>
      <c r="AF37" s="175" t="str">
        <f t="shared" si="13"/>
        <v/>
      </c>
      <c r="AG37" s="173"/>
      <c r="AH37" s="175" t="str">
        <f t="shared" si="14"/>
        <v/>
      </c>
      <c r="AI37" s="176" t="str">
        <f t="shared" si="15"/>
        <v/>
      </c>
      <c r="AJ37" s="168" t="str">
        <f>IFERROR(IF(AND(AD36="Probabilidad",AD37="Probabilidad"),(AJ36-(+AJ36*AI37)),IF(AND(AD36="Impacto",AD37="Probabilidad"),(AJ35-(+AJ35*AI37)),IF(AD37="Impacto",AJ36,""))),"")</f>
        <v/>
      </c>
      <c r="AK37" s="168" t="str">
        <f>IFERROR(IF(AND(AD36="Impacto",AD37="Impacto"),(AK36-(+AK36*AI37)),IF(AND(AD36="Probabilidad",AD37="Impacto"),(AK35-(+AK35*AI37)),IF(AD37="Probabilidad",AK36,""))),"")</f>
        <v/>
      </c>
      <c r="AL37" s="178"/>
      <c r="AM37" s="178"/>
      <c r="AN37" s="178"/>
      <c r="AO37" s="501"/>
      <c r="AP37" s="501"/>
      <c r="AQ37" s="504"/>
      <c r="AR37" s="501"/>
      <c r="AS37" s="501"/>
      <c r="AT37" s="504"/>
      <c r="AU37" s="504"/>
      <c r="AV37" s="504"/>
      <c r="AW37" s="518"/>
      <c r="AX37" s="644"/>
      <c r="AY37" s="495"/>
      <c r="AZ37" s="495"/>
      <c r="BA37" s="495"/>
      <c r="BB37" s="521"/>
      <c r="BC37" s="550"/>
      <c r="BD37" s="550"/>
      <c r="BE37" s="552"/>
      <c r="BF37" s="552"/>
      <c r="BG37" s="552"/>
      <c r="BH37" s="552"/>
      <c r="BI37" s="552"/>
      <c r="BJ37" s="550"/>
      <c r="BK37" s="550"/>
      <c r="BL37" s="553"/>
    </row>
    <row r="38" spans="1:64" s="160" customFormat="1" ht="140.25" customHeight="1" x14ac:dyDescent="0.25">
      <c r="A38" s="555"/>
      <c r="B38" s="558"/>
      <c r="C38" s="561"/>
      <c r="D38" s="522" t="s">
        <v>162</v>
      </c>
      <c r="E38" s="525" t="s">
        <v>123</v>
      </c>
      <c r="F38" s="528">
        <v>3</v>
      </c>
      <c r="G38" s="493" t="s">
        <v>1841</v>
      </c>
      <c r="H38" s="531"/>
      <c r="I38" s="534" t="s">
        <v>1842</v>
      </c>
      <c r="J38" s="537" t="s">
        <v>16</v>
      </c>
      <c r="K38" s="540" t="s">
        <v>1843</v>
      </c>
      <c r="L38" s="493"/>
      <c r="M38" s="493"/>
      <c r="N38" s="531" t="s">
        <v>1844</v>
      </c>
      <c r="O38" s="543">
        <v>0</v>
      </c>
      <c r="P38" s="516" t="s">
        <v>71</v>
      </c>
      <c r="Q38" s="505">
        <v>0.4</v>
      </c>
      <c r="R38" s="516"/>
      <c r="S38" s="505" t="s">
        <v>1510</v>
      </c>
      <c r="T38" s="516" t="s">
        <v>10</v>
      </c>
      <c r="U38" s="505">
        <v>0.6</v>
      </c>
      <c r="V38" s="508" t="s">
        <v>10</v>
      </c>
      <c r="W38" s="505">
        <v>0.6</v>
      </c>
      <c r="X38" s="505" t="s">
        <v>1834</v>
      </c>
      <c r="Y38" s="502" t="s">
        <v>10</v>
      </c>
      <c r="Z38" s="152">
        <v>1</v>
      </c>
      <c r="AA38" s="21" t="s">
        <v>1845</v>
      </c>
      <c r="AB38" s="154" t="s">
        <v>165</v>
      </c>
      <c r="AC38" s="153" t="s">
        <v>198</v>
      </c>
      <c r="AD38" s="155" t="s">
        <v>1513</v>
      </c>
      <c r="AE38" s="154" t="s">
        <v>64</v>
      </c>
      <c r="AF38" s="156">
        <v>0.25</v>
      </c>
      <c r="AG38" s="154" t="s">
        <v>77</v>
      </c>
      <c r="AH38" s="156">
        <v>0.15</v>
      </c>
      <c r="AI38" s="157">
        <v>0.4</v>
      </c>
      <c r="AJ38" s="158">
        <v>0.24</v>
      </c>
      <c r="AK38" s="158">
        <v>0.6</v>
      </c>
      <c r="AL38" s="159" t="s">
        <v>66</v>
      </c>
      <c r="AM38" s="159" t="s">
        <v>67</v>
      </c>
      <c r="AN38" s="159" t="s">
        <v>80</v>
      </c>
      <c r="AO38" s="843">
        <f>Q38</f>
        <v>0.4</v>
      </c>
      <c r="AP38" s="843">
        <f>IF(AJ38="","",MIN(AJ38:AJ43))</f>
        <v>0.11759999999999998</v>
      </c>
      <c r="AQ38" s="812" t="str">
        <f>IFERROR(IF(AP38="","",IF(AP38&lt;=0.2,"Muy Baja",IF(AP38&lt;=0.4,"Baja",IF(AP38&lt;=0.6,"Media",IF(AP38&lt;=0.8,"Alta","Muy Alta"))))),"")</f>
        <v>Muy Baja</v>
      </c>
      <c r="AR38" s="843">
        <f>W38</f>
        <v>0.6</v>
      </c>
      <c r="AS38" s="843">
        <f>IF(AK38="","",MIN(AK38:AK43))</f>
        <v>0.6</v>
      </c>
      <c r="AT38" s="812" t="str">
        <f>IFERROR(IF(AS38="","",IF(AS38&lt;=0.2,"Leve",IF(AS38&lt;=0.4,"Menor",IF(AS38&lt;=0.6,"Moderado",IF(AS38&lt;=0.8,"Mayor","Catastrófico"))))),"")</f>
        <v>Moderado</v>
      </c>
      <c r="AU38" s="812" t="str">
        <f>Y38</f>
        <v>Moderado</v>
      </c>
      <c r="AV38" s="812" t="str">
        <f>IFERROR(IF(OR(AND(AQ38="Muy Baja",AT38="Leve"),AND(AQ38="Muy Baja",AT38="Menor"),AND(AQ38="Baja",AT38="Leve")),"Bajo",IF(OR(AND(AQ38="Muy baja",AT38="Moderado"),AND(AQ38="Baja",AT38="Menor"),AND(AQ38="Baja",AT38="Moderado"),AND(AQ38="Media",AT38="Leve"),AND(AQ38="Media",AT38="Menor"),AND(AQ38="Media",AT38="Moderado"),AND(AQ38="Alta",AT38="Leve"),AND(AQ38="Alta",AT38="Menor")),"Moderado",IF(OR(AND(AQ38="Muy Baja",AT38="Mayor"),AND(AQ38="Baja",AT38="Mayor"),AND(AQ38="Media",AT38="Mayor"),AND(AQ38="Alta",AT38="Moderado"),AND(AQ38="Alta",AT38="Mayor"),AND(AQ38="Muy Alta",AT38="Leve"),AND(AQ38="Muy Alta",AT38="Menor"),AND(AQ38="Muy Alta",AT38="Moderado"),AND(AQ38="Muy Alta",AT38="Mayor")),"Alto",IF(OR(AND(AQ38="Muy Baja",AT38="Catastrófico"),AND(AQ38="Baja",AT38="Catastrófico"),AND(AQ38="Media",AT38="Catastrófico"),AND(AQ38="Alta",AT38="Catastrófico"),AND(AQ38="Muy Alta",AT38="Catastrófico")),"Extremo","")))),"")</f>
        <v>Moderado</v>
      </c>
      <c r="AW38" s="802" t="s">
        <v>167</v>
      </c>
      <c r="AX38" s="861" t="s">
        <v>1848</v>
      </c>
      <c r="AY38" s="855" t="s">
        <v>1849</v>
      </c>
      <c r="AZ38" s="855" t="s">
        <v>1850</v>
      </c>
      <c r="BA38" s="855" t="s">
        <v>1851</v>
      </c>
      <c r="BB38" s="858" t="s">
        <v>1852</v>
      </c>
      <c r="BC38" s="493"/>
      <c r="BD38" s="493"/>
      <c r="BE38" s="511"/>
      <c r="BF38" s="511"/>
      <c r="BG38" s="511"/>
      <c r="BH38" s="511"/>
      <c r="BI38" s="511"/>
      <c r="BJ38" s="493"/>
      <c r="BK38" s="493"/>
      <c r="BL38" s="496"/>
    </row>
    <row r="39" spans="1:64" s="160" customFormat="1" ht="66.75" customHeight="1" x14ac:dyDescent="0.25">
      <c r="A39" s="555"/>
      <c r="B39" s="558"/>
      <c r="C39" s="561"/>
      <c r="D39" s="523"/>
      <c r="E39" s="526"/>
      <c r="F39" s="529"/>
      <c r="G39" s="494"/>
      <c r="H39" s="532"/>
      <c r="I39" s="535"/>
      <c r="J39" s="538"/>
      <c r="K39" s="541"/>
      <c r="L39" s="494"/>
      <c r="M39" s="494"/>
      <c r="N39" s="853"/>
      <c r="O39" s="544"/>
      <c r="P39" s="517"/>
      <c r="Q39" s="506"/>
      <c r="R39" s="517"/>
      <c r="S39" s="506"/>
      <c r="T39" s="517"/>
      <c r="U39" s="506"/>
      <c r="V39" s="509"/>
      <c r="W39" s="506"/>
      <c r="X39" s="506"/>
      <c r="Y39" s="503"/>
      <c r="Z39" s="161">
        <v>2</v>
      </c>
      <c r="AA39" s="21" t="s">
        <v>1846</v>
      </c>
      <c r="AB39" s="163" t="s">
        <v>170</v>
      </c>
      <c r="AC39" s="164" t="s">
        <v>199</v>
      </c>
      <c r="AD39" s="165" t="s">
        <v>1513</v>
      </c>
      <c r="AE39" s="163" t="s">
        <v>75</v>
      </c>
      <c r="AF39" s="166">
        <v>0.15</v>
      </c>
      <c r="AG39" s="163" t="s">
        <v>77</v>
      </c>
      <c r="AH39" s="166">
        <v>0.15</v>
      </c>
      <c r="AI39" s="167">
        <v>0.3</v>
      </c>
      <c r="AJ39" s="168">
        <v>0.16799999999999998</v>
      </c>
      <c r="AK39" s="168">
        <v>0.6</v>
      </c>
      <c r="AL39" s="169" t="s">
        <v>66</v>
      </c>
      <c r="AM39" s="169" t="s">
        <v>67</v>
      </c>
      <c r="AN39" s="169" t="s">
        <v>80</v>
      </c>
      <c r="AO39" s="844"/>
      <c r="AP39" s="844"/>
      <c r="AQ39" s="813"/>
      <c r="AR39" s="844"/>
      <c r="AS39" s="844"/>
      <c r="AT39" s="813"/>
      <c r="AU39" s="813"/>
      <c r="AV39" s="813"/>
      <c r="AW39" s="803"/>
      <c r="AX39" s="862"/>
      <c r="AY39" s="856"/>
      <c r="AZ39" s="856"/>
      <c r="BA39" s="856"/>
      <c r="BB39" s="859"/>
      <c r="BC39" s="549"/>
      <c r="BD39" s="549"/>
      <c r="BE39" s="551"/>
      <c r="BF39" s="551"/>
      <c r="BG39" s="551"/>
      <c r="BH39" s="551"/>
      <c r="BI39" s="551"/>
      <c r="BJ39" s="549"/>
      <c r="BK39" s="549"/>
      <c r="BL39" s="497"/>
    </row>
    <row r="40" spans="1:64" s="160" customFormat="1" ht="77.25" customHeight="1" x14ac:dyDescent="0.25">
      <c r="A40" s="555"/>
      <c r="B40" s="558"/>
      <c r="C40" s="561"/>
      <c r="D40" s="523"/>
      <c r="E40" s="526"/>
      <c r="F40" s="529"/>
      <c r="G40" s="494"/>
      <c r="H40" s="532"/>
      <c r="I40" s="535"/>
      <c r="J40" s="538"/>
      <c r="K40" s="541"/>
      <c r="L40" s="494"/>
      <c r="M40" s="494"/>
      <c r="N40" s="853"/>
      <c r="O40" s="544"/>
      <c r="P40" s="517"/>
      <c r="Q40" s="506"/>
      <c r="R40" s="517"/>
      <c r="S40" s="506"/>
      <c r="T40" s="517"/>
      <c r="U40" s="506"/>
      <c r="V40" s="509"/>
      <c r="W40" s="506"/>
      <c r="X40" s="506"/>
      <c r="Y40" s="503"/>
      <c r="Z40" s="161">
        <v>3</v>
      </c>
      <c r="AA40" s="21" t="s">
        <v>1847</v>
      </c>
      <c r="AB40" s="163" t="s">
        <v>165</v>
      </c>
      <c r="AC40" s="164" t="s">
        <v>200</v>
      </c>
      <c r="AD40" s="165" t="s">
        <v>1513</v>
      </c>
      <c r="AE40" s="163" t="s">
        <v>75</v>
      </c>
      <c r="AF40" s="166">
        <v>0.15</v>
      </c>
      <c r="AG40" s="163" t="s">
        <v>77</v>
      </c>
      <c r="AH40" s="166">
        <v>0.15</v>
      </c>
      <c r="AI40" s="167">
        <v>0.3</v>
      </c>
      <c r="AJ40" s="168">
        <v>0.11759999999999998</v>
      </c>
      <c r="AK40" s="168">
        <v>0.6</v>
      </c>
      <c r="AL40" s="169" t="s">
        <v>66</v>
      </c>
      <c r="AM40" s="169" t="s">
        <v>67</v>
      </c>
      <c r="AN40" s="169" t="s">
        <v>80</v>
      </c>
      <c r="AO40" s="844"/>
      <c r="AP40" s="844"/>
      <c r="AQ40" s="813"/>
      <c r="AR40" s="844"/>
      <c r="AS40" s="844"/>
      <c r="AT40" s="813"/>
      <c r="AU40" s="813"/>
      <c r="AV40" s="813"/>
      <c r="AW40" s="803"/>
      <c r="AX40" s="862"/>
      <c r="AY40" s="856"/>
      <c r="AZ40" s="856"/>
      <c r="BA40" s="856"/>
      <c r="BB40" s="859"/>
      <c r="BC40" s="549"/>
      <c r="BD40" s="549"/>
      <c r="BE40" s="551"/>
      <c r="BF40" s="551"/>
      <c r="BG40" s="551"/>
      <c r="BH40" s="551"/>
      <c r="BI40" s="551"/>
      <c r="BJ40" s="549"/>
      <c r="BK40" s="549"/>
      <c r="BL40" s="497"/>
    </row>
    <row r="41" spans="1:64" s="160" customFormat="1" x14ac:dyDescent="0.25">
      <c r="A41" s="555"/>
      <c r="B41" s="558"/>
      <c r="C41" s="561"/>
      <c r="D41" s="523"/>
      <c r="E41" s="526"/>
      <c r="F41" s="529"/>
      <c r="G41" s="494"/>
      <c r="H41" s="532"/>
      <c r="I41" s="535"/>
      <c r="J41" s="538"/>
      <c r="K41" s="541"/>
      <c r="L41" s="494"/>
      <c r="M41" s="494"/>
      <c r="N41" s="853"/>
      <c r="O41" s="544"/>
      <c r="P41" s="517"/>
      <c r="Q41" s="506"/>
      <c r="R41" s="517"/>
      <c r="S41" s="506"/>
      <c r="T41" s="517"/>
      <c r="U41" s="506"/>
      <c r="V41" s="509"/>
      <c r="W41" s="506"/>
      <c r="X41" s="506"/>
      <c r="Y41" s="503"/>
      <c r="Z41" s="161"/>
      <c r="AA41" s="164"/>
      <c r="AB41" s="163"/>
      <c r="AC41" s="164"/>
      <c r="AD41" s="165" t="str">
        <f t="shared" si="12"/>
        <v/>
      </c>
      <c r="AE41" s="163"/>
      <c r="AF41" s="166" t="str">
        <f t="shared" si="13"/>
        <v/>
      </c>
      <c r="AG41" s="163"/>
      <c r="AH41" s="166" t="str">
        <f t="shared" si="14"/>
        <v/>
      </c>
      <c r="AI41" s="167" t="str">
        <f t="shared" si="15"/>
        <v/>
      </c>
      <c r="AJ41" s="168" t="str">
        <f>IFERROR(IF(AND(AD40="Probabilidad",AD41="Probabilidad"),(AJ40-(+AJ40*AI41)),IF(AND(AD40="Impacto",AD41="Probabilidad"),(AJ39-(+AJ39*AI41)),IF(AD41="Impacto",AJ40,""))),"")</f>
        <v/>
      </c>
      <c r="AK41" s="168" t="str">
        <f>IFERROR(IF(AND(AD40="Impacto",AD41="Impacto"),(AK40-(+AK40*AI41)),IF(AND(AD40="Probabilidad",AD41="Impacto"),(AK39-(+AK39*AI41)),IF(AD41="Probabilidad",AK40,""))),"")</f>
        <v/>
      </c>
      <c r="AL41" s="169"/>
      <c r="AM41" s="169"/>
      <c r="AN41" s="169"/>
      <c r="AO41" s="844"/>
      <c r="AP41" s="844"/>
      <c r="AQ41" s="813"/>
      <c r="AR41" s="844"/>
      <c r="AS41" s="844"/>
      <c r="AT41" s="813"/>
      <c r="AU41" s="813"/>
      <c r="AV41" s="813"/>
      <c r="AW41" s="803"/>
      <c r="AX41" s="862"/>
      <c r="AY41" s="856"/>
      <c r="AZ41" s="856"/>
      <c r="BA41" s="856"/>
      <c r="BB41" s="859"/>
      <c r="BC41" s="549"/>
      <c r="BD41" s="549"/>
      <c r="BE41" s="551"/>
      <c r="BF41" s="551"/>
      <c r="BG41" s="551"/>
      <c r="BH41" s="551"/>
      <c r="BI41" s="551"/>
      <c r="BJ41" s="549"/>
      <c r="BK41" s="549"/>
      <c r="BL41" s="497"/>
    </row>
    <row r="42" spans="1:64" s="160" customFormat="1" x14ac:dyDescent="0.25">
      <c r="A42" s="555"/>
      <c r="B42" s="558"/>
      <c r="C42" s="561"/>
      <c r="D42" s="523"/>
      <c r="E42" s="526"/>
      <c r="F42" s="529"/>
      <c r="G42" s="494"/>
      <c r="H42" s="532"/>
      <c r="I42" s="535"/>
      <c r="J42" s="538"/>
      <c r="K42" s="541"/>
      <c r="L42" s="494"/>
      <c r="M42" s="494"/>
      <c r="N42" s="853"/>
      <c r="O42" s="544"/>
      <c r="P42" s="517"/>
      <c r="Q42" s="506"/>
      <c r="R42" s="517"/>
      <c r="S42" s="506"/>
      <c r="T42" s="517"/>
      <c r="U42" s="506"/>
      <c r="V42" s="509"/>
      <c r="W42" s="506"/>
      <c r="X42" s="506"/>
      <c r="Y42" s="503"/>
      <c r="Z42" s="161"/>
      <c r="AA42" s="164"/>
      <c r="AB42" s="163"/>
      <c r="AC42" s="164"/>
      <c r="AD42" s="165" t="str">
        <f t="shared" si="12"/>
        <v/>
      </c>
      <c r="AE42" s="163"/>
      <c r="AF42" s="166" t="str">
        <f t="shared" si="13"/>
        <v/>
      </c>
      <c r="AG42" s="163"/>
      <c r="AH42" s="166" t="str">
        <f t="shared" si="14"/>
        <v/>
      </c>
      <c r="AI42" s="167" t="str">
        <f t="shared" si="15"/>
        <v/>
      </c>
      <c r="AJ42" s="168" t="str">
        <f>IFERROR(IF(AND(AD41="Probabilidad",AD42="Probabilidad"),(AJ41-(+AJ41*AI42)),IF(AND(AD41="Impacto",AD42="Probabilidad"),(AJ40-(+AJ40*AI42)),IF(AD42="Impacto",AJ41,""))),"")</f>
        <v/>
      </c>
      <c r="AK42" s="168" t="str">
        <f>IFERROR(IF(AND(AD41="Impacto",AD42="Impacto"),(AK41-(+AK41*AI42)),IF(AND(AD41="Probabilidad",AD42="Impacto"),(AK40-(+AK40*AI42)),IF(AD42="Probabilidad",AK41,""))),"")</f>
        <v/>
      </c>
      <c r="AL42" s="169"/>
      <c r="AM42" s="169"/>
      <c r="AN42" s="169"/>
      <c r="AO42" s="844"/>
      <c r="AP42" s="844"/>
      <c r="AQ42" s="813"/>
      <c r="AR42" s="844"/>
      <c r="AS42" s="844"/>
      <c r="AT42" s="813"/>
      <c r="AU42" s="813"/>
      <c r="AV42" s="813"/>
      <c r="AW42" s="803"/>
      <c r="AX42" s="862"/>
      <c r="AY42" s="856"/>
      <c r="AZ42" s="856"/>
      <c r="BA42" s="856"/>
      <c r="BB42" s="859"/>
      <c r="BC42" s="549"/>
      <c r="BD42" s="549"/>
      <c r="BE42" s="551"/>
      <c r="BF42" s="551"/>
      <c r="BG42" s="551"/>
      <c r="BH42" s="551"/>
      <c r="BI42" s="551"/>
      <c r="BJ42" s="549"/>
      <c r="BK42" s="549"/>
      <c r="BL42" s="497"/>
    </row>
    <row r="43" spans="1:64" s="160" customFormat="1" ht="13.5" thickBot="1" x14ac:dyDescent="0.3">
      <c r="A43" s="556"/>
      <c r="B43" s="559"/>
      <c r="C43" s="562"/>
      <c r="D43" s="524"/>
      <c r="E43" s="527"/>
      <c r="F43" s="530"/>
      <c r="G43" s="495"/>
      <c r="H43" s="533"/>
      <c r="I43" s="536"/>
      <c r="J43" s="539"/>
      <c r="K43" s="542"/>
      <c r="L43" s="495"/>
      <c r="M43" s="495"/>
      <c r="N43" s="854"/>
      <c r="O43" s="545"/>
      <c r="P43" s="518"/>
      <c r="Q43" s="507"/>
      <c r="R43" s="518"/>
      <c r="S43" s="507"/>
      <c r="T43" s="518"/>
      <c r="U43" s="507"/>
      <c r="V43" s="510"/>
      <c r="W43" s="507"/>
      <c r="X43" s="507"/>
      <c r="Y43" s="504"/>
      <c r="Z43" s="171"/>
      <c r="AA43" s="172"/>
      <c r="AB43" s="173"/>
      <c r="AC43" s="172"/>
      <c r="AD43" s="174" t="str">
        <f t="shared" si="12"/>
        <v/>
      </c>
      <c r="AE43" s="173"/>
      <c r="AF43" s="175" t="str">
        <f t="shared" si="13"/>
        <v/>
      </c>
      <c r="AG43" s="173"/>
      <c r="AH43" s="175" t="str">
        <f t="shared" si="14"/>
        <v/>
      </c>
      <c r="AI43" s="176" t="str">
        <f t="shared" si="15"/>
        <v/>
      </c>
      <c r="AJ43" s="168" t="str">
        <f>IFERROR(IF(AND(AD42="Probabilidad",AD43="Probabilidad"),(AJ42-(+AJ42*AI43)),IF(AND(AD42="Impacto",AD43="Probabilidad"),(AJ41-(+AJ41*AI43)),IF(AD43="Impacto",AJ42,""))),"")</f>
        <v/>
      </c>
      <c r="AK43" s="168" t="str">
        <f>IFERROR(IF(AND(AD42="Impacto",AD43="Impacto"),(AK42-(+AK42*AI43)),IF(AND(AD42="Probabilidad",AD43="Impacto"),(AK41-(+AK41*AI43)),IF(AD43="Probabilidad",AK42,""))),"")</f>
        <v/>
      </c>
      <c r="AL43" s="178"/>
      <c r="AM43" s="178"/>
      <c r="AN43" s="178"/>
      <c r="AO43" s="845"/>
      <c r="AP43" s="845"/>
      <c r="AQ43" s="814"/>
      <c r="AR43" s="845"/>
      <c r="AS43" s="845"/>
      <c r="AT43" s="814"/>
      <c r="AU43" s="814"/>
      <c r="AV43" s="814"/>
      <c r="AW43" s="847"/>
      <c r="AX43" s="863"/>
      <c r="AY43" s="857"/>
      <c r="AZ43" s="857"/>
      <c r="BA43" s="857"/>
      <c r="BB43" s="860"/>
      <c r="BC43" s="550"/>
      <c r="BD43" s="550"/>
      <c r="BE43" s="552"/>
      <c r="BF43" s="552"/>
      <c r="BG43" s="552"/>
      <c r="BH43" s="552"/>
      <c r="BI43" s="552"/>
      <c r="BJ43" s="550"/>
      <c r="BK43" s="550"/>
      <c r="BL43" s="553"/>
    </row>
    <row r="44" spans="1:64" s="160" customFormat="1" ht="126.75" customHeight="1" x14ac:dyDescent="0.25">
      <c r="A44" s="692" t="s">
        <v>101</v>
      </c>
      <c r="B44" s="650" t="s">
        <v>89</v>
      </c>
      <c r="C44" s="695" t="s">
        <v>207</v>
      </c>
      <c r="D44" s="522" t="s">
        <v>162</v>
      </c>
      <c r="E44" s="525" t="s">
        <v>122</v>
      </c>
      <c r="F44" s="528">
        <v>1</v>
      </c>
      <c r="G44" s="650" t="s">
        <v>208</v>
      </c>
      <c r="H44" s="650"/>
      <c r="I44" s="623" t="s">
        <v>210</v>
      </c>
      <c r="J44" s="537" t="s">
        <v>16</v>
      </c>
      <c r="K44" s="540" t="s">
        <v>1853</v>
      </c>
      <c r="L44" s="537"/>
      <c r="M44" s="537"/>
      <c r="N44" s="650" t="s">
        <v>1854</v>
      </c>
      <c r="O44" s="664">
        <v>0</v>
      </c>
      <c r="P44" s="712" t="s">
        <v>62</v>
      </c>
      <c r="Q44" s="721">
        <v>0.6</v>
      </c>
      <c r="R44" s="712"/>
      <c r="S44" s="721" t="s">
        <v>1510</v>
      </c>
      <c r="T44" s="712" t="s">
        <v>11</v>
      </c>
      <c r="U44" s="721">
        <v>0.8</v>
      </c>
      <c r="V44" s="724" t="s">
        <v>11</v>
      </c>
      <c r="W44" s="721">
        <v>0.8</v>
      </c>
      <c r="X44" s="505" t="s">
        <v>1855</v>
      </c>
      <c r="Y44" s="629" t="s">
        <v>1517</v>
      </c>
      <c r="Z44" s="152">
        <v>1</v>
      </c>
      <c r="AA44" s="153" t="s">
        <v>1856</v>
      </c>
      <c r="AB44" s="154" t="s">
        <v>165</v>
      </c>
      <c r="AC44" s="179" t="s">
        <v>1857</v>
      </c>
      <c r="AD44" s="155" t="s">
        <v>1513</v>
      </c>
      <c r="AE44" s="154" t="s">
        <v>64</v>
      </c>
      <c r="AF44" s="156">
        <v>0.25</v>
      </c>
      <c r="AG44" s="154" t="s">
        <v>77</v>
      </c>
      <c r="AH44" s="156">
        <v>0.15</v>
      </c>
      <c r="AI44" s="157">
        <v>0.4</v>
      </c>
      <c r="AJ44" s="158">
        <v>0.36</v>
      </c>
      <c r="AK44" s="158">
        <v>0.8</v>
      </c>
      <c r="AL44" s="159" t="s">
        <v>66</v>
      </c>
      <c r="AM44" s="159" t="s">
        <v>67</v>
      </c>
      <c r="AN44" s="159" t="s">
        <v>80</v>
      </c>
      <c r="AO44" s="499">
        <v>0.6</v>
      </c>
      <c r="AP44" s="499">
        <v>9.0719999999999995E-2</v>
      </c>
      <c r="AQ44" s="502" t="s">
        <v>70</v>
      </c>
      <c r="AR44" s="499">
        <v>0.8</v>
      </c>
      <c r="AS44" s="499">
        <v>0.8</v>
      </c>
      <c r="AT44" s="502" t="s">
        <v>11</v>
      </c>
      <c r="AU44" s="502" t="s">
        <v>1517</v>
      </c>
      <c r="AV44" s="502" t="s">
        <v>1517</v>
      </c>
      <c r="AW44" s="516" t="s">
        <v>167</v>
      </c>
      <c r="AX44" s="609" t="s">
        <v>1864</v>
      </c>
      <c r="AY44" s="609" t="s">
        <v>1865</v>
      </c>
      <c r="AZ44" s="609" t="s">
        <v>1866</v>
      </c>
      <c r="BA44" s="609" t="s">
        <v>1867</v>
      </c>
      <c r="BB44" s="609" t="s">
        <v>1868</v>
      </c>
      <c r="BC44" s="493"/>
      <c r="BD44" s="493"/>
      <c r="BE44" s="511"/>
      <c r="BF44" s="511"/>
      <c r="BG44" s="511"/>
      <c r="BH44" s="511"/>
      <c r="BI44" s="511"/>
      <c r="BJ44" s="493"/>
      <c r="BK44" s="493"/>
      <c r="BL44" s="496"/>
    </row>
    <row r="45" spans="1:64" s="160" customFormat="1" ht="225" customHeight="1" x14ac:dyDescent="0.25">
      <c r="A45" s="693"/>
      <c r="B45" s="651"/>
      <c r="C45" s="696"/>
      <c r="D45" s="523"/>
      <c r="E45" s="526"/>
      <c r="F45" s="529"/>
      <c r="G45" s="651"/>
      <c r="H45" s="651"/>
      <c r="I45" s="624"/>
      <c r="J45" s="538"/>
      <c r="K45" s="541"/>
      <c r="L45" s="538"/>
      <c r="M45" s="538"/>
      <c r="N45" s="651"/>
      <c r="O45" s="665"/>
      <c r="P45" s="713"/>
      <c r="Q45" s="722"/>
      <c r="R45" s="713"/>
      <c r="S45" s="722"/>
      <c r="T45" s="713"/>
      <c r="U45" s="722"/>
      <c r="V45" s="725"/>
      <c r="W45" s="722"/>
      <c r="X45" s="506"/>
      <c r="Y45" s="630"/>
      <c r="Z45" s="161">
        <v>2</v>
      </c>
      <c r="AA45" s="162" t="s">
        <v>1858</v>
      </c>
      <c r="AB45" s="163" t="s">
        <v>170</v>
      </c>
      <c r="AC45" s="164" t="s">
        <v>1859</v>
      </c>
      <c r="AD45" s="165" t="s">
        <v>1513</v>
      </c>
      <c r="AE45" s="163" t="s">
        <v>64</v>
      </c>
      <c r="AF45" s="166">
        <v>0.25</v>
      </c>
      <c r="AG45" s="163" t="s">
        <v>77</v>
      </c>
      <c r="AH45" s="166">
        <v>0.15</v>
      </c>
      <c r="AI45" s="167">
        <v>0.4</v>
      </c>
      <c r="AJ45" s="168">
        <v>0.216</v>
      </c>
      <c r="AK45" s="168">
        <v>0.8</v>
      </c>
      <c r="AL45" s="169" t="s">
        <v>66</v>
      </c>
      <c r="AM45" s="169" t="s">
        <v>67</v>
      </c>
      <c r="AN45" s="169" t="s">
        <v>80</v>
      </c>
      <c r="AO45" s="500"/>
      <c r="AP45" s="500"/>
      <c r="AQ45" s="503"/>
      <c r="AR45" s="500"/>
      <c r="AS45" s="500"/>
      <c r="AT45" s="503"/>
      <c r="AU45" s="503"/>
      <c r="AV45" s="503"/>
      <c r="AW45" s="517"/>
      <c r="AX45" s="610"/>
      <c r="AY45" s="610"/>
      <c r="AZ45" s="610"/>
      <c r="BA45" s="610"/>
      <c r="BB45" s="610"/>
      <c r="BC45" s="549"/>
      <c r="BD45" s="549"/>
      <c r="BE45" s="551"/>
      <c r="BF45" s="551"/>
      <c r="BG45" s="551"/>
      <c r="BH45" s="551"/>
      <c r="BI45" s="551"/>
      <c r="BJ45" s="549"/>
      <c r="BK45" s="549"/>
      <c r="BL45" s="497"/>
    </row>
    <row r="46" spans="1:64" s="160" customFormat="1" ht="140.25" customHeight="1" x14ac:dyDescent="0.25">
      <c r="A46" s="693"/>
      <c r="B46" s="651"/>
      <c r="C46" s="696"/>
      <c r="D46" s="523"/>
      <c r="E46" s="526"/>
      <c r="F46" s="529"/>
      <c r="G46" s="651"/>
      <c r="H46" s="651"/>
      <c r="I46" s="624"/>
      <c r="J46" s="538"/>
      <c r="K46" s="541"/>
      <c r="L46" s="538"/>
      <c r="M46" s="538"/>
      <c r="N46" s="651"/>
      <c r="O46" s="665"/>
      <c r="P46" s="713"/>
      <c r="Q46" s="722"/>
      <c r="R46" s="713"/>
      <c r="S46" s="722"/>
      <c r="T46" s="713"/>
      <c r="U46" s="722"/>
      <c r="V46" s="725"/>
      <c r="W46" s="722"/>
      <c r="X46" s="506"/>
      <c r="Y46" s="630"/>
      <c r="Z46" s="161">
        <v>3</v>
      </c>
      <c r="AA46" s="162" t="s">
        <v>1860</v>
      </c>
      <c r="AB46" s="163" t="s">
        <v>170</v>
      </c>
      <c r="AC46" s="164" t="s">
        <v>1861</v>
      </c>
      <c r="AD46" s="165" t="s">
        <v>1513</v>
      </c>
      <c r="AE46" s="163" t="s">
        <v>64</v>
      </c>
      <c r="AF46" s="166">
        <v>0.25</v>
      </c>
      <c r="AG46" s="163" t="s">
        <v>77</v>
      </c>
      <c r="AH46" s="166">
        <v>0.15</v>
      </c>
      <c r="AI46" s="167">
        <v>0.4</v>
      </c>
      <c r="AJ46" s="168">
        <v>0.12959999999999999</v>
      </c>
      <c r="AK46" s="168">
        <v>0.8</v>
      </c>
      <c r="AL46" s="169" t="s">
        <v>66</v>
      </c>
      <c r="AM46" s="169" t="s">
        <v>67</v>
      </c>
      <c r="AN46" s="169" t="s">
        <v>80</v>
      </c>
      <c r="AO46" s="500"/>
      <c r="AP46" s="500"/>
      <c r="AQ46" s="503"/>
      <c r="AR46" s="500"/>
      <c r="AS46" s="500"/>
      <c r="AT46" s="503"/>
      <c r="AU46" s="503"/>
      <c r="AV46" s="503"/>
      <c r="AW46" s="517"/>
      <c r="AX46" s="610"/>
      <c r="AY46" s="610"/>
      <c r="AZ46" s="610"/>
      <c r="BA46" s="610"/>
      <c r="BB46" s="610"/>
      <c r="BC46" s="549"/>
      <c r="BD46" s="549"/>
      <c r="BE46" s="551"/>
      <c r="BF46" s="551"/>
      <c r="BG46" s="551"/>
      <c r="BH46" s="551"/>
      <c r="BI46" s="551"/>
      <c r="BJ46" s="549"/>
      <c r="BK46" s="549"/>
      <c r="BL46" s="497"/>
    </row>
    <row r="47" spans="1:64" s="160" customFormat="1" ht="130.5" customHeight="1" x14ac:dyDescent="0.25">
      <c r="A47" s="693"/>
      <c r="B47" s="651"/>
      <c r="C47" s="696"/>
      <c r="D47" s="523"/>
      <c r="E47" s="526"/>
      <c r="F47" s="529"/>
      <c r="G47" s="651"/>
      <c r="H47" s="651"/>
      <c r="I47" s="624"/>
      <c r="J47" s="538"/>
      <c r="K47" s="541"/>
      <c r="L47" s="538"/>
      <c r="M47" s="538"/>
      <c r="N47" s="651"/>
      <c r="O47" s="665"/>
      <c r="P47" s="713"/>
      <c r="Q47" s="722"/>
      <c r="R47" s="713"/>
      <c r="S47" s="722"/>
      <c r="T47" s="713"/>
      <c r="U47" s="722"/>
      <c r="V47" s="725"/>
      <c r="W47" s="722"/>
      <c r="X47" s="506"/>
      <c r="Y47" s="630"/>
      <c r="Z47" s="161">
        <v>4</v>
      </c>
      <c r="AA47" s="160" t="s">
        <v>1862</v>
      </c>
      <c r="AB47" s="163" t="s">
        <v>170</v>
      </c>
      <c r="AC47" s="160" t="s">
        <v>1863</v>
      </c>
      <c r="AD47" s="165" t="s">
        <v>1513</v>
      </c>
      <c r="AE47" s="163" t="s">
        <v>75</v>
      </c>
      <c r="AF47" s="166">
        <v>0.15</v>
      </c>
      <c r="AG47" s="163" t="s">
        <v>77</v>
      </c>
      <c r="AH47" s="166">
        <v>0.15</v>
      </c>
      <c r="AI47" s="167">
        <v>0.3</v>
      </c>
      <c r="AJ47" s="168">
        <v>9.0719999999999995E-2</v>
      </c>
      <c r="AK47" s="168">
        <v>0.8</v>
      </c>
      <c r="AL47" s="169" t="s">
        <v>66</v>
      </c>
      <c r="AM47" s="169" t="s">
        <v>67</v>
      </c>
      <c r="AN47" s="169" t="s">
        <v>80</v>
      </c>
      <c r="AO47" s="500"/>
      <c r="AP47" s="500"/>
      <c r="AQ47" s="503"/>
      <c r="AR47" s="500"/>
      <c r="AS47" s="500"/>
      <c r="AT47" s="503"/>
      <c r="AU47" s="503"/>
      <c r="AV47" s="503"/>
      <c r="AW47" s="517"/>
      <c r="AX47" s="610"/>
      <c r="AY47" s="610"/>
      <c r="AZ47" s="610"/>
      <c r="BA47" s="610"/>
      <c r="BB47" s="610"/>
      <c r="BC47" s="549"/>
      <c r="BD47" s="549"/>
      <c r="BE47" s="551"/>
      <c r="BF47" s="551"/>
      <c r="BG47" s="551"/>
      <c r="BH47" s="551"/>
      <c r="BI47" s="551"/>
      <c r="BJ47" s="549"/>
      <c r="BK47" s="549"/>
      <c r="BL47" s="497"/>
    </row>
    <row r="48" spans="1:64" s="160" customFormat="1" ht="12.75" customHeight="1" x14ac:dyDescent="0.25">
      <c r="A48" s="693"/>
      <c r="B48" s="651"/>
      <c r="C48" s="696"/>
      <c r="D48" s="523"/>
      <c r="E48" s="526"/>
      <c r="F48" s="529"/>
      <c r="G48" s="651"/>
      <c r="H48" s="651"/>
      <c r="I48" s="624"/>
      <c r="J48" s="538"/>
      <c r="K48" s="541"/>
      <c r="L48" s="538"/>
      <c r="M48" s="538"/>
      <c r="N48" s="651"/>
      <c r="O48" s="665"/>
      <c r="P48" s="713"/>
      <c r="Q48" s="722"/>
      <c r="R48" s="713"/>
      <c r="S48" s="722"/>
      <c r="T48" s="713"/>
      <c r="U48" s="722"/>
      <c r="V48" s="725"/>
      <c r="W48" s="722"/>
      <c r="X48" s="506"/>
      <c r="Y48" s="630"/>
      <c r="Z48" s="161"/>
      <c r="AA48" s="170"/>
      <c r="AB48" s="163"/>
      <c r="AC48" s="164"/>
      <c r="AD48" s="165" t="str">
        <f t="shared" ref="AD48:AD55" si="16">IF(OR(AE48="Preventivo",AE48="Detectivo"),"Probabilidad",IF(AE48="Correctivo","Impacto",""))</f>
        <v/>
      </c>
      <c r="AE48" s="163"/>
      <c r="AF48" s="166" t="str">
        <f t="shared" ref="AF48:AF55" si="17">IF(AE48="","",IF(AE48="Preventivo",25%,IF(AE48="Detectivo",15%,IF(AE48="Correctivo",10%))))</f>
        <v/>
      </c>
      <c r="AG48" s="163"/>
      <c r="AH48" s="166" t="str">
        <f t="shared" ref="AH48:AH55" si="18">IF(AG48="Automático",25%,IF(AG48="Manual",15%,""))</f>
        <v/>
      </c>
      <c r="AI48" s="167" t="str">
        <f t="shared" ref="AI48:AI55" si="19">IF(OR(AF48="",AH48=""),"",AF48+AH48)</f>
        <v/>
      </c>
      <c r="AJ48" s="168" t="str">
        <f>IFERROR(IF(AND(AD47="Probabilidad",AD48="Probabilidad"),(AJ47-(+AJ47*AI48)),IF(AND(AD47="Impacto",AD48="Probabilidad"),(AJ46-(+AJ46*AI48)),IF(AD48="Impacto",AJ47,""))),"")</f>
        <v/>
      </c>
      <c r="AK48" s="168" t="str">
        <f>IFERROR(IF(AND(AD47="Impacto",AD48="Impacto"),(AK47-(+AK47*AI48)),IF(AND(AD47="Probabilidad",AD48="Impacto"),(AK46-(+AK46*AI48)),IF(AD48="Probabilidad",AK47,""))),"")</f>
        <v/>
      </c>
      <c r="AL48" s="169"/>
      <c r="AM48" s="169"/>
      <c r="AN48" s="169"/>
      <c r="AO48" s="500"/>
      <c r="AP48" s="500"/>
      <c r="AQ48" s="503"/>
      <c r="AR48" s="500"/>
      <c r="AS48" s="500"/>
      <c r="AT48" s="503"/>
      <c r="AU48" s="503"/>
      <c r="AV48" s="503"/>
      <c r="AW48" s="517"/>
      <c r="AX48" s="610"/>
      <c r="AY48" s="610"/>
      <c r="AZ48" s="610"/>
      <c r="BA48" s="610"/>
      <c r="BB48" s="610"/>
      <c r="BC48" s="549"/>
      <c r="BD48" s="549"/>
      <c r="BE48" s="551"/>
      <c r="BF48" s="551"/>
      <c r="BG48" s="551"/>
      <c r="BH48" s="551"/>
      <c r="BI48" s="551"/>
      <c r="BJ48" s="549"/>
      <c r="BK48" s="549"/>
      <c r="BL48" s="497"/>
    </row>
    <row r="49" spans="1:64" s="160" customFormat="1" ht="13.5" customHeight="1" thickBot="1" x14ac:dyDescent="0.3">
      <c r="A49" s="693"/>
      <c r="B49" s="651"/>
      <c r="C49" s="696"/>
      <c r="D49" s="524"/>
      <c r="E49" s="527"/>
      <c r="F49" s="530"/>
      <c r="G49" s="652"/>
      <c r="H49" s="652"/>
      <c r="I49" s="625"/>
      <c r="J49" s="539"/>
      <c r="K49" s="542"/>
      <c r="L49" s="539"/>
      <c r="M49" s="539"/>
      <c r="N49" s="652"/>
      <c r="O49" s="666"/>
      <c r="P49" s="714"/>
      <c r="Q49" s="723"/>
      <c r="R49" s="714"/>
      <c r="S49" s="723"/>
      <c r="T49" s="714"/>
      <c r="U49" s="723"/>
      <c r="V49" s="726"/>
      <c r="W49" s="723"/>
      <c r="X49" s="507"/>
      <c r="Y49" s="631"/>
      <c r="Z49" s="171"/>
      <c r="AA49" s="172"/>
      <c r="AB49" s="173"/>
      <c r="AC49" s="172"/>
      <c r="AD49" s="185" t="str">
        <f t="shared" si="16"/>
        <v/>
      </c>
      <c r="AE49" s="173"/>
      <c r="AF49" s="175" t="str">
        <f t="shared" si="17"/>
        <v/>
      </c>
      <c r="AG49" s="173"/>
      <c r="AH49" s="175" t="str">
        <f t="shared" si="18"/>
        <v/>
      </c>
      <c r="AI49" s="176" t="str">
        <f t="shared" si="19"/>
        <v/>
      </c>
      <c r="AJ49" s="168" t="str">
        <f>IFERROR(IF(AND(AD48="Probabilidad",AD49="Probabilidad"),(AJ48-(+AJ48*AI49)),IF(AND(AD48="Impacto",AD49="Probabilidad"),(AJ47-(+AJ47*AI49)),IF(AD49="Impacto",AJ48,""))),"")</f>
        <v/>
      </c>
      <c r="AK49" s="168" t="str">
        <f>IFERROR(IF(AND(AD48="Impacto",AD49="Impacto"),(AK48-(+AK48*AI49)),IF(AND(AD48="Probabilidad",AD49="Impacto"),(AK47-(+AK47*AI49)),IF(AD49="Probabilidad",AK48,""))),"")</f>
        <v/>
      </c>
      <c r="AL49" s="178"/>
      <c r="AM49" s="178"/>
      <c r="AN49" s="178"/>
      <c r="AO49" s="501"/>
      <c r="AP49" s="501"/>
      <c r="AQ49" s="504"/>
      <c r="AR49" s="501"/>
      <c r="AS49" s="501"/>
      <c r="AT49" s="504"/>
      <c r="AU49" s="504"/>
      <c r="AV49" s="504"/>
      <c r="AW49" s="518"/>
      <c r="AX49" s="611"/>
      <c r="AY49" s="611"/>
      <c r="AZ49" s="611"/>
      <c r="BA49" s="611"/>
      <c r="BB49" s="611"/>
      <c r="BC49" s="550"/>
      <c r="BD49" s="550"/>
      <c r="BE49" s="552"/>
      <c r="BF49" s="552"/>
      <c r="BG49" s="552"/>
      <c r="BH49" s="552"/>
      <c r="BI49" s="552"/>
      <c r="BJ49" s="550"/>
      <c r="BK49" s="550"/>
      <c r="BL49" s="553"/>
    </row>
    <row r="50" spans="1:64" s="160" customFormat="1" ht="118.5" customHeight="1" x14ac:dyDescent="0.25">
      <c r="A50" s="693"/>
      <c r="B50" s="651"/>
      <c r="C50" s="696"/>
      <c r="D50" s="522" t="s">
        <v>162</v>
      </c>
      <c r="E50" s="525" t="s">
        <v>122</v>
      </c>
      <c r="F50" s="528">
        <v>2</v>
      </c>
      <c r="G50" s="531" t="s">
        <v>209</v>
      </c>
      <c r="H50" s="531"/>
      <c r="I50" s="534" t="s">
        <v>1869</v>
      </c>
      <c r="J50" s="537" t="s">
        <v>16</v>
      </c>
      <c r="K50" s="540" t="s">
        <v>1870</v>
      </c>
      <c r="L50" s="493"/>
      <c r="M50" s="493"/>
      <c r="N50" s="531" t="s">
        <v>1871</v>
      </c>
      <c r="O50" s="563">
        <v>0.9</v>
      </c>
      <c r="P50" s="516" t="s">
        <v>62</v>
      </c>
      <c r="Q50" s="505">
        <v>0.6</v>
      </c>
      <c r="R50" s="516"/>
      <c r="S50" s="505" t="s">
        <v>1510</v>
      </c>
      <c r="T50" s="516" t="s">
        <v>74</v>
      </c>
      <c r="U50" s="505">
        <v>0.2</v>
      </c>
      <c r="V50" s="508" t="s">
        <v>74</v>
      </c>
      <c r="W50" s="505">
        <v>0.2</v>
      </c>
      <c r="X50" s="505" t="s">
        <v>1872</v>
      </c>
      <c r="Y50" s="502" t="s">
        <v>10</v>
      </c>
      <c r="Z50" s="152">
        <v>1</v>
      </c>
      <c r="AA50" s="162" t="s">
        <v>1873</v>
      </c>
      <c r="AB50" s="163" t="s">
        <v>170</v>
      </c>
      <c r="AC50" s="153" t="s">
        <v>1874</v>
      </c>
      <c r="AD50" s="155" t="s">
        <v>1513</v>
      </c>
      <c r="AE50" s="154" t="s">
        <v>64</v>
      </c>
      <c r="AF50" s="156">
        <v>0.25</v>
      </c>
      <c r="AG50" s="154" t="s">
        <v>77</v>
      </c>
      <c r="AH50" s="156">
        <v>0.15</v>
      </c>
      <c r="AI50" s="157">
        <v>0.4</v>
      </c>
      <c r="AJ50" s="158">
        <v>0.36</v>
      </c>
      <c r="AK50" s="158">
        <v>0.2</v>
      </c>
      <c r="AL50" s="159" t="s">
        <v>66</v>
      </c>
      <c r="AM50" s="159" t="s">
        <v>67</v>
      </c>
      <c r="AN50" s="159" t="s">
        <v>80</v>
      </c>
      <c r="AO50" s="499">
        <v>0.6</v>
      </c>
      <c r="AP50" s="499">
        <v>0.216</v>
      </c>
      <c r="AQ50" s="502" t="s">
        <v>71</v>
      </c>
      <c r="AR50" s="499">
        <v>0.2</v>
      </c>
      <c r="AS50" s="499">
        <v>0.2</v>
      </c>
      <c r="AT50" s="502" t="s">
        <v>74</v>
      </c>
      <c r="AU50" s="502" t="s">
        <v>10</v>
      </c>
      <c r="AV50" s="502" t="s">
        <v>1512</v>
      </c>
      <c r="AW50" s="516" t="s">
        <v>82</v>
      </c>
      <c r="AX50" s="493"/>
      <c r="AY50" s="493"/>
      <c r="AZ50" s="493"/>
      <c r="BA50" s="493"/>
      <c r="BB50" s="519"/>
      <c r="BC50" s="493"/>
      <c r="BD50" s="493"/>
      <c r="BE50" s="511"/>
      <c r="BF50" s="511"/>
      <c r="BG50" s="511"/>
      <c r="BH50" s="511"/>
      <c r="BI50" s="511"/>
      <c r="BJ50" s="493"/>
      <c r="BK50" s="493"/>
      <c r="BL50" s="496"/>
    </row>
    <row r="51" spans="1:64" s="160" customFormat="1" ht="165.75" x14ac:dyDescent="0.25">
      <c r="A51" s="693"/>
      <c r="B51" s="651"/>
      <c r="C51" s="696"/>
      <c r="D51" s="523"/>
      <c r="E51" s="526"/>
      <c r="F51" s="529"/>
      <c r="G51" s="532"/>
      <c r="H51" s="532"/>
      <c r="I51" s="535"/>
      <c r="J51" s="538"/>
      <c r="K51" s="541"/>
      <c r="L51" s="494"/>
      <c r="M51" s="494"/>
      <c r="N51" s="532"/>
      <c r="O51" s="564"/>
      <c r="P51" s="517"/>
      <c r="Q51" s="506"/>
      <c r="R51" s="517"/>
      <c r="S51" s="506"/>
      <c r="T51" s="517"/>
      <c r="U51" s="506"/>
      <c r="V51" s="509"/>
      <c r="W51" s="506"/>
      <c r="X51" s="506"/>
      <c r="Y51" s="503"/>
      <c r="Z51" s="161">
        <v>2</v>
      </c>
      <c r="AA51" s="164" t="s">
        <v>1875</v>
      </c>
      <c r="AB51" s="163" t="s">
        <v>170</v>
      </c>
      <c r="AC51" s="164" t="s">
        <v>1859</v>
      </c>
      <c r="AD51" s="182" t="s">
        <v>1513</v>
      </c>
      <c r="AE51" s="169" t="s">
        <v>64</v>
      </c>
      <c r="AF51" s="166">
        <v>0.25</v>
      </c>
      <c r="AG51" s="169" t="s">
        <v>77</v>
      </c>
      <c r="AH51" s="166">
        <v>0.15</v>
      </c>
      <c r="AI51" s="167">
        <v>0.4</v>
      </c>
      <c r="AJ51" s="183">
        <v>0.216</v>
      </c>
      <c r="AK51" s="183">
        <v>0.2</v>
      </c>
      <c r="AL51" s="169" t="s">
        <v>66</v>
      </c>
      <c r="AM51" s="169" t="s">
        <v>67</v>
      </c>
      <c r="AN51" s="169" t="s">
        <v>80</v>
      </c>
      <c r="AO51" s="500"/>
      <c r="AP51" s="500"/>
      <c r="AQ51" s="503"/>
      <c r="AR51" s="500"/>
      <c r="AS51" s="500"/>
      <c r="AT51" s="503"/>
      <c r="AU51" s="503"/>
      <c r="AV51" s="503"/>
      <c r="AW51" s="517"/>
      <c r="AX51" s="494"/>
      <c r="AY51" s="494"/>
      <c r="AZ51" s="494"/>
      <c r="BA51" s="494"/>
      <c r="BB51" s="520"/>
      <c r="BC51" s="549"/>
      <c r="BD51" s="549"/>
      <c r="BE51" s="551"/>
      <c r="BF51" s="551"/>
      <c r="BG51" s="551"/>
      <c r="BH51" s="551"/>
      <c r="BI51" s="551"/>
      <c r="BJ51" s="549"/>
      <c r="BK51" s="549"/>
      <c r="BL51" s="497"/>
    </row>
    <row r="52" spans="1:64" s="160" customFormat="1" x14ac:dyDescent="0.25">
      <c r="A52" s="693"/>
      <c r="B52" s="651"/>
      <c r="C52" s="696"/>
      <c r="D52" s="523"/>
      <c r="E52" s="526"/>
      <c r="F52" s="529"/>
      <c r="G52" s="532"/>
      <c r="H52" s="532"/>
      <c r="I52" s="535"/>
      <c r="J52" s="538"/>
      <c r="K52" s="541"/>
      <c r="L52" s="494"/>
      <c r="M52" s="494"/>
      <c r="N52" s="532"/>
      <c r="O52" s="564"/>
      <c r="P52" s="517"/>
      <c r="Q52" s="506"/>
      <c r="R52" s="517"/>
      <c r="S52" s="506"/>
      <c r="T52" s="517"/>
      <c r="U52" s="506"/>
      <c r="V52" s="509"/>
      <c r="W52" s="506"/>
      <c r="X52" s="506"/>
      <c r="Y52" s="503"/>
      <c r="Z52" s="161"/>
      <c r="AA52" s="162"/>
      <c r="AB52" s="163"/>
      <c r="AC52" s="164"/>
      <c r="AD52" s="165" t="str">
        <f>IF(OR(AE52="Preventivo",AE52="Detectivo"),"Probabilidad",IF(AE52="Correctivo","Impacto",""))</f>
        <v/>
      </c>
      <c r="AE52" s="163"/>
      <c r="AF52" s="166" t="str">
        <f t="shared" si="17"/>
        <v/>
      </c>
      <c r="AG52" s="163"/>
      <c r="AH52" s="166" t="str">
        <f t="shared" si="18"/>
        <v/>
      </c>
      <c r="AI52" s="167" t="str">
        <f t="shared" si="19"/>
        <v/>
      </c>
      <c r="AJ52" s="168" t="str">
        <f>IFERROR(IF(AND(AD51="Probabilidad",AD52="Probabilidad"),(AJ51-(+AJ51*AI52)),IF(AND(AD51="Impacto",AD52="Probabilidad"),(AJ50-(+AJ50*AI52)),IF(AD52="Impacto",AJ51,""))),"")</f>
        <v/>
      </c>
      <c r="AK52" s="168" t="str">
        <f>IFERROR(IF(AND(AD51="Impacto",AD52="Impacto"),(AK51-(+AK51*AI52)),IF(AND(AD51="Probabilidad",AD52="Impacto"),(AK50-(+AK50*AI52)),IF(AD52="Probabilidad",AK51,""))),"")</f>
        <v/>
      </c>
      <c r="AL52" s="169"/>
      <c r="AM52" s="169"/>
      <c r="AN52" s="169"/>
      <c r="AO52" s="500"/>
      <c r="AP52" s="500"/>
      <c r="AQ52" s="503"/>
      <c r="AR52" s="500"/>
      <c r="AS52" s="500"/>
      <c r="AT52" s="503"/>
      <c r="AU52" s="503"/>
      <c r="AV52" s="503"/>
      <c r="AW52" s="517"/>
      <c r="AX52" s="494"/>
      <c r="AY52" s="494"/>
      <c r="AZ52" s="494"/>
      <c r="BA52" s="494"/>
      <c r="BB52" s="520"/>
      <c r="BC52" s="549"/>
      <c r="BD52" s="549"/>
      <c r="BE52" s="551"/>
      <c r="BF52" s="551"/>
      <c r="BG52" s="551"/>
      <c r="BH52" s="551"/>
      <c r="BI52" s="551"/>
      <c r="BJ52" s="549"/>
      <c r="BK52" s="549"/>
      <c r="BL52" s="497"/>
    </row>
    <row r="53" spans="1:64" s="160" customFormat="1" x14ac:dyDescent="0.25">
      <c r="A53" s="693"/>
      <c r="B53" s="651"/>
      <c r="C53" s="696"/>
      <c r="D53" s="523"/>
      <c r="E53" s="526"/>
      <c r="F53" s="529"/>
      <c r="G53" s="532"/>
      <c r="H53" s="532"/>
      <c r="I53" s="535"/>
      <c r="J53" s="538"/>
      <c r="K53" s="541"/>
      <c r="L53" s="494"/>
      <c r="M53" s="494"/>
      <c r="N53" s="532"/>
      <c r="O53" s="564"/>
      <c r="P53" s="517"/>
      <c r="Q53" s="506"/>
      <c r="R53" s="517"/>
      <c r="S53" s="506"/>
      <c r="T53" s="517"/>
      <c r="U53" s="506"/>
      <c r="V53" s="509"/>
      <c r="W53" s="506"/>
      <c r="X53" s="506"/>
      <c r="Y53" s="503"/>
      <c r="Z53" s="161"/>
      <c r="AA53" s="164"/>
      <c r="AB53" s="163"/>
      <c r="AC53" s="164"/>
      <c r="AD53" s="165" t="str">
        <f t="shared" si="16"/>
        <v/>
      </c>
      <c r="AE53" s="163"/>
      <c r="AF53" s="166" t="str">
        <f t="shared" si="17"/>
        <v/>
      </c>
      <c r="AG53" s="163"/>
      <c r="AH53" s="166" t="str">
        <f t="shared" si="18"/>
        <v/>
      </c>
      <c r="AI53" s="167" t="str">
        <f t="shared" si="19"/>
        <v/>
      </c>
      <c r="AJ53" s="168" t="str">
        <f>IFERROR(IF(AND(AD52="Probabilidad",AD53="Probabilidad"),(AJ52-(+AJ52*AI53)),IF(AND(AD52="Impacto",AD53="Probabilidad"),(AJ51-(+AJ51*AI53)),IF(AD53="Impacto",AJ52,""))),"")</f>
        <v/>
      </c>
      <c r="AK53" s="168" t="str">
        <f>IFERROR(IF(AND(AD52="Impacto",AD53="Impacto"),(AK52-(+AK52*AI53)),IF(AND(AD52="Probabilidad",AD53="Impacto"),(AK51-(+AK51*AI53)),IF(AD53="Probabilidad",AK52,""))),"")</f>
        <v/>
      </c>
      <c r="AL53" s="169"/>
      <c r="AM53" s="169"/>
      <c r="AN53" s="169"/>
      <c r="AO53" s="500"/>
      <c r="AP53" s="500"/>
      <c r="AQ53" s="503"/>
      <c r="AR53" s="500"/>
      <c r="AS53" s="500"/>
      <c r="AT53" s="503"/>
      <c r="AU53" s="503"/>
      <c r="AV53" s="503"/>
      <c r="AW53" s="517"/>
      <c r="AX53" s="494"/>
      <c r="AY53" s="494"/>
      <c r="AZ53" s="494"/>
      <c r="BA53" s="494"/>
      <c r="BB53" s="520"/>
      <c r="BC53" s="549"/>
      <c r="BD53" s="549"/>
      <c r="BE53" s="551"/>
      <c r="BF53" s="551"/>
      <c r="BG53" s="551"/>
      <c r="BH53" s="551"/>
      <c r="BI53" s="551"/>
      <c r="BJ53" s="549"/>
      <c r="BK53" s="549"/>
      <c r="BL53" s="497"/>
    </row>
    <row r="54" spans="1:64" s="160" customFormat="1" x14ac:dyDescent="0.25">
      <c r="A54" s="693"/>
      <c r="B54" s="651"/>
      <c r="C54" s="696"/>
      <c r="D54" s="523"/>
      <c r="E54" s="526"/>
      <c r="F54" s="529"/>
      <c r="G54" s="532"/>
      <c r="H54" s="532"/>
      <c r="I54" s="535"/>
      <c r="J54" s="538"/>
      <c r="K54" s="541"/>
      <c r="L54" s="494"/>
      <c r="M54" s="494"/>
      <c r="N54" s="532"/>
      <c r="O54" s="564"/>
      <c r="P54" s="517"/>
      <c r="Q54" s="506"/>
      <c r="R54" s="517"/>
      <c r="S54" s="506"/>
      <c r="T54" s="517"/>
      <c r="U54" s="506"/>
      <c r="V54" s="509"/>
      <c r="W54" s="506"/>
      <c r="X54" s="506"/>
      <c r="Y54" s="503"/>
      <c r="Z54" s="161"/>
      <c r="AA54" s="186"/>
      <c r="AB54" s="163"/>
      <c r="AC54" s="164"/>
      <c r="AD54" s="165" t="str">
        <f t="shared" si="16"/>
        <v/>
      </c>
      <c r="AE54" s="163"/>
      <c r="AF54" s="166" t="str">
        <f t="shared" si="17"/>
        <v/>
      </c>
      <c r="AG54" s="163"/>
      <c r="AH54" s="166" t="str">
        <f t="shared" si="18"/>
        <v/>
      </c>
      <c r="AI54" s="167" t="str">
        <f t="shared" si="19"/>
        <v/>
      </c>
      <c r="AJ54" s="168" t="str">
        <f>IFERROR(IF(AND(AD53="Probabilidad",AD54="Probabilidad"),(AJ53-(+AJ53*AI54)),IF(AND(AD53="Impacto",AD54="Probabilidad"),(AJ52-(+AJ52*AI54)),IF(AD54="Impacto",AJ53,""))),"")</f>
        <v/>
      </c>
      <c r="AK54" s="168" t="str">
        <f>IFERROR(IF(AND(AD53="Impacto",AD54="Impacto"),(AK53-(+AK53*AI54)),IF(AND(AD53="Probabilidad",AD54="Impacto"),(AK52-(+AK52*AI54)),IF(AD54="Probabilidad",AK53,""))),"")</f>
        <v/>
      </c>
      <c r="AL54" s="169"/>
      <c r="AM54" s="169"/>
      <c r="AN54" s="169"/>
      <c r="AO54" s="500"/>
      <c r="AP54" s="500"/>
      <c r="AQ54" s="503"/>
      <c r="AR54" s="500"/>
      <c r="AS54" s="500"/>
      <c r="AT54" s="503"/>
      <c r="AU54" s="503"/>
      <c r="AV54" s="503"/>
      <c r="AW54" s="517"/>
      <c r="AX54" s="494"/>
      <c r="AY54" s="494"/>
      <c r="AZ54" s="494"/>
      <c r="BA54" s="494"/>
      <c r="BB54" s="520"/>
      <c r="BC54" s="549"/>
      <c r="BD54" s="549"/>
      <c r="BE54" s="551"/>
      <c r="BF54" s="551"/>
      <c r="BG54" s="551"/>
      <c r="BH54" s="551"/>
      <c r="BI54" s="551"/>
      <c r="BJ54" s="549"/>
      <c r="BK54" s="549"/>
      <c r="BL54" s="497"/>
    </row>
    <row r="55" spans="1:64" s="160" customFormat="1" ht="13.5" thickBot="1" x14ac:dyDescent="0.3">
      <c r="A55" s="694"/>
      <c r="B55" s="652"/>
      <c r="C55" s="697"/>
      <c r="D55" s="524"/>
      <c r="E55" s="527"/>
      <c r="F55" s="530"/>
      <c r="G55" s="533"/>
      <c r="H55" s="533"/>
      <c r="I55" s="536"/>
      <c r="J55" s="539"/>
      <c r="K55" s="542"/>
      <c r="L55" s="495"/>
      <c r="M55" s="495"/>
      <c r="N55" s="533"/>
      <c r="O55" s="565"/>
      <c r="P55" s="518"/>
      <c r="Q55" s="507"/>
      <c r="R55" s="518"/>
      <c r="S55" s="507"/>
      <c r="T55" s="518"/>
      <c r="U55" s="507"/>
      <c r="V55" s="510"/>
      <c r="W55" s="507"/>
      <c r="X55" s="507"/>
      <c r="Y55" s="504"/>
      <c r="Z55" s="171"/>
      <c r="AA55" s="172"/>
      <c r="AB55" s="173"/>
      <c r="AC55" s="172"/>
      <c r="AD55" s="174" t="str">
        <f t="shared" si="16"/>
        <v/>
      </c>
      <c r="AE55" s="173"/>
      <c r="AF55" s="175" t="str">
        <f t="shared" si="17"/>
        <v/>
      </c>
      <c r="AG55" s="173"/>
      <c r="AH55" s="175" t="str">
        <f t="shared" si="18"/>
        <v/>
      </c>
      <c r="AI55" s="176" t="str">
        <f t="shared" si="19"/>
        <v/>
      </c>
      <c r="AJ55" s="168" t="str">
        <f>IFERROR(IF(AND(AD54="Probabilidad",AD55="Probabilidad"),(AJ54-(+AJ54*AI55)),IF(AND(AD54="Impacto",AD55="Probabilidad"),(AJ53-(+AJ53*AI55)),IF(AD55="Impacto",AJ54,""))),"")</f>
        <v/>
      </c>
      <c r="AK55" s="168" t="str">
        <f>IFERROR(IF(AND(AD54="Impacto",AD55="Impacto"),(AK54-(+AK54*AI55)),IF(AND(AD54="Probabilidad",AD55="Impacto"),(AK53-(+AK53*AI55)),IF(AD55="Probabilidad",AK54,""))),"")</f>
        <v/>
      </c>
      <c r="AL55" s="178"/>
      <c r="AM55" s="178"/>
      <c r="AN55" s="178"/>
      <c r="AO55" s="501"/>
      <c r="AP55" s="501"/>
      <c r="AQ55" s="504"/>
      <c r="AR55" s="501"/>
      <c r="AS55" s="501"/>
      <c r="AT55" s="504"/>
      <c r="AU55" s="504"/>
      <c r="AV55" s="504"/>
      <c r="AW55" s="518"/>
      <c r="AX55" s="495"/>
      <c r="AY55" s="495"/>
      <c r="AZ55" s="495"/>
      <c r="BA55" s="495"/>
      <c r="BB55" s="521"/>
      <c r="BC55" s="550"/>
      <c r="BD55" s="550"/>
      <c r="BE55" s="552"/>
      <c r="BF55" s="552"/>
      <c r="BG55" s="552"/>
      <c r="BH55" s="552"/>
      <c r="BI55" s="552"/>
      <c r="BJ55" s="550"/>
      <c r="BK55" s="550"/>
      <c r="BL55" s="553"/>
    </row>
    <row r="56" spans="1:64" s="160" customFormat="1" ht="88.5" customHeight="1" x14ac:dyDescent="0.25">
      <c r="A56" s="554" t="s">
        <v>103</v>
      </c>
      <c r="B56" s="557" t="s">
        <v>90</v>
      </c>
      <c r="C56" s="560" t="s">
        <v>215</v>
      </c>
      <c r="D56" s="572" t="s">
        <v>162</v>
      </c>
      <c r="E56" s="575" t="s">
        <v>125</v>
      </c>
      <c r="F56" s="578">
        <v>1</v>
      </c>
      <c r="G56" s="584" t="s">
        <v>216</v>
      </c>
      <c r="H56" s="584"/>
      <c r="I56" s="796" t="s">
        <v>1876</v>
      </c>
      <c r="J56" s="799" t="s">
        <v>17</v>
      </c>
      <c r="K56" s="793" t="s">
        <v>1877</v>
      </c>
      <c r="L56" s="584"/>
      <c r="M56" s="584"/>
      <c r="N56" s="584" t="s">
        <v>1878</v>
      </c>
      <c r="O56" s="596">
        <v>0.95</v>
      </c>
      <c r="P56" s="599" t="s">
        <v>70</v>
      </c>
      <c r="Q56" s="602">
        <v>0.2</v>
      </c>
      <c r="R56" s="599"/>
      <c r="S56" s="602" t="s">
        <v>1510</v>
      </c>
      <c r="T56" s="599" t="s">
        <v>9</v>
      </c>
      <c r="U56" s="602">
        <v>0.4</v>
      </c>
      <c r="V56" s="569" t="s">
        <v>9</v>
      </c>
      <c r="W56" s="602">
        <v>0.4</v>
      </c>
      <c r="X56" s="602" t="s">
        <v>1511</v>
      </c>
      <c r="Y56" s="790" t="s">
        <v>1512</v>
      </c>
      <c r="Z56" s="187">
        <v>1</v>
      </c>
      <c r="AA56" s="188" t="s">
        <v>1885</v>
      </c>
      <c r="AB56" s="189" t="s">
        <v>165</v>
      </c>
      <c r="AC56" s="188" t="s">
        <v>1886</v>
      </c>
      <c r="AD56" s="190" t="s">
        <v>1513</v>
      </c>
      <c r="AE56" s="189" t="s">
        <v>64</v>
      </c>
      <c r="AF56" s="191">
        <v>0.25</v>
      </c>
      <c r="AG56" s="189" t="s">
        <v>77</v>
      </c>
      <c r="AH56" s="191">
        <v>0.15</v>
      </c>
      <c r="AI56" s="192">
        <v>0.4</v>
      </c>
      <c r="AJ56" s="193">
        <v>0.12</v>
      </c>
      <c r="AK56" s="193">
        <v>0.4</v>
      </c>
      <c r="AL56" s="189" t="s">
        <v>66</v>
      </c>
      <c r="AM56" s="189" t="s">
        <v>67</v>
      </c>
      <c r="AN56" s="189" t="s">
        <v>80</v>
      </c>
      <c r="AO56" s="566">
        <v>0.2</v>
      </c>
      <c r="AP56" s="566">
        <v>2.5919999999999995E-2</v>
      </c>
      <c r="AQ56" s="569" t="s">
        <v>70</v>
      </c>
      <c r="AR56" s="566">
        <v>0.4</v>
      </c>
      <c r="AS56" s="566">
        <v>0.4</v>
      </c>
      <c r="AT56" s="569" t="s">
        <v>9</v>
      </c>
      <c r="AU56" s="569" t="s">
        <v>1512</v>
      </c>
      <c r="AV56" s="569" t="s">
        <v>1512</v>
      </c>
      <c r="AW56" s="599" t="s">
        <v>82</v>
      </c>
      <c r="AX56" s="584"/>
      <c r="AY56" s="584"/>
      <c r="AZ56" s="584"/>
      <c r="BA56" s="584"/>
      <c r="BB56" s="760"/>
      <c r="BC56" s="584"/>
      <c r="BD56" s="584"/>
      <c r="BE56" s="584"/>
      <c r="BF56" s="584"/>
      <c r="BG56" s="584"/>
      <c r="BH56" s="584"/>
      <c r="BI56" s="596"/>
      <c r="BJ56" s="584"/>
      <c r="BK56" s="584"/>
      <c r="BL56" s="775"/>
    </row>
    <row r="57" spans="1:64" s="160" customFormat="1" ht="62.25" x14ac:dyDescent="0.25">
      <c r="A57" s="555"/>
      <c r="B57" s="558"/>
      <c r="C57" s="561"/>
      <c r="D57" s="573"/>
      <c r="E57" s="576"/>
      <c r="F57" s="579"/>
      <c r="G57" s="585"/>
      <c r="H57" s="585"/>
      <c r="I57" s="797"/>
      <c r="J57" s="800"/>
      <c r="K57" s="794"/>
      <c r="L57" s="585"/>
      <c r="M57" s="585"/>
      <c r="N57" s="585"/>
      <c r="O57" s="597"/>
      <c r="P57" s="600"/>
      <c r="Q57" s="603"/>
      <c r="R57" s="600"/>
      <c r="S57" s="603"/>
      <c r="T57" s="600"/>
      <c r="U57" s="603"/>
      <c r="V57" s="570"/>
      <c r="W57" s="603"/>
      <c r="X57" s="603"/>
      <c r="Y57" s="791"/>
      <c r="Z57" s="194">
        <v>2</v>
      </c>
      <c r="AA57" s="99" t="s">
        <v>1887</v>
      </c>
      <c r="AB57" s="195" t="s">
        <v>170</v>
      </c>
      <c r="AC57" s="99" t="s">
        <v>1888</v>
      </c>
      <c r="AD57" s="196" t="s">
        <v>1513</v>
      </c>
      <c r="AE57" s="195" t="s">
        <v>64</v>
      </c>
      <c r="AF57" s="197">
        <v>0.25</v>
      </c>
      <c r="AG57" s="195" t="s">
        <v>77</v>
      </c>
      <c r="AH57" s="197">
        <v>0.15</v>
      </c>
      <c r="AI57" s="198">
        <v>0.4</v>
      </c>
      <c r="AJ57" s="199">
        <v>7.1999999999999995E-2</v>
      </c>
      <c r="AK57" s="199">
        <v>0.4</v>
      </c>
      <c r="AL57" s="195" t="s">
        <v>66</v>
      </c>
      <c r="AM57" s="195" t="s">
        <v>67</v>
      </c>
      <c r="AN57" s="195" t="s">
        <v>80</v>
      </c>
      <c r="AO57" s="567"/>
      <c r="AP57" s="567"/>
      <c r="AQ57" s="570"/>
      <c r="AR57" s="567"/>
      <c r="AS57" s="567"/>
      <c r="AT57" s="570"/>
      <c r="AU57" s="570"/>
      <c r="AV57" s="570"/>
      <c r="AW57" s="600"/>
      <c r="AX57" s="585"/>
      <c r="AY57" s="585"/>
      <c r="AZ57" s="585"/>
      <c r="BA57" s="585"/>
      <c r="BB57" s="585"/>
      <c r="BC57" s="585"/>
      <c r="BD57" s="585"/>
      <c r="BE57" s="585"/>
      <c r="BF57" s="585"/>
      <c r="BG57" s="585"/>
      <c r="BH57" s="585"/>
      <c r="BI57" s="597"/>
      <c r="BJ57" s="585"/>
      <c r="BK57" s="585"/>
      <c r="BL57" s="776"/>
    </row>
    <row r="58" spans="1:64" s="160" customFormat="1" ht="62.25" x14ac:dyDescent="0.25">
      <c r="A58" s="555"/>
      <c r="B58" s="558"/>
      <c r="C58" s="561"/>
      <c r="D58" s="573"/>
      <c r="E58" s="576"/>
      <c r="F58" s="579"/>
      <c r="G58" s="585"/>
      <c r="H58" s="585"/>
      <c r="I58" s="797"/>
      <c r="J58" s="800"/>
      <c r="K58" s="794"/>
      <c r="L58" s="585"/>
      <c r="M58" s="585"/>
      <c r="N58" s="585"/>
      <c r="O58" s="597"/>
      <c r="P58" s="600"/>
      <c r="Q58" s="603"/>
      <c r="R58" s="600"/>
      <c r="S58" s="603"/>
      <c r="T58" s="600"/>
      <c r="U58" s="603"/>
      <c r="V58" s="570"/>
      <c r="W58" s="603"/>
      <c r="X58" s="603"/>
      <c r="Y58" s="791"/>
      <c r="Z58" s="194">
        <v>3</v>
      </c>
      <c r="AA58" s="99" t="s">
        <v>1889</v>
      </c>
      <c r="AB58" s="195" t="s">
        <v>170</v>
      </c>
      <c r="AC58" s="99" t="s">
        <v>1890</v>
      </c>
      <c r="AD58" s="196" t="s">
        <v>1513</v>
      </c>
      <c r="AE58" s="195" t="s">
        <v>64</v>
      </c>
      <c r="AF58" s="197">
        <v>0.25</v>
      </c>
      <c r="AG58" s="195" t="s">
        <v>77</v>
      </c>
      <c r="AH58" s="197">
        <v>0.15</v>
      </c>
      <c r="AI58" s="198">
        <v>0.4</v>
      </c>
      <c r="AJ58" s="199">
        <v>4.3199999999999995E-2</v>
      </c>
      <c r="AK58" s="199">
        <v>0.4</v>
      </c>
      <c r="AL58" s="195" t="s">
        <v>66</v>
      </c>
      <c r="AM58" s="195" t="s">
        <v>67</v>
      </c>
      <c r="AN58" s="195" t="s">
        <v>80</v>
      </c>
      <c r="AO58" s="567"/>
      <c r="AP58" s="567"/>
      <c r="AQ58" s="570"/>
      <c r="AR58" s="567"/>
      <c r="AS58" s="567"/>
      <c r="AT58" s="570"/>
      <c r="AU58" s="570"/>
      <c r="AV58" s="570"/>
      <c r="AW58" s="600"/>
      <c r="AX58" s="585"/>
      <c r="AY58" s="585"/>
      <c r="AZ58" s="585"/>
      <c r="BA58" s="585"/>
      <c r="BB58" s="585"/>
      <c r="BC58" s="585"/>
      <c r="BD58" s="585"/>
      <c r="BE58" s="585"/>
      <c r="BF58" s="585"/>
      <c r="BG58" s="585"/>
      <c r="BH58" s="585"/>
      <c r="BI58" s="597"/>
      <c r="BJ58" s="585"/>
      <c r="BK58" s="585"/>
      <c r="BL58" s="776"/>
    </row>
    <row r="59" spans="1:64" s="160" customFormat="1" ht="62.25" x14ac:dyDescent="0.25">
      <c r="A59" s="555"/>
      <c r="B59" s="558"/>
      <c r="C59" s="561"/>
      <c r="D59" s="573"/>
      <c r="E59" s="576"/>
      <c r="F59" s="579"/>
      <c r="G59" s="585"/>
      <c r="H59" s="585"/>
      <c r="I59" s="797"/>
      <c r="J59" s="800"/>
      <c r="K59" s="794"/>
      <c r="L59" s="585"/>
      <c r="M59" s="585"/>
      <c r="N59" s="585"/>
      <c r="O59" s="597"/>
      <c r="P59" s="600"/>
      <c r="Q59" s="603"/>
      <c r="R59" s="600"/>
      <c r="S59" s="603"/>
      <c r="T59" s="600"/>
      <c r="U59" s="603"/>
      <c r="V59" s="570"/>
      <c r="W59" s="603"/>
      <c r="X59" s="603"/>
      <c r="Y59" s="791"/>
      <c r="Z59" s="194">
        <v>4</v>
      </c>
      <c r="AA59" s="99" t="s">
        <v>1891</v>
      </c>
      <c r="AB59" s="195" t="s">
        <v>170</v>
      </c>
      <c r="AC59" s="99" t="s">
        <v>1892</v>
      </c>
      <c r="AD59" s="196" t="s">
        <v>1513</v>
      </c>
      <c r="AE59" s="195" t="s">
        <v>64</v>
      </c>
      <c r="AF59" s="197">
        <v>0.25</v>
      </c>
      <c r="AG59" s="195" t="s">
        <v>77</v>
      </c>
      <c r="AH59" s="197">
        <v>0.15</v>
      </c>
      <c r="AI59" s="198">
        <v>0.4</v>
      </c>
      <c r="AJ59" s="199">
        <v>2.5919999999999995E-2</v>
      </c>
      <c r="AK59" s="199">
        <v>0.4</v>
      </c>
      <c r="AL59" s="195" t="s">
        <v>66</v>
      </c>
      <c r="AM59" s="195" t="s">
        <v>67</v>
      </c>
      <c r="AN59" s="195" t="s">
        <v>80</v>
      </c>
      <c r="AO59" s="567"/>
      <c r="AP59" s="567"/>
      <c r="AQ59" s="570"/>
      <c r="AR59" s="567"/>
      <c r="AS59" s="567"/>
      <c r="AT59" s="570"/>
      <c r="AU59" s="570"/>
      <c r="AV59" s="570"/>
      <c r="AW59" s="600"/>
      <c r="AX59" s="585"/>
      <c r="AY59" s="585"/>
      <c r="AZ59" s="585"/>
      <c r="BA59" s="585"/>
      <c r="BB59" s="585"/>
      <c r="BC59" s="585"/>
      <c r="BD59" s="585"/>
      <c r="BE59" s="585"/>
      <c r="BF59" s="585"/>
      <c r="BG59" s="585"/>
      <c r="BH59" s="585"/>
      <c r="BI59" s="597"/>
      <c r="BJ59" s="585"/>
      <c r="BK59" s="585"/>
      <c r="BL59" s="776"/>
    </row>
    <row r="60" spans="1:64" s="160" customFormat="1" x14ac:dyDescent="0.25">
      <c r="A60" s="555"/>
      <c r="B60" s="558"/>
      <c r="C60" s="561"/>
      <c r="D60" s="573"/>
      <c r="E60" s="576"/>
      <c r="F60" s="579"/>
      <c r="G60" s="585"/>
      <c r="H60" s="585"/>
      <c r="I60" s="797"/>
      <c r="J60" s="800"/>
      <c r="K60" s="794"/>
      <c r="L60" s="585"/>
      <c r="M60" s="585"/>
      <c r="N60" s="585"/>
      <c r="O60" s="597"/>
      <c r="P60" s="600"/>
      <c r="Q60" s="603"/>
      <c r="R60" s="600"/>
      <c r="S60" s="603"/>
      <c r="T60" s="600"/>
      <c r="U60" s="603"/>
      <c r="V60" s="570"/>
      <c r="W60" s="603"/>
      <c r="X60" s="603"/>
      <c r="Y60" s="791"/>
      <c r="Z60" s="194"/>
      <c r="AA60" s="99"/>
      <c r="AB60" s="195"/>
      <c r="AC60" s="99"/>
      <c r="AD60" s="196" t="s">
        <v>1510</v>
      </c>
      <c r="AE60" s="195"/>
      <c r="AF60" s="197" t="s">
        <v>1510</v>
      </c>
      <c r="AG60" s="195"/>
      <c r="AH60" s="197" t="s">
        <v>1510</v>
      </c>
      <c r="AI60" s="198" t="s">
        <v>1510</v>
      </c>
      <c r="AJ60" s="199" t="s">
        <v>1510</v>
      </c>
      <c r="AK60" s="199" t="s">
        <v>1510</v>
      </c>
      <c r="AL60" s="195"/>
      <c r="AM60" s="195"/>
      <c r="AN60" s="195"/>
      <c r="AO60" s="567"/>
      <c r="AP60" s="567"/>
      <c r="AQ60" s="570"/>
      <c r="AR60" s="567"/>
      <c r="AS60" s="567"/>
      <c r="AT60" s="570"/>
      <c r="AU60" s="570"/>
      <c r="AV60" s="570"/>
      <c r="AW60" s="600"/>
      <c r="AX60" s="585"/>
      <c r="AY60" s="585"/>
      <c r="AZ60" s="585"/>
      <c r="BA60" s="585"/>
      <c r="BB60" s="585"/>
      <c r="BC60" s="585"/>
      <c r="BD60" s="585"/>
      <c r="BE60" s="585"/>
      <c r="BF60" s="585"/>
      <c r="BG60" s="585"/>
      <c r="BH60" s="585"/>
      <c r="BI60" s="597"/>
      <c r="BJ60" s="585"/>
      <c r="BK60" s="585"/>
      <c r="BL60" s="776"/>
    </row>
    <row r="61" spans="1:64" s="160" customFormat="1" ht="13.5" thickBot="1" x14ac:dyDescent="0.3">
      <c r="A61" s="555"/>
      <c r="B61" s="558"/>
      <c r="C61" s="561"/>
      <c r="D61" s="574"/>
      <c r="E61" s="577"/>
      <c r="F61" s="580"/>
      <c r="G61" s="586"/>
      <c r="H61" s="586"/>
      <c r="I61" s="798"/>
      <c r="J61" s="801"/>
      <c r="K61" s="795"/>
      <c r="L61" s="586"/>
      <c r="M61" s="586"/>
      <c r="N61" s="586"/>
      <c r="O61" s="598"/>
      <c r="P61" s="601"/>
      <c r="Q61" s="604"/>
      <c r="R61" s="601"/>
      <c r="S61" s="604"/>
      <c r="T61" s="601"/>
      <c r="U61" s="604"/>
      <c r="V61" s="571"/>
      <c r="W61" s="604"/>
      <c r="X61" s="604"/>
      <c r="Y61" s="792"/>
      <c r="Z61" s="200"/>
      <c r="AA61" s="201"/>
      <c r="AB61" s="202"/>
      <c r="AC61" s="201"/>
      <c r="AD61" s="203" t="s">
        <v>1510</v>
      </c>
      <c r="AE61" s="202"/>
      <c r="AF61" s="204" t="s">
        <v>1510</v>
      </c>
      <c r="AG61" s="202"/>
      <c r="AH61" s="204" t="s">
        <v>1510</v>
      </c>
      <c r="AI61" s="205" t="s">
        <v>1510</v>
      </c>
      <c r="AJ61" s="199" t="s">
        <v>1510</v>
      </c>
      <c r="AK61" s="199" t="s">
        <v>1510</v>
      </c>
      <c r="AL61" s="202"/>
      <c r="AM61" s="202"/>
      <c r="AN61" s="202"/>
      <c r="AO61" s="568"/>
      <c r="AP61" s="568"/>
      <c r="AQ61" s="571"/>
      <c r="AR61" s="568"/>
      <c r="AS61" s="568"/>
      <c r="AT61" s="571"/>
      <c r="AU61" s="571"/>
      <c r="AV61" s="571"/>
      <c r="AW61" s="601"/>
      <c r="AX61" s="586"/>
      <c r="AY61" s="586"/>
      <c r="AZ61" s="586"/>
      <c r="BA61" s="586"/>
      <c r="BB61" s="586"/>
      <c r="BC61" s="586"/>
      <c r="BD61" s="586"/>
      <c r="BE61" s="586"/>
      <c r="BF61" s="586"/>
      <c r="BG61" s="586"/>
      <c r="BH61" s="586"/>
      <c r="BI61" s="598"/>
      <c r="BJ61" s="586"/>
      <c r="BK61" s="586"/>
      <c r="BL61" s="777"/>
    </row>
    <row r="62" spans="1:64" ht="100.5" customHeight="1" x14ac:dyDescent="0.2">
      <c r="A62" s="555"/>
      <c r="B62" s="558"/>
      <c r="C62" s="561"/>
      <c r="D62" s="778" t="s">
        <v>162</v>
      </c>
      <c r="E62" s="525" t="s">
        <v>125</v>
      </c>
      <c r="F62" s="525">
        <v>2</v>
      </c>
      <c r="G62" s="650" t="s">
        <v>217</v>
      </c>
      <c r="H62" s="650"/>
      <c r="I62" s="534" t="s">
        <v>1514</v>
      </c>
      <c r="J62" s="650" t="s">
        <v>17</v>
      </c>
      <c r="K62" s="781" t="s">
        <v>1879</v>
      </c>
      <c r="L62" s="537"/>
      <c r="M62" s="537"/>
      <c r="N62" s="766" t="s">
        <v>1880</v>
      </c>
      <c r="O62" s="784" t="s">
        <v>1515</v>
      </c>
      <c r="P62" s="787" t="s">
        <v>62</v>
      </c>
      <c r="Q62" s="769">
        <v>0.6</v>
      </c>
      <c r="R62" s="787" t="s">
        <v>10</v>
      </c>
      <c r="S62" s="769">
        <v>0.6</v>
      </c>
      <c r="T62" s="787" t="s">
        <v>10</v>
      </c>
      <c r="U62" s="769">
        <v>0.6</v>
      </c>
      <c r="V62" s="772" t="s">
        <v>10</v>
      </c>
      <c r="W62" s="769">
        <v>0.6</v>
      </c>
      <c r="X62" s="769" t="s">
        <v>1516</v>
      </c>
      <c r="Y62" s="772" t="s">
        <v>10</v>
      </c>
      <c r="Z62" s="152">
        <v>1</v>
      </c>
      <c r="AA62" s="23" t="s">
        <v>1893</v>
      </c>
      <c r="AB62" s="206" t="s">
        <v>170</v>
      </c>
      <c r="AC62" s="207" t="s">
        <v>1894</v>
      </c>
      <c r="AD62" s="208" t="s">
        <v>1513</v>
      </c>
      <c r="AE62" s="209" t="s">
        <v>64</v>
      </c>
      <c r="AF62" s="210">
        <v>0.25</v>
      </c>
      <c r="AG62" s="209" t="s">
        <v>77</v>
      </c>
      <c r="AH62" s="210">
        <v>0.15</v>
      </c>
      <c r="AI62" s="211">
        <v>0.4</v>
      </c>
      <c r="AJ62" s="212">
        <v>0.36</v>
      </c>
      <c r="AK62" s="212">
        <v>0.6</v>
      </c>
      <c r="AL62" s="213" t="s">
        <v>66</v>
      </c>
      <c r="AM62" s="213" t="s">
        <v>67</v>
      </c>
      <c r="AN62" s="213" t="s">
        <v>80</v>
      </c>
      <c r="AO62" s="566">
        <v>0.6</v>
      </c>
      <c r="AP62" s="499">
        <v>3.2659199999999999E-2</v>
      </c>
      <c r="AQ62" s="502" t="s">
        <v>70</v>
      </c>
      <c r="AR62" s="499">
        <v>0.6</v>
      </c>
      <c r="AS62" s="499">
        <v>0.6</v>
      </c>
      <c r="AT62" s="502" t="s">
        <v>10</v>
      </c>
      <c r="AU62" s="502" t="s">
        <v>10</v>
      </c>
      <c r="AV62" s="502" t="s">
        <v>10</v>
      </c>
      <c r="AW62" s="516" t="s">
        <v>167</v>
      </c>
      <c r="AX62" s="493" t="s">
        <v>1910</v>
      </c>
      <c r="AY62" s="493" t="s">
        <v>1911</v>
      </c>
      <c r="AZ62" s="493" t="s">
        <v>218</v>
      </c>
      <c r="BA62" s="493" t="s">
        <v>1912</v>
      </c>
      <c r="BB62" s="519" t="s">
        <v>1913</v>
      </c>
      <c r="BC62" s="493"/>
      <c r="BD62" s="493"/>
      <c r="BE62" s="511"/>
      <c r="BF62" s="511"/>
      <c r="BG62" s="511"/>
      <c r="BH62" s="511"/>
      <c r="BI62" s="511"/>
      <c r="BJ62" s="493"/>
      <c r="BK62" s="493"/>
      <c r="BL62" s="496"/>
    </row>
    <row r="63" spans="1:64" ht="100.5" customHeight="1" x14ac:dyDescent="0.2">
      <c r="A63" s="555"/>
      <c r="B63" s="558"/>
      <c r="C63" s="561"/>
      <c r="D63" s="779"/>
      <c r="E63" s="526"/>
      <c r="F63" s="526"/>
      <c r="G63" s="651"/>
      <c r="H63" s="651"/>
      <c r="I63" s="535"/>
      <c r="J63" s="651"/>
      <c r="K63" s="782"/>
      <c r="L63" s="538"/>
      <c r="M63" s="538"/>
      <c r="N63" s="767"/>
      <c r="O63" s="785"/>
      <c r="P63" s="788"/>
      <c r="Q63" s="770"/>
      <c r="R63" s="788"/>
      <c r="S63" s="770"/>
      <c r="T63" s="788"/>
      <c r="U63" s="770"/>
      <c r="V63" s="773"/>
      <c r="W63" s="770"/>
      <c r="X63" s="770"/>
      <c r="Y63" s="773"/>
      <c r="Z63" s="161">
        <v>2</v>
      </c>
      <c r="AA63" s="21" t="s">
        <v>1895</v>
      </c>
      <c r="AB63" s="214" t="s">
        <v>170</v>
      </c>
      <c r="AC63" s="215" t="s">
        <v>1896</v>
      </c>
      <c r="AD63" s="216" t="s">
        <v>1513</v>
      </c>
      <c r="AE63" s="213" t="s">
        <v>64</v>
      </c>
      <c r="AF63" s="217">
        <v>0.25</v>
      </c>
      <c r="AG63" s="213" t="s">
        <v>77</v>
      </c>
      <c r="AH63" s="217">
        <v>0.15</v>
      </c>
      <c r="AI63" s="218">
        <v>0.4</v>
      </c>
      <c r="AJ63" s="219">
        <v>0.216</v>
      </c>
      <c r="AK63" s="219">
        <v>0.6</v>
      </c>
      <c r="AL63" s="213" t="s">
        <v>66</v>
      </c>
      <c r="AM63" s="213" t="s">
        <v>67</v>
      </c>
      <c r="AN63" s="213" t="s">
        <v>80</v>
      </c>
      <c r="AO63" s="567"/>
      <c r="AP63" s="500"/>
      <c r="AQ63" s="503"/>
      <c r="AR63" s="500"/>
      <c r="AS63" s="500"/>
      <c r="AT63" s="503"/>
      <c r="AU63" s="503"/>
      <c r="AV63" s="503"/>
      <c r="AW63" s="517"/>
      <c r="AX63" s="494"/>
      <c r="AY63" s="494"/>
      <c r="AZ63" s="494"/>
      <c r="BA63" s="494"/>
      <c r="BB63" s="520"/>
      <c r="BC63" s="549"/>
      <c r="BD63" s="549"/>
      <c r="BE63" s="551"/>
      <c r="BF63" s="551"/>
      <c r="BG63" s="551"/>
      <c r="BH63" s="551"/>
      <c r="BI63" s="551"/>
      <c r="BJ63" s="549"/>
      <c r="BK63" s="549"/>
      <c r="BL63" s="497"/>
    </row>
    <row r="64" spans="1:64" ht="72" customHeight="1" x14ac:dyDescent="0.2">
      <c r="A64" s="555"/>
      <c r="B64" s="558"/>
      <c r="C64" s="561"/>
      <c r="D64" s="779"/>
      <c r="E64" s="526"/>
      <c r="F64" s="526"/>
      <c r="G64" s="651"/>
      <c r="H64" s="651"/>
      <c r="I64" s="535"/>
      <c r="J64" s="651"/>
      <c r="K64" s="782"/>
      <c r="L64" s="538"/>
      <c r="M64" s="538"/>
      <c r="N64" s="767"/>
      <c r="O64" s="785"/>
      <c r="P64" s="788"/>
      <c r="Q64" s="770"/>
      <c r="R64" s="788"/>
      <c r="S64" s="770"/>
      <c r="T64" s="788"/>
      <c r="U64" s="770"/>
      <c r="V64" s="773"/>
      <c r="W64" s="770"/>
      <c r="X64" s="770"/>
      <c r="Y64" s="773"/>
      <c r="Z64" s="161">
        <v>3</v>
      </c>
      <c r="AA64" s="67" t="s">
        <v>1897</v>
      </c>
      <c r="AB64" s="169" t="s">
        <v>170</v>
      </c>
      <c r="AC64" s="220" t="s">
        <v>1898</v>
      </c>
      <c r="AD64" s="216" t="s">
        <v>1513</v>
      </c>
      <c r="AE64" s="213" t="s">
        <v>75</v>
      </c>
      <c r="AF64" s="217">
        <v>0.15</v>
      </c>
      <c r="AG64" s="213" t="s">
        <v>77</v>
      </c>
      <c r="AH64" s="217">
        <v>0.15</v>
      </c>
      <c r="AI64" s="218">
        <v>0.3</v>
      </c>
      <c r="AJ64" s="219">
        <v>0.1512</v>
      </c>
      <c r="AK64" s="219">
        <v>0.6</v>
      </c>
      <c r="AL64" s="213" t="s">
        <v>66</v>
      </c>
      <c r="AM64" s="213" t="s">
        <v>67</v>
      </c>
      <c r="AN64" s="213" t="s">
        <v>80</v>
      </c>
      <c r="AO64" s="567"/>
      <c r="AP64" s="500"/>
      <c r="AQ64" s="503"/>
      <c r="AR64" s="500"/>
      <c r="AS64" s="500"/>
      <c r="AT64" s="503"/>
      <c r="AU64" s="503"/>
      <c r="AV64" s="503"/>
      <c r="AW64" s="517"/>
      <c r="AX64" s="494"/>
      <c r="AY64" s="494"/>
      <c r="AZ64" s="494"/>
      <c r="BA64" s="494"/>
      <c r="BB64" s="520"/>
      <c r="BC64" s="549"/>
      <c r="BD64" s="549"/>
      <c r="BE64" s="551"/>
      <c r="BF64" s="551"/>
      <c r="BG64" s="551"/>
      <c r="BH64" s="551"/>
      <c r="BI64" s="551"/>
      <c r="BJ64" s="549"/>
      <c r="BK64" s="549"/>
      <c r="BL64" s="497"/>
    </row>
    <row r="65" spans="1:64" ht="72" customHeight="1" x14ac:dyDescent="0.2">
      <c r="A65" s="555"/>
      <c r="B65" s="558"/>
      <c r="C65" s="561"/>
      <c r="D65" s="779"/>
      <c r="E65" s="526"/>
      <c r="F65" s="526"/>
      <c r="G65" s="651"/>
      <c r="H65" s="651"/>
      <c r="I65" s="535"/>
      <c r="J65" s="651"/>
      <c r="K65" s="782"/>
      <c r="L65" s="538"/>
      <c r="M65" s="538"/>
      <c r="N65" s="767"/>
      <c r="O65" s="785"/>
      <c r="P65" s="788"/>
      <c r="Q65" s="770"/>
      <c r="R65" s="788"/>
      <c r="S65" s="770"/>
      <c r="T65" s="788"/>
      <c r="U65" s="770"/>
      <c r="V65" s="773"/>
      <c r="W65" s="770"/>
      <c r="X65" s="770"/>
      <c r="Y65" s="773"/>
      <c r="Z65" s="161">
        <v>4</v>
      </c>
      <c r="AA65" s="21" t="s">
        <v>1899</v>
      </c>
      <c r="AB65" s="221" t="s">
        <v>170</v>
      </c>
      <c r="AC65" s="220" t="s">
        <v>1900</v>
      </c>
      <c r="AD65" s="216" t="s">
        <v>1513</v>
      </c>
      <c r="AE65" s="213" t="s">
        <v>64</v>
      </c>
      <c r="AF65" s="217">
        <v>0.25</v>
      </c>
      <c r="AG65" s="213" t="s">
        <v>77</v>
      </c>
      <c r="AH65" s="217">
        <v>0.15</v>
      </c>
      <c r="AI65" s="218">
        <v>0.4</v>
      </c>
      <c r="AJ65" s="219">
        <v>9.0719999999999995E-2</v>
      </c>
      <c r="AK65" s="219">
        <v>0.6</v>
      </c>
      <c r="AL65" s="213" t="s">
        <v>66</v>
      </c>
      <c r="AM65" s="213" t="s">
        <v>67</v>
      </c>
      <c r="AN65" s="213" t="s">
        <v>80</v>
      </c>
      <c r="AO65" s="567"/>
      <c r="AP65" s="500"/>
      <c r="AQ65" s="503"/>
      <c r="AR65" s="500"/>
      <c r="AS65" s="500"/>
      <c r="AT65" s="503"/>
      <c r="AU65" s="503"/>
      <c r="AV65" s="503"/>
      <c r="AW65" s="517"/>
      <c r="AX65" s="494"/>
      <c r="AY65" s="494"/>
      <c r="AZ65" s="494"/>
      <c r="BA65" s="494"/>
      <c r="BB65" s="520"/>
      <c r="BC65" s="549"/>
      <c r="BD65" s="549"/>
      <c r="BE65" s="551"/>
      <c r="BF65" s="551"/>
      <c r="BG65" s="551"/>
      <c r="BH65" s="551"/>
      <c r="BI65" s="551"/>
      <c r="BJ65" s="549"/>
      <c r="BK65" s="549"/>
      <c r="BL65" s="497"/>
    </row>
    <row r="66" spans="1:64" ht="72" customHeight="1" x14ac:dyDescent="0.2">
      <c r="A66" s="555"/>
      <c r="B66" s="558"/>
      <c r="C66" s="561"/>
      <c r="D66" s="779"/>
      <c r="E66" s="526"/>
      <c r="F66" s="526"/>
      <c r="G66" s="651"/>
      <c r="H66" s="651"/>
      <c r="I66" s="535"/>
      <c r="J66" s="651"/>
      <c r="K66" s="782"/>
      <c r="L66" s="538"/>
      <c r="M66" s="538"/>
      <c r="N66" s="767"/>
      <c r="O66" s="785"/>
      <c r="P66" s="788"/>
      <c r="Q66" s="770"/>
      <c r="R66" s="788"/>
      <c r="S66" s="770"/>
      <c r="T66" s="788"/>
      <c r="U66" s="770"/>
      <c r="V66" s="773"/>
      <c r="W66" s="770"/>
      <c r="X66" s="770"/>
      <c r="Y66" s="773"/>
      <c r="Z66" s="161">
        <v>5</v>
      </c>
      <c r="AA66" s="21" t="s">
        <v>1901</v>
      </c>
      <c r="AB66" s="169" t="s">
        <v>170</v>
      </c>
      <c r="AC66" s="222" t="s">
        <v>1902</v>
      </c>
      <c r="AD66" s="216" t="s">
        <v>1513</v>
      </c>
      <c r="AE66" s="213" t="s">
        <v>64</v>
      </c>
      <c r="AF66" s="217">
        <v>0.25</v>
      </c>
      <c r="AG66" s="213" t="s">
        <v>77</v>
      </c>
      <c r="AH66" s="217">
        <v>0.15</v>
      </c>
      <c r="AI66" s="218">
        <v>0.4</v>
      </c>
      <c r="AJ66" s="219">
        <v>5.4431999999999994E-2</v>
      </c>
      <c r="AK66" s="219">
        <v>0.6</v>
      </c>
      <c r="AL66" s="213" t="s">
        <v>66</v>
      </c>
      <c r="AM66" s="213" t="s">
        <v>67</v>
      </c>
      <c r="AN66" s="213" t="s">
        <v>80</v>
      </c>
      <c r="AO66" s="567"/>
      <c r="AP66" s="500"/>
      <c r="AQ66" s="503"/>
      <c r="AR66" s="500"/>
      <c r="AS66" s="500"/>
      <c r="AT66" s="503"/>
      <c r="AU66" s="503"/>
      <c r="AV66" s="503"/>
      <c r="AW66" s="517"/>
      <c r="AX66" s="494"/>
      <c r="AY66" s="494"/>
      <c r="AZ66" s="494"/>
      <c r="BA66" s="494"/>
      <c r="BB66" s="520"/>
      <c r="BC66" s="549"/>
      <c r="BD66" s="549"/>
      <c r="BE66" s="551"/>
      <c r="BF66" s="551"/>
      <c r="BG66" s="551"/>
      <c r="BH66" s="551"/>
      <c r="BI66" s="551"/>
      <c r="BJ66" s="549"/>
      <c r="BK66" s="549"/>
      <c r="BL66" s="497"/>
    </row>
    <row r="67" spans="1:64" ht="63" customHeight="1" thickBot="1" x14ac:dyDescent="0.25">
      <c r="A67" s="555"/>
      <c r="B67" s="558"/>
      <c r="C67" s="561"/>
      <c r="D67" s="780"/>
      <c r="E67" s="527"/>
      <c r="F67" s="527"/>
      <c r="G67" s="652"/>
      <c r="H67" s="652"/>
      <c r="I67" s="536"/>
      <c r="J67" s="652"/>
      <c r="K67" s="783"/>
      <c r="L67" s="539"/>
      <c r="M67" s="539"/>
      <c r="N67" s="768"/>
      <c r="O67" s="786"/>
      <c r="P67" s="789"/>
      <c r="Q67" s="771"/>
      <c r="R67" s="789"/>
      <c r="S67" s="771"/>
      <c r="T67" s="789"/>
      <c r="U67" s="771"/>
      <c r="V67" s="774"/>
      <c r="W67" s="771"/>
      <c r="X67" s="771"/>
      <c r="Y67" s="774"/>
      <c r="Z67" s="171">
        <v>6</v>
      </c>
      <c r="AA67" s="172" t="s">
        <v>1903</v>
      </c>
      <c r="AB67" s="178" t="s">
        <v>170</v>
      </c>
      <c r="AC67" s="220" t="s">
        <v>1904</v>
      </c>
      <c r="AD67" s="223" t="s">
        <v>1513</v>
      </c>
      <c r="AE67" s="213" t="s">
        <v>64</v>
      </c>
      <c r="AF67" s="224">
        <v>0.25</v>
      </c>
      <c r="AG67" s="225" t="s">
        <v>77</v>
      </c>
      <c r="AH67" s="224">
        <v>0.15</v>
      </c>
      <c r="AI67" s="226">
        <v>0.4</v>
      </c>
      <c r="AJ67" s="219">
        <v>3.2659199999999999E-2</v>
      </c>
      <c r="AK67" s="219">
        <v>0.6</v>
      </c>
      <c r="AL67" s="225" t="s">
        <v>66</v>
      </c>
      <c r="AM67" s="225" t="s">
        <v>67</v>
      </c>
      <c r="AN67" s="225" t="s">
        <v>80</v>
      </c>
      <c r="AO67" s="568"/>
      <c r="AP67" s="501"/>
      <c r="AQ67" s="504"/>
      <c r="AR67" s="501"/>
      <c r="AS67" s="501"/>
      <c r="AT67" s="504"/>
      <c r="AU67" s="504"/>
      <c r="AV67" s="504"/>
      <c r="AW67" s="518"/>
      <c r="AX67" s="495"/>
      <c r="AY67" s="495"/>
      <c r="AZ67" s="495"/>
      <c r="BA67" s="495"/>
      <c r="BB67" s="521"/>
      <c r="BC67" s="550"/>
      <c r="BD67" s="550"/>
      <c r="BE67" s="552"/>
      <c r="BF67" s="552"/>
      <c r="BG67" s="552"/>
      <c r="BH67" s="552"/>
      <c r="BI67" s="552"/>
      <c r="BJ67" s="550"/>
      <c r="BK67" s="550"/>
      <c r="BL67" s="553"/>
    </row>
    <row r="68" spans="1:64" ht="72" customHeight="1" x14ac:dyDescent="0.2">
      <c r="A68" s="555"/>
      <c r="B68" s="558"/>
      <c r="C68" s="561"/>
      <c r="D68" s="572" t="s">
        <v>162</v>
      </c>
      <c r="E68" s="575" t="s">
        <v>125</v>
      </c>
      <c r="F68" s="578">
        <v>3</v>
      </c>
      <c r="G68" s="584" t="s">
        <v>219</v>
      </c>
      <c r="H68" s="584"/>
      <c r="I68" s="763" t="s">
        <v>1881</v>
      </c>
      <c r="J68" s="757" t="s">
        <v>17</v>
      </c>
      <c r="K68" s="754" t="s">
        <v>1882</v>
      </c>
      <c r="L68" s="584"/>
      <c r="M68" s="584"/>
      <c r="N68" s="584" t="s">
        <v>1883</v>
      </c>
      <c r="O68" s="596">
        <v>1</v>
      </c>
      <c r="P68" s="599" t="s">
        <v>72</v>
      </c>
      <c r="Q68" s="602">
        <v>0.8</v>
      </c>
      <c r="R68" s="599"/>
      <c r="S68" s="602" t="s">
        <v>1510</v>
      </c>
      <c r="T68" s="599" t="s">
        <v>10</v>
      </c>
      <c r="U68" s="602">
        <v>0.6</v>
      </c>
      <c r="V68" s="569" t="s">
        <v>10</v>
      </c>
      <c r="W68" s="602">
        <v>0.6</v>
      </c>
      <c r="X68" s="602" t="s">
        <v>1884</v>
      </c>
      <c r="Y68" s="569" t="s">
        <v>1517</v>
      </c>
      <c r="Z68" s="227">
        <v>1</v>
      </c>
      <c r="AA68" s="228" t="s">
        <v>1905</v>
      </c>
      <c r="AB68" s="229" t="s">
        <v>170</v>
      </c>
      <c r="AC68" s="230" t="s">
        <v>1906</v>
      </c>
      <c r="AD68" s="231" t="s">
        <v>1513</v>
      </c>
      <c r="AE68" s="229" t="s">
        <v>64</v>
      </c>
      <c r="AF68" s="232">
        <v>0.25</v>
      </c>
      <c r="AG68" s="229" t="s">
        <v>77</v>
      </c>
      <c r="AH68" s="232">
        <v>0.15</v>
      </c>
      <c r="AI68" s="233">
        <v>0.4</v>
      </c>
      <c r="AJ68" s="234">
        <v>0.48</v>
      </c>
      <c r="AK68" s="234">
        <v>0.6</v>
      </c>
      <c r="AL68" s="235" t="s">
        <v>66</v>
      </c>
      <c r="AM68" s="235" t="s">
        <v>67</v>
      </c>
      <c r="AN68" s="235" t="s">
        <v>80</v>
      </c>
      <c r="AO68" s="566">
        <v>0.8</v>
      </c>
      <c r="AP68" s="566">
        <v>0.23519999999999996</v>
      </c>
      <c r="AQ68" s="569" t="s">
        <v>71</v>
      </c>
      <c r="AR68" s="566">
        <v>0.6</v>
      </c>
      <c r="AS68" s="566">
        <v>0.6</v>
      </c>
      <c r="AT68" s="569" t="s">
        <v>10</v>
      </c>
      <c r="AU68" s="569" t="s">
        <v>1517</v>
      </c>
      <c r="AV68" s="569" t="s">
        <v>10</v>
      </c>
      <c r="AW68" s="599" t="s">
        <v>167</v>
      </c>
      <c r="AX68" s="766" t="s">
        <v>1914</v>
      </c>
      <c r="AY68" s="766" t="s">
        <v>1519</v>
      </c>
      <c r="AZ68" s="757" t="s">
        <v>220</v>
      </c>
      <c r="BA68" s="757" t="s">
        <v>1520</v>
      </c>
      <c r="BB68" s="760" t="s">
        <v>1594</v>
      </c>
      <c r="BC68" s="493"/>
      <c r="BD68" s="493"/>
      <c r="BE68" s="511"/>
      <c r="BF68" s="511"/>
      <c r="BG68" s="511"/>
      <c r="BH68" s="511"/>
      <c r="BI68" s="511"/>
      <c r="BJ68" s="493"/>
      <c r="BK68" s="493"/>
      <c r="BL68" s="496"/>
    </row>
    <row r="69" spans="1:64" ht="62.25" x14ac:dyDescent="0.2">
      <c r="A69" s="555"/>
      <c r="B69" s="558"/>
      <c r="C69" s="561"/>
      <c r="D69" s="573"/>
      <c r="E69" s="576"/>
      <c r="F69" s="579"/>
      <c r="G69" s="585"/>
      <c r="H69" s="585"/>
      <c r="I69" s="764"/>
      <c r="J69" s="758"/>
      <c r="K69" s="755"/>
      <c r="L69" s="585"/>
      <c r="M69" s="585"/>
      <c r="N69" s="585"/>
      <c r="O69" s="597"/>
      <c r="P69" s="600"/>
      <c r="Q69" s="603"/>
      <c r="R69" s="600"/>
      <c r="S69" s="603"/>
      <c r="T69" s="600"/>
      <c r="U69" s="603"/>
      <c r="V69" s="570"/>
      <c r="W69" s="603"/>
      <c r="X69" s="603"/>
      <c r="Y69" s="570"/>
      <c r="Z69" s="194">
        <v>2</v>
      </c>
      <c r="AA69" s="99" t="s">
        <v>1907</v>
      </c>
      <c r="AB69" s="195" t="s">
        <v>165</v>
      </c>
      <c r="AC69" s="236" t="s">
        <v>1908</v>
      </c>
      <c r="AD69" s="196" t="s">
        <v>1513</v>
      </c>
      <c r="AE69" s="195" t="s">
        <v>75</v>
      </c>
      <c r="AF69" s="197">
        <v>0.15</v>
      </c>
      <c r="AG69" s="195" t="s">
        <v>77</v>
      </c>
      <c r="AH69" s="197">
        <v>0.15</v>
      </c>
      <c r="AI69" s="198">
        <v>0.3</v>
      </c>
      <c r="AJ69" s="199">
        <v>0.33599999999999997</v>
      </c>
      <c r="AK69" s="199">
        <v>0.6</v>
      </c>
      <c r="AL69" s="195" t="s">
        <v>66</v>
      </c>
      <c r="AM69" s="195" t="s">
        <v>67</v>
      </c>
      <c r="AN69" s="195" t="s">
        <v>80</v>
      </c>
      <c r="AO69" s="567"/>
      <c r="AP69" s="567"/>
      <c r="AQ69" s="570"/>
      <c r="AR69" s="567"/>
      <c r="AS69" s="567"/>
      <c r="AT69" s="570"/>
      <c r="AU69" s="570"/>
      <c r="AV69" s="570"/>
      <c r="AW69" s="600"/>
      <c r="AX69" s="767"/>
      <c r="AY69" s="767"/>
      <c r="AZ69" s="758"/>
      <c r="BA69" s="758"/>
      <c r="BB69" s="761"/>
      <c r="BC69" s="549"/>
      <c r="BD69" s="549"/>
      <c r="BE69" s="551"/>
      <c r="BF69" s="551"/>
      <c r="BG69" s="551"/>
      <c r="BH69" s="551"/>
      <c r="BI69" s="551"/>
      <c r="BJ69" s="549"/>
      <c r="BK69" s="549"/>
      <c r="BL69" s="497"/>
    </row>
    <row r="70" spans="1:64" ht="62.25" x14ac:dyDescent="0.2">
      <c r="A70" s="555"/>
      <c r="B70" s="558"/>
      <c r="C70" s="561"/>
      <c r="D70" s="573"/>
      <c r="E70" s="576"/>
      <c r="F70" s="579"/>
      <c r="G70" s="585"/>
      <c r="H70" s="585"/>
      <c r="I70" s="764"/>
      <c r="J70" s="758"/>
      <c r="K70" s="755"/>
      <c r="L70" s="585"/>
      <c r="M70" s="585"/>
      <c r="N70" s="585"/>
      <c r="O70" s="597"/>
      <c r="P70" s="600"/>
      <c r="Q70" s="603"/>
      <c r="R70" s="600"/>
      <c r="S70" s="603"/>
      <c r="T70" s="600"/>
      <c r="U70" s="603"/>
      <c r="V70" s="570"/>
      <c r="W70" s="603"/>
      <c r="X70" s="603"/>
      <c r="Y70" s="570"/>
      <c r="Z70" s="194">
        <v>3</v>
      </c>
      <c r="AA70" s="99" t="s">
        <v>1518</v>
      </c>
      <c r="AB70" s="195" t="s">
        <v>165</v>
      </c>
      <c r="AC70" s="99" t="s">
        <v>1909</v>
      </c>
      <c r="AD70" s="196" t="s">
        <v>1513</v>
      </c>
      <c r="AE70" s="195" t="s">
        <v>75</v>
      </c>
      <c r="AF70" s="197">
        <v>0.15</v>
      </c>
      <c r="AG70" s="195" t="s">
        <v>77</v>
      </c>
      <c r="AH70" s="197">
        <v>0.15</v>
      </c>
      <c r="AI70" s="198">
        <v>0.3</v>
      </c>
      <c r="AJ70" s="199">
        <v>0.23519999999999996</v>
      </c>
      <c r="AK70" s="199">
        <v>0.6</v>
      </c>
      <c r="AL70" s="195" t="s">
        <v>66</v>
      </c>
      <c r="AM70" s="195" t="s">
        <v>67</v>
      </c>
      <c r="AN70" s="195" t="s">
        <v>80</v>
      </c>
      <c r="AO70" s="567"/>
      <c r="AP70" s="567"/>
      <c r="AQ70" s="570"/>
      <c r="AR70" s="567"/>
      <c r="AS70" s="567"/>
      <c r="AT70" s="570"/>
      <c r="AU70" s="570"/>
      <c r="AV70" s="570"/>
      <c r="AW70" s="600"/>
      <c r="AX70" s="767"/>
      <c r="AY70" s="767"/>
      <c r="AZ70" s="758"/>
      <c r="BA70" s="758"/>
      <c r="BB70" s="761"/>
      <c r="BC70" s="549"/>
      <c r="BD70" s="549"/>
      <c r="BE70" s="551"/>
      <c r="BF70" s="551"/>
      <c r="BG70" s="551"/>
      <c r="BH70" s="551"/>
      <c r="BI70" s="551"/>
      <c r="BJ70" s="549"/>
      <c r="BK70" s="549"/>
      <c r="BL70" s="497"/>
    </row>
    <row r="71" spans="1:64" x14ac:dyDescent="0.2">
      <c r="A71" s="555"/>
      <c r="B71" s="558"/>
      <c r="C71" s="561"/>
      <c r="D71" s="573"/>
      <c r="E71" s="576"/>
      <c r="F71" s="579"/>
      <c r="G71" s="585"/>
      <c r="H71" s="585"/>
      <c r="I71" s="764"/>
      <c r="J71" s="758"/>
      <c r="K71" s="755"/>
      <c r="L71" s="585"/>
      <c r="M71" s="585"/>
      <c r="N71" s="585"/>
      <c r="O71" s="597"/>
      <c r="P71" s="600"/>
      <c r="Q71" s="603"/>
      <c r="R71" s="600"/>
      <c r="S71" s="603"/>
      <c r="T71" s="600"/>
      <c r="U71" s="603"/>
      <c r="V71" s="570"/>
      <c r="W71" s="603"/>
      <c r="X71" s="603"/>
      <c r="Y71" s="570"/>
      <c r="Z71" s="194"/>
      <c r="AA71" s="99"/>
      <c r="AB71" s="195"/>
      <c r="AC71" s="99"/>
      <c r="AD71" s="196" t="s">
        <v>1510</v>
      </c>
      <c r="AE71" s="195"/>
      <c r="AF71" s="197" t="s">
        <v>1510</v>
      </c>
      <c r="AG71" s="195"/>
      <c r="AH71" s="197" t="s">
        <v>1510</v>
      </c>
      <c r="AI71" s="198" t="s">
        <v>1510</v>
      </c>
      <c r="AJ71" s="199" t="s">
        <v>1510</v>
      </c>
      <c r="AK71" s="199" t="s">
        <v>1510</v>
      </c>
      <c r="AL71" s="195"/>
      <c r="AM71" s="195"/>
      <c r="AN71" s="195"/>
      <c r="AO71" s="567"/>
      <c r="AP71" s="567"/>
      <c r="AQ71" s="570"/>
      <c r="AR71" s="567"/>
      <c r="AS71" s="567"/>
      <c r="AT71" s="570"/>
      <c r="AU71" s="570"/>
      <c r="AV71" s="570"/>
      <c r="AW71" s="600"/>
      <c r="AX71" s="767"/>
      <c r="AY71" s="767"/>
      <c r="AZ71" s="758"/>
      <c r="BA71" s="758"/>
      <c r="BB71" s="761"/>
      <c r="BC71" s="549"/>
      <c r="BD71" s="549"/>
      <c r="BE71" s="551"/>
      <c r="BF71" s="551"/>
      <c r="BG71" s="551"/>
      <c r="BH71" s="551"/>
      <c r="BI71" s="551"/>
      <c r="BJ71" s="549"/>
      <c r="BK71" s="549"/>
      <c r="BL71" s="497"/>
    </row>
    <row r="72" spans="1:64" x14ac:dyDescent="0.2">
      <c r="A72" s="555"/>
      <c r="B72" s="558"/>
      <c r="C72" s="561"/>
      <c r="D72" s="573"/>
      <c r="E72" s="576"/>
      <c r="F72" s="579"/>
      <c r="G72" s="585"/>
      <c r="H72" s="585"/>
      <c r="I72" s="764"/>
      <c r="J72" s="758"/>
      <c r="K72" s="755"/>
      <c r="L72" s="585"/>
      <c r="M72" s="585"/>
      <c r="N72" s="585"/>
      <c r="O72" s="597"/>
      <c r="P72" s="600"/>
      <c r="Q72" s="603"/>
      <c r="R72" s="600"/>
      <c r="S72" s="603"/>
      <c r="T72" s="600"/>
      <c r="U72" s="603"/>
      <c r="V72" s="570"/>
      <c r="W72" s="603"/>
      <c r="X72" s="603"/>
      <c r="Y72" s="570"/>
      <c r="Z72" s="194"/>
      <c r="AA72" s="99"/>
      <c r="AB72" s="195"/>
      <c r="AC72" s="184"/>
      <c r="AD72" s="165" t="s">
        <v>1510</v>
      </c>
      <c r="AE72" s="163"/>
      <c r="AF72" s="166" t="s">
        <v>1510</v>
      </c>
      <c r="AG72" s="163"/>
      <c r="AH72" s="166" t="s">
        <v>1510</v>
      </c>
      <c r="AI72" s="167" t="s">
        <v>1510</v>
      </c>
      <c r="AJ72" s="168" t="s">
        <v>1510</v>
      </c>
      <c r="AK72" s="168" t="s">
        <v>1510</v>
      </c>
      <c r="AL72" s="169"/>
      <c r="AM72" s="169"/>
      <c r="AN72" s="169"/>
      <c r="AO72" s="567"/>
      <c r="AP72" s="567"/>
      <c r="AQ72" s="570"/>
      <c r="AR72" s="567"/>
      <c r="AS72" s="567"/>
      <c r="AT72" s="570"/>
      <c r="AU72" s="570"/>
      <c r="AV72" s="570"/>
      <c r="AW72" s="600"/>
      <c r="AX72" s="767"/>
      <c r="AY72" s="767"/>
      <c r="AZ72" s="758"/>
      <c r="BA72" s="758"/>
      <c r="BB72" s="761"/>
      <c r="BC72" s="549"/>
      <c r="BD72" s="549"/>
      <c r="BE72" s="551"/>
      <c r="BF72" s="551"/>
      <c r="BG72" s="551"/>
      <c r="BH72" s="551"/>
      <c r="BI72" s="551"/>
      <c r="BJ72" s="549"/>
      <c r="BK72" s="549"/>
      <c r="BL72" s="497"/>
    </row>
    <row r="73" spans="1:64" ht="13.5" thickBot="1" x14ac:dyDescent="0.25">
      <c r="A73" s="555"/>
      <c r="B73" s="558"/>
      <c r="C73" s="561"/>
      <c r="D73" s="574"/>
      <c r="E73" s="577"/>
      <c r="F73" s="580"/>
      <c r="G73" s="586"/>
      <c r="H73" s="586"/>
      <c r="I73" s="765"/>
      <c r="J73" s="759"/>
      <c r="K73" s="756"/>
      <c r="L73" s="586"/>
      <c r="M73" s="586"/>
      <c r="N73" s="586"/>
      <c r="O73" s="598"/>
      <c r="P73" s="601"/>
      <c r="Q73" s="604"/>
      <c r="R73" s="601"/>
      <c r="S73" s="604"/>
      <c r="T73" s="601"/>
      <c r="U73" s="604"/>
      <c r="V73" s="571"/>
      <c r="W73" s="604"/>
      <c r="X73" s="604"/>
      <c r="Y73" s="571"/>
      <c r="Z73" s="200"/>
      <c r="AA73" s="201"/>
      <c r="AB73" s="202"/>
      <c r="AC73" s="172"/>
      <c r="AD73" s="174" t="s">
        <v>1510</v>
      </c>
      <c r="AE73" s="173"/>
      <c r="AF73" s="175" t="s">
        <v>1510</v>
      </c>
      <c r="AG73" s="173"/>
      <c r="AH73" s="175" t="s">
        <v>1510</v>
      </c>
      <c r="AI73" s="176" t="s">
        <v>1510</v>
      </c>
      <c r="AJ73" s="168" t="s">
        <v>1510</v>
      </c>
      <c r="AK73" s="168" t="s">
        <v>1510</v>
      </c>
      <c r="AL73" s="178"/>
      <c r="AM73" s="178"/>
      <c r="AN73" s="178"/>
      <c r="AO73" s="568"/>
      <c r="AP73" s="568"/>
      <c r="AQ73" s="571"/>
      <c r="AR73" s="568"/>
      <c r="AS73" s="568"/>
      <c r="AT73" s="571"/>
      <c r="AU73" s="571"/>
      <c r="AV73" s="571"/>
      <c r="AW73" s="601"/>
      <c r="AX73" s="768"/>
      <c r="AY73" s="768"/>
      <c r="AZ73" s="759"/>
      <c r="BA73" s="759"/>
      <c r="BB73" s="762"/>
      <c r="BC73" s="550"/>
      <c r="BD73" s="550"/>
      <c r="BE73" s="552"/>
      <c r="BF73" s="552"/>
      <c r="BG73" s="552"/>
      <c r="BH73" s="552"/>
      <c r="BI73" s="552"/>
      <c r="BJ73" s="550"/>
      <c r="BK73" s="550"/>
      <c r="BL73" s="553"/>
    </row>
    <row r="74" spans="1:64" ht="114.75" customHeight="1" x14ac:dyDescent="0.2">
      <c r="A74" s="554" t="s">
        <v>104</v>
      </c>
      <c r="B74" s="557" t="s">
        <v>91</v>
      </c>
      <c r="C74" s="560" t="s">
        <v>233</v>
      </c>
      <c r="D74" s="522" t="s">
        <v>162</v>
      </c>
      <c r="E74" s="525" t="s">
        <v>124</v>
      </c>
      <c r="F74" s="528">
        <v>1</v>
      </c>
      <c r="G74" s="739" t="s">
        <v>234</v>
      </c>
      <c r="H74" s="531"/>
      <c r="I74" s="623" t="s">
        <v>260</v>
      </c>
      <c r="J74" s="689" t="s">
        <v>17</v>
      </c>
      <c r="K74" s="540" t="s">
        <v>1915</v>
      </c>
      <c r="L74" s="493"/>
      <c r="M74" s="493"/>
      <c r="N74" s="739" t="s">
        <v>235</v>
      </c>
      <c r="O74" s="742">
        <v>0.9</v>
      </c>
      <c r="P74" s="516" t="s">
        <v>70</v>
      </c>
      <c r="Q74" s="505">
        <v>0.2</v>
      </c>
      <c r="R74" s="516"/>
      <c r="S74" s="505" t="s">
        <v>1510</v>
      </c>
      <c r="T74" s="516" t="s">
        <v>9</v>
      </c>
      <c r="U74" s="505">
        <v>0.4</v>
      </c>
      <c r="V74" s="508" t="s">
        <v>9</v>
      </c>
      <c r="W74" s="505">
        <v>0.4</v>
      </c>
      <c r="X74" s="505" t="s">
        <v>1511</v>
      </c>
      <c r="Y74" s="629" t="s">
        <v>1512</v>
      </c>
      <c r="Z74" s="152">
        <v>1</v>
      </c>
      <c r="AA74" s="238" t="s">
        <v>1926</v>
      </c>
      <c r="AB74" s="239" t="s">
        <v>165</v>
      </c>
      <c r="AC74" s="240" t="s">
        <v>236</v>
      </c>
      <c r="AD74" s="155" t="s">
        <v>1513</v>
      </c>
      <c r="AE74" s="239" t="s">
        <v>64</v>
      </c>
      <c r="AF74" s="156">
        <v>0.25</v>
      </c>
      <c r="AG74" s="154" t="s">
        <v>77</v>
      </c>
      <c r="AH74" s="156">
        <v>0.15</v>
      </c>
      <c r="AI74" s="157">
        <v>0.4</v>
      </c>
      <c r="AJ74" s="158">
        <v>0.12</v>
      </c>
      <c r="AK74" s="158">
        <v>0.4</v>
      </c>
      <c r="AL74" s="159" t="s">
        <v>66</v>
      </c>
      <c r="AM74" s="159" t="s">
        <v>67</v>
      </c>
      <c r="AN74" s="159" t="s">
        <v>80</v>
      </c>
      <c r="AO74" s="499">
        <v>0.2</v>
      </c>
      <c r="AP74" s="499">
        <v>5.0399999999999993E-2</v>
      </c>
      <c r="AQ74" s="502" t="s">
        <v>70</v>
      </c>
      <c r="AR74" s="499">
        <v>0.4</v>
      </c>
      <c r="AS74" s="499">
        <v>0.4</v>
      </c>
      <c r="AT74" s="502" t="s">
        <v>9</v>
      </c>
      <c r="AU74" s="502" t="s">
        <v>1512</v>
      </c>
      <c r="AV74" s="502" t="s">
        <v>1512</v>
      </c>
      <c r="AW74" s="516" t="s">
        <v>82</v>
      </c>
      <c r="AX74" s="609"/>
      <c r="AY74" s="609"/>
      <c r="AZ74" s="605"/>
      <c r="BA74" s="605"/>
      <c r="BB74" s="608"/>
      <c r="BC74" s="493"/>
      <c r="BD74" s="493"/>
      <c r="BE74" s="511"/>
      <c r="BF74" s="511"/>
      <c r="BG74" s="511"/>
      <c r="BH74" s="511"/>
      <c r="BI74" s="511"/>
      <c r="BJ74" s="493"/>
      <c r="BK74" s="493"/>
      <c r="BL74" s="496"/>
    </row>
    <row r="75" spans="1:64" ht="62.25" x14ac:dyDescent="0.2">
      <c r="A75" s="555"/>
      <c r="B75" s="558"/>
      <c r="C75" s="561"/>
      <c r="D75" s="523"/>
      <c r="E75" s="526"/>
      <c r="F75" s="529"/>
      <c r="G75" s="740"/>
      <c r="H75" s="532"/>
      <c r="I75" s="624"/>
      <c r="J75" s="690"/>
      <c r="K75" s="541"/>
      <c r="L75" s="494"/>
      <c r="M75" s="494"/>
      <c r="N75" s="740"/>
      <c r="O75" s="743"/>
      <c r="P75" s="517"/>
      <c r="Q75" s="506"/>
      <c r="R75" s="517"/>
      <c r="S75" s="506"/>
      <c r="T75" s="517"/>
      <c r="U75" s="506"/>
      <c r="V75" s="509"/>
      <c r="W75" s="506"/>
      <c r="X75" s="506"/>
      <c r="Y75" s="630"/>
      <c r="Z75" s="161">
        <v>2</v>
      </c>
      <c r="AA75" s="241" t="s">
        <v>1927</v>
      </c>
      <c r="AB75" s="242" t="s">
        <v>165</v>
      </c>
      <c r="AC75" s="241" t="s">
        <v>237</v>
      </c>
      <c r="AD75" s="165" t="s">
        <v>1513</v>
      </c>
      <c r="AE75" s="242" t="s">
        <v>75</v>
      </c>
      <c r="AF75" s="166">
        <v>0.15</v>
      </c>
      <c r="AG75" s="169" t="s">
        <v>77</v>
      </c>
      <c r="AH75" s="166">
        <v>0.15</v>
      </c>
      <c r="AI75" s="167">
        <v>0.3</v>
      </c>
      <c r="AJ75" s="168">
        <v>8.3999999999999991E-2</v>
      </c>
      <c r="AK75" s="168">
        <v>0.4</v>
      </c>
      <c r="AL75" s="169" t="s">
        <v>66</v>
      </c>
      <c r="AM75" s="169" t="s">
        <v>67</v>
      </c>
      <c r="AN75" s="169" t="s">
        <v>80</v>
      </c>
      <c r="AO75" s="500"/>
      <c r="AP75" s="500"/>
      <c r="AQ75" s="503"/>
      <c r="AR75" s="500"/>
      <c r="AS75" s="500"/>
      <c r="AT75" s="503"/>
      <c r="AU75" s="503"/>
      <c r="AV75" s="503"/>
      <c r="AW75" s="517"/>
      <c r="AX75" s="610"/>
      <c r="AY75" s="610"/>
      <c r="AZ75" s="606"/>
      <c r="BA75" s="606"/>
      <c r="BB75" s="606"/>
      <c r="BC75" s="549"/>
      <c r="BD75" s="549"/>
      <c r="BE75" s="551"/>
      <c r="BF75" s="551"/>
      <c r="BG75" s="551"/>
      <c r="BH75" s="551"/>
      <c r="BI75" s="551"/>
      <c r="BJ75" s="549"/>
      <c r="BK75" s="549"/>
      <c r="BL75" s="497"/>
    </row>
    <row r="76" spans="1:64" ht="62.25" x14ac:dyDescent="0.2">
      <c r="A76" s="555"/>
      <c r="B76" s="558"/>
      <c r="C76" s="561"/>
      <c r="D76" s="523"/>
      <c r="E76" s="526"/>
      <c r="F76" s="529"/>
      <c r="G76" s="740"/>
      <c r="H76" s="532"/>
      <c r="I76" s="624"/>
      <c r="J76" s="690"/>
      <c r="K76" s="541"/>
      <c r="L76" s="494"/>
      <c r="M76" s="494"/>
      <c r="N76" s="740"/>
      <c r="O76" s="743"/>
      <c r="P76" s="517"/>
      <c r="Q76" s="506"/>
      <c r="R76" s="517"/>
      <c r="S76" s="506"/>
      <c r="T76" s="517"/>
      <c r="U76" s="506"/>
      <c r="V76" s="509"/>
      <c r="W76" s="506"/>
      <c r="X76" s="506"/>
      <c r="Y76" s="630"/>
      <c r="Z76" s="161">
        <v>3</v>
      </c>
      <c r="AA76" s="241" t="s">
        <v>1928</v>
      </c>
      <c r="AB76" s="242" t="s">
        <v>165</v>
      </c>
      <c r="AC76" s="241" t="s">
        <v>1929</v>
      </c>
      <c r="AD76" s="165" t="s">
        <v>1513</v>
      </c>
      <c r="AE76" s="242" t="s">
        <v>64</v>
      </c>
      <c r="AF76" s="166">
        <v>0.25</v>
      </c>
      <c r="AG76" s="163" t="s">
        <v>77</v>
      </c>
      <c r="AH76" s="166">
        <v>0.15</v>
      </c>
      <c r="AI76" s="167">
        <v>0.4</v>
      </c>
      <c r="AJ76" s="168">
        <v>5.0399999999999993E-2</v>
      </c>
      <c r="AK76" s="168">
        <v>0.4</v>
      </c>
      <c r="AL76" s="169" t="s">
        <v>66</v>
      </c>
      <c r="AM76" s="169" t="s">
        <v>67</v>
      </c>
      <c r="AN76" s="169" t="s">
        <v>80</v>
      </c>
      <c r="AO76" s="500"/>
      <c r="AP76" s="500"/>
      <c r="AQ76" s="503"/>
      <c r="AR76" s="500"/>
      <c r="AS76" s="500"/>
      <c r="AT76" s="503"/>
      <c r="AU76" s="503"/>
      <c r="AV76" s="503"/>
      <c r="AW76" s="517"/>
      <c r="AX76" s="610"/>
      <c r="AY76" s="610"/>
      <c r="AZ76" s="606"/>
      <c r="BA76" s="606"/>
      <c r="BB76" s="606"/>
      <c r="BC76" s="549"/>
      <c r="BD76" s="549"/>
      <c r="BE76" s="551"/>
      <c r="BF76" s="551"/>
      <c r="BG76" s="551"/>
      <c r="BH76" s="551"/>
      <c r="BI76" s="551"/>
      <c r="BJ76" s="549"/>
      <c r="BK76" s="549"/>
      <c r="BL76" s="497"/>
    </row>
    <row r="77" spans="1:64" ht="92.25" customHeight="1" x14ac:dyDescent="0.2">
      <c r="A77" s="555"/>
      <c r="B77" s="558"/>
      <c r="C77" s="561"/>
      <c r="D77" s="523"/>
      <c r="E77" s="526"/>
      <c r="F77" s="529"/>
      <c r="G77" s="740"/>
      <c r="H77" s="532"/>
      <c r="I77" s="624"/>
      <c r="J77" s="690"/>
      <c r="K77" s="541"/>
      <c r="L77" s="494"/>
      <c r="M77" s="494"/>
      <c r="N77" s="740"/>
      <c r="O77" s="743"/>
      <c r="P77" s="517"/>
      <c r="Q77" s="506"/>
      <c r="R77" s="517"/>
      <c r="S77" s="506"/>
      <c r="T77" s="517"/>
      <c r="U77" s="506"/>
      <c r="V77" s="509"/>
      <c r="W77" s="506"/>
      <c r="X77" s="506"/>
      <c r="Y77" s="630"/>
      <c r="Z77" s="161"/>
      <c r="AA77" s="243"/>
      <c r="AB77" s="242"/>
      <c r="AC77" s="244"/>
      <c r="AD77" s="165" t="s">
        <v>1510</v>
      </c>
      <c r="AE77" s="242"/>
      <c r="AF77" s="166" t="s">
        <v>1510</v>
      </c>
      <c r="AG77" s="163"/>
      <c r="AH77" s="166" t="s">
        <v>1510</v>
      </c>
      <c r="AI77" s="167" t="s">
        <v>1510</v>
      </c>
      <c r="AJ77" s="168" t="s">
        <v>1510</v>
      </c>
      <c r="AK77" s="168" t="s">
        <v>1510</v>
      </c>
      <c r="AL77" s="169"/>
      <c r="AM77" s="169"/>
      <c r="AN77" s="169"/>
      <c r="AO77" s="500"/>
      <c r="AP77" s="500"/>
      <c r="AQ77" s="503"/>
      <c r="AR77" s="500"/>
      <c r="AS77" s="500"/>
      <c r="AT77" s="503"/>
      <c r="AU77" s="503"/>
      <c r="AV77" s="503"/>
      <c r="AW77" s="517"/>
      <c r="AX77" s="610"/>
      <c r="AY77" s="610"/>
      <c r="AZ77" s="606"/>
      <c r="BA77" s="606"/>
      <c r="BB77" s="606"/>
      <c r="BC77" s="549"/>
      <c r="BD77" s="549"/>
      <c r="BE77" s="551"/>
      <c r="BF77" s="551"/>
      <c r="BG77" s="551"/>
      <c r="BH77" s="551"/>
      <c r="BI77" s="551"/>
      <c r="BJ77" s="549"/>
      <c r="BK77" s="549"/>
      <c r="BL77" s="497"/>
    </row>
    <row r="78" spans="1:64" x14ac:dyDescent="0.2">
      <c r="A78" s="555"/>
      <c r="B78" s="558"/>
      <c r="C78" s="561"/>
      <c r="D78" s="523"/>
      <c r="E78" s="526"/>
      <c r="F78" s="529"/>
      <c r="G78" s="740"/>
      <c r="H78" s="532"/>
      <c r="I78" s="624"/>
      <c r="J78" s="690"/>
      <c r="K78" s="541"/>
      <c r="L78" s="494"/>
      <c r="M78" s="494"/>
      <c r="N78" s="740"/>
      <c r="O78" s="743"/>
      <c r="P78" s="517"/>
      <c r="Q78" s="506"/>
      <c r="R78" s="517"/>
      <c r="S78" s="506"/>
      <c r="T78" s="517"/>
      <c r="U78" s="506"/>
      <c r="V78" s="509"/>
      <c r="W78" s="506"/>
      <c r="X78" s="506"/>
      <c r="Y78" s="630"/>
      <c r="Z78" s="161"/>
      <c r="AA78" s="241"/>
      <c r="AB78" s="242"/>
      <c r="AC78" s="241"/>
      <c r="AD78" s="165" t="s">
        <v>1510</v>
      </c>
      <c r="AE78" s="242"/>
      <c r="AF78" s="166" t="s">
        <v>1510</v>
      </c>
      <c r="AG78" s="163"/>
      <c r="AH78" s="166" t="s">
        <v>1510</v>
      </c>
      <c r="AI78" s="167" t="s">
        <v>1510</v>
      </c>
      <c r="AJ78" s="168" t="s">
        <v>1510</v>
      </c>
      <c r="AK78" s="168" t="s">
        <v>1510</v>
      </c>
      <c r="AL78" s="169"/>
      <c r="AM78" s="169"/>
      <c r="AN78" s="169"/>
      <c r="AO78" s="500"/>
      <c r="AP78" s="500"/>
      <c r="AQ78" s="503"/>
      <c r="AR78" s="500"/>
      <c r="AS78" s="500"/>
      <c r="AT78" s="503"/>
      <c r="AU78" s="503"/>
      <c r="AV78" s="503"/>
      <c r="AW78" s="517"/>
      <c r="AX78" s="610"/>
      <c r="AY78" s="610"/>
      <c r="AZ78" s="606"/>
      <c r="BA78" s="606"/>
      <c r="BB78" s="606"/>
      <c r="BC78" s="549"/>
      <c r="BD78" s="549"/>
      <c r="BE78" s="551"/>
      <c r="BF78" s="551"/>
      <c r="BG78" s="551"/>
      <c r="BH78" s="551"/>
      <c r="BI78" s="551"/>
      <c r="BJ78" s="549"/>
      <c r="BK78" s="549"/>
      <c r="BL78" s="497"/>
    </row>
    <row r="79" spans="1:64" ht="15.75" customHeight="1" thickBot="1" x14ac:dyDescent="0.25">
      <c r="A79" s="555"/>
      <c r="B79" s="558"/>
      <c r="C79" s="561"/>
      <c r="D79" s="524"/>
      <c r="E79" s="527"/>
      <c r="F79" s="530"/>
      <c r="G79" s="741"/>
      <c r="H79" s="533"/>
      <c r="I79" s="625"/>
      <c r="J79" s="691"/>
      <c r="K79" s="542"/>
      <c r="L79" s="495"/>
      <c r="M79" s="495"/>
      <c r="N79" s="741"/>
      <c r="O79" s="744"/>
      <c r="P79" s="518"/>
      <c r="Q79" s="507"/>
      <c r="R79" s="518"/>
      <c r="S79" s="507"/>
      <c r="T79" s="518"/>
      <c r="U79" s="507"/>
      <c r="V79" s="510"/>
      <c r="W79" s="507"/>
      <c r="X79" s="507"/>
      <c r="Y79" s="631"/>
      <c r="Z79" s="171"/>
      <c r="AA79" s="172"/>
      <c r="AB79" s="173"/>
      <c r="AC79" s="172"/>
      <c r="AD79" s="185" t="s">
        <v>1510</v>
      </c>
      <c r="AE79" s="173"/>
      <c r="AF79" s="175" t="s">
        <v>1510</v>
      </c>
      <c r="AG79" s="173"/>
      <c r="AH79" s="175" t="s">
        <v>1510</v>
      </c>
      <c r="AI79" s="176" t="s">
        <v>1510</v>
      </c>
      <c r="AJ79" s="168" t="s">
        <v>1510</v>
      </c>
      <c r="AK79" s="168" t="s">
        <v>1510</v>
      </c>
      <c r="AL79" s="178"/>
      <c r="AM79" s="178"/>
      <c r="AN79" s="178"/>
      <c r="AO79" s="501"/>
      <c r="AP79" s="501"/>
      <c r="AQ79" s="504"/>
      <c r="AR79" s="501"/>
      <c r="AS79" s="501"/>
      <c r="AT79" s="504"/>
      <c r="AU79" s="504"/>
      <c r="AV79" s="504"/>
      <c r="AW79" s="518"/>
      <c r="AX79" s="611"/>
      <c r="AY79" s="611"/>
      <c r="AZ79" s="607"/>
      <c r="BA79" s="607"/>
      <c r="BB79" s="607"/>
      <c r="BC79" s="550"/>
      <c r="BD79" s="550"/>
      <c r="BE79" s="552"/>
      <c r="BF79" s="552"/>
      <c r="BG79" s="552"/>
      <c r="BH79" s="552"/>
      <c r="BI79" s="552"/>
      <c r="BJ79" s="550"/>
      <c r="BK79" s="550"/>
      <c r="BL79" s="553"/>
    </row>
    <row r="80" spans="1:64" ht="109.5" customHeight="1" x14ac:dyDescent="0.2">
      <c r="A80" s="555"/>
      <c r="B80" s="558"/>
      <c r="C80" s="561"/>
      <c r="D80" s="522" t="s">
        <v>162</v>
      </c>
      <c r="E80" s="525" t="s">
        <v>124</v>
      </c>
      <c r="F80" s="528">
        <v>2</v>
      </c>
      <c r="G80" s="686" t="s">
        <v>238</v>
      </c>
      <c r="H80" s="531"/>
      <c r="I80" s="534" t="s">
        <v>261</v>
      </c>
      <c r="J80" s="689" t="s">
        <v>16</v>
      </c>
      <c r="K80" s="540" t="s">
        <v>1916</v>
      </c>
      <c r="L80" s="493"/>
      <c r="M80" s="493"/>
      <c r="N80" s="739" t="s">
        <v>239</v>
      </c>
      <c r="O80" s="742">
        <v>0.9</v>
      </c>
      <c r="P80" s="516" t="s">
        <v>71</v>
      </c>
      <c r="Q80" s="505">
        <v>0.4</v>
      </c>
      <c r="R80" s="516"/>
      <c r="S80" s="505" t="s">
        <v>1510</v>
      </c>
      <c r="T80" s="516" t="s">
        <v>10</v>
      </c>
      <c r="U80" s="505">
        <v>0.6</v>
      </c>
      <c r="V80" s="508" t="s">
        <v>10</v>
      </c>
      <c r="W80" s="505">
        <v>0.6</v>
      </c>
      <c r="X80" s="505" t="s">
        <v>1834</v>
      </c>
      <c r="Y80" s="502" t="s">
        <v>10</v>
      </c>
      <c r="Z80" s="152">
        <v>1</v>
      </c>
      <c r="AA80" s="240" t="s">
        <v>1930</v>
      </c>
      <c r="AB80" s="245" t="s">
        <v>165</v>
      </c>
      <c r="AC80" s="246" t="s">
        <v>243</v>
      </c>
      <c r="AD80" s="155" t="s">
        <v>1513</v>
      </c>
      <c r="AE80" s="239" t="s">
        <v>64</v>
      </c>
      <c r="AF80" s="156">
        <v>0.25</v>
      </c>
      <c r="AG80" s="239" t="s">
        <v>77</v>
      </c>
      <c r="AH80" s="156">
        <v>0.15</v>
      </c>
      <c r="AI80" s="157">
        <v>0.4</v>
      </c>
      <c r="AJ80" s="158">
        <v>0.24</v>
      </c>
      <c r="AK80" s="158">
        <v>0.6</v>
      </c>
      <c r="AL80" s="247" t="s">
        <v>66</v>
      </c>
      <c r="AM80" s="247" t="s">
        <v>67</v>
      </c>
      <c r="AN80" s="247" t="s">
        <v>80</v>
      </c>
      <c r="AO80" s="499">
        <v>0.4</v>
      </c>
      <c r="AP80" s="499">
        <v>0.1008</v>
      </c>
      <c r="AQ80" s="502" t="s">
        <v>70</v>
      </c>
      <c r="AR80" s="499">
        <v>0.6</v>
      </c>
      <c r="AS80" s="499">
        <v>0.6</v>
      </c>
      <c r="AT80" s="502" t="s">
        <v>10</v>
      </c>
      <c r="AU80" s="502" t="s">
        <v>10</v>
      </c>
      <c r="AV80" s="502" t="s">
        <v>10</v>
      </c>
      <c r="AW80" s="516" t="s">
        <v>167</v>
      </c>
      <c r="AX80" s="739" t="s">
        <v>1948</v>
      </c>
      <c r="AY80" s="739" t="s">
        <v>1949</v>
      </c>
      <c r="AZ80" s="739" t="s">
        <v>240</v>
      </c>
      <c r="BA80" s="739" t="s">
        <v>241</v>
      </c>
      <c r="BB80" s="751" t="s">
        <v>1950</v>
      </c>
      <c r="BC80" s="493"/>
      <c r="BD80" s="493"/>
      <c r="BE80" s="511"/>
      <c r="BF80" s="511"/>
      <c r="BG80" s="511"/>
      <c r="BH80" s="511"/>
      <c r="BI80" s="511"/>
      <c r="BJ80" s="493"/>
      <c r="BK80" s="493"/>
      <c r="BL80" s="496"/>
    </row>
    <row r="81" spans="1:64" ht="112.5" customHeight="1" x14ac:dyDescent="0.2">
      <c r="A81" s="555"/>
      <c r="B81" s="558"/>
      <c r="C81" s="561"/>
      <c r="D81" s="523"/>
      <c r="E81" s="526"/>
      <c r="F81" s="529"/>
      <c r="G81" s="687"/>
      <c r="H81" s="532"/>
      <c r="I81" s="535"/>
      <c r="J81" s="690"/>
      <c r="K81" s="541"/>
      <c r="L81" s="494"/>
      <c r="M81" s="494"/>
      <c r="N81" s="740"/>
      <c r="O81" s="743"/>
      <c r="P81" s="517"/>
      <c r="Q81" s="506"/>
      <c r="R81" s="517"/>
      <c r="S81" s="506"/>
      <c r="T81" s="517"/>
      <c r="U81" s="506"/>
      <c r="V81" s="509"/>
      <c r="W81" s="506"/>
      <c r="X81" s="506"/>
      <c r="Y81" s="503"/>
      <c r="Z81" s="161">
        <v>2</v>
      </c>
      <c r="AA81" s="248" t="s">
        <v>1931</v>
      </c>
      <c r="AB81" s="249" t="s">
        <v>170</v>
      </c>
      <c r="AC81" s="248" t="s">
        <v>242</v>
      </c>
      <c r="AD81" s="182" t="s">
        <v>1513</v>
      </c>
      <c r="AE81" s="250" t="s">
        <v>64</v>
      </c>
      <c r="AF81" s="166">
        <v>0.25</v>
      </c>
      <c r="AG81" s="250" t="s">
        <v>77</v>
      </c>
      <c r="AH81" s="166">
        <v>0.15</v>
      </c>
      <c r="AI81" s="167">
        <v>0.4</v>
      </c>
      <c r="AJ81" s="183">
        <v>0.14399999999999999</v>
      </c>
      <c r="AK81" s="183">
        <v>0.6</v>
      </c>
      <c r="AL81" s="250" t="s">
        <v>66</v>
      </c>
      <c r="AM81" s="250" t="s">
        <v>67</v>
      </c>
      <c r="AN81" s="250" t="s">
        <v>80</v>
      </c>
      <c r="AO81" s="500"/>
      <c r="AP81" s="500"/>
      <c r="AQ81" s="503"/>
      <c r="AR81" s="500"/>
      <c r="AS81" s="500"/>
      <c r="AT81" s="503"/>
      <c r="AU81" s="503"/>
      <c r="AV81" s="503"/>
      <c r="AW81" s="517"/>
      <c r="AX81" s="740"/>
      <c r="AY81" s="740"/>
      <c r="AZ81" s="740"/>
      <c r="BA81" s="740"/>
      <c r="BB81" s="752"/>
      <c r="BC81" s="549"/>
      <c r="BD81" s="549"/>
      <c r="BE81" s="551"/>
      <c r="BF81" s="551"/>
      <c r="BG81" s="551"/>
      <c r="BH81" s="551"/>
      <c r="BI81" s="551"/>
      <c r="BJ81" s="549"/>
      <c r="BK81" s="549"/>
      <c r="BL81" s="497"/>
    </row>
    <row r="82" spans="1:64" ht="94.5" customHeight="1" x14ac:dyDescent="0.2">
      <c r="A82" s="555"/>
      <c r="B82" s="558"/>
      <c r="C82" s="561"/>
      <c r="D82" s="523"/>
      <c r="E82" s="526"/>
      <c r="F82" s="529"/>
      <c r="G82" s="687"/>
      <c r="H82" s="532"/>
      <c r="I82" s="535"/>
      <c r="J82" s="690"/>
      <c r="K82" s="541"/>
      <c r="L82" s="494"/>
      <c r="M82" s="494"/>
      <c r="N82" s="740"/>
      <c r="O82" s="743"/>
      <c r="P82" s="517"/>
      <c r="Q82" s="506"/>
      <c r="R82" s="517"/>
      <c r="S82" s="506"/>
      <c r="T82" s="517"/>
      <c r="U82" s="506"/>
      <c r="V82" s="509"/>
      <c r="W82" s="506"/>
      <c r="X82" s="506"/>
      <c r="Y82" s="503"/>
      <c r="Z82" s="161">
        <v>3</v>
      </c>
      <c r="AA82" s="248" t="s">
        <v>1932</v>
      </c>
      <c r="AB82" s="249" t="s">
        <v>170</v>
      </c>
      <c r="AC82" s="248" t="s">
        <v>1933</v>
      </c>
      <c r="AD82" s="165" t="s">
        <v>1513</v>
      </c>
      <c r="AE82" s="242" t="s">
        <v>75</v>
      </c>
      <c r="AF82" s="166">
        <v>0.15</v>
      </c>
      <c r="AG82" s="242" t="s">
        <v>77</v>
      </c>
      <c r="AH82" s="166">
        <v>0.15</v>
      </c>
      <c r="AI82" s="167">
        <v>0.3</v>
      </c>
      <c r="AJ82" s="168">
        <v>0.1008</v>
      </c>
      <c r="AK82" s="168">
        <v>0.6</v>
      </c>
      <c r="AL82" s="250" t="s">
        <v>66</v>
      </c>
      <c r="AM82" s="250" t="s">
        <v>67</v>
      </c>
      <c r="AN82" s="250" t="s">
        <v>80</v>
      </c>
      <c r="AO82" s="500"/>
      <c r="AP82" s="500"/>
      <c r="AQ82" s="503"/>
      <c r="AR82" s="500"/>
      <c r="AS82" s="500"/>
      <c r="AT82" s="503"/>
      <c r="AU82" s="503"/>
      <c r="AV82" s="503"/>
      <c r="AW82" s="517"/>
      <c r="AX82" s="740"/>
      <c r="AY82" s="740"/>
      <c r="AZ82" s="740"/>
      <c r="BA82" s="740"/>
      <c r="BB82" s="752"/>
      <c r="BC82" s="549"/>
      <c r="BD82" s="549"/>
      <c r="BE82" s="551"/>
      <c r="BF82" s="551"/>
      <c r="BG82" s="551"/>
      <c r="BH82" s="551"/>
      <c r="BI82" s="551"/>
      <c r="BJ82" s="549"/>
      <c r="BK82" s="549"/>
      <c r="BL82" s="497"/>
    </row>
    <row r="83" spans="1:64" x14ac:dyDescent="0.2">
      <c r="A83" s="555"/>
      <c r="B83" s="558"/>
      <c r="C83" s="561"/>
      <c r="D83" s="523"/>
      <c r="E83" s="526"/>
      <c r="F83" s="529"/>
      <c r="G83" s="687"/>
      <c r="H83" s="532"/>
      <c r="I83" s="535"/>
      <c r="J83" s="690"/>
      <c r="K83" s="541"/>
      <c r="L83" s="494"/>
      <c r="M83" s="494"/>
      <c r="N83" s="740"/>
      <c r="O83" s="743"/>
      <c r="P83" s="517"/>
      <c r="Q83" s="506"/>
      <c r="R83" s="517"/>
      <c r="S83" s="506"/>
      <c r="T83" s="517"/>
      <c r="U83" s="506"/>
      <c r="V83" s="509"/>
      <c r="W83" s="506"/>
      <c r="X83" s="506"/>
      <c r="Y83" s="503"/>
      <c r="Z83" s="161"/>
      <c r="AA83" s="243"/>
      <c r="AB83" s="242"/>
      <c r="AC83" s="251"/>
      <c r="AD83" s="165" t="s">
        <v>1510</v>
      </c>
      <c r="AE83" s="242"/>
      <c r="AF83" s="166" t="s">
        <v>1510</v>
      </c>
      <c r="AG83" s="163"/>
      <c r="AH83" s="166" t="s">
        <v>1510</v>
      </c>
      <c r="AI83" s="167" t="s">
        <v>1510</v>
      </c>
      <c r="AJ83" s="168" t="s">
        <v>1510</v>
      </c>
      <c r="AK83" s="168" t="s">
        <v>1510</v>
      </c>
      <c r="AL83" s="169"/>
      <c r="AM83" s="169"/>
      <c r="AN83" s="169"/>
      <c r="AO83" s="500"/>
      <c r="AP83" s="500"/>
      <c r="AQ83" s="503"/>
      <c r="AR83" s="500"/>
      <c r="AS83" s="500"/>
      <c r="AT83" s="503"/>
      <c r="AU83" s="503"/>
      <c r="AV83" s="503"/>
      <c r="AW83" s="517"/>
      <c r="AX83" s="740"/>
      <c r="AY83" s="740"/>
      <c r="AZ83" s="740"/>
      <c r="BA83" s="740"/>
      <c r="BB83" s="752"/>
      <c r="BC83" s="549"/>
      <c r="BD83" s="549"/>
      <c r="BE83" s="551"/>
      <c r="BF83" s="551"/>
      <c r="BG83" s="551"/>
      <c r="BH83" s="551"/>
      <c r="BI83" s="551"/>
      <c r="BJ83" s="549"/>
      <c r="BK83" s="549"/>
      <c r="BL83" s="497"/>
    </row>
    <row r="84" spans="1:64" x14ac:dyDescent="0.2">
      <c r="A84" s="555"/>
      <c r="B84" s="558"/>
      <c r="C84" s="561"/>
      <c r="D84" s="523"/>
      <c r="E84" s="526"/>
      <c r="F84" s="529"/>
      <c r="G84" s="687"/>
      <c r="H84" s="532"/>
      <c r="I84" s="535"/>
      <c r="J84" s="690"/>
      <c r="K84" s="541"/>
      <c r="L84" s="494"/>
      <c r="M84" s="494"/>
      <c r="N84" s="740"/>
      <c r="O84" s="743"/>
      <c r="P84" s="517"/>
      <c r="Q84" s="506"/>
      <c r="R84" s="517"/>
      <c r="S84" s="506"/>
      <c r="T84" s="517"/>
      <c r="U84" s="506"/>
      <c r="V84" s="509"/>
      <c r="W84" s="506"/>
      <c r="X84" s="506"/>
      <c r="Y84" s="503"/>
      <c r="Z84" s="161"/>
      <c r="AA84" s="241"/>
      <c r="AB84" s="242"/>
      <c r="AC84" s="243"/>
      <c r="AD84" s="165" t="s">
        <v>1510</v>
      </c>
      <c r="AE84" s="242"/>
      <c r="AF84" s="166" t="s">
        <v>1510</v>
      </c>
      <c r="AG84" s="163"/>
      <c r="AH84" s="166" t="s">
        <v>1510</v>
      </c>
      <c r="AI84" s="167" t="s">
        <v>1510</v>
      </c>
      <c r="AJ84" s="168" t="s">
        <v>1510</v>
      </c>
      <c r="AK84" s="168" t="s">
        <v>1510</v>
      </c>
      <c r="AL84" s="169"/>
      <c r="AM84" s="169"/>
      <c r="AN84" s="169"/>
      <c r="AO84" s="500"/>
      <c r="AP84" s="500"/>
      <c r="AQ84" s="503"/>
      <c r="AR84" s="500"/>
      <c r="AS84" s="500"/>
      <c r="AT84" s="503"/>
      <c r="AU84" s="503"/>
      <c r="AV84" s="503"/>
      <c r="AW84" s="517"/>
      <c r="AX84" s="740"/>
      <c r="AY84" s="740"/>
      <c r="AZ84" s="740"/>
      <c r="BA84" s="740"/>
      <c r="BB84" s="752"/>
      <c r="BC84" s="549"/>
      <c r="BD84" s="549"/>
      <c r="BE84" s="551"/>
      <c r="BF84" s="551"/>
      <c r="BG84" s="551"/>
      <c r="BH84" s="551"/>
      <c r="BI84" s="551"/>
      <c r="BJ84" s="549"/>
      <c r="BK84" s="549"/>
      <c r="BL84" s="497"/>
    </row>
    <row r="85" spans="1:64" ht="15.75" customHeight="1" thickBot="1" x14ac:dyDescent="0.25">
      <c r="A85" s="555"/>
      <c r="B85" s="558"/>
      <c r="C85" s="561"/>
      <c r="D85" s="524"/>
      <c r="E85" s="527"/>
      <c r="F85" s="530"/>
      <c r="G85" s="688"/>
      <c r="H85" s="533"/>
      <c r="I85" s="536"/>
      <c r="J85" s="691"/>
      <c r="K85" s="542"/>
      <c r="L85" s="495"/>
      <c r="M85" s="495"/>
      <c r="N85" s="741"/>
      <c r="O85" s="744"/>
      <c r="P85" s="518"/>
      <c r="Q85" s="507"/>
      <c r="R85" s="518"/>
      <c r="S85" s="507"/>
      <c r="T85" s="518"/>
      <c r="U85" s="507"/>
      <c r="V85" s="510"/>
      <c r="W85" s="507"/>
      <c r="X85" s="507"/>
      <c r="Y85" s="504"/>
      <c r="Z85" s="171"/>
      <c r="AA85" s="172"/>
      <c r="AB85" s="173"/>
      <c r="AC85" s="172"/>
      <c r="AD85" s="174" t="s">
        <v>1510</v>
      </c>
      <c r="AE85" s="173"/>
      <c r="AF85" s="175" t="s">
        <v>1510</v>
      </c>
      <c r="AG85" s="173"/>
      <c r="AH85" s="175" t="s">
        <v>1510</v>
      </c>
      <c r="AI85" s="176" t="s">
        <v>1510</v>
      </c>
      <c r="AJ85" s="168" t="s">
        <v>1510</v>
      </c>
      <c r="AK85" s="168" t="s">
        <v>1510</v>
      </c>
      <c r="AL85" s="178"/>
      <c r="AM85" s="178"/>
      <c r="AN85" s="178"/>
      <c r="AO85" s="501"/>
      <c r="AP85" s="501"/>
      <c r="AQ85" s="504"/>
      <c r="AR85" s="501"/>
      <c r="AS85" s="501"/>
      <c r="AT85" s="504"/>
      <c r="AU85" s="504"/>
      <c r="AV85" s="504"/>
      <c r="AW85" s="518"/>
      <c r="AX85" s="741"/>
      <c r="AY85" s="741"/>
      <c r="AZ85" s="741"/>
      <c r="BA85" s="741"/>
      <c r="BB85" s="753"/>
      <c r="BC85" s="550"/>
      <c r="BD85" s="550"/>
      <c r="BE85" s="552"/>
      <c r="BF85" s="552"/>
      <c r="BG85" s="552"/>
      <c r="BH85" s="552"/>
      <c r="BI85" s="552"/>
      <c r="BJ85" s="550"/>
      <c r="BK85" s="550"/>
      <c r="BL85" s="553"/>
    </row>
    <row r="86" spans="1:64" ht="76.5" customHeight="1" x14ac:dyDescent="0.2">
      <c r="A86" s="555"/>
      <c r="B86" s="558"/>
      <c r="C86" s="561"/>
      <c r="D86" s="522" t="s">
        <v>162</v>
      </c>
      <c r="E86" s="525" t="s">
        <v>124</v>
      </c>
      <c r="F86" s="528">
        <v>3</v>
      </c>
      <c r="G86" s="686" t="s">
        <v>244</v>
      </c>
      <c r="H86" s="531"/>
      <c r="I86" s="534" t="s">
        <v>262</v>
      </c>
      <c r="J86" s="689" t="s">
        <v>16</v>
      </c>
      <c r="K86" s="540" t="s">
        <v>1917</v>
      </c>
      <c r="L86" s="493"/>
      <c r="M86" s="493"/>
      <c r="N86" s="739" t="s">
        <v>245</v>
      </c>
      <c r="O86" s="742">
        <v>1</v>
      </c>
      <c r="P86" s="516" t="s">
        <v>72</v>
      </c>
      <c r="Q86" s="505">
        <v>0.8</v>
      </c>
      <c r="R86" s="516"/>
      <c r="S86" s="505" t="s">
        <v>1510</v>
      </c>
      <c r="T86" s="516" t="s">
        <v>9</v>
      </c>
      <c r="U86" s="505">
        <v>0.4</v>
      </c>
      <c r="V86" s="508" t="s">
        <v>9</v>
      </c>
      <c r="W86" s="505">
        <v>0.4</v>
      </c>
      <c r="X86" s="505" t="s">
        <v>1918</v>
      </c>
      <c r="Y86" s="502" t="s">
        <v>10</v>
      </c>
      <c r="Z86" s="152">
        <v>1</v>
      </c>
      <c r="AA86" s="30" t="s">
        <v>1934</v>
      </c>
      <c r="AB86" s="239" t="s">
        <v>165</v>
      </c>
      <c r="AC86" s="240" t="s">
        <v>246</v>
      </c>
      <c r="AD86" s="155" t="s">
        <v>1513</v>
      </c>
      <c r="AE86" s="154" t="s">
        <v>64</v>
      </c>
      <c r="AF86" s="156">
        <v>0.25</v>
      </c>
      <c r="AG86" s="154" t="s">
        <v>77</v>
      </c>
      <c r="AH86" s="156">
        <v>0.15</v>
      </c>
      <c r="AI86" s="157">
        <v>0.4</v>
      </c>
      <c r="AJ86" s="158">
        <v>0.48</v>
      </c>
      <c r="AK86" s="158">
        <v>0.4</v>
      </c>
      <c r="AL86" s="247" t="s">
        <v>66</v>
      </c>
      <c r="AM86" s="247" t="s">
        <v>67</v>
      </c>
      <c r="AN86" s="247" t="s">
        <v>80</v>
      </c>
      <c r="AO86" s="499">
        <v>0.8</v>
      </c>
      <c r="AP86" s="499">
        <v>0.48</v>
      </c>
      <c r="AQ86" s="502" t="s">
        <v>62</v>
      </c>
      <c r="AR86" s="499">
        <v>0.4</v>
      </c>
      <c r="AS86" s="499">
        <v>0.4</v>
      </c>
      <c r="AT86" s="502" t="s">
        <v>9</v>
      </c>
      <c r="AU86" s="502" t="s">
        <v>10</v>
      </c>
      <c r="AV86" s="502" t="s">
        <v>10</v>
      </c>
      <c r="AW86" s="516" t="s">
        <v>167</v>
      </c>
      <c r="AX86" s="739" t="s">
        <v>1951</v>
      </c>
      <c r="AY86" s="686" t="s">
        <v>1952</v>
      </c>
      <c r="AZ86" s="686" t="s">
        <v>240</v>
      </c>
      <c r="BA86" s="686" t="s">
        <v>247</v>
      </c>
      <c r="BB86" s="736">
        <v>45291</v>
      </c>
      <c r="BC86" s="493"/>
      <c r="BD86" s="493"/>
      <c r="BE86" s="511"/>
      <c r="BF86" s="511"/>
      <c r="BG86" s="511"/>
      <c r="BH86" s="511"/>
      <c r="BI86" s="511"/>
      <c r="BJ86" s="493"/>
      <c r="BK86" s="493"/>
      <c r="BL86" s="496"/>
    </row>
    <row r="87" spans="1:64" x14ac:dyDescent="0.2">
      <c r="A87" s="555"/>
      <c r="B87" s="558"/>
      <c r="C87" s="561"/>
      <c r="D87" s="523"/>
      <c r="E87" s="526"/>
      <c r="F87" s="529"/>
      <c r="G87" s="687"/>
      <c r="H87" s="532"/>
      <c r="I87" s="535"/>
      <c r="J87" s="690"/>
      <c r="K87" s="541"/>
      <c r="L87" s="494"/>
      <c r="M87" s="494"/>
      <c r="N87" s="740"/>
      <c r="O87" s="743"/>
      <c r="P87" s="517"/>
      <c r="Q87" s="506"/>
      <c r="R87" s="517"/>
      <c r="S87" s="506"/>
      <c r="T87" s="517"/>
      <c r="U87" s="506"/>
      <c r="V87" s="509"/>
      <c r="W87" s="506"/>
      <c r="X87" s="506"/>
      <c r="Y87" s="503"/>
      <c r="Z87" s="161"/>
      <c r="AA87" s="248"/>
      <c r="AB87" s="249"/>
      <c r="AC87" s="248"/>
      <c r="AD87" s="165" t="s">
        <v>1510</v>
      </c>
      <c r="AE87" s="163"/>
      <c r="AF87" s="166" t="s">
        <v>1510</v>
      </c>
      <c r="AG87" s="163"/>
      <c r="AH87" s="166" t="s">
        <v>1510</v>
      </c>
      <c r="AI87" s="167" t="s">
        <v>1510</v>
      </c>
      <c r="AJ87" s="168" t="s">
        <v>1510</v>
      </c>
      <c r="AK87" s="168" t="s">
        <v>1510</v>
      </c>
      <c r="AL87" s="169"/>
      <c r="AM87" s="169"/>
      <c r="AN87" s="169"/>
      <c r="AO87" s="500"/>
      <c r="AP87" s="500"/>
      <c r="AQ87" s="503"/>
      <c r="AR87" s="500"/>
      <c r="AS87" s="500"/>
      <c r="AT87" s="503"/>
      <c r="AU87" s="503"/>
      <c r="AV87" s="503"/>
      <c r="AW87" s="517"/>
      <c r="AX87" s="740"/>
      <c r="AY87" s="687"/>
      <c r="AZ87" s="687"/>
      <c r="BA87" s="687"/>
      <c r="BB87" s="737"/>
      <c r="BC87" s="549"/>
      <c r="BD87" s="549"/>
      <c r="BE87" s="551"/>
      <c r="BF87" s="551"/>
      <c r="BG87" s="551"/>
      <c r="BH87" s="551"/>
      <c r="BI87" s="551"/>
      <c r="BJ87" s="549"/>
      <c r="BK87" s="549"/>
      <c r="BL87" s="497"/>
    </row>
    <row r="88" spans="1:64" x14ac:dyDescent="0.2">
      <c r="A88" s="555"/>
      <c r="B88" s="558"/>
      <c r="C88" s="561"/>
      <c r="D88" s="523"/>
      <c r="E88" s="526"/>
      <c r="F88" s="529"/>
      <c r="G88" s="687"/>
      <c r="H88" s="532"/>
      <c r="I88" s="535"/>
      <c r="J88" s="690"/>
      <c r="K88" s="541"/>
      <c r="L88" s="494"/>
      <c r="M88" s="494"/>
      <c r="N88" s="740"/>
      <c r="O88" s="743"/>
      <c r="P88" s="517"/>
      <c r="Q88" s="506"/>
      <c r="R88" s="517"/>
      <c r="S88" s="506"/>
      <c r="T88" s="517"/>
      <c r="U88" s="506"/>
      <c r="V88" s="509"/>
      <c r="W88" s="506"/>
      <c r="X88" s="506"/>
      <c r="Y88" s="503"/>
      <c r="Z88" s="161"/>
      <c r="AA88" s="248"/>
      <c r="AB88" s="249"/>
      <c r="AC88" s="248"/>
      <c r="AD88" s="165" t="s">
        <v>1510</v>
      </c>
      <c r="AE88" s="163"/>
      <c r="AF88" s="166" t="s">
        <v>1510</v>
      </c>
      <c r="AG88" s="163"/>
      <c r="AH88" s="166" t="s">
        <v>1510</v>
      </c>
      <c r="AI88" s="167" t="s">
        <v>1510</v>
      </c>
      <c r="AJ88" s="168" t="s">
        <v>1510</v>
      </c>
      <c r="AK88" s="168" t="s">
        <v>1510</v>
      </c>
      <c r="AL88" s="169"/>
      <c r="AM88" s="169"/>
      <c r="AN88" s="169"/>
      <c r="AO88" s="500"/>
      <c r="AP88" s="500"/>
      <c r="AQ88" s="503"/>
      <c r="AR88" s="500"/>
      <c r="AS88" s="500"/>
      <c r="AT88" s="503"/>
      <c r="AU88" s="503"/>
      <c r="AV88" s="503"/>
      <c r="AW88" s="517"/>
      <c r="AX88" s="740"/>
      <c r="AY88" s="687"/>
      <c r="AZ88" s="687"/>
      <c r="BA88" s="687"/>
      <c r="BB88" s="737"/>
      <c r="BC88" s="549"/>
      <c r="BD88" s="549"/>
      <c r="BE88" s="551"/>
      <c r="BF88" s="551"/>
      <c r="BG88" s="551"/>
      <c r="BH88" s="551"/>
      <c r="BI88" s="551"/>
      <c r="BJ88" s="549"/>
      <c r="BK88" s="549"/>
      <c r="BL88" s="497"/>
    </row>
    <row r="89" spans="1:64" ht="15" customHeight="1" x14ac:dyDescent="0.2">
      <c r="A89" s="555"/>
      <c r="B89" s="558"/>
      <c r="C89" s="561"/>
      <c r="D89" s="523"/>
      <c r="E89" s="526"/>
      <c r="F89" s="529"/>
      <c r="G89" s="687"/>
      <c r="H89" s="532"/>
      <c r="I89" s="535"/>
      <c r="J89" s="690"/>
      <c r="K89" s="541"/>
      <c r="L89" s="494"/>
      <c r="M89" s="494"/>
      <c r="N89" s="740"/>
      <c r="O89" s="743"/>
      <c r="P89" s="517"/>
      <c r="Q89" s="506"/>
      <c r="R89" s="517"/>
      <c r="S89" s="506"/>
      <c r="T89" s="517"/>
      <c r="U89" s="506"/>
      <c r="V89" s="509"/>
      <c r="W89" s="506"/>
      <c r="X89" s="506"/>
      <c r="Y89" s="503"/>
      <c r="Z89" s="161"/>
      <c r="AA89" s="21"/>
      <c r="AB89" s="163"/>
      <c r="AC89" s="164"/>
      <c r="AD89" s="165" t="s">
        <v>1510</v>
      </c>
      <c r="AE89" s="163"/>
      <c r="AF89" s="166" t="s">
        <v>1510</v>
      </c>
      <c r="AG89" s="163"/>
      <c r="AH89" s="166" t="s">
        <v>1510</v>
      </c>
      <c r="AI89" s="167" t="s">
        <v>1510</v>
      </c>
      <c r="AJ89" s="168" t="s">
        <v>1510</v>
      </c>
      <c r="AK89" s="168" t="s">
        <v>1510</v>
      </c>
      <c r="AL89" s="169"/>
      <c r="AM89" s="169"/>
      <c r="AN89" s="169"/>
      <c r="AO89" s="500"/>
      <c r="AP89" s="500"/>
      <c r="AQ89" s="503"/>
      <c r="AR89" s="500"/>
      <c r="AS89" s="500"/>
      <c r="AT89" s="503"/>
      <c r="AU89" s="503"/>
      <c r="AV89" s="503"/>
      <c r="AW89" s="517"/>
      <c r="AX89" s="740"/>
      <c r="AY89" s="687"/>
      <c r="AZ89" s="687"/>
      <c r="BA89" s="687"/>
      <c r="BB89" s="737"/>
      <c r="BC89" s="549"/>
      <c r="BD89" s="549"/>
      <c r="BE89" s="551"/>
      <c r="BF89" s="551"/>
      <c r="BG89" s="551"/>
      <c r="BH89" s="551"/>
      <c r="BI89" s="551"/>
      <c r="BJ89" s="549"/>
      <c r="BK89" s="549"/>
      <c r="BL89" s="497"/>
    </row>
    <row r="90" spans="1:64" ht="15" customHeight="1" x14ac:dyDescent="0.2">
      <c r="A90" s="555"/>
      <c r="B90" s="558"/>
      <c r="C90" s="561"/>
      <c r="D90" s="523"/>
      <c r="E90" s="526"/>
      <c r="F90" s="529"/>
      <c r="G90" s="687"/>
      <c r="H90" s="532"/>
      <c r="I90" s="535"/>
      <c r="J90" s="690"/>
      <c r="K90" s="541"/>
      <c r="L90" s="494"/>
      <c r="M90" s="494"/>
      <c r="N90" s="740"/>
      <c r="O90" s="743"/>
      <c r="P90" s="517"/>
      <c r="Q90" s="506"/>
      <c r="R90" s="517"/>
      <c r="S90" s="506"/>
      <c r="T90" s="517"/>
      <c r="U90" s="506"/>
      <c r="V90" s="509"/>
      <c r="W90" s="506"/>
      <c r="X90" s="506"/>
      <c r="Y90" s="503"/>
      <c r="Z90" s="161"/>
      <c r="AA90" s="22"/>
      <c r="AB90" s="163"/>
      <c r="AC90" s="184"/>
      <c r="AD90" s="165" t="s">
        <v>1510</v>
      </c>
      <c r="AE90" s="163"/>
      <c r="AF90" s="166" t="s">
        <v>1510</v>
      </c>
      <c r="AG90" s="163"/>
      <c r="AH90" s="166" t="s">
        <v>1510</v>
      </c>
      <c r="AI90" s="167" t="s">
        <v>1510</v>
      </c>
      <c r="AJ90" s="168" t="s">
        <v>1510</v>
      </c>
      <c r="AK90" s="168" t="s">
        <v>1510</v>
      </c>
      <c r="AL90" s="169"/>
      <c r="AM90" s="169"/>
      <c r="AN90" s="169"/>
      <c r="AO90" s="500"/>
      <c r="AP90" s="500"/>
      <c r="AQ90" s="503"/>
      <c r="AR90" s="500"/>
      <c r="AS90" s="500"/>
      <c r="AT90" s="503"/>
      <c r="AU90" s="503"/>
      <c r="AV90" s="503"/>
      <c r="AW90" s="517"/>
      <c r="AX90" s="740"/>
      <c r="AY90" s="687"/>
      <c r="AZ90" s="687"/>
      <c r="BA90" s="687"/>
      <c r="BB90" s="737"/>
      <c r="BC90" s="549"/>
      <c r="BD90" s="549"/>
      <c r="BE90" s="551"/>
      <c r="BF90" s="551"/>
      <c r="BG90" s="551"/>
      <c r="BH90" s="551"/>
      <c r="BI90" s="551"/>
      <c r="BJ90" s="549"/>
      <c r="BK90" s="549"/>
      <c r="BL90" s="497"/>
    </row>
    <row r="91" spans="1:64" ht="15.75" customHeight="1" thickBot="1" x14ac:dyDescent="0.25">
      <c r="A91" s="555"/>
      <c r="B91" s="558"/>
      <c r="C91" s="561"/>
      <c r="D91" s="524"/>
      <c r="E91" s="527"/>
      <c r="F91" s="530"/>
      <c r="G91" s="688"/>
      <c r="H91" s="533"/>
      <c r="I91" s="536"/>
      <c r="J91" s="691"/>
      <c r="K91" s="542"/>
      <c r="L91" s="495"/>
      <c r="M91" s="495"/>
      <c r="N91" s="741"/>
      <c r="O91" s="744"/>
      <c r="P91" s="518"/>
      <c r="Q91" s="507"/>
      <c r="R91" s="518"/>
      <c r="S91" s="507"/>
      <c r="T91" s="518"/>
      <c r="U91" s="507"/>
      <c r="V91" s="510"/>
      <c r="W91" s="507"/>
      <c r="X91" s="507"/>
      <c r="Y91" s="504"/>
      <c r="Z91" s="171"/>
      <c r="AA91" s="172"/>
      <c r="AB91" s="173"/>
      <c r="AC91" s="172"/>
      <c r="AD91" s="174" t="s">
        <v>1510</v>
      </c>
      <c r="AE91" s="173"/>
      <c r="AF91" s="175" t="s">
        <v>1510</v>
      </c>
      <c r="AG91" s="173"/>
      <c r="AH91" s="175" t="s">
        <v>1510</v>
      </c>
      <c r="AI91" s="176" t="s">
        <v>1510</v>
      </c>
      <c r="AJ91" s="168" t="s">
        <v>1510</v>
      </c>
      <c r="AK91" s="168" t="s">
        <v>1510</v>
      </c>
      <c r="AL91" s="178"/>
      <c r="AM91" s="178"/>
      <c r="AN91" s="178"/>
      <c r="AO91" s="501"/>
      <c r="AP91" s="501"/>
      <c r="AQ91" s="504"/>
      <c r="AR91" s="501"/>
      <c r="AS91" s="501"/>
      <c r="AT91" s="504"/>
      <c r="AU91" s="504"/>
      <c r="AV91" s="504"/>
      <c r="AW91" s="518"/>
      <c r="AX91" s="741"/>
      <c r="AY91" s="688"/>
      <c r="AZ91" s="688"/>
      <c r="BA91" s="688"/>
      <c r="BB91" s="738"/>
      <c r="BC91" s="550"/>
      <c r="BD91" s="550"/>
      <c r="BE91" s="552"/>
      <c r="BF91" s="552"/>
      <c r="BG91" s="552"/>
      <c r="BH91" s="552"/>
      <c r="BI91" s="552"/>
      <c r="BJ91" s="550"/>
      <c r="BK91" s="550"/>
      <c r="BL91" s="553"/>
    </row>
    <row r="92" spans="1:64" ht="137.25" customHeight="1" x14ac:dyDescent="0.2">
      <c r="A92" s="555"/>
      <c r="B92" s="558"/>
      <c r="C92" s="561"/>
      <c r="D92" s="522" t="s">
        <v>162</v>
      </c>
      <c r="E92" s="525" t="s">
        <v>124</v>
      </c>
      <c r="F92" s="528">
        <v>4</v>
      </c>
      <c r="G92" s="686" t="s">
        <v>248</v>
      </c>
      <c r="H92" s="531"/>
      <c r="I92" s="534" t="s">
        <v>1919</v>
      </c>
      <c r="J92" s="689" t="s">
        <v>17</v>
      </c>
      <c r="K92" s="540" t="s">
        <v>1920</v>
      </c>
      <c r="L92" s="493"/>
      <c r="M92" s="493"/>
      <c r="N92" s="739" t="s">
        <v>249</v>
      </c>
      <c r="O92" s="748">
        <v>0.9</v>
      </c>
      <c r="P92" s="516" t="s">
        <v>62</v>
      </c>
      <c r="Q92" s="505">
        <v>0.6</v>
      </c>
      <c r="R92" s="516"/>
      <c r="S92" s="505" t="s">
        <v>1510</v>
      </c>
      <c r="T92" s="516" t="s">
        <v>9</v>
      </c>
      <c r="U92" s="505">
        <v>0.4</v>
      </c>
      <c r="V92" s="508" t="s">
        <v>9</v>
      </c>
      <c r="W92" s="505">
        <v>0.4</v>
      </c>
      <c r="X92" s="505" t="s">
        <v>1921</v>
      </c>
      <c r="Y92" s="502" t="s">
        <v>10</v>
      </c>
      <c r="Z92" s="152">
        <v>1</v>
      </c>
      <c r="AA92" s="238" t="s">
        <v>1935</v>
      </c>
      <c r="AB92" s="239" t="s">
        <v>165</v>
      </c>
      <c r="AC92" s="240" t="s">
        <v>250</v>
      </c>
      <c r="AD92" s="155" t="s">
        <v>1513</v>
      </c>
      <c r="AE92" s="239" t="s">
        <v>75</v>
      </c>
      <c r="AF92" s="156">
        <v>0.15</v>
      </c>
      <c r="AG92" s="239" t="s">
        <v>77</v>
      </c>
      <c r="AH92" s="156">
        <v>0.15</v>
      </c>
      <c r="AI92" s="157">
        <v>0.3</v>
      </c>
      <c r="AJ92" s="158">
        <v>0.42</v>
      </c>
      <c r="AK92" s="158">
        <v>0.4</v>
      </c>
      <c r="AL92" s="247" t="s">
        <v>66</v>
      </c>
      <c r="AM92" s="247" t="s">
        <v>67</v>
      </c>
      <c r="AN92" s="247" t="s">
        <v>80</v>
      </c>
      <c r="AO92" s="499">
        <v>0.6</v>
      </c>
      <c r="AP92" s="499">
        <v>0.42</v>
      </c>
      <c r="AQ92" s="502" t="s">
        <v>62</v>
      </c>
      <c r="AR92" s="499">
        <v>0.4</v>
      </c>
      <c r="AS92" s="499">
        <v>0.4</v>
      </c>
      <c r="AT92" s="502" t="s">
        <v>9</v>
      </c>
      <c r="AU92" s="502" t="s">
        <v>10</v>
      </c>
      <c r="AV92" s="502" t="s">
        <v>10</v>
      </c>
      <c r="AW92" s="516" t="s">
        <v>167</v>
      </c>
      <c r="AX92" s="686" t="s">
        <v>1953</v>
      </c>
      <c r="AY92" s="686" t="s">
        <v>1954</v>
      </c>
      <c r="AZ92" s="686" t="s">
        <v>240</v>
      </c>
      <c r="BA92" s="686" t="s">
        <v>247</v>
      </c>
      <c r="BB92" s="736">
        <v>45291</v>
      </c>
      <c r="BC92" s="493"/>
      <c r="BD92" s="493"/>
      <c r="BE92" s="511"/>
      <c r="BF92" s="511"/>
      <c r="BG92" s="511"/>
      <c r="BH92" s="511"/>
      <c r="BI92" s="511"/>
      <c r="BJ92" s="493"/>
      <c r="BK92" s="493"/>
      <c r="BL92" s="496"/>
    </row>
    <row r="93" spans="1:64" x14ac:dyDescent="0.2">
      <c r="A93" s="555"/>
      <c r="B93" s="558"/>
      <c r="C93" s="561"/>
      <c r="D93" s="523"/>
      <c r="E93" s="526"/>
      <c r="F93" s="529"/>
      <c r="G93" s="687"/>
      <c r="H93" s="532"/>
      <c r="I93" s="535"/>
      <c r="J93" s="690"/>
      <c r="K93" s="541"/>
      <c r="L93" s="494"/>
      <c r="M93" s="494"/>
      <c r="N93" s="740"/>
      <c r="O93" s="749"/>
      <c r="P93" s="517"/>
      <c r="Q93" s="506"/>
      <c r="R93" s="517"/>
      <c r="S93" s="506"/>
      <c r="T93" s="517"/>
      <c r="U93" s="506"/>
      <c r="V93" s="509"/>
      <c r="W93" s="506"/>
      <c r="X93" s="506"/>
      <c r="Y93" s="503"/>
      <c r="Z93" s="161"/>
      <c r="AA93" s="243"/>
      <c r="AB93" s="242"/>
      <c r="AC93" s="252"/>
      <c r="AD93" s="165" t="s">
        <v>1510</v>
      </c>
      <c r="AE93" s="242"/>
      <c r="AF93" s="166" t="s">
        <v>1510</v>
      </c>
      <c r="AG93" s="242"/>
      <c r="AH93" s="166" t="s">
        <v>1510</v>
      </c>
      <c r="AI93" s="167" t="s">
        <v>1510</v>
      </c>
      <c r="AJ93" s="168" t="s">
        <v>1510</v>
      </c>
      <c r="AK93" s="168" t="s">
        <v>1510</v>
      </c>
      <c r="AL93" s="250"/>
      <c r="AM93" s="250"/>
      <c r="AN93" s="250"/>
      <c r="AO93" s="500"/>
      <c r="AP93" s="500"/>
      <c r="AQ93" s="503"/>
      <c r="AR93" s="500"/>
      <c r="AS93" s="500"/>
      <c r="AT93" s="503"/>
      <c r="AU93" s="503"/>
      <c r="AV93" s="503"/>
      <c r="AW93" s="517"/>
      <c r="AX93" s="687"/>
      <c r="AY93" s="687"/>
      <c r="AZ93" s="687"/>
      <c r="BA93" s="687"/>
      <c r="BB93" s="737"/>
      <c r="BC93" s="549"/>
      <c r="BD93" s="549"/>
      <c r="BE93" s="551"/>
      <c r="BF93" s="551"/>
      <c r="BG93" s="551"/>
      <c r="BH93" s="551"/>
      <c r="BI93" s="551"/>
      <c r="BJ93" s="549"/>
      <c r="BK93" s="549"/>
      <c r="BL93" s="497"/>
    </row>
    <row r="94" spans="1:64" ht="15" customHeight="1" x14ac:dyDescent="0.2">
      <c r="A94" s="555"/>
      <c r="B94" s="558"/>
      <c r="C94" s="561"/>
      <c r="D94" s="523"/>
      <c r="E94" s="526"/>
      <c r="F94" s="529"/>
      <c r="G94" s="687"/>
      <c r="H94" s="532"/>
      <c r="I94" s="535"/>
      <c r="J94" s="690"/>
      <c r="K94" s="541"/>
      <c r="L94" s="494"/>
      <c r="M94" s="494"/>
      <c r="N94" s="740"/>
      <c r="O94" s="749"/>
      <c r="P94" s="517"/>
      <c r="Q94" s="506"/>
      <c r="R94" s="517"/>
      <c r="S94" s="506"/>
      <c r="T94" s="517"/>
      <c r="U94" s="506"/>
      <c r="V94" s="509"/>
      <c r="W94" s="506"/>
      <c r="X94" s="506"/>
      <c r="Y94" s="503"/>
      <c r="Z94" s="161"/>
      <c r="AA94" s="164"/>
      <c r="AB94" s="163"/>
      <c r="AC94" s="164"/>
      <c r="AD94" s="165" t="s">
        <v>1510</v>
      </c>
      <c r="AE94" s="163"/>
      <c r="AF94" s="166" t="s">
        <v>1510</v>
      </c>
      <c r="AG94" s="163"/>
      <c r="AH94" s="166" t="s">
        <v>1510</v>
      </c>
      <c r="AI94" s="167" t="s">
        <v>1510</v>
      </c>
      <c r="AJ94" s="168" t="s">
        <v>1510</v>
      </c>
      <c r="AK94" s="168" t="s">
        <v>1510</v>
      </c>
      <c r="AL94" s="169"/>
      <c r="AM94" s="169"/>
      <c r="AN94" s="169"/>
      <c r="AO94" s="500"/>
      <c r="AP94" s="500"/>
      <c r="AQ94" s="503"/>
      <c r="AR94" s="500"/>
      <c r="AS94" s="500"/>
      <c r="AT94" s="503"/>
      <c r="AU94" s="503"/>
      <c r="AV94" s="503"/>
      <c r="AW94" s="517"/>
      <c r="AX94" s="687"/>
      <c r="AY94" s="687"/>
      <c r="AZ94" s="687"/>
      <c r="BA94" s="687"/>
      <c r="BB94" s="737"/>
      <c r="BC94" s="549"/>
      <c r="BD94" s="549"/>
      <c r="BE94" s="551"/>
      <c r="BF94" s="551"/>
      <c r="BG94" s="551"/>
      <c r="BH94" s="551"/>
      <c r="BI94" s="551"/>
      <c r="BJ94" s="549"/>
      <c r="BK94" s="549"/>
      <c r="BL94" s="497"/>
    </row>
    <row r="95" spans="1:64" ht="15" customHeight="1" x14ac:dyDescent="0.2">
      <c r="A95" s="555"/>
      <c r="B95" s="558"/>
      <c r="C95" s="561"/>
      <c r="D95" s="523"/>
      <c r="E95" s="526"/>
      <c r="F95" s="529"/>
      <c r="G95" s="687"/>
      <c r="H95" s="532"/>
      <c r="I95" s="535"/>
      <c r="J95" s="690"/>
      <c r="K95" s="541"/>
      <c r="L95" s="494"/>
      <c r="M95" s="494"/>
      <c r="N95" s="740"/>
      <c r="O95" s="749"/>
      <c r="P95" s="517"/>
      <c r="Q95" s="506"/>
      <c r="R95" s="517"/>
      <c r="S95" s="506"/>
      <c r="T95" s="517"/>
      <c r="U95" s="506"/>
      <c r="V95" s="509"/>
      <c r="W95" s="506"/>
      <c r="X95" s="506"/>
      <c r="Y95" s="503"/>
      <c r="Z95" s="161"/>
      <c r="AA95" s="164"/>
      <c r="AB95" s="163"/>
      <c r="AC95" s="164"/>
      <c r="AD95" s="165" t="s">
        <v>1510</v>
      </c>
      <c r="AE95" s="163"/>
      <c r="AF95" s="166" t="s">
        <v>1510</v>
      </c>
      <c r="AG95" s="163"/>
      <c r="AH95" s="166" t="s">
        <v>1510</v>
      </c>
      <c r="AI95" s="167" t="s">
        <v>1510</v>
      </c>
      <c r="AJ95" s="168" t="s">
        <v>1510</v>
      </c>
      <c r="AK95" s="168" t="s">
        <v>1510</v>
      </c>
      <c r="AL95" s="169"/>
      <c r="AM95" s="169"/>
      <c r="AN95" s="169"/>
      <c r="AO95" s="500"/>
      <c r="AP95" s="500"/>
      <c r="AQ95" s="503"/>
      <c r="AR95" s="500"/>
      <c r="AS95" s="500"/>
      <c r="AT95" s="503"/>
      <c r="AU95" s="503"/>
      <c r="AV95" s="503"/>
      <c r="AW95" s="517"/>
      <c r="AX95" s="687"/>
      <c r="AY95" s="687"/>
      <c r="AZ95" s="687"/>
      <c r="BA95" s="687"/>
      <c r="BB95" s="737"/>
      <c r="BC95" s="549"/>
      <c r="BD95" s="549"/>
      <c r="BE95" s="551"/>
      <c r="BF95" s="551"/>
      <c r="BG95" s="551"/>
      <c r="BH95" s="551"/>
      <c r="BI95" s="551"/>
      <c r="BJ95" s="549"/>
      <c r="BK95" s="549"/>
      <c r="BL95" s="497"/>
    </row>
    <row r="96" spans="1:64" ht="15" customHeight="1" x14ac:dyDescent="0.2">
      <c r="A96" s="555"/>
      <c r="B96" s="558"/>
      <c r="C96" s="561"/>
      <c r="D96" s="523"/>
      <c r="E96" s="526"/>
      <c r="F96" s="529"/>
      <c r="G96" s="687"/>
      <c r="H96" s="532"/>
      <c r="I96" s="535"/>
      <c r="J96" s="690"/>
      <c r="K96" s="541"/>
      <c r="L96" s="494"/>
      <c r="M96" s="494"/>
      <c r="N96" s="740"/>
      <c r="O96" s="749"/>
      <c r="P96" s="517"/>
      <c r="Q96" s="506"/>
      <c r="R96" s="517"/>
      <c r="S96" s="506"/>
      <c r="T96" s="517"/>
      <c r="U96" s="506"/>
      <c r="V96" s="509"/>
      <c r="W96" s="506"/>
      <c r="X96" s="506"/>
      <c r="Y96" s="503"/>
      <c r="Z96" s="161"/>
      <c r="AA96" s="164"/>
      <c r="AB96" s="163"/>
      <c r="AC96" s="164"/>
      <c r="AD96" s="165" t="s">
        <v>1510</v>
      </c>
      <c r="AE96" s="163"/>
      <c r="AF96" s="166" t="s">
        <v>1510</v>
      </c>
      <c r="AG96" s="163"/>
      <c r="AH96" s="166" t="s">
        <v>1510</v>
      </c>
      <c r="AI96" s="167" t="s">
        <v>1510</v>
      </c>
      <c r="AJ96" s="168" t="s">
        <v>1510</v>
      </c>
      <c r="AK96" s="168" t="s">
        <v>1510</v>
      </c>
      <c r="AL96" s="169"/>
      <c r="AM96" s="169"/>
      <c r="AN96" s="169"/>
      <c r="AO96" s="500"/>
      <c r="AP96" s="500"/>
      <c r="AQ96" s="503"/>
      <c r="AR96" s="500"/>
      <c r="AS96" s="500"/>
      <c r="AT96" s="503"/>
      <c r="AU96" s="503"/>
      <c r="AV96" s="503"/>
      <c r="AW96" s="517"/>
      <c r="AX96" s="687"/>
      <c r="AY96" s="687"/>
      <c r="AZ96" s="687"/>
      <c r="BA96" s="687"/>
      <c r="BB96" s="737"/>
      <c r="BC96" s="549"/>
      <c r="BD96" s="549"/>
      <c r="BE96" s="551"/>
      <c r="BF96" s="551"/>
      <c r="BG96" s="551"/>
      <c r="BH96" s="551"/>
      <c r="BI96" s="551"/>
      <c r="BJ96" s="549"/>
      <c r="BK96" s="549"/>
      <c r="BL96" s="497"/>
    </row>
    <row r="97" spans="1:64" ht="15.75" customHeight="1" thickBot="1" x14ac:dyDescent="0.25">
      <c r="A97" s="555"/>
      <c r="B97" s="558"/>
      <c r="C97" s="561"/>
      <c r="D97" s="524"/>
      <c r="E97" s="527"/>
      <c r="F97" s="530"/>
      <c r="G97" s="688"/>
      <c r="H97" s="533"/>
      <c r="I97" s="536"/>
      <c r="J97" s="691"/>
      <c r="K97" s="542"/>
      <c r="L97" s="495"/>
      <c r="M97" s="495"/>
      <c r="N97" s="741"/>
      <c r="O97" s="750"/>
      <c r="P97" s="518"/>
      <c r="Q97" s="507"/>
      <c r="R97" s="518"/>
      <c r="S97" s="507"/>
      <c r="T97" s="518"/>
      <c r="U97" s="507"/>
      <c r="V97" s="510"/>
      <c r="W97" s="507"/>
      <c r="X97" s="507"/>
      <c r="Y97" s="504"/>
      <c r="Z97" s="171"/>
      <c r="AA97" s="172"/>
      <c r="AB97" s="173"/>
      <c r="AC97" s="172"/>
      <c r="AD97" s="174" t="s">
        <v>1510</v>
      </c>
      <c r="AE97" s="173"/>
      <c r="AF97" s="175" t="s">
        <v>1510</v>
      </c>
      <c r="AG97" s="173"/>
      <c r="AH97" s="175" t="s">
        <v>1510</v>
      </c>
      <c r="AI97" s="176" t="s">
        <v>1510</v>
      </c>
      <c r="AJ97" s="168" t="s">
        <v>1510</v>
      </c>
      <c r="AK97" s="168" t="s">
        <v>1510</v>
      </c>
      <c r="AL97" s="178"/>
      <c r="AM97" s="178"/>
      <c r="AN97" s="178"/>
      <c r="AO97" s="501"/>
      <c r="AP97" s="501"/>
      <c r="AQ97" s="504"/>
      <c r="AR97" s="501"/>
      <c r="AS97" s="501"/>
      <c r="AT97" s="504"/>
      <c r="AU97" s="504"/>
      <c r="AV97" s="504"/>
      <c r="AW97" s="518"/>
      <c r="AX97" s="688"/>
      <c r="AY97" s="688"/>
      <c r="AZ97" s="688"/>
      <c r="BA97" s="688"/>
      <c r="BB97" s="738"/>
      <c r="BC97" s="550"/>
      <c r="BD97" s="550"/>
      <c r="BE97" s="552"/>
      <c r="BF97" s="552"/>
      <c r="BG97" s="552"/>
      <c r="BH97" s="552"/>
      <c r="BI97" s="552"/>
      <c r="BJ97" s="550"/>
      <c r="BK97" s="550"/>
      <c r="BL97" s="553"/>
    </row>
    <row r="98" spans="1:64" ht="99.75" customHeight="1" x14ac:dyDescent="0.2">
      <c r="A98" s="555"/>
      <c r="B98" s="558"/>
      <c r="C98" s="561"/>
      <c r="D98" s="522" t="s">
        <v>162</v>
      </c>
      <c r="E98" s="525" t="s">
        <v>124</v>
      </c>
      <c r="F98" s="528">
        <v>5</v>
      </c>
      <c r="G98" s="686" t="s">
        <v>251</v>
      </c>
      <c r="H98" s="531"/>
      <c r="I98" s="534" t="s">
        <v>263</v>
      </c>
      <c r="J98" s="689" t="s">
        <v>16</v>
      </c>
      <c r="K98" s="639" t="s">
        <v>1922</v>
      </c>
      <c r="L98" s="493"/>
      <c r="M98" s="493"/>
      <c r="N98" s="745" t="s">
        <v>252</v>
      </c>
      <c r="O98" s="748">
        <v>1</v>
      </c>
      <c r="P98" s="516" t="s">
        <v>62</v>
      </c>
      <c r="Q98" s="505">
        <v>0.6</v>
      </c>
      <c r="R98" s="516"/>
      <c r="S98" s="505" t="s">
        <v>1510</v>
      </c>
      <c r="T98" s="516" t="s">
        <v>74</v>
      </c>
      <c r="U98" s="505">
        <v>0.2</v>
      </c>
      <c r="V98" s="508" t="s">
        <v>74</v>
      </c>
      <c r="W98" s="505">
        <v>0.2</v>
      </c>
      <c r="X98" s="505" t="s">
        <v>1872</v>
      </c>
      <c r="Y98" s="502" t="s">
        <v>10</v>
      </c>
      <c r="Z98" s="152">
        <v>1</v>
      </c>
      <c r="AA98" s="253" t="s">
        <v>1936</v>
      </c>
      <c r="AB98" s="239" t="s">
        <v>170</v>
      </c>
      <c r="AC98" s="254" t="s">
        <v>1937</v>
      </c>
      <c r="AD98" s="255" t="s">
        <v>1513</v>
      </c>
      <c r="AE98" s="154" t="s">
        <v>64</v>
      </c>
      <c r="AF98" s="156">
        <v>0.25</v>
      </c>
      <c r="AG98" s="154" t="s">
        <v>77</v>
      </c>
      <c r="AH98" s="156">
        <v>0.15</v>
      </c>
      <c r="AI98" s="157">
        <v>0.4</v>
      </c>
      <c r="AJ98" s="158">
        <v>0.36</v>
      </c>
      <c r="AK98" s="158">
        <v>0.2</v>
      </c>
      <c r="AL98" s="247" t="s">
        <v>66</v>
      </c>
      <c r="AM98" s="247" t="s">
        <v>67</v>
      </c>
      <c r="AN98" s="247" t="s">
        <v>81</v>
      </c>
      <c r="AO98" s="499">
        <v>0.6</v>
      </c>
      <c r="AP98" s="499">
        <v>0.1512</v>
      </c>
      <c r="AQ98" s="502" t="s">
        <v>70</v>
      </c>
      <c r="AR98" s="499">
        <v>0.2</v>
      </c>
      <c r="AS98" s="499">
        <v>0.2</v>
      </c>
      <c r="AT98" s="502" t="s">
        <v>74</v>
      </c>
      <c r="AU98" s="502" t="s">
        <v>10</v>
      </c>
      <c r="AV98" s="502" t="s">
        <v>1512</v>
      </c>
      <c r="AW98" s="516" t="s">
        <v>82</v>
      </c>
      <c r="AX98" s="493"/>
      <c r="AY98" s="493"/>
      <c r="AZ98" s="493"/>
      <c r="BA98" s="493"/>
      <c r="BB98" s="736"/>
      <c r="BC98" s="493"/>
      <c r="BD98" s="493"/>
      <c r="BE98" s="511"/>
      <c r="BF98" s="511"/>
      <c r="BG98" s="511"/>
      <c r="BH98" s="511"/>
      <c r="BI98" s="511"/>
      <c r="BJ98" s="493"/>
      <c r="BK98" s="493"/>
      <c r="BL98" s="496"/>
    </row>
    <row r="99" spans="1:64" ht="81" customHeight="1" x14ac:dyDescent="0.2">
      <c r="A99" s="555"/>
      <c r="B99" s="558"/>
      <c r="C99" s="561"/>
      <c r="D99" s="523"/>
      <c r="E99" s="526"/>
      <c r="F99" s="529"/>
      <c r="G99" s="687"/>
      <c r="H99" s="532"/>
      <c r="I99" s="535"/>
      <c r="J99" s="690"/>
      <c r="K99" s="640"/>
      <c r="L99" s="494"/>
      <c r="M99" s="494"/>
      <c r="N99" s="746"/>
      <c r="O99" s="749"/>
      <c r="P99" s="517"/>
      <c r="Q99" s="506"/>
      <c r="R99" s="517"/>
      <c r="S99" s="506"/>
      <c r="T99" s="517"/>
      <c r="U99" s="506"/>
      <c r="V99" s="509"/>
      <c r="W99" s="506"/>
      <c r="X99" s="506"/>
      <c r="Y99" s="503"/>
      <c r="Z99" s="161">
        <v>2</v>
      </c>
      <c r="AA99" s="164" t="s">
        <v>1938</v>
      </c>
      <c r="AB99" s="163" t="s">
        <v>170</v>
      </c>
      <c r="AC99" s="164" t="s">
        <v>253</v>
      </c>
      <c r="AD99" s="165" t="s">
        <v>1513</v>
      </c>
      <c r="AE99" s="163" t="s">
        <v>64</v>
      </c>
      <c r="AF99" s="166">
        <v>0.25</v>
      </c>
      <c r="AG99" s="163" t="s">
        <v>77</v>
      </c>
      <c r="AH99" s="166">
        <v>0.15</v>
      </c>
      <c r="AI99" s="167">
        <v>0.4</v>
      </c>
      <c r="AJ99" s="168">
        <v>0.216</v>
      </c>
      <c r="AK99" s="168">
        <v>0.2</v>
      </c>
      <c r="AL99" s="169" t="s">
        <v>66</v>
      </c>
      <c r="AM99" s="169" t="s">
        <v>67</v>
      </c>
      <c r="AN99" s="169" t="s">
        <v>81</v>
      </c>
      <c r="AO99" s="500"/>
      <c r="AP99" s="500"/>
      <c r="AQ99" s="503"/>
      <c r="AR99" s="500"/>
      <c r="AS99" s="500"/>
      <c r="AT99" s="503"/>
      <c r="AU99" s="503"/>
      <c r="AV99" s="503"/>
      <c r="AW99" s="517"/>
      <c r="AX99" s="494"/>
      <c r="AY99" s="494"/>
      <c r="AZ99" s="494"/>
      <c r="BA99" s="494"/>
      <c r="BB99" s="737"/>
      <c r="BC99" s="549"/>
      <c r="BD99" s="549"/>
      <c r="BE99" s="551"/>
      <c r="BF99" s="551"/>
      <c r="BG99" s="551"/>
      <c r="BH99" s="551"/>
      <c r="BI99" s="551"/>
      <c r="BJ99" s="549"/>
      <c r="BK99" s="549"/>
      <c r="BL99" s="497"/>
    </row>
    <row r="100" spans="1:64" ht="81" customHeight="1" x14ac:dyDescent="0.2">
      <c r="A100" s="555"/>
      <c r="B100" s="558"/>
      <c r="C100" s="561"/>
      <c r="D100" s="523"/>
      <c r="E100" s="526"/>
      <c r="F100" s="529"/>
      <c r="G100" s="687"/>
      <c r="H100" s="532"/>
      <c r="I100" s="535"/>
      <c r="J100" s="690"/>
      <c r="K100" s="640"/>
      <c r="L100" s="494"/>
      <c r="M100" s="494"/>
      <c r="N100" s="746"/>
      <c r="O100" s="749"/>
      <c r="P100" s="517"/>
      <c r="Q100" s="506"/>
      <c r="R100" s="517"/>
      <c r="S100" s="506"/>
      <c r="T100" s="517"/>
      <c r="U100" s="506"/>
      <c r="V100" s="509"/>
      <c r="W100" s="506"/>
      <c r="X100" s="506"/>
      <c r="Y100" s="503"/>
      <c r="Z100" s="161">
        <v>3</v>
      </c>
      <c r="AA100" s="164" t="s">
        <v>1939</v>
      </c>
      <c r="AB100" s="163" t="s">
        <v>170</v>
      </c>
      <c r="AC100" s="164" t="s">
        <v>1940</v>
      </c>
      <c r="AD100" s="165" t="s">
        <v>1513</v>
      </c>
      <c r="AE100" s="163" t="s">
        <v>75</v>
      </c>
      <c r="AF100" s="166">
        <v>0.15</v>
      </c>
      <c r="AG100" s="163" t="s">
        <v>77</v>
      </c>
      <c r="AH100" s="166">
        <v>0.15</v>
      </c>
      <c r="AI100" s="167">
        <v>0.3</v>
      </c>
      <c r="AJ100" s="168">
        <v>0.1512</v>
      </c>
      <c r="AK100" s="168">
        <v>0.2</v>
      </c>
      <c r="AL100" s="169" t="s">
        <v>66</v>
      </c>
      <c r="AM100" s="169" t="s">
        <v>67</v>
      </c>
      <c r="AN100" s="169" t="s">
        <v>81</v>
      </c>
      <c r="AO100" s="500"/>
      <c r="AP100" s="500"/>
      <c r="AQ100" s="503"/>
      <c r="AR100" s="500"/>
      <c r="AS100" s="500"/>
      <c r="AT100" s="503"/>
      <c r="AU100" s="503"/>
      <c r="AV100" s="503"/>
      <c r="AW100" s="517"/>
      <c r="AX100" s="494"/>
      <c r="AY100" s="494"/>
      <c r="AZ100" s="494"/>
      <c r="BA100" s="494"/>
      <c r="BB100" s="737"/>
      <c r="BC100" s="549"/>
      <c r="BD100" s="549"/>
      <c r="BE100" s="551"/>
      <c r="BF100" s="551"/>
      <c r="BG100" s="551"/>
      <c r="BH100" s="551"/>
      <c r="BI100" s="551"/>
      <c r="BJ100" s="549"/>
      <c r="BK100" s="549"/>
      <c r="BL100" s="497"/>
    </row>
    <row r="101" spans="1:64" ht="15" customHeight="1" x14ac:dyDescent="0.2">
      <c r="A101" s="555"/>
      <c r="B101" s="558"/>
      <c r="C101" s="561"/>
      <c r="D101" s="523"/>
      <c r="E101" s="526"/>
      <c r="F101" s="529"/>
      <c r="G101" s="687"/>
      <c r="H101" s="532"/>
      <c r="I101" s="535"/>
      <c r="J101" s="690"/>
      <c r="K101" s="640"/>
      <c r="L101" s="494"/>
      <c r="M101" s="494"/>
      <c r="N101" s="746"/>
      <c r="O101" s="749"/>
      <c r="P101" s="517"/>
      <c r="Q101" s="506"/>
      <c r="R101" s="517"/>
      <c r="S101" s="506"/>
      <c r="T101" s="517"/>
      <c r="U101" s="506"/>
      <c r="V101" s="509"/>
      <c r="W101" s="506"/>
      <c r="X101" s="506"/>
      <c r="Y101" s="503"/>
      <c r="Z101" s="161"/>
      <c r="AA101" s="164"/>
      <c r="AB101" s="163"/>
      <c r="AC101" s="164"/>
      <c r="AD101" s="165" t="s">
        <v>1510</v>
      </c>
      <c r="AE101" s="163"/>
      <c r="AF101" s="166" t="s">
        <v>1510</v>
      </c>
      <c r="AG101" s="163"/>
      <c r="AH101" s="166" t="s">
        <v>1510</v>
      </c>
      <c r="AI101" s="167" t="s">
        <v>1510</v>
      </c>
      <c r="AJ101" s="168" t="s">
        <v>1510</v>
      </c>
      <c r="AK101" s="168" t="s">
        <v>1510</v>
      </c>
      <c r="AL101" s="169"/>
      <c r="AM101" s="169"/>
      <c r="AN101" s="169"/>
      <c r="AO101" s="500"/>
      <c r="AP101" s="500"/>
      <c r="AQ101" s="503"/>
      <c r="AR101" s="500"/>
      <c r="AS101" s="500"/>
      <c r="AT101" s="503"/>
      <c r="AU101" s="503"/>
      <c r="AV101" s="503"/>
      <c r="AW101" s="517"/>
      <c r="AX101" s="494"/>
      <c r="AY101" s="494"/>
      <c r="AZ101" s="494"/>
      <c r="BA101" s="494"/>
      <c r="BB101" s="737"/>
      <c r="BC101" s="549"/>
      <c r="BD101" s="549"/>
      <c r="BE101" s="551"/>
      <c r="BF101" s="551"/>
      <c r="BG101" s="551"/>
      <c r="BH101" s="551"/>
      <c r="BI101" s="551"/>
      <c r="BJ101" s="549"/>
      <c r="BK101" s="549"/>
      <c r="BL101" s="497"/>
    </row>
    <row r="102" spans="1:64" ht="15" customHeight="1" x14ac:dyDescent="0.2">
      <c r="A102" s="555"/>
      <c r="B102" s="558"/>
      <c r="C102" s="561"/>
      <c r="D102" s="523"/>
      <c r="E102" s="526"/>
      <c r="F102" s="529"/>
      <c r="G102" s="687"/>
      <c r="H102" s="532"/>
      <c r="I102" s="535"/>
      <c r="J102" s="690"/>
      <c r="K102" s="640"/>
      <c r="L102" s="494"/>
      <c r="M102" s="494"/>
      <c r="N102" s="746"/>
      <c r="O102" s="749"/>
      <c r="P102" s="517"/>
      <c r="Q102" s="506"/>
      <c r="R102" s="517"/>
      <c r="S102" s="506"/>
      <c r="T102" s="517"/>
      <c r="U102" s="506"/>
      <c r="V102" s="509"/>
      <c r="W102" s="506"/>
      <c r="X102" s="506"/>
      <c r="Y102" s="503"/>
      <c r="Z102" s="161"/>
      <c r="AA102" s="164"/>
      <c r="AB102" s="163"/>
      <c r="AC102" s="164"/>
      <c r="AD102" s="165" t="s">
        <v>1510</v>
      </c>
      <c r="AE102" s="163"/>
      <c r="AF102" s="166" t="s">
        <v>1510</v>
      </c>
      <c r="AG102" s="163"/>
      <c r="AH102" s="166" t="s">
        <v>1510</v>
      </c>
      <c r="AI102" s="167" t="s">
        <v>1510</v>
      </c>
      <c r="AJ102" s="168" t="s">
        <v>1510</v>
      </c>
      <c r="AK102" s="168" t="s">
        <v>1510</v>
      </c>
      <c r="AL102" s="169"/>
      <c r="AM102" s="169"/>
      <c r="AN102" s="169"/>
      <c r="AO102" s="500"/>
      <c r="AP102" s="500"/>
      <c r="AQ102" s="503"/>
      <c r="AR102" s="500"/>
      <c r="AS102" s="500"/>
      <c r="AT102" s="503"/>
      <c r="AU102" s="503"/>
      <c r="AV102" s="503"/>
      <c r="AW102" s="517"/>
      <c r="AX102" s="494"/>
      <c r="AY102" s="494"/>
      <c r="AZ102" s="494"/>
      <c r="BA102" s="494"/>
      <c r="BB102" s="737"/>
      <c r="BC102" s="549"/>
      <c r="BD102" s="549"/>
      <c r="BE102" s="551"/>
      <c r="BF102" s="551"/>
      <c r="BG102" s="551"/>
      <c r="BH102" s="551"/>
      <c r="BI102" s="551"/>
      <c r="BJ102" s="549"/>
      <c r="BK102" s="549"/>
      <c r="BL102" s="497"/>
    </row>
    <row r="103" spans="1:64" ht="15.75" customHeight="1" thickBot="1" x14ac:dyDescent="0.25">
      <c r="A103" s="555"/>
      <c r="B103" s="558"/>
      <c r="C103" s="561"/>
      <c r="D103" s="524"/>
      <c r="E103" s="527"/>
      <c r="F103" s="530"/>
      <c r="G103" s="688"/>
      <c r="H103" s="533"/>
      <c r="I103" s="536"/>
      <c r="J103" s="691"/>
      <c r="K103" s="641"/>
      <c r="L103" s="495"/>
      <c r="M103" s="495"/>
      <c r="N103" s="747"/>
      <c r="O103" s="750"/>
      <c r="P103" s="518"/>
      <c r="Q103" s="507"/>
      <c r="R103" s="518"/>
      <c r="S103" s="507"/>
      <c r="T103" s="518"/>
      <c r="U103" s="507"/>
      <c r="V103" s="510"/>
      <c r="W103" s="507"/>
      <c r="X103" s="507"/>
      <c r="Y103" s="504"/>
      <c r="Z103" s="171"/>
      <c r="AA103" s="172"/>
      <c r="AB103" s="173"/>
      <c r="AC103" s="172"/>
      <c r="AD103" s="185" t="s">
        <v>1510</v>
      </c>
      <c r="AE103" s="237"/>
      <c r="AF103" s="175" t="s">
        <v>1510</v>
      </c>
      <c r="AG103" s="237"/>
      <c r="AH103" s="175" t="s">
        <v>1510</v>
      </c>
      <c r="AI103" s="176" t="s">
        <v>1510</v>
      </c>
      <c r="AJ103" s="168" t="s">
        <v>1510</v>
      </c>
      <c r="AK103" s="168" t="s">
        <v>1510</v>
      </c>
      <c r="AL103" s="178"/>
      <c r="AM103" s="178"/>
      <c r="AN103" s="178"/>
      <c r="AO103" s="501"/>
      <c r="AP103" s="501"/>
      <c r="AQ103" s="504"/>
      <c r="AR103" s="501"/>
      <c r="AS103" s="501"/>
      <c r="AT103" s="504"/>
      <c r="AU103" s="504"/>
      <c r="AV103" s="504"/>
      <c r="AW103" s="518"/>
      <c r="AX103" s="495"/>
      <c r="AY103" s="495"/>
      <c r="AZ103" s="495"/>
      <c r="BA103" s="495"/>
      <c r="BB103" s="738"/>
      <c r="BC103" s="550"/>
      <c r="BD103" s="550"/>
      <c r="BE103" s="552"/>
      <c r="BF103" s="552"/>
      <c r="BG103" s="552"/>
      <c r="BH103" s="552"/>
      <c r="BI103" s="552"/>
      <c r="BJ103" s="550"/>
      <c r="BK103" s="550"/>
      <c r="BL103" s="553"/>
    </row>
    <row r="104" spans="1:64" ht="60" x14ac:dyDescent="0.2">
      <c r="A104" s="555"/>
      <c r="B104" s="558"/>
      <c r="C104" s="561"/>
      <c r="D104" s="522" t="s">
        <v>162</v>
      </c>
      <c r="E104" s="525" t="s">
        <v>124</v>
      </c>
      <c r="F104" s="528">
        <v>6</v>
      </c>
      <c r="G104" s="686" t="s">
        <v>1923</v>
      </c>
      <c r="H104" s="531"/>
      <c r="I104" s="623" t="s">
        <v>264</v>
      </c>
      <c r="J104" s="689" t="s">
        <v>16</v>
      </c>
      <c r="K104" s="639" t="s">
        <v>1924</v>
      </c>
      <c r="L104" s="493"/>
      <c r="M104" s="493"/>
      <c r="N104" s="739" t="s">
        <v>254</v>
      </c>
      <c r="O104" s="742">
        <v>1</v>
      </c>
      <c r="P104" s="516" t="s">
        <v>62</v>
      </c>
      <c r="Q104" s="505">
        <v>0.6</v>
      </c>
      <c r="R104" s="516"/>
      <c r="S104" s="505" t="s">
        <v>1510</v>
      </c>
      <c r="T104" s="516" t="s">
        <v>74</v>
      </c>
      <c r="U104" s="505">
        <v>0.2</v>
      </c>
      <c r="V104" s="508" t="s">
        <v>74</v>
      </c>
      <c r="W104" s="505">
        <v>0.2</v>
      </c>
      <c r="X104" s="505" t="s">
        <v>1872</v>
      </c>
      <c r="Y104" s="502" t="s">
        <v>10</v>
      </c>
      <c r="Z104" s="152">
        <v>1</v>
      </c>
      <c r="AA104" s="238" t="s">
        <v>1941</v>
      </c>
      <c r="AB104" s="239" t="s">
        <v>170</v>
      </c>
      <c r="AC104" s="254" t="s">
        <v>255</v>
      </c>
      <c r="AD104" s="155" t="s">
        <v>1513</v>
      </c>
      <c r="AE104" s="239" t="s">
        <v>64</v>
      </c>
      <c r="AF104" s="156">
        <v>0.25</v>
      </c>
      <c r="AG104" s="239" t="s">
        <v>77</v>
      </c>
      <c r="AH104" s="156">
        <v>0.15</v>
      </c>
      <c r="AI104" s="157">
        <v>0.4</v>
      </c>
      <c r="AJ104" s="158">
        <v>0.36</v>
      </c>
      <c r="AK104" s="158">
        <v>0.2</v>
      </c>
      <c r="AL104" s="247" t="s">
        <v>66</v>
      </c>
      <c r="AM104" s="247" t="s">
        <v>67</v>
      </c>
      <c r="AN104" s="247" t="s">
        <v>80</v>
      </c>
      <c r="AO104" s="499">
        <v>0.6</v>
      </c>
      <c r="AP104" s="499">
        <v>0.252</v>
      </c>
      <c r="AQ104" s="502" t="s">
        <v>71</v>
      </c>
      <c r="AR104" s="499">
        <v>0.2</v>
      </c>
      <c r="AS104" s="499">
        <v>0.15000000000000002</v>
      </c>
      <c r="AT104" s="502" t="s">
        <v>74</v>
      </c>
      <c r="AU104" s="502" t="s">
        <v>10</v>
      </c>
      <c r="AV104" s="502" t="s">
        <v>1512</v>
      </c>
      <c r="AW104" s="516" t="s">
        <v>82</v>
      </c>
      <c r="AX104" s="493"/>
      <c r="AY104" s="493"/>
      <c r="AZ104" s="493"/>
      <c r="BA104" s="493"/>
      <c r="BB104" s="736"/>
      <c r="BC104" s="493"/>
      <c r="BD104" s="493"/>
      <c r="BE104" s="511"/>
      <c r="BF104" s="511"/>
      <c r="BG104" s="511"/>
      <c r="BH104" s="511"/>
      <c r="BI104" s="511"/>
      <c r="BJ104" s="493"/>
      <c r="BK104" s="493"/>
      <c r="BL104" s="496"/>
    </row>
    <row r="105" spans="1:64" ht="54" x14ac:dyDescent="0.2">
      <c r="A105" s="555"/>
      <c r="B105" s="558"/>
      <c r="C105" s="561"/>
      <c r="D105" s="523"/>
      <c r="E105" s="526"/>
      <c r="F105" s="529"/>
      <c r="G105" s="687"/>
      <c r="H105" s="532"/>
      <c r="I105" s="624"/>
      <c r="J105" s="690"/>
      <c r="K105" s="640"/>
      <c r="L105" s="494"/>
      <c r="M105" s="494"/>
      <c r="N105" s="740"/>
      <c r="O105" s="743"/>
      <c r="P105" s="517"/>
      <c r="Q105" s="506"/>
      <c r="R105" s="517"/>
      <c r="S105" s="506"/>
      <c r="T105" s="517"/>
      <c r="U105" s="506"/>
      <c r="V105" s="509"/>
      <c r="W105" s="506"/>
      <c r="X105" s="506"/>
      <c r="Y105" s="503"/>
      <c r="Z105" s="161">
        <v>2</v>
      </c>
      <c r="AA105" s="243" t="s">
        <v>1942</v>
      </c>
      <c r="AB105" s="242" t="s">
        <v>170</v>
      </c>
      <c r="AC105" s="241" t="s">
        <v>256</v>
      </c>
      <c r="AD105" s="165" t="s">
        <v>1522</v>
      </c>
      <c r="AE105" s="242" t="s">
        <v>76</v>
      </c>
      <c r="AF105" s="166">
        <v>0.1</v>
      </c>
      <c r="AG105" s="242" t="s">
        <v>77</v>
      </c>
      <c r="AH105" s="166">
        <v>0.15</v>
      </c>
      <c r="AI105" s="167">
        <v>0.25</v>
      </c>
      <c r="AJ105" s="168">
        <v>0.36</v>
      </c>
      <c r="AK105" s="168">
        <v>0.15000000000000002</v>
      </c>
      <c r="AL105" s="250" t="s">
        <v>66</v>
      </c>
      <c r="AM105" s="250" t="s">
        <v>67</v>
      </c>
      <c r="AN105" s="250" t="s">
        <v>80</v>
      </c>
      <c r="AO105" s="500"/>
      <c r="AP105" s="500"/>
      <c r="AQ105" s="503"/>
      <c r="AR105" s="500"/>
      <c r="AS105" s="500"/>
      <c r="AT105" s="503"/>
      <c r="AU105" s="503"/>
      <c r="AV105" s="503"/>
      <c r="AW105" s="517"/>
      <c r="AX105" s="494"/>
      <c r="AY105" s="494"/>
      <c r="AZ105" s="494"/>
      <c r="BA105" s="494"/>
      <c r="BB105" s="737"/>
      <c r="BC105" s="549"/>
      <c r="BD105" s="549"/>
      <c r="BE105" s="551"/>
      <c r="BF105" s="551"/>
      <c r="BG105" s="551"/>
      <c r="BH105" s="551"/>
      <c r="BI105" s="551"/>
      <c r="BJ105" s="549"/>
      <c r="BK105" s="549"/>
      <c r="BL105" s="497"/>
    </row>
    <row r="106" spans="1:64" ht="62.25" customHeight="1" x14ac:dyDescent="0.2">
      <c r="A106" s="555"/>
      <c r="B106" s="558"/>
      <c r="C106" s="561"/>
      <c r="D106" s="523"/>
      <c r="E106" s="526"/>
      <c r="F106" s="529"/>
      <c r="G106" s="687"/>
      <c r="H106" s="532"/>
      <c r="I106" s="624"/>
      <c r="J106" s="690"/>
      <c r="K106" s="640"/>
      <c r="L106" s="494"/>
      <c r="M106" s="494"/>
      <c r="N106" s="740"/>
      <c r="O106" s="743"/>
      <c r="P106" s="517"/>
      <c r="Q106" s="506"/>
      <c r="R106" s="517"/>
      <c r="S106" s="506"/>
      <c r="T106" s="517"/>
      <c r="U106" s="506"/>
      <c r="V106" s="509"/>
      <c r="W106" s="506"/>
      <c r="X106" s="506"/>
      <c r="Y106" s="503"/>
      <c r="Z106" s="161">
        <v>3</v>
      </c>
      <c r="AA106" s="164" t="s">
        <v>1943</v>
      </c>
      <c r="AB106" s="163" t="s">
        <v>165</v>
      </c>
      <c r="AC106" s="164" t="s">
        <v>1944</v>
      </c>
      <c r="AD106" s="165" t="s">
        <v>1513</v>
      </c>
      <c r="AE106" s="163" t="s">
        <v>75</v>
      </c>
      <c r="AF106" s="166">
        <v>0.15</v>
      </c>
      <c r="AG106" s="163" t="s">
        <v>77</v>
      </c>
      <c r="AH106" s="166">
        <v>0.15</v>
      </c>
      <c r="AI106" s="167">
        <v>0.3</v>
      </c>
      <c r="AJ106" s="168">
        <v>0.252</v>
      </c>
      <c r="AK106" s="168">
        <v>0.15000000000000002</v>
      </c>
      <c r="AL106" s="169" t="s">
        <v>66</v>
      </c>
      <c r="AM106" s="169" t="s">
        <v>67</v>
      </c>
      <c r="AN106" s="169" t="s">
        <v>80</v>
      </c>
      <c r="AO106" s="500"/>
      <c r="AP106" s="500"/>
      <c r="AQ106" s="503"/>
      <c r="AR106" s="500"/>
      <c r="AS106" s="500"/>
      <c r="AT106" s="503"/>
      <c r="AU106" s="503"/>
      <c r="AV106" s="503"/>
      <c r="AW106" s="517"/>
      <c r="AX106" s="494"/>
      <c r="AY106" s="494"/>
      <c r="AZ106" s="494"/>
      <c r="BA106" s="494"/>
      <c r="BB106" s="737"/>
      <c r="BC106" s="549"/>
      <c r="BD106" s="549"/>
      <c r="BE106" s="551"/>
      <c r="BF106" s="551"/>
      <c r="BG106" s="551"/>
      <c r="BH106" s="551"/>
      <c r="BI106" s="551"/>
      <c r="BJ106" s="549"/>
      <c r="BK106" s="549"/>
      <c r="BL106" s="497"/>
    </row>
    <row r="107" spans="1:64" ht="15" customHeight="1" x14ac:dyDescent="0.2">
      <c r="A107" s="555"/>
      <c r="B107" s="558"/>
      <c r="C107" s="561"/>
      <c r="D107" s="523"/>
      <c r="E107" s="526"/>
      <c r="F107" s="529"/>
      <c r="G107" s="687"/>
      <c r="H107" s="532"/>
      <c r="I107" s="624"/>
      <c r="J107" s="690"/>
      <c r="K107" s="640"/>
      <c r="L107" s="494"/>
      <c r="M107" s="494"/>
      <c r="N107" s="740"/>
      <c r="O107" s="743"/>
      <c r="P107" s="517"/>
      <c r="Q107" s="506"/>
      <c r="R107" s="517"/>
      <c r="S107" s="506"/>
      <c r="T107" s="517"/>
      <c r="U107" s="506"/>
      <c r="V107" s="509"/>
      <c r="W107" s="506"/>
      <c r="X107" s="506"/>
      <c r="Y107" s="503"/>
      <c r="Z107" s="161"/>
      <c r="AA107" s="164"/>
      <c r="AB107" s="163"/>
      <c r="AC107" s="164"/>
      <c r="AD107" s="165" t="s">
        <v>1510</v>
      </c>
      <c r="AE107" s="163"/>
      <c r="AF107" s="166" t="s">
        <v>1510</v>
      </c>
      <c r="AG107" s="163"/>
      <c r="AH107" s="166" t="s">
        <v>1510</v>
      </c>
      <c r="AI107" s="167" t="s">
        <v>1510</v>
      </c>
      <c r="AJ107" s="168" t="s">
        <v>1510</v>
      </c>
      <c r="AK107" s="168" t="s">
        <v>1510</v>
      </c>
      <c r="AL107" s="169"/>
      <c r="AM107" s="169"/>
      <c r="AN107" s="169"/>
      <c r="AO107" s="500"/>
      <c r="AP107" s="500"/>
      <c r="AQ107" s="503"/>
      <c r="AR107" s="500"/>
      <c r="AS107" s="500"/>
      <c r="AT107" s="503"/>
      <c r="AU107" s="503"/>
      <c r="AV107" s="503"/>
      <c r="AW107" s="517"/>
      <c r="AX107" s="494"/>
      <c r="AY107" s="494"/>
      <c r="AZ107" s="494"/>
      <c r="BA107" s="494"/>
      <c r="BB107" s="737"/>
      <c r="BC107" s="549"/>
      <c r="BD107" s="549"/>
      <c r="BE107" s="551"/>
      <c r="BF107" s="551"/>
      <c r="BG107" s="551"/>
      <c r="BH107" s="551"/>
      <c r="BI107" s="551"/>
      <c r="BJ107" s="549"/>
      <c r="BK107" s="549"/>
      <c r="BL107" s="497"/>
    </row>
    <row r="108" spans="1:64" ht="15" customHeight="1" x14ac:dyDescent="0.2">
      <c r="A108" s="555"/>
      <c r="B108" s="558"/>
      <c r="C108" s="561"/>
      <c r="D108" s="523"/>
      <c r="E108" s="526"/>
      <c r="F108" s="529"/>
      <c r="G108" s="687"/>
      <c r="H108" s="532"/>
      <c r="I108" s="624"/>
      <c r="J108" s="690"/>
      <c r="K108" s="640"/>
      <c r="L108" s="494"/>
      <c r="M108" s="494"/>
      <c r="N108" s="740"/>
      <c r="O108" s="743"/>
      <c r="P108" s="517"/>
      <c r="Q108" s="506"/>
      <c r="R108" s="517"/>
      <c r="S108" s="506"/>
      <c r="T108" s="517"/>
      <c r="U108" s="506"/>
      <c r="V108" s="509"/>
      <c r="W108" s="506"/>
      <c r="X108" s="506"/>
      <c r="Y108" s="503"/>
      <c r="Z108" s="161"/>
      <c r="AA108" s="164"/>
      <c r="AB108" s="163"/>
      <c r="AC108" s="164"/>
      <c r="AD108" s="165" t="s">
        <v>1510</v>
      </c>
      <c r="AE108" s="163"/>
      <c r="AF108" s="166" t="s">
        <v>1510</v>
      </c>
      <c r="AG108" s="163"/>
      <c r="AH108" s="166" t="s">
        <v>1510</v>
      </c>
      <c r="AI108" s="167" t="s">
        <v>1510</v>
      </c>
      <c r="AJ108" s="168" t="s">
        <v>1510</v>
      </c>
      <c r="AK108" s="168" t="s">
        <v>1510</v>
      </c>
      <c r="AL108" s="169"/>
      <c r="AM108" s="169"/>
      <c r="AN108" s="169"/>
      <c r="AO108" s="500"/>
      <c r="AP108" s="500"/>
      <c r="AQ108" s="503"/>
      <c r="AR108" s="500"/>
      <c r="AS108" s="500"/>
      <c r="AT108" s="503"/>
      <c r="AU108" s="503"/>
      <c r="AV108" s="503"/>
      <c r="AW108" s="517"/>
      <c r="AX108" s="494"/>
      <c r="AY108" s="494"/>
      <c r="AZ108" s="494"/>
      <c r="BA108" s="494"/>
      <c r="BB108" s="737"/>
      <c r="BC108" s="549"/>
      <c r="BD108" s="549"/>
      <c r="BE108" s="551"/>
      <c r="BF108" s="551"/>
      <c r="BG108" s="551"/>
      <c r="BH108" s="551"/>
      <c r="BI108" s="551"/>
      <c r="BJ108" s="549"/>
      <c r="BK108" s="549"/>
      <c r="BL108" s="497"/>
    </row>
    <row r="109" spans="1:64" ht="15.75" customHeight="1" thickBot="1" x14ac:dyDescent="0.25">
      <c r="A109" s="555"/>
      <c r="B109" s="558"/>
      <c r="C109" s="561"/>
      <c r="D109" s="524"/>
      <c r="E109" s="527"/>
      <c r="F109" s="530"/>
      <c r="G109" s="688"/>
      <c r="H109" s="533"/>
      <c r="I109" s="625"/>
      <c r="J109" s="691"/>
      <c r="K109" s="641"/>
      <c r="L109" s="495"/>
      <c r="M109" s="495"/>
      <c r="N109" s="741"/>
      <c r="O109" s="744"/>
      <c r="P109" s="518"/>
      <c r="Q109" s="507"/>
      <c r="R109" s="518"/>
      <c r="S109" s="507"/>
      <c r="T109" s="518"/>
      <c r="U109" s="507"/>
      <c r="V109" s="510"/>
      <c r="W109" s="507"/>
      <c r="X109" s="507"/>
      <c r="Y109" s="504"/>
      <c r="Z109" s="171"/>
      <c r="AA109" s="172"/>
      <c r="AB109" s="173"/>
      <c r="AC109" s="172"/>
      <c r="AD109" s="174" t="s">
        <v>1510</v>
      </c>
      <c r="AE109" s="173"/>
      <c r="AF109" s="175" t="s">
        <v>1510</v>
      </c>
      <c r="AG109" s="173"/>
      <c r="AH109" s="175" t="s">
        <v>1510</v>
      </c>
      <c r="AI109" s="176" t="s">
        <v>1510</v>
      </c>
      <c r="AJ109" s="168" t="s">
        <v>1510</v>
      </c>
      <c r="AK109" s="168" t="s">
        <v>1510</v>
      </c>
      <c r="AL109" s="178"/>
      <c r="AM109" s="178"/>
      <c r="AN109" s="178"/>
      <c r="AO109" s="501"/>
      <c r="AP109" s="501"/>
      <c r="AQ109" s="504"/>
      <c r="AR109" s="501"/>
      <c r="AS109" s="501"/>
      <c r="AT109" s="504"/>
      <c r="AU109" s="504"/>
      <c r="AV109" s="504"/>
      <c r="AW109" s="518"/>
      <c r="AX109" s="495"/>
      <c r="AY109" s="495"/>
      <c r="AZ109" s="495"/>
      <c r="BA109" s="495"/>
      <c r="BB109" s="738"/>
      <c r="BC109" s="550"/>
      <c r="BD109" s="550"/>
      <c r="BE109" s="552"/>
      <c r="BF109" s="552"/>
      <c r="BG109" s="552"/>
      <c r="BH109" s="552"/>
      <c r="BI109" s="552"/>
      <c r="BJ109" s="550"/>
      <c r="BK109" s="550"/>
      <c r="BL109" s="553"/>
    </row>
    <row r="110" spans="1:64" ht="117" customHeight="1" x14ac:dyDescent="0.2">
      <c r="A110" s="555"/>
      <c r="B110" s="558"/>
      <c r="C110" s="561"/>
      <c r="D110" s="522" t="s">
        <v>162</v>
      </c>
      <c r="E110" s="525" t="s">
        <v>124</v>
      </c>
      <c r="F110" s="528">
        <v>7</v>
      </c>
      <c r="G110" s="686" t="s">
        <v>257</v>
      </c>
      <c r="H110" s="531"/>
      <c r="I110" s="534" t="s">
        <v>265</v>
      </c>
      <c r="J110" s="689" t="s">
        <v>16</v>
      </c>
      <c r="K110" s="639" t="s">
        <v>1925</v>
      </c>
      <c r="L110" s="493"/>
      <c r="M110" s="493"/>
      <c r="N110" s="739" t="s">
        <v>258</v>
      </c>
      <c r="O110" s="742">
        <v>1</v>
      </c>
      <c r="P110" s="516" t="s">
        <v>62</v>
      </c>
      <c r="Q110" s="505">
        <v>0.6</v>
      </c>
      <c r="R110" s="516"/>
      <c r="S110" s="505" t="s">
        <v>1510</v>
      </c>
      <c r="T110" s="516" t="s">
        <v>74</v>
      </c>
      <c r="U110" s="505">
        <v>0.2</v>
      </c>
      <c r="V110" s="508" t="s">
        <v>74</v>
      </c>
      <c r="W110" s="505">
        <v>0.2</v>
      </c>
      <c r="X110" s="505" t="s">
        <v>1872</v>
      </c>
      <c r="Y110" s="502" t="s">
        <v>10</v>
      </c>
      <c r="Z110" s="152">
        <v>1</v>
      </c>
      <c r="AA110" s="238" t="s">
        <v>1945</v>
      </c>
      <c r="AB110" s="239" t="s">
        <v>170</v>
      </c>
      <c r="AC110" s="254" t="s">
        <v>259</v>
      </c>
      <c r="AD110" s="255" t="s">
        <v>1513</v>
      </c>
      <c r="AE110" s="256" t="s">
        <v>64</v>
      </c>
      <c r="AF110" s="156">
        <v>0.25</v>
      </c>
      <c r="AG110" s="256" t="s">
        <v>77</v>
      </c>
      <c r="AH110" s="156">
        <v>0.15</v>
      </c>
      <c r="AI110" s="157">
        <v>0.4</v>
      </c>
      <c r="AJ110" s="158">
        <v>0.36</v>
      </c>
      <c r="AK110" s="158">
        <v>0.2</v>
      </c>
      <c r="AL110" s="247" t="s">
        <v>66</v>
      </c>
      <c r="AM110" s="247" t="s">
        <v>67</v>
      </c>
      <c r="AN110" s="247" t="s">
        <v>80</v>
      </c>
      <c r="AO110" s="499">
        <v>0.6</v>
      </c>
      <c r="AP110" s="499">
        <v>0.216</v>
      </c>
      <c r="AQ110" s="502" t="s">
        <v>71</v>
      </c>
      <c r="AR110" s="499">
        <v>0.2</v>
      </c>
      <c r="AS110" s="499">
        <v>0.2</v>
      </c>
      <c r="AT110" s="502" t="s">
        <v>74</v>
      </c>
      <c r="AU110" s="502" t="s">
        <v>10</v>
      </c>
      <c r="AV110" s="502" t="s">
        <v>1512</v>
      </c>
      <c r="AW110" s="516" t="s">
        <v>82</v>
      </c>
      <c r="AX110" s="733"/>
      <c r="AY110" s="733"/>
      <c r="AZ110" s="733"/>
      <c r="BA110" s="733"/>
      <c r="BB110" s="736"/>
      <c r="BC110" s="493"/>
      <c r="BD110" s="493"/>
      <c r="BE110" s="511"/>
      <c r="BF110" s="511"/>
      <c r="BG110" s="511"/>
      <c r="BH110" s="511"/>
      <c r="BI110" s="511"/>
      <c r="BJ110" s="493"/>
      <c r="BK110" s="493"/>
      <c r="BL110" s="496"/>
    </row>
    <row r="111" spans="1:64" ht="78.75" customHeight="1" x14ac:dyDescent="0.2">
      <c r="A111" s="555"/>
      <c r="B111" s="558"/>
      <c r="C111" s="561"/>
      <c r="D111" s="523"/>
      <c r="E111" s="526"/>
      <c r="F111" s="529"/>
      <c r="G111" s="687"/>
      <c r="H111" s="532"/>
      <c r="I111" s="535"/>
      <c r="J111" s="690"/>
      <c r="K111" s="640"/>
      <c r="L111" s="494"/>
      <c r="M111" s="494"/>
      <c r="N111" s="740"/>
      <c r="O111" s="743"/>
      <c r="P111" s="517"/>
      <c r="Q111" s="506"/>
      <c r="R111" s="517"/>
      <c r="S111" s="506"/>
      <c r="T111" s="517"/>
      <c r="U111" s="506"/>
      <c r="V111" s="509"/>
      <c r="W111" s="506"/>
      <c r="X111" s="506"/>
      <c r="Y111" s="503"/>
      <c r="Z111" s="161">
        <v>2</v>
      </c>
      <c r="AA111" s="164" t="s">
        <v>1946</v>
      </c>
      <c r="AB111" s="163" t="s">
        <v>165</v>
      </c>
      <c r="AC111" s="164" t="s">
        <v>1947</v>
      </c>
      <c r="AD111" s="165" t="s">
        <v>1513</v>
      </c>
      <c r="AE111" s="163" t="s">
        <v>64</v>
      </c>
      <c r="AF111" s="166">
        <v>0.25</v>
      </c>
      <c r="AG111" s="163" t="s">
        <v>77</v>
      </c>
      <c r="AH111" s="166">
        <v>0.15</v>
      </c>
      <c r="AI111" s="167">
        <v>0.4</v>
      </c>
      <c r="AJ111" s="168">
        <v>0.216</v>
      </c>
      <c r="AK111" s="168">
        <v>0.2</v>
      </c>
      <c r="AL111" s="169" t="s">
        <v>66</v>
      </c>
      <c r="AM111" s="169" t="s">
        <v>67</v>
      </c>
      <c r="AN111" s="169" t="s">
        <v>80</v>
      </c>
      <c r="AO111" s="500"/>
      <c r="AP111" s="500"/>
      <c r="AQ111" s="503"/>
      <c r="AR111" s="500"/>
      <c r="AS111" s="500"/>
      <c r="AT111" s="503"/>
      <c r="AU111" s="503"/>
      <c r="AV111" s="503"/>
      <c r="AW111" s="517"/>
      <c r="AX111" s="734"/>
      <c r="AY111" s="734"/>
      <c r="AZ111" s="734"/>
      <c r="BA111" s="734"/>
      <c r="BB111" s="737"/>
      <c r="BC111" s="549"/>
      <c r="BD111" s="549"/>
      <c r="BE111" s="551"/>
      <c r="BF111" s="551"/>
      <c r="BG111" s="551"/>
      <c r="BH111" s="551"/>
      <c r="BI111" s="551"/>
      <c r="BJ111" s="549"/>
      <c r="BK111" s="549"/>
      <c r="BL111" s="497"/>
    </row>
    <row r="112" spans="1:64" ht="15" customHeight="1" x14ac:dyDescent="0.2">
      <c r="A112" s="555"/>
      <c r="B112" s="558"/>
      <c r="C112" s="561"/>
      <c r="D112" s="523"/>
      <c r="E112" s="526"/>
      <c r="F112" s="529"/>
      <c r="G112" s="687"/>
      <c r="H112" s="532"/>
      <c r="I112" s="535"/>
      <c r="J112" s="690"/>
      <c r="K112" s="640"/>
      <c r="L112" s="494"/>
      <c r="M112" s="494"/>
      <c r="N112" s="740"/>
      <c r="O112" s="743"/>
      <c r="P112" s="517"/>
      <c r="Q112" s="506"/>
      <c r="R112" s="517"/>
      <c r="S112" s="506"/>
      <c r="T112" s="517"/>
      <c r="U112" s="506"/>
      <c r="V112" s="509"/>
      <c r="W112" s="506"/>
      <c r="X112" s="506"/>
      <c r="Y112" s="503"/>
      <c r="Z112" s="161"/>
      <c r="AA112" s="164"/>
      <c r="AB112" s="163"/>
      <c r="AC112" s="164"/>
      <c r="AD112" s="165" t="s">
        <v>1510</v>
      </c>
      <c r="AE112" s="163"/>
      <c r="AF112" s="166" t="s">
        <v>1510</v>
      </c>
      <c r="AG112" s="163"/>
      <c r="AH112" s="166" t="s">
        <v>1510</v>
      </c>
      <c r="AI112" s="167" t="s">
        <v>1510</v>
      </c>
      <c r="AJ112" s="168" t="s">
        <v>1510</v>
      </c>
      <c r="AK112" s="168" t="s">
        <v>1510</v>
      </c>
      <c r="AL112" s="169"/>
      <c r="AM112" s="169"/>
      <c r="AN112" s="169"/>
      <c r="AO112" s="500"/>
      <c r="AP112" s="500"/>
      <c r="AQ112" s="503"/>
      <c r="AR112" s="500"/>
      <c r="AS112" s="500"/>
      <c r="AT112" s="503"/>
      <c r="AU112" s="503"/>
      <c r="AV112" s="503"/>
      <c r="AW112" s="517"/>
      <c r="AX112" s="734"/>
      <c r="AY112" s="734"/>
      <c r="AZ112" s="734"/>
      <c r="BA112" s="734"/>
      <c r="BB112" s="737"/>
      <c r="BC112" s="549"/>
      <c r="BD112" s="549"/>
      <c r="BE112" s="551"/>
      <c r="BF112" s="551"/>
      <c r="BG112" s="551"/>
      <c r="BH112" s="551"/>
      <c r="BI112" s="551"/>
      <c r="BJ112" s="549"/>
      <c r="BK112" s="549"/>
      <c r="BL112" s="497"/>
    </row>
    <row r="113" spans="1:64" ht="15" customHeight="1" x14ac:dyDescent="0.2">
      <c r="A113" s="555"/>
      <c r="B113" s="558"/>
      <c r="C113" s="561"/>
      <c r="D113" s="523"/>
      <c r="E113" s="526"/>
      <c r="F113" s="529"/>
      <c r="G113" s="687"/>
      <c r="H113" s="532"/>
      <c r="I113" s="535"/>
      <c r="J113" s="690"/>
      <c r="K113" s="640"/>
      <c r="L113" s="494"/>
      <c r="M113" s="494"/>
      <c r="N113" s="740"/>
      <c r="O113" s="743"/>
      <c r="P113" s="517"/>
      <c r="Q113" s="506"/>
      <c r="R113" s="517"/>
      <c r="S113" s="506"/>
      <c r="T113" s="517"/>
      <c r="U113" s="506"/>
      <c r="V113" s="509"/>
      <c r="W113" s="506"/>
      <c r="X113" s="506"/>
      <c r="Y113" s="503"/>
      <c r="Z113" s="161"/>
      <c r="AA113" s="164"/>
      <c r="AB113" s="163"/>
      <c r="AC113" s="164"/>
      <c r="AD113" s="165" t="s">
        <v>1510</v>
      </c>
      <c r="AE113" s="163"/>
      <c r="AF113" s="166" t="s">
        <v>1510</v>
      </c>
      <c r="AG113" s="163"/>
      <c r="AH113" s="166" t="s">
        <v>1510</v>
      </c>
      <c r="AI113" s="167" t="s">
        <v>1510</v>
      </c>
      <c r="AJ113" s="168" t="s">
        <v>1510</v>
      </c>
      <c r="AK113" s="168" t="s">
        <v>1510</v>
      </c>
      <c r="AL113" s="169"/>
      <c r="AM113" s="169"/>
      <c r="AN113" s="169"/>
      <c r="AO113" s="500"/>
      <c r="AP113" s="500"/>
      <c r="AQ113" s="503"/>
      <c r="AR113" s="500"/>
      <c r="AS113" s="500"/>
      <c r="AT113" s="503"/>
      <c r="AU113" s="503"/>
      <c r="AV113" s="503"/>
      <c r="AW113" s="517"/>
      <c r="AX113" s="734"/>
      <c r="AY113" s="734"/>
      <c r="AZ113" s="734"/>
      <c r="BA113" s="734"/>
      <c r="BB113" s="737"/>
      <c r="BC113" s="549"/>
      <c r="BD113" s="549"/>
      <c r="BE113" s="551"/>
      <c r="BF113" s="551"/>
      <c r="BG113" s="551"/>
      <c r="BH113" s="551"/>
      <c r="BI113" s="551"/>
      <c r="BJ113" s="549"/>
      <c r="BK113" s="549"/>
      <c r="BL113" s="497"/>
    </row>
    <row r="114" spans="1:64" ht="15" customHeight="1" x14ac:dyDescent="0.2">
      <c r="A114" s="555"/>
      <c r="B114" s="558"/>
      <c r="C114" s="561"/>
      <c r="D114" s="523"/>
      <c r="E114" s="526"/>
      <c r="F114" s="529"/>
      <c r="G114" s="687"/>
      <c r="H114" s="532"/>
      <c r="I114" s="535"/>
      <c r="J114" s="690"/>
      <c r="K114" s="640"/>
      <c r="L114" s="494"/>
      <c r="M114" s="494"/>
      <c r="N114" s="740"/>
      <c r="O114" s="743"/>
      <c r="P114" s="517"/>
      <c r="Q114" s="506"/>
      <c r="R114" s="517"/>
      <c r="S114" s="506"/>
      <c r="T114" s="517"/>
      <c r="U114" s="506"/>
      <c r="V114" s="509"/>
      <c r="W114" s="506"/>
      <c r="X114" s="506"/>
      <c r="Y114" s="503"/>
      <c r="Z114" s="161"/>
      <c r="AA114" s="164"/>
      <c r="AB114" s="163"/>
      <c r="AC114" s="164"/>
      <c r="AD114" s="165" t="s">
        <v>1510</v>
      </c>
      <c r="AE114" s="163"/>
      <c r="AF114" s="166" t="s">
        <v>1510</v>
      </c>
      <c r="AG114" s="163"/>
      <c r="AH114" s="166" t="s">
        <v>1510</v>
      </c>
      <c r="AI114" s="167" t="s">
        <v>1510</v>
      </c>
      <c r="AJ114" s="168" t="s">
        <v>1510</v>
      </c>
      <c r="AK114" s="168" t="s">
        <v>1510</v>
      </c>
      <c r="AL114" s="169"/>
      <c r="AM114" s="169"/>
      <c r="AN114" s="169"/>
      <c r="AO114" s="500"/>
      <c r="AP114" s="500"/>
      <c r="AQ114" s="503"/>
      <c r="AR114" s="500"/>
      <c r="AS114" s="500"/>
      <c r="AT114" s="503"/>
      <c r="AU114" s="503"/>
      <c r="AV114" s="503"/>
      <c r="AW114" s="517"/>
      <c r="AX114" s="734"/>
      <c r="AY114" s="734"/>
      <c r="AZ114" s="734"/>
      <c r="BA114" s="734"/>
      <c r="BB114" s="737"/>
      <c r="BC114" s="549"/>
      <c r="BD114" s="549"/>
      <c r="BE114" s="551"/>
      <c r="BF114" s="551"/>
      <c r="BG114" s="551"/>
      <c r="BH114" s="551"/>
      <c r="BI114" s="551"/>
      <c r="BJ114" s="549"/>
      <c r="BK114" s="549"/>
      <c r="BL114" s="497"/>
    </row>
    <row r="115" spans="1:64" ht="15.75" customHeight="1" thickBot="1" x14ac:dyDescent="0.25">
      <c r="A115" s="556"/>
      <c r="B115" s="559"/>
      <c r="C115" s="562"/>
      <c r="D115" s="524"/>
      <c r="E115" s="527"/>
      <c r="F115" s="530"/>
      <c r="G115" s="688"/>
      <c r="H115" s="533"/>
      <c r="I115" s="536"/>
      <c r="J115" s="691"/>
      <c r="K115" s="641"/>
      <c r="L115" s="495"/>
      <c r="M115" s="495"/>
      <c r="N115" s="741"/>
      <c r="O115" s="744"/>
      <c r="P115" s="518"/>
      <c r="Q115" s="507"/>
      <c r="R115" s="518"/>
      <c r="S115" s="507"/>
      <c r="T115" s="518"/>
      <c r="U115" s="507"/>
      <c r="V115" s="510"/>
      <c r="W115" s="507"/>
      <c r="X115" s="507"/>
      <c r="Y115" s="504"/>
      <c r="Z115" s="171"/>
      <c r="AA115" s="172"/>
      <c r="AB115" s="173"/>
      <c r="AC115" s="172"/>
      <c r="AD115" s="185" t="s">
        <v>1510</v>
      </c>
      <c r="AE115" s="237"/>
      <c r="AF115" s="175" t="s">
        <v>1510</v>
      </c>
      <c r="AG115" s="237"/>
      <c r="AH115" s="175" t="s">
        <v>1510</v>
      </c>
      <c r="AI115" s="176" t="s">
        <v>1510</v>
      </c>
      <c r="AJ115" s="168" t="s">
        <v>1510</v>
      </c>
      <c r="AK115" s="168" t="s">
        <v>1510</v>
      </c>
      <c r="AL115" s="178"/>
      <c r="AM115" s="178"/>
      <c r="AN115" s="178"/>
      <c r="AO115" s="501"/>
      <c r="AP115" s="501"/>
      <c r="AQ115" s="504"/>
      <c r="AR115" s="501"/>
      <c r="AS115" s="501"/>
      <c r="AT115" s="504"/>
      <c r="AU115" s="504"/>
      <c r="AV115" s="504"/>
      <c r="AW115" s="518"/>
      <c r="AX115" s="735"/>
      <c r="AY115" s="735"/>
      <c r="AZ115" s="735"/>
      <c r="BA115" s="735"/>
      <c r="BB115" s="738"/>
      <c r="BC115" s="550"/>
      <c r="BD115" s="550"/>
      <c r="BE115" s="552"/>
      <c r="BF115" s="552"/>
      <c r="BG115" s="552"/>
      <c r="BH115" s="552"/>
      <c r="BI115" s="552"/>
      <c r="BJ115" s="550"/>
      <c r="BK115" s="550"/>
      <c r="BL115" s="553"/>
    </row>
    <row r="116" spans="1:64" ht="60.75" customHeight="1" x14ac:dyDescent="0.2">
      <c r="A116" s="554" t="s">
        <v>106</v>
      </c>
      <c r="B116" s="557" t="s">
        <v>92</v>
      </c>
      <c r="C116" s="560" t="s">
        <v>277</v>
      </c>
      <c r="D116" s="718" t="s">
        <v>162</v>
      </c>
      <c r="E116" s="525" t="s">
        <v>127</v>
      </c>
      <c r="F116" s="525">
        <v>1</v>
      </c>
      <c r="G116" s="650" t="s">
        <v>278</v>
      </c>
      <c r="H116" s="650"/>
      <c r="I116" s="623" t="s">
        <v>1955</v>
      </c>
      <c r="J116" s="537" t="s">
        <v>16</v>
      </c>
      <c r="K116" s="540" t="s">
        <v>1956</v>
      </c>
      <c r="L116" s="537"/>
      <c r="M116" s="537"/>
      <c r="N116" s="650" t="s">
        <v>1957</v>
      </c>
      <c r="O116" s="664">
        <v>0.8</v>
      </c>
      <c r="P116" s="712" t="s">
        <v>71</v>
      </c>
      <c r="Q116" s="721">
        <v>0.4</v>
      </c>
      <c r="R116" s="712" t="s">
        <v>9</v>
      </c>
      <c r="S116" s="721">
        <v>0.4</v>
      </c>
      <c r="T116" s="712" t="s">
        <v>10</v>
      </c>
      <c r="U116" s="721">
        <v>0.6</v>
      </c>
      <c r="V116" s="724" t="s">
        <v>10</v>
      </c>
      <c r="W116" s="721">
        <v>0.6</v>
      </c>
      <c r="X116" s="721" t="s">
        <v>1834</v>
      </c>
      <c r="Y116" s="629" t="s">
        <v>10</v>
      </c>
      <c r="Z116" s="152">
        <v>1</v>
      </c>
      <c r="AA116" s="153" t="s">
        <v>1963</v>
      </c>
      <c r="AB116" s="154" t="s">
        <v>170</v>
      </c>
      <c r="AC116" s="153" t="s">
        <v>1964</v>
      </c>
      <c r="AD116" s="155" t="s">
        <v>1513</v>
      </c>
      <c r="AE116" s="154" t="s">
        <v>64</v>
      </c>
      <c r="AF116" s="156">
        <v>0.25</v>
      </c>
      <c r="AG116" s="154" t="s">
        <v>77</v>
      </c>
      <c r="AH116" s="156">
        <v>0.15</v>
      </c>
      <c r="AI116" s="157">
        <v>0.4</v>
      </c>
      <c r="AJ116" s="158">
        <v>0.24</v>
      </c>
      <c r="AK116" s="158">
        <v>0.6</v>
      </c>
      <c r="AL116" s="159" t="s">
        <v>66</v>
      </c>
      <c r="AM116" s="159" t="s">
        <v>67</v>
      </c>
      <c r="AN116" s="159" t="s">
        <v>80</v>
      </c>
      <c r="AO116" s="709">
        <v>0.4</v>
      </c>
      <c r="AP116" s="709">
        <v>0.24</v>
      </c>
      <c r="AQ116" s="629" t="s">
        <v>71</v>
      </c>
      <c r="AR116" s="709">
        <v>0.6</v>
      </c>
      <c r="AS116" s="709">
        <v>0.44999999999999996</v>
      </c>
      <c r="AT116" s="629" t="s">
        <v>10</v>
      </c>
      <c r="AU116" s="629" t="s">
        <v>10</v>
      </c>
      <c r="AV116" s="629" t="s">
        <v>10</v>
      </c>
      <c r="AW116" s="712" t="s">
        <v>167</v>
      </c>
      <c r="AX116" s="727" t="s">
        <v>1973</v>
      </c>
      <c r="AY116" s="727" t="s">
        <v>1974</v>
      </c>
      <c r="AZ116" s="730" t="s">
        <v>287</v>
      </c>
      <c r="BA116" s="730" t="s">
        <v>1975</v>
      </c>
      <c r="BB116" s="730" t="s">
        <v>1594</v>
      </c>
      <c r="BC116" s="493"/>
      <c r="BD116" s="493"/>
      <c r="BE116" s="511"/>
      <c r="BF116" s="511"/>
      <c r="BG116" s="511"/>
      <c r="BH116" s="511"/>
      <c r="BI116" s="511"/>
      <c r="BJ116" s="493"/>
      <c r="BK116" s="493"/>
      <c r="BL116" s="496"/>
    </row>
    <row r="117" spans="1:64" ht="62.25" x14ac:dyDescent="0.2">
      <c r="A117" s="555"/>
      <c r="B117" s="558"/>
      <c r="C117" s="561"/>
      <c r="D117" s="719"/>
      <c r="E117" s="526"/>
      <c r="F117" s="526"/>
      <c r="G117" s="651"/>
      <c r="H117" s="651"/>
      <c r="I117" s="624"/>
      <c r="J117" s="538"/>
      <c r="K117" s="541"/>
      <c r="L117" s="538"/>
      <c r="M117" s="538"/>
      <c r="N117" s="651"/>
      <c r="O117" s="665"/>
      <c r="P117" s="713"/>
      <c r="Q117" s="722"/>
      <c r="R117" s="713"/>
      <c r="S117" s="722"/>
      <c r="T117" s="713"/>
      <c r="U117" s="722"/>
      <c r="V117" s="725"/>
      <c r="W117" s="722"/>
      <c r="X117" s="722"/>
      <c r="Y117" s="630"/>
      <c r="Z117" s="161">
        <v>2</v>
      </c>
      <c r="AA117" s="162" t="s">
        <v>1965</v>
      </c>
      <c r="AB117" s="163" t="s">
        <v>165</v>
      </c>
      <c r="AC117" s="164" t="s">
        <v>1964</v>
      </c>
      <c r="AD117" s="165" t="s">
        <v>1522</v>
      </c>
      <c r="AE117" s="163" t="s">
        <v>76</v>
      </c>
      <c r="AF117" s="166">
        <v>0.1</v>
      </c>
      <c r="AG117" s="163" t="s">
        <v>77</v>
      </c>
      <c r="AH117" s="166">
        <v>0.15</v>
      </c>
      <c r="AI117" s="167">
        <v>0.25</v>
      </c>
      <c r="AJ117" s="168">
        <v>0.24</v>
      </c>
      <c r="AK117" s="168">
        <v>0.44999999999999996</v>
      </c>
      <c r="AL117" s="169" t="s">
        <v>66</v>
      </c>
      <c r="AM117" s="169" t="s">
        <v>67</v>
      </c>
      <c r="AN117" s="169" t="s">
        <v>80</v>
      </c>
      <c r="AO117" s="710"/>
      <c r="AP117" s="710"/>
      <c r="AQ117" s="630"/>
      <c r="AR117" s="710"/>
      <c r="AS117" s="710"/>
      <c r="AT117" s="630"/>
      <c r="AU117" s="630"/>
      <c r="AV117" s="630"/>
      <c r="AW117" s="713"/>
      <c r="AX117" s="728"/>
      <c r="AY117" s="728"/>
      <c r="AZ117" s="731"/>
      <c r="BA117" s="731"/>
      <c r="BB117" s="731"/>
      <c r="BC117" s="549"/>
      <c r="BD117" s="549"/>
      <c r="BE117" s="551"/>
      <c r="BF117" s="551"/>
      <c r="BG117" s="551"/>
      <c r="BH117" s="551"/>
      <c r="BI117" s="551"/>
      <c r="BJ117" s="549"/>
      <c r="BK117" s="549"/>
      <c r="BL117" s="497"/>
    </row>
    <row r="118" spans="1:64" x14ac:dyDescent="0.2">
      <c r="A118" s="555"/>
      <c r="B118" s="558"/>
      <c r="C118" s="561"/>
      <c r="D118" s="719"/>
      <c r="E118" s="526"/>
      <c r="F118" s="526"/>
      <c r="G118" s="651"/>
      <c r="H118" s="651"/>
      <c r="I118" s="624"/>
      <c r="J118" s="538"/>
      <c r="K118" s="541"/>
      <c r="L118" s="538"/>
      <c r="M118" s="538"/>
      <c r="N118" s="651"/>
      <c r="O118" s="665"/>
      <c r="P118" s="713"/>
      <c r="Q118" s="722"/>
      <c r="R118" s="713"/>
      <c r="S118" s="722"/>
      <c r="T118" s="713"/>
      <c r="U118" s="722"/>
      <c r="V118" s="725"/>
      <c r="W118" s="722"/>
      <c r="X118" s="722"/>
      <c r="Y118" s="630"/>
      <c r="Z118" s="161"/>
      <c r="AA118" s="162"/>
      <c r="AB118" s="163"/>
      <c r="AC118" s="162"/>
      <c r="AD118" s="165" t="s">
        <v>1510</v>
      </c>
      <c r="AE118" s="163"/>
      <c r="AF118" s="166" t="s">
        <v>1510</v>
      </c>
      <c r="AG118" s="163"/>
      <c r="AH118" s="166" t="s">
        <v>1510</v>
      </c>
      <c r="AI118" s="167" t="s">
        <v>1510</v>
      </c>
      <c r="AJ118" s="168" t="s">
        <v>1510</v>
      </c>
      <c r="AK118" s="168" t="s">
        <v>1510</v>
      </c>
      <c r="AL118" s="169"/>
      <c r="AM118" s="169"/>
      <c r="AN118" s="169"/>
      <c r="AO118" s="710"/>
      <c r="AP118" s="710"/>
      <c r="AQ118" s="630"/>
      <c r="AR118" s="710"/>
      <c r="AS118" s="710"/>
      <c r="AT118" s="630"/>
      <c r="AU118" s="630"/>
      <c r="AV118" s="630"/>
      <c r="AW118" s="713"/>
      <c r="AX118" s="728"/>
      <c r="AY118" s="728"/>
      <c r="AZ118" s="731"/>
      <c r="BA118" s="731"/>
      <c r="BB118" s="731"/>
      <c r="BC118" s="549"/>
      <c r="BD118" s="549"/>
      <c r="BE118" s="551"/>
      <c r="BF118" s="551"/>
      <c r="BG118" s="551"/>
      <c r="BH118" s="551"/>
      <c r="BI118" s="551"/>
      <c r="BJ118" s="549"/>
      <c r="BK118" s="549"/>
      <c r="BL118" s="497"/>
    </row>
    <row r="119" spans="1:64" x14ac:dyDescent="0.2">
      <c r="A119" s="555"/>
      <c r="B119" s="558"/>
      <c r="C119" s="561"/>
      <c r="D119" s="719"/>
      <c r="E119" s="526"/>
      <c r="F119" s="526"/>
      <c r="G119" s="651"/>
      <c r="H119" s="651"/>
      <c r="I119" s="624"/>
      <c r="J119" s="538"/>
      <c r="K119" s="541"/>
      <c r="L119" s="538"/>
      <c r="M119" s="538"/>
      <c r="N119" s="651"/>
      <c r="O119" s="665"/>
      <c r="P119" s="713"/>
      <c r="Q119" s="722"/>
      <c r="R119" s="713"/>
      <c r="S119" s="722"/>
      <c r="T119" s="713"/>
      <c r="U119" s="722"/>
      <c r="V119" s="725"/>
      <c r="W119" s="722"/>
      <c r="X119" s="722"/>
      <c r="Y119" s="630"/>
      <c r="Z119" s="161"/>
      <c r="AA119" s="164"/>
      <c r="AB119" s="163"/>
      <c r="AC119" s="164"/>
      <c r="AD119" s="165" t="s">
        <v>1510</v>
      </c>
      <c r="AE119" s="163"/>
      <c r="AF119" s="166" t="s">
        <v>1510</v>
      </c>
      <c r="AG119" s="163"/>
      <c r="AH119" s="166" t="s">
        <v>1510</v>
      </c>
      <c r="AI119" s="167" t="s">
        <v>1510</v>
      </c>
      <c r="AJ119" s="168" t="s">
        <v>1510</v>
      </c>
      <c r="AK119" s="168" t="s">
        <v>1510</v>
      </c>
      <c r="AL119" s="169"/>
      <c r="AM119" s="169"/>
      <c r="AN119" s="169"/>
      <c r="AO119" s="710"/>
      <c r="AP119" s="710"/>
      <c r="AQ119" s="630"/>
      <c r="AR119" s="710"/>
      <c r="AS119" s="710"/>
      <c r="AT119" s="630"/>
      <c r="AU119" s="630"/>
      <c r="AV119" s="630"/>
      <c r="AW119" s="713"/>
      <c r="AX119" s="728"/>
      <c r="AY119" s="728"/>
      <c r="AZ119" s="731"/>
      <c r="BA119" s="731"/>
      <c r="BB119" s="731"/>
      <c r="BC119" s="549"/>
      <c r="BD119" s="549"/>
      <c r="BE119" s="551"/>
      <c r="BF119" s="551"/>
      <c r="BG119" s="551"/>
      <c r="BH119" s="551"/>
      <c r="BI119" s="551"/>
      <c r="BJ119" s="549"/>
      <c r="BK119" s="549"/>
      <c r="BL119" s="497"/>
    </row>
    <row r="120" spans="1:64" x14ac:dyDescent="0.2">
      <c r="A120" s="555"/>
      <c r="B120" s="558"/>
      <c r="C120" s="561"/>
      <c r="D120" s="719"/>
      <c r="E120" s="526"/>
      <c r="F120" s="526"/>
      <c r="G120" s="651"/>
      <c r="H120" s="651"/>
      <c r="I120" s="624"/>
      <c r="J120" s="538"/>
      <c r="K120" s="541"/>
      <c r="L120" s="538"/>
      <c r="M120" s="538"/>
      <c r="N120" s="651"/>
      <c r="O120" s="665"/>
      <c r="P120" s="713"/>
      <c r="Q120" s="722"/>
      <c r="R120" s="713"/>
      <c r="S120" s="722"/>
      <c r="T120" s="713"/>
      <c r="U120" s="722"/>
      <c r="V120" s="725"/>
      <c r="W120" s="722"/>
      <c r="X120" s="722"/>
      <c r="Y120" s="630"/>
      <c r="Z120" s="161"/>
      <c r="AA120" s="162"/>
      <c r="AB120" s="163"/>
      <c r="AC120" s="164"/>
      <c r="AD120" s="165" t="s">
        <v>1510</v>
      </c>
      <c r="AE120" s="163"/>
      <c r="AF120" s="166" t="s">
        <v>1510</v>
      </c>
      <c r="AG120" s="163"/>
      <c r="AH120" s="166" t="s">
        <v>1510</v>
      </c>
      <c r="AI120" s="167" t="s">
        <v>1510</v>
      </c>
      <c r="AJ120" s="168" t="s">
        <v>1510</v>
      </c>
      <c r="AK120" s="168" t="s">
        <v>1510</v>
      </c>
      <c r="AL120" s="169"/>
      <c r="AM120" s="169"/>
      <c r="AN120" s="169"/>
      <c r="AO120" s="710"/>
      <c r="AP120" s="710"/>
      <c r="AQ120" s="630"/>
      <c r="AR120" s="710"/>
      <c r="AS120" s="710"/>
      <c r="AT120" s="630"/>
      <c r="AU120" s="630"/>
      <c r="AV120" s="630"/>
      <c r="AW120" s="713"/>
      <c r="AX120" s="728"/>
      <c r="AY120" s="728"/>
      <c r="AZ120" s="731"/>
      <c r="BA120" s="731"/>
      <c r="BB120" s="731"/>
      <c r="BC120" s="549"/>
      <c r="BD120" s="549"/>
      <c r="BE120" s="551"/>
      <c r="BF120" s="551"/>
      <c r="BG120" s="551"/>
      <c r="BH120" s="551"/>
      <c r="BI120" s="551"/>
      <c r="BJ120" s="549"/>
      <c r="BK120" s="549"/>
      <c r="BL120" s="497"/>
    </row>
    <row r="121" spans="1:64" ht="13.5" thickBot="1" x14ac:dyDescent="0.25">
      <c r="A121" s="555"/>
      <c r="B121" s="558"/>
      <c r="C121" s="561"/>
      <c r="D121" s="720"/>
      <c r="E121" s="527"/>
      <c r="F121" s="527"/>
      <c r="G121" s="652"/>
      <c r="H121" s="652"/>
      <c r="I121" s="625"/>
      <c r="J121" s="539"/>
      <c r="K121" s="542"/>
      <c r="L121" s="539"/>
      <c r="M121" s="539"/>
      <c r="N121" s="652"/>
      <c r="O121" s="666"/>
      <c r="P121" s="714"/>
      <c r="Q121" s="723"/>
      <c r="R121" s="714"/>
      <c r="S121" s="723"/>
      <c r="T121" s="714"/>
      <c r="U121" s="723"/>
      <c r="V121" s="726"/>
      <c r="W121" s="723"/>
      <c r="X121" s="723"/>
      <c r="Y121" s="631"/>
      <c r="Z121" s="171"/>
      <c r="AA121" s="257"/>
      <c r="AB121" s="173"/>
      <c r="AC121" s="172"/>
      <c r="AD121" s="185" t="s">
        <v>1510</v>
      </c>
      <c r="AE121" s="173"/>
      <c r="AF121" s="175" t="s">
        <v>1510</v>
      </c>
      <c r="AG121" s="173"/>
      <c r="AH121" s="175" t="s">
        <v>1510</v>
      </c>
      <c r="AI121" s="176" t="s">
        <v>1510</v>
      </c>
      <c r="AJ121" s="168" t="s">
        <v>1510</v>
      </c>
      <c r="AK121" s="168" t="s">
        <v>1510</v>
      </c>
      <c r="AL121" s="178"/>
      <c r="AM121" s="178"/>
      <c r="AN121" s="178"/>
      <c r="AO121" s="711"/>
      <c r="AP121" s="711"/>
      <c r="AQ121" s="631"/>
      <c r="AR121" s="711"/>
      <c r="AS121" s="711"/>
      <c r="AT121" s="631"/>
      <c r="AU121" s="631"/>
      <c r="AV121" s="631"/>
      <c r="AW121" s="714"/>
      <c r="AX121" s="729"/>
      <c r="AY121" s="729"/>
      <c r="AZ121" s="732"/>
      <c r="BA121" s="732"/>
      <c r="BB121" s="732"/>
      <c r="BC121" s="550"/>
      <c r="BD121" s="550"/>
      <c r="BE121" s="552"/>
      <c r="BF121" s="552"/>
      <c r="BG121" s="552"/>
      <c r="BH121" s="552"/>
      <c r="BI121" s="552"/>
      <c r="BJ121" s="550"/>
      <c r="BK121" s="550"/>
      <c r="BL121" s="553"/>
    </row>
    <row r="122" spans="1:64" ht="70.5" customHeight="1" x14ac:dyDescent="0.2">
      <c r="A122" s="555"/>
      <c r="B122" s="558"/>
      <c r="C122" s="561"/>
      <c r="D122" s="718" t="s">
        <v>162</v>
      </c>
      <c r="E122" s="525" t="s">
        <v>127</v>
      </c>
      <c r="F122" s="525">
        <v>2</v>
      </c>
      <c r="G122" s="537" t="s">
        <v>284</v>
      </c>
      <c r="H122" s="650"/>
      <c r="I122" s="534" t="s">
        <v>1958</v>
      </c>
      <c r="J122" s="537" t="s">
        <v>16</v>
      </c>
      <c r="K122" s="540" t="s">
        <v>1959</v>
      </c>
      <c r="L122" s="537"/>
      <c r="M122" s="537"/>
      <c r="N122" s="650" t="s">
        <v>1960</v>
      </c>
      <c r="O122" s="664">
        <v>0.75</v>
      </c>
      <c r="P122" s="712" t="s">
        <v>72</v>
      </c>
      <c r="Q122" s="721">
        <v>0.8</v>
      </c>
      <c r="R122" s="712"/>
      <c r="S122" s="721" t="s">
        <v>1510</v>
      </c>
      <c r="T122" s="712" t="s">
        <v>10</v>
      </c>
      <c r="U122" s="721">
        <v>0.6</v>
      </c>
      <c r="V122" s="724" t="s">
        <v>10</v>
      </c>
      <c r="W122" s="721">
        <v>0.6</v>
      </c>
      <c r="X122" s="721" t="s">
        <v>1884</v>
      </c>
      <c r="Y122" s="629" t="s">
        <v>1517</v>
      </c>
      <c r="Z122" s="152">
        <v>1</v>
      </c>
      <c r="AA122" s="258" t="s">
        <v>1966</v>
      </c>
      <c r="AB122" s="154" t="s">
        <v>170</v>
      </c>
      <c r="AC122" s="179" t="s">
        <v>285</v>
      </c>
      <c r="AD122" s="155" t="s">
        <v>1513</v>
      </c>
      <c r="AE122" s="154" t="s">
        <v>64</v>
      </c>
      <c r="AF122" s="156">
        <v>0.25</v>
      </c>
      <c r="AG122" s="154" t="s">
        <v>77</v>
      </c>
      <c r="AH122" s="156">
        <v>0.15</v>
      </c>
      <c r="AI122" s="157">
        <v>0.4</v>
      </c>
      <c r="AJ122" s="158">
        <v>0.48</v>
      </c>
      <c r="AK122" s="158">
        <v>0.6</v>
      </c>
      <c r="AL122" s="159" t="s">
        <v>66</v>
      </c>
      <c r="AM122" s="159" t="s">
        <v>67</v>
      </c>
      <c r="AN122" s="159" t="s">
        <v>80</v>
      </c>
      <c r="AO122" s="709">
        <v>0.8</v>
      </c>
      <c r="AP122" s="709">
        <v>6.2207999999999986E-2</v>
      </c>
      <c r="AQ122" s="629" t="s">
        <v>70</v>
      </c>
      <c r="AR122" s="709">
        <v>0.6</v>
      </c>
      <c r="AS122" s="709">
        <v>0.44999999999999996</v>
      </c>
      <c r="AT122" s="629" t="s">
        <v>10</v>
      </c>
      <c r="AU122" s="629" t="s">
        <v>1517</v>
      </c>
      <c r="AV122" s="629" t="s">
        <v>10</v>
      </c>
      <c r="AW122" s="712" t="s">
        <v>167</v>
      </c>
      <c r="AX122" s="537" t="s">
        <v>1976</v>
      </c>
      <c r="AY122" s="537" t="s">
        <v>286</v>
      </c>
      <c r="AZ122" s="537" t="s">
        <v>287</v>
      </c>
      <c r="BA122" s="537" t="s">
        <v>288</v>
      </c>
      <c r="BB122" s="706" t="s">
        <v>1567</v>
      </c>
      <c r="BC122" s="493"/>
      <c r="BD122" s="493"/>
      <c r="BE122" s="511"/>
      <c r="BF122" s="511"/>
      <c r="BG122" s="511"/>
      <c r="BH122" s="511"/>
      <c r="BI122" s="511"/>
      <c r="BJ122" s="493"/>
      <c r="BK122" s="493"/>
      <c r="BL122" s="496"/>
    </row>
    <row r="123" spans="1:64" ht="62.25" x14ac:dyDescent="0.2">
      <c r="A123" s="555"/>
      <c r="B123" s="558"/>
      <c r="C123" s="561"/>
      <c r="D123" s="719"/>
      <c r="E123" s="526"/>
      <c r="F123" s="526"/>
      <c r="G123" s="538"/>
      <c r="H123" s="651"/>
      <c r="I123" s="535"/>
      <c r="J123" s="538"/>
      <c r="K123" s="541"/>
      <c r="L123" s="538"/>
      <c r="M123" s="538"/>
      <c r="N123" s="651"/>
      <c r="O123" s="665"/>
      <c r="P123" s="713"/>
      <c r="Q123" s="722"/>
      <c r="R123" s="713"/>
      <c r="S123" s="722"/>
      <c r="T123" s="713"/>
      <c r="U123" s="722"/>
      <c r="V123" s="725"/>
      <c r="W123" s="722"/>
      <c r="X123" s="722"/>
      <c r="Y123" s="630"/>
      <c r="Z123" s="161">
        <v>2</v>
      </c>
      <c r="AA123" s="162" t="s">
        <v>1967</v>
      </c>
      <c r="AB123" s="169" t="s">
        <v>170</v>
      </c>
      <c r="AC123" s="162" t="s">
        <v>281</v>
      </c>
      <c r="AD123" s="182" t="s">
        <v>1513</v>
      </c>
      <c r="AE123" s="169" t="s">
        <v>64</v>
      </c>
      <c r="AF123" s="166">
        <v>0.25</v>
      </c>
      <c r="AG123" s="169" t="s">
        <v>77</v>
      </c>
      <c r="AH123" s="166">
        <v>0.15</v>
      </c>
      <c r="AI123" s="167">
        <v>0.4</v>
      </c>
      <c r="AJ123" s="183">
        <v>0.28799999999999998</v>
      </c>
      <c r="AK123" s="183">
        <v>0.6</v>
      </c>
      <c r="AL123" s="169" t="s">
        <v>66</v>
      </c>
      <c r="AM123" s="169" t="s">
        <v>67</v>
      </c>
      <c r="AN123" s="169" t="s">
        <v>80</v>
      </c>
      <c r="AO123" s="710"/>
      <c r="AP123" s="710"/>
      <c r="AQ123" s="630"/>
      <c r="AR123" s="710"/>
      <c r="AS123" s="710"/>
      <c r="AT123" s="630"/>
      <c r="AU123" s="630"/>
      <c r="AV123" s="630"/>
      <c r="AW123" s="713"/>
      <c r="AX123" s="538"/>
      <c r="AY123" s="538"/>
      <c r="AZ123" s="538"/>
      <c r="BA123" s="538"/>
      <c r="BB123" s="707"/>
      <c r="BC123" s="549"/>
      <c r="BD123" s="549"/>
      <c r="BE123" s="551"/>
      <c r="BF123" s="551"/>
      <c r="BG123" s="551"/>
      <c r="BH123" s="551"/>
      <c r="BI123" s="551"/>
      <c r="BJ123" s="549"/>
      <c r="BK123" s="549"/>
      <c r="BL123" s="497"/>
    </row>
    <row r="124" spans="1:64" ht="62.25" x14ac:dyDescent="0.2">
      <c r="A124" s="555"/>
      <c r="B124" s="558"/>
      <c r="C124" s="561"/>
      <c r="D124" s="719"/>
      <c r="E124" s="526"/>
      <c r="F124" s="526"/>
      <c r="G124" s="538"/>
      <c r="H124" s="651"/>
      <c r="I124" s="535"/>
      <c r="J124" s="538"/>
      <c r="K124" s="541"/>
      <c r="L124" s="538"/>
      <c r="M124" s="538"/>
      <c r="N124" s="651"/>
      <c r="O124" s="665"/>
      <c r="P124" s="713"/>
      <c r="Q124" s="722"/>
      <c r="R124" s="713"/>
      <c r="S124" s="722"/>
      <c r="T124" s="713"/>
      <c r="U124" s="722"/>
      <c r="V124" s="725"/>
      <c r="W124" s="722"/>
      <c r="X124" s="722"/>
      <c r="Y124" s="630"/>
      <c r="Z124" s="161">
        <v>3</v>
      </c>
      <c r="AA124" s="162" t="s">
        <v>1968</v>
      </c>
      <c r="AB124" s="169" t="s">
        <v>165</v>
      </c>
      <c r="AC124" s="162" t="s">
        <v>289</v>
      </c>
      <c r="AD124" s="165" t="s">
        <v>1513</v>
      </c>
      <c r="AE124" s="163" t="s">
        <v>64</v>
      </c>
      <c r="AF124" s="166">
        <v>0.25</v>
      </c>
      <c r="AG124" s="163" t="s">
        <v>77</v>
      </c>
      <c r="AH124" s="166">
        <v>0.15</v>
      </c>
      <c r="AI124" s="167">
        <v>0.4</v>
      </c>
      <c r="AJ124" s="168">
        <v>0.17279999999999998</v>
      </c>
      <c r="AK124" s="168">
        <v>0.6</v>
      </c>
      <c r="AL124" s="169" t="s">
        <v>66</v>
      </c>
      <c r="AM124" s="169" t="s">
        <v>67</v>
      </c>
      <c r="AN124" s="169" t="s">
        <v>80</v>
      </c>
      <c r="AO124" s="710"/>
      <c r="AP124" s="710"/>
      <c r="AQ124" s="630"/>
      <c r="AR124" s="710"/>
      <c r="AS124" s="710"/>
      <c r="AT124" s="630"/>
      <c r="AU124" s="630"/>
      <c r="AV124" s="630"/>
      <c r="AW124" s="713"/>
      <c r="AX124" s="538"/>
      <c r="AY124" s="538"/>
      <c r="AZ124" s="538"/>
      <c r="BA124" s="538"/>
      <c r="BB124" s="707"/>
      <c r="BC124" s="549"/>
      <c r="BD124" s="549"/>
      <c r="BE124" s="551"/>
      <c r="BF124" s="551"/>
      <c r="BG124" s="551"/>
      <c r="BH124" s="551"/>
      <c r="BI124" s="551"/>
      <c r="BJ124" s="549"/>
      <c r="BK124" s="549"/>
      <c r="BL124" s="497"/>
    </row>
    <row r="125" spans="1:64" ht="62.25" x14ac:dyDescent="0.2">
      <c r="A125" s="555"/>
      <c r="B125" s="558"/>
      <c r="C125" s="561"/>
      <c r="D125" s="719"/>
      <c r="E125" s="526"/>
      <c r="F125" s="526"/>
      <c r="G125" s="538"/>
      <c r="H125" s="651"/>
      <c r="I125" s="535"/>
      <c r="J125" s="538"/>
      <c r="K125" s="541"/>
      <c r="L125" s="538"/>
      <c r="M125" s="538"/>
      <c r="N125" s="651"/>
      <c r="O125" s="665"/>
      <c r="P125" s="713"/>
      <c r="Q125" s="722"/>
      <c r="R125" s="713"/>
      <c r="S125" s="722"/>
      <c r="T125" s="713"/>
      <c r="U125" s="722"/>
      <c r="V125" s="725"/>
      <c r="W125" s="722"/>
      <c r="X125" s="722"/>
      <c r="Y125" s="630"/>
      <c r="Z125" s="161">
        <v>4</v>
      </c>
      <c r="AA125" s="162" t="s">
        <v>1969</v>
      </c>
      <c r="AB125" s="169" t="s">
        <v>170</v>
      </c>
      <c r="AC125" s="162" t="s">
        <v>290</v>
      </c>
      <c r="AD125" s="165" t="s">
        <v>1513</v>
      </c>
      <c r="AE125" s="163" t="s">
        <v>64</v>
      </c>
      <c r="AF125" s="166">
        <v>0.25</v>
      </c>
      <c r="AG125" s="163" t="s">
        <v>77</v>
      </c>
      <c r="AH125" s="166">
        <v>0.15</v>
      </c>
      <c r="AI125" s="167">
        <v>0.4</v>
      </c>
      <c r="AJ125" s="168">
        <v>0.10367999999999998</v>
      </c>
      <c r="AK125" s="168">
        <v>0.6</v>
      </c>
      <c r="AL125" s="169" t="s">
        <v>66</v>
      </c>
      <c r="AM125" s="169" t="s">
        <v>67</v>
      </c>
      <c r="AN125" s="169" t="s">
        <v>80</v>
      </c>
      <c r="AO125" s="710"/>
      <c r="AP125" s="710"/>
      <c r="AQ125" s="630"/>
      <c r="AR125" s="710"/>
      <c r="AS125" s="710"/>
      <c r="AT125" s="630"/>
      <c r="AU125" s="630"/>
      <c r="AV125" s="630"/>
      <c r="AW125" s="713"/>
      <c r="AX125" s="538"/>
      <c r="AY125" s="538"/>
      <c r="AZ125" s="538"/>
      <c r="BA125" s="538"/>
      <c r="BB125" s="707"/>
      <c r="BC125" s="549"/>
      <c r="BD125" s="549"/>
      <c r="BE125" s="551"/>
      <c r="BF125" s="551"/>
      <c r="BG125" s="551"/>
      <c r="BH125" s="551"/>
      <c r="BI125" s="551"/>
      <c r="BJ125" s="549"/>
      <c r="BK125" s="549"/>
      <c r="BL125" s="497"/>
    </row>
    <row r="126" spans="1:64" ht="62.25" x14ac:dyDescent="0.2">
      <c r="A126" s="555"/>
      <c r="B126" s="558"/>
      <c r="C126" s="561"/>
      <c r="D126" s="719"/>
      <c r="E126" s="526"/>
      <c r="F126" s="526"/>
      <c r="G126" s="538"/>
      <c r="H126" s="651"/>
      <c r="I126" s="535"/>
      <c r="J126" s="538"/>
      <c r="K126" s="541"/>
      <c r="L126" s="538"/>
      <c r="M126" s="538"/>
      <c r="N126" s="651"/>
      <c r="O126" s="665"/>
      <c r="P126" s="713"/>
      <c r="Q126" s="722"/>
      <c r="R126" s="713"/>
      <c r="S126" s="722"/>
      <c r="T126" s="713"/>
      <c r="U126" s="722"/>
      <c r="V126" s="725"/>
      <c r="W126" s="722"/>
      <c r="X126" s="722"/>
      <c r="Y126" s="630"/>
      <c r="Z126" s="161">
        <v>5</v>
      </c>
      <c r="AA126" s="162" t="s">
        <v>1970</v>
      </c>
      <c r="AB126" s="169" t="s">
        <v>170</v>
      </c>
      <c r="AC126" s="162" t="s">
        <v>291</v>
      </c>
      <c r="AD126" s="165" t="s">
        <v>1522</v>
      </c>
      <c r="AE126" s="169" t="s">
        <v>76</v>
      </c>
      <c r="AF126" s="166">
        <v>0.1</v>
      </c>
      <c r="AG126" s="163" t="s">
        <v>77</v>
      </c>
      <c r="AH126" s="166">
        <v>0.15</v>
      </c>
      <c r="AI126" s="167">
        <v>0.25</v>
      </c>
      <c r="AJ126" s="168">
        <v>0.10367999999999998</v>
      </c>
      <c r="AK126" s="168">
        <v>0.44999999999999996</v>
      </c>
      <c r="AL126" s="169" t="s">
        <v>66</v>
      </c>
      <c r="AM126" s="169" t="s">
        <v>67</v>
      </c>
      <c r="AN126" s="169" t="s">
        <v>80</v>
      </c>
      <c r="AO126" s="710"/>
      <c r="AP126" s="710"/>
      <c r="AQ126" s="630"/>
      <c r="AR126" s="710"/>
      <c r="AS126" s="710"/>
      <c r="AT126" s="630"/>
      <c r="AU126" s="630"/>
      <c r="AV126" s="630"/>
      <c r="AW126" s="713"/>
      <c r="AX126" s="538"/>
      <c r="AY126" s="538"/>
      <c r="AZ126" s="538"/>
      <c r="BA126" s="538"/>
      <c r="BB126" s="707"/>
      <c r="BC126" s="549"/>
      <c r="BD126" s="549"/>
      <c r="BE126" s="551"/>
      <c r="BF126" s="551"/>
      <c r="BG126" s="551"/>
      <c r="BH126" s="551"/>
      <c r="BI126" s="551"/>
      <c r="BJ126" s="549"/>
      <c r="BK126" s="549"/>
      <c r="BL126" s="497"/>
    </row>
    <row r="127" spans="1:64" ht="63" thickBot="1" x14ac:dyDescent="0.25">
      <c r="A127" s="555"/>
      <c r="B127" s="558"/>
      <c r="C127" s="561"/>
      <c r="D127" s="720"/>
      <c r="E127" s="527"/>
      <c r="F127" s="527"/>
      <c r="G127" s="539"/>
      <c r="H127" s="652"/>
      <c r="I127" s="536"/>
      <c r="J127" s="539"/>
      <c r="K127" s="542"/>
      <c r="L127" s="539"/>
      <c r="M127" s="539"/>
      <c r="N127" s="652"/>
      <c r="O127" s="666"/>
      <c r="P127" s="714"/>
      <c r="Q127" s="723"/>
      <c r="R127" s="714"/>
      <c r="S127" s="723"/>
      <c r="T127" s="714"/>
      <c r="U127" s="723"/>
      <c r="V127" s="726"/>
      <c r="W127" s="723"/>
      <c r="X127" s="723"/>
      <c r="Y127" s="631"/>
      <c r="Z127" s="171">
        <v>6</v>
      </c>
      <c r="AA127" s="172" t="s">
        <v>1971</v>
      </c>
      <c r="AB127" s="163" t="s">
        <v>165</v>
      </c>
      <c r="AC127" s="164" t="s">
        <v>292</v>
      </c>
      <c r="AD127" s="174" t="s">
        <v>1513</v>
      </c>
      <c r="AE127" s="173" t="s">
        <v>64</v>
      </c>
      <c r="AF127" s="175">
        <v>0.25</v>
      </c>
      <c r="AG127" s="173" t="s">
        <v>77</v>
      </c>
      <c r="AH127" s="175">
        <v>0.15</v>
      </c>
      <c r="AI127" s="176">
        <v>0.4</v>
      </c>
      <c r="AJ127" s="168">
        <v>6.2207999999999986E-2</v>
      </c>
      <c r="AK127" s="168">
        <v>0.44999999999999996</v>
      </c>
      <c r="AL127" s="178" t="s">
        <v>66</v>
      </c>
      <c r="AM127" s="178" t="s">
        <v>67</v>
      </c>
      <c r="AN127" s="178" t="s">
        <v>80</v>
      </c>
      <c r="AO127" s="711"/>
      <c r="AP127" s="711"/>
      <c r="AQ127" s="631"/>
      <c r="AR127" s="711"/>
      <c r="AS127" s="711"/>
      <c r="AT127" s="631"/>
      <c r="AU127" s="631"/>
      <c r="AV127" s="631"/>
      <c r="AW127" s="714"/>
      <c r="AX127" s="539"/>
      <c r="AY127" s="539"/>
      <c r="AZ127" s="539"/>
      <c r="BA127" s="539"/>
      <c r="BB127" s="708"/>
      <c r="BC127" s="550"/>
      <c r="BD127" s="550"/>
      <c r="BE127" s="552"/>
      <c r="BF127" s="552"/>
      <c r="BG127" s="552"/>
      <c r="BH127" s="552"/>
      <c r="BI127" s="552"/>
      <c r="BJ127" s="550"/>
      <c r="BK127" s="550"/>
      <c r="BL127" s="553"/>
    </row>
    <row r="128" spans="1:64" ht="70.5" customHeight="1" x14ac:dyDescent="0.2">
      <c r="A128" s="555"/>
      <c r="B128" s="558"/>
      <c r="C128" s="561"/>
      <c r="D128" s="718" t="s">
        <v>162</v>
      </c>
      <c r="E128" s="525" t="s">
        <v>127</v>
      </c>
      <c r="F128" s="525">
        <v>3</v>
      </c>
      <c r="G128" s="537" t="s">
        <v>293</v>
      </c>
      <c r="H128" s="650"/>
      <c r="I128" s="534" t="s">
        <v>1961</v>
      </c>
      <c r="J128" s="537" t="s">
        <v>16</v>
      </c>
      <c r="K128" s="540" t="s">
        <v>295</v>
      </c>
      <c r="L128" s="537"/>
      <c r="M128" s="537"/>
      <c r="N128" s="650" t="s">
        <v>294</v>
      </c>
      <c r="O128" s="664">
        <v>0.95</v>
      </c>
      <c r="P128" s="712" t="s">
        <v>73</v>
      </c>
      <c r="Q128" s="721">
        <v>1</v>
      </c>
      <c r="R128" s="712"/>
      <c r="S128" s="721" t="s">
        <v>1510</v>
      </c>
      <c r="T128" s="712" t="s">
        <v>74</v>
      </c>
      <c r="U128" s="721">
        <v>0.2</v>
      </c>
      <c r="V128" s="724" t="s">
        <v>74</v>
      </c>
      <c r="W128" s="721">
        <v>0.2</v>
      </c>
      <c r="X128" s="721" t="s">
        <v>1962</v>
      </c>
      <c r="Y128" s="629" t="s">
        <v>1517</v>
      </c>
      <c r="Z128" s="152">
        <v>1</v>
      </c>
      <c r="AA128" s="21" t="s">
        <v>282</v>
      </c>
      <c r="AB128" s="154" t="s">
        <v>170</v>
      </c>
      <c r="AC128" s="179" t="s">
        <v>283</v>
      </c>
      <c r="AD128" s="155" t="s">
        <v>1513</v>
      </c>
      <c r="AE128" s="154" t="s">
        <v>64</v>
      </c>
      <c r="AF128" s="156">
        <v>0.25</v>
      </c>
      <c r="AG128" s="154" t="s">
        <v>77</v>
      </c>
      <c r="AH128" s="156">
        <v>0.15</v>
      </c>
      <c r="AI128" s="157">
        <v>0.4</v>
      </c>
      <c r="AJ128" s="158">
        <v>0.6</v>
      </c>
      <c r="AK128" s="158">
        <v>0.2</v>
      </c>
      <c r="AL128" s="159" t="s">
        <v>66</v>
      </c>
      <c r="AM128" s="159" t="s">
        <v>67</v>
      </c>
      <c r="AN128" s="159" t="s">
        <v>80</v>
      </c>
      <c r="AO128" s="709">
        <v>1</v>
      </c>
      <c r="AP128" s="709">
        <v>0.36</v>
      </c>
      <c r="AQ128" s="629" t="s">
        <v>71</v>
      </c>
      <c r="AR128" s="709">
        <v>0.2</v>
      </c>
      <c r="AS128" s="709">
        <v>0.2</v>
      </c>
      <c r="AT128" s="629" t="s">
        <v>74</v>
      </c>
      <c r="AU128" s="629" t="s">
        <v>1517</v>
      </c>
      <c r="AV128" s="629" t="s">
        <v>1512</v>
      </c>
      <c r="AW128" s="712" t="s">
        <v>82</v>
      </c>
      <c r="AX128" s="715"/>
      <c r="AY128" s="537"/>
      <c r="AZ128" s="537"/>
      <c r="BA128" s="537"/>
      <c r="BB128" s="706"/>
      <c r="BC128" s="493"/>
      <c r="BD128" s="493"/>
      <c r="BE128" s="511"/>
      <c r="BF128" s="511"/>
      <c r="BG128" s="511"/>
      <c r="BH128" s="511"/>
      <c r="BI128" s="511"/>
      <c r="BJ128" s="493"/>
      <c r="BK128" s="493"/>
      <c r="BL128" s="496"/>
    </row>
    <row r="129" spans="1:64" ht="62.25" x14ac:dyDescent="0.2">
      <c r="A129" s="555"/>
      <c r="B129" s="558"/>
      <c r="C129" s="561"/>
      <c r="D129" s="719"/>
      <c r="E129" s="526"/>
      <c r="F129" s="526"/>
      <c r="G129" s="538"/>
      <c r="H129" s="651"/>
      <c r="I129" s="535"/>
      <c r="J129" s="538"/>
      <c r="K129" s="541"/>
      <c r="L129" s="538"/>
      <c r="M129" s="538"/>
      <c r="N129" s="651"/>
      <c r="O129" s="665"/>
      <c r="P129" s="713"/>
      <c r="Q129" s="722"/>
      <c r="R129" s="713"/>
      <c r="S129" s="722"/>
      <c r="T129" s="713"/>
      <c r="U129" s="722"/>
      <c r="V129" s="725"/>
      <c r="W129" s="722"/>
      <c r="X129" s="722"/>
      <c r="Y129" s="630"/>
      <c r="Z129" s="161">
        <v>2</v>
      </c>
      <c r="AA129" s="21" t="s">
        <v>279</v>
      </c>
      <c r="AB129" s="163" t="s">
        <v>170</v>
      </c>
      <c r="AC129" s="164" t="s">
        <v>280</v>
      </c>
      <c r="AD129" s="165" t="s">
        <v>1513</v>
      </c>
      <c r="AE129" s="163" t="s">
        <v>64</v>
      </c>
      <c r="AF129" s="166">
        <v>0.25</v>
      </c>
      <c r="AG129" s="163" t="s">
        <v>77</v>
      </c>
      <c r="AH129" s="166">
        <v>0.15</v>
      </c>
      <c r="AI129" s="167">
        <v>0.4</v>
      </c>
      <c r="AJ129" s="168">
        <v>0.36</v>
      </c>
      <c r="AK129" s="168">
        <v>0.2</v>
      </c>
      <c r="AL129" s="169" t="s">
        <v>66</v>
      </c>
      <c r="AM129" s="169" t="s">
        <v>67</v>
      </c>
      <c r="AN129" s="169" t="s">
        <v>80</v>
      </c>
      <c r="AO129" s="710"/>
      <c r="AP129" s="710"/>
      <c r="AQ129" s="630"/>
      <c r="AR129" s="710"/>
      <c r="AS129" s="710"/>
      <c r="AT129" s="630"/>
      <c r="AU129" s="630"/>
      <c r="AV129" s="630"/>
      <c r="AW129" s="713"/>
      <c r="AX129" s="716"/>
      <c r="AY129" s="538"/>
      <c r="AZ129" s="538"/>
      <c r="BA129" s="538"/>
      <c r="BB129" s="707"/>
      <c r="BC129" s="549"/>
      <c r="BD129" s="549"/>
      <c r="BE129" s="551"/>
      <c r="BF129" s="551"/>
      <c r="BG129" s="551"/>
      <c r="BH129" s="551"/>
      <c r="BI129" s="551"/>
      <c r="BJ129" s="549"/>
      <c r="BK129" s="549"/>
      <c r="BL129" s="497"/>
    </row>
    <row r="130" spans="1:64" x14ac:dyDescent="0.2">
      <c r="A130" s="555"/>
      <c r="B130" s="558"/>
      <c r="C130" s="561"/>
      <c r="D130" s="719"/>
      <c r="E130" s="526"/>
      <c r="F130" s="526"/>
      <c r="G130" s="538"/>
      <c r="H130" s="651"/>
      <c r="I130" s="535"/>
      <c r="J130" s="538"/>
      <c r="K130" s="541"/>
      <c r="L130" s="538"/>
      <c r="M130" s="538"/>
      <c r="N130" s="651"/>
      <c r="O130" s="665"/>
      <c r="P130" s="713"/>
      <c r="Q130" s="722"/>
      <c r="R130" s="713"/>
      <c r="S130" s="722"/>
      <c r="T130" s="713"/>
      <c r="U130" s="722"/>
      <c r="V130" s="725"/>
      <c r="W130" s="722"/>
      <c r="X130" s="722"/>
      <c r="Y130" s="630"/>
      <c r="Z130" s="161">
        <v>3</v>
      </c>
      <c r="AA130" s="162" t="s">
        <v>1972</v>
      </c>
      <c r="AB130" s="163"/>
      <c r="AC130" s="164"/>
      <c r="AD130" s="165" t="s">
        <v>1510</v>
      </c>
      <c r="AE130" s="163"/>
      <c r="AF130" s="166" t="s">
        <v>1510</v>
      </c>
      <c r="AG130" s="163"/>
      <c r="AH130" s="166" t="s">
        <v>1510</v>
      </c>
      <c r="AI130" s="167" t="s">
        <v>1510</v>
      </c>
      <c r="AJ130" s="168" t="s">
        <v>1510</v>
      </c>
      <c r="AK130" s="168" t="s">
        <v>1510</v>
      </c>
      <c r="AL130" s="169"/>
      <c r="AM130" s="169"/>
      <c r="AN130" s="169"/>
      <c r="AO130" s="710"/>
      <c r="AP130" s="710"/>
      <c r="AQ130" s="630"/>
      <c r="AR130" s="710"/>
      <c r="AS130" s="710"/>
      <c r="AT130" s="630"/>
      <c r="AU130" s="630"/>
      <c r="AV130" s="630"/>
      <c r="AW130" s="713"/>
      <c r="AX130" s="716"/>
      <c r="AY130" s="538"/>
      <c r="AZ130" s="538"/>
      <c r="BA130" s="538"/>
      <c r="BB130" s="707"/>
      <c r="BC130" s="549"/>
      <c r="BD130" s="549"/>
      <c r="BE130" s="551"/>
      <c r="BF130" s="551"/>
      <c r="BG130" s="551"/>
      <c r="BH130" s="551"/>
      <c r="BI130" s="551"/>
      <c r="BJ130" s="549"/>
      <c r="BK130" s="549"/>
      <c r="BL130" s="497"/>
    </row>
    <row r="131" spans="1:64" x14ac:dyDescent="0.2">
      <c r="A131" s="555"/>
      <c r="B131" s="558"/>
      <c r="C131" s="561"/>
      <c r="D131" s="719"/>
      <c r="E131" s="526"/>
      <c r="F131" s="526"/>
      <c r="G131" s="538"/>
      <c r="H131" s="651"/>
      <c r="I131" s="535"/>
      <c r="J131" s="538"/>
      <c r="K131" s="541"/>
      <c r="L131" s="538"/>
      <c r="M131" s="538"/>
      <c r="N131" s="651"/>
      <c r="O131" s="665"/>
      <c r="P131" s="713"/>
      <c r="Q131" s="722"/>
      <c r="R131" s="713"/>
      <c r="S131" s="722"/>
      <c r="T131" s="713"/>
      <c r="U131" s="722"/>
      <c r="V131" s="725"/>
      <c r="W131" s="722"/>
      <c r="X131" s="722"/>
      <c r="Y131" s="630"/>
      <c r="Z131" s="161"/>
      <c r="AA131" s="21"/>
      <c r="AB131" s="163"/>
      <c r="AC131" s="164"/>
      <c r="AD131" s="165" t="str">
        <f t="shared" ref="AD131:AD133" si="20">IF(OR(AE131="Preventivo",AE131="Detectivo"),"Probabilidad",IF(AE131="Correctivo","Impacto",""))</f>
        <v/>
      </c>
      <c r="AE131" s="163"/>
      <c r="AF131" s="166" t="str">
        <f t="shared" ref="AF131:AF133" si="21">IF(AE131="","",IF(AE131="Preventivo",25%,IF(AE131="Detectivo",15%,IF(AE131="Correctivo",10%))))</f>
        <v/>
      </c>
      <c r="AG131" s="163"/>
      <c r="AH131" s="166" t="str">
        <f t="shared" ref="AH131:AH133" si="22">IF(AG131="Automático",25%,IF(AG131="Manual",15%,""))</f>
        <v/>
      </c>
      <c r="AI131" s="167" t="str">
        <f t="shared" ref="AI131:AI133" si="23">IF(OR(AF131="",AH131=""),"",AF131+AH131)</f>
        <v/>
      </c>
      <c r="AJ131" s="168" t="str">
        <f>IFERROR(IF(AND(AD130="Probabilidad",AD131="Probabilidad"),(AJ130-(+AJ130*AI131)),IF(AND(AD130="Impacto",AD131="Probabilidad"),(AJ129-(+AJ129*AI131)),IF(AD131="Impacto",AJ130,""))),"")</f>
        <v/>
      </c>
      <c r="AK131" s="168" t="str">
        <f>IFERROR(IF(AND(AD130="Impacto",AD131="Impacto"),(AK130-(+AK130*AI131)),IF(AND(AD130="Probabilidad",AD131="Impacto"),(AK129-(+AK129*AI131)),IF(AD131="Probabilidad",AK130,""))),"")</f>
        <v/>
      </c>
      <c r="AL131" s="169"/>
      <c r="AM131" s="169"/>
      <c r="AN131" s="169"/>
      <c r="AO131" s="710"/>
      <c r="AP131" s="710"/>
      <c r="AQ131" s="630"/>
      <c r="AR131" s="710"/>
      <c r="AS131" s="710"/>
      <c r="AT131" s="630"/>
      <c r="AU131" s="630"/>
      <c r="AV131" s="630"/>
      <c r="AW131" s="713"/>
      <c r="AX131" s="716"/>
      <c r="AY131" s="538"/>
      <c r="AZ131" s="538"/>
      <c r="BA131" s="538"/>
      <c r="BB131" s="707"/>
      <c r="BC131" s="549"/>
      <c r="BD131" s="549"/>
      <c r="BE131" s="551"/>
      <c r="BF131" s="551"/>
      <c r="BG131" s="551"/>
      <c r="BH131" s="551"/>
      <c r="BI131" s="551"/>
      <c r="BJ131" s="549"/>
      <c r="BK131" s="549"/>
      <c r="BL131" s="497"/>
    </row>
    <row r="132" spans="1:64" x14ac:dyDescent="0.2">
      <c r="A132" s="555"/>
      <c r="B132" s="558"/>
      <c r="C132" s="561"/>
      <c r="D132" s="719"/>
      <c r="E132" s="526"/>
      <c r="F132" s="526"/>
      <c r="G132" s="538"/>
      <c r="H132" s="651"/>
      <c r="I132" s="535"/>
      <c r="J132" s="538"/>
      <c r="K132" s="541"/>
      <c r="L132" s="538"/>
      <c r="M132" s="538"/>
      <c r="N132" s="651"/>
      <c r="O132" s="665"/>
      <c r="P132" s="713"/>
      <c r="Q132" s="722"/>
      <c r="R132" s="713"/>
      <c r="S132" s="722"/>
      <c r="T132" s="713"/>
      <c r="U132" s="722"/>
      <c r="V132" s="725"/>
      <c r="W132" s="722"/>
      <c r="X132" s="722"/>
      <c r="Y132" s="630"/>
      <c r="Z132" s="161"/>
      <c r="AA132" s="22"/>
      <c r="AB132" s="163"/>
      <c r="AC132" s="184"/>
      <c r="AD132" s="165" t="str">
        <f t="shared" si="20"/>
        <v/>
      </c>
      <c r="AE132" s="163"/>
      <c r="AF132" s="166" t="str">
        <f t="shared" si="21"/>
        <v/>
      </c>
      <c r="AG132" s="163"/>
      <c r="AH132" s="166" t="str">
        <f t="shared" si="22"/>
        <v/>
      </c>
      <c r="AI132" s="167" t="str">
        <f t="shared" si="23"/>
        <v/>
      </c>
      <c r="AJ132" s="168" t="str">
        <f>IFERROR(IF(AND(AD131="Probabilidad",AD132="Probabilidad"),(AJ131-(+AJ131*AI132)),IF(AND(AD131="Impacto",AD132="Probabilidad"),(AJ130-(+AJ130*AI132)),IF(AD132="Impacto",AJ131,""))),"")</f>
        <v/>
      </c>
      <c r="AK132" s="168" t="str">
        <f>IFERROR(IF(AND(AD131="Impacto",AD132="Impacto"),(AK131-(+AK131*AI132)),IF(AND(AD131="Probabilidad",AD132="Impacto"),(AK130-(+AK130*AI132)),IF(AD132="Probabilidad",AK131,""))),"")</f>
        <v/>
      </c>
      <c r="AL132" s="169"/>
      <c r="AM132" s="169"/>
      <c r="AN132" s="169"/>
      <c r="AO132" s="710"/>
      <c r="AP132" s="710"/>
      <c r="AQ132" s="630"/>
      <c r="AR132" s="710"/>
      <c r="AS132" s="710"/>
      <c r="AT132" s="630"/>
      <c r="AU132" s="630"/>
      <c r="AV132" s="630"/>
      <c r="AW132" s="713"/>
      <c r="AX132" s="716"/>
      <c r="AY132" s="538"/>
      <c r="AZ132" s="538"/>
      <c r="BA132" s="538"/>
      <c r="BB132" s="707"/>
      <c r="BC132" s="549"/>
      <c r="BD132" s="549"/>
      <c r="BE132" s="551"/>
      <c r="BF132" s="551"/>
      <c r="BG132" s="551"/>
      <c r="BH132" s="551"/>
      <c r="BI132" s="551"/>
      <c r="BJ132" s="549"/>
      <c r="BK132" s="549"/>
      <c r="BL132" s="497"/>
    </row>
    <row r="133" spans="1:64" ht="13.5" thickBot="1" x14ac:dyDescent="0.25">
      <c r="A133" s="555"/>
      <c r="B133" s="558"/>
      <c r="C133" s="561"/>
      <c r="D133" s="720"/>
      <c r="E133" s="527"/>
      <c r="F133" s="527"/>
      <c r="G133" s="539"/>
      <c r="H133" s="652"/>
      <c r="I133" s="536"/>
      <c r="J133" s="539"/>
      <c r="K133" s="542"/>
      <c r="L133" s="539"/>
      <c r="M133" s="539"/>
      <c r="N133" s="652"/>
      <c r="O133" s="666"/>
      <c r="P133" s="714"/>
      <c r="Q133" s="723"/>
      <c r="R133" s="714"/>
      <c r="S133" s="723"/>
      <c r="T133" s="714"/>
      <c r="U133" s="723"/>
      <c r="V133" s="726"/>
      <c r="W133" s="723"/>
      <c r="X133" s="723"/>
      <c r="Y133" s="631"/>
      <c r="Z133" s="171"/>
      <c r="AA133" s="172"/>
      <c r="AB133" s="173"/>
      <c r="AC133" s="172"/>
      <c r="AD133" s="174" t="str">
        <f t="shared" si="20"/>
        <v/>
      </c>
      <c r="AE133" s="173"/>
      <c r="AF133" s="175" t="str">
        <f t="shared" si="21"/>
        <v/>
      </c>
      <c r="AG133" s="173"/>
      <c r="AH133" s="175" t="str">
        <f t="shared" si="22"/>
        <v/>
      </c>
      <c r="AI133" s="176" t="str">
        <f t="shared" si="23"/>
        <v/>
      </c>
      <c r="AJ133" s="168" t="str">
        <f>IFERROR(IF(AND(AD132="Probabilidad",AD133="Probabilidad"),(AJ132-(+AJ132*AI133)),IF(AND(AD132="Impacto",AD133="Probabilidad"),(AJ131-(+AJ131*AI133)),IF(AD133="Impacto",AJ132,""))),"")</f>
        <v/>
      </c>
      <c r="AK133" s="168" t="str">
        <f>IFERROR(IF(AND(AD132="Impacto",AD133="Impacto"),(AK132-(+AK132*AI133)),IF(AND(AD132="Probabilidad",AD133="Impacto"),(AK131-(+AK131*AI133)),IF(AD133="Probabilidad",AK132,""))),"")</f>
        <v/>
      </c>
      <c r="AL133" s="178"/>
      <c r="AM133" s="178"/>
      <c r="AN133" s="178"/>
      <c r="AO133" s="711"/>
      <c r="AP133" s="711"/>
      <c r="AQ133" s="631"/>
      <c r="AR133" s="711"/>
      <c r="AS133" s="711"/>
      <c r="AT133" s="631"/>
      <c r="AU133" s="631"/>
      <c r="AV133" s="631"/>
      <c r="AW133" s="714"/>
      <c r="AX133" s="717"/>
      <c r="AY133" s="539"/>
      <c r="AZ133" s="539"/>
      <c r="BA133" s="539"/>
      <c r="BB133" s="708"/>
      <c r="BC133" s="550"/>
      <c r="BD133" s="550"/>
      <c r="BE133" s="552"/>
      <c r="BF133" s="552"/>
      <c r="BG133" s="552"/>
      <c r="BH133" s="552"/>
      <c r="BI133" s="552"/>
      <c r="BJ133" s="550"/>
      <c r="BK133" s="550"/>
      <c r="BL133" s="553"/>
    </row>
    <row r="134" spans="1:64" ht="84.75" customHeight="1" x14ac:dyDescent="0.2">
      <c r="A134" s="554" t="s">
        <v>107</v>
      </c>
      <c r="B134" s="557" t="s">
        <v>91</v>
      </c>
      <c r="C134" s="560" t="s">
        <v>304</v>
      </c>
      <c r="D134" s="522" t="s">
        <v>162</v>
      </c>
      <c r="E134" s="525" t="s">
        <v>128</v>
      </c>
      <c r="F134" s="528">
        <v>1</v>
      </c>
      <c r="G134" s="531" t="s">
        <v>305</v>
      </c>
      <c r="H134" s="531"/>
      <c r="I134" s="623" t="s">
        <v>1977</v>
      </c>
      <c r="J134" s="537" t="s">
        <v>17</v>
      </c>
      <c r="K134" s="540" t="s">
        <v>1978</v>
      </c>
      <c r="L134" s="493"/>
      <c r="M134" s="531"/>
      <c r="N134" s="531" t="s">
        <v>1979</v>
      </c>
      <c r="O134" s="701">
        <v>0.75</v>
      </c>
      <c r="P134" s="516" t="s">
        <v>71</v>
      </c>
      <c r="Q134" s="505">
        <v>0.4</v>
      </c>
      <c r="R134" s="516"/>
      <c r="S134" s="505" t="s">
        <v>1510</v>
      </c>
      <c r="T134" s="516" t="s">
        <v>9</v>
      </c>
      <c r="U134" s="505">
        <v>0.4</v>
      </c>
      <c r="V134" s="508" t="s">
        <v>9</v>
      </c>
      <c r="W134" s="505">
        <v>0.4</v>
      </c>
      <c r="X134" s="505" t="s">
        <v>1815</v>
      </c>
      <c r="Y134" s="629" t="s">
        <v>10</v>
      </c>
      <c r="Z134" s="152">
        <v>1</v>
      </c>
      <c r="AA134" s="259" t="s">
        <v>306</v>
      </c>
      <c r="AB134" s="154" t="s">
        <v>170</v>
      </c>
      <c r="AC134" s="259" t="s">
        <v>307</v>
      </c>
      <c r="AD134" s="155" t="s">
        <v>1513</v>
      </c>
      <c r="AE134" s="154" t="s">
        <v>64</v>
      </c>
      <c r="AF134" s="156">
        <v>0.25</v>
      </c>
      <c r="AG134" s="154" t="s">
        <v>77</v>
      </c>
      <c r="AH134" s="156">
        <v>0.15</v>
      </c>
      <c r="AI134" s="157">
        <v>0.4</v>
      </c>
      <c r="AJ134" s="158">
        <v>0.24</v>
      </c>
      <c r="AK134" s="158">
        <v>0.4</v>
      </c>
      <c r="AL134" s="159" t="s">
        <v>66</v>
      </c>
      <c r="AM134" s="159" t="s">
        <v>67</v>
      </c>
      <c r="AN134" s="159" t="s">
        <v>80</v>
      </c>
      <c r="AO134" s="499">
        <v>0.4</v>
      </c>
      <c r="AP134" s="499">
        <v>0.14399999999999999</v>
      </c>
      <c r="AQ134" s="502" t="s">
        <v>70</v>
      </c>
      <c r="AR134" s="499">
        <v>0.4</v>
      </c>
      <c r="AS134" s="499">
        <v>0.4</v>
      </c>
      <c r="AT134" s="502" t="s">
        <v>9</v>
      </c>
      <c r="AU134" s="502" t="s">
        <v>10</v>
      </c>
      <c r="AV134" s="502" t="s">
        <v>1512</v>
      </c>
      <c r="AW134" s="516" t="s">
        <v>82</v>
      </c>
      <c r="AX134" s="609"/>
      <c r="AY134" s="609"/>
      <c r="AZ134" s="605"/>
      <c r="BA134" s="605"/>
      <c r="BB134" s="608"/>
      <c r="BC134" s="605"/>
      <c r="BD134" s="605"/>
      <c r="BE134" s="605"/>
      <c r="BF134" s="493"/>
      <c r="BG134" s="493"/>
      <c r="BH134" s="493"/>
      <c r="BI134" s="563"/>
      <c r="BJ134" s="609"/>
      <c r="BK134" s="609"/>
      <c r="BL134" s="626"/>
    </row>
    <row r="135" spans="1:64" ht="62.25" x14ac:dyDescent="0.2">
      <c r="A135" s="555"/>
      <c r="B135" s="558"/>
      <c r="C135" s="561"/>
      <c r="D135" s="523"/>
      <c r="E135" s="526"/>
      <c r="F135" s="529"/>
      <c r="G135" s="532"/>
      <c r="H135" s="532"/>
      <c r="I135" s="624"/>
      <c r="J135" s="538"/>
      <c r="K135" s="541"/>
      <c r="L135" s="494"/>
      <c r="M135" s="532"/>
      <c r="N135" s="532"/>
      <c r="O135" s="702"/>
      <c r="P135" s="517"/>
      <c r="Q135" s="506"/>
      <c r="R135" s="517"/>
      <c r="S135" s="506"/>
      <c r="T135" s="517"/>
      <c r="U135" s="506"/>
      <c r="V135" s="509"/>
      <c r="W135" s="506"/>
      <c r="X135" s="506"/>
      <c r="Y135" s="630"/>
      <c r="Z135" s="161">
        <v>2</v>
      </c>
      <c r="AA135" s="72" t="s">
        <v>308</v>
      </c>
      <c r="AB135" s="163" t="s">
        <v>165</v>
      </c>
      <c r="AC135" s="72" t="s">
        <v>309</v>
      </c>
      <c r="AD135" s="165" t="s">
        <v>1513</v>
      </c>
      <c r="AE135" s="163" t="s">
        <v>64</v>
      </c>
      <c r="AF135" s="166">
        <v>0.25</v>
      </c>
      <c r="AG135" s="163" t="s">
        <v>77</v>
      </c>
      <c r="AH135" s="166">
        <v>0.15</v>
      </c>
      <c r="AI135" s="167">
        <v>0.4</v>
      </c>
      <c r="AJ135" s="168">
        <v>0.14399999999999999</v>
      </c>
      <c r="AK135" s="168">
        <v>0.4</v>
      </c>
      <c r="AL135" s="169" t="s">
        <v>66</v>
      </c>
      <c r="AM135" s="169" t="s">
        <v>67</v>
      </c>
      <c r="AN135" s="169" t="s">
        <v>80</v>
      </c>
      <c r="AO135" s="500"/>
      <c r="AP135" s="500"/>
      <c r="AQ135" s="503"/>
      <c r="AR135" s="500"/>
      <c r="AS135" s="500"/>
      <c r="AT135" s="503"/>
      <c r="AU135" s="503"/>
      <c r="AV135" s="503"/>
      <c r="AW135" s="517"/>
      <c r="AX135" s="610"/>
      <c r="AY135" s="610"/>
      <c r="AZ135" s="606"/>
      <c r="BA135" s="606"/>
      <c r="BB135" s="606"/>
      <c r="BC135" s="606"/>
      <c r="BD135" s="606"/>
      <c r="BE135" s="606"/>
      <c r="BF135" s="494"/>
      <c r="BG135" s="494"/>
      <c r="BH135" s="494"/>
      <c r="BI135" s="564"/>
      <c r="BJ135" s="610"/>
      <c r="BK135" s="610"/>
      <c r="BL135" s="627"/>
    </row>
    <row r="136" spans="1:64" x14ac:dyDescent="0.2">
      <c r="A136" s="555"/>
      <c r="B136" s="558"/>
      <c r="C136" s="561"/>
      <c r="D136" s="523"/>
      <c r="E136" s="526"/>
      <c r="F136" s="529"/>
      <c r="G136" s="532"/>
      <c r="H136" s="532"/>
      <c r="I136" s="624"/>
      <c r="J136" s="538"/>
      <c r="K136" s="541"/>
      <c r="L136" s="494"/>
      <c r="M136" s="532"/>
      <c r="N136" s="532"/>
      <c r="O136" s="702"/>
      <c r="P136" s="517"/>
      <c r="Q136" s="506"/>
      <c r="R136" s="517"/>
      <c r="S136" s="506"/>
      <c r="T136" s="517"/>
      <c r="U136" s="506"/>
      <c r="V136" s="509"/>
      <c r="W136" s="506"/>
      <c r="X136" s="506"/>
      <c r="Y136" s="630"/>
      <c r="Z136" s="161"/>
      <c r="AA136" s="162"/>
      <c r="AB136" s="163"/>
      <c r="AC136" s="162"/>
      <c r="AD136" s="165" t="s">
        <v>1510</v>
      </c>
      <c r="AE136" s="163"/>
      <c r="AF136" s="166" t="s">
        <v>1510</v>
      </c>
      <c r="AG136" s="163"/>
      <c r="AH136" s="166" t="s">
        <v>1510</v>
      </c>
      <c r="AI136" s="167" t="s">
        <v>1510</v>
      </c>
      <c r="AJ136" s="168" t="s">
        <v>1510</v>
      </c>
      <c r="AK136" s="168" t="s">
        <v>1510</v>
      </c>
      <c r="AL136" s="169"/>
      <c r="AM136" s="169"/>
      <c r="AN136" s="169"/>
      <c r="AO136" s="500"/>
      <c r="AP136" s="500"/>
      <c r="AQ136" s="503"/>
      <c r="AR136" s="500"/>
      <c r="AS136" s="500"/>
      <c r="AT136" s="503"/>
      <c r="AU136" s="503"/>
      <c r="AV136" s="503"/>
      <c r="AW136" s="517"/>
      <c r="AX136" s="610"/>
      <c r="AY136" s="610"/>
      <c r="AZ136" s="606"/>
      <c r="BA136" s="606"/>
      <c r="BB136" s="606"/>
      <c r="BC136" s="606"/>
      <c r="BD136" s="606"/>
      <c r="BE136" s="606"/>
      <c r="BF136" s="494"/>
      <c r="BG136" s="494"/>
      <c r="BH136" s="494"/>
      <c r="BI136" s="564"/>
      <c r="BJ136" s="610"/>
      <c r="BK136" s="610"/>
      <c r="BL136" s="627"/>
    </row>
    <row r="137" spans="1:64" x14ac:dyDescent="0.2">
      <c r="A137" s="555"/>
      <c r="B137" s="558"/>
      <c r="C137" s="561"/>
      <c r="D137" s="523"/>
      <c r="E137" s="526"/>
      <c r="F137" s="529"/>
      <c r="G137" s="532"/>
      <c r="H137" s="532"/>
      <c r="I137" s="624"/>
      <c r="J137" s="538"/>
      <c r="K137" s="541"/>
      <c r="L137" s="494"/>
      <c r="M137" s="532"/>
      <c r="N137" s="532"/>
      <c r="O137" s="702"/>
      <c r="P137" s="517"/>
      <c r="Q137" s="506"/>
      <c r="R137" s="517"/>
      <c r="S137" s="506"/>
      <c r="T137" s="517"/>
      <c r="U137" s="506"/>
      <c r="V137" s="509"/>
      <c r="W137" s="506"/>
      <c r="X137" s="506"/>
      <c r="Y137" s="630"/>
      <c r="Z137" s="161"/>
      <c r="AA137" s="164"/>
      <c r="AB137" s="163"/>
      <c r="AC137" s="164"/>
      <c r="AD137" s="165" t="s">
        <v>1510</v>
      </c>
      <c r="AE137" s="163"/>
      <c r="AF137" s="166" t="s">
        <v>1510</v>
      </c>
      <c r="AG137" s="163"/>
      <c r="AH137" s="166" t="s">
        <v>1510</v>
      </c>
      <c r="AI137" s="167" t="s">
        <v>1510</v>
      </c>
      <c r="AJ137" s="168" t="s">
        <v>1510</v>
      </c>
      <c r="AK137" s="168" t="s">
        <v>1510</v>
      </c>
      <c r="AL137" s="169"/>
      <c r="AM137" s="169"/>
      <c r="AN137" s="169"/>
      <c r="AO137" s="500"/>
      <c r="AP137" s="500"/>
      <c r="AQ137" s="503"/>
      <c r="AR137" s="500"/>
      <c r="AS137" s="500"/>
      <c r="AT137" s="503"/>
      <c r="AU137" s="503"/>
      <c r="AV137" s="503"/>
      <c r="AW137" s="517"/>
      <c r="AX137" s="610"/>
      <c r="AY137" s="610"/>
      <c r="AZ137" s="606"/>
      <c r="BA137" s="606"/>
      <c r="BB137" s="606"/>
      <c r="BC137" s="606"/>
      <c r="BD137" s="606"/>
      <c r="BE137" s="606"/>
      <c r="BF137" s="494"/>
      <c r="BG137" s="494"/>
      <c r="BH137" s="494"/>
      <c r="BI137" s="564"/>
      <c r="BJ137" s="610"/>
      <c r="BK137" s="610"/>
      <c r="BL137" s="627"/>
    </row>
    <row r="138" spans="1:64" x14ac:dyDescent="0.2">
      <c r="A138" s="555"/>
      <c r="B138" s="558"/>
      <c r="C138" s="561"/>
      <c r="D138" s="523"/>
      <c r="E138" s="526"/>
      <c r="F138" s="529"/>
      <c r="G138" s="532"/>
      <c r="H138" s="532"/>
      <c r="I138" s="624"/>
      <c r="J138" s="538"/>
      <c r="K138" s="541"/>
      <c r="L138" s="494"/>
      <c r="M138" s="532"/>
      <c r="N138" s="532"/>
      <c r="O138" s="702"/>
      <c r="P138" s="517"/>
      <c r="Q138" s="506"/>
      <c r="R138" s="517"/>
      <c r="S138" s="506"/>
      <c r="T138" s="517"/>
      <c r="U138" s="506"/>
      <c r="V138" s="509"/>
      <c r="W138" s="506"/>
      <c r="X138" s="506"/>
      <c r="Y138" s="630"/>
      <c r="Z138" s="161"/>
      <c r="AA138" s="170"/>
      <c r="AB138" s="163"/>
      <c r="AC138" s="164"/>
      <c r="AD138" s="165" t="s">
        <v>1510</v>
      </c>
      <c r="AE138" s="163"/>
      <c r="AF138" s="166" t="s">
        <v>1510</v>
      </c>
      <c r="AG138" s="163"/>
      <c r="AH138" s="166" t="s">
        <v>1510</v>
      </c>
      <c r="AI138" s="167" t="s">
        <v>1510</v>
      </c>
      <c r="AJ138" s="168" t="s">
        <v>1510</v>
      </c>
      <c r="AK138" s="168" t="s">
        <v>1510</v>
      </c>
      <c r="AL138" s="169"/>
      <c r="AM138" s="169"/>
      <c r="AN138" s="169"/>
      <c r="AO138" s="500"/>
      <c r="AP138" s="500"/>
      <c r="AQ138" s="503"/>
      <c r="AR138" s="500"/>
      <c r="AS138" s="500"/>
      <c r="AT138" s="503"/>
      <c r="AU138" s="503"/>
      <c r="AV138" s="503"/>
      <c r="AW138" s="517"/>
      <c r="AX138" s="610"/>
      <c r="AY138" s="610"/>
      <c r="AZ138" s="606"/>
      <c r="BA138" s="606"/>
      <c r="BB138" s="606"/>
      <c r="BC138" s="606"/>
      <c r="BD138" s="606"/>
      <c r="BE138" s="606"/>
      <c r="BF138" s="494"/>
      <c r="BG138" s="494"/>
      <c r="BH138" s="494"/>
      <c r="BI138" s="564"/>
      <c r="BJ138" s="610"/>
      <c r="BK138" s="610"/>
      <c r="BL138" s="627"/>
    </row>
    <row r="139" spans="1:64" ht="13.5" thickBot="1" x14ac:dyDescent="0.25">
      <c r="A139" s="555"/>
      <c r="B139" s="558"/>
      <c r="C139" s="561"/>
      <c r="D139" s="524"/>
      <c r="E139" s="527"/>
      <c r="F139" s="530"/>
      <c r="G139" s="533"/>
      <c r="H139" s="533"/>
      <c r="I139" s="625"/>
      <c r="J139" s="539"/>
      <c r="K139" s="542"/>
      <c r="L139" s="495"/>
      <c r="M139" s="533"/>
      <c r="N139" s="533"/>
      <c r="O139" s="703"/>
      <c r="P139" s="518"/>
      <c r="Q139" s="507"/>
      <c r="R139" s="518"/>
      <c r="S139" s="507"/>
      <c r="T139" s="518"/>
      <c r="U139" s="507"/>
      <c r="V139" s="510"/>
      <c r="W139" s="507"/>
      <c r="X139" s="507"/>
      <c r="Y139" s="631"/>
      <c r="Z139" s="171"/>
      <c r="AA139" s="172"/>
      <c r="AB139" s="173"/>
      <c r="AC139" s="172"/>
      <c r="AD139" s="185" t="s">
        <v>1510</v>
      </c>
      <c r="AE139" s="173"/>
      <c r="AF139" s="175" t="s">
        <v>1510</v>
      </c>
      <c r="AG139" s="173"/>
      <c r="AH139" s="175" t="s">
        <v>1510</v>
      </c>
      <c r="AI139" s="176" t="s">
        <v>1510</v>
      </c>
      <c r="AJ139" s="168" t="s">
        <v>1510</v>
      </c>
      <c r="AK139" s="168" t="s">
        <v>1510</v>
      </c>
      <c r="AL139" s="178"/>
      <c r="AM139" s="178"/>
      <c r="AN139" s="178"/>
      <c r="AO139" s="501"/>
      <c r="AP139" s="501"/>
      <c r="AQ139" s="504"/>
      <c r="AR139" s="501"/>
      <c r="AS139" s="501"/>
      <c r="AT139" s="504"/>
      <c r="AU139" s="504"/>
      <c r="AV139" s="504"/>
      <c r="AW139" s="518"/>
      <c r="AX139" s="611"/>
      <c r="AY139" s="611"/>
      <c r="AZ139" s="607"/>
      <c r="BA139" s="607"/>
      <c r="BB139" s="607"/>
      <c r="BC139" s="607"/>
      <c r="BD139" s="607"/>
      <c r="BE139" s="607"/>
      <c r="BF139" s="495"/>
      <c r="BG139" s="495"/>
      <c r="BH139" s="495"/>
      <c r="BI139" s="565"/>
      <c r="BJ139" s="611"/>
      <c r="BK139" s="611"/>
      <c r="BL139" s="628"/>
    </row>
    <row r="140" spans="1:64" ht="63" thickBot="1" x14ac:dyDescent="0.25">
      <c r="A140" s="555"/>
      <c r="B140" s="558"/>
      <c r="C140" s="561"/>
      <c r="D140" s="522" t="s">
        <v>162</v>
      </c>
      <c r="E140" s="525" t="s">
        <v>128</v>
      </c>
      <c r="F140" s="528">
        <v>2</v>
      </c>
      <c r="G140" s="493" t="s">
        <v>310</v>
      </c>
      <c r="H140" s="531"/>
      <c r="I140" s="534" t="s">
        <v>356</v>
      </c>
      <c r="J140" s="537" t="s">
        <v>17</v>
      </c>
      <c r="K140" s="540" t="s">
        <v>1980</v>
      </c>
      <c r="L140" s="493"/>
      <c r="M140" s="531"/>
      <c r="N140" s="531" t="s">
        <v>1981</v>
      </c>
      <c r="O140" s="701">
        <v>0.7</v>
      </c>
      <c r="P140" s="516" t="s">
        <v>71</v>
      </c>
      <c r="Q140" s="505">
        <v>0.4</v>
      </c>
      <c r="R140" s="516"/>
      <c r="S140" s="505" t="s">
        <v>1510</v>
      </c>
      <c r="T140" s="516" t="s">
        <v>10</v>
      </c>
      <c r="U140" s="505">
        <v>0.6</v>
      </c>
      <c r="V140" s="508" t="s">
        <v>10</v>
      </c>
      <c r="W140" s="505">
        <v>0.6</v>
      </c>
      <c r="X140" s="505" t="s">
        <v>1834</v>
      </c>
      <c r="Y140" s="502" t="s">
        <v>10</v>
      </c>
      <c r="Z140" s="152">
        <v>1</v>
      </c>
      <c r="AA140" s="260" t="s">
        <v>311</v>
      </c>
      <c r="AB140" s="154" t="s">
        <v>170</v>
      </c>
      <c r="AC140" s="261" t="s">
        <v>312</v>
      </c>
      <c r="AD140" s="155" t="s">
        <v>1513</v>
      </c>
      <c r="AE140" s="154" t="s">
        <v>64</v>
      </c>
      <c r="AF140" s="156">
        <v>0.25</v>
      </c>
      <c r="AG140" s="154" t="s">
        <v>77</v>
      </c>
      <c r="AH140" s="156">
        <v>0.15</v>
      </c>
      <c r="AI140" s="157">
        <v>0.4</v>
      </c>
      <c r="AJ140" s="158">
        <v>0.24</v>
      </c>
      <c r="AK140" s="158">
        <v>0.6</v>
      </c>
      <c r="AL140" s="159" t="s">
        <v>66</v>
      </c>
      <c r="AM140" s="159" t="s">
        <v>67</v>
      </c>
      <c r="AN140" s="159" t="s">
        <v>80</v>
      </c>
      <c r="AO140" s="499">
        <v>0.4</v>
      </c>
      <c r="AP140" s="499">
        <v>8.6399999999999991E-2</v>
      </c>
      <c r="AQ140" s="502" t="s">
        <v>70</v>
      </c>
      <c r="AR140" s="499">
        <v>0.6</v>
      </c>
      <c r="AS140" s="499">
        <v>0.6</v>
      </c>
      <c r="AT140" s="502" t="s">
        <v>10</v>
      </c>
      <c r="AU140" s="502" t="s">
        <v>10</v>
      </c>
      <c r="AV140" s="502" t="s">
        <v>10</v>
      </c>
      <c r="AW140" s="516" t="s">
        <v>167</v>
      </c>
      <c r="AX140" s="609" t="s">
        <v>313</v>
      </c>
      <c r="AY140" s="605" t="s">
        <v>314</v>
      </c>
      <c r="AZ140" s="605" t="s">
        <v>315</v>
      </c>
      <c r="BA140" s="605" t="s">
        <v>316</v>
      </c>
      <c r="BB140" s="608">
        <v>45291</v>
      </c>
      <c r="BC140" s="493"/>
      <c r="BD140" s="493"/>
      <c r="BE140" s="511"/>
      <c r="BF140" s="511"/>
      <c r="BG140" s="511"/>
      <c r="BH140" s="511"/>
      <c r="BI140" s="511"/>
      <c r="BJ140" s="493"/>
      <c r="BK140" s="493"/>
      <c r="BL140" s="496"/>
    </row>
    <row r="141" spans="1:64" ht="62.25" x14ac:dyDescent="0.2">
      <c r="A141" s="555"/>
      <c r="B141" s="558"/>
      <c r="C141" s="561"/>
      <c r="D141" s="523"/>
      <c r="E141" s="526"/>
      <c r="F141" s="529"/>
      <c r="G141" s="494"/>
      <c r="H141" s="532"/>
      <c r="I141" s="535"/>
      <c r="J141" s="538"/>
      <c r="K141" s="541"/>
      <c r="L141" s="494"/>
      <c r="M141" s="532"/>
      <c r="N141" s="532"/>
      <c r="O141" s="702"/>
      <c r="P141" s="517"/>
      <c r="Q141" s="506"/>
      <c r="R141" s="517"/>
      <c r="S141" s="506"/>
      <c r="T141" s="517"/>
      <c r="U141" s="506"/>
      <c r="V141" s="509"/>
      <c r="W141" s="506"/>
      <c r="X141" s="506"/>
      <c r="Y141" s="503"/>
      <c r="Z141" s="161">
        <v>2</v>
      </c>
      <c r="AA141" s="259" t="s">
        <v>317</v>
      </c>
      <c r="AB141" s="163" t="s">
        <v>170</v>
      </c>
      <c r="AC141" s="261" t="s">
        <v>318</v>
      </c>
      <c r="AD141" s="182" t="s">
        <v>1513</v>
      </c>
      <c r="AE141" s="169" t="s">
        <v>64</v>
      </c>
      <c r="AF141" s="166">
        <v>0.25</v>
      </c>
      <c r="AG141" s="169" t="s">
        <v>77</v>
      </c>
      <c r="AH141" s="166">
        <v>0.15</v>
      </c>
      <c r="AI141" s="167">
        <v>0.4</v>
      </c>
      <c r="AJ141" s="183">
        <v>0.14399999999999999</v>
      </c>
      <c r="AK141" s="183">
        <v>0.6</v>
      </c>
      <c r="AL141" s="169" t="s">
        <v>66</v>
      </c>
      <c r="AM141" s="169" t="s">
        <v>67</v>
      </c>
      <c r="AN141" s="169" t="s">
        <v>80</v>
      </c>
      <c r="AO141" s="500"/>
      <c r="AP141" s="500"/>
      <c r="AQ141" s="503"/>
      <c r="AR141" s="500"/>
      <c r="AS141" s="500"/>
      <c r="AT141" s="503"/>
      <c r="AU141" s="503"/>
      <c r="AV141" s="503"/>
      <c r="AW141" s="517"/>
      <c r="AX141" s="610"/>
      <c r="AY141" s="606"/>
      <c r="AZ141" s="606"/>
      <c r="BA141" s="606"/>
      <c r="BB141" s="704"/>
      <c r="BC141" s="494"/>
      <c r="BD141" s="494"/>
      <c r="BE141" s="512"/>
      <c r="BF141" s="512"/>
      <c r="BG141" s="512"/>
      <c r="BH141" s="512"/>
      <c r="BI141" s="512"/>
      <c r="BJ141" s="494"/>
      <c r="BK141" s="494"/>
      <c r="BL141" s="497"/>
    </row>
    <row r="142" spans="1:64" ht="62.25" x14ac:dyDescent="0.2">
      <c r="A142" s="555"/>
      <c r="B142" s="558"/>
      <c r="C142" s="561"/>
      <c r="D142" s="523"/>
      <c r="E142" s="526"/>
      <c r="F142" s="529"/>
      <c r="G142" s="494"/>
      <c r="H142" s="532"/>
      <c r="I142" s="535"/>
      <c r="J142" s="538"/>
      <c r="K142" s="541"/>
      <c r="L142" s="494"/>
      <c r="M142" s="532"/>
      <c r="N142" s="532"/>
      <c r="O142" s="702"/>
      <c r="P142" s="517"/>
      <c r="Q142" s="506"/>
      <c r="R142" s="517"/>
      <c r="S142" s="506"/>
      <c r="T142" s="517"/>
      <c r="U142" s="506"/>
      <c r="V142" s="509"/>
      <c r="W142" s="506"/>
      <c r="X142" s="506"/>
      <c r="Y142" s="503"/>
      <c r="Z142" s="161">
        <v>3</v>
      </c>
      <c r="AA142" s="262" t="s">
        <v>319</v>
      </c>
      <c r="AB142" s="163" t="s">
        <v>170</v>
      </c>
      <c r="AC142" s="22" t="s">
        <v>320</v>
      </c>
      <c r="AD142" s="165" t="s">
        <v>1513</v>
      </c>
      <c r="AE142" s="163" t="s">
        <v>64</v>
      </c>
      <c r="AF142" s="166">
        <v>0.25</v>
      </c>
      <c r="AG142" s="163" t="s">
        <v>77</v>
      </c>
      <c r="AH142" s="166">
        <v>0.15</v>
      </c>
      <c r="AI142" s="167">
        <v>0.4</v>
      </c>
      <c r="AJ142" s="168">
        <v>8.6399999999999991E-2</v>
      </c>
      <c r="AK142" s="168">
        <v>0.6</v>
      </c>
      <c r="AL142" s="169" t="s">
        <v>66</v>
      </c>
      <c r="AM142" s="169" t="s">
        <v>67</v>
      </c>
      <c r="AN142" s="169" t="s">
        <v>80</v>
      </c>
      <c r="AO142" s="500"/>
      <c r="AP142" s="500"/>
      <c r="AQ142" s="503"/>
      <c r="AR142" s="500"/>
      <c r="AS142" s="500"/>
      <c r="AT142" s="503"/>
      <c r="AU142" s="503"/>
      <c r="AV142" s="503"/>
      <c r="AW142" s="517"/>
      <c r="AX142" s="610"/>
      <c r="AY142" s="606"/>
      <c r="AZ142" s="606"/>
      <c r="BA142" s="606"/>
      <c r="BB142" s="704"/>
      <c r="BC142" s="494"/>
      <c r="BD142" s="494"/>
      <c r="BE142" s="512"/>
      <c r="BF142" s="512"/>
      <c r="BG142" s="512"/>
      <c r="BH142" s="512"/>
      <c r="BI142" s="512"/>
      <c r="BJ142" s="494"/>
      <c r="BK142" s="494"/>
      <c r="BL142" s="497"/>
    </row>
    <row r="143" spans="1:64" x14ac:dyDescent="0.2">
      <c r="A143" s="555"/>
      <c r="B143" s="558"/>
      <c r="C143" s="561"/>
      <c r="D143" s="523"/>
      <c r="E143" s="526"/>
      <c r="F143" s="529"/>
      <c r="G143" s="494"/>
      <c r="H143" s="532"/>
      <c r="I143" s="535"/>
      <c r="J143" s="538"/>
      <c r="K143" s="541"/>
      <c r="L143" s="494"/>
      <c r="M143" s="532"/>
      <c r="N143" s="532"/>
      <c r="O143" s="702"/>
      <c r="P143" s="517"/>
      <c r="Q143" s="506"/>
      <c r="R143" s="517"/>
      <c r="S143" s="506"/>
      <c r="T143" s="517"/>
      <c r="U143" s="506"/>
      <c r="V143" s="509"/>
      <c r="W143" s="506"/>
      <c r="X143" s="506"/>
      <c r="Y143" s="503"/>
      <c r="Z143" s="161"/>
      <c r="AA143" s="263"/>
      <c r="AB143" s="163"/>
      <c r="AC143" s="66"/>
      <c r="AD143" s="165" t="s">
        <v>1510</v>
      </c>
      <c r="AE143" s="163"/>
      <c r="AF143" s="166" t="s">
        <v>1510</v>
      </c>
      <c r="AG143" s="163"/>
      <c r="AH143" s="166" t="s">
        <v>1510</v>
      </c>
      <c r="AI143" s="167" t="s">
        <v>1510</v>
      </c>
      <c r="AJ143" s="168" t="s">
        <v>1510</v>
      </c>
      <c r="AK143" s="168" t="s">
        <v>1510</v>
      </c>
      <c r="AL143" s="169"/>
      <c r="AM143" s="169"/>
      <c r="AN143" s="169"/>
      <c r="AO143" s="500"/>
      <c r="AP143" s="500"/>
      <c r="AQ143" s="503"/>
      <c r="AR143" s="500"/>
      <c r="AS143" s="500"/>
      <c r="AT143" s="503"/>
      <c r="AU143" s="503"/>
      <c r="AV143" s="503"/>
      <c r="AW143" s="517"/>
      <c r="AX143" s="610"/>
      <c r="AY143" s="606"/>
      <c r="AZ143" s="606"/>
      <c r="BA143" s="606"/>
      <c r="BB143" s="704"/>
      <c r="BC143" s="494"/>
      <c r="BD143" s="494"/>
      <c r="BE143" s="512"/>
      <c r="BF143" s="512"/>
      <c r="BG143" s="512"/>
      <c r="BH143" s="512"/>
      <c r="BI143" s="512"/>
      <c r="BJ143" s="494"/>
      <c r="BK143" s="494"/>
      <c r="BL143" s="497"/>
    </row>
    <row r="144" spans="1:64" x14ac:dyDescent="0.2">
      <c r="A144" s="555"/>
      <c r="B144" s="558"/>
      <c r="C144" s="561"/>
      <c r="D144" s="523"/>
      <c r="E144" s="526"/>
      <c r="F144" s="529"/>
      <c r="G144" s="494"/>
      <c r="H144" s="532"/>
      <c r="I144" s="535"/>
      <c r="J144" s="538"/>
      <c r="K144" s="541"/>
      <c r="L144" s="494"/>
      <c r="M144" s="532"/>
      <c r="N144" s="532"/>
      <c r="O144" s="702"/>
      <c r="P144" s="517"/>
      <c r="Q144" s="506"/>
      <c r="R144" s="517"/>
      <c r="S144" s="506"/>
      <c r="T144" s="517"/>
      <c r="U144" s="506"/>
      <c r="V144" s="509"/>
      <c r="W144" s="506"/>
      <c r="X144" s="506"/>
      <c r="Y144" s="503"/>
      <c r="Z144" s="161"/>
      <c r="AA144" s="186"/>
      <c r="AB144" s="163"/>
      <c r="AC144" s="164"/>
      <c r="AD144" s="165" t="s">
        <v>1510</v>
      </c>
      <c r="AE144" s="163"/>
      <c r="AF144" s="166" t="s">
        <v>1510</v>
      </c>
      <c r="AG144" s="163"/>
      <c r="AH144" s="166" t="s">
        <v>1510</v>
      </c>
      <c r="AI144" s="167" t="s">
        <v>1510</v>
      </c>
      <c r="AJ144" s="168" t="s">
        <v>1510</v>
      </c>
      <c r="AK144" s="168" t="s">
        <v>1510</v>
      </c>
      <c r="AL144" s="169"/>
      <c r="AM144" s="169"/>
      <c r="AN144" s="169"/>
      <c r="AO144" s="500"/>
      <c r="AP144" s="500"/>
      <c r="AQ144" s="503"/>
      <c r="AR144" s="500"/>
      <c r="AS144" s="500"/>
      <c r="AT144" s="503"/>
      <c r="AU144" s="503"/>
      <c r="AV144" s="503"/>
      <c r="AW144" s="517"/>
      <c r="AX144" s="610"/>
      <c r="AY144" s="606"/>
      <c r="AZ144" s="606"/>
      <c r="BA144" s="606"/>
      <c r="BB144" s="704"/>
      <c r="BC144" s="494"/>
      <c r="BD144" s="494"/>
      <c r="BE144" s="512"/>
      <c r="BF144" s="512"/>
      <c r="BG144" s="512"/>
      <c r="BH144" s="512"/>
      <c r="BI144" s="512"/>
      <c r="BJ144" s="494"/>
      <c r="BK144" s="494"/>
      <c r="BL144" s="497"/>
    </row>
    <row r="145" spans="1:64" ht="13.5" thickBot="1" x14ac:dyDescent="0.25">
      <c r="A145" s="555"/>
      <c r="B145" s="558"/>
      <c r="C145" s="561"/>
      <c r="D145" s="524"/>
      <c r="E145" s="527"/>
      <c r="F145" s="530"/>
      <c r="G145" s="495"/>
      <c r="H145" s="533"/>
      <c r="I145" s="536"/>
      <c r="J145" s="539"/>
      <c r="K145" s="542"/>
      <c r="L145" s="495"/>
      <c r="M145" s="533"/>
      <c r="N145" s="533"/>
      <c r="O145" s="703"/>
      <c r="P145" s="518"/>
      <c r="Q145" s="507"/>
      <c r="R145" s="518"/>
      <c r="S145" s="507"/>
      <c r="T145" s="518"/>
      <c r="U145" s="507"/>
      <c r="V145" s="510"/>
      <c r="W145" s="507"/>
      <c r="X145" s="507"/>
      <c r="Y145" s="504"/>
      <c r="Z145" s="171"/>
      <c r="AA145" s="172"/>
      <c r="AB145" s="173"/>
      <c r="AC145" s="172"/>
      <c r="AD145" s="174" t="s">
        <v>1510</v>
      </c>
      <c r="AE145" s="173"/>
      <c r="AF145" s="175" t="s">
        <v>1510</v>
      </c>
      <c r="AG145" s="173"/>
      <c r="AH145" s="175" t="s">
        <v>1510</v>
      </c>
      <c r="AI145" s="176" t="s">
        <v>1510</v>
      </c>
      <c r="AJ145" s="168" t="s">
        <v>1510</v>
      </c>
      <c r="AK145" s="168" t="s">
        <v>1510</v>
      </c>
      <c r="AL145" s="178"/>
      <c r="AM145" s="178"/>
      <c r="AN145" s="178"/>
      <c r="AO145" s="501"/>
      <c r="AP145" s="501"/>
      <c r="AQ145" s="504"/>
      <c r="AR145" s="501"/>
      <c r="AS145" s="501"/>
      <c r="AT145" s="504"/>
      <c r="AU145" s="504"/>
      <c r="AV145" s="504"/>
      <c r="AW145" s="518"/>
      <c r="AX145" s="611"/>
      <c r="AY145" s="607"/>
      <c r="AZ145" s="607"/>
      <c r="BA145" s="607"/>
      <c r="BB145" s="705"/>
      <c r="BC145" s="495"/>
      <c r="BD145" s="495"/>
      <c r="BE145" s="513"/>
      <c r="BF145" s="513"/>
      <c r="BG145" s="513"/>
      <c r="BH145" s="513"/>
      <c r="BI145" s="513"/>
      <c r="BJ145" s="495"/>
      <c r="BK145" s="495"/>
      <c r="BL145" s="553"/>
    </row>
    <row r="146" spans="1:64" ht="62.25" x14ac:dyDescent="0.2">
      <c r="A146" s="555"/>
      <c r="B146" s="558"/>
      <c r="C146" s="561"/>
      <c r="D146" s="522" t="s">
        <v>162</v>
      </c>
      <c r="E146" s="525" t="s">
        <v>128</v>
      </c>
      <c r="F146" s="528">
        <v>3</v>
      </c>
      <c r="G146" s="493" t="s">
        <v>321</v>
      </c>
      <c r="H146" s="531"/>
      <c r="I146" s="534" t="s">
        <v>357</v>
      </c>
      <c r="J146" s="537" t="s">
        <v>17</v>
      </c>
      <c r="K146" s="540" t="s">
        <v>1982</v>
      </c>
      <c r="L146" s="493"/>
      <c r="M146" s="531"/>
      <c r="N146" s="531" t="s">
        <v>322</v>
      </c>
      <c r="O146" s="701">
        <v>0.85</v>
      </c>
      <c r="P146" s="516" t="s">
        <v>71</v>
      </c>
      <c r="Q146" s="505">
        <v>0.4</v>
      </c>
      <c r="R146" s="516"/>
      <c r="S146" s="505" t="s">
        <v>1510</v>
      </c>
      <c r="T146" s="516" t="s">
        <v>10</v>
      </c>
      <c r="U146" s="505">
        <v>0.6</v>
      </c>
      <c r="V146" s="508" t="s">
        <v>10</v>
      </c>
      <c r="W146" s="505">
        <v>0.6</v>
      </c>
      <c r="X146" s="505" t="s">
        <v>1834</v>
      </c>
      <c r="Y146" s="502" t="s">
        <v>10</v>
      </c>
      <c r="Z146" s="152">
        <v>1</v>
      </c>
      <c r="AA146" s="95" t="s">
        <v>1993</v>
      </c>
      <c r="AB146" s="154" t="s">
        <v>170</v>
      </c>
      <c r="AC146" s="95" t="s">
        <v>323</v>
      </c>
      <c r="AD146" s="155" t="s">
        <v>1513</v>
      </c>
      <c r="AE146" s="154" t="s">
        <v>64</v>
      </c>
      <c r="AF146" s="156">
        <v>0.25</v>
      </c>
      <c r="AG146" s="154" t="s">
        <v>77</v>
      </c>
      <c r="AH146" s="156">
        <v>0.15</v>
      </c>
      <c r="AI146" s="157">
        <v>0.4</v>
      </c>
      <c r="AJ146" s="158">
        <v>0.24</v>
      </c>
      <c r="AK146" s="158">
        <v>0.6</v>
      </c>
      <c r="AL146" s="159" t="s">
        <v>66</v>
      </c>
      <c r="AM146" s="159" t="s">
        <v>67</v>
      </c>
      <c r="AN146" s="159" t="s">
        <v>80</v>
      </c>
      <c r="AO146" s="499">
        <v>0.4</v>
      </c>
      <c r="AP146" s="499">
        <v>0.14399999999999999</v>
      </c>
      <c r="AQ146" s="502" t="s">
        <v>70</v>
      </c>
      <c r="AR146" s="499">
        <v>0.6</v>
      </c>
      <c r="AS146" s="499">
        <v>0.33749999999999997</v>
      </c>
      <c r="AT146" s="502" t="s">
        <v>9</v>
      </c>
      <c r="AU146" s="502" t="s">
        <v>10</v>
      </c>
      <c r="AV146" s="502" t="s">
        <v>1512</v>
      </c>
      <c r="AW146" s="516" t="s">
        <v>82</v>
      </c>
      <c r="AX146" s="636"/>
      <c r="AY146" s="493"/>
      <c r="AZ146" s="493"/>
      <c r="BA146" s="493"/>
      <c r="BB146" s="519"/>
      <c r="BC146" s="493"/>
      <c r="BD146" s="493"/>
      <c r="BE146" s="511"/>
      <c r="BF146" s="511"/>
      <c r="BG146" s="511"/>
      <c r="BH146" s="511"/>
      <c r="BI146" s="511"/>
      <c r="BJ146" s="493"/>
      <c r="BK146" s="493"/>
      <c r="BL146" s="496"/>
    </row>
    <row r="147" spans="1:64" ht="62.25" x14ac:dyDescent="0.2">
      <c r="A147" s="555"/>
      <c r="B147" s="558"/>
      <c r="C147" s="561"/>
      <c r="D147" s="523"/>
      <c r="E147" s="526"/>
      <c r="F147" s="529"/>
      <c r="G147" s="494"/>
      <c r="H147" s="532"/>
      <c r="I147" s="535"/>
      <c r="J147" s="538"/>
      <c r="K147" s="541"/>
      <c r="L147" s="494"/>
      <c r="M147" s="532"/>
      <c r="N147" s="532"/>
      <c r="O147" s="702"/>
      <c r="P147" s="517"/>
      <c r="Q147" s="506"/>
      <c r="R147" s="517"/>
      <c r="S147" s="506"/>
      <c r="T147" s="517"/>
      <c r="U147" s="506"/>
      <c r="V147" s="509"/>
      <c r="W147" s="506"/>
      <c r="X147" s="506"/>
      <c r="Y147" s="503"/>
      <c r="Z147" s="161">
        <v>2</v>
      </c>
      <c r="AA147" s="22" t="s">
        <v>1994</v>
      </c>
      <c r="AB147" s="163" t="s">
        <v>170</v>
      </c>
      <c r="AC147" s="264" t="s">
        <v>324</v>
      </c>
      <c r="AD147" s="165" t="s">
        <v>1513</v>
      </c>
      <c r="AE147" s="163" t="s">
        <v>64</v>
      </c>
      <c r="AF147" s="166">
        <v>0.25</v>
      </c>
      <c r="AG147" s="163" t="s">
        <v>77</v>
      </c>
      <c r="AH147" s="166">
        <v>0.15</v>
      </c>
      <c r="AI147" s="167">
        <v>0.4</v>
      </c>
      <c r="AJ147" s="168">
        <v>0.14399999999999999</v>
      </c>
      <c r="AK147" s="168">
        <v>0.6</v>
      </c>
      <c r="AL147" s="169" t="s">
        <v>66</v>
      </c>
      <c r="AM147" s="169" t="s">
        <v>67</v>
      </c>
      <c r="AN147" s="169" t="s">
        <v>80</v>
      </c>
      <c r="AO147" s="500"/>
      <c r="AP147" s="500"/>
      <c r="AQ147" s="503"/>
      <c r="AR147" s="500"/>
      <c r="AS147" s="500"/>
      <c r="AT147" s="503"/>
      <c r="AU147" s="503"/>
      <c r="AV147" s="503"/>
      <c r="AW147" s="517"/>
      <c r="AX147" s="637"/>
      <c r="AY147" s="494"/>
      <c r="AZ147" s="494"/>
      <c r="BA147" s="494"/>
      <c r="BB147" s="520"/>
      <c r="BC147" s="494"/>
      <c r="BD147" s="494"/>
      <c r="BE147" s="512"/>
      <c r="BF147" s="512"/>
      <c r="BG147" s="512"/>
      <c r="BH147" s="512"/>
      <c r="BI147" s="512"/>
      <c r="BJ147" s="494"/>
      <c r="BK147" s="494"/>
      <c r="BL147" s="497"/>
    </row>
    <row r="148" spans="1:64" ht="62.25" x14ac:dyDescent="0.2">
      <c r="A148" s="555"/>
      <c r="B148" s="558"/>
      <c r="C148" s="561"/>
      <c r="D148" s="523"/>
      <c r="E148" s="526"/>
      <c r="F148" s="529"/>
      <c r="G148" s="494"/>
      <c r="H148" s="532"/>
      <c r="I148" s="535"/>
      <c r="J148" s="538"/>
      <c r="K148" s="541"/>
      <c r="L148" s="494"/>
      <c r="M148" s="532"/>
      <c r="N148" s="532"/>
      <c r="O148" s="702"/>
      <c r="P148" s="517"/>
      <c r="Q148" s="506"/>
      <c r="R148" s="517"/>
      <c r="S148" s="506"/>
      <c r="T148" s="517"/>
      <c r="U148" s="506"/>
      <c r="V148" s="509"/>
      <c r="W148" s="506"/>
      <c r="X148" s="506"/>
      <c r="Y148" s="503"/>
      <c r="Z148" s="161">
        <v>3</v>
      </c>
      <c r="AA148" s="265" t="s">
        <v>325</v>
      </c>
      <c r="AB148" s="163" t="s">
        <v>170</v>
      </c>
      <c r="AC148" s="65" t="s">
        <v>326</v>
      </c>
      <c r="AD148" s="165" t="s">
        <v>1522</v>
      </c>
      <c r="AE148" s="163" t="s">
        <v>76</v>
      </c>
      <c r="AF148" s="166">
        <v>0.1</v>
      </c>
      <c r="AG148" s="163" t="s">
        <v>77</v>
      </c>
      <c r="AH148" s="166">
        <v>0.15</v>
      </c>
      <c r="AI148" s="167">
        <v>0.25</v>
      </c>
      <c r="AJ148" s="168">
        <v>0.14399999999999999</v>
      </c>
      <c r="AK148" s="168">
        <v>0.44999999999999996</v>
      </c>
      <c r="AL148" s="169" t="s">
        <v>66</v>
      </c>
      <c r="AM148" s="169" t="s">
        <v>67</v>
      </c>
      <c r="AN148" s="169" t="s">
        <v>80</v>
      </c>
      <c r="AO148" s="500"/>
      <c r="AP148" s="500"/>
      <c r="AQ148" s="503"/>
      <c r="AR148" s="500"/>
      <c r="AS148" s="500"/>
      <c r="AT148" s="503"/>
      <c r="AU148" s="503"/>
      <c r="AV148" s="503"/>
      <c r="AW148" s="517"/>
      <c r="AX148" s="637"/>
      <c r="AY148" s="494"/>
      <c r="AZ148" s="494"/>
      <c r="BA148" s="494"/>
      <c r="BB148" s="520"/>
      <c r="BC148" s="494"/>
      <c r="BD148" s="494"/>
      <c r="BE148" s="512"/>
      <c r="BF148" s="512"/>
      <c r="BG148" s="512"/>
      <c r="BH148" s="512"/>
      <c r="BI148" s="512"/>
      <c r="BJ148" s="494"/>
      <c r="BK148" s="494"/>
      <c r="BL148" s="497"/>
    </row>
    <row r="149" spans="1:64" ht="62.25" x14ac:dyDescent="0.2">
      <c r="A149" s="555"/>
      <c r="B149" s="558"/>
      <c r="C149" s="561"/>
      <c r="D149" s="523"/>
      <c r="E149" s="526"/>
      <c r="F149" s="529"/>
      <c r="G149" s="494"/>
      <c r="H149" s="532"/>
      <c r="I149" s="535"/>
      <c r="J149" s="538"/>
      <c r="K149" s="541"/>
      <c r="L149" s="494"/>
      <c r="M149" s="532"/>
      <c r="N149" s="532"/>
      <c r="O149" s="702"/>
      <c r="P149" s="517"/>
      <c r="Q149" s="506"/>
      <c r="R149" s="517"/>
      <c r="S149" s="506"/>
      <c r="T149" s="517"/>
      <c r="U149" s="506"/>
      <c r="V149" s="509"/>
      <c r="W149" s="506"/>
      <c r="X149" s="506"/>
      <c r="Y149" s="503"/>
      <c r="Z149" s="161">
        <v>4</v>
      </c>
      <c r="AA149" s="22" t="s">
        <v>1166</v>
      </c>
      <c r="AB149" s="163" t="s">
        <v>170</v>
      </c>
      <c r="AC149" s="22" t="s">
        <v>1167</v>
      </c>
      <c r="AD149" s="165" t="s">
        <v>1522</v>
      </c>
      <c r="AE149" s="163" t="s">
        <v>76</v>
      </c>
      <c r="AF149" s="166">
        <v>0.1</v>
      </c>
      <c r="AG149" s="163" t="s">
        <v>77</v>
      </c>
      <c r="AH149" s="166">
        <v>0.15</v>
      </c>
      <c r="AI149" s="167">
        <v>0.25</v>
      </c>
      <c r="AJ149" s="168">
        <v>0.14399999999999999</v>
      </c>
      <c r="AK149" s="168">
        <v>0.33749999999999997</v>
      </c>
      <c r="AL149" s="169" t="s">
        <v>66</v>
      </c>
      <c r="AM149" s="169" t="s">
        <v>67</v>
      </c>
      <c r="AN149" s="169" t="s">
        <v>80</v>
      </c>
      <c r="AO149" s="500"/>
      <c r="AP149" s="500"/>
      <c r="AQ149" s="503"/>
      <c r="AR149" s="500"/>
      <c r="AS149" s="500"/>
      <c r="AT149" s="503"/>
      <c r="AU149" s="503"/>
      <c r="AV149" s="503"/>
      <c r="AW149" s="517"/>
      <c r="AX149" s="637"/>
      <c r="AY149" s="494"/>
      <c r="AZ149" s="494"/>
      <c r="BA149" s="494"/>
      <c r="BB149" s="520"/>
      <c r="BC149" s="494"/>
      <c r="BD149" s="494"/>
      <c r="BE149" s="512"/>
      <c r="BF149" s="512"/>
      <c r="BG149" s="512"/>
      <c r="BH149" s="512"/>
      <c r="BI149" s="512"/>
      <c r="BJ149" s="494"/>
      <c r="BK149" s="494"/>
      <c r="BL149" s="497"/>
    </row>
    <row r="150" spans="1:64" x14ac:dyDescent="0.2">
      <c r="A150" s="555"/>
      <c r="B150" s="558"/>
      <c r="C150" s="561"/>
      <c r="D150" s="523"/>
      <c r="E150" s="526"/>
      <c r="F150" s="529"/>
      <c r="G150" s="494"/>
      <c r="H150" s="532"/>
      <c r="I150" s="535"/>
      <c r="J150" s="538"/>
      <c r="K150" s="541"/>
      <c r="L150" s="494"/>
      <c r="M150" s="532"/>
      <c r="N150" s="532"/>
      <c r="O150" s="702"/>
      <c r="P150" s="517"/>
      <c r="Q150" s="506"/>
      <c r="R150" s="517"/>
      <c r="S150" s="506"/>
      <c r="T150" s="517"/>
      <c r="U150" s="506"/>
      <c r="V150" s="509"/>
      <c r="W150" s="506"/>
      <c r="X150" s="506"/>
      <c r="Y150" s="503"/>
      <c r="Z150" s="161"/>
      <c r="AA150" s="22"/>
      <c r="AB150" s="163"/>
      <c r="AC150" s="184"/>
      <c r="AD150" s="165" t="s">
        <v>1510</v>
      </c>
      <c r="AE150" s="163"/>
      <c r="AF150" s="166" t="s">
        <v>1510</v>
      </c>
      <c r="AG150" s="163"/>
      <c r="AH150" s="166" t="s">
        <v>1510</v>
      </c>
      <c r="AI150" s="167" t="s">
        <v>1510</v>
      </c>
      <c r="AJ150" s="168" t="s">
        <v>1510</v>
      </c>
      <c r="AK150" s="168" t="s">
        <v>1510</v>
      </c>
      <c r="AL150" s="169"/>
      <c r="AM150" s="169"/>
      <c r="AN150" s="169"/>
      <c r="AO150" s="500"/>
      <c r="AP150" s="500"/>
      <c r="AQ150" s="503"/>
      <c r="AR150" s="500"/>
      <c r="AS150" s="500"/>
      <c r="AT150" s="503"/>
      <c r="AU150" s="503"/>
      <c r="AV150" s="503"/>
      <c r="AW150" s="517"/>
      <c r="AX150" s="637"/>
      <c r="AY150" s="494"/>
      <c r="AZ150" s="494"/>
      <c r="BA150" s="494"/>
      <c r="BB150" s="520"/>
      <c r="BC150" s="494"/>
      <c r="BD150" s="494"/>
      <c r="BE150" s="512"/>
      <c r="BF150" s="512"/>
      <c r="BG150" s="512"/>
      <c r="BH150" s="512"/>
      <c r="BI150" s="512"/>
      <c r="BJ150" s="494"/>
      <c r="BK150" s="494"/>
      <c r="BL150" s="497"/>
    </row>
    <row r="151" spans="1:64" ht="13.5" thickBot="1" x14ac:dyDescent="0.25">
      <c r="A151" s="555"/>
      <c r="B151" s="558"/>
      <c r="C151" s="561"/>
      <c r="D151" s="524"/>
      <c r="E151" s="527"/>
      <c r="F151" s="530"/>
      <c r="G151" s="495"/>
      <c r="H151" s="533"/>
      <c r="I151" s="536"/>
      <c r="J151" s="539"/>
      <c r="K151" s="542"/>
      <c r="L151" s="495"/>
      <c r="M151" s="533"/>
      <c r="N151" s="533"/>
      <c r="O151" s="703"/>
      <c r="P151" s="518"/>
      <c r="Q151" s="507"/>
      <c r="R151" s="518"/>
      <c r="S151" s="507"/>
      <c r="T151" s="518"/>
      <c r="U151" s="507"/>
      <c r="V151" s="510"/>
      <c r="W151" s="507"/>
      <c r="X151" s="507"/>
      <c r="Y151" s="504"/>
      <c r="Z151" s="171"/>
      <c r="AA151" s="172"/>
      <c r="AB151" s="173"/>
      <c r="AC151" s="172"/>
      <c r="AD151" s="174" t="s">
        <v>1510</v>
      </c>
      <c r="AE151" s="173"/>
      <c r="AF151" s="175" t="s">
        <v>1510</v>
      </c>
      <c r="AG151" s="173"/>
      <c r="AH151" s="175" t="s">
        <v>1510</v>
      </c>
      <c r="AI151" s="176" t="s">
        <v>1510</v>
      </c>
      <c r="AJ151" s="168" t="s">
        <v>1510</v>
      </c>
      <c r="AK151" s="168" t="s">
        <v>1510</v>
      </c>
      <c r="AL151" s="178"/>
      <c r="AM151" s="178"/>
      <c r="AN151" s="178"/>
      <c r="AO151" s="501"/>
      <c r="AP151" s="501"/>
      <c r="AQ151" s="504"/>
      <c r="AR151" s="501"/>
      <c r="AS151" s="501"/>
      <c r="AT151" s="504"/>
      <c r="AU151" s="504"/>
      <c r="AV151" s="504"/>
      <c r="AW151" s="518"/>
      <c r="AX151" s="638"/>
      <c r="AY151" s="495"/>
      <c r="AZ151" s="495"/>
      <c r="BA151" s="495"/>
      <c r="BB151" s="521"/>
      <c r="BC151" s="495"/>
      <c r="BD151" s="495"/>
      <c r="BE151" s="513"/>
      <c r="BF151" s="513"/>
      <c r="BG151" s="513"/>
      <c r="BH151" s="513"/>
      <c r="BI151" s="513"/>
      <c r="BJ151" s="495"/>
      <c r="BK151" s="495"/>
      <c r="BL151" s="553"/>
    </row>
    <row r="152" spans="1:64" ht="62.25" x14ac:dyDescent="0.2">
      <c r="A152" s="555"/>
      <c r="B152" s="558"/>
      <c r="C152" s="561"/>
      <c r="D152" s="522" t="s">
        <v>162</v>
      </c>
      <c r="E152" s="525" t="s">
        <v>128</v>
      </c>
      <c r="F152" s="528">
        <v>4</v>
      </c>
      <c r="G152" s="493" t="s">
        <v>327</v>
      </c>
      <c r="H152" s="531"/>
      <c r="I152" s="534" t="s">
        <v>358</v>
      </c>
      <c r="J152" s="537" t="s">
        <v>17</v>
      </c>
      <c r="K152" s="540" t="s">
        <v>1983</v>
      </c>
      <c r="L152" s="493"/>
      <c r="M152" s="531"/>
      <c r="N152" s="531" t="s">
        <v>1984</v>
      </c>
      <c r="O152" s="543">
        <v>0.7</v>
      </c>
      <c r="P152" s="516" t="s">
        <v>70</v>
      </c>
      <c r="Q152" s="505">
        <v>0.2</v>
      </c>
      <c r="R152" s="516"/>
      <c r="S152" s="505" t="s">
        <v>1510</v>
      </c>
      <c r="T152" s="516" t="s">
        <v>63</v>
      </c>
      <c r="U152" s="505">
        <v>1</v>
      </c>
      <c r="V152" s="508" t="s">
        <v>63</v>
      </c>
      <c r="W152" s="505">
        <v>1</v>
      </c>
      <c r="X152" s="505" t="s">
        <v>1990</v>
      </c>
      <c r="Y152" s="502" t="s">
        <v>1991</v>
      </c>
      <c r="Z152" s="152">
        <v>1</v>
      </c>
      <c r="AA152" s="261" t="s">
        <v>328</v>
      </c>
      <c r="AB152" s="154" t="s">
        <v>165</v>
      </c>
      <c r="AC152" s="95" t="s">
        <v>329</v>
      </c>
      <c r="AD152" s="155" t="s">
        <v>1513</v>
      </c>
      <c r="AE152" s="154" t="s">
        <v>64</v>
      </c>
      <c r="AF152" s="156">
        <v>0.25</v>
      </c>
      <c r="AG152" s="154" t="s">
        <v>77</v>
      </c>
      <c r="AH152" s="156">
        <v>0.15</v>
      </c>
      <c r="AI152" s="157">
        <v>0.4</v>
      </c>
      <c r="AJ152" s="158">
        <v>0.12</v>
      </c>
      <c r="AK152" s="158">
        <v>1</v>
      </c>
      <c r="AL152" s="159" t="s">
        <v>66</v>
      </c>
      <c r="AM152" s="159" t="s">
        <v>67</v>
      </c>
      <c r="AN152" s="159" t="s">
        <v>80</v>
      </c>
      <c r="AO152" s="499">
        <v>0.2</v>
      </c>
      <c r="AP152" s="499">
        <v>1.5551999999999996E-2</v>
      </c>
      <c r="AQ152" s="502" t="s">
        <v>70</v>
      </c>
      <c r="AR152" s="499">
        <v>1</v>
      </c>
      <c r="AS152" s="499">
        <v>1</v>
      </c>
      <c r="AT152" s="502" t="s">
        <v>63</v>
      </c>
      <c r="AU152" s="502" t="s">
        <v>1991</v>
      </c>
      <c r="AV152" s="502" t="s">
        <v>1991</v>
      </c>
      <c r="AW152" s="516" t="s">
        <v>167</v>
      </c>
      <c r="AX152" s="605" t="s">
        <v>330</v>
      </c>
      <c r="AY152" s="605" t="s">
        <v>331</v>
      </c>
      <c r="AZ152" s="605" t="s">
        <v>332</v>
      </c>
      <c r="BA152" s="605" t="s">
        <v>333</v>
      </c>
      <c r="BB152" s="608">
        <v>45291</v>
      </c>
      <c r="BC152" s="493"/>
      <c r="BD152" s="493"/>
      <c r="BE152" s="511"/>
      <c r="BF152" s="511"/>
      <c r="BG152" s="511"/>
      <c r="BH152" s="511"/>
      <c r="BI152" s="511"/>
      <c r="BJ152" s="493"/>
      <c r="BK152" s="493"/>
      <c r="BL152" s="496"/>
    </row>
    <row r="153" spans="1:64" ht="62.25" x14ac:dyDescent="0.2">
      <c r="A153" s="555"/>
      <c r="B153" s="558"/>
      <c r="C153" s="561"/>
      <c r="D153" s="523"/>
      <c r="E153" s="526"/>
      <c r="F153" s="529"/>
      <c r="G153" s="494"/>
      <c r="H153" s="532"/>
      <c r="I153" s="535"/>
      <c r="J153" s="538"/>
      <c r="K153" s="541"/>
      <c r="L153" s="494"/>
      <c r="M153" s="532"/>
      <c r="N153" s="532"/>
      <c r="O153" s="544"/>
      <c r="P153" s="517"/>
      <c r="Q153" s="506"/>
      <c r="R153" s="517"/>
      <c r="S153" s="506"/>
      <c r="T153" s="517"/>
      <c r="U153" s="506"/>
      <c r="V153" s="509"/>
      <c r="W153" s="506"/>
      <c r="X153" s="506"/>
      <c r="Y153" s="503"/>
      <c r="Z153" s="161">
        <v>2</v>
      </c>
      <c r="AA153" s="22" t="s">
        <v>334</v>
      </c>
      <c r="AB153" s="163" t="s">
        <v>165</v>
      </c>
      <c r="AC153" s="264" t="s">
        <v>335</v>
      </c>
      <c r="AD153" s="165" t="s">
        <v>1513</v>
      </c>
      <c r="AE153" s="163" t="s">
        <v>64</v>
      </c>
      <c r="AF153" s="166">
        <v>0.25</v>
      </c>
      <c r="AG153" s="163" t="s">
        <v>77</v>
      </c>
      <c r="AH153" s="166">
        <v>0.15</v>
      </c>
      <c r="AI153" s="167">
        <v>0.4</v>
      </c>
      <c r="AJ153" s="168">
        <v>7.1999999999999995E-2</v>
      </c>
      <c r="AK153" s="168">
        <v>1</v>
      </c>
      <c r="AL153" s="169" t="s">
        <v>66</v>
      </c>
      <c r="AM153" s="169" t="s">
        <v>67</v>
      </c>
      <c r="AN153" s="169" t="s">
        <v>80</v>
      </c>
      <c r="AO153" s="500"/>
      <c r="AP153" s="500"/>
      <c r="AQ153" s="503"/>
      <c r="AR153" s="500"/>
      <c r="AS153" s="500"/>
      <c r="AT153" s="503"/>
      <c r="AU153" s="503"/>
      <c r="AV153" s="503"/>
      <c r="AW153" s="517"/>
      <c r="AX153" s="606"/>
      <c r="AY153" s="606"/>
      <c r="AZ153" s="606"/>
      <c r="BA153" s="606"/>
      <c r="BB153" s="704"/>
      <c r="BC153" s="494"/>
      <c r="BD153" s="494"/>
      <c r="BE153" s="512"/>
      <c r="BF153" s="512"/>
      <c r="BG153" s="512"/>
      <c r="BH153" s="512"/>
      <c r="BI153" s="512"/>
      <c r="BJ153" s="494"/>
      <c r="BK153" s="494"/>
      <c r="BL153" s="497"/>
    </row>
    <row r="154" spans="1:64" ht="62.25" x14ac:dyDescent="0.2">
      <c r="A154" s="555"/>
      <c r="B154" s="558"/>
      <c r="C154" s="561"/>
      <c r="D154" s="523"/>
      <c r="E154" s="526"/>
      <c r="F154" s="529"/>
      <c r="G154" s="494"/>
      <c r="H154" s="532"/>
      <c r="I154" s="535"/>
      <c r="J154" s="538"/>
      <c r="K154" s="541"/>
      <c r="L154" s="494"/>
      <c r="M154" s="532"/>
      <c r="N154" s="532"/>
      <c r="O154" s="544"/>
      <c r="P154" s="517"/>
      <c r="Q154" s="506"/>
      <c r="R154" s="517"/>
      <c r="S154" s="506"/>
      <c r="T154" s="517"/>
      <c r="U154" s="506"/>
      <c r="V154" s="509"/>
      <c r="W154" s="506"/>
      <c r="X154" s="506"/>
      <c r="Y154" s="503"/>
      <c r="Z154" s="161">
        <v>3</v>
      </c>
      <c r="AA154" s="22" t="s">
        <v>336</v>
      </c>
      <c r="AB154" s="163" t="s">
        <v>165</v>
      </c>
      <c r="AC154" s="65" t="s">
        <v>337</v>
      </c>
      <c r="AD154" s="165" t="s">
        <v>1513</v>
      </c>
      <c r="AE154" s="163" t="s">
        <v>64</v>
      </c>
      <c r="AF154" s="166">
        <v>0.25</v>
      </c>
      <c r="AG154" s="163" t="s">
        <v>77</v>
      </c>
      <c r="AH154" s="166">
        <v>0.15</v>
      </c>
      <c r="AI154" s="167">
        <v>0.4</v>
      </c>
      <c r="AJ154" s="168">
        <v>4.3199999999999995E-2</v>
      </c>
      <c r="AK154" s="168">
        <v>1</v>
      </c>
      <c r="AL154" s="169" t="s">
        <v>66</v>
      </c>
      <c r="AM154" s="169" t="s">
        <v>67</v>
      </c>
      <c r="AN154" s="169" t="s">
        <v>80</v>
      </c>
      <c r="AO154" s="500"/>
      <c r="AP154" s="500"/>
      <c r="AQ154" s="503"/>
      <c r="AR154" s="500"/>
      <c r="AS154" s="500"/>
      <c r="AT154" s="503"/>
      <c r="AU154" s="503"/>
      <c r="AV154" s="503"/>
      <c r="AW154" s="517"/>
      <c r="AX154" s="606"/>
      <c r="AY154" s="606"/>
      <c r="AZ154" s="606"/>
      <c r="BA154" s="606"/>
      <c r="BB154" s="704"/>
      <c r="BC154" s="494"/>
      <c r="BD154" s="494"/>
      <c r="BE154" s="512"/>
      <c r="BF154" s="512"/>
      <c r="BG154" s="512"/>
      <c r="BH154" s="512"/>
      <c r="BI154" s="512"/>
      <c r="BJ154" s="494"/>
      <c r="BK154" s="494"/>
      <c r="BL154" s="497"/>
    </row>
    <row r="155" spans="1:64" ht="62.25" x14ac:dyDescent="0.2">
      <c r="A155" s="555"/>
      <c r="B155" s="558"/>
      <c r="C155" s="561"/>
      <c r="D155" s="523"/>
      <c r="E155" s="526"/>
      <c r="F155" s="529"/>
      <c r="G155" s="494"/>
      <c r="H155" s="532"/>
      <c r="I155" s="535"/>
      <c r="J155" s="538"/>
      <c r="K155" s="541"/>
      <c r="L155" s="494"/>
      <c r="M155" s="532"/>
      <c r="N155" s="532"/>
      <c r="O155" s="544"/>
      <c r="P155" s="517"/>
      <c r="Q155" s="506"/>
      <c r="R155" s="517"/>
      <c r="S155" s="506"/>
      <c r="T155" s="517"/>
      <c r="U155" s="506"/>
      <c r="V155" s="509"/>
      <c r="W155" s="506"/>
      <c r="X155" s="506"/>
      <c r="Y155" s="503"/>
      <c r="Z155" s="161">
        <v>4</v>
      </c>
      <c r="AA155" s="66" t="s">
        <v>338</v>
      </c>
      <c r="AB155" s="163" t="s">
        <v>170</v>
      </c>
      <c r="AC155" s="22" t="s">
        <v>339</v>
      </c>
      <c r="AD155" s="165" t="s">
        <v>1513</v>
      </c>
      <c r="AE155" s="163" t="s">
        <v>64</v>
      </c>
      <c r="AF155" s="166">
        <v>0.25</v>
      </c>
      <c r="AG155" s="163" t="s">
        <v>77</v>
      </c>
      <c r="AH155" s="166">
        <v>0.15</v>
      </c>
      <c r="AI155" s="167">
        <v>0.4</v>
      </c>
      <c r="AJ155" s="168">
        <v>2.5919999999999995E-2</v>
      </c>
      <c r="AK155" s="168">
        <v>1</v>
      </c>
      <c r="AL155" s="169" t="s">
        <v>66</v>
      </c>
      <c r="AM155" s="169" t="s">
        <v>67</v>
      </c>
      <c r="AN155" s="169" t="s">
        <v>80</v>
      </c>
      <c r="AO155" s="500"/>
      <c r="AP155" s="500"/>
      <c r="AQ155" s="503"/>
      <c r="AR155" s="500"/>
      <c r="AS155" s="500"/>
      <c r="AT155" s="503"/>
      <c r="AU155" s="503"/>
      <c r="AV155" s="503"/>
      <c r="AW155" s="517"/>
      <c r="AX155" s="606"/>
      <c r="AY155" s="606"/>
      <c r="AZ155" s="606"/>
      <c r="BA155" s="606"/>
      <c r="BB155" s="704"/>
      <c r="BC155" s="494"/>
      <c r="BD155" s="494"/>
      <c r="BE155" s="512"/>
      <c r="BF155" s="512"/>
      <c r="BG155" s="512"/>
      <c r="BH155" s="512"/>
      <c r="BI155" s="512"/>
      <c r="BJ155" s="494"/>
      <c r="BK155" s="494"/>
      <c r="BL155" s="497"/>
    </row>
    <row r="156" spans="1:64" ht="76.5" x14ac:dyDescent="0.2">
      <c r="A156" s="555"/>
      <c r="B156" s="558"/>
      <c r="C156" s="561"/>
      <c r="D156" s="523"/>
      <c r="E156" s="526"/>
      <c r="F156" s="529"/>
      <c r="G156" s="494"/>
      <c r="H156" s="532"/>
      <c r="I156" s="535"/>
      <c r="J156" s="538"/>
      <c r="K156" s="541"/>
      <c r="L156" s="494"/>
      <c r="M156" s="532"/>
      <c r="N156" s="532"/>
      <c r="O156" s="544"/>
      <c r="P156" s="517"/>
      <c r="Q156" s="506"/>
      <c r="R156" s="517"/>
      <c r="S156" s="506"/>
      <c r="T156" s="517"/>
      <c r="U156" s="506"/>
      <c r="V156" s="509"/>
      <c r="W156" s="506"/>
      <c r="X156" s="506"/>
      <c r="Y156" s="503"/>
      <c r="Z156" s="161">
        <v>5</v>
      </c>
      <c r="AA156" s="164" t="s">
        <v>1995</v>
      </c>
      <c r="AB156" s="163" t="s">
        <v>170</v>
      </c>
      <c r="AC156" s="164" t="s">
        <v>1996</v>
      </c>
      <c r="AD156" s="165" t="s">
        <v>1513</v>
      </c>
      <c r="AE156" s="163" t="s">
        <v>64</v>
      </c>
      <c r="AF156" s="166">
        <v>0.25</v>
      </c>
      <c r="AG156" s="163" t="s">
        <v>77</v>
      </c>
      <c r="AH156" s="166">
        <v>0.15</v>
      </c>
      <c r="AI156" s="167">
        <v>0.4</v>
      </c>
      <c r="AJ156" s="168">
        <v>1.5551999999999996E-2</v>
      </c>
      <c r="AK156" s="168">
        <v>1</v>
      </c>
      <c r="AL156" s="169" t="s">
        <v>66</v>
      </c>
      <c r="AM156" s="169" t="s">
        <v>67</v>
      </c>
      <c r="AN156" s="169" t="s">
        <v>80</v>
      </c>
      <c r="AO156" s="500"/>
      <c r="AP156" s="500"/>
      <c r="AQ156" s="503"/>
      <c r="AR156" s="500"/>
      <c r="AS156" s="500"/>
      <c r="AT156" s="503"/>
      <c r="AU156" s="503"/>
      <c r="AV156" s="503"/>
      <c r="AW156" s="517"/>
      <c r="AX156" s="606"/>
      <c r="AY156" s="606"/>
      <c r="AZ156" s="606"/>
      <c r="BA156" s="606"/>
      <c r="BB156" s="704"/>
      <c r="BC156" s="494"/>
      <c r="BD156" s="494"/>
      <c r="BE156" s="512"/>
      <c r="BF156" s="512"/>
      <c r="BG156" s="512"/>
      <c r="BH156" s="512"/>
      <c r="BI156" s="512"/>
      <c r="BJ156" s="494"/>
      <c r="BK156" s="494"/>
      <c r="BL156" s="497"/>
    </row>
    <row r="157" spans="1:64" ht="13.5" thickBot="1" x14ac:dyDescent="0.25">
      <c r="A157" s="555"/>
      <c r="B157" s="558"/>
      <c r="C157" s="561"/>
      <c r="D157" s="524"/>
      <c r="E157" s="527"/>
      <c r="F157" s="530"/>
      <c r="G157" s="495"/>
      <c r="H157" s="533"/>
      <c r="I157" s="536"/>
      <c r="J157" s="539"/>
      <c r="K157" s="542"/>
      <c r="L157" s="495"/>
      <c r="M157" s="533"/>
      <c r="N157" s="533"/>
      <c r="O157" s="545"/>
      <c r="P157" s="518"/>
      <c r="Q157" s="507"/>
      <c r="R157" s="518"/>
      <c r="S157" s="507"/>
      <c r="T157" s="518"/>
      <c r="U157" s="507"/>
      <c r="V157" s="510"/>
      <c r="W157" s="507"/>
      <c r="X157" s="507"/>
      <c r="Y157" s="504"/>
      <c r="Z157" s="171">
        <v>6</v>
      </c>
      <c r="AA157" s="172"/>
      <c r="AB157" s="173"/>
      <c r="AC157" s="172"/>
      <c r="AD157" s="174" t="s">
        <v>1510</v>
      </c>
      <c r="AE157" s="173"/>
      <c r="AF157" s="175" t="s">
        <v>1510</v>
      </c>
      <c r="AG157" s="173"/>
      <c r="AH157" s="175" t="s">
        <v>1510</v>
      </c>
      <c r="AI157" s="176" t="s">
        <v>1510</v>
      </c>
      <c r="AJ157" s="168" t="s">
        <v>1510</v>
      </c>
      <c r="AK157" s="168" t="s">
        <v>1510</v>
      </c>
      <c r="AL157" s="178"/>
      <c r="AM157" s="178"/>
      <c r="AN157" s="178"/>
      <c r="AO157" s="501"/>
      <c r="AP157" s="501"/>
      <c r="AQ157" s="504"/>
      <c r="AR157" s="501"/>
      <c r="AS157" s="501"/>
      <c r="AT157" s="504"/>
      <c r="AU157" s="504"/>
      <c r="AV157" s="504"/>
      <c r="AW157" s="518"/>
      <c r="AX157" s="607"/>
      <c r="AY157" s="607"/>
      <c r="AZ157" s="607"/>
      <c r="BA157" s="607"/>
      <c r="BB157" s="705"/>
      <c r="BC157" s="495"/>
      <c r="BD157" s="495"/>
      <c r="BE157" s="513"/>
      <c r="BF157" s="513"/>
      <c r="BG157" s="513"/>
      <c r="BH157" s="513"/>
      <c r="BI157" s="513"/>
      <c r="BJ157" s="495"/>
      <c r="BK157" s="495"/>
      <c r="BL157" s="553"/>
    </row>
    <row r="158" spans="1:64" ht="62.25" x14ac:dyDescent="0.2">
      <c r="A158" s="555"/>
      <c r="B158" s="558"/>
      <c r="C158" s="561"/>
      <c r="D158" s="522" t="s">
        <v>162</v>
      </c>
      <c r="E158" s="525" t="s">
        <v>128</v>
      </c>
      <c r="F158" s="528">
        <v>5</v>
      </c>
      <c r="G158" s="493" t="s">
        <v>340</v>
      </c>
      <c r="H158" s="531"/>
      <c r="I158" s="534" t="s">
        <v>1985</v>
      </c>
      <c r="J158" s="537" t="s">
        <v>16</v>
      </c>
      <c r="K158" s="639" t="s">
        <v>359</v>
      </c>
      <c r="L158" s="493"/>
      <c r="M158" s="531"/>
      <c r="N158" s="659" t="s">
        <v>1986</v>
      </c>
      <c r="O158" s="543">
        <v>0.7</v>
      </c>
      <c r="P158" s="516" t="s">
        <v>71</v>
      </c>
      <c r="Q158" s="505">
        <v>0.4</v>
      </c>
      <c r="R158" s="516"/>
      <c r="S158" s="505" t="s">
        <v>1510</v>
      </c>
      <c r="T158" s="516" t="s">
        <v>11</v>
      </c>
      <c r="U158" s="505">
        <v>0.8</v>
      </c>
      <c r="V158" s="508" t="s">
        <v>11</v>
      </c>
      <c r="W158" s="505">
        <v>0.8</v>
      </c>
      <c r="X158" s="505" t="s">
        <v>1992</v>
      </c>
      <c r="Y158" s="502" t="s">
        <v>1517</v>
      </c>
      <c r="Z158" s="152">
        <v>1</v>
      </c>
      <c r="AA158" s="261" t="s">
        <v>341</v>
      </c>
      <c r="AB158" s="154" t="s">
        <v>170</v>
      </c>
      <c r="AC158" s="261" t="s">
        <v>342</v>
      </c>
      <c r="AD158" s="255" t="s">
        <v>1513</v>
      </c>
      <c r="AE158" s="154" t="s">
        <v>64</v>
      </c>
      <c r="AF158" s="156">
        <v>0.25</v>
      </c>
      <c r="AG158" s="154" t="s">
        <v>77</v>
      </c>
      <c r="AH158" s="156">
        <v>0.15</v>
      </c>
      <c r="AI158" s="157">
        <v>0.4</v>
      </c>
      <c r="AJ158" s="158">
        <v>0.24</v>
      </c>
      <c r="AK158" s="158">
        <v>0.8</v>
      </c>
      <c r="AL158" s="159" t="s">
        <v>66</v>
      </c>
      <c r="AM158" s="159" t="s">
        <v>67</v>
      </c>
      <c r="AN158" s="159" t="s">
        <v>80</v>
      </c>
      <c r="AO158" s="499">
        <v>0.4</v>
      </c>
      <c r="AP158" s="499">
        <v>2.1599999999999998E-2</v>
      </c>
      <c r="AQ158" s="502" t="s">
        <v>70</v>
      </c>
      <c r="AR158" s="499">
        <v>0.8</v>
      </c>
      <c r="AS158" s="499">
        <v>0.8</v>
      </c>
      <c r="AT158" s="502" t="s">
        <v>11</v>
      </c>
      <c r="AU158" s="502" t="s">
        <v>1517</v>
      </c>
      <c r="AV158" s="502" t="s">
        <v>1517</v>
      </c>
      <c r="AW158" s="516" t="s">
        <v>167</v>
      </c>
      <c r="AX158" s="605" t="s">
        <v>343</v>
      </c>
      <c r="AY158" s="605" t="s">
        <v>344</v>
      </c>
      <c r="AZ158" s="605" t="s">
        <v>345</v>
      </c>
      <c r="BA158" s="605" t="s">
        <v>346</v>
      </c>
      <c r="BB158" s="608">
        <v>45291</v>
      </c>
      <c r="BC158" s="493"/>
      <c r="BD158" s="493"/>
      <c r="BE158" s="511"/>
      <c r="BF158" s="511"/>
      <c r="BG158" s="511"/>
      <c r="BH158" s="511"/>
      <c r="BI158" s="511"/>
      <c r="BJ158" s="493"/>
      <c r="BK158" s="493"/>
      <c r="BL158" s="496"/>
    </row>
    <row r="159" spans="1:64" ht="62.25" x14ac:dyDescent="0.2">
      <c r="A159" s="555"/>
      <c r="B159" s="558"/>
      <c r="C159" s="561"/>
      <c r="D159" s="523"/>
      <c r="E159" s="526"/>
      <c r="F159" s="529"/>
      <c r="G159" s="494"/>
      <c r="H159" s="532"/>
      <c r="I159" s="535"/>
      <c r="J159" s="538"/>
      <c r="K159" s="640"/>
      <c r="L159" s="494"/>
      <c r="M159" s="532"/>
      <c r="N159" s="660"/>
      <c r="O159" s="544"/>
      <c r="P159" s="517"/>
      <c r="Q159" s="506"/>
      <c r="R159" s="517"/>
      <c r="S159" s="506"/>
      <c r="T159" s="517"/>
      <c r="U159" s="506"/>
      <c r="V159" s="509"/>
      <c r="W159" s="506"/>
      <c r="X159" s="506"/>
      <c r="Y159" s="503"/>
      <c r="Z159" s="161">
        <v>2</v>
      </c>
      <c r="AA159" s="22" t="s">
        <v>347</v>
      </c>
      <c r="AB159" s="163" t="s">
        <v>165</v>
      </c>
      <c r="AC159" s="22" t="s">
        <v>348</v>
      </c>
      <c r="AD159" s="165" t="s">
        <v>1513</v>
      </c>
      <c r="AE159" s="163" t="s">
        <v>64</v>
      </c>
      <c r="AF159" s="166">
        <v>0.25</v>
      </c>
      <c r="AG159" s="163" t="s">
        <v>77</v>
      </c>
      <c r="AH159" s="166">
        <v>0.15</v>
      </c>
      <c r="AI159" s="167">
        <v>0.4</v>
      </c>
      <c r="AJ159" s="168">
        <v>0.14399999999999999</v>
      </c>
      <c r="AK159" s="168">
        <v>0.8</v>
      </c>
      <c r="AL159" s="169" t="s">
        <v>66</v>
      </c>
      <c r="AM159" s="169" t="s">
        <v>67</v>
      </c>
      <c r="AN159" s="169" t="s">
        <v>80</v>
      </c>
      <c r="AO159" s="500"/>
      <c r="AP159" s="500"/>
      <c r="AQ159" s="503"/>
      <c r="AR159" s="500"/>
      <c r="AS159" s="500"/>
      <c r="AT159" s="503"/>
      <c r="AU159" s="503"/>
      <c r="AV159" s="503"/>
      <c r="AW159" s="517"/>
      <c r="AX159" s="606"/>
      <c r="AY159" s="606"/>
      <c r="AZ159" s="606"/>
      <c r="BA159" s="606"/>
      <c r="BB159" s="704"/>
      <c r="BC159" s="494"/>
      <c r="BD159" s="494"/>
      <c r="BE159" s="512"/>
      <c r="BF159" s="512"/>
      <c r="BG159" s="512"/>
      <c r="BH159" s="512"/>
      <c r="BI159" s="512"/>
      <c r="BJ159" s="494"/>
      <c r="BK159" s="494"/>
      <c r="BL159" s="497"/>
    </row>
    <row r="160" spans="1:64" ht="62.25" x14ac:dyDescent="0.2">
      <c r="A160" s="555"/>
      <c r="B160" s="558"/>
      <c r="C160" s="561"/>
      <c r="D160" s="523"/>
      <c r="E160" s="526"/>
      <c r="F160" s="529"/>
      <c r="G160" s="494"/>
      <c r="H160" s="532"/>
      <c r="I160" s="535"/>
      <c r="J160" s="538"/>
      <c r="K160" s="640"/>
      <c r="L160" s="494"/>
      <c r="M160" s="532"/>
      <c r="N160" s="660"/>
      <c r="O160" s="544"/>
      <c r="P160" s="517"/>
      <c r="Q160" s="506"/>
      <c r="R160" s="517"/>
      <c r="S160" s="506"/>
      <c r="T160" s="517"/>
      <c r="U160" s="506"/>
      <c r="V160" s="509"/>
      <c r="W160" s="506"/>
      <c r="X160" s="506"/>
      <c r="Y160" s="503"/>
      <c r="Z160" s="161">
        <v>3</v>
      </c>
      <c r="AA160" s="21" t="s">
        <v>349</v>
      </c>
      <c r="AB160" s="163" t="s">
        <v>170</v>
      </c>
      <c r="AC160" s="66" t="s">
        <v>350</v>
      </c>
      <c r="AD160" s="165" t="s">
        <v>1513</v>
      </c>
      <c r="AE160" s="163" t="s">
        <v>64</v>
      </c>
      <c r="AF160" s="166">
        <v>0.25</v>
      </c>
      <c r="AG160" s="163" t="s">
        <v>77</v>
      </c>
      <c r="AH160" s="166">
        <v>0.15</v>
      </c>
      <c r="AI160" s="167">
        <v>0.4</v>
      </c>
      <c r="AJ160" s="168">
        <v>8.6399999999999991E-2</v>
      </c>
      <c r="AK160" s="168">
        <v>0.8</v>
      </c>
      <c r="AL160" s="169" t="s">
        <v>66</v>
      </c>
      <c r="AM160" s="169" t="s">
        <v>67</v>
      </c>
      <c r="AN160" s="169" t="s">
        <v>80</v>
      </c>
      <c r="AO160" s="500"/>
      <c r="AP160" s="500"/>
      <c r="AQ160" s="503"/>
      <c r="AR160" s="500"/>
      <c r="AS160" s="500"/>
      <c r="AT160" s="503"/>
      <c r="AU160" s="503"/>
      <c r="AV160" s="503"/>
      <c r="AW160" s="517"/>
      <c r="AX160" s="606"/>
      <c r="AY160" s="606"/>
      <c r="AZ160" s="606"/>
      <c r="BA160" s="606"/>
      <c r="BB160" s="704"/>
      <c r="BC160" s="494"/>
      <c r="BD160" s="494"/>
      <c r="BE160" s="512"/>
      <c r="BF160" s="512"/>
      <c r="BG160" s="512"/>
      <c r="BH160" s="512"/>
      <c r="BI160" s="512"/>
      <c r="BJ160" s="494"/>
      <c r="BK160" s="494"/>
      <c r="BL160" s="497"/>
    </row>
    <row r="161" spans="1:64" ht="62.25" x14ac:dyDescent="0.2">
      <c r="A161" s="555"/>
      <c r="B161" s="558"/>
      <c r="C161" s="561"/>
      <c r="D161" s="523"/>
      <c r="E161" s="526"/>
      <c r="F161" s="529"/>
      <c r="G161" s="494"/>
      <c r="H161" s="532"/>
      <c r="I161" s="535"/>
      <c r="J161" s="538"/>
      <c r="K161" s="640"/>
      <c r="L161" s="494"/>
      <c r="M161" s="532"/>
      <c r="N161" s="660"/>
      <c r="O161" s="544"/>
      <c r="P161" s="517"/>
      <c r="Q161" s="506"/>
      <c r="R161" s="517"/>
      <c r="S161" s="506"/>
      <c r="T161" s="517"/>
      <c r="U161" s="506"/>
      <c r="V161" s="509"/>
      <c r="W161" s="506"/>
      <c r="X161" s="506"/>
      <c r="Y161" s="503"/>
      <c r="Z161" s="161">
        <v>4</v>
      </c>
      <c r="AA161" s="164" t="s">
        <v>1997</v>
      </c>
      <c r="AB161" s="163" t="s">
        <v>170</v>
      </c>
      <c r="AC161" s="164" t="s">
        <v>1998</v>
      </c>
      <c r="AD161" s="165" t="s">
        <v>1513</v>
      </c>
      <c r="AE161" s="163" t="s">
        <v>64</v>
      </c>
      <c r="AF161" s="166">
        <v>0.25</v>
      </c>
      <c r="AG161" s="163" t="s">
        <v>65</v>
      </c>
      <c r="AH161" s="166">
        <v>0.25</v>
      </c>
      <c r="AI161" s="167">
        <v>0.5</v>
      </c>
      <c r="AJ161" s="168">
        <v>4.3199999999999995E-2</v>
      </c>
      <c r="AK161" s="168">
        <v>0.8</v>
      </c>
      <c r="AL161" s="169" t="s">
        <v>66</v>
      </c>
      <c r="AM161" s="169" t="s">
        <v>67</v>
      </c>
      <c r="AN161" s="169" t="s">
        <v>80</v>
      </c>
      <c r="AO161" s="500"/>
      <c r="AP161" s="500"/>
      <c r="AQ161" s="503"/>
      <c r="AR161" s="500"/>
      <c r="AS161" s="500"/>
      <c r="AT161" s="503"/>
      <c r="AU161" s="503"/>
      <c r="AV161" s="503"/>
      <c r="AW161" s="517"/>
      <c r="AX161" s="606"/>
      <c r="AY161" s="606"/>
      <c r="AZ161" s="606"/>
      <c r="BA161" s="606"/>
      <c r="BB161" s="704"/>
      <c r="BC161" s="494"/>
      <c r="BD161" s="494"/>
      <c r="BE161" s="512"/>
      <c r="BF161" s="512"/>
      <c r="BG161" s="512"/>
      <c r="BH161" s="512"/>
      <c r="BI161" s="512"/>
      <c r="BJ161" s="494"/>
      <c r="BK161" s="494"/>
      <c r="BL161" s="497"/>
    </row>
    <row r="162" spans="1:64" ht="62.25" x14ac:dyDescent="0.2">
      <c r="A162" s="555"/>
      <c r="B162" s="558"/>
      <c r="C162" s="561"/>
      <c r="D162" s="523"/>
      <c r="E162" s="526"/>
      <c r="F162" s="529"/>
      <c r="G162" s="494"/>
      <c r="H162" s="532"/>
      <c r="I162" s="535"/>
      <c r="J162" s="538"/>
      <c r="K162" s="640"/>
      <c r="L162" s="494"/>
      <c r="M162" s="532"/>
      <c r="N162" s="660"/>
      <c r="O162" s="544"/>
      <c r="P162" s="517"/>
      <c r="Q162" s="506"/>
      <c r="R162" s="517"/>
      <c r="S162" s="506"/>
      <c r="T162" s="517"/>
      <c r="U162" s="506"/>
      <c r="V162" s="509"/>
      <c r="W162" s="506"/>
      <c r="X162" s="506"/>
      <c r="Y162" s="503"/>
      <c r="Z162" s="161">
        <v>5</v>
      </c>
      <c r="AA162" s="164" t="s">
        <v>1999</v>
      </c>
      <c r="AB162" s="163" t="s">
        <v>170</v>
      </c>
      <c r="AC162" s="164" t="s">
        <v>2000</v>
      </c>
      <c r="AD162" s="165" t="s">
        <v>1513</v>
      </c>
      <c r="AE162" s="163" t="s">
        <v>64</v>
      </c>
      <c r="AF162" s="166">
        <v>0.25</v>
      </c>
      <c r="AG162" s="163" t="s">
        <v>65</v>
      </c>
      <c r="AH162" s="166">
        <v>0.25</v>
      </c>
      <c r="AI162" s="167">
        <v>0.5</v>
      </c>
      <c r="AJ162" s="168">
        <v>2.1599999999999998E-2</v>
      </c>
      <c r="AK162" s="168">
        <v>0.8</v>
      </c>
      <c r="AL162" s="169" t="s">
        <v>66</v>
      </c>
      <c r="AM162" s="169" t="s">
        <v>67</v>
      </c>
      <c r="AN162" s="169" t="s">
        <v>80</v>
      </c>
      <c r="AO162" s="500"/>
      <c r="AP162" s="500"/>
      <c r="AQ162" s="503"/>
      <c r="AR162" s="500"/>
      <c r="AS162" s="500"/>
      <c r="AT162" s="503"/>
      <c r="AU162" s="503"/>
      <c r="AV162" s="503"/>
      <c r="AW162" s="517"/>
      <c r="AX162" s="606"/>
      <c r="AY162" s="606"/>
      <c r="AZ162" s="606"/>
      <c r="BA162" s="606"/>
      <c r="BB162" s="704"/>
      <c r="BC162" s="494"/>
      <c r="BD162" s="494"/>
      <c r="BE162" s="512"/>
      <c r="BF162" s="512"/>
      <c r="BG162" s="512"/>
      <c r="BH162" s="512"/>
      <c r="BI162" s="512"/>
      <c r="BJ162" s="494"/>
      <c r="BK162" s="494"/>
      <c r="BL162" s="497"/>
    </row>
    <row r="163" spans="1:64" ht="13.5" thickBot="1" x14ac:dyDescent="0.25">
      <c r="A163" s="555"/>
      <c r="B163" s="558"/>
      <c r="C163" s="561"/>
      <c r="D163" s="524"/>
      <c r="E163" s="527"/>
      <c r="F163" s="530"/>
      <c r="G163" s="495"/>
      <c r="H163" s="533"/>
      <c r="I163" s="536"/>
      <c r="J163" s="539"/>
      <c r="K163" s="641"/>
      <c r="L163" s="495"/>
      <c r="M163" s="533"/>
      <c r="N163" s="685"/>
      <c r="O163" s="545"/>
      <c r="P163" s="518"/>
      <c r="Q163" s="507"/>
      <c r="R163" s="518"/>
      <c r="S163" s="507"/>
      <c r="T163" s="518"/>
      <c r="U163" s="507"/>
      <c r="V163" s="510"/>
      <c r="W163" s="507"/>
      <c r="X163" s="507"/>
      <c r="Y163" s="504"/>
      <c r="Z163" s="171"/>
      <c r="AA163" s="172"/>
      <c r="AB163" s="173"/>
      <c r="AC163" s="172"/>
      <c r="AD163" s="185" t="s">
        <v>1510</v>
      </c>
      <c r="AE163" s="237"/>
      <c r="AF163" s="175" t="s">
        <v>1510</v>
      </c>
      <c r="AG163" s="237"/>
      <c r="AH163" s="175" t="s">
        <v>1510</v>
      </c>
      <c r="AI163" s="176" t="s">
        <v>1510</v>
      </c>
      <c r="AJ163" s="168" t="s">
        <v>1510</v>
      </c>
      <c r="AK163" s="168" t="s">
        <v>1510</v>
      </c>
      <c r="AL163" s="178"/>
      <c r="AM163" s="178"/>
      <c r="AN163" s="178"/>
      <c r="AO163" s="501"/>
      <c r="AP163" s="501"/>
      <c r="AQ163" s="504"/>
      <c r="AR163" s="501"/>
      <c r="AS163" s="501"/>
      <c r="AT163" s="504"/>
      <c r="AU163" s="504"/>
      <c r="AV163" s="504"/>
      <c r="AW163" s="518"/>
      <c r="AX163" s="607"/>
      <c r="AY163" s="607"/>
      <c r="AZ163" s="607"/>
      <c r="BA163" s="607"/>
      <c r="BB163" s="705"/>
      <c r="BC163" s="495"/>
      <c r="BD163" s="495"/>
      <c r="BE163" s="513"/>
      <c r="BF163" s="513"/>
      <c r="BG163" s="513"/>
      <c r="BH163" s="513"/>
      <c r="BI163" s="513"/>
      <c r="BJ163" s="495"/>
      <c r="BK163" s="495"/>
      <c r="BL163" s="553"/>
    </row>
    <row r="164" spans="1:64" ht="62.25" x14ac:dyDescent="0.2">
      <c r="A164" s="555"/>
      <c r="B164" s="558"/>
      <c r="C164" s="561"/>
      <c r="D164" s="522" t="s">
        <v>162</v>
      </c>
      <c r="E164" s="525" t="s">
        <v>128</v>
      </c>
      <c r="F164" s="528">
        <v>6</v>
      </c>
      <c r="G164" s="493" t="s">
        <v>351</v>
      </c>
      <c r="H164" s="531"/>
      <c r="I164" s="623" t="s">
        <v>1987</v>
      </c>
      <c r="J164" s="650" t="s">
        <v>16</v>
      </c>
      <c r="K164" s="639" t="s">
        <v>1988</v>
      </c>
      <c r="L164" s="493"/>
      <c r="M164" s="531"/>
      <c r="N164" s="531" t="s">
        <v>1989</v>
      </c>
      <c r="O164" s="701">
        <v>0.7</v>
      </c>
      <c r="P164" s="516" t="s">
        <v>71</v>
      </c>
      <c r="Q164" s="505">
        <v>0.4</v>
      </c>
      <c r="R164" s="516"/>
      <c r="S164" s="505" t="s">
        <v>1510</v>
      </c>
      <c r="T164" s="516" t="s">
        <v>9</v>
      </c>
      <c r="U164" s="505">
        <v>0.4</v>
      </c>
      <c r="V164" s="508" t="s">
        <v>9</v>
      </c>
      <c r="W164" s="505">
        <v>0.4</v>
      </c>
      <c r="X164" s="505" t="s">
        <v>1815</v>
      </c>
      <c r="Y164" s="502" t="s">
        <v>10</v>
      </c>
      <c r="Z164" s="152">
        <v>1</v>
      </c>
      <c r="AA164" s="261" t="s">
        <v>352</v>
      </c>
      <c r="AB164" s="154" t="s">
        <v>170</v>
      </c>
      <c r="AC164" s="261" t="s">
        <v>353</v>
      </c>
      <c r="AD164" s="155" t="s">
        <v>1513</v>
      </c>
      <c r="AE164" s="154" t="s">
        <v>64</v>
      </c>
      <c r="AF164" s="156">
        <v>0.25</v>
      </c>
      <c r="AG164" s="154" t="s">
        <v>77</v>
      </c>
      <c r="AH164" s="156">
        <v>0.15</v>
      </c>
      <c r="AI164" s="157">
        <v>0.4</v>
      </c>
      <c r="AJ164" s="158">
        <v>0.24</v>
      </c>
      <c r="AK164" s="158">
        <v>0.4</v>
      </c>
      <c r="AL164" s="159" t="s">
        <v>66</v>
      </c>
      <c r="AM164" s="159" t="s">
        <v>67</v>
      </c>
      <c r="AN164" s="159" t="s">
        <v>80</v>
      </c>
      <c r="AO164" s="499">
        <v>0.4</v>
      </c>
      <c r="AP164" s="499">
        <v>8.6399999999999991E-2</v>
      </c>
      <c r="AQ164" s="502" t="s">
        <v>70</v>
      </c>
      <c r="AR164" s="499">
        <v>0.4</v>
      </c>
      <c r="AS164" s="499">
        <v>0.4</v>
      </c>
      <c r="AT164" s="502" t="s">
        <v>9</v>
      </c>
      <c r="AU164" s="502" t="s">
        <v>10</v>
      </c>
      <c r="AV164" s="502" t="s">
        <v>1512</v>
      </c>
      <c r="AW164" s="516" t="s">
        <v>82</v>
      </c>
      <c r="AX164" s="493"/>
      <c r="AY164" s="493"/>
      <c r="AZ164" s="493"/>
      <c r="BA164" s="493"/>
      <c r="BB164" s="519"/>
      <c r="BC164" s="493"/>
      <c r="BD164" s="493"/>
      <c r="BE164" s="511"/>
      <c r="BF164" s="511"/>
      <c r="BG164" s="511"/>
      <c r="BH164" s="511"/>
      <c r="BI164" s="511"/>
      <c r="BJ164" s="493"/>
      <c r="BK164" s="493"/>
      <c r="BL164" s="496"/>
    </row>
    <row r="165" spans="1:64" ht="63.75" x14ac:dyDescent="0.2">
      <c r="A165" s="555"/>
      <c r="B165" s="558"/>
      <c r="C165" s="561"/>
      <c r="D165" s="523"/>
      <c r="E165" s="526"/>
      <c r="F165" s="529"/>
      <c r="G165" s="494"/>
      <c r="H165" s="532"/>
      <c r="I165" s="624"/>
      <c r="J165" s="651"/>
      <c r="K165" s="640"/>
      <c r="L165" s="494"/>
      <c r="M165" s="532"/>
      <c r="N165" s="532"/>
      <c r="O165" s="702"/>
      <c r="P165" s="517"/>
      <c r="Q165" s="506"/>
      <c r="R165" s="517"/>
      <c r="S165" s="506"/>
      <c r="T165" s="517"/>
      <c r="U165" s="506"/>
      <c r="V165" s="509"/>
      <c r="W165" s="506"/>
      <c r="X165" s="506"/>
      <c r="Y165" s="503"/>
      <c r="Z165" s="161">
        <v>2</v>
      </c>
      <c r="AA165" s="21" t="s">
        <v>354</v>
      </c>
      <c r="AB165" s="163" t="s">
        <v>170</v>
      </c>
      <c r="AC165" s="65" t="s">
        <v>355</v>
      </c>
      <c r="AD165" s="165" t="s">
        <v>1513</v>
      </c>
      <c r="AE165" s="163" t="s">
        <v>64</v>
      </c>
      <c r="AF165" s="166">
        <v>0.25</v>
      </c>
      <c r="AG165" s="163" t="s">
        <v>77</v>
      </c>
      <c r="AH165" s="166">
        <v>0.15</v>
      </c>
      <c r="AI165" s="167">
        <v>0.4</v>
      </c>
      <c r="AJ165" s="168">
        <v>0.14399999999999999</v>
      </c>
      <c r="AK165" s="168">
        <v>0.4</v>
      </c>
      <c r="AL165" s="169" t="s">
        <v>66</v>
      </c>
      <c r="AM165" s="169" t="s">
        <v>67</v>
      </c>
      <c r="AN165" s="169" t="s">
        <v>80</v>
      </c>
      <c r="AO165" s="500"/>
      <c r="AP165" s="500"/>
      <c r="AQ165" s="503"/>
      <c r="AR165" s="500"/>
      <c r="AS165" s="500"/>
      <c r="AT165" s="503"/>
      <c r="AU165" s="503"/>
      <c r="AV165" s="503"/>
      <c r="AW165" s="517"/>
      <c r="AX165" s="494"/>
      <c r="AY165" s="494"/>
      <c r="AZ165" s="494"/>
      <c r="BA165" s="494"/>
      <c r="BB165" s="520"/>
      <c r="BC165" s="494"/>
      <c r="BD165" s="494"/>
      <c r="BE165" s="512"/>
      <c r="BF165" s="512"/>
      <c r="BG165" s="512"/>
      <c r="BH165" s="512"/>
      <c r="BI165" s="512"/>
      <c r="BJ165" s="494"/>
      <c r="BK165" s="494"/>
      <c r="BL165" s="497"/>
    </row>
    <row r="166" spans="1:64" ht="70.5" x14ac:dyDescent="0.2">
      <c r="A166" s="555"/>
      <c r="B166" s="558"/>
      <c r="C166" s="561"/>
      <c r="D166" s="523"/>
      <c r="E166" s="526"/>
      <c r="F166" s="529"/>
      <c r="G166" s="494"/>
      <c r="H166" s="532"/>
      <c r="I166" s="624"/>
      <c r="J166" s="651"/>
      <c r="K166" s="640"/>
      <c r="L166" s="494"/>
      <c r="M166" s="532"/>
      <c r="N166" s="532"/>
      <c r="O166" s="702"/>
      <c r="P166" s="517"/>
      <c r="Q166" s="506"/>
      <c r="R166" s="517"/>
      <c r="S166" s="506"/>
      <c r="T166" s="517"/>
      <c r="U166" s="506"/>
      <c r="V166" s="509"/>
      <c r="W166" s="506"/>
      <c r="X166" s="506"/>
      <c r="Y166" s="503"/>
      <c r="Z166" s="161">
        <v>3</v>
      </c>
      <c r="AA166" s="160" t="s">
        <v>2001</v>
      </c>
      <c r="AB166" s="163" t="s">
        <v>170</v>
      </c>
      <c r="AC166" s="22" t="s">
        <v>94</v>
      </c>
      <c r="AD166" s="165" t="s">
        <v>1513</v>
      </c>
      <c r="AE166" s="163" t="s">
        <v>64</v>
      </c>
      <c r="AF166" s="166">
        <v>0.25</v>
      </c>
      <c r="AG166" s="163" t="s">
        <v>77</v>
      </c>
      <c r="AH166" s="166">
        <v>0.15</v>
      </c>
      <c r="AI166" s="167">
        <v>0.4</v>
      </c>
      <c r="AJ166" s="168">
        <v>8.6399999999999991E-2</v>
      </c>
      <c r="AK166" s="168">
        <v>0.4</v>
      </c>
      <c r="AL166" s="169" t="s">
        <v>78</v>
      </c>
      <c r="AM166" s="169" t="s">
        <v>79</v>
      </c>
      <c r="AN166" s="169" t="s">
        <v>80</v>
      </c>
      <c r="AO166" s="500"/>
      <c r="AP166" s="500"/>
      <c r="AQ166" s="503"/>
      <c r="AR166" s="500"/>
      <c r="AS166" s="500"/>
      <c r="AT166" s="503"/>
      <c r="AU166" s="503"/>
      <c r="AV166" s="503"/>
      <c r="AW166" s="517"/>
      <c r="AX166" s="494"/>
      <c r="AY166" s="494"/>
      <c r="AZ166" s="494"/>
      <c r="BA166" s="494"/>
      <c r="BB166" s="520"/>
      <c r="BC166" s="494"/>
      <c r="BD166" s="494"/>
      <c r="BE166" s="512"/>
      <c r="BF166" s="512"/>
      <c r="BG166" s="512"/>
      <c r="BH166" s="512"/>
      <c r="BI166" s="512"/>
      <c r="BJ166" s="494"/>
      <c r="BK166" s="494"/>
      <c r="BL166" s="497"/>
    </row>
    <row r="167" spans="1:64" x14ac:dyDescent="0.2">
      <c r="A167" s="555"/>
      <c r="B167" s="558"/>
      <c r="C167" s="561"/>
      <c r="D167" s="523"/>
      <c r="E167" s="526"/>
      <c r="F167" s="529"/>
      <c r="G167" s="494"/>
      <c r="H167" s="532"/>
      <c r="I167" s="624"/>
      <c r="J167" s="651"/>
      <c r="K167" s="640"/>
      <c r="L167" s="494"/>
      <c r="M167" s="532"/>
      <c r="N167" s="532"/>
      <c r="O167" s="702"/>
      <c r="P167" s="517"/>
      <c r="Q167" s="506"/>
      <c r="R167" s="517"/>
      <c r="S167" s="506"/>
      <c r="T167" s="517"/>
      <c r="U167" s="506"/>
      <c r="V167" s="509"/>
      <c r="W167" s="506"/>
      <c r="X167" s="506"/>
      <c r="Y167" s="503"/>
      <c r="Z167" s="161"/>
      <c r="AA167" s="164"/>
      <c r="AB167" s="163"/>
      <c r="AC167" s="164"/>
      <c r="AD167" s="165" t="s">
        <v>1510</v>
      </c>
      <c r="AE167" s="163"/>
      <c r="AF167" s="166" t="s">
        <v>1510</v>
      </c>
      <c r="AG167" s="163"/>
      <c r="AH167" s="166" t="s">
        <v>1510</v>
      </c>
      <c r="AI167" s="167" t="s">
        <v>1510</v>
      </c>
      <c r="AJ167" s="168" t="s">
        <v>1510</v>
      </c>
      <c r="AK167" s="168" t="s">
        <v>1510</v>
      </c>
      <c r="AL167" s="169"/>
      <c r="AM167" s="169"/>
      <c r="AN167" s="169"/>
      <c r="AO167" s="500"/>
      <c r="AP167" s="500"/>
      <c r="AQ167" s="503"/>
      <c r="AR167" s="500"/>
      <c r="AS167" s="500"/>
      <c r="AT167" s="503"/>
      <c r="AU167" s="503"/>
      <c r="AV167" s="503"/>
      <c r="AW167" s="517"/>
      <c r="AX167" s="494"/>
      <c r="AY167" s="494"/>
      <c r="AZ167" s="494"/>
      <c r="BA167" s="494"/>
      <c r="BB167" s="520"/>
      <c r="BC167" s="494"/>
      <c r="BD167" s="494"/>
      <c r="BE167" s="512"/>
      <c r="BF167" s="512"/>
      <c r="BG167" s="512"/>
      <c r="BH167" s="512"/>
      <c r="BI167" s="512"/>
      <c r="BJ167" s="494"/>
      <c r="BK167" s="494"/>
      <c r="BL167" s="497"/>
    </row>
    <row r="168" spans="1:64" x14ac:dyDescent="0.2">
      <c r="A168" s="555"/>
      <c r="B168" s="558"/>
      <c r="C168" s="561"/>
      <c r="D168" s="523"/>
      <c r="E168" s="526"/>
      <c r="F168" s="529"/>
      <c r="G168" s="494"/>
      <c r="H168" s="532"/>
      <c r="I168" s="624"/>
      <c r="J168" s="651"/>
      <c r="K168" s="640"/>
      <c r="L168" s="494"/>
      <c r="M168" s="532"/>
      <c r="N168" s="532"/>
      <c r="O168" s="702"/>
      <c r="P168" s="517"/>
      <c r="Q168" s="506"/>
      <c r="R168" s="517"/>
      <c r="S168" s="506"/>
      <c r="T168" s="517"/>
      <c r="U168" s="506"/>
      <c r="V168" s="509"/>
      <c r="W168" s="506"/>
      <c r="X168" s="506"/>
      <c r="Y168" s="503"/>
      <c r="Z168" s="161"/>
      <c r="AA168" s="164"/>
      <c r="AB168" s="163"/>
      <c r="AC168" s="164"/>
      <c r="AD168" s="165" t="s">
        <v>1510</v>
      </c>
      <c r="AE168" s="163"/>
      <c r="AF168" s="166" t="s">
        <v>1510</v>
      </c>
      <c r="AG168" s="163"/>
      <c r="AH168" s="166" t="s">
        <v>1510</v>
      </c>
      <c r="AI168" s="167" t="s">
        <v>1510</v>
      </c>
      <c r="AJ168" s="168" t="s">
        <v>1510</v>
      </c>
      <c r="AK168" s="168" t="s">
        <v>1510</v>
      </c>
      <c r="AL168" s="169"/>
      <c r="AM168" s="169"/>
      <c r="AN168" s="169"/>
      <c r="AO168" s="500"/>
      <c r="AP168" s="500"/>
      <c r="AQ168" s="503"/>
      <c r="AR168" s="500"/>
      <c r="AS168" s="500"/>
      <c r="AT168" s="503"/>
      <c r="AU168" s="503"/>
      <c r="AV168" s="503"/>
      <c r="AW168" s="517"/>
      <c r="AX168" s="494"/>
      <c r="AY168" s="494"/>
      <c r="AZ168" s="494"/>
      <c r="BA168" s="494"/>
      <c r="BB168" s="520"/>
      <c r="BC168" s="494"/>
      <c r="BD168" s="494"/>
      <c r="BE168" s="512"/>
      <c r="BF168" s="512"/>
      <c r="BG168" s="512"/>
      <c r="BH168" s="512"/>
      <c r="BI168" s="512"/>
      <c r="BJ168" s="494"/>
      <c r="BK168" s="494"/>
      <c r="BL168" s="497"/>
    </row>
    <row r="169" spans="1:64" ht="13.5" thickBot="1" x14ac:dyDescent="0.25">
      <c r="A169" s="556"/>
      <c r="B169" s="559"/>
      <c r="C169" s="562"/>
      <c r="D169" s="524"/>
      <c r="E169" s="527"/>
      <c r="F169" s="530"/>
      <c r="G169" s="495"/>
      <c r="H169" s="533"/>
      <c r="I169" s="625"/>
      <c r="J169" s="652"/>
      <c r="K169" s="641"/>
      <c r="L169" s="495"/>
      <c r="M169" s="533"/>
      <c r="N169" s="533"/>
      <c r="O169" s="703"/>
      <c r="P169" s="518"/>
      <c r="Q169" s="507"/>
      <c r="R169" s="518"/>
      <c r="S169" s="507"/>
      <c r="T169" s="518"/>
      <c r="U169" s="507"/>
      <c r="V169" s="510"/>
      <c r="W169" s="507"/>
      <c r="X169" s="507"/>
      <c r="Y169" s="504"/>
      <c r="Z169" s="171"/>
      <c r="AA169" s="172"/>
      <c r="AB169" s="173"/>
      <c r="AC169" s="172"/>
      <c r="AD169" s="174" t="s">
        <v>1510</v>
      </c>
      <c r="AE169" s="173"/>
      <c r="AF169" s="175" t="s">
        <v>1510</v>
      </c>
      <c r="AG169" s="173"/>
      <c r="AH169" s="175" t="s">
        <v>1510</v>
      </c>
      <c r="AI169" s="176" t="s">
        <v>1510</v>
      </c>
      <c r="AJ169" s="168" t="s">
        <v>1510</v>
      </c>
      <c r="AK169" s="168" t="s">
        <v>1510</v>
      </c>
      <c r="AL169" s="178"/>
      <c r="AM169" s="178"/>
      <c r="AN169" s="178"/>
      <c r="AO169" s="501"/>
      <c r="AP169" s="501"/>
      <c r="AQ169" s="504"/>
      <c r="AR169" s="501"/>
      <c r="AS169" s="501"/>
      <c r="AT169" s="504"/>
      <c r="AU169" s="504"/>
      <c r="AV169" s="504"/>
      <c r="AW169" s="518"/>
      <c r="AX169" s="495"/>
      <c r="AY169" s="495"/>
      <c r="AZ169" s="495"/>
      <c r="BA169" s="495"/>
      <c r="BB169" s="521"/>
      <c r="BC169" s="495"/>
      <c r="BD169" s="495"/>
      <c r="BE169" s="513"/>
      <c r="BF169" s="513"/>
      <c r="BG169" s="513"/>
      <c r="BH169" s="513"/>
      <c r="BI169" s="513"/>
      <c r="BJ169" s="495"/>
      <c r="BK169" s="495"/>
      <c r="BL169" s="553"/>
    </row>
    <row r="170" spans="1:64" ht="62.25" x14ac:dyDescent="0.2">
      <c r="A170" s="554" t="s">
        <v>105</v>
      </c>
      <c r="B170" s="557" t="s">
        <v>89</v>
      </c>
      <c r="C170" s="560" t="s">
        <v>367</v>
      </c>
      <c r="D170" s="522" t="s">
        <v>162</v>
      </c>
      <c r="E170" s="525" t="s">
        <v>126</v>
      </c>
      <c r="F170" s="528">
        <v>1</v>
      </c>
      <c r="G170" s="531" t="s">
        <v>368</v>
      </c>
      <c r="H170" s="531"/>
      <c r="I170" s="623" t="s">
        <v>2002</v>
      </c>
      <c r="J170" s="537" t="s">
        <v>17</v>
      </c>
      <c r="K170" s="540" t="s">
        <v>2003</v>
      </c>
      <c r="L170" s="493"/>
      <c r="M170" s="493"/>
      <c r="N170" s="531" t="s">
        <v>369</v>
      </c>
      <c r="O170" s="563">
        <v>0.9</v>
      </c>
      <c r="P170" s="516" t="s">
        <v>73</v>
      </c>
      <c r="Q170" s="505">
        <v>1</v>
      </c>
      <c r="R170" s="516"/>
      <c r="S170" s="505" t="s">
        <v>1510</v>
      </c>
      <c r="T170" s="516" t="s">
        <v>10</v>
      </c>
      <c r="U170" s="505">
        <v>0.6</v>
      </c>
      <c r="V170" s="508" t="s">
        <v>10</v>
      </c>
      <c r="W170" s="505">
        <v>0.6</v>
      </c>
      <c r="X170" s="505" t="s">
        <v>2004</v>
      </c>
      <c r="Y170" s="629" t="s">
        <v>1517</v>
      </c>
      <c r="Z170" s="152">
        <v>1</v>
      </c>
      <c r="AA170" s="153" t="s">
        <v>2016</v>
      </c>
      <c r="AB170" s="154" t="s">
        <v>170</v>
      </c>
      <c r="AC170" s="153" t="s">
        <v>2017</v>
      </c>
      <c r="AD170" s="155" t="s">
        <v>1513</v>
      </c>
      <c r="AE170" s="154" t="s">
        <v>64</v>
      </c>
      <c r="AF170" s="156">
        <v>0.25</v>
      </c>
      <c r="AG170" s="154" t="s">
        <v>77</v>
      </c>
      <c r="AH170" s="156">
        <v>0.15</v>
      </c>
      <c r="AI170" s="157">
        <v>0.4</v>
      </c>
      <c r="AJ170" s="158">
        <v>0.6</v>
      </c>
      <c r="AK170" s="158">
        <v>0.6</v>
      </c>
      <c r="AL170" s="159" t="s">
        <v>66</v>
      </c>
      <c r="AM170" s="159" t="s">
        <v>67</v>
      </c>
      <c r="AN170" s="159" t="s">
        <v>80</v>
      </c>
      <c r="AO170" s="499">
        <v>1</v>
      </c>
      <c r="AP170" s="499">
        <v>0.12959999999999999</v>
      </c>
      <c r="AQ170" s="502" t="s">
        <v>70</v>
      </c>
      <c r="AR170" s="499">
        <v>0.6</v>
      </c>
      <c r="AS170" s="499">
        <v>0.33749999999999997</v>
      </c>
      <c r="AT170" s="502" t="s">
        <v>9</v>
      </c>
      <c r="AU170" s="502" t="s">
        <v>1517</v>
      </c>
      <c r="AV170" s="502" t="s">
        <v>1512</v>
      </c>
      <c r="AW170" s="516" t="s">
        <v>82</v>
      </c>
      <c r="AX170" s="609"/>
      <c r="AY170" s="609"/>
      <c r="AZ170" s="605"/>
      <c r="BA170" s="605"/>
      <c r="BB170" s="519"/>
      <c r="BC170" s="493"/>
      <c r="BD170" s="493"/>
      <c r="BE170" s="511"/>
      <c r="BF170" s="511"/>
      <c r="BG170" s="511"/>
      <c r="BH170" s="511"/>
      <c r="BI170" s="511"/>
      <c r="BJ170" s="493"/>
      <c r="BK170" s="493"/>
      <c r="BL170" s="496"/>
    </row>
    <row r="171" spans="1:64" ht="62.25" x14ac:dyDescent="0.2">
      <c r="A171" s="555"/>
      <c r="B171" s="558"/>
      <c r="C171" s="561"/>
      <c r="D171" s="523"/>
      <c r="E171" s="526"/>
      <c r="F171" s="529"/>
      <c r="G171" s="532"/>
      <c r="H171" s="532"/>
      <c r="I171" s="624"/>
      <c r="J171" s="538"/>
      <c r="K171" s="541"/>
      <c r="L171" s="494"/>
      <c r="M171" s="494"/>
      <c r="N171" s="532"/>
      <c r="O171" s="564"/>
      <c r="P171" s="517"/>
      <c r="Q171" s="506"/>
      <c r="R171" s="517"/>
      <c r="S171" s="506"/>
      <c r="T171" s="517"/>
      <c r="U171" s="506"/>
      <c r="V171" s="509"/>
      <c r="W171" s="506"/>
      <c r="X171" s="506"/>
      <c r="Y171" s="630"/>
      <c r="Z171" s="161">
        <v>2</v>
      </c>
      <c r="AA171" s="162" t="s">
        <v>2018</v>
      </c>
      <c r="AB171" s="163" t="s">
        <v>170</v>
      </c>
      <c r="AC171" s="164" t="s">
        <v>2019</v>
      </c>
      <c r="AD171" s="165" t="s">
        <v>1513</v>
      </c>
      <c r="AE171" s="163" t="s">
        <v>64</v>
      </c>
      <c r="AF171" s="166">
        <v>0.25</v>
      </c>
      <c r="AG171" s="163" t="s">
        <v>77</v>
      </c>
      <c r="AH171" s="166">
        <v>0.15</v>
      </c>
      <c r="AI171" s="167">
        <v>0.4</v>
      </c>
      <c r="AJ171" s="168">
        <v>0.36</v>
      </c>
      <c r="AK171" s="168">
        <v>0.6</v>
      </c>
      <c r="AL171" s="169" t="s">
        <v>66</v>
      </c>
      <c r="AM171" s="169" t="s">
        <v>67</v>
      </c>
      <c r="AN171" s="169" t="s">
        <v>80</v>
      </c>
      <c r="AO171" s="500"/>
      <c r="AP171" s="500"/>
      <c r="AQ171" s="503"/>
      <c r="AR171" s="500"/>
      <c r="AS171" s="500"/>
      <c r="AT171" s="503"/>
      <c r="AU171" s="503"/>
      <c r="AV171" s="503"/>
      <c r="AW171" s="517"/>
      <c r="AX171" s="610"/>
      <c r="AY171" s="610"/>
      <c r="AZ171" s="606"/>
      <c r="BA171" s="606"/>
      <c r="BB171" s="520"/>
      <c r="BC171" s="549"/>
      <c r="BD171" s="549"/>
      <c r="BE171" s="551"/>
      <c r="BF171" s="551"/>
      <c r="BG171" s="551"/>
      <c r="BH171" s="551"/>
      <c r="BI171" s="551"/>
      <c r="BJ171" s="549"/>
      <c r="BK171" s="549"/>
      <c r="BL171" s="497"/>
    </row>
    <row r="172" spans="1:64" ht="62.25" x14ac:dyDescent="0.2">
      <c r="A172" s="555"/>
      <c r="B172" s="558"/>
      <c r="C172" s="561"/>
      <c r="D172" s="523"/>
      <c r="E172" s="526"/>
      <c r="F172" s="529"/>
      <c r="G172" s="532"/>
      <c r="H172" s="532"/>
      <c r="I172" s="624"/>
      <c r="J172" s="538"/>
      <c r="K172" s="541"/>
      <c r="L172" s="494"/>
      <c r="M172" s="494"/>
      <c r="N172" s="532"/>
      <c r="O172" s="564"/>
      <c r="P172" s="517"/>
      <c r="Q172" s="506"/>
      <c r="R172" s="517"/>
      <c r="S172" s="506"/>
      <c r="T172" s="517"/>
      <c r="U172" s="506"/>
      <c r="V172" s="509"/>
      <c r="W172" s="506"/>
      <c r="X172" s="506"/>
      <c r="Y172" s="630"/>
      <c r="Z172" s="161">
        <v>3</v>
      </c>
      <c r="AA172" s="162" t="s">
        <v>2020</v>
      </c>
      <c r="AB172" s="163" t="s">
        <v>170</v>
      </c>
      <c r="AC172" s="162" t="s">
        <v>2021</v>
      </c>
      <c r="AD172" s="165" t="s">
        <v>1513</v>
      </c>
      <c r="AE172" s="163" t="s">
        <v>64</v>
      </c>
      <c r="AF172" s="166">
        <v>0.25</v>
      </c>
      <c r="AG172" s="163" t="s">
        <v>77</v>
      </c>
      <c r="AH172" s="166">
        <v>0.15</v>
      </c>
      <c r="AI172" s="167">
        <v>0.4</v>
      </c>
      <c r="AJ172" s="168">
        <v>0.216</v>
      </c>
      <c r="AK172" s="168">
        <v>0.6</v>
      </c>
      <c r="AL172" s="169" t="s">
        <v>66</v>
      </c>
      <c r="AM172" s="169" t="s">
        <v>67</v>
      </c>
      <c r="AN172" s="169" t="s">
        <v>80</v>
      </c>
      <c r="AO172" s="500"/>
      <c r="AP172" s="500"/>
      <c r="AQ172" s="503"/>
      <c r="AR172" s="500"/>
      <c r="AS172" s="500"/>
      <c r="AT172" s="503"/>
      <c r="AU172" s="503"/>
      <c r="AV172" s="503"/>
      <c r="AW172" s="517"/>
      <c r="AX172" s="610"/>
      <c r="AY172" s="610"/>
      <c r="AZ172" s="606"/>
      <c r="BA172" s="606"/>
      <c r="BB172" s="520"/>
      <c r="BC172" s="549"/>
      <c r="BD172" s="549"/>
      <c r="BE172" s="551"/>
      <c r="BF172" s="551"/>
      <c r="BG172" s="551"/>
      <c r="BH172" s="551"/>
      <c r="BI172" s="551"/>
      <c r="BJ172" s="549"/>
      <c r="BK172" s="549"/>
      <c r="BL172" s="497"/>
    </row>
    <row r="173" spans="1:64" ht="63.75" x14ac:dyDescent="0.2">
      <c r="A173" s="555"/>
      <c r="B173" s="558"/>
      <c r="C173" s="561"/>
      <c r="D173" s="523"/>
      <c r="E173" s="526"/>
      <c r="F173" s="529"/>
      <c r="G173" s="532"/>
      <c r="H173" s="532"/>
      <c r="I173" s="624"/>
      <c r="J173" s="538"/>
      <c r="K173" s="541"/>
      <c r="L173" s="494"/>
      <c r="M173" s="494"/>
      <c r="N173" s="532"/>
      <c r="O173" s="564"/>
      <c r="P173" s="517"/>
      <c r="Q173" s="506"/>
      <c r="R173" s="517"/>
      <c r="S173" s="506"/>
      <c r="T173" s="517"/>
      <c r="U173" s="506"/>
      <c r="V173" s="509"/>
      <c r="W173" s="506"/>
      <c r="X173" s="506"/>
      <c r="Y173" s="630"/>
      <c r="Z173" s="161">
        <v>4</v>
      </c>
      <c r="AA173" s="164" t="s">
        <v>2022</v>
      </c>
      <c r="AB173" s="163" t="s">
        <v>170</v>
      </c>
      <c r="AC173" s="164" t="s">
        <v>2021</v>
      </c>
      <c r="AD173" s="165" t="s">
        <v>1522</v>
      </c>
      <c r="AE173" s="163" t="s">
        <v>76</v>
      </c>
      <c r="AF173" s="166">
        <v>0.1</v>
      </c>
      <c r="AG173" s="163" t="s">
        <v>77</v>
      </c>
      <c r="AH173" s="166">
        <v>0.15</v>
      </c>
      <c r="AI173" s="167">
        <v>0.25</v>
      </c>
      <c r="AJ173" s="168">
        <v>0.216</v>
      </c>
      <c r="AK173" s="168">
        <v>0.44999999999999996</v>
      </c>
      <c r="AL173" s="169" t="s">
        <v>66</v>
      </c>
      <c r="AM173" s="169" t="s">
        <v>67</v>
      </c>
      <c r="AN173" s="169" t="s">
        <v>80</v>
      </c>
      <c r="AO173" s="500"/>
      <c r="AP173" s="500"/>
      <c r="AQ173" s="503"/>
      <c r="AR173" s="500"/>
      <c r="AS173" s="500"/>
      <c r="AT173" s="503"/>
      <c r="AU173" s="503"/>
      <c r="AV173" s="503"/>
      <c r="AW173" s="517"/>
      <c r="AX173" s="610"/>
      <c r="AY173" s="610"/>
      <c r="AZ173" s="606"/>
      <c r="BA173" s="606"/>
      <c r="BB173" s="520"/>
      <c r="BC173" s="549"/>
      <c r="BD173" s="549"/>
      <c r="BE173" s="551"/>
      <c r="BF173" s="551"/>
      <c r="BG173" s="551"/>
      <c r="BH173" s="551"/>
      <c r="BI173" s="551"/>
      <c r="BJ173" s="549"/>
      <c r="BK173" s="549"/>
      <c r="BL173" s="497"/>
    </row>
    <row r="174" spans="1:64" ht="62.25" x14ac:dyDescent="0.2">
      <c r="A174" s="555"/>
      <c r="B174" s="558"/>
      <c r="C174" s="561"/>
      <c r="D174" s="523"/>
      <c r="E174" s="526"/>
      <c r="F174" s="529"/>
      <c r="G174" s="532"/>
      <c r="H174" s="532"/>
      <c r="I174" s="624"/>
      <c r="J174" s="538"/>
      <c r="K174" s="541"/>
      <c r="L174" s="494"/>
      <c r="M174" s="494"/>
      <c r="N174" s="532"/>
      <c r="O174" s="564"/>
      <c r="P174" s="517"/>
      <c r="Q174" s="506"/>
      <c r="R174" s="517"/>
      <c r="S174" s="506"/>
      <c r="T174" s="517"/>
      <c r="U174" s="506"/>
      <c r="V174" s="509"/>
      <c r="W174" s="506"/>
      <c r="X174" s="506"/>
      <c r="Y174" s="630"/>
      <c r="Z174" s="161">
        <v>5</v>
      </c>
      <c r="AA174" s="162" t="s">
        <v>2023</v>
      </c>
      <c r="AB174" s="163" t="s">
        <v>170</v>
      </c>
      <c r="AC174" s="164" t="s">
        <v>2024</v>
      </c>
      <c r="AD174" s="165" t="s">
        <v>1513</v>
      </c>
      <c r="AE174" s="163" t="s">
        <v>64</v>
      </c>
      <c r="AF174" s="166">
        <v>0.25</v>
      </c>
      <c r="AG174" s="163" t="s">
        <v>77</v>
      </c>
      <c r="AH174" s="166">
        <v>0.15</v>
      </c>
      <c r="AI174" s="167">
        <v>0.4</v>
      </c>
      <c r="AJ174" s="168">
        <v>0.12959999999999999</v>
      </c>
      <c r="AK174" s="168">
        <v>0.44999999999999996</v>
      </c>
      <c r="AL174" s="169" t="s">
        <v>66</v>
      </c>
      <c r="AM174" s="169" t="s">
        <v>67</v>
      </c>
      <c r="AN174" s="169" t="s">
        <v>80</v>
      </c>
      <c r="AO174" s="500"/>
      <c r="AP174" s="500"/>
      <c r="AQ174" s="503"/>
      <c r="AR174" s="500"/>
      <c r="AS174" s="500"/>
      <c r="AT174" s="503"/>
      <c r="AU174" s="503"/>
      <c r="AV174" s="503"/>
      <c r="AW174" s="517"/>
      <c r="AX174" s="610"/>
      <c r="AY174" s="610"/>
      <c r="AZ174" s="606"/>
      <c r="BA174" s="606"/>
      <c r="BB174" s="520"/>
      <c r="BC174" s="549"/>
      <c r="BD174" s="549"/>
      <c r="BE174" s="551"/>
      <c r="BF174" s="551"/>
      <c r="BG174" s="551"/>
      <c r="BH174" s="551"/>
      <c r="BI174" s="551"/>
      <c r="BJ174" s="549"/>
      <c r="BK174" s="549"/>
      <c r="BL174" s="497"/>
    </row>
    <row r="175" spans="1:64" ht="63" thickBot="1" x14ac:dyDescent="0.25">
      <c r="A175" s="555"/>
      <c r="B175" s="558"/>
      <c r="C175" s="561"/>
      <c r="D175" s="524"/>
      <c r="E175" s="527"/>
      <c r="F175" s="530"/>
      <c r="G175" s="533"/>
      <c r="H175" s="533"/>
      <c r="I175" s="625"/>
      <c r="J175" s="539"/>
      <c r="K175" s="542"/>
      <c r="L175" s="495"/>
      <c r="M175" s="495"/>
      <c r="N175" s="533"/>
      <c r="O175" s="565"/>
      <c r="P175" s="518"/>
      <c r="Q175" s="507"/>
      <c r="R175" s="518"/>
      <c r="S175" s="507"/>
      <c r="T175" s="518"/>
      <c r="U175" s="507"/>
      <c r="V175" s="510"/>
      <c r="W175" s="507"/>
      <c r="X175" s="507"/>
      <c r="Y175" s="631"/>
      <c r="Z175" s="171">
        <v>6</v>
      </c>
      <c r="AA175" s="172" t="s">
        <v>2025</v>
      </c>
      <c r="AB175" s="173" t="s">
        <v>170</v>
      </c>
      <c r="AC175" s="172" t="s">
        <v>2026</v>
      </c>
      <c r="AD175" s="185" t="s">
        <v>1522</v>
      </c>
      <c r="AE175" s="173" t="s">
        <v>76</v>
      </c>
      <c r="AF175" s="175">
        <v>0.1</v>
      </c>
      <c r="AG175" s="173" t="s">
        <v>77</v>
      </c>
      <c r="AH175" s="175">
        <v>0.15</v>
      </c>
      <c r="AI175" s="176">
        <v>0.25</v>
      </c>
      <c r="AJ175" s="168">
        <v>0.12959999999999999</v>
      </c>
      <c r="AK175" s="168">
        <v>0.33749999999999997</v>
      </c>
      <c r="AL175" s="178" t="s">
        <v>66</v>
      </c>
      <c r="AM175" s="178" t="s">
        <v>67</v>
      </c>
      <c r="AN175" s="178" t="s">
        <v>80</v>
      </c>
      <c r="AO175" s="501"/>
      <c r="AP175" s="501"/>
      <c r="AQ175" s="504"/>
      <c r="AR175" s="501"/>
      <c r="AS175" s="501"/>
      <c r="AT175" s="504"/>
      <c r="AU175" s="504"/>
      <c r="AV175" s="504"/>
      <c r="AW175" s="518"/>
      <c r="AX175" s="611"/>
      <c r="AY175" s="611"/>
      <c r="AZ175" s="607"/>
      <c r="BA175" s="607"/>
      <c r="BB175" s="521"/>
      <c r="BC175" s="550"/>
      <c r="BD175" s="550"/>
      <c r="BE175" s="552"/>
      <c r="BF175" s="552"/>
      <c r="BG175" s="552"/>
      <c r="BH175" s="552"/>
      <c r="BI175" s="552"/>
      <c r="BJ175" s="550"/>
      <c r="BK175" s="550"/>
      <c r="BL175" s="553"/>
    </row>
    <row r="176" spans="1:64" ht="62.25" x14ac:dyDescent="0.2">
      <c r="A176" s="555"/>
      <c r="B176" s="558"/>
      <c r="C176" s="561"/>
      <c r="D176" s="522" t="s">
        <v>162</v>
      </c>
      <c r="E176" s="525" t="s">
        <v>126</v>
      </c>
      <c r="F176" s="528">
        <v>2</v>
      </c>
      <c r="G176" s="531" t="s">
        <v>376</v>
      </c>
      <c r="H176" s="531"/>
      <c r="I176" s="534" t="s">
        <v>2005</v>
      </c>
      <c r="J176" s="537" t="s">
        <v>17</v>
      </c>
      <c r="K176" s="540" t="s">
        <v>2006</v>
      </c>
      <c r="L176" s="493"/>
      <c r="M176" s="493"/>
      <c r="N176" s="531" t="s">
        <v>2007</v>
      </c>
      <c r="O176" s="563">
        <v>0.9</v>
      </c>
      <c r="P176" s="516" t="s">
        <v>73</v>
      </c>
      <c r="Q176" s="505">
        <v>1</v>
      </c>
      <c r="R176" s="516"/>
      <c r="S176" s="505" t="s">
        <v>1510</v>
      </c>
      <c r="T176" s="516" t="s">
        <v>10</v>
      </c>
      <c r="U176" s="505">
        <v>0.6</v>
      </c>
      <c r="V176" s="508" t="s">
        <v>10</v>
      </c>
      <c r="W176" s="505">
        <v>0.6</v>
      </c>
      <c r="X176" s="505" t="s">
        <v>2004</v>
      </c>
      <c r="Y176" s="502" t="s">
        <v>1517</v>
      </c>
      <c r="Z176" s="152">
        <v>1</v>
      </c>
      <c r="AA176" s="179" t="s">
        <v>2027</v>
      </c>
      <c r="AB176" s="154" t="s">
        <v>170</v>
      </c>
      <c r="AC176" s="179" t="s">
        <v>377</v>
      </c>
      <c r="AD176" s="155" t="s">
        <v>1513</v>
      </c>
      <c r="AE176" s="154" t="s">
        <v>64</v>
      </c>
      <c r="AF176" s="156">
        <v>0.25</v>
      </c>
      <c r="AG176" s="154" t="s">
        <v>77</v>
      </c>
      <c r="AH176" s="156">
        <v>0.15</v>
      </c>
      <c r="AI176" s="157">
        <v>0.4</v>
      </c>
      <c r="AJ176" s="158">
        <v>0.6</v>
      </c>
      <c r="AK176" s="158">
        <v>0.6</v>
      </c>
      <c r="AL176" s="159" t="s">
        <v>66</v>
      </c>
      <c r="AM176" s="159" t="s">
        <v>67</v>
      </c>
      <c r="AN176" s="159" t="s">
        <v>80</v>
      </c>
      <c r="AO176" s="499">
        <v>1</v>
      </c>
      <c r="AP176" s="499">
        <v>0.6</v>
      </c>
      <c r="AQ176" s="502" t="s">
        <v>62</v>
      </c>
      <c r="AR176" s="499">
        <v>0.6</v>
      </c>
      <c r="AS176" s="499">
        <v>0.6</v>
      </c>
      <c r="AT176" s="502" t="s">
        <v>10</v>
      </c>
      <c r="AU176" s="502" t="s">
        <v>1517</v>
      </c>
      <c r="AV176" s="502" t="s">
        <v>10</v>
      </c>
      <c r="AW176" s="516" t="s">
        <v>167</v>
      </c>
      <c r="AX176" s="531" t="s">
        <v>2039</v>
      </c>
      <c r="AY176" s="531" t="s">
        <v>378</v>
      </c>
      <c r="AZ176" s="531" t="s">
        <v>287</v>
      </c>
      <c r="BA176" s="531" t="s">
        <v>379</v>
      </c>
      <c r="BB176" s="546" t="s">
        <v>1583</v>
      </c>
      <c r="BC176" s="493"/>
      <c r="BD176" s="493"/>
      <c r="BE176" s="511"/>
      <c r="BF176" s="511"/>
      <c r="BG176" s="511"/>
      <c r="BH176" s="511"/>
      <c r="BI176" s="511"/>
      <c r="BJ176" s="493"/>
      <c r="BK176" s="493"/>
      <c r="BL176" s="496"/>
    </row>
    <row r="177" spans="1:64" x14ac:dyDescent="0.2">
      <c r="A177" s="555"/>
      <c r="B177" s="558"/>
      <c r="C177" s="561"/>
      <c r="D177" s="523"/>
      <c r="E177" s="526"/>
      <c r="F177" s="529"/>
      <c r="G177" s="532"/>
      <c r="H177" s="532"/>
      <c r="I177" s="535"/>
      <c r="J177" s="538"/>
      <c r="K177" s="541"/>
      <c r="L177" s="494"/>
      <c r="M177" s="494"/>
      <c r="N177" s="532"/>
      <c r="O177" s="564"/>
      <c r="P177" s="517"/>
      <c r="Q177" s="506"/>
      <c r="R177" s="517"/>
      <c r="S177" s="506"/>
      <c r="T177" s="517"/>
      <c r="U177" s="506"/>
      <c r="V177" s="509"/>
      <c r="W177" s="506"/>
      <c r="X177" s="506"/>
      <c r="Y177" s="503"/>
      <c r="Z177" s="161"/>
      <c r="AA177" s="164"/>
      <c r="AB177" s="163"/>
      <c r="AC177" s="164"/>
      <c r="AD177" s="182" t="s">
        <v>1510</v>
      </c>
      <c r="AE177" s="169"/>
      <c r="AF177" s="166" t="s">
        <v>1510</v>
      </c>
      <c r="AG177" s="169"/>
      <c r="AH177" s="166" t="s">
        <v>1510</v>
      </c>
      <c r="AI177" s="167" t="s">
        <v>1510</v>
      </c>
      <c r="AJ177" s="183" t="s">
        <v>1510</v>
      </c>
      <c r="AK177" s="183" t="s">
        <v>1510</v>
      </c>
      <c r="AL177" s="169"/>
      <c r="AM177" s="169"/>
      <c r="AN177" s="169"/>
      <c r="AO177" s="500"/>
      <c r="AP177" s="500"/>
      <c r="AQ177" s="503"/>
      <c r="AR177" s="500"/>
      <c r="AS177" s="500"/>
      <c r="AT177" s="503"/>
      <c r="AU177" s="503"/>
      <c r="AV177" s="503"/>
      <c r="AW177" s="517"/>
      <c r="AX177" s="532"/>
      <c r="AY177" s="532"/>
      <c r="AZ177" s="532"/>
      <c r="BA177" s="532"/>
      <c r="BB177" s="547"/>
      <c r="BC177" s="549"/>
      <c r="BD177" s="549"/>
      <c r="BE177" s="551"/>
      <c r="BF177" s="551"/>
      <c r="BG177" s="551"/>
      <c r="BH177" s="551"/>
      <c r="BI177" s="551"/>
      <c r="BJ177" s="549"/>
      <c r="BK177" s="549"/>
      <c r="BL177" s="497"/>
    </row>
    <row r="178" spans="1:64" x14ac:dyDescent="0.2">
      <c r="A178" s="555"/>
      <c r="B178" s="558"/>
      <c r="C178" s="561"/>
      <c r="D178" s="523"/>
      <c r="E178" s="526"/>
      <c r="F178" s="529"/>
      <c r="G178" s="532"/>
      <c r="H178" s="532"/>
      <c r="I178" s="535"/>
      <c r="J178" s="538"/>
      <c r="K178" s="541"/>
      <c r="L178" s="494"/>
      <c r="M178" s="494"/>
      <c r="N178" s="532"/>
      <c r="O178" s="564"/>
      <c r="P178" s="517"/>
      <c r="Q178" s="506"/>
      <c r="R178" s="517"/>
      <c r="S178" s="506"/>
      <c r="T178" s="517"/>
      <c r="U178" s="506"/>
      <c r="V178" s="509"/>
      <c r="W178" s="506"/>
      <c r="X178" s="506"/>
      <c r="Y178" s="503"/>
      <c r="Z178" s="161"/>
      <c r="AA178" s="162"/>
      <c r="AB178" s="163"/>
      <c r="AC178" s="164"/>
      <c r="AD178" s="165" t="s">
        <v>1510</v>
      </c>
      <c r="AE178" s="163"/>
      <c r="AF178" s="166" t="s">
        <v>1510</v>
      </c>
      <c r="AG178" s="163"/>
      <c r="AH178" s="166" t="s">
        <v>1510</v>
      </c>
      <c r="AI178" s="167" t="s">
        <v>1510</v>
      </c>
      <c r="AJ178" s="168" t="s">
        <v>1510</v>
      </c>
      <c r="AK178" s="168" t="s">
        <v>1510</v>
      </c>
      <c r="AL178" s="169"/>
      <c r="AM178" s="169"/>
      <c r="AN178" s="169"/>
      <c r="AO178" s="500"/>
      <c r="AP178" s="500"/>
      <c r="AQ178" s="503"/>
      <c r="AR178" s="500"/>
      <c r="AS178" s="500"/>
      <c r="AT178" s="503"/>
      <c r="AU178" s="503"/>
      <c r="AV178" s="503"/>
      <c r="AW178" s="517"/>
      <c r="AX178" s="532"/>
      <c r="AY178" s="532"/>
      <c r="AZ178" s="532"/>
      <c r="BA178" s="532"/>
      <c r="BB178" s="547"/>
      <c r="BC178" s="549"/>
      <c r="BD178" s="549"/>
      <c r="BE178" s="551"/>
      <c r="BF178" s="551"/>
      <c r="BG178" s="551"/>
      <c r="BH178" s="551"/>
      <c r="BI178" s="551"/>
      <c r="BJ178" s="549"/>
      <c r="BK178" s="549"/>
      <c r="BL178" s="497"/>
    </row>
    <row r="179" spans="1:64" x14ac:dyDescent="0.2">
      <c r="A179" s="555"/>
      <c r="B179" s="558"/>
      <c r="C179" s="561"/>
      <c r="D179" s="523"/>
      <c r="E179" s="526"/>
      <c r="F179" s="529"/>
      <c r="G179" s="532"/>
      <c r="H179" s="532"/>
      <c r="I179" s="535"/>
      <c r="J179" s="538"/>
      <c r="K179" s="541"/>
      <c r="L179" s="494"/>
      <c r="M179" s="494"/>
      <c r="N179" s="532"/>
      <c r="O179" s="564"/>
      <c r="P179" s="517"/>
      <c r="Q179" s="506"/>
      <c r="R179" s="517"/>
      <c r="S179" s="506"/>
      <c r="T179" s="517"/>
      <c r="U179" s="506"/>
      <c r="V179" s="509"/>
      <c r="W179" s="506"/>
      <c r="X179" s="506"/>
      <c r="Y179" s="503"/>
      <c r="Z179" s="161"/>
      <c r="AA179" s="164"/>
      <c r="AB179" s="163"/>
      <c r="AC179" s="164"/>
      <c r="AD179" s="165" t="s">
        <v>1510</v>
      </c>
      <c r="AE179" s="163"/>
      <c r="AF179" s="166" t="s">
        <v>1510</v>
      </c>
      <c r="AG179" s="163"/>
      <c r="AH179" s="166" t="s">
        <v>1510</v>
      </c>
      <c r="AI179" s="167" t="s">
        <v>1510</v>
      </c>
      <c r="AJ179" s="168" t="s">
        <v>1510</v>
      </c>
      <c r="AK179" s="168" t="s">
        <v>1510</v>
      </c>
      <c r="AL179" s="169"/>
      <c r="AM179" s="169"/>
      <c r="AN179" s="169"/>
      <c r="AO179" s="500"/>
      <c r="AP179" s="500"/>
      <c r="AQ179" s="503"/>
      <c r="AR179" s="500"/>
      <c r="AS179" s="500"/>
      <c r="AT179" s="503"/>
      <c r="AU179" s="503"/>
      <c r="AV179" s="503"/>
      <c r="AW179" s="517"/>
      <c r="AX179" s="532"/>
      <c r="AY179" s="532"/>
      <c r="AZ179" s="532"/>
      <c r="BA179" s="532"/>
      <c r="BB179" s="547"/>
      <c r="BC179" s="549"/>
      <c r="BD179" s="549"/>
      <c r="BE179" s="551"/>
      <c r="BF179" s="551"/>
      <c r="BG179" s="551"/>
      <c r="BH179" s="551"/>
      <c r="BI179" s="551"/>
      <c r="BJ179" s="549"/>
      <c r="BK179" s="549"/>
      <c r="BL179" s="497"/>
    </row>
    <row r="180" spans="1:64" x14ac:dyDescent="0.2">
      <c r="A180" s="555"/>
      <c r="B180" s="558"/>
      <c r="C180" s="561"/>
      <c r="D180" s="523"/>
      <c r="E180" s="526"/>
      <c r="F180" s="529"/>
      <c r="G180" s="532"/>
      <c r="H180" s="532"/>
      <c r="I180" s="535"/>
      <c r="J180" s="538"/>
      <c r="K180" s="541"/>
      <c r="L180" s="494"/>
      <c r="M180" s="494"/>
      <c r="N180" s="532"/>
      <c r="O180" s="564"/>
      <c r="P180" s="517"/>
      <c r="Q180" s="506"/>
      <c r="R180" s="517"/>
      <c r="S180" s="506"/>
      <c r="T180" s="517"/>
      <c r="U180" s="506"/>
      <c r="V180" s="509"/>
      <c r="W180" s="506"/>
      <c r="X180" s="506"/>
      <c r="Y180" s="503"/>
      <c r="Z180" s="161"/>
      <c r="AA180" s="186"/>
      <c r="AB180" s="163"/>
      <c r="AC180" s="164"/>
      <c r="AD180" s="165" t="s">
        <v>1510</v>
      </c>
      <c r="AE180" s="163"/>
      <c r="AF180" s="166" t="s">
        <v>1510</v>
      </c>
      <c r="AG180" s="163"/>
      <c r="AH180" s="166" t="s">
        <v>1510</v>
      </c>
      <c r="AI180" s="167" t="s">
        <v>1510</v>
      </c>
      <c r="AJ180" s="168" t="s">
        <v>1510</v>
      </c>
      <c r="AK180" s="168" t="s">
        <v>1510</v>
      </c>
      <c r="AL180" s="169"/>
      <c r="AM180" s="169"/>
      <c r="AN180" s="169"/>
      <c r="AO180" s="500"/>
      <c r="AP180" s="500"/>
      <c r="AQ180" s="503"/>
      <c r="AR180" s="500"/>
      <c r="AS180" s="500"/>
      <c r="AT180" s="503"/>
      <c r="AU180" s="503"/>
      <c r="AV180" s="503"/>
      <c r="AW180" s="517"/>
      <c r="AX180" s="532"/>
      <c r="AY180" s="532"/>
      <c r="AZ180" s="532"/>
      <c r="BA180" s="532"/>
      <c r="BB180" s="547"/>
      <c r="BC180" s="549"/>
      <c r="BD180" s="549"/>
      <c r="BE180" s="551"/>
      <c r="BF180" s="551"/>
      <c r="BG180" s="551"/>
      <c r="BH180" s="551"/>
      <c r="BI180" s="551"/>
      <c r="BJ180" s="549"/>
      <c r="BK180" s="549"/>
      <c r="BL180" s="497"/>
    </row>
    <row r="181" spans="1:64" ht="13.5" thickBot="1" x14ac:dyDescent="0.25">
      <c r="A181" s="555"/>
      <c r="B181" s="558"/>
      <c r="C181" s="561"/>
      <c r="D181" s="524"/>
      <c r="E181" s="527"/>
      <c r="F181" s="530"/>
      <c r="G181" s="533"/>
      <c r="H181" s="533"/>
      <c r="I181" s="536"/>
      <c r="J181" s="539"/>
      <c r="K181" s="542"/>
      <c r="L181" s="495"/>
      <c r="M181" s="495"/>
      <c r="N181" s="533"/>
      <c r="O181" s="565"/>
      <c r="P181" s="518"/>
      <c r="Q181" s="507"/>
      <c r="R181" s="518"/>
      <c r="S181" s="507"/>
      <c r="T181" s="518"/>
      <c r="U181" s="507"/>
      <c r="V181" s="510"/>
      <c r="W181" s="507"/>
      <c r="X181" s="507"/>
      <c r="Y181" s="504"/>
      <c r="Z181" s="171"/>
      <c r="AA181" s="172"/>
      <c r="AB181" s="173"/>
      <c r="AC181" s="172"/>
      <c r="AD181" s="174" t="s">
        <v>1510</v>
      </c>
      <c r="AE181" s="173"/>
      <c r="AF181" s="175" t="s">
        <v>1510</v>
      </c>
      <c r="AG181" s="173"/>
      <c r="AH181" s="175" t="s">
        <v>1510</v>
      </c>
      <c r="AI181" s="176" t="s">
        <v>1510</v>
      </c>
      <c r="AJ181" s="168" t="s">
        <v>1510</v>
      </c>
      <c r="AK181" s="168" t="s">
        <v>1510</v>
      </c>
      <c r="AL181" s="178"/>
      <c r="AM181" s="178"/>
      <c r="AN181" s="178"/>
      <c r="AO181" s="501"/>
      <c r="AP181" s="501"/>
      <c r="AQ181" s="504"/>
      <c r="AR181" s="501"/>
      <c r="AS181" s="501"/>
      <c r="AT181" s="504"/>
      <c r="AU181" s="504"/>
      <c r="AV181" s="504"/>
      <c r="AW181" s="518"/>
      <c r="AX181" s="533"/>
      <c r="AY181" s="533"/>
      <c r="AZ181" s="533"/>
      <c r="BA181" s="533"/>
      <c r="BB181" s="548"/>
      <c r="BC181" s="550"/>
      <c r="BD181" s="550"/>
      <c r="BE181" s="552"/>
      <c r="BF181" s="552"/>
      <c r="BG181" s="552"/>
      <c r="BH181" s="552"/>
      <c r="BI181" s="552"/>
      <c r="BJ181" s="550"/>
      <c r="BK181" s="550"/>
      <c r="BL181" s="553"/>
    </row>
    <row r="182" spans="1:64" ht="64.5" customHeight="1" x14ac:dyDescent="0.2">
      <c r="A182" s="555"/>
      <c r="B182" s="558"/>
      <c r="C182" s="561"/>
      <c r="D182" s="522" t="s">
        <v>162</v>
      </c>
      <c r="E182" s="525" t="s">
        <v>126</v>
      </c>
      <c r="F182" s="528">
        <v>3</v>
      </c>
      <c r="G182" s="493" t="s">
        <v>380</v>
      </c>
      <c r="H182" s="531"/>
      <c r="I182" s="534" t="s">
        <v>2008</v>
      </c>
      <c r="J182" s="537" t="s">
        <v>17</v>
      </c>
      <c r="K182" s="540" t="s">
        <v>2009</v>
      </c>
      <c r="L182" s="493"/>
      <c r="M182" s="493"/>
      <c r="N182" s="531" t="s">
        <v>2010</v>
      </c>
      <c r="O182" s="563">
        <v>0.9</v>
      </c>
      <c r="P182" s="516" t="s">
        <v>71</v>
      </c>
      <c r="Q182" s="505">
        <v>0.4</v>
      </c>
      <c r="R182" s="516"/>
      <c r="S182" s="505" t="s">
        <v>1510</v>
      </c>
      <c r="T182" s="516" t="s">
        <v>10</v>
      </c>
      <c r="U182" s="505">
        <v>0.6</v>
      </c>
      <c r="V182" s="508" t="s">
        <v>10</v>
      </c>
      <c r="W182" s="505">
        <v>0.6</v>
      </c>
      <c r="X182" s="505" t="s">
        <v>1834</v>
      </c>
      <c r="Y182" s="502" t="s">
        <v>10</v>
      </c>
      <c r="Z182" s="152">
        <v>1</v>
      </c>
      <c r="AA182" s="21" t="s">
        <v>2028</v>
      </c>
      <c r="AB182" s="154" t="s">
        <v>165</v>
      </c>
      <c r="AC182" s="179" t="s">
        <v>381</v>
      </c>
      <c r="AD182" s="155" t="s">
        <v>1513</v>
      </c>
      <c r="AE182" s="154" t="s">
        <v>64</v>
      </c>
      <c r="AF182" s="156">
        <v>0.25</v>
      </c>
      <c r="AG182" s="154" t="s">
        <v>77</v>
      </c>
      <c r="AH182" s="156">
        <v>0.15</v>
      </c>
      <c r="AI182" s="157">
        <v>0.4</v>
      </c>
      <c r="AJ182" s="158">
        <v>0.24</v>
      </c>
      <c r="AK182" s="158">
        <v>0.6</v>
      </c>
      <c r="AL182" s="159" t="s">
        <v>66</v>
      </c>
      <c r="AM182" s="159" t="s">
        <v>67</v>
      </c>
      <c r="AN182" s="159" t="s">
        <v>80</v>
      </c>
      <c r="AO182" s="499">
        <v>0.4</v>
      </c>
      <c r="AP182" s="499">
        <v>6.0479999999999999E-2</v>
      </c>
      <c r="AQ182" s="502" t="s">
        <v>70</v>
      </c>
      <c r="AR182" s="499">
        <v>0.6</v>
      </c>
      <c r="AS182" s="499">
        <v>0.6</v>
      </c>
      <c r="AT182" s="502" t="s">
        <v>10</v>
      </c>
      <c r="AU182" s="502" t="s">
        <v>10</v>
      </c>
      <c r="AV182" s="502" t="s">
        <v>10</v>
      </c>
      <c r="AW182" s="516" t="s">
        <v>167</v>
      </c>
      <c r="AX182" s="531" t="s">
        <v>2040</v>
      </c>
      <c r="AY182" s="493" t="s">
        <v>382</v>
      </c>
      <c r="AZ182" s="531" t="s">
        <v>287</v>
      </c>
      <c r="BA182" s="493" t="s">
        <v>383</v>
      </c>
      <c r="BB182" s="546">
        <v>45291</v>
      </c>
      <c r="BC182" s="493"/>
      <c r="BD182" s="493"/>
      <c r="BE182" s="511"/>
      <c r="BF182" s="511"/>
      <c r="BG182" s="511"/>
      <c r="BH182" s="511"/>
      <c r="BI182" s="511"/>
      <c r="BJ182" s="493"/>
      <c r="BK182" s="493"/>
      <c r="BL182" s="496"/>
    </row>
    <row r="183" spans="1:64" ht="62.25" x14ac:dyDescent="0.2">
      <c r="A183" s="555"/>
      <c r="B183" s="558"/>
      <c r="C183" s="561"/>
      <c r="D183" s="523"/>
      <c r="E183" s="526"/>
      <c r="F183" s="529"/>
      <c r="G183" s="494"/>
      <c r="H183" s="532"/>
      <c r="I183" s="535"/>
      <c r="J183" s="538"/>
      <c r="K183" s="541"/>
      <c r="L183" s="494"/>
      <c r="M183" s="494"/>
      <c r="N183" s="532"/>
      <c r="O183" s="564"/>
      <c r="P183" s="517"/>
      <c r="Q183" s="506"/>
      <c r="R183" s="517"/>
      <c r="S183" s="506"/>
      <c r="T183" s="517"/>
      <c r="U183" s="506"/>
      <c r="V183" s="509"/>
      <c r="W183" s="506"/>
      <c r="X183" s="506"/>
      <c r="Y183" s="503"/>
      <c r="Z183" s="161">
        <v>2</v>
      </c>
      <c r="AA183" s="21" t="s">
        <v>2029</v>
      </c>
      <c r="AB183" s="163" t="s">
        <v>165</v>
      </c>
      <c r="AC183" s="164" t="s">
        <v>384</v>
      </c>
      <c r="AD183" s="165" t="s">
        <v>1513</v>
      </c>
      <c r="AE183" s="163" t="s">
        <v>64</v>
      </c>
      <c r="AF183" s="166">
        <v>0.25</v>
      </c>
      <c r="AG183" s="163" t="s">
        <v>77</v>
      </c>
      <c r="AH183" s="166">
        <v>0.15</v>
      </c>
      <c r="AI183" s="167">
        <v>0.4</v>
      </c>
      <c r="AJ183" s="168">
        <v>0.14399999999999999</v>
      </c>
      <c r="AK183" s="168">
        <v>0.6</v>
      </c>
      <c r="AL183" s="169" t="s">
        <v>66</v>
      </c>
      <c r="AM183" s="169" t="s">
        <v>67</v>
      </c>
      <c r="AN183" s="169" t="s">
        <v>80</v>
      </c>
      <c r="AO183" s="500"/>
      <c r="AP183" s="500"/>
      <c r="AQ183" s="503"/>
      <c r="AR183" s="500"/>
      <c r="AS183" s="500"/>
      <c r="AT183" s="503"/>
      <c r="AU183" s="503"/>
      <c r="AV183" s="503"/>
      <c r="AW183" s="517"/>
      <c r="AX183" s="532"/>
      <c r="AY183" s="494"/>
      <c r="AZ183" s="532"/>
      <c r="BA183" s="494"/>
      <c r="BB183" s="547"/>
      <c r="BC183" s="549"/>
      <c r="BD183" s="549"/>
      <c r="BE183" s="551"/>
      <c r="BF183" s="551"/>
      <c r="BG183" s="551"/>
      <c r="BH183" s="551"/>
      <c r="BI183" s="551"/>
      <c r="BJ183" s="549"/>
      <c r="BK183" s="549"/>
      <c r="BL183" s="497"/>
    </row>
    <row r="184" spans="1:64" ht="63.75" x14ac:dyDescent="0.2">
      <c r="A184" s="555"/>
      <c r="B184" s="558"/>
      <c r="C184" s="561"/>
      <c r="D184" s="523"/>
      <c r="E184" s="526"/>
      <c r="F184" s="529"/>
      <c r="G184" s="494"/>
      <c r="H184" s="532"/>
      <c r="I184" s="535"/>
      <c r="J184" s="538"/>
      <c r="K184" s="541"/>
      <c r="L184" s="494"/>
      <c r="M184" s="494"/>
      <c r="N184" s="532"/>
      <c r="O184" s="564"/>
      <c r="P184" s="517"/>
      <c r="Q184" s="506"/>
      <c r="R184" s="517"/>
      <c r="S184" s="506"/>
      <c r="T184" s="517"/>
      <c r="U184" s="506"/>
      <c r="V184" s="509"/>
      <c r="W184" s="506"/>
      <c r="X184" s="506"/>
      <c r="Y184" s="503"/>
      <c r="Z184" s="161">
        <v>3</v>
      </c>
      <c r="AA184" s="21" t="s">
        <v>2030</v>
      </c>
      <c r="AB184" s="163" t="s">
        <v>165</v>
      </c>
      <c r="AC184" s="164" t="s">
        <v>385</v>
      </c>
      <c r="AD184" s="165" t="s">
        <v>1513</v>
      </c>
      <c r="AE184" s="163" t="s">
        <v>75</v>
      </c>
      <c r="AF184" s="166">
        <v>0.15</v>
      </c>
      <c r="AG184" s="163" t="s">
        <v>77</v>
      </c>
      <c r="AH184" s="166">
        <v>0.15</v>
      </c>
      <c r="AI184" s="167">
        <v>0.3</v>
      </c>
      <c r="AJ184" s="168">
        <v>0.1008</v>
      </c>
      <c r="AK184" s="168">
        <v>0.6</v>
      </c>
      <c r="AL184" s="169" t="s">
        <v>66</v>
      </c>
      <c r="AM184" s="169" t="s">
        <v>67</v>
      </c>
      <c r="AN184" s="169" t="s">
        <v>80</v>
      </c>
      <c r="AO184" s="500"/>
      <c r="AP184" s="500"/>
      <c r="AQ184" s="503"/>
      <c r="AR184" s="500"/>
      <c r="AS184" s="500"/>
      <c r="AT184" s="503"/>
      <c r="AU184" s="503"/>
      <c r="AV184" s="503"/>
      <c r="AW184" s="517"/>
      <c r="AX184" s="532"/>
      <c r="AY184" s="494"/>
      <c r="AZ184" s="532"/>
      <c r="BA184" s="494"/>
      <c r="BB184" s="547"/>
      <c r="BC184" s="549"/>
      <c r="BD184" s="549"/>
      <c r="BE184" s="551"/>
      <c r="BF184" s="551"/>
      <c r="BG184" s="551"/>
      <c r="BH184" s="551"/>
      <c r="BI184" s="551"/>
      <c r="BJ184" s="549"/>
      <c r="BK184" s="549"/>
      <c r="BL184" s="497"/>
    </row>
    <row r="185" spans="1:64" ht="51" customHeight="1" x14ac:dyDescent="0.2">
      <c r="A185" s="555"/>
      <c r="B185" s="558"/>
      <c r="C185" s="561"/>
      <c r="D185" s="523"/>
      <c r="E185" s="526"/>
      <c r="F185" s="529"/>
      <c r="G185" s="494"/>
      <c r="H185" s="532"/>
      <c r="I185" s="535"/>
      <c r="J185" s="538"/>
      <c r="K185" s="541"/>
      <c r="L185" s="494"/>
      <c r="M185" s="494"/>
      <c r="N185" s="532"/>
      <c r="O185" s="564"/>
      <c r="P185" s="517"/>
      <c r="Q185" s="506"/>
      <c r="R185" s="517"/>
      <c r="S185" s="506"/>
      <c r="T185" s="517"/>
      <c r="U185" s="506"/>
      <c r="V185" s="509"/>
      <c r="W185" s="506"/>
      <c r="X185" s="506"/>
      <c r="Y185" s="503"/>
      <c r="Z185" s="161">
        <v>4</v>
      </c>
      <c r="AA185" s="21" t="s">
        <v>2031</v>
      </c>
      <c r="AB185" s="163" t="s">
        <v>165</v>
      </c>
      <c r="AC185" s="164" t="s">
        <v>2032</v>
      </c>
      <c r="AD185" s="165" t="s">
        <v>1513</v>
      </c>
      <c r="AE185" s="163" t="s">
        <v>64</v>
      </c>
      <c r="AF185" s="166">
        <v>0.25</v>
      </c>
      <c r="AG185" s="163" t="s">
        <v>77</v>
      </c>
      <c r="AH185" s="166">
        <v>0.15</v>
      </c>
      <c r="AI185" s="167">
        <v>0.4</v>
      </c>
      <c r="AJ185" s="168">
        <v>6.0479999999999999E-2</v>
      </c>
      <c r="AK185" s="168">
        <v>0.6</v>
      </c>
      <c r="AL185" s="169" t="s">
        <v>66</v>
      </c>
      <c r="AM185" s="169" t="s">
        <v>67</v>
      </c>
      <c r="AN185" s="169" t="s">
        <v>80</v>
      </c>
      <c r="AO185" s="500"/>
      <c r="AP185" s="500"/>
      <c r="AQ185" s="503"/>
      <c r="AR185" s="500"/>
      <c r="AS185" s="500"/>
      <c r="AT185" s="503"/>
      <c r="AU185" s="503"/>
      <c r="AV185" s="503"/>
      <c r="AW185" s="517"/>
      <c r="AX185" s="532"/>
      <c r="AY185" s="494"/>
      <c r="AZ185" s="532"/>
      <c r="BA185" s="494"/>
      <c r="BB185" s="547"/>
      <c r="BC185" s="549"/>
      <c r="BD185" s="549"/>
      <c r="BE185" s="551"/>
      <c r="BF185" s="551"/>
      <c r="BG185" s="551"/>
      <c r="BH185" s="551"/>
      <c r="BI185" s="551"/>
      <c r="BJ185" s="549"/>
      <c r="BK185" s="549"/>
      <c r="BL185" s="497"/>
    </row>
    <row r="186" spans="1:64" x14ac:dyDescent="0.2">
      <c r="A186" s="555"/>
      <c r="B186" s="558"/>
      <c r="C186" s="561"/>
      <c r="D186" s="523"/>
      <c r="E186" s="526"/>
      <c r="F186" s="529"/>
      <c r="G186" s="494"/>
      <c r="H186" s="532"/>
      <c r="I186" s="535"/>
      <c r="J186" s="538"/>
      <c r="K186" s="541"/>
      <c r="L186" s="494"/>
      <c r="M186" s="494"/>
      <c r="N186" s="532"/>
      <c r="O186" s="564"/>
      <c r="P186" s="517"/>
      <c r="Q186" s="506"/>
      <c r="R186" s="517"/>
      <c r="S186" s="506"/>
      <c r="T186" s="517"/>
      <c r="U186" s="506"/>
      <c r="V186" s="509"/>
      <c r="W186" s="506"/>
      <c r="X186" s="506"/>
      <c r="Y186" s="503"/>
      <c r="Z186" s="161"/>
      <c r="AA186" s="22"/>
      <c r="AB186" s="163"/>
      <c r="AC186" s="184"/>
      <c r="AD186" s="165" t="s">
        <v>1510</v>
      </c>
      <c r="AE186" s="163"/>
      <c r="AF186" s="166" t="s">
        <v>1510</v>
      </c>
      <c r="AG186" s="163"/>
      <c r="AH186" s="166" t="s">
        <v>1510</v>
      </c>
      <c r="AI186" s="167" t="s">
        <v>1510</v>
      </c>
      <c r="AJ186" s="168" t="s">
        <v>1510</v>
      </c>
      <c r="AK186" s="168" t="s">
        <v>1510</v>
      </c>
      <c r="AL186" s="169"/>
      <c r="AM186" s="169"/>
      <c r="AN186" s="169"/>
      <c r="AO186" s="500"/>
      <c r="AP186" s="500"/>
      <c r="AQ186" s="503"/>
      <c r="AR186" s="500"/>
      <c r="AS186" s="500"/>
      <c r="AT186" s="503"/>
      <c r="AU186" s="503"/>
      <c r="AV186" s="503"/>
      <c r="AW186" s="517"/>
      <c r="AX186" s="532"/>
      <c r="AY186" s="494"/>
      <c r="AZ186" s="532"/>
      <c r="BA186" s="494"/>
      <c r="BB186" s="547"/>
      <c r="BC186" s="549"/>
      <c r="BD186" s="549"/>
      <c r="BE186" s="551"/>
      <c r="BF186" s="551"/>
      <c r="BG186" s="551"/>
      <c r="BH186" s="551"/>
      <c r="BI186" s="551"/>
      <c r="BJ186" s="549"/>
      <c r="BK186" s="549"/>
      <c r="BL186" s="497"/>
    </row>
    <row r="187" spans="1:64" ht="13.5" thickBot="1" x14ac:dyDescent="0.25">
      <c r="A187" s="555"/>
      <c r="B187" s="558"/>
      <c r="C187" s="561"/>
      <c r="D187" s="524"/>
      <c r="E187" s="527"/>
      <c r="F187" s="530"/>
      <c r="G187" s="495"/>
      <c r="H187" s="533"/>
      <c r="I187" s="536"/>
      <c r="J187" s="539"/>
      <c r="K187" s="542"/>
      <c r="L187" s="495"/>
      <c r="M187" s="495"/>
      <c r="N187" s="533"/>
      <c r="O187" s="565"/>
      <c r="P187" s="518"/>
      <c r="Q187" s="507"/>
      <c r="R187" s="518"/>
      <c r="S187" s="507"/>
      <c r="T187" s="518"/>
      <c r="U187" s="507"/>
      <c r="V187" s="510"/>
      <c r="W187" s="507"/>
      <c r="X187" s="507"/>
      <c r="Y187" s="504"/>
      <c r="Z187" s="171"/>
      <c r="AA187" s="172"/>
      <c r="AB187" s="173"/>
      <c r="AC187" s="172"/>
      <c r="AD187" s="174" t="s">
        <v>1510</v>
      </c>
      <c r="AE187" s="173"/>
      <c r="AF187" s="175" t="s">
        <v>1510</v>
      </c>
      <c r="AG187" s="173"/>
      <c r="AH187" s="175" t="s">
        <v>1510</v>
      </c>
      <c r="AI187" s="176" t="s">
        <v>1510</v>
      </c>
      <c r="AJ187" s="168" t="s">
        <v>1510</v>
      </c>
      <c r="AK187" s="168" t="s">
        <v>1510</v>
      </c>
      <c r="AL187" s="178"/>
      <c r="AM187" s="178"/>
      <c r="AN187" s="178"/>
      <c r="AO187" s="501"/>
      <c r="AP187" s="501"/>
      <c r="AQ187" s="504"/>
      <c r="AR187" s="501"/>
      <c r="AS187" s="501"/>
      <c r="AT187" s="504"/>
      <c r="AU187" s="504"/>
      <c r="AV187" s="504"/>
      <c r="AW187" s="518"/>
      <c r="AX187" s="533"/>
      <c r="AY187" s="495"/>
      <c r="AZ187" s="533"/>
      <c r="BA187" s="495"/>
      <c r="BB187" s="548"/>
      <c r="BC187" s="550"/>
      <c r="BD187" s="550"/>
      <c r="BE187" s="552"/>
      <c r="BF187" s="552"/>
      <c r="BG187" s="552"/>
      <c r="BH187" s="552"/>
      <c r="BI187" s="552"/>
      <c r="BJ187" s="550"/>
      <c r="BK187" s="550"/>
      <c r="BL187" s="553"/>
    </row>
    <row r="188" spans="1:64" ht="97.5" customHeight="1" x14ac:dyDescent="0.2">
      <c r="A188" s="555"/>
      <c r="B188" s="558"/>
      <c r="C188" s="561"/>
      <c r="D188" s="522" t="s">
        <v>162</v>
      </c>
      <c r="E188" s="525" t="s">
        <v>126</v>
      </c>
      <c r="F188" s="528">
        <v>4</v>
      </c>
      <c r="G188" s="493" t="s">
        <v>2011</v>
      </c>
      <c r="H188" s="531"/>
      <c r="I188" s="534" t="s">
        <v>2012</v>
      </c>
      <c r="J188" s="537" t="s">
        <v>17</v>
      </c>
      <c r="K188" s="540" t="s">
        <v>2013</v>
      </c>
      <c r="L188" s="493"/>
      <c r="M188" s="493"/>
      <c r="N188" s="531" t="s">
        <v>2014</v>
      </c>
      <c r="O188" s="563">
        <v>0.9</v>
      </c>
      <c r="P188" s="516" t="s">
        <v>73</v>
      </c>
      <c r="Q188" s="505">
        <v>1</v>
      </c>
      <c r="R188" s="516"/>
      <c r="S188" s="505" t="s">
        <v>1510</v>
      </c>
      <c r="T188" s="516" t="s">
        <v>9</v>
      </c>
      <c r="U188" s="505">
        <v>0.4</v>
      </c>
      <c r="V188" s="508" t="s">
        <v>9</v>
      </c>
      <c r="W188" s="505">
        <v>0.4</v>
      </c>
      <c r="X188" s="505" t="s">
        <v>2015</v>
      </c>
      <c r="Y188" s="502" t="s">
        <v>1517</v>
      </c>
      <c r="Z188" s="152">
        <v>1</v>
      </c>
      <c r="AA188" s="469" t="s">
        <v>2033</v>
      </c>
      <c r="AB188" s="154" t="s">
        <v>170</v>
      </c>
      <c r="AC188" s="473" t="s">
        <v>370</v>
      </c>
      <c r="AD188" s="155" t="s">
        <v>1513</v>
      </c>
      <c r="AE188" s="154" t="s">
        <v>64</v>
      </c>
      <c r="AF188" s="470">
        <v>0.25</v>
      </c>
      <c r="AG188" s="154" t="s">
        <v>77</v>
      </c>
      <c r="AH188" s="470">
        <v>0.15</v>
      </c>
      <c r="AI188" s="468">
        <v>0.4</v>
      </c>
      <c r="AJ188" s="158">
        <v>0.6</v>
      </c>
      <c r="AK188" s="158">
        <v>0.4</v>
      </c>
      <c r="AL188" s="159" t="s">
        <v>66</v>
      </c>
      <c r="AM188" s="159" t="s">
        <v>67</v>
      </c>
      <c r="AN188" s="159" t="s">
        <v>80</v>
      </c>
      <c r="AO188" s="499">
        <v>1</v>
      </c>
      <c r="AP188" s="499">
        <v>0</v>
      </c>
      <c r="AQ188" s="502" t="s">
        <v>70</v>
      </c>
      <c r="AR188" s="499">
        <v>0.4</v>
      </c>
      <c r="AS188" s="499">
        <v>0.22500000000000003</v>
      </c>
      <c r="AT188" s="502" t="s">
        <v>9</v>
      </c>
      <c r="AU188" s="502" t="s">
        <v>1517</v>
      </c>
      <c r="AV188" s="502" t="s">
        <v>1512</v>
      </c>
      <c r="AW188" s="516" t="s">
        <v>82</v>
      </c>
      <c r="AX188" s="531"/>
      <c r="AY188" s="493"/>
      <c r="AZ188" s="531"/>
      <c r="BA188" s="493"/>
      <c r="BB188" s="546"/>
      <c r="BC188" s="493"/>
      <c r="BD188" s="493"/>
      <c r="BE188" s="511"/>
      <c r="BF188" s="511"/>
      <c r="BG188" s="511"/>
      <c r="BH188" s="511"/>
      <c r="BI188" s="511"/>
      <c r="BJ188" s="493"/>
      <c r="BK188" s="493"/>
      <c r="BL188" s="496"/>
    </row>
    <row r="189" spans="1:64" ht="64.5" customHeight="1" x14ac:dyDescent="0.2">
      <c r="A189" s="555"/>
      <c r="B189" s="558"/>
      <c r="C189" s="561"/>
      <c r="D189" s="523"/>
      <c r="E189" s="526"/>
      <c r="F189" s="529"/>
      <c r="G189" s="494"/>
      <c r="H189" s="532"/>
      <c r="I189" s="535"/>
      <c r="J189" s="538"/>
      <c r="K189" s="541"/>
      <c r="L189" s="494"/>
      <c r="M189" s="494"/>
      <c r="N189" s="532"/>
      <c r="O189" s="564"/>
      <c r="P189" s="517"/>
      <c r="Q189" s="506"/>
      <c r="R189" s="517"/>
      <c r="S189" s="506"/>
      <c r="T189" s="517"/>
      <c r="U189" s="506"/>
      <c r="V189" s="509"/>
      <c r="W189" s="506"/>
      <c r="X189" s="506"/>
      <c r="Y189" s="503"/>
      <c r="Z189" s="161">
        <v>2</v>
      </c>
      <c r="AA189" s="469" t="s">
        <v>2034</v>
      </c>
      <c r="AB189" s="163" t="s">
        <v>170</v>
      </c>
      <c r="AC189" s="465" t="s">
        <v>371</v>
      </c>
      <c r="AD189" s="165" t="s">
        <v>1513</v>
      </c>
      <c r="AE189" s="163" t="s">
        <v>64</v>
      </c>
      <c r="AF189" s="471">
        <v>0.25</v>
      </c>
      <c r="AG189" s="163" t="s">
        <v>77</v>
      </c>
      <c r="AH189" s="471">
        <v>0.15</v>
      </c>
      <c r="AI189" s="167">
        <v>0.4</v>
      </c>
      <c r="AJ189" s="168">
        <v>0.36</v>
      </c>
      <c r="AK189" s="168">
        <v>0.4</v>
      </c>
      <c r="AL189" s="169" t="s">
        <v>66</v>
      </c>
      <c r="AM189" s="169" t="s">
        <v>67</v>
      </c>
      <c r="AN189" s="169" t="s">
        <v>80</v>
      </c>
      <c r="AO189" s="500"/>
      <c r="AP189" s="500"/>
      <c r="AQ189" s="503"/>
      <c r="AR189" s="500"/>
      <c r="AS189" s="500"/>
      <c r="AT189" s="503"/>
      <c r="AU189" s="503"/>
      <c r="AV189" s="503"/>
      <c r="AW189" s="517"/>
      <c r="AX189" s="532"/>
      <c r="AY189" s="494"/>
      <c r="AZ189" s="532"/>
      <c r="BA189" s="494"/>
      <c r="BB189" s="547"/>
      <c r="BC189" s="549"/>
      <c r="BD189" s="549"/>
      <c r="BE189" s="551"/>
      <c r="BF189" s="551"/>
      <c r="BG189" s="551"/>
      <c r="BH189" s="551"/>
      <c r="BI189" s="551"/>
      <c r="BJ189" s="549"/>
      <c r="BK189" s="549"/>
      <c r="BL189" s="497"/>
    </row>
    <row r="190" spans="1:64" ht="64.5" customHeight="1" x14ac:dyDescent="0.2">
      <c r="A190" s="555"/>
      <c r="B190" s="558"/>
      <c r="C190" s="561"/>
      <c r="D190" s="523"/>
      <c r="E190" s="526"/>
      <c r="F190" s="529"/>
      <c r="G190" s="494"/>
      <c r="H190" s="532"/>
      <c r="I190" s="535"/>
      <c r="J190" s="538"/>
      <c r="K190" s="541"/>
      <c r="L190" s="494"/>
      <c r="M190" s="494"/>
      <c r="N190" s="532"/>
      <c r="O190" s="564"/>
      <c r="P190" s="517"/>
      <c r="Q190" s="506"/>
      <c r="R190" s="517"/>
      <c r="S190" s="506"/>
      <c r="T190" s="517"/>
      <c r="U190" s="506"/>
      <c r="V190" s="509"/>
      <c r="W190" s="506"/>
      <c r="X190" s="506"/>
      <c r="Y190" s="503"/>
      <c r="Z190" s="161">
        <v>3</v>
      </c>
      <c r="AA190" s="469" t="s">
        <v>2035</v>
      </c>
      <c r="AB190" s="163" t="s">
        <v>170</v>
      </c>
      <c r="AC190" s="465" t="s">
        <v>372</v>
      </c>
      <c r="AD190" s="165" t="s">
        <v>1513</v>
      </c>
      <c r="AE190" s="163" t="s">
        <v>64</v>
      </c>
      <c r="AF190" s="471">
        <v>0.25</v>
      </c>
      <c r="AG190" s="163" t="s">
        <v>77</v>
      </c>
      <c r="AH190" s="471">
        <v>0.15</v>
      </c>
      <c r="AI190" s="167">
        <v>0.4</v>
      </c>
      <c r="AJ190" s="168">
        <v>0.216</v>
      </c>
      <c r="AK190" s="168">
        <v>0.4</v>
      </c>
      <c r="AL190" s="169" t="s">
        <v>66</v>
      </c>
      <c r="AM190" s="169" t="s">
        <v>67</v>
      </c>
      <c r="AN190" s="169" t="s">
        <v>80</v>
      </c>
      <c r="AO190" s="500"/>
      <c r="AP190" s="500"/>
      <c r="AQ190" s="503"/>
      <c r="AR190" s="500"/>
      <c r="AS190" s="500"/>
      <c r="AT190" s="503"/>
      <c r="AU190" s="503"/>
      <c r="AV190" s="503"/>
      <c r="AW190" s="517"/>
      <c r="AX190" s="532"/>
      <c r="AY190" s="494"/>
      <c r="AZ190" s="532"/>
      <c r="BA190" s="494"/>
      <c r="BB190" s="547"/>
      <c r="BC190" s="549"/>
      <c r="BD190" s="549"/>
      <c r="BE190" s="551"/>
      <c r="BF190" s="551"/>
      <c r="BG190" s="551"/>
      <c r="BH190" s="551"/>
      <c r="BI190" s="551"/>
      <c r="BJ190" s="549"/>
      <c r="BK190" s="549"/>
      <c r="BL190" s="497"/>
    </row>
    <row r="191" spans="1:64" ht="50.25" customHeight="1" x14ac:dyDescent="0.2">
      <c r="A191" s="555"/>
      <c r="B191" s="558"/>
      <c r="C191" s="561"/>
      <c r="D191" s="523"/>
      <c r="E191" s="526"/>
      <c r="F191" s="529"/>
      <c r="G191" s="494"/>
      <c r="H191" s="532"/>
      <c r="I191" s="535"/>
      <c r="J191" s="538"/>
      <c r="K191" s="541"/>
      <c r="L191" s="494"/>
      <c r="M191" s="494"/>
      <c r="N191" s="532"/>
      <c r="O191" s="564"/>
      <c r="P191" s="517"/>
      <c r="Q191" s="506"/>
      <c r="R191" s="517"/>
      <c r="S191" s="506"/>
      <c r="T191" s="517"/>
      <c r="U191" s="506"/>
      <c r="V191" s="509"/>
      <c r="W191" s="506"/>
      <c r="X191" s="506"/>
      <c r="Y191" s="503"/>
      <c r="Z191" s="161">
        <v>4</v>
      </c>
      <c r="AA191" s="469" t="s">
        <v>2036</v>
      </c>
      <c r="AB191" s="163" t="s">
        <v>170</v>
      </c>
      <c r="AC191" s="465" t="s">
        <v>373</v>
      </c>
      <c r="AD191" s="165" t="s">
        <v>1513</v>
      </c>
      <c r="AE191" s="163" t="s">
        <v>64</v>
      </c>
      <c r="AF191" s="471">
        <v>0.25</v>
      </c>
      <c r="AG191" s="163" t="s">
        <v>77</v>
      </c>
      <c r="AH191" s="471">
        <v>0.15</v>
      </c>
      <c r="AI191" s="167">
        <v>0.4</v>
      </c>
      <c r="AJ191" s="168">
        <v>0.12959999999999999</v>
      </c>
      <c r="AK191" s="168">
        <v>0.4</v>
      </c>
      <c r="AL191" s="169" t="s">
        <v>66</v>
      </c>
      <c r="AM191" s="169" t="s">
        <v>67</v>
      </c>
      <c r="AN191" s="169" t="s">
        <v>80</v>
      </c>
      <c r="AO191" s="500"/>
      <c r="AP191" s="500"/>
      <c r="AQ191" s="503"/>
      <c r="AR191" s="500"/>
      <c r="AS191" s="500"/>
      <c r="AT191" s="503"/>
      <c r="AU191" s="503"/>
      <c r="AV191" s="503"/>
      <c r="AW191" s="517"/>
      <c r="AX191" s="532"/>
      <c r="AY191" s="494"/>
      <c r="AZ191" s="532"/>
      <c r="BA191" s="494"/>
      <c r="BB191" s="547"/>
      <c r="BC191" s="549"/>
      <c r="BD191" s="549"/>
      <c r="BE191" s="551"/>
      <c r="BF191" s="551"/>
      <c r="BG191" s="551"/>
      <c r="BH191" s="551"/>
      <c r="BI191" s="551"/>
      <c r="BJ191" s="549"/>
      <c r="BK191" s="549"/>
      <c r="BL191" s="497"/>
    </row>
    <row r="192" spans="1:64" ht="62.25" x14ac:dyDescent="0.2">
      <c r="A192" s="555"/>
      <c r="B192" s="558"/>
      <c r="C192" s="561"/>
      <c r="D192" s="523"/>
      <c r="E192" s="526"/>
      <c r="F192" s="529"/>
      <c r="G192" s="494"/>
      <c r="H192" s="532"/>
      <c r="I192" s="535"/>
      <c r="J192" s="538"/>
      <c r="K192" s="541"/>
      <c r="L192" s="494"/>
      <c r="M192" s="494"/>
      <c r="N192" s="532"/>
      <c r="O192" s="564"/>
      <c r="P192" s="517"/>
      <c r="Q192" s="506"/>
      <c r="R192" s="517"/>
      <c r="S192" s="506"/>
      <c r="T192" s="517"/>
      <c r="U192" s="506"/>
      <c r="V192" s="509"/>
      <c r="W192" s="506"/>
      <c r="X192" s="506"/>
      <c r="Y192" s="503"/>
      <c r="Z192" s="161">
        <v>5</v>
      </c>
      <c r="AA192" s="467" t="s">
        <v>2037</v>
      </c>
      <c r="AB192" s="163" t="s">
        <v>170</v>
      </c>
      <c r="AC192" s="474" t="s">
        <v>374</v>
      </c>
      <c r="AD192" s="165" t="s">
        <v>1522</v>
      </c>
      <c r="AE192" s="163" t="s">
        <v>76</v>
      </c>
      <c r="AF192" s="471">
        <v>0.1</v>
      </c>
      <c r="AG192" s="163" t="s">
        <v>77</v>
      </c>
      <c r="AH192" s="471">
        <v>0.15</v>
      </c>
      <c r="AI192" s="167">
        <v>0.25</v>
      </c>
      <c r="AJ192" s="168">
        <v>0</v>
      </c>
      <c r="AK192" s="168">
        <v>0.30000000000000004</v>
      </c>
      <c r="AL192" s="169" t="s">
        <v>66</v>
      </c>
      <c r="AM192" s="169" t="s">
        <v>67</v>
      </c>
      <c r="AN192" s="169" t="s">
        <v>80</v>
      </c>
      <c r="AO192" s="500"/>
      <c r="AP192" s="500"/>
      <c r="AQ192" s="503"/>
      <c r="AR192" s="500"/>
      <c r="AS192" s="500"/>
      <c r="AT192" s="503"/>
      <c r="AU192" s="503"/>
      <c r="AV192" s="503"/>
      <c r="AW192" s="517"/>
      <c r="AX192" s="532"/>
      <c r="AY192" s="494"/>
      <c r="AZ192" s="532"/>
      <c r="BA192" s="494"/>
      <c r="BB192" s="547"/>
      <c r="BC192" s="549"/>
      <c r="BD192" s="549"/>
      <c r="BE192" s="551"/>
      <c r="BF192" s="551"/>
      <c r="BG192" s="551"/>
      <c r="BH192" s="551"/>
      <c r="BI192" s="551"/>
      <c r="BJ192" s="549"/>
      <c r="BK192" s="549"/>
      <c r="BL192" s="497"/>
    </row>
    <row r="193" spans="1:64" ht="77.25" thickBot="1" x14ac:dyDescent="0.25">
      <c r="A193" s="556"/>
      <c r="B193" s="559"/>
      <c r="C193" s="562"/>
      <c r="D193" s="524"/>
      <c r="E193" s="527"/>
      <c r="F193" s="530"/>
      <c r="G193" s="495"/>
      <c r="H193" s="533"/>
      <c r="I193" s="536"/>
      <c r="J193" s="539"/>
      <c r="K193" s="542"/>
      <c r="L193" s="495"/>
      <c r="M193" s="495"/>
      <c r="N193" s="533"/>
      <c r="O193" s="565"/>
      <c r="P193" s="518"/>
      <c r="Q193" s="507"/>
      <c r="R193" s="518"/>
      <c r="S193" s="507"/>
      <c r="T193" s="518"/>
      <c r="U193" s="507"/>
      <c r="V193" s="510"/>
      <c r="W193" s="507"/>
      <c r="X193" s="507"/>
      <c r="Y193" s="504"/>
      <c r="Z193" s="171">
        <v>6</v>
      </c>
      <c r="AA193" s="466" t="s">
        <v>2038</v>
      </c>
      <c r="AB193" s="173" t="s">
        <v>170</v>
      </c>
      <c r="AC193" s="466" t="s">
        <v>375</v>
      </c>
      <c r="AD193" s="174" t="s">
        <v>1522</v>
      </c>
      <c r="AE193" s="173" t="s">
        <v>76</v>
      </c>
      <c r="AF193" s="472">
        <v>0.1</v>
      </c>
      <c r="AG193" s="173" t="s">
        <v>77</v>
      </c>
      <c r="AH193" s="472">
        <v>0.15</v>
      </c>
      <c r="AI193" s="176">
        <v>0.25</v>
      </c>
      <c r="AJ193" s="168">
        <v>0</v>
      </c>
      <c r="AK193" s="168">
        <v>0.22500000000000003</v>
      </c>
      <c r="AL193" s="178" t="s">
        <v>66</v>
      </c>
      <c r="AM193" s="178" t="s">
        <v>67</v>
      </c>
      <c r="AN193" s="178" t="s">
        <v>80</v>
      </c>
      <c r="AO193" s="501"/>
      <c r="AP193" s="501"/>
      <c r="AQ193" s="504"/>
      <c r="AR193" s="501"/>
      <c r="AS193" s="501"/>
      <c r="AT193" s="504"/>
      <c r="AU193" s="504"/>
      <c r="AV193" s="504"/>
      <c r="AW193" s="518"/>
      <c r="AX193" s="533"/>
      <c r="AY193" s="495"/>
      <c r="AZ193" s="533"/>
      <c r="BA193" s="495"/>
      <c r="BB193" s="548"/>
      <c r="BC193" s="550"/>
      <c r="BD193" s="550"/>
      <c r="BE193" s="552"/>
      <c r="BF193" s="552"/>
      <c r="BG193" s="552"/>
      <c r="BH193" s="552"/>
      <c r="BI193" s="552"/>
      <c r="BJ193" s="550"/>
      <c r="BK193" s="550"/>
      <c r="BL193" s="553"/>
    </row>
    <row r="194" spans="1:64" ht="83.25" customHeight="1" x14ac:dyDescent="0.2">
      <c r="A194" s="615" t="s">
        <v>110</v>
      </c>
      <c r="B194" s="698" t="s">
        <v>92</v>
      </c>
      <c r="C194" s="620" t="s">
        <v>394</v>
      </c>
      <c r="D194" s="522" t="s">
        <v>162</v>
      </c>
      <c r="E194" s="525" t="s">
        <v>132</v>
      </c>
      <c r="F194" s="528">
        <v>1</v>
      </c>
      <c r="G194" s="531" t="s">
        <v>395</v>
      </c>
      <c r="H194" s="531"/>
      <c r="I194" s="623" t="s">
        <v>474</v>
      </c>
      <c r="J194" s="537" t="s">
        <v>17</v>
      </c>
      <c r="K194" s="540" t="s">
        <v>475</v>
      </c>
      <c r="L194" s="493"/>
      <c r="M194" s="493"/>
      <c r="N194" s="531" t="s">
        <v>396</v>
      </c>
      <c r="O194" s="563">
        <v>0</v>
      </c>
      <c r="P194" s="516" t="s">
        <v>73</v>
      </c>
      <c r="Q194" s="505">
        <v>1</v>
      </c>
      <c r="R194" s="516" t="s">
        <v>74</v>
      </c>
      <c r="S194" s="505">
        <v>0.2</v>
      </c>
      <c r="T194" s="516" t="s">
        <v>74</v>
      </c>
      <c r="U194" s="505">
        <v>0.2</v>
      </c>
      <c r="V194" s="508" t="s">
        <v>74</v>
      </c>
      <c r="W194" s="505">
        <v>0.2</v>
      </c>
      <c r="X194" s="505" t="s">
        <v>1962</v>
      </c>
      <c r="Y194" s="629" t="s">
        <v>1517</v>
      </c>
      <c r="Z194" s="152">
        <v>1</v>
      </c>
      <c r="AA194" s="153" t="s">
        <v>397</v>
      </c>
      <c r="AB194" s="154" t="s">
        <v>170</v>
      </c>
      <c r="AC194" s="153" t="s">
        <v>398</v>
      </c>
      <c r="AD194" s="155" t="s">
        <v>1513</v>
      </c>
      <c r="AE194" s="154" t="s">
        <v>64</v>
      </c>
      <c r="AF194" s="156">
        <v>0.25</v>
      </c>
      <c r="AG194" s="154" t="s">
        <v>77</v>
      </c>
      <c r="AH194" s="156">
        <v>0.15</v>
      </c>
      <c r="AI194" s="157">
        <v>0.4</v>
      </c>
      <c r="AJ194" s="158">
        <v>0.6</v>
      </c>
      <c r="AK194" s="158">
        <v>0.2</v>
      </c>
      <c r="AL194" s="159" t="s">
        <v>66</v>
      </c>
      <c r="AM194" s="159" t="s">
        <v>67</v>
      </c>
      <c r="AN194" s="159" t="s">
        <v>80</v>
      </c>
      <c r="AO194" s="499">
        <v>1</v>
      </c>
      <c r="AP194" s="499">
        <v>0.216</v>
      </c>
      <c r="AQ194" s="502" t="s">
        <v>71</v>
      </c>
      <c r="AR194" s="499">
        <v>0.2</v>
      </c>
      <c r="AS194" s="499">
        <v>0.2</v>
      </c>
      <c r="AT194" s="502" t="s">
        <v>74</v>
      </c>
      <c r="AU194" s="502" t="s">
        <v>1517</v>
      </c>
      <c r="AV194" s="502" t="s">
        <v>1512</v>
      </c>
      <c r="AW194" s="516" t="s">
        <v>82</v>
      </c>
      <c r="AX194" s="609"/>
      <c r="AY194" s="609"/>
      <c r="AZ194" s="605"/>
      <c r="BA194" s="605"/>
      <c r="BB194" s="675"/>
      <c r="BC194" s="605"/>
      <c r="BD194" s="605"/>
      <c r="BE194" s="605"/>
      <c r="BF194" s="493"/>
      <c r="BG194" s="493"/>
      <c r="BH194" s="493"/>
      <c r="BI194" s="563"/>
      <c r="BJ194" s="609"/>
      <c r="BK194" s="609"/>
      <c r="BL194" s="626"/>
    </row>
    <row r="195" spans="1:64" ht="62.25" x14ac:dyDescent="0.2">
      <c r="A195" s="616"/>
      <c r="B195" s="699"/>
      <c r="C195" s="621"/>
      <c r="D195" s="523"/>
      <c r="E195" s="526"/>
      <c r="F195" s="529"/>
      <c r="G195" s="532"/>
      <c r="H195" s="532"/>
      <c r="I195" s="624"/>
      <c r="J195" s="538"/>
      <c r="K195" s="541"/>
      <c r="L195" s="494"/>
      <c r="M195" s="494"/>
      <c r="N195" s="532"/>
      <c r="O195" s="564"/>
      <c r="P195" s="517"/>
      <c r="Q195" s="506"/>
      <c r="R195" s="517"/>
      <c r="S195" s="506"/>
      <c r="T195" s="517"/>
      <c r="U195" s="506"/>
      <c r="V195" s="509"/>
      <c r="W195" s="506"/>
      <c r="X195" s="506"/>
      <c r="Y195" s="630"/>
      <c r="Z195" s="161">
        <v>2</v>
      </c>
      <c r="AA195" s="162" t="s">
        <v>399</v>
      </c>
      <c r="AB195" s="163" t="s">
        <v>170</v>
      </c>
      <c r="AC195" s="164" t="s">
        <v>400</v>
      </c>
      <c r="AD195" s="165" t="s">
        <v>1513</v>
      </c>
      <c r="AE195" s="163" t="s">
        <v>64</v>
      </c>
      <c r="AF195" s="166">
        <v>0.25</v>
      </c>
      <c r="AG195" s="163" t="s">
        <v>77</v>
      </c>
      <c r="AH195" s="166">
        <v>0.15</v>
      </c>
      <c r="AI195" s="167">
        <v>0.4</v>
      </c>
      <c r="AJ195" s="168">
        <v>0.36</v>
      </c>
      <c r="AK195" s="168">
        <v>0.2</v>
      </c>
      <c r="AL195" s="169" t="s">
        <v>66</v>
      </c>
      <c r="AM195" s="169" t="s">
        <v>67</v>
      </c>
      <c r="AN195" s="169" t="s">
        <v>80</v>
      </c>
      <c r="AO195" s="500"/>
      <c r="AP195" s="500"/>
      <c r="AQ195" s="503"/>
      <c r="AR195" s="500"/>
      <c r="AS195" s="500"/>
      <c r="AT195" s="503"/>
      <c r="AU195" s="503"/>
      <c r="AV195" s="503"/>
      <c r="AW195" s="517"/>
      <c r="AX195" s="610"/>
      <c r="AY195" s="610"/>
      <c r="AZ195" s="606"/>
      <c r="BA195" s="606"/>
      <c r="BB195" s="676"/>
      <c r="BC195" s="606"/>
      <c r="BD195" s="606"/>
      <c r="BE195" s="606"/>
      <c r="BF195" s="494"/>
      <c r="BG195" s="494"/>
      <c r="BH195" s="494"/>
      <c r="BI195" s="564"/>
      <c r="BJ195" s="610"/>
      <c r="BK195" s="610"/>
      <c r="BL195" s="627"/>
    </row>
    <row r="196" spans="1:64" ht="62.25" x14ac:dyDescent="0.2">
      <c r="A196" s="616"/>
      <c r="B196" s="699"/>
      <c r="C196" s="621"/>
      <c r="D196" s="523"/>
      <c r="E196" s="526"/>
      <c r="F196" s="529"/>
      <c r="G196" s="532"/>
      <c r="H196" s="532"/>
      <c r="I196" s="624"/>
      <c r="J196" s="538"/>
      <c r="K196" s="541"/>
      <c r="L196" s="494"/>
      <c r="M196" s="494"/>
      <c r="N196" s="532"/>
      <c r="O196" s="564"/>
      <c r="P196" s="517"/>
      <c r="Q196" s="506"/>
      <c r="R196" s="517"/>
      <c r="S196" s="506"/>
      <c r="T196" s="517"/>
      <c r="U196" s="506"/>
      <c r="V196" s="509"/>
      <c r="W196" s="506"/>
      <c r="X196" s="506"/>
      <c r="Y196" s="630"/>
      <c r="Z196" s="161">
        <v>3</v>
      </c>
      <c r="AA196" s="162" t="s">
        <v>401</v>
      </c>
      <c r="AB196" s="163" t="s">
        <v>170</v>
      </c>
      <c r="AC196" s="162" t="s">
        <v>402</v>
      </c>
      <c r="AD196" s="165" t="s">
        <v>1513</v>
      </c>
      <c r="AE196" s="169" t="s">
        <v>64</v>
      </c>
      <c r="AF196" s="166">
        <v>0.25</v>
      </c>
      <c r="AG196" s="163" t="s">
        <v>77</v>
      </c>
      <c r="AH196" s="166">
        <v>0.15</v>
      </c>
      <c r="AI196" s="167">
        <v>0.4</v>
      </c>
      <c r="AJ196" s="168">
        <v>0.216</v>
      </c>
      <c r="AK196" s="168">
        <v>0.2</v>
      </c>
      <c r="AL196" s="169" t="s">
        <v>66</v>
      </c>
      <c r="AM196" s="169" t="s">
        <v>67</v>
      </c>
      <c r="AN196" s="169" t="s">
        <v>80</v>
      </c>
      <c r="AO196" s="500"/>
      <c r="AP196" s="500"/>
      <c r="AQ196" s="503"/>
      <c r="AR196" s="500"/>
      <c r="AS196" s="500"/>
      <c r="AT196" s="503"/>
      <c r="AU196" s="503"/>
      <c r="AV196" s="503"/>
      <c r="AW196" s="517"/>
      <c r="AX196" s="610"/>
      <c r="AY196" s="610"/>
      <c r="AZ196" s="606"/>
      <c r="BA196" s="606"/>
      <c r="BB196" s="676"/>
      <c r="BC196" s="606"/>
      <c r="BD196" s="606"/>
      <c r="BE196" s="606"/>
      <c r="BF196" s="494"/>
      <c r="BG196" s="494"/>
      <c r="BH196" s="494"/>
      <c r="BI196" s="564"/>
      <c r="BJ196" s="610"/>
      <c r="BK196" s="610"/>
      <c r="BL196" s="627"/>
    </row>
    <row r="197" spans="1:64" x14ac:dyDescent="0.2">
      <c r="A197" s="616"/>
      <c r="B197" s="699"/>
      <c r="C197" s="621"/>
      <c r="D197" s="523"/>
      <c r="E197" s="526"/>
      <c r="F197" s="529"/>
      <c r="G197" s="532"/>
      <c r="H197" s="532"/>
      <c r="I197" s="624"/>
      <c r="J197" s="538"/>
      <c r="K197" s="541"/>
      <c r="L197" s="494"/>
      <c r="M197" s="494"/>
      <c r="N197" s="532"/>
      <c r="O197" s="564"/>
      <c r="P197" s="517"/>
      <c r="Q197" s="506"/>
      <c r="R197" s="517"/>
      <c r="S197" s="506"/>
      <c r="T197" s="517"/>
      <c r="U197" s="506"/>
      <c r="V197" s="509"/>
      <c r="W197" s="506"/>
      <c r="X197" s="506"/>
      <c r="Y197" s="630"/>
      <c r="Z197" s="161"/>
      <c r="AA197" s="164"/>
      <c r="AB197" s="163"/>
      <c r="AC197" s="164"/>
      <c r="AD197" s="165" t="s">
        <v>1510</v>
      </c>
      <c r="AE197" s="163"/>
      <c r="AF197" s="166" t="s">
        <v>1510</v>
      </c>
      <c r="AG197" s="163"/>
      <c r="AH197" s="166" t="s">
        <v>1510</v>
      </c>
      <c r="AI197" s="167" t="s">
        <v>1510</v>
      </c>
      <c r="AJ197" s="168" t="s">
        <v>1510</v>
      </c>
      <c r="AK197" s="168" t="s">
        <v>1510</v>
      </c>
      <c r="AL197" s="169"/>
      <c r="AM197" s="169"/>
      <c r="AN197" s="169"/>
      <c r="AO197" s="500"/>
      <c r="AP197" s="500"/>
      <c r="AQ197" s="503"/>
      <c r="AR197" s="500"/>
      <c r="AS197" s="500"/>
      <c r="AT197" s="503"/>
      <c r="AU197" s="503"/>
      <c r="AV197" s="503"/>
      <c r="AW197" s="517"/>
      <c r="AX197" s="610"/>
      <c r="AY197" s="610"/>
      <c r="AZ197" s="606"/>
      <c r="BA197" s="606"/>
      <c r="BB197" s="676"/>
      <c r="BC197" s="606"/>
      <c r="BD197" s="606"/>
      <c r="BE197" s="606"/>
      <c r="BF197" s="494"/>
      <c r="BG197" s="494"/>
      <c r="BH197" s="494"/>
      <c r="BI197" s="564"/>
      <c r="BJ197" s="610"/>
      <c r="BK197" s="610"/>
      <c r="BL197" s="627"/>
    </row>
    <row r="198" spans="1:64" x14ac:dyDescent="0.2">
      <c r="A198" s="616"/>
      <c r="B198" s="699"/>
      <c r="C198" s="621"/>
      <c r="D198" s="523"/>
      <c r="E198" s="526"/>
      <c r="F198" s="529"/>
      <c r="G198" s="532"/>
      <c r="H198" s="532"/>
      <c r="I198" s="624"/>
      <c r="J198" s="538"/>
      <c r="K198" s="541"/>
      <c r="L198" s="494"/>
      <c r="M198" s="494"/>
      <c r="N198" s="532"/>
      <c r="O198" s="564"/>
      <c r="P198" s="517"/>
      <c r="Q198" s="506"/>
      <c r="R198" s="517"/>
      <c r="S198" s="506"/>
      <c r="T198" s="517"/>
      <c r="U198" s="506"/>
      <c r="V198" s="509"/>
      <c r="W198" s="506"/>
      <c r="X198" s="506"/>
      <c r="Y198" s="630"/>
      <c r="Z198" s="161"/>
      <c r="AA198" s="170"/>
      <c r="AB198" s="163"/>
      <c r="AC198" s="164"/>
      <c r="AD198" s="165" t="s">
        <v>1510</v>
      </c>
      <c r="AE198" s="163"/>
      <c r="AF198" s="166" t="s">
        <v>1510</v>
      </c>
      <c r="AG198" s="163"/>
      <c r="AH198" s="166" t="s">
        <v>1510</v>
      </c>
      <c r="AI198" s="167" t="s">
        <v>1510</v>
      </c>
      <c r="AJ198" s="168" t="s">
        <v>1510</v>
      </c>
      <c r="AK198" s="168" t="s">
        <v>1510</v>
      </c>
      <c r="AL198" s="169"/>
      <c r="AM198" s="169"/>
      <c r="AN198" s="169"/>
      <c r="AO198" s="500"/>
      <c r="AP198" s="500"/>
      <c r="AQ198" s="503"/>
      <c r="AR198" s="500"/>
      <c r="AS198" s="500"/>
      <c r="AT198" s="503"/>
      <c r="AU198" s="503"/>
      <c r="AV198" s="503"/>
      <c r="AW198" s="517"/>
      <c r="AX198" s="610"/>
      <c r="AY198" s="610"/>
      <c r="AZ198" s="606"/>
      <c r="BA198" s="606"/>
      <c r="BB198" s="676"/>
      <c r="BC198" s="606"/>
      <c r="BD198" s="606"/>
      <c r="BE198" s="606"/>
      <c r="BF198" s="494"/>
      <c r="BG198" s="494"/>
      <c r="BH198" s="494"/>
      <c r="BI198" s="564"/>
      <c r="BJ198" s="610"/>
      <c r="BK198" s="610"/>
      <c r="BL198" s="627"/>
    </row>
    <row r="199" spans="1:64" ht="13.5" thickBot="1" x14ac:dyDescent="0.25">
      <c r="A199" s="616"/>
      <c r="B199" s="699"/>
      <c r="C199" s="621"/>
      <c r="D199" s="524"/>
      <c r="E199" s="527"/>
      <c r="F199" s="530"/>
      <c r="G199" s="533"/>
      <c r="H199" s="533"/>
      <c r="I199" s="625"/>
      <c r="J199" s="539"/>
      <c r="K199" s="542"/>
      <c r="L199" s="495"/>
      <c r="M199" s="495"/>
      <c r="N199" s="533"/>
      <c r="O199" s="565"/>
      <c r="P199" s="518"/>
      <c r="Q199" s="507"/>
      <c r="R199" s="518"/>
      <c r="S199" s="507"/>
      <c r="T199" s="518"/>
      <c r="U199" s="507"/>
      <c r="V199" s="510"/>
      <c r="W199" s="507"/>
      <c r="X199" s="507"/>
      <c r="Y199" s="631"/>
      <c r="Z199" s="171"/>
      <c r="AA199" s="172"/>
      <c r="AB199" s="173"/>
      <c r="AC199" s="172"/>
      <c r="AD199" s="185" t="s">
        <v>1510</v>
      </c>
      <c r="AE199" s="173"/>
      <c r="AF199" s="175" t="s">
        <v>1510</v>
      </c>
      <c r="AG199" s="173"/>
      <c r="AH199" s="175" t="s">
        <v>1510</v>
      </c>
      <c r="AI199" s="176" t="s">
        <v>1510</v>
      </c>
      <c r="AJ199" s="168" t="s">
        <v>1510</v>
      </c>
      <c r="AK199" s="168" t="s">
        <v>1510</v>
      </c>
      <c r="AL199" s="178"/>
      <c r="AM199" s="178"/>
      <c r="AN199" s="178"/>
      <c r="AO199" s="501"/>
      <c r="AP199" s="501"/>
      <c r="AQ199" s="504"/>
      <c r="AR199" s="501"/>
      <c r="AS199" s="501"/>
      <c r="AT199" s="504"/>
      <c r="AU199" s="504"/>
      <c r="AV199" s="504"/>
      <c r="AW199" s="518"/>
      <c r="AX199" s="611"/>
      <c r="AY199" s="611"/>
      <c r="AZ199" s="607"/>
      <c r="BA199" s="607"/>
      <c r="BB199" s="677"/>
      <c r="BC199" s="607"/>
      <c r="BD199" s="607"/>
      <c r="BE199" s="607"/>
      <c r="BF199" s="495"/>
      <c r="BG199" s="495"/>
      <c r="BH199" s="495"/>
      <c r="BI199" s="565"/>
      <c r="BJ199" s="611"/>
      <c r="BK199" s="611"/>
      <c r="BL199" s="628"/>
    </row>
    <row r="200" spans="1:64" ht="62.25" x14ac:dyDescent="0.2">
      <c r="A200" s="616"/>
      <c r="B200" s="699"/>
      <c r="C200" s="621"/>
      <c r="D200" s="522" t="s">
        <v>162</v>
      </c>
      <c r="E200" s="525" t="s">
        <v>132</v>
      </c>
      <c r="F200" s="528">
        <v>2</v>
      </c>
      <c r="G200" s="493" t="s">
        <v>403</v>
      </c>
      <c r="H200" s="531"/>
      <c r="I200" s="534" t="s">
        <v>476</v>
      </c>
      <c r="J200" s="537" t="s">
        <v>16</v>
      </c>
      <c r="K200" s="540" t="s">
        <v>2041</v>
      </c>
      <c r="L200" s="493"/>
      <c r="M200" s="493"/>
      <c r="N200" s="531" t="s">
        <v>404</v>
      </c>
      <c r="O200" s="563">
        <v>1</v>
      </c>
      <c r="P200" s="516" t="s">
        <v>71</v>
      </c>
      <c r="Q200" s="505">
        <v>0.4</v>
      </c>
      <c r="R200" s="516"/>
      <c r="S200" s="505" t="s">
        <v>1510</v>
      </c>
      <c r="T200" s="516" t="s">
        <v>74</v>
      </c>
      <c r="U200" s="505">
        <v>0.2</v>
      </c>
      <c r="V200" s="508" t="s">
        <v>74</v>
      </c>
      <c r="W200" s="505">
        <v>0.2</v>
      </c>
      <c r="X200" s="505" t="s">
        <v>1521</v>
      </c>
      <c r="Y200" s="502" t="s">
        <v>1512</v>
      </c>
      <c r="Z200" s="152">
        <v>1</v>
      </c>
      <c r="AA200" s="179" t="s">
        <v>405</v>
      </c>
      <c r="AB200" s="154" t="s">
        <v>170</v>
      </c>
      <c r="AC200" s="179" t="s">
        <v>406</v>
      </c>
      <c r="AD200" s="155" t="s">
        <v>1513</v>
      </c>
      <c r="AE200" s="154" t="s">
        <v>64</v>
      </c>
      <c r="AF200" s="156">
        <v>0.25</v>
      </c>
      <c r="AG200" s="154" t="s">
        <v>77</v>
      </c>
      <c r="AH200" s="156">
        <v>0.15</v>
      </c>
      <c r="AI200" s="157">
        <v>0.4</v>
      </c>
      <c r="AJ200" s="158">
        <v>0.24</v>
      </c>
      <c r="AK200" s="158">
        <v>0.2</v>
      </c>
      <c r="AL200" s="159" t="s">
        <v>66</v>
      </c>
      <c r="AM200" s="159" t="s">
        <v>67</v>
      </c>
      <c r="AN200" s="159" t="s">
        <v>80</v>
      </c>
      <c r="AO200" s="499">
        <v>0.4</v>
      </c>
      <c r="AP200" s="499">
        <v>0.10079999999999999</v>
      </c>
      <c r="AQ200" s="502" t="s">
        <v>70</v>
      </c>
      <c r="AR200" s="499">
        <v>0.2</v>
      </c>
      <c r="AS200" s="499">
        <v>0.11250000000000002</v>
      </c>
      <c r="AT200" s="502" t="s">
        <v>74</v>
      </c>
      <c r="AU200" s="502" t="s">
        <v>1512</v>
      </c>
      <c r="AV200" s="502" t="s">
        <v>1512</v>
      </c>
      <c r="AW200" s="516" t="s">
        <v>82</v>
      </c>
      <c r="AX200" s="493"/>
      <c r="AY200" s="493"/>
      <c r="AZ200" s="493"/>
      <c r="BA200" s="493"/>
      <c r="BB200" s="675"/>
      <c r="BC200" s="493"/>
      <c r="BD200" s="493"/>
      <c r="BE200" s="511"/>
      <c r="BF200" s="511"/>
      <c r="BG200" s="511"/>
      <c r="BH200" s="511"/>
      <c r="BI200" s="511"/>
      <c r="BJ200" s="493"/>
      <c r="BK200" s="493"/>
      <c r="BL200" s="496"/>
    </row>
    <row r="201" spans="1:64" ht="62.25" x14ac:dyDescent="0.2">
      <c r="A201" s="616"/>
      <c r="B201" s="699"/>
      <c r="C201" s="621"/>
      <c r="D201" s="523"/>
      <c r="E201" s="526"/>
      <c r="F201" s="529"/>
      <c r="G201" s="494"/>
      <c r="H201" s="532"/>
      <c r="I201" s="535"/>
      <c r="J201" s="538"/>
      <c r="K201" s="541"/>
      <c r="L201" s="494"/>
      <c r="M201" s="494"/>
      <c r="N201" s="532"/>
      <c r="O201" s="564"/>
      <c r="P201" s="517"/>
      <c r="Q201" s="506"/>
      <c r="R201" s="517"/>
      <c r="S201" s="506"/>
      <c r="T201" s="517"/>
      <c r="U201" s="506"/>
      <c r="V201" s="509"/>
      <c r="W201" s="506"/>
      <c r="X201" s="506"/>
      <c r="Y201" s="503"/>
      <c r="Z201" s="161">
        <v>2</v>
      </c>
      <c r="AA201" s="164" t="s">
        <v>407</v>
      </c>
      <c r="AB201" s="163" t="s">
        <v>170</v>
      </c>
      <c r="AC201" s="164" t="s">
        <v>408</v>
      </c>
      <c r="AD201" s="182" t="s">
        <v>1513</v>
      </c>
      <c r="AE201" s="169" t="s">
        <v>75</v>
      </c>
      <c r="AF201" s="166">
        <v>0.15</v>
      </c>
      <c r="AG201" s="169" t="s">
        <v>77</v>
      </c>
      <c r="AH201" s="166">
        <v>0.15</v>
      </c>
      <c r="AI201" s="167">
        <v>0.3</v>
      </c>
      <c r="AJ201" s="183">
        <v>0.16799999999999998</v>
      </c>
      <c r="AK201" s="183">
        <v>0.2</v>
      </c>
      <c r="AL201" s="169" t="s">
        <v>66</v>
      </c>
      <c r="AM201" s="169" t="s">
        <v>67</v>
      </c>
      <c r="AN201" s="169" t="s">
        <v>80</v>
      </c>
      <c r="AO201" s="500"/>
      <c r="AP201" s="500"/>
      <c r="AQ201" s="503"/>
      <c r="AR201" s="500"/>
      <c r="AS201" s="500"/>
      <c r="AT201" s="503"/>
      <c r="AU201" s="503"/>
      <c r="AV201" s="503"/>
      <c r="AW201" s="517"/>
      <c r="AX201" s="494"/>
      <c r="AY201" s="494"/>
      <c r="AZ201" s="494"/>
      <c r="BA201" s="494"/>
      <c r="BB201" s="676"/>
      <c r="BC201" s="494"/>
      <c r="BD201" s="494"/>
      <c r="BE201" s="512"/>
      <c r="BF201" s="512"/>
      <c r="BG201" s="512"/>
      <c r="BH201" s="512"/>
      <c r="BI201" s="512"/>
      <c r="BJ201" s="494"/>
      <c r="BK201" s="494"/>
      <c r="BL201" s="497"/>
    </row>
    <row r="202" spans="1:64" ht="62.25" x14ac:dyDescent="0.2">
      <c r="A202" s="616"/>
      <c r="B202" s="699"/>
      <c r="C202" s="621"/>
      <c r="D202" s="523"/>
      <c r="E202" s="526"/>
      <c r="F202" s="529"/>
      <c r="G202" s="494"/>
      <c r="H202" s="532"/>
      <c r="I202" s="535"/>
      <c r="J202" s="538"/>
      <c r="K202" s="541"/>
      <c r="L202" s="494"/>
      <c r="M202" s="494"/>
      <c r="N202" s="532"/>
      <c r="O202" s="564"/>
      <c r="P202" s="517"/>
      <c r="Q202" s="506"/>
      <c r="R202" s="517"/>
      <c r="S202" s="506"/>
      <c r="T202" s="517"/>
      <c r="U202" s="506"/>
      <c r="V202" s="509"/>
      <c r="W202" s="506"/>
      <c r="X202" s="506"/>
      <c r="Y202" s="503"/>
      <c r="Z202" s="161">
        <v>3</v>
      </c>
      <c r="AA202" s="162" t="s">
        <v>409</v>
      </c>
      <c r="AB202" s="163" t="s">
        <v>170</v>
      </c>
      <c r="AC202" s="164" t="s">
        <v>410</v>
      </c>
      <c r="AD202" s="165" t="s">
        <v>1522</v>
      </c>
      <c r="AE202" s="169" t="s">
        <v>76</v>
      </c>
      <c r="AF202" s="166">
        <v>0.1</v>
      </c>
      <c r="AG202" s="163" t="s">
        <v>77</v>
      </c>
      <c r="AH202" s="166">
        <v>0.15</v>
      </c>
      <c r="AI202" s="167">
        <v>0.25</v>
      </c>
      <c r="AJ202" s="168">
        <v>0.16799999999999998</v>
      </c>
      <c r="AK202" s="168">
        <v>0.15000000000000002</v>
      </c>
      <c r="AL202" s="169" t="s">
        <v>66</v>
      </c>
      <c r="AM202" s="169" t="s">
        <v>67</v>
      </c>
      <c r="AN202" s="169" t="s">
        <v>80</v>
      </c>
      <c r="AO202" s="500"/>
      <c r="AP202" s="500"/>
      <c r="AQ202" s="503"/>
      <c r="AR202" s="500"/>
      <c r="AS202" s="500"/>
      <c r="AT202" s="503"/>
      <c r="AU202" s="503"/>
      <c r="AV202" s="503"/>
      <c r="AW202" s="517"/>
      <c r="AX202" s="494"/>
      <c r="AY202" s="494"/>
      <c r="AZ202" s="494"/>
      <c r="BA202" s="494"/>
      <c r="BB202" s="676"/>
      <c r="BC202" s="494"/>
      <c r="BD202" s="494"/>
      <c r="BE202" s="512"/>
      <c r="BF202" s="512"/>
      <c r="BG202" s="512"/>
      <c r="BH202" s="512"/>
      <c r="BI202" s="512"/>
      <c r="BJ202" s="494"/>
      <c r="BK202" s="494"/>
      <c r="BL202" s="497"/>
    </row>
    <row r="203" spans="1:64" ht="62.25" x14ac:dyDescent="0.2">
      <c r="A203" s="616"/>
      <c r="B203" s="699"/>
      <c r="C203" s="621"/>
      <c r="D203" s="523"/>
      <c r="E203" s="526"/>
      <c r="F203" s="529"/>
      <c r="G203" s="494"/>
      <c r="H203" s="532"/>
      <c r="I203" s="535"/>
      <c r="J203" s="538"/>
      <c r="K203" s="541"/>
      <c r="L203" s="494"/>
      <c r="M203" s="494"/>
      <c r="N203" s="532"/>
      <c r="O203" s="564"/>
      <c r="P203" s="517"/>
      <c r="Q203" s="506"/>
      <c r="R203" s="517"/>
      <c r="S203" s="506"/>
      <c r="T203" s="517"/>
      <c r="U203" s="506"/>
      <c r="V203" s="509"/>
      <c r="W203" s="506"/>
      <c r="X203" s="506"/>
      <c r="Y203" s="503"/>
      <c r="Z203" s="161">
        <v>4</v>
      </c>
      <c r="AA203" s="164" t="s">
        <v>411</v>
      </c>
      <c r="AB203" s="163" t="s">
        <v>170</v>
      </c>
      <c r="AC203" s="164" t="s">
        <v>412</v>
      </c>
      <c r="AD203" s="165" t="s">
        <v>1513</v>
      </c>
      <c r="AE203" s="163" t="s">
        <v>64</v>
      </c>
      <c r="AF203" s="166">
        <v>0.25</v>
      </c>
      <c r="AG203" s="163" t="s">
        <v>77</v>
      </c>
      <c r="AH203" s="166">
        <v>0.15</v>
      </c>
      <c r="AI203" s="167">
        <v>0.4</v>
      </c>
      <c r="AJ203" s="168">
        <v>0.10079999999999999</v>
      </c>
      <c r="AK203" s="168">
        <v>0.15000000000000002</v>
      </c>
      <c r="AL203" s="169" t="s">
        <v>66</v>
      </c>
      <c r="AM203" s="169" t="s">
        <v>67</v>
      </c>
      <c r="AN203" s="169" t="s">
        <v>80</v>
      </c>
      <c r="AO203" s="500"/>
      <c r="AP203" s="500"/>
      <c r="AQ203" s="503"/>
      <c r="AR203" s="500"/>
      <c r="AS203" s="500"/>
      <c r="AT203" s="503"/>
      <c r="AU203" s="503"/>
      <c r="AV203" s="503"/>
      <c r="AW203" s="517"/>
      <c r="AX203" s="494"/>
      <c r="AY203" s="494"/>
      <c r="AZ203" s="494"/>
      <c r="BA203" s="494"/>
      <c r="BB203" s="676"/>
      <c r="BC203" s="494"/>
      <c r="BD203" s="494"/>
      <c r="BE203" s="512"/>
      <c r="BF203" s="512"/>
      <c r="BG203" s="512"/>
      <c r="BH203" s="512"/>
      <c r="BI203" s="512"/>
      <c r="BJ203" s="494"/>
      <c r="BK203" s="494"/>
      <c r="BL203" s="497"/>
    </row>
    <row r="204" spans="1:64" ht="62.25" x14ac:dyDescent="0.2">
      <c r="A204" s="616"/>
      <c r="B204" s="699"/>
      <c r="C204" s="621"/>
      <c r="D204" s="523"/>
      <c r="E204" s="526"/>
      <c r="F204" s="529"/>
      <c r="G204" s="494"/>
      <c r="H204" s="532"/>
      <c r="I204" s="535"/>
      <c r="J204" s="538"/>
      <c r="K204" s="541"/>
      <c r="L204" s="494"/>
      <c r="M204" s="494"/>
      <c r="N204" s="532"/>
      <c r="O204" s="564"/>
      <c r="P204" s="517"/>
      <c r="Q204" s="506"/>
      <c r="R204" s="517"/>
      <c r="S204" s="506"/>
      <c r="T204" s="517"/>
      <c r="U204" s="506"/>
      <c r="V204" s="509"/>
      <c r="W204" s="506"/>
      <c r="X204" s="506"/>
      <c r="Y204" s="503"/>
      <c r="Z204" s="161">
        <v>5</v>
      </c>
      <c r="AA204" s="162" t="s">
        <v>413</v>
      </c>
      <c r="AB204" s="169" t="s">
        <v>170</v>
      </c>
      <c r="AC204" s="162" t="s">
        <v>414</v>
      </c>
      <c r="AD204" s="165" t="s">
        <v>1522</v>
      </c>
      <c r="AE204" s="163" t="s">
        <v>76</v>
      </c>
      <c r="AF204" s="166">
        <v>0.1</v>
      </c>
      <c r="AG204" s="163" t="s">
        <v>77</v>
      </c>
      <c r="AH204" s="166">
        <v>0.15</v>
      </c>
      <c r="AI204" s="167">
        <v>0.25</v>
      </c>
      <c r="AJ204" s="168">
        <v>0.10079999999999999</v>
      </c>
      <c r="AK204" s="168">
        <v>0.11250000000000002</v>
      </c>
      <c r="AL204" s="169" t="s">
        <v>66</v>
      </c>
      <c r="AM204" s="169" t="s">
        <v>67</v>
      </c>
      <c r="AN204" s="169" t="s">
        <v>80</v>
      </c>
      <c r="AO204" s="500"/>
      <c r="AP204" s="500"/>
      <c r="AQ204" s="503"/>
      <c r="AR204" s="500"/>
      <c r="AS204" s="500"/>
      <c r="AT204" s="503"/>
      <c r="AU204" s="503"/>
      <c r="AV204" s="503"/>
      <c r="AW204" s="517"/>
      <c r="AX204" s="494"/>
      <c r="AY204" s="494"/>
      <c r="AZ204" s="494"/>
      <c r="BA204" s="494"/>
      <c r="BB204" s="676"/>
      <c r="BC204" s="494"/>
      <c r="BD204" s="494"/>
      <c r="BE204" s="512"/>
      <c r="BF204" s="512"/>
      <c r="BG204" s="512"/>
      <c r="BH204" s="512"/>
      <c r="BI204" s="512"/>
      <c r="BJ204" s="494"/>
      <c r="BK204" s="494"/>
      <c r="BL204" s="497"/>
    </row>
    <row r="205" spans="1:64" ht="13.5" thickBot="1" x14ac:dyDescent="0.25">
      <c r="A205" s="616"/>
      <c r="B205" s="699"/>
      <c r="C205" s="621"/>
      <c r="D205" s="524"/>
      <c r="E205" s="527"/>
      <c r="F205" s="530"/>
      <c r="G205" s="495"/>
      <c r="H205" s="533"/>
      <c r="I205" s="536"/>
      <c r="J205" s="539"/>
      <c r="K205" s="542"/>
      <c r="L205" s="495"/>
      <c r="M205" s="495"/>
      <c r="N205" s="533"/>
      <c r="O205" s="565"/>
      <c r="P205" s="518"/>
      <c r="Q205" s="507"/>
      <c r="R205" s="518"/>
      <c r="S205" s="507"/>
      <c r="T205" s="518"/>
      <c r="U205" s="507"/>
      <c r="V205" s="510"/>
      <c r="W205" s="507"/>
      <c r="X205" s="507"/>
      <c r="Y205" s="504"/>
      <c r="Z205" s="171"/>
      <c r="AA205" s="257"/>
      <c r="AB205" s="178"/>
      <c r="AC205" s="257"/>
      <c r="AD205" s="174" t="s">
        <v>1510</v>
      </c>
      <c r="AE205" s="173"/>
      <c r="AF205" s="175" t="s">
        <v>1510</v>
      </c>
      <c r="AG205" s="173"/>
      <c r="AH205" s="175" t="s">
        <v>1510</v>
      </c>
      <c r="AI205" s="176" t="s">
        <v>1510</v>
      </c>
      <c r="AJ205" s="168" t="s">
        <v>1510</v>
      </c>
      <c r="AK205" s="168" t="s">
        <v>1510</v>
      </c>
      <c r="AL205" s="178"/>
      <c r="AM205" s="178"/>
      <c r="AN205" s="178"/>
      <c r="AO205" s="501"/>
      <c r="AP205" s="501"/>
      <c r="AQ205" s="504"/>
      <c r="AR205" s="501"/>
      <c r="AS205" s="501"/>
      <c r="AT205" s="504"/>
      <c r="AU205" s="504"/>
      <c r="AV205" s="504"/>
      <c r="AW205" s="518"/>
      <c r="AX205" s="495"/>
      <c r="AY205" s="495"/>
      <c r="AZ205" s="495"/>
      <c r="BA205" s="495"/>
      <c r="BB205" s="677"/>
      <c r="BC205" s="495"/>
      <c r="BD205" s="495"/>
      <c r="BE205" s="513"/>
      <c r="BF205" s="513"/>
      <c r="BG205" s="513"/>
      <c r="BH205" s="513"/>
      <c r="BI205" s="513"/>
      <c r="BJ205" s="495"/>
      <c r="BK205" s="495"/>
      <c r="BL205" s="553"/>
    </row>
    <row r="206" spans="1:64" ht="62.25" x14ac:dyDescent="0.2">
      <c r="A206" s="616"/>
      <c r="B206" s="699"/>
      <c r="C206" s="621"/>
      <c r="D206" s="522" t="s">
        <v>162</v>
      </c>
      <c r="E206" s="525" t="s">
        <v>132</v>
      </c>
      <c r="F206" s="528">
        <v>3</v>
      </c>
      <c r="G206" s="493" t="s">
        <v>415</v>
      </c>
      <c r="H206" s="531"/>
      <c r="I206" s="534" t="s">
        <v>477</v>
      </c>
      <c r="J206" s="537" t="s">
        <v>17</v>
      </c>
      <c r="K206" s="540" t="s">
        <v>2042</v>
      </c>
      <c r="L206" s="493"/>
      <c r="M206" s="493"/>
      <c r="N206" s="531" t="s">
        <v>416</v>
      </c>
      <c r="O206" s="563">
        <v>0.98</v>
      </c>
      <c r="P206" s="516" t="s">
        <v>72</v>
      </c>
      <c r="Q206" s="505">
        <v>0.8</v>
      </c>
      <c r="R206" s="516"/>
      <c r="S206" s="505" t="s">
        <v>1510</v>
      </c>
      <c r="T206" s="516" t="s">
        <v>74</v>
      </c>
      <c r="U206" s="505">
        <v>0.2</v>
      </c>
      <c r="V206" s="508" t="s">
        <v>74</v>
      </c>
      <c r="W206" s="505">
        <v>0.2</v>
      </c>
      <c r="X206" s="505" t="s">
        <v>2043</v>
      </c>
      <c r="Y206" s="502" t="s">
        <v>10</v>
      </c>
      <c r="Z206" s="152">
        <v>1</v>
      </c>
      <c r="AA206" s="21" t="s">
        <v>417</v>
      </c>
      <c r="AB206" s="154" t="s">
        <v>170</v>
      </c>
      <c r="AC206" s="179" t="s">
        <v>418</v>
      </c>
      <c r="AD206" s="155" t="s">
        <v>1513</v>
      </c>
      <c r="AE206" s="154" t="s">
        <v>64</v>
      </c>
      <c r="AF206" s="156">
        <v>0.25</v>
      </c>
      <c r="AG206" s="154" t="s">
        <v>77</v>
      </c>
      <c r="AH206" s="156">
        <v>0.15</v>
      </c>
      <c r="AI206" s="157">
        <v>0.4</v>
      </c>
      <c r="AJ206" s="158">
        <v>0.48</v>
      </c>
      <c r="AK206" s="158">
        <v>0.2</v>
      </c>
      <c r="AL206" s="159" t="s">
        <v>66</v>
      </c>
      <c r="AM206" s="159" t="s">
        <v>67</v>
      </c>
      <c r="AN206" s="159" t="s">
        <v>80</v>
      </c>
      <c r="AO206" s="499">
        <v>0.8</v>
      </c>
      <c r="AP206" s="499">
        <v>0.10367999999999998</v>
      </c>
      <c r="AQ206" s="502" t="s">
        <v>70</v>
      </c>
      <c r="AR206" s="499">
        <v>0.2</v>
      </c>
      <c r="AS206" s="499">
        <v>0.2</v>
      </c>
      <c r="AT206" s="502" t="s">
        <v>74</v>
      </c>
      <c r="AU206" s="502" t="s">
        <v>10</v>
      </c>
      <c r="AV206" s="502" t="s">
        <v>1512</v>
      </c>
      <c r="AW206" s="516" t="s">
        <v>82</v>
      </c>
      <c r="AX206" s="636"/>
      <c r="AY206" s="493"/>
      <c r="AZ206" s="493"/>
      <c r="BA206" s="493"/>
      <c r="BB206" s="675"/>
      <c r="BC206" s="493"/>
      <c r="BD206" s="493"/>
      <c r="BE206" s="511"/>
      <c r="BF206" s="511"/>
      <c r="BG206" s="511"/>
      <c r="BH206" s="511"/>
      <c r="BI206" s="511"/>
      <c r="BJ206" s="493"/>
      <c r="BK206" s="493"/>
      <c r="BL206" s="496"/>
    </row>
    <row r="207" spans="1:64" ht="62.25" x14ac:dyDescent="0.2">
      <c r="A207" s="616"/>
      <c r="B207" s="699"/>
      <c r="C207" s="621"/>
      <c r="D207" s="523"/>
      <c r="E207" s="526"/>
      <c r="F207" s="529"/>
      <c r="G207" s="494"/>
      <c r="H207" s="532"/>
      <c r="I207" s="535"/>
      <c r="J207" s="538"/>
      <c r="K207" s="541"/>
      <c r="L207" s="494"/>
      <c r="M207" s="494"/>
      <c r="N207" s="532"/>
      <c r="O207" s="564"/>
      <c r="P207" s="517"/>
      <c r="Q207" s="506"/>
      <c r="R207" s="517"/>
      <c r="S207" s="506"/>
      <c r="T207" s="517"/>
      <c r="U207" s="506"/>
      <c r="V207" s="509"/>
      <c r="W207" s="506"/>
      <c r="X207" s="506"/>
      <c r="Y207" s="503"/>
      <c r="Z207" s="161">
        <v>2</v>
      </c>
      <c r="AA207" s="21" t="s">
        <v>419</v>
      </c>
      <c r="AB207" s="163" t="s">
        <v>170</v>
      </c>
      <c r="AC207" s="164" t="s">
        <v>420</v>
      </c>
      <c r="AD207" s="165" t="s">
        <v>1513</v>
      </c>
      <c r="AE207" s="163" t="s">
        <v>64</v>
      </c>
      <c r="AF207" s="166">
        <v>0.25</v>
      </c>
      <c r="AG207" s="163" t="s">
        <v>77</v>
      </c>
      <c r="AH207" s="166">
        <v>0.15</v>
      </c>
      <c r="AI207" s="167">
        <v>0.4</v>
      </c>
      <c r="AJ207" s="168">
        <v>0.28799999999999998</v>
      </c>
      <c r="AK207" s="168">
        <v>0.2</v>
      </c>
      <c r="AL207" s="169" t="s">
        <v>66</v>
      </c>
      <c r="AM207" s="169" t="s">
        <v>67</v>
      </c>
      <c r="AN207" s="169" t="s">
        <v>80</v>
      </c>
      <c r="AO207" s="500"/>
      <c r="AP207" s="500"/>
      <c r="AQ207" s="503"/>
      <c r="AR207" s="500"/>
      <c r="AS207" s="500"/>
      <c r="AT207" s="503"/>
      <c r="AU207" s="503"/>
      <c r="AV207" s="503"/>
      <c r="AW207" s="517"/>
      <c r="AX207" s="637"/>
      <c r="AY207" s="494"/>
      <c r="AZ207" s="494"/>
      <c r="BA207" s="494"/>
      <c r="BB207" s="676"/>
      <c r="BC207" s="494"/>
      <c r="BD207" s="494"/>
      <c r="BE207" s="512"/>
      <c r="BF207" s="512"/>
      <c r="BG207" s="512"/>
      <c r="BH207" s="512"/>
      <c r="BI207" s="512"/>
      <c r="BJ207" s="494"/>
      <c r="BK207" s="494"/>
      <c r="BL207" s="497"/>
    </row>
    <row r="208" spans="1:64" ht="63.75" x14ac:dyDescent="0.2">
      <c r="A208" s="616"/>
      <c r="B208" s="699"/>
      <c r="C208" s="621"/>
      <c r="D208" s="523"/>
      <c r="E208" s="526"/>
      <c r="F208" s="529"/>
      <c r="G208" s="494"/>
      <c r="H208" s="532"/>
      <c r="I208" s="535"/>
      <c r="J208" s="538"/>
      <c r="K208" s="541"/>
      <c r="L208" s="494"/>
      <c r="M208" s="494"/>
      <c r="N208" s="532"/>
      <c r="O208" s="564"/>
      <c r="P208" s="517"/>
      <c r="Q208" s="506"/>
      <c r="R208" s="517"/>
      <c r="S208" s="506"/>
      <c r="T208" s="517"/>
      <c r="U208" s="506"/>
      <c r="V208" s="509"/>
      <c r="W208" s="506"/>
      <c r="X208" s="506"/>
      <c r="Y208" s="503"/>
      <c r="Z208" s="161">
        <v>3</v>
      </c>
      <c r="AA208" s="21" t="s">
        <v>421</v>
      </c>
      <c r="AB208" s="163" t="s">
        <v>170</v>
      </c>
      <c r="AC208" s="164" t="s">
        <v>422</v>
      </c>
      <c r="AD208" s="165" t="s">
        <v>1513</v>
      </c>
      <c r="AE208" s="163" t="s">
        <v>64</v>
      </c>
      <c r="AF208" s="166">
        <v>0.25</v>
      </c>
      <c r="AG208" s="163" t="s">
        <v>77</v>
      </c>
      <c r="AH208" s="166">
        <v>0.15</v>
      </c>
      <c r="AI208" s="167">
        <v>0.4</v>
      </c>
      <c r="AJ208" s="168">
        <v>0.17279999999999998</v>
      </c>
      <c r="AK208" s="168">
        <v>0.2</v>
      </c>
      <c r="AL208" s="169" t="s">
        <v>66</v>
      </c>
      <c r="AM208" s="169" t="s">
        <v>67</v>
      </c>
      <c r="AN208" s="169" t="s">
        <v>80</v>
      </c>
      <c r="AO208" s="500"/>
      <c r="AP208" s="500"/>
      <c r="AQ208" s="503"/>
      <c r="AR208" s="500"/>
      <c r="AS208" s="500"/>
      <c r="AT208" s="503"/>
      <c r="AU208" s="503"/>
      <c r="AV208" s="503"/>
      <c r="AW208" s="517"/>
      <c r="AX208" s="637"/>
      <c r="AY208" s="494"/>
      <c r="AZ208" s="494"/>
      <c r="BA208" s="494"/>
      <c r="BB208" s="676"/>
      <c r="BC208" s="494"/>
      <c r="BD208" s="494"/>
      <c r="BE208" s="512"/>
      <c r="BF208" s="512"/>
      <c r="BG208" s="512"/>
      <c r="BH208" s="512"/>
      <c r="BI208" s="512"/>
      <c r="BJ208" s="494"/>
      <c r="BK208" s="494"/>
      <c r="BL208" s="497"/>
    </row>
    <row r="209" spans="1:64" ht="62.25" x14ac:dyDescent="0.2">
      <c r="A209" s="616"/>
      <c r="B209" s="699"/>
      <c r="C209" s="621"/>
      <c r="D209" s="523"/>
      <c r="E209" s="526"/>
      <c r="F209" s="529"/>
      <c r="G209" s="494"/>
      <c r="H209" s="532"/>
      <c r="I209" s="535"/>
      <c r="J209" s="538"/>
      <c r="K209" s="541"/>
      <c r="L209" s="494"/>
      <c r="M209" s="494"/>
      <c r="N209" s="532"/>
      <c r="O209" s="564"/>
      <c r="P209" s="517"/>
      <c r="Q209" s="506"/>
      <c r="R209" s="517"/>
      <c r="S209" s="506"/>
      <c r="T209" s="517"/>
      <c r="U209" s="506"/>
      <c r="V209" s="509"/>
      <c r="W209" s="506"/>
      <c r="X209" s="506"/>
      <c r="Y209" s="503"/>
      <c r="Z209" s="161">
        <v>4</v>
      </c>
      <c r="AA209" s="21" t="s">
        <v>423</v>
      </c>
      <c r="AB209" s="163" t="s">
        <v>170</v>
      </c>
      <c r="AC209" s="164" t="s">
        <v>424</v>
      </c>
      <c r="AD209" s="165" t="s">
        <v>1513</v>
      </c>
      <c r="AE209" s="163" t="s">
        <v>64</v>
      </c>
      <c r="AF209" s="166">
        <v>0.25</v>
      </c>
      <c r="AG209" s="163" t="s">
        <v>77</v>
      </c>
      <c r="AH209" s="166">
        <v>0.15</v>
      </c>
      <c r="AI209" s="167">
        <v>0.4</v>
      </c>
      <c r="AJ209" s="168">
        <v>0.10367999999999998</v>
      </c>
      <c r="AK209" s="168">
        <v>0.2</v>
      </c>
      <c r="AL209" s="169" t="s">
        <v>66</v>
      </c>
      <c r="AM209" s="169" t="s">
        <v>67</v>
      </c>
      <c r="AN209" s="169" t="s">
        <v>80</v>
      </c>
      <c r="AO209" s="500"/>
      <c r="AP209" s="500"/>
      <c r="AQ209" s="503"/>
      <c r="AR209" s="500"/>
      <c r="AS209" s="500"/>
      <c r="AT209" s="503"/>
      <c r="AU209" s="503"/>
      <c r="AV209" s="503"/>
      <c r="AW209" s="517"/>
      <c r="AX209" s="637"/>
      <c r="AY209" s="494"/>
      <c r="AZ209" s="494"/>
      <c r="BA209" s="494"/>
      <c r="BB209" s="676"/>
      <c r="BC209" s="494"/>
      <c r="BD209" s="494"/>
      <c r="BE209" s="512"/>
      <c r="BF209" s="512"/>
      <c r="BG209" s="512"/>
      <c r="BH209" s="512"/>
      <c r="BI209" s="512"/>
      <c r="BJ209" s="494"/>
      <c r="BK209" s="494"/>
      <c r="BL209" s="497"/>
    </row>
    <row r="210" spans="1:64" x14ac:dyDescent="0.2">
      <c r="A210" s="616"/>
      <c r="B210" s="699"/>
      <c r="C210" s="621"/>
      <c r="D210" s="523"/>
      <c r="E210" s="526"/>
      <c r="F210" s="529"/>
      <c r="G210" s="494"/>
      <c r="H210" s="532"/>
      <c r="I210" s="535"/>
      <c r="J210" s="538"/>
      <c r="K210" s="541"/>
      <c r="L210" s="494"/>
      <c r="M210" s="494"/>
      <c r="N210" s="532"/>
      <c r="O210" s="564"/>
      <c r="P210" s="517"/>
      <c r="Q210" s="506"/>
      <c r="R210" s="517"/>
      <c r="S210" s="506"/>
      <c r="T210" s="517"/>
      <c r="U210" s="506"/>
      <c r="V210" s="509"/>
      <c r="W210" s="506"/>
      <c r="X210" s="506"/>
      <c r="Y210" s="503"/>
      <c r="Z210" s="161"/>
      <c r="AA210" s="22"/>
      <c r="AB210" s="163"/>
      <c r="AC210" s="184"/>
      <c r="AD210" s="165" t="s">
        <v>1510</v>
      </c>
      <c r="AE210" s="163"/>
      <c r="AF210" s="166" t="s">
        <v>1510</v>
      </c>
      <c r="AG210" s="163"/>
      <c r="AH210" s="166" t="s">
        <v>1510</v>
      </c>
      <c r="AI210" s="167" t="s">
        <v>1510</v>
      </c>
      <c r="AJ210" s="168" t="s">
        <v>1510</v>
      </c>
      <c r="AK210" s="168" t="s">
        <v>1510</v>
      </c>
      <c r="AL210" s="169"/>
      <c r="AM210" s="169"/>
      <c r="AN210" s="169"/>
      <c r="AO210" s="500"/>
      <c r="AP210" s="500"/>
      <c r="AQ210" s="503"/>
      <c r="AR210" s="500"/>
      <c r="AS210" s="500"/>
      <c r="AT210" s="503"/>
      <c r="AU210" s="503"/>
      <c r="AV210" s="503"/>
      <c r="AW210" s="517"/>
      <c r="AX210" s="637"/>
      <c r="AY210" s="494"/>
      <c r="AZ210" s="494"/>
      <c r="BA210" s="494"/>
      <c r="BB210" s="676"/>
      <c r="BC210" s="494"/>
      <c r="BD210" s="494"/>
      <c r="BE210" s="512"/>
      <c r="BF210" s="512"/>
      <c r="BG210" s="512"/>
      <c r="BH210" s="512"/>
      <c r="BI210" s="512"/>
      <c r="BJ210" s="494"/>
      <c r="BK210" s="494"/>
      <c r="BL210" s="497"/>
    </row>
    <row r="211" spans="1:64" ht="13.5" thickBot="1" x14ac:dyDescent="0.25">
      <c r="A211" s="616"/>
      <c r="B211" s="699"/>
      <c r="C211" s="621"/>
      <c r="D211" s="524"/>
      <c r="E211" s="527"/>
      <c r="F211" s="530"/>
      <c r="G211" s="495"/>
      <c r="H211" s="533"/>
      <c r="I211" s="536"/>
      <c r="J211" s="539"/>
      <c r="K211" s="542"/>
      <c r="L211" s="495"/>
      <c r="M211" s="495"/>
      <c r="N211" s="533"/>
      <c r="O211" s="565"/>
      <c r="P211" s="518"/>
      <c r="Q211" s="507"/>
      <c r="R211" s="518"/>
      <c r="S211" s="507"/>
      <c r="T211" s="518"/>
      <c r="U211" s="507"/>
      <c r="V211" s="510"/>
      <c r="W211" s="507"/>
      <c r="X211" s="507"/>
      <c r="Y211" s="504"/>
      <c r="Z211" s="171"/>
      <c r="AA211" s="172"/>
      <c r="AB211" s="173"/>
      <c r="AC211" s="172"/>
      <c r="AD211" s="174" t="s">
        <v>1510</v>
      </c>
      <c r="AE211" s="173"/>
      <c r="AF211" s="175" t="s">
        <v>1510</v>
      </c>
      <c r="AG211" s="173"/>
      <c r="AH211" s="175" t="s">
        <v>1510</v>
      </c>
      <c r="AI211" s="176" t="s">
        <v>1510</v>
      </c>
      <c r="AJ211" s="168" t="s">
        <v>1510</v>
      </c>
      <c r="AK211" s="168" t="s">
        <v>1510</v>
      </c>
      <c r="AL211" s="178"/>
      <c r="AM211" s="178"/>
      <c r="AN211" s="178"/>
      <c r="AO211" s="501"/>
      <c r="AP211" s="501"/>
      <c r="AQ211" s="504"/>
      <c r="AR211" s="501"/>
      <c r="AS211" s="501"/>
      <c r="AT211" s="504"/>
      <c r="AU211" s="504"/>
      <c r="AV211" s="504"/>
      <c r="AW211" s="518"/>
      <c r="AX211" s="638"/>
      <c r="AY211" s="495"/>
      <c r="AZ211" s="495"/>
      <c r="BA211" s="495"/>
      <c r="BB211" s="677"/>
      <c r="BC211" s="495"/>
      <c r="BD211" s="495"/>
      <c r="BE211" s="513"/>
      <c r="BF211" s="513"/>
      <c r="BG211" s="513"/>
      <c r="BH211" s="513"/>
      <c r="BI211" s="513"/>
      <c r="BJ211" s="495"/>
      <c r="BK211" s="495"/>
      <c r="BL211" s="553"/>
    </row>
    <row r="212" spans="1:64" ht="62.25" x14ac:dyDescent="0.2">
      <c r="A212" s="616"/>
      <c r="B212" s="699"/>
      <c r="C212" s="621"/>
      <c r="D212" s="522" t="s">
        <v>162</v>
      </c>
      <c r="E212" s="525" t="s">
        <v>132</v>
      </c>
      <c r="F212" s="528">
        <v>4</v>
      </c>
      <c r="G212" s="531" t="s">
        <v>425</v>
      </c>
      <c r="H212" s="531"/>
      <c r="I212" s="623" t="s">
        <v>478</v>
      </c>
      <c r="J212" s="650" t="s">
        <v>17</v>
      </c>
      <c r="K212" s="639" t="s">
        <v>479</v>
      </c>
      <c r="L212" s="531"/>
      <c r="M212" s="531"/>
      <c r="N212" s="659" t="s">
        <v>426</v>
      </c>
      <c r="O212" s="543">
        <v>0</v>
      </c>
      <c r="P212" s="516" t="s">
        <v>71</v>
      </c>
      <c r="Q212" s="505">
        <v>0.4</v>
      </c>
      <c r="R212" s="516" t="s">
        <v>74</v>
      </c>
      <c r="S212" s="505">
        <v>0.2</v>
      </c>
      <c r="T212" s="516" t="s">
        <v>9</v>
      </c>
      <c r="U212" s="505">
        <v>0.4</v>
      </c>
      <c r="V212" s="508" t="s">
        <v>9</v>
      </c>
      <c r="W212" s="505">
        <v>0.4</v>
      </c>
      <c r="X212" s="505" t="s">
        <v>1815</v>
      </c>
      <c r="Y212" s="502" t="s">
        <v>10</v>
      </c>
      <c r="Z212" s="152">
        <v>1</v>
      </c>
      <c r="AA212" s="153" t="s">
        <v>427</v>
      </c>
      <c r="AB212" s="154" t="s">
        <v>170</v>
      </c>
      <c r="AC212" s="153" t="s">
        <v>428</v>
      </c>
      <c r="AD212" s="155" t="s">
        <v>1513</v>
      </c>
      <c r="AE212" s="154" t="s">
        <v>64</v>
      </c>
      <c r="AF212" s="156">
        <v>0.25</v>
      </c>
      <c r="AG212" s="154" t="s">
        <v>77</v>
      </c>
      <c r="AH212" s="156">
        <v>0.15</v>
      </c>
      <c r="AI212" s="157">
        <v>0.4</v>
      </c>
      <c r="AJ212" s="158">
        <v>0.24</v>
      </c>
      <c r="AK212" s="158">
        <v>0.4</v>
      </c>
      <c r="AL212" s="159" t="s">
        <v>66</v>
      </c>
      <c r="AM212" s="159" t="s">
        <v>67</v>
      </c>
      <c r="AN212" s="159" t="s">
        <v>80</v>
      </c>
      <c r="AO212" s="499">
        <v>0.4</v>
      </c>
      <c r="AP212" s="499">
        <v>1.8662399999999996E-2</v>
      </c>
      <c r="AQ212" s="502" t="s">
        <v>70</v>
      </c>
      <c r="AR212" s="499">
        <v>0.4</v>
      </c>
      <c r="AS212" s="499">
        <v>0.4</v>
      </c>
      <c r="AT212" s="502" t="s">
        <v>9</v>
      </c>
      <c r="AU212" s="502" t="s">
        <v>10</v>
      </c>
      <c r="AV212" s="502" t="s">
        <v>1512</v>
      </c>
      <c r="AW212" s="516" t="s">
        <v>82</v>
      </c>
      <c r="AX212" s="493"/>
      <c r="AY212" s="493"/>
      <c r="AZ212" s="493"/>
      <c r="BA212" s="493"/>
      <c r="BB212" s="675"/>
      <c r="BC212" s="493"/>
      <c r="BD212" s="493"/>
      <c r="BE212" s="511"/>
      <c r="BF212" s="511"/>
      <c r="BG212" s="511"/>
      <c r="BH212" s="511"/>
      <c r="BI212" s="511"/>
      <c r="BJ212" s="493"/>
      <c r="BK212" s="493"/>
      <c r="BL212" s="496"/>
    </row>
    <row r="213" spans="1:64" ht="62.25" x14ac:dyDescent="0.2">
      <c r="A213" s="616"/>
      <c r="B213" s="699"/>
      <c r="C213" s="621"/>
      <c r="D213" s="523"/>
      <c r="E213" s="526"/>
      <c r="F213" s="529"/>
      <c r="G213" s="532"/>
      <c r="H213" s="532"/>
      <c r="I213" s="624"/>
      <c r="J213" s="651"/>
      <c r="K213" s="640"/>
      <c r="L213" s="532"/>
      <c r="M213" s="532"/>
      <c r="N213" s="660"/>
      <c r="O213" s="544"/>
      <c r="P213" s="517"/>
      <c r="Q213" s="506"/>
      <c r="R213" s="517"/>
      <c r="S213" s="506"/>
      <c r="T213" s="517"/>
      <c r="U213" s="506"/>
      <c r="V213" s="509"/>
      <c r="W213" s="506"/>
      <c r="X213" s="506"/>
      <c r="Y213" s="503"/>
      <c r="Z213" s="161">
        <v>2</v>
      </c>
      <c r="AA213" s="164" t="s">
        <v>429</v>
      </c>
      <c r="AB213" s="163" t="s">
        <v>170</v>
      </c>
      <c r="AC213" s="164" t="s">
        <v>430</v>
      </c>
      <c r="AD213" s="165" t="s">
        <v>1513</v>
      </c>
      <c r="AE213" s="163" t="s">
        <v>64</v>
      </c>
      <c r="AF213" s="166">
        <v>0.25</v>
      </c>
      <c r="AG213" s="163" t="s">
        <v>77</v>
      </c>
      <c r="AH213" s="166">
        <v>0.15</v>
      </c>
      <c r="AI213" s="167">
        <v>0.4</v>
      </c>
      <c r="AJ213" s="168">
        <v>0.14399999999999999</v>
      </c>
      <c r="AK213" s="168">
        <v>0.4</v>
      </c>
      <c r="AL213" s="169" t="s">
        <v>66</v>
      </c>
      <c r="AM213" s="169" t="s">
        <v>67</v>
      </c>
      <c r="AN213" s="169" t="s">
        <v>80</v>
      </c>
      <c r="AO213" s="500"/>
      <c r="AP213" s="500"/>
      <c r="AQ213" s="503"/>
      <c r="AR213" s="500"/>
      <c r="AS213" s="500"/>
      <c r="AT213" s="503"/>
      <c r="AU213" s="503"/>
      <c r="AV213" s="503"/>
      <c r="AW213" s="517"/>
      <c r="AX213" s="494"/>
      <c r="AY213" s="494"/>
      <c r="AZ213" s="494"/>
      <c r="BA213" s="494"/>
      <c r="BB213" s="676"/>
      <c r="BC213" s="494"/>
      <c r="BD213" s="494"/>
      <c r="BE213" s="512"/>
      <c r="BF213" s="512"/>
      <c r="BG213" s="512"/>
      <c r="BH213" s="512"/>
      <c r="BI213" s="512"/>
      <c r="BJ213" s="494"/>
      <c r="BK213" s="494"/>
      <c r="BL213" s="497"/>
    </row>
    <row r="214" spans="1:64" ht="63.75" x14ac:dyDescent="0.2">
      <c r="A214" s="616"/>
      <c r="B214" s="699"/>
      <c r="C214" s="621"/>
      <c r="D214" s="523"/>
      <c r="E214" s="526"/>
      <c r="F214" s="529"/>
      <c r="G214" s="532"/>
      <c r="H214" s="532"/>
      <c r="I214" s="624"/>
      <c r="J214" s="651"/>
      <c r="K214" s="640"/>
      <c r="L214" s="532"/>
      <c r="M214" s="532"/>
      <c r="N214" s="660"/>
      <c r="O214" s="544"/>
      <c r="P214" s="517"/>
      <c r="Q214" s="506"/>
      <c r="R214" s="517"/>
      <c r="S214" s="506"/>
      <c r="T214" s="517"/>
      <c r="U214" s="506"/>
      <c r="V214" s="509"/>
      <c r="W214" s="506"/>
      <c r="X214" s="506"/>
      <c r="Y214" s="503"/>
      <c r="Z214" s="161">
        <v>3</v>
      </c>
      <c r="AA214" s="164" t="s">
        <v>431</v>
      </c>
      <c r="AB214" s="163" t="s">
        <v>170</v>
      </c>
      <c r="AC214" s="164" t="s">
        <v>432</v>
      </c>
      <c r="AD214" s="165" t="s">
        <v>1513</v>
      </c>
      <c r="AE214" s="163" t="s">
        <v>64</v>
      </c>
      <c r="AF214" s="166">
        <v>0.25</v>
      </c>
      <c r="AG214" s="163" t="s">
        <v>77</v>
      </c>
      <c r="AH214" s="166">
        <v>0.15</v>
      </c>
      <c r="AI214" s="167">
        <v>0.4</v>
      </c>
      <c r="AJ214" s="168">
        <v>8.6399999999999991E-2</v>
      </c>
      <c r="AK214" s="168">
        <v>0.4</v>
      </c>
      <c r="AL214" s="169" t="s">
        <v>66</v>
      </c>
      <c r="AM214" s="169" t="s">
        <v>67</v>
      </c>
      <c r="AN214" s="169" t="s">
        <v>80</v>
      </c>
      <c r="AO214" s="500"/>
      <c r="AP214" s="500"/>
      <c r="AQ214" s="503"/>
      <c r="AR214" s="500"/>
      <c r="AS214" s="500"/>
      <c r="AT214" s="503"/>
      <c r="AU214" s="503"/>
      <c r="AV214" s="503"/>
      <c r="AW214" s="517"/>
      <c r="AX214" s="494"/>
      <c r="AY214" s="494"/>
      <c r="AZ214" s="494"/>
      <c r="BA214" s="494"/>
      <c r="BB214" s="676"/>
      <c r="BC214" s="494"/>
      <c r="BD214" s="494"/>
      <c r="BE214" s="512"/>
      <c r="BF214" s="512"/>
      <c r="BG214" s="512"/>
      <c r="BH214" s="512"/>
      <c r="BI214" s="512"/>
      <c r="BJ214" s="494"/>
      <c r="BK214" s="494"/>
      <c r="BL214" s="497"/>
    </row>
    <row r="215" spans="1:64" ht="76.5" x14ac:dyDescent="0.2">
      <c r="A215" s="616"/>
      <c r="B215" s="699"/>
      <c r="C215" s="621"/>
      <c r="D215" s="523"/>
      <c r="E215" s="526"/>
      <c r="F215" s="529"/>
      <c r="G215" s="532"/>
      <c r="H215" s="532"/>
      <c r="I215" s="624"/>
      <c r="J215" s="651"/>
      <c r="K215" s="640"/>
      <c r="L215" s="532"/>
      <c r="M215" s="532"/>
      <c r="N215" s="660"/>
      <c r="O215" s="544"/>
      <c r="P215" s="517"/>
      <c r="Q215" s="506"/>
      <c r="R215" s="517"/>
      <c r="S215" s="506"/>
      <c r="T215" s="517"/>
      <c r="U215" s="506"/>
      <c r="V215" s="509"/>
      <c r="W215" s="506"/>
      <c r="X215" s="506"/>
      <c r="Y215" s="503"/>
      <c r="Z215" s="161">
        <v>4</v>
      </c>
      <c r="AA215" s="164" t="s">
        <v>433</v>
      </c>
      <c r="AB215" s="163" t="s">
        <v>170</v>
      </c>
      <c r="AC215" s="164" t="s">
        <v>434</v>
      </c>
      <c r="AD215" s="165" t="s">
        <v>1513</v>
      </c>
      <c r="AE215" s="163" t="s">
        <v>64</v>
      </c>
      <c r="AF215" s="166">
        <v>0.25</v>
      </c>
      <c r="AG215" s="163" t="s">
        <v>77</v>
      </c>
      <c r="AH215" s="166">
        <v>0.15</v>
      </c>
      <c r="AI215" s="167">
        <v>0.4</v>
      </c>
      <c r="AJ215" s="168">
        <v>5.183999999999999E-2</v>
      </c>
      <c r="AK215" s="168">
        <v>0.4</v>
      </c>
      <c r="AL215" s="169" t="s">
        <v>66</v>
      </c>
      <c r="AM215" s="169" t="s">
        <v>67</v>
      </c>
      <c r="AN215" s="169" t="s">
        <v>80</v>
      </c>
      <c r="AO215" s="500"/>
      <c r="AP215" s="500"/>
      <c r="AQ215" s="503"/>
      <c r="AR215" s="500"/>
      <c r="AS215" s="500"/>
      <c r="AT215" s="503"/>
      <c r="AU215" s="503"/>
      <c r="AV215" s="503"/>
      <c r="AW215" s="517"/>
      <c r="AX215" s="494"/>
      <c r="AY215" s="494"/>
      <c r="AZ215" s="494"/>
      <c r="BA215" s="494"/>
      <c r="BB215" s="676"/>
      <c r="BC215" s="494"/>
      <c r="BD215" s="494"/>
      <c r="BE215" s="512"/>
      <c r="BF215" s="512"/>
      <c r="BG215" s="512"/>
      <c r="BH215" s="512"/>
      <c r="BI215" s="512"/>
      <c r="BJ215" s="494"/>
      <c r="BK215" s="494"/>
      <c r="BL215" s="497"/>
    </row>
    <row r="216" spans="1:64" ht="62.25" x14ac:dyDescent="0.2">
      <c r="A216" s="616"/>
      <c r="B216" s="699"/>
      <c r="C216" s="621"/>
      <c r="D216" s="523"/>
      <c r="E216" s="526"/>
      <c r="F216" s="529"/>
      <c r="G216" s="532"/>
      <c r="H216" s="532"/>
      <c r="I216" s="624"/>
      <c r="J216" s="651"/>
      <c r="K216" s="640"/>
      <c r="L216" s="532"/>
      <c r="M216" s="532"/>
      <c r="N216" s="660"/>
      <c r="O216" s="544"/>
      <c r="P216" s="517"/>
      <c r="Q216" s="506"/>
      <c r="R216" s="517"/>
      <c r="S216" s="506"/>
      <c r="T216" s="517"/>
      <c r="U216" s="506"/>
      <c r="V216" s="509"/>
      <c r="W216" s="506"/>
      <c r="X216" s="506"/>
      <c r="Y216" s="503"/>
      <c r="Z216" s="161">
        <v>5</v>
      </c>
      <c r="AA216" s="164" t="s">
        <v>435</v>
      </c>
      <c r="AB216" s="163" t="s">
        <v>170</v>
      </c>
      <c r="AC216" s="164" t="s">
        <v>436</v>
      </c>
      <c r="AD216" s="165" t="s">
        <v>1513</v>
      </c>
      <c r="AE216" s="163" t="s">
        <v>64</v>
      </c>
      <c r="AF216" s="166">
        <v>0.25</v>
      </c>
      <c r="AG216" s="163" t="s">
        <v>77</v>
      </c>
      <c r="AH216" s="166">
        <v>0.15</v>
      </c>
      <c r="AI216" s="167">
        <v>0.4</v>
      </c>
      <c r="AJ216" s="168">
        <v>3.1103999999999993E-2</v>
      </c>
      <c r="AK216" s="168">
        <v>0.4</v>
      </c>
      <c r="AL216" s="169" t="s">
        <v>66</v>
      </c>
      <c r="AM216" s="169" t="s">
        <v>67</v>
      </c>
      <c r="AN216" s="169" t="s">
        <v>80</v>
      </c>
      <c r="AO216" s="500"/>
      <c r="AP216" s="500"/>
      <c r="AQ216" s="503"/>
      <c r="AR216" s="500"/>
      <c r="AS216" s="500"/>
      <c r="AT216" s="503"/>
      <c r="AU216" s="503"/>
      <c r="AV216" s="503"/>
      <c r="AW216" s="517"/>
      <c r="AX216" s="494"/>
      <c r="AY216" s="494"/>
      <c r="AZ216" s="494"/>
      <c r="BA216" s="494"/>
      <c r="BB216" s="676"/>
      <c r="BC216" s="494"/>
      <c r="BD216" s="494"/>
      <c r="BE216" s="512"/>
      <c r="BF216" s="512"/>
      <c r="BG216" s="512"/>
      <c r="BH216" s="512"/>
      <c r="BI216" s="512"/>
      <c r="BJ216" s="494"/>
      <c r="BK216" s="494"/>
      <c r="BL216" s="497"/>
    </row>
    <row r="217" spans="1:64" ht="63" thickBot="1" x14ac:dyDescent="0.25">
      <c r="A217" s="616"/>
      <c r="B217" s="699"/>
      <c r="C217" s="621"/>
      <c r="D217" s="524"/>
      <c r="E217" s="527"/>
      <c r="F217" s="530"/>
      <c r="G217" s="533"/>
      <c r="H217" s="533"/>
      <c r="I217" s="625"/>
      <c r="J217" s="652"/>
      <c r="K217" s="641"/>
      <c r="L217" s="533"/>
      <c r="M217" s="533"/>
      <c r="N217" s="685"/>
      <c r="O217" s="545"/>
      <c r="P217" s="518"/>
      <c r="Q217" s="507"/>
      <c r="R217" s="518"/>
      <c r="S217" s="507"/>
      <c r="T217" s="518"/>
      <c r="U217" s="507"/>
      <c r="V217" s="510"/>
      <c r="W217" s="507"/>
      <c r="X217" s="507"/>
      <c r="Y217" s="504"/>
      <c r="Z217" s="171">
        <v>6</v>
      </c>
      <c r="AA217" s="172" t="s">
        <v>437</v>
      </c>
      <c r="AB217" s="173" t="s">
        <v>165</v>
      </c>
      <c r="AC217" s="172" t="s">
        <v>438</v>
      </c>
      <c r="AD217" s="174" t="s">
        <v>1513</v>
      </c>
      <c r="AE217" s="266" t="s">
        <v>64</v>
      </c>
      <c r="AF217" s="175">
        <v>0.25</v>
      </c>
      <c r="AG217" s="266" t="s">
        <v>77</v>
      </c>
      <c r="AH217" s="175">
        <v>0.15</v>
      </c>
      <c r="AI217" s="176">
        <v>0.4</v>
      </c>
      <c r="AJ217" s="168">
        <v>1.8662399999999996E-2</v>
      </c>
      <c r="AK217" s="168">
        <v>0.4</v>
      </c>
      <c r="AL217" s="169" t="s">
        <v>66</v>
      </c>
      <c r="AM217" s="169" t="s">
        <v>67</v>
      </c>
      <c r="AN217" s="169" t="s">
        <v>80</v>
      </c>
      <c r="AO217" s="501"/>
      <c r="AP217" s="501"/>
      <c r="AQ217" s="504"/>
      <c r="AR217" s="501"/>
      <c r="AS217" s="501"/>
      <c r="AT217" s="504"/>
      <c r="AU217" s="504"/>
      <c r="AV217" s="504"/>
      <c r="AW217" s="518"/>
      <c r="AX217" s="495"/>
      <c r="AY217" s="495"/>
      <c r="AZ217" s="495"/>
      <c r="BA217" s="495"/>
      <c r="BB217" s="677"/>
      <c r="BC217" s="495"/>
      <c r="BD217" s="495"/>
      <c r="BE217" s="513"/>
      <c r="BF217" s="513"/>
      <c r="BG217" s="513"/>
      <c r="BH217" s="513"/>
      <c r="BI217" s="513"/>
      <c r="BJ217" s="495"/>
      <c r="BK217" s="495"/>
      <c r="BL217" s="553"/>
    </row>
    <row r="218" spans="1:64" ht="62.25" x14ac:dyDescent="0.2">
      <c r="A218" s="616"/>
      <c r="B218" s="699"/>
      <c r="C218" s="621"/>
      <c r="D218" s="522" t="s">
        <v>162</v>
      </c>
      <c r="E218" s="525" t="s">
        <v>132</v>
      </c>
      <c r="F218" s="528">
        <v>5</v>
      </c>
      <c r="G218" s="493" t="s">
        <v>439</v>
      </c>
      <c r="H218" s="531"/>
      <c r="I218" s="623" t="s">
        <v>2044</v>
      </c>
      <c r="J218" s="537" t="s">
        <v>17</v>
      </c>
      <c r="K218" s="639" t="s">
        <v>480</v>
      </c>
      <c r="L218" s="493"/>
      <c r="M218" s="493"/>
      <c r="N218" s="531" t="s">
        <v>440</v>
      </c>
      <c r="O218" s="563">
        <v>0.4</v>
      </c>
      <c r="P218" s="516" t="s">
        <v>71</v>
      </c>
      <c r="Q218" s="505">
        <v>0.4</v>
      </c>
      <c r="R218" s="516"/>
      <c r="S218" s="505" t="s">
        <v>1510</v>
      </c>
      <c r="T218" s="516" t="s">
        <v>74</v>
      </c>
      <c r="U218" s="505">
        <v>0.2</v>
      </c>
      <c r="V218" s="508" t="s">
        <v>74</v>
      </c>
      <c r="W218" s="505">
        <v>0.2</v>
      </c>
      <c r="X218" s="505" t="s">
        <v>1521</v>
      </c>
      <c r="Y218" s="502" t="s">
        <v>1512</v>
      </c>
      <c r="Z218" s="152">
        <v>1</v>
      </c>
      <c r="AA218" s="153" t="s">
        <v>441</v>
      </c>
      <c r="AB218" s="154" t="s">
        <v>170</v>
      </c>
      <c r="AC218" s="153" t="s">
        <v>442</v>
      </c>
      <c r="AD218" s="155" t="s">
        <v>1513</v>
      </c>
      <c r="AE218" s="154" t="s">
        <v>64</v>
      </c>
      <c r="AF218" s="156">
        <v>0.25</v>
      </c>
      <c r="AG218" s="154" t="s">
        <v>77</v>
      </c>
      <c r="AH218" s="156">
        <v>0.15</v>
      </c>
      <c r="AI218" s="157">
        <v>0.4</v>
      </c>
      <c r="AJ218" s="158">
        <v>0.24</v>
      </c>
      <c r="AK218" s="158">
        <v>0.2</v>
      </c>
      <c r="AL218" s="159" t="s">
        <v>66</v>
      </c>
      <c r="AM218" s="159" t="s">
        <v>67</v>
      </c>
      <c r="AN218" s="159" t="s">
        <v>80</v>
      </c>
      <c r="AO218" s="499">
        <v>0.4</v>
      </c>
      <c r="AP218" s="499">
        <v>5.183999999999999E-2</v>
      </c>
      <c r="AQ218" s="502" t="s">
        <v>70</v>
      </c>
      <c r="AR218" s="499">
        <v>0.2</v>
      </c>
      <c r="AS218" s="499">
        <v>0.15000000000000002</v>
      </c>
      <c r="AT218" s="502" t="s">
        <v>74</v>
      </c>
      <c r="AU218" s="502" t="s">
        <v>1512</v>
      </c>
      <c r="AV218" s="502" t="s">
        <v>1512</v>
      </c>
      <c r="AW218" s="516" t="s">
        <v>82</v>
      </c>
      <c r="AX218" s="493"/>
      <c r="AY218" s="493"/>
      <c r="AZ218" s="493"/>
      <c r="BA218" s="493"/>
      <c r="BB218" s="675"/>
      <c r="BC218" s="493"/>
      <c r="BD218" s="493"/>
      <c r="BE218" s="511"/>
      <c r="BF218" s="511"/>
      <c r="BG218" s="511"/>
      <c r="BH218" s="511"/>
      <c r="BI218" s="511"/>
      <c r="BJ218" s="493"/>
      <c r="BK218" s="493"/>
      <c r="BL218" s="496"/>
    </row>
    <row r="219" spans="1:64" ht="62.25" x14ac:dyDescent="0.2">
      <c r="A219" s="616"/>
      <c r="B219" s="699"/>
      <c r="C219" s="621"/>
      <c r="D219" s="523"/>
      <c r="E219" s="526"/>
      <c r="F219" s="529"/>
      <c r="G219" s="494"/>
      <c r="H219" s="532"/>
      <c r="I219" s="624"/>
      <c r="J219" s="538"/>
      <c r="K219" s="640"/>
      <c r="L219" s="494"/>
      <c r="M219" s="494"/>
      <c r="N219" s="532"/>
      <c r="O219" s="564"/>
      <c r="P219" s="517"/>
      <c r="Q219" s="506"/>
      <c r="R219" s="517"/>
      <c r="S219" s="506"/>
      <c r="T219" s="517"/>
      <c r="U219" s="506"/>
      <c r="V219" s="509"/>
      <c r="W219" s="506"/>
      <c r="X219" s="506"/>
      <c r="Y219" s="503"/>
      <c r="Z219" s="161">
        <v>2</v>
      </c>
      <c r="AA219" s="164" t="s">
        <v>443</v>
      </c>
      <c r="AB219" s="163" t="s">
        <v>170</v>
      </c>
      <c r="AC219" s="164" t="s">
        <v>444</v>
      </c>
      <c r="AD219" s="165" t="s">
        <v>1513</v>
      </c>
      <c r="AE219" s="163" t="s">
        <v>64</v>
      </c>
      <c r="AF219" s="166">
        <v>0.25</v>
      </c>
      <c r="AG219" s="163" t="s">
        <v>77</v>
      </c>
      <c r="AH219" s="166">
        <v>0.15</v>
      </c>
      <c r="AI219" s="167">
        <v>0.4</v>
      </c>
      <c r="AJ219" s="168">
        <v>0.14399999999999999</v>
      </c>
      <c r="AK219" s="168">
        <v>0.2</v>
      </c>
      <c r="AL219" s="169" t="s">
        <v>66</v>
      </c>
      <c r="AM219" s="169" t="s">
        <v>67</v>
      </c>
      <c r="AN219" s="169" t="s">
        <v>80</v>
      </c>
      <c r="AO219" s="500"/>
      <c r="AP219" s="500"/>
      <c r="AQ219" s="503"/>
      <c r="AR219" s="500"/>
      <c r="AS219" s="500"/>
      <c r="AT219" s="503"/>
      <c r="AU219" s="503"/>
      <c r="AV219" s="503"/>
      <c r="AW219" s="517"/>
      <c r="AX219" s="494"/>
      <c r="AY219" s="494"/>
      <c r="AZ219" s="494"/>
      <c r="BA219" s="494"/>
      <c r="BB219" s="676"/>
      <c r="BC219" s="494"/>
      <c r="BD219" s="494"/>
      <c r="BE219" s="512"/>
      <c r="BF219" s="512"/>
      <c r="BG219" s="512"/>
      <c r="BH219" s="512"/>
      <c r="BI219" s="512"/>
      <c r="BJ219" s="494"/>
      <c r="BK219" s="494"/>
      <c r="BL219" s="497"/>
    </row>
    <row r="220" spans="1:64" ht="62.25" x14ac:dyDescent="0.2">
      <c r="A220" s="616"/>
      <c r="B220" s="699"/>
      <c r="C220" s="621"/>
      <c r="D220" s="523"/>
      <c r="E220" s="526"/>
      <c r="F220" s="529"/>
      <c r="G220" s="494"/>
      <c r="H220" s="532"/>
      <c r="I220" s="624"/>
      <c r="J220" s="538"/>
      <c r="K220" s="640"/>
      <c r="L220" s="494"/>
      <c r="M220" s="494"/>
      <c r="N220" s="532"/>
      <c r="O220" s="564"/>
      <c r="P220" s="517"/>
      <c r="Q220" s="506"/>
      <c r="R220" s="517"/>
      <c r="S220" s="506"/>
      <c r="T220" s="517"/>
      <c r="U220" s="506"/>
      <c r="V220" s="509"/>
      <c r="W220" s="506"/>
      <c r="X220" s="506"/>
      <c r="Y220" s="503"/>
      <c r="Z220" s="161">
        <v>3</v>
      </c>
      <c r="AA220" s="164" t="s">
        <v>445</v>
      </c>
      <c r="AB220" s="163" t="s">
        <v>170</v>
      </c>
      <c r="AC220" s="164" t="s">
        <v>446</v>
      </c>
      <c r="AD220" s="165" t="s">
        <v>1513</v>
      </c>
      <c r="AE220" s="163" t="s">
        <v>64</v>
      </c>
      <c r="AF220" s="166">
        <v>0.25</v>
      </c>
      <c r="AG220" s="163" t="s">
        <v>77</v>
      </c>
      <c r="AH220" s="166">
        <v>0.15</v>
      </c>
      <c r="AI220" s="167">
        <v>0.4</v>
      </c>
      <c r="AJ220" s="168">
        <v>8.6399999999999991E-2</v>
      </c>
      <c r="AK220" s="168">
        <v>0.2</v>
      </c>
      <c r="AL220" s="169" t="s">
        <v>66</v>
      </c>
      <c r="AM220" s="169" t="s">
        <v>67</v>
      </c>
      <c r="AN220" s="169" t="s">
        <v>80</v>
      </c>
      <c r="AO220" s="500"/>
      <c r="AP220" s="500"/>
      <c r="AQ220" s="503"/>
      <c r="AR220" s="500"/>
      <c r="AS220" s="500"/>
      <c r="AT220" s="503"/>
      <c r="AU220" s="503"/>
      <c r="AV220" s="503"/>
      <c r="AW220" s="517"/>
      <c r="AX220" s="494"/>
      <c r="AY220" s="494"/>
      <c r="AZ220" s="494"/>
      <c r="BA220" s="494"/>
      <c r="BB220" s="676"/>
      <c r="BC220" s="494"/>
      <c r="BD220" s="494"/>
      <c r="BE220" s="512"/>
      <c r="BF220" s="512"/>
      <c r="BG220" s="512"/>
      <c r="BH220" s="512"/>
      <c r="BI220" s="512"/>
      <c r="BJ220" s="494"/>
      <c r="BK220" s="494"/>
      <c r="BL220" s="497"/>
    </row>
    <row r="221" spans="1:64" ht="62.25" x14ac:dyDescent="0.2">
      <c r="A221" s="616"/>
      <c r="B221" s="699"/>
      <c r="C221" s="621"/>
      <c r="D221" s="523"/>
      <c r="E221" s="526"/>
      <c r="F221" s="529"/>
      <c r="G221" s="494"/>
      <c r="H221" s="532"/>
      <c r="I221" s="624"/>
      <c r="J221" s="538"/>
      <c r="K221" s="640"/>
      <c r="L221" s="494"/>
      <c r="M221" s="494"/>
      <c r="N221" s="532"/>
      <c r="O221" s="564"/>
      <c r="P221" s="517"/>
      <c r="Q221" s="506"/>
      <c r="R221" s="517"/>
      <c r="S221" s="506"/>
      <c r="T221" s="517"/>
      <c r="U221" s="506"/>
      <c r="V221" s="509"/>
      <c r="W221" s="506"/>
      <c r="X221" s="506"/>
      <c r="Y221" s="503"/>
      <c r="Z221" s="161">
        <v>4</v>
      </c>
      <c r="AA221" s="164" t="s">
        <v>447</v>
      </c>
      <c r="AB221" s="163" t="s">
        <v>170</v>
      </c>
      <c r="AC221" s="164" t="s">
        <v>442</v>
      </c>
      <c r="AD221" s="165" t="s">
        <v>1513</v>
      </c>
      <c r="AE221" s="163" t="s">
        <v>64</v>
      </c>
      <c r="AF221" s="166">
        <v>0.25</v>
      </c>
      <c r="AG221" s="163" t="s">
        <v>77</v>
      </c>
      <c r="AH221" s="166">
        <v>0.15</v>
      </c>
      <c r="AI221" s="167">
        <v>0.4</v>
      </c>
      <c r="AJ221" s="168">
        <v>5.183999999999999E-2</v>
      </c>
      <c r="AK221" s="168">
        <v>0.2</v>
      </c>
      <c r="AL221" s="169" t="s">
        <v>66</v>
      </c>
      <c r="AM221" s="169" t="s">
        <v>67</v>
      </c>
      <c r="AN221" s="169" t="s">
        <v>80</v>
      </c>
      <c r="AO221" s="500"/>
      <c r="AP221" s="500"/>
      <c r="AQ221" s="503"/>
      <c r="AR221" s="500"/>
      <c r="AS221" s="500"/>
      <c r="AT221" s="503"/>
      <c r="AU221" s="503"/>
      <c r="AV221" s="503"/>
      <c r="AW221" s="517"/>
      <c r="AX221" s="494"/>
      <c r="AY221" s="494"/>
      <c r="AZ221" s="494"/>
      <c r="BA221" s="494"/>
      <c r="BB221" s="676"/>
      <c r="BC221" s="494"/>
      <c r="BD221" s="494"/>
      <c r="BE221" s="512"/>
      <c r="BF221" s="512"/>
      <c r="BG221" s="512"/>
      <c r="BH221" s="512"/>
      <c r="BI221" s="512"/>
      <c r="BJ221" s="494"/>
      <c r="BK221" s="494"/>
      <c r="BL221" s="497"/>
    </row>
    <row r="222" spans="1:64" ht="62.25" x14ac:dyDescent="0.2">
      <c r="A222" s="616"/>
      <c r="B222" s="699"/>
      <c r="C222" s="621"/>
      <c r="D222" s="523"/>
      <c r="E222" s="526"/>
      <c r="F222" s="529"/>
      <c r="G222" s="494"/>
      <c r="H222" s="532"/>
      <c r="I222" s="624"/>
      <c r="J222" s="538"/>
      <c r="K222" s="640"/>
      <c r="L222" s="494"/>
      <c r="M222" s="494"/>
      <c r="N222" s="532"/>
      <c r="O222" s="564"/>
      <c r="P222" s="517"/>
      <c r="Q222" s="506"/>
      <c r="R222" s="517"/>
      <c r="S222" s="506"/>
      <c r="T222" s="517"/>
      <c r="U222" s="506"/>
      <c r="V222" s="509"/>
      <c r="W222" s="506"/>
      <c r="X222" s="506"/>
      <c r="Y222" s="503"/>
      <c r="Z222" s="161">
        <v>5</v>
      </c>
      <c r="AA222" s="164" t="s">
        <v>448</v>
      </c>
      <c r="AB222" s="163" t="s">
        <v>170</v>
      </c>
      <c r="AC222" s="164" t="s">
        <v>449</v>
      </c>
      <c r="AD222" s="165" t="s">
        <v>1522</v>
      </c>
      <c r="AE222" s="163" t="s">
        <v>76</v>
      </c>
      <c r="AF222" s="166">
        <v>0.1</v>
      </c>
      <c r="AG222" s="163" t="s">
        <v>77</v>
      </c>
      <c r="AH222" s="166">
        <v>0.15</v>
      </c>
      <c r="AI222" s="167">
        <v>0.25</v>
      </c>
      <c r="AJ222" s="168">
        <v>5.183999999999999E-2</v>
      </c>
      <c r="AK222" s="168">
        <v>0.15000000000000002</v>
      </c>
      <c r="AL222" s="169" t="s">
        <v>66</v>
      </c>
      <c r="AM222" s="169" t="s">
        <v>67</v>
      </c>
      <c r="AN222" s="169" t="s">
        <v>80</v>
      </c>
      <c r="AO222" s="500"/>
      <c r="AP222" s="500"/>
      <c r="AQ222" s="503"/>
      <c r="AR222" s="500"/>
      <c r="AS222" s="500"/>
      <c r="AT222" s="503"/>
      <c r="AU222" s="503"/>
      <c r="AV222" s="503"/>
      <c r="AW222" s="517"/>
      <c r="AX222" s="494"/>
      <c r="AY222" s="494"/>
      <c r="AZ222" s="494"/>
      <c r="BA222" s="494"/>
      <c r="BB222" s="676"/>
      <c r="BC222" s="494"/>
      <c r="BD222" s="494"/>
      <c r="BE222" s="512"/>
      <c r="BF222" s="512"/>
      <c r="BG222" s="512"/>
      <c r="BH222" s="512"/>
      <c r="BI222" s="512"/>
      <c r="BJ222" s="494"/>
      <c r="BK222" s="494"/>
      <c r="BL222" s="497"/>
    </row>
    <row r="223" spans="1:64" ht="13.5" thickBot="1" x14ac:dyDescent="0.25">
      <c r="A223" s="616"/>
      <c r="B223" s="699"/>
      <c r="C223" s="621"/>
      <c r="D223" s="524"/>
      <c r="E223" s="527"/>
      <c r="F223" s="530"/>
      <c r="G223" s="495"/>
      <c r="H223" s="533"/>
      <c r="I223" s="625"/>
      <c r="J223" s="539"/>
      <c r="K223" s="641"/>
      <c r="L223" s="495"/>
      <c r="M223" s="495"/>
      <c r="N223" s="533"/>
      <c r="O223" s="565"/>
      <c r="P223" s="518"/>
      <c r="Q223" s="507"/>
      <c r="R223" s="518"/>
      <c r="S223" s="507"/>
      <c r="T223" s="518"/>
      <c r="U223" s="507"/>
      <c r="V223" s="510"/>
      <c r="W223" s="507"/>
      <c r="X223" s="507"/>
      <c r="Y223" s="504"/>
      <c r="Z223" s="171"/>
      <c r="AA223" s="172"/>
      <c r="AB223" s="173"/>
      <c r="AC223" s="172"/>
      <c r="AD223" s="174" t="s">
        <v>1510</v>
      </c>
      <c r="AE223" s="267"/>
      <c r="AF223" s="268" t="s">
        <v>1510</v>
      </c>
      <c r="AG223" s="267"/>
      <c r="AH223" s="268" t="s">
        <v>1510</v>
      </c>
      <c r="AI223" s="176" t="s">
        <v>1510</v>
      </c>
      <c r="AJ223" s="177" t="s">
        <v>1510</v>
      </c>
      <c r="AK223" s="177" t="s">
        <v>1510</v>
      </c>
      <c r="AL223" s="178"/>
      <c r="AM223" s="178"/>
      <c r="AN223" s="178"/>
      <c r="AO223" s="501"/>
      <c r="AP223" s="501"/>
      <c r="AQ223" s="504"/>
      <c r="AR223" s="501"/>
      <c r="AS223" s="501"/>
      <c r="AT223" s="504"/>
      <c r="AU223" s="504"/>
      <c r="AV223" s="504"/>
      <c r="AW223" s="518"/>
      <c r="AX223" s="495"/>
      <c r="AY223" s="495"/>
      <c r="AZ223" s="495"/>
      <c r="BA223" s="495"/>
      <c r="BB223" s="677"/>
      <c r="BC223" s="495"/>
      <c r="BD223" s="495"/>
      <c r="BE223" s="513"/>
      <c r="BF223" s="513"/>
      <c r="BG223" s="513"/>
      <c r="BH223" s="513"/>
      <c r="BI223" s="513"/>
      <c r="BJ223" s="495"/>
      <c r="BK223" s="495"/>
      <c r="BL223" s="553"/>
    </row>
    <row r="224" spans="1:64" ht="63.75" x14ac:dyDescent="0.2">
      <c r="A224" s="616"/>
      <c r="B224" s="699"/>
      <c r="C224" s="621"/>
      <c r="D224" s="670" t="s">
        <v>162</v>
      </c>
      <c r="E224" s="526" t="s">
        <v>132</v>
      </c>
      <c r="F224" s="671">
        <v>6</v>
      </c>
      <c r="G224" s="672" t="s">
        <v>450</v>
      </c>
      <c r="H224" s="672"/>
      <c r="I224" s="623" t="s">
        <v>481</v>
      </c>
      <c r="J224" s="650" t="s">
        <v>17</v>
      </c>
      <c r="K224" s="639" t="s">
        <v>482</v>
      </c>
      <c r="L224" s="673"/>
      <c r="M224" s="673"/>
      <c r="N224" s="672" t="s">
        <v>451</v>
      </c>
      <c r="O224" s="674">
        <v>1</v>
      </c>
      <c r="P224" s="668" t="s">
        <v>62</v>
      </c>
      <c r="Q224" s="667">
        <v>0.6</v>
      </c>
      <c r="R224" s="668" t="s">
        <v>74</v>
      </c>
      <c r="S224" s="667">
        <v>0.2</v>
      </c>
      <c r="T224" s="668" t="s">
        <v>9</v>
      </c>
      <c r="U224" s="667">
        <v>0.4</v>
      </c>
      <c r="V224" s="684" t="s">
        <v>9</v>
      </c>
      <c r="W224" s="667">
        <v>0.4</v>
      </c>
      <c r="X224" s="667" t="s">
        <v>1921</v>
      </c>
      <c r="Y224" s="683" t="s">
        <v>10</v>
      </c>
      <c r="Z224" s="269">
        <v>1</v>
      </c>
      <c r="AA224" s="184" t="s">
        <v>452</v>
      </c>
      <c r="AB224" s="266" t="s">
        <v>170</v>
      </c>
      <c r="AC224" s="184" t="s">
        <v>453</v>
      </c>
      <c r="AD224" s="255" t="s">
        <v>1513</v>
      </c>
      <c r="AE224" s="266" t="s">
        <v>64</v>
      </c>
      <c r="AF224" s="270">
        <v>0.25</v>
      </c>
      <c r="AG224" s="266" t="s">
        <v>77</v>
      </c>
      <c r="AH224" s="270">
        <v>0.15</v>
      </c>
      <c r="AI224" s="271">
        <v>0.4</v>
      </c>
      <c r="AJ224" s="272">
        <v>0.36</v>
      </c>
      <c r="AK224" s="272">
        <v>0.4</v>
      </c>
      <c r="AL224" s="221" t="s">
        <v>66</v>
      </c>
      <c r="AM224" s="221" t="s">
        <v>67</v>
      </c>
      <c r="AN224" s="221" t="s">
        <v>80</v>
      </c>
      <c r="AO224" s="682">
        <v>0.6</v>
      </c>
      <c r="AP224" s="682">
        <v>7.7759999999999996E-2</v>
      </c>
      <c r="AQ224" s="683" t="s">
        <v>70</v>
      </c>
      <c r="AR224" s="682">
        <v>0.4</v>
      </c>
      <c r="AS224" s="682">
        <v>0.4</v>
      </c>
      <c r="AT224" s="683" t="s">
        <v>9</v>
      </c>
      <c r="AU224" s="683" t="s">
        <v>10</v>
      </c>
      <c r="AV224" s="683" t="s">
        <v>1512</v>
      </c>
      <c r="AW224" s="668" t="s">
        <v>82</v>
      </c>
      <c r="AX224" s="673"/>
      <c r="AY224" s="673"/>
      <c r="AZ224" s="673"/>
      <c r="BA224" s="673"/>
      <c r="BB224" s="675"/>
      <c r="BC224" s="673"/>
      <c r="BD224" s="673"/>
      <c r="BE224" s="681"/>
      <c r="BF224" s="681"/>
      <c r="BG224" s="681"/>
      <c r="BH224" s="681"/>
      <c r="BI224" s="681"/>
      <c r="BJ224" s="673"/>
      <c r="BK224" s="673"/>
      <c r="BL224" s="669"/>
    </row>
    <row r="225" spans="1:64" ht="62.25" x14ac:dyDescent="0.2">
      <c r="A225" s="616"/>
      <c r="B225" s="699"/>
      <c r="C225" s="621"/>
      <c r="D225" s="523"/>
      <c r="E225" s="526"/>
      <c r="F225" s="529"/>
      <c r="G225" s="532"/>
      <c r="H225" s="532"/>
      <c r="I225" s="624"/>
      <c r="J225" s="651"/>
      <c r="K225" s="640"/>
      <c r="L225" s="494"/>
      <c r="M225" s="494"/>
      <c r="N225" s="532"/>
      <c r="O225" s="564"/>
      <c r="P225" s="517"/>
      <c r="Q225" s="506"/>
      <c r="R225" s="517"/>
      <c r="S225" s="506"/>
      <c r="T225" s="517"/>
      <c r="U225" s="506"/>
      <c r="V225" s="509"/>
      <c r="W225" s="506"/>
      <c r="X225" s="506"/>
      <c r="Y225" s="503"/>
      <c r="Z225" s="161">
        <v>2</v>
      </c>
      <c r="AA225" s="164" t="s">
        <v>454</v>
      </c>
      <c r="AB225" s="163" t="s">
        <v>170</v>
      </c>
      <c r="AC225" s="164" t="s">
        <v>455</v>
      </c>
      <c r="AD225" s="165" t="s">
        <v>1513</v>
      </c>
      <c r="AE225" s="163" t="s">
        <v>64</v>
      </c>
      <c r="AF225" s="166">
        <v>0.25</v>
      </c>
      <c r="AG225" s="163" t="s">
        <v>77</v>
      </c>
      <c r="AH225" s="166">
        <v>0.15</v>
      </c>
      <c r="AI225" s="167">
        <v>0.4</v>
      </c>
      <c r="AJ225" s="168">
        <v>0.216</v>
      </c>
      <c r="AK225" s="168">
        <v>0.4</v>
      </c>
      <c r="AL225" s="169" t="s">
        <v>66</v>
      </c>
      <c r="AM225" s="169" t="s">
        <v>67</v>
      </c>
      <c r="AN225" s="169" t="s">
        <v>80</v>
      </c>
      <c r="AO225" s="500"/>
      <c r="AP225" s="500"/>
      <c r="AQ225" s="503"/>
      <c r="AR225" s="500"/>
      <c r="AS225" s="500"/>
      <c r="AT225" s="503"/>
      <c r="AU225" s="503"/>
      <c r="AV225" s="503"/>
      <c r="AW225" s="517"/>
      <c r="AX225" s="494"/>
      <c r="AY225" s="494"/>
      <c r="AZ225" s="494"/>
      <c r="BA225" s="494"/>
      <c r="BB225" s="676"/>
      <c r="BC225" s="494"/>
      <c r="BD225" s="494"/>
      <c r="BE225" s="512"/>
      <c r="BF225" s="512"/>
      <c r="BG225" s="512"/>
      <c r="BH225" s="512"/>
      <c r="BI225" s="512"/>
      <c r="BJ225" s="494"/>
      <c r="BK225" s="494"/>
      <c r="BL225" s="497"/>
    </row>
    <row r="226" spans="1:64" ht="62.25" x14ac:dyDescent="0.2">
      <c r="A226" s="616"/>
      <c r="B226" s="699"/>
      <c r="C226" s="621"/>
      <c r="D226" s="523"/>
      <c r="E226" s="526"/>
      <c r="F226" s="529"/>
      <c r="G226" s="532"/>
      <c r="H226" s="532"/>
      <c r="I226" s="624"/>
      <c r="J226" s="651"/>
      <c r="K226" s="640"/>
      <c r="L226" s="494"/>
      <c r="M226" s="494"/>
      <c r="N226" s="532"/>
      <c r="O226" s="564"/>
      <c r="P226" s="517"/>
      <c r="Q226" s="506"/>
      <c r="R226" s="517"/>
      <c r="S226" s="506"/>
      <c r="T226" s="517"/>
      <c r="U226" s="506"/>
      <c r="V226" s="509"/>
      <c r="W226" s="506"/>
      <c r="X226" s="506"/>
      <c r="Y226" s="503"/>
      <c r="Z226" s="161">
        <v>3</v>
      </c>
      <c r="AA226" s="164" t="s">
        <v>456</v>
      </c>
      <c r="AB226" s="163" t="s">
        <v>170</v>
      </c>
      <c r="AC226" s="164" t="s">
        <v>457</v>
      </c>
      <c r="AD226" s="165" t="s">
        <v>1513</v>
      </c>
      <c r="AE226" s="163" t="s">
        <v>64</v>
      </c>
      <c r="AF226" s="166">
        <v>0.25</v>
      </c>
      <c r="AG226" s="163" t="s">
        <v>77</v>
      </c>
      <c r="AH226" s="166">
        <v>0.15</v>
      </c>
      <c r="AI226" s="167">
        <v>0.4</v>
      </c>
      <c r="AJ226" s="168">
        <v>0.12959999999999999</v>
      </c>
      <c r="AK226" s="168">
        <v>0.4</v>
      </c>
      <c r="AL226" s="169" t="s">
        <v>66</v>
      </c>
      <c r="AM226" s="169" t="s">
        <v>67</v>
      </c>
      <c r="AN226" s="169" t="s">
        <v>80</v>
      </c>
      <c r="AO226" s="500"/>
      <c r="AP226" s="500"/>
      <c r="AQ226" s="503"/>
      <c r="AR226" s="500"/>
      <c r="AS226" s="500"/>
      <c r="AT226" s="503"/>
      <c r="AU226" s="503"/>
      <c r="AV226" s="503"/>
      <c r="AW226" s="517"/>
      <c r="AX226" s="494"/>
      <c r="AY226" s="494"/>
      <c r="AZ226" s="494"/>
      <c r="BA226" s="494"/>
      <c r="BB226" s="676"/>
      <c r="BC226" s="494"/>
      <c r="BD226" s="494"/>
      <c r="BE226" s="512"/>
      <c r="BF226" s="512"/>
      <c r="BG226" s="512"/>
      <c r="BH226" s="512"/>
      <c r="BI226" s="512"/>
      <c r="BJ226" s="494"/>
      <c r="BK226" s="494"/>
      <c r="BL226" s="497"/>
    </row>
    <row r="227" spans="1:64" ht="70.5" x14ac:dyDescent="0.2">
      <c r="A227" s="616"/>
      <c r="B227" s="699"/>
      <c r="C227" s="621"/>
      <c r="D227" s="523"/>
      <c r="E227" s="526"/>
      <c r="F227" s="529"/>
      <c r="G227" s="532"/>
      <c r="H227" s="532"/>
      <c r="I227" s="624"/>
      <c r="J227" s="651"/>
      <c r="K227" s="640"/>
      <c r="L227" s="494"/>
      <c r="M227" s="494"/>
      <c r="N227" s="532"/>
      <c r="O227" s="564"/>
      <c r="P227" s="517"/>
      <c r="Q227" s="506"/>
      <c r="R227" s="517"/>
      <c r="S227" s="506"/>
      <c r="T227" s="517"/>
      <c r="U227" s="506"/>
      <c r="V227" s="509"/>
      <c r="W227" s="506"/>
      <c r="X227" s="506"/>
      <c r="Y227" s="503"/>
      <c r="Z227" s="161">
        <v>4</v>
      </c>
      <c r="AA227" s="164" t="s">
        <v>458</v>
      </c>
      <c r="AB227" s="163" t="s">
        <v>170</v>
      </c>
      <c r="AC227" s="164" t="s">
        <v>459</v>
      </c>
      <c r="AD227" s="165" t="s">
        <v>1513</v>
      </c>
      <c r="AE227" s="163" t="s">
        <v>64</v>
      </c>
      <c r="AF227" s="166">
        <v>0.25</v>
      </c>
      <c r="AG227" s="163" t="s">
        <v>77</v>
      </c>
      <c r="AH227" s="166">
        <v>0.15</v>
      </c>
      <c r="AI227" s="167">
        <v>0.4</v>
      </c>
      <c r="AJ227" s="168">
        <v>7.7759999999999996E-2</v>
      </c>
      <c r="AK227" s="168">
        <v>0.4</v>
      </c>
      <c r="AL227" s="169" t="s">
        <v>78</v>
      </c>
      <c r="AM227" s="169" t="s">
        <v>67</v>
      </c>
      <c r="AN227" s="169" t="s">
        <v>80</v>
      </c>
      <c r="AO227" s="500"/>
      <c r="AP227" s="500"/>
      <c r="AQ227" s="503"/>
      <c r="AR227" s="500"/>
      <c r="AS227" s="500"/>
      <c r="AT227" s="503"/>
      <c r="AU227" s="503"/>
      <c r="AV227" s="503"/>
      <c r="AW227" s="517"/>
      <c r="AX227" s="494"/>
      <c r="AY227" s="494"/>
      <c r="AZ227" s="494"/>
      <c r="BA227" s="494"/>
      <c r="BB227" s="676"/>
      <c r="BC227" s="494"/>
      <c r="BD227" s="494"/>
      <c r="BE227" s="512"/>
      <c r="BF227" s="512"/>
      <c r="BG227" s="512"/>
      <c r="BH227" s="512"/>
      <c r="BI227" s="512"/>
      <c r="BJ227" s="494"/>
      <c r="BK227" s="494"/>
      <c r="BL227" s="497"/>
    </row>
    <row r="228" spans="1:64" x14ac:dyDescent="0.2">
      <c r="A228" s="616"/>
      <c r="B228" s="699"/>
      <c r="C228" s="621"/>
      <c r="D228" s="523"/>
      <c r="E228" s="526"/>
      <c r="F228" s="529"/>
      <c r="G228" s="532"/>
      <c r="H228" s="532"/>
      <c r="I228" s="624"/>
      <c r="J228" s="651"/>
      <c r="K228" s="640"/>
      <c r="L228" s="494"/>
      <c r="M228" s="494"/>
      <c r="N228" s="532"/>
      <c r="O228" s="564"/>
      <c r="P228" s="517"/>
      <c r="Q228" s="506"/>
      <c r="R228" s="517"/>
      <c r="S228" s="506"/>
      <c r="T228" s="517"/>
      <c r="U228" s="506"/>
      <c r="V228" s="509"/>
      <c r="W228" s="506"/>
      <c r="X228" s="506"/>
      <c r="Y228" s="503"/>
      <c r="Z228" s="161">
        <v>5</v>
      </c>
      <c r="AA228" s="164"/>
      <c r="AB228" s="163"/>
      <c r="AC228" s="164"/>
      <c r="AD228" s="165" t="s">
        <v>1510</v>
      </c>
      <c r="AE228" s="163"/>
      <c r="AF228" s="166" t="s">
        <v>1510</v>
      </c>
      <c r="AG228" s="163"/>
      <c r="AH228" s="166" t="s">
        <v>1510</v>
      </c>
      <c r="AI228" s="167" t="s">
        <v>1510</v>
      </c>
      <c r="AJ228" s="168" t="s">
        <v>1510</v>
      </c>
      <c r="AK228" s="168" t="s">
        <v>1510</v>
      </c>
      <c r="AL228" s="169"/>
      <c r="AM228" s="169"/>
      <c r="AN228" s="169"/>
      <c r="AO228" s="500"/>
      <c r="AP228" s="500"/>
      <c r="AQ228" s="503"/>
      <c r="AR228" s="500"/>
      <c r="AS228" s="500"/>
      <c r="AT228" s="503"/>
      <c r="AU228" s="503"/>
      <c r="AV228" s="503"/>
      <c r="AW228" s="517"/>
      <c r="AX228" s="494"/>
      <c r="AY228" s="494"/>
      <c r="AZ228" s="494"/>
      <c r="BA228" s="494"/>
      <c r="BB228" s="676"/>
      <c r="BC228" s="494"/>
      <c r="BD228" s="494"/>
      <c r="BE228" s="512"/>
      <c r="BF228" s="512"/>
      <c r="BG228" s="512"/>
      <c r="BH228" s="512"/>
      <c r="BI228" s="512"/>
      <c r="BJ228" s="494"/>
      <c r="BK228" s="494"/>
      <c r="BL228" s="497"/>
    </row>
    <row r="229" spans="1:64" ht="13.5" thickBot="1" x14ac:dyDescent="0.25">
      <c r="A229" s="616"/>
      <c r="B229" s="699"/>
      <c r="C229" s="621"/>
      <c r="D229" s="524"/>
      <c r="E229" s="527"/>
      <c r="F229" s="530"/>
      <c r="G229" s="533"/>
      <c r="H229" s="533"/>
      <c r="I229" s="625"/>
      <c r="J229" s="652"/>
      <c r="K229" s="641"/>
      <c r="L229" s="495"/>
      <c r="M229" s="495"/>
      <c r="N229" s="533"/>
      <c r="O229" s="565"/>
      <c r="P229" s="518"/>
      <c r="Q229" s="507"/>
      <c r="R229" s="518"/>
      <c r="S229" s="507"/>
      <c r="T229" s="518"/>
      <c r="U229" s="507"/>
      <c r="V229" s="510"/>
      <c r="W229" s="507"/>
      <c r="X229" s="507"/>
      <c r="Y229" s="504"/>
      <c r="Z229" s="171">
        <v>6</v>
      </c>
      <c r="AA229" s="172"/>
      <c r="AB229" s="173"/>
      <c r="AC229" s="172"/>
      <c r="AD229" s="174" t="s">
        <v>1510</v>
      </c>
      <c r="AE229" s="173"/>
      <c r="AF229" s="175" t="s">
        <v>1510</v>
      </c>
      <c r="AG229" s="173"/>
      <c r="AH229" s="175" t="s">
        <v>1510</v>
      </c>
      <c r="AI229" s="176" t="s">
        <v>1510</v>
      </c>
      <c r="AJ229" s="168" t="s">
        <v>1510</v>
      </c>
      <c r="AK229" s="168" t="s">
        <v>1510</v>
      </c>
      <c r="AL229" s="178"/>
      <c r="AM229" s="178"/>
      <c r="AN229" s="178"/>
      <c r="AO229" s="501"/>
      <c r="AP229" s="501"/>
      <c r="AQ229" s="504"/>
      <c r="AR229" s="501"/>
      <c r="AS229" s="501"/>
      <c r="AT229" s="504"/>
      <c r="AU229" s="504"/>
      <c r="AV229" s="504"/>
      <c r="AW229" s="518"/>
      <c r="AX229" s="495"/>
      <c r="AY229" s="495"/>
      <c r="AZ229" s="495"/>
      <c r="BA229" s="495"/>
      <c r="BB229" s="677"/>
      <c r="BC229" s="495"/>
      <c r="BD229" s="495"/>
      <c r="BE229" s="513"/>
      <c r="BF229" s="513"/>
      <c r="BG229" s="513"/>
      <c r="BH229" s="513"/>
      <c r="BI229" s="513"/>
      <c r="BJ229" s="495"/>
      <c r="BK229" s="495"/>
      <c r="BL229" s="553"/>
    </row>
    <row r="230" spans="1:64" ht="62.25" x14ac:dyDescent="0.2">
      <c r="A230" s="616"/>
      <c r="B230" s="699"/>
      <c r="C230" s="621"/>
      <c r="D230" s="522" t="s">
        <v>162</v>
      </c>
      <c r="E230" s="525" t="s">
        <v>132</v>
      </c>
      <c r="F230" s="528">
        <v>7</v>
      </c>
      <c r="G230" s="493" t="s">
        <v>460</v>
      </c>
      <c r="H230" s="531"/>
      <c r="I230" s="534" t="s">
        <v>483</v>
      </c>
      <c r="J230" s="537" t="s">
        <v>17</v>
      </c>
      <c r="K230" s="639" t="s">
        <v>484</v>
      </c>
      <c r="L230" s="493"/>
      <c r="M230" s="493"/>
      <c r="N230" s="531" t="s">
        <v>461</v>
      </c>
      <c r="O230" s="563">
        <v>1</v>
      </c>
      <c r="P230" s="516" t="s">
        <v>62</v>
      </c>
      <c r="Q230" s="505">
        <v>0.6</v>
      </c>
      <c r="R230" s="516" t="s">
        <v>74</v>
      </c>
      <c r="S230" s="505">
        <v>0.2</v>
      </c>
      <c r="T230" s="516" t="s">
        <v>9</v>
      </c>
      <c r="U230" s="505">
        <v>0.4</v>
      </c>
      <c r="V230" s="508" t="s">
        <v>9</v>
      </c>
      <c r="W230" s="505">
        <v>0.4</v>
      </c>
      <c r="X230" s="505" t="s">
        <v>1921</v>
      </c>
      <c r="Y230" s="502" t="s">
        <v>10</v>
      </c>
      <c r="Z230" s="152">
        <v>1</v>
      </c>
      <c r="AA230" s="153" t="s">
        <v>462</v>
      </c>
      <c r="AB230" s="154" t="s">
        <v>170</v>
      </c>
      <c r="AC230" s="153" t="s">
        <v>463</v>
      </c>
      <c r="AD230" s="273" t="s">
        <v>1513</v>
      </c>
      <c r="AE230" s="163" t="s">
        <v>64</v>
      </c>
      <c r="AF230" s="156">
        <v>0.25</v>
      </c>
      <c r="AG230" s="159" t="s">
        <v>77</v>
      </c>
      <c r="AH230" s="156">
        <v>0.15</v>
      </c>
      <c r="AI230" s="157">
        <v>0.4</v>
      </c>
      <c r="AJ230" s="274">
        <v>0.36</v>
      </c>
      <c r="AK230" s="274">
        <v>0.4</v>
      </c>
      <c r="AL230" s="159" t="s">
        <v>66</v>
      </c>
      <c r="AM230" s="159" t="s">
        <v>67</v>
      </c>
      <c r="AN230" s="159" t="s">
        <v>80</v>
      </c>
      <c r="AO230" s="499">
        <v>0.6</v>
      </c>
      <c r="AP230" s="499">
        <v>7.7759999999999996E-2</v>
      </c>
      <c r="AQ230" s="502" t="s">
        <v>70</v>
      </c>
      <c r="AR230" s="499">
        <v>0.4</v>
      </c>
      <c r="AS230" s="499">
        <v>0.4</v>
      </c>
      <c r="AT230" s="502" t="s">
        <v>9</v>
      </c>
      <c r="AU230" s="502" t="s">
        <v>10</v>
      </c>
      <c r="AV230" s="502" t="s">
        <v>1512</v>
      </c>
      <c r="AW230" s="516" t="s">
        <v>82</v>
      </c>
      <c r="AX230" s="493"/>
      <c r="AY230" s="493"/>
      <c r="AZ230" s="493"/>
      <c r="BA230" s="493"/>
      <c r="BB230" s="675"/>
      <c r="BC230" s="493"/>
      <c r="BD230" s="493"/>
      <c r="BE230" s="511"/>
      <c r="BF230" s="511"/>
      <c r="BG230" s="511"/>
      <c r="BH230" s="511"/>
      <c r="BI230" s="511"/>
      <c r="BJ230" s="493"/>
      <c r="BK230" s="493"/>
      <c r="BL230" s="496"/>
    </row>
    <row r="231" spans="1:64" ht="62.25" x14ac:dyDescent="0.2">
      <c r="A231" s="616"/>
      <c r="B231" s="699"/>
      <c r="C231" s="621"/>
      <c r="D231" s="523"/>
      <c r="E231" s="526"/>
      <c r="F231" s="529"/>
      <c r="G231" s="494"/>
      <c r="H231" s="532"/>
      <c r="I231" s="535"/>
      <c r="J231" s="538"/>
      <c r="K231" s="640"/>
      <c r="L231" s="494"/>
      <c r="M231" s="494"/>
      <c r="N231" s="532"/>
      <c r="O231" s="564"/>
      <c r="P231" s="517"/>
      <c r="Q231" s="506"/>
      <c r="R231" s="517"/>
      <c r="S231" s="506"/>
      <c r="T231" s="517"/>
      <c r="U231" s="506"/>
      <c r="V231" s="509"/>
      <c r="W231" s="506"/>
      <c r="X231" s="506"/>
      <c r="Y231" s="503"/>
      <c r="Z231" s="161">
        <v>2</v>
      </c>
      <c r="AA231" s="164" t="s">
        <v>464</v>
      </c>
      <c r="AB231" s="163" t="s">
        <v>170</v>
      </c>
      <c r="AC231" s="164" t="s">
        <v>465</v>
      </c>
      <c r="AD231" s="182" t="s">
        <v>1513</v>
      </c>
      <c r="AE231" s="163" t="s">
        <v>64</v>
      </c>
      <c r="AF231" s="166">
        <v>0.25</v>
      </c>
      <c r="AG231" s="163" t="s">
        <v>77</v>
      </c>
      <c r="AH231" s="166">
        <v>0.15</v>
      </c>
      <c r="AI231" s="167">
        <v>0.4</v>
      </c>
      <c r="AJ231" s="183">
        <v>0.216</v>
      </c>
      <c r="AK231" s="183">
        <v>0.4</v>
      </c>
      <c r="AL231" s="169" t="s">
        <v>66</v>
      </c>
      <c r="AM231" s="169" t="s">
        <v>67</v>
      </c>
      <c r="AN231" s="169" t="s">
        <v>80</v>
      </c>
      <c r="AO231" s="500"/>
      <c r="AP231" s="500"/>
      <c r="AQ231" s="503"/>
      <c r="AR231" s="500"/>
      <c r="AS231" s="500"/>
      <c r="AT231" s="503"/>
      <c r="AU231" s="503"/>
      <c r="AV231" s="503"/>
      <c r="AW231" s="517"/>
      <c r="AX231" s="494"/>
      <c r="AY231" s="494"/>
      <c r="AZ231" s="494"/>
      <c r="BA231" s="494"/>
      <c r="BB231" s="676"/>
      <c r="BC231" s="494"/>
      <c r="BD231" s="494"/>
      <c r="BE231" s="512"/>
      <c r="BF231" s="512"/>
      <c r="BG231" s="512"/>
      <c r="BH231" s="512"/>
      <c r="BI231" s="512"/>
      <c r="BJ231" s="494"/>
      <c r="BK231" s="494"/>
      <c r="BL231" s="497"/>
    </row>
    <row r="232" spans="1:64" ht="62.25" x14ac:dyDescent="0.2">
      <c r="A232" s="616"/>
      <c r="B232" s="699"/>
      <c r="C232" s="621"/>
      <c r="D232" s="523"/>
      <c r="E232" s="526"/>
      <c r="F232" s="529"/>
      <c r="G232" s="494"/>
      <c r="H232" s="532"/>
      <c r="I232" s="535"/>
      <c r="J232" s="538"/>
      <c r="K232" s="640"/>
      <c r="L232" s="494"/>
      <c r="M232" s="494"/>
      <c r="N232" s="532"/>
      <c r="O232" s="564"/>
      <c r="P232" s="517"/>
      <c r="Q232" s="506"/>
      <c r="R232" s="517"/>
      <c r="S232" s="506"/>
      <c r="T232" s="517"/>
      <c r="U232" s="506"/>
      <c r="V232" s="509"/>
      <c r="W232" s="506"/>
      <c r="X232" s="506"/>
      <c r="Y232" s="503"/>
      <c r="Z232" s="161">
        <v>3</v>
      </c>
      <c r="AA232" s="164" t="s">
        <v>466</v>
      </c>
      <c r="AB232" s="163" t="s">
        <v>170</v>
      </c>
      <c r="AC232" s="164" t="s">
        <v>467</v>
      </c>
      <c r="AD232" s="165" t="s">
        <v>1513</v>
      </c>
      <c r="AE232" s="163" t="s">
        <v>64</v>
      </c>
      <c r="AF232" s="166">
        <v>0.25</v>
      </c>
      <c r="AG232" s="163" t="s">
        <v>77</v>
      </c>
      <c r="AH232" s="166">
        <v>0.15</v>
      </c>
      <c r="AI232" s="167">
        <v>0.4</v>
      </c>
      <c r="AJ232" s="168">
        <v>0.12959999999999999</v>
      </c>
      <c r="AK232" s="168">
        <v>0.4</v>
      </c>
      <c r="AL232" s="169" t="s">
        <v>66</v>
      </c>
      <c r="AM232" s="169" t="s">
        <v>67</v>
      </c>
      <c r="AN232" s="169" t="s">
        <v>80</v>
      </c>
      <c r="AO232" s="500"/>
      <c r="AP232" s="500"/>
      <c r="AQ232" s="503"/>
      <c r="AR232" s="500"/>
      <c r="AS232" s="500"/>
      <c r="AT232" s="503"/>
      <c r="AU232" s="503"/>
      <c r="AV232" s="503"/>
      <c r="AW232" s="517"/>
      <c r="AX232" s="494"/>
      <c r="AY232" s="494"/>
      <c r="AZ232" s="494"/>
      <c r="BA232" s="494"/>
      <c r="BB232" s="676"/>
      <c r="BC232" s="494"/>
      <c r="BD232" s="494"/>
      <c r="BE232" s="512"/>
      <c r="BF232" s="512"/>
      <c r="BG232" s="512"/>
      <c r="BH232" s="512"/>
      <c r="BI232" s="512"/>
      <c r="BJ232" s="494"/>
      <c r="BK232" s="494"/>
      <c r="BL232" s="497"/>
    </row>
    <row r="233" spans="1:64" ht="63" thickBot="1" x14ac:dyDescent="0.25">
      <c r="A233" s="616"/>
      <c r="B233" s="699"/>
      <c r="C233" s="621"/>
      <c r="D233" s="523"/>
      <c r="E233" s="526"/>
      <c r="F233" s="529"/>
      <c r="G233" s="494"/>
      <c r="H233" s="532"/>
      <c r="I233" s="535"/>
      <c r="J233" s="538"/>
      <c r="K233" s="640"/>
      <c r="L233" s="494"/>
      <c r="M233" s="494"/>
      <c r="N233" s="532"/>
      <c r="O233" s="564"/>
      <c r="P233" s="517"/>
      <c r="Q233" s="506"/>
      <c r="R233" s="517"/>
      <c r="S233" s="506"/>
      <c r="T233" s="517"/>
      <c r="U233" s="506"/>
      <c r="V233" s="509"/>
      <c r="W233" s="506"/>
      <c r="X233" s="506"/>
      <c r="Y233" s="503"/>
      <c r="Z233" s="161">
        <v>4</v>
      </c>
      <c r="AA233" s="164" t="s">
        <v>468</v>
      </c>
      <c r="AB233" s="163" t="s">
        <v>170</v>
      </c>
      <c r="AC233" s="164" t="s">
        <v>469</v>
      </c>
      <c r="AD233" s="165" t="s">
        <v>1513</v>
      </c>
      <c r="AE233" s="163" t="s">
        <v>64</v>
      </c>
      <c r="AF233" s="166">
        <v>0.25</v>
      </c>
      <c r="AG233" s="163" t="s">
        <v>77</v>
      </c>
      <c r="AH233" s="166">
        <v>0.15</v>
      </c>
      <c r="AI233" s="167">
        <v>0.4</v>
      </c>
      <c r="AJ233" s="168">
        <v>7.7759999999999996E-2</v>
      </c>
      <c r="AK233" s="168">
        <v>0.4</v>
      </c>
      <c r="AL233" s="169" t="s">
        <v>66</v>
      </c>
      <c r="AM233" s="169" t="s">
        <v>67</v>
      </c>
      <c r="AN233" s="169" t="s">
        <v>80</v>
      </c>
      <c r="AO233" s="500"/>
      <c r="AP233" s="500"/>
      <c r="AQ233" s="503"/>
      <c r="AR233" s="500"/>
      <c r="AS233" s="500"/>
      <c r="AT233" s="503"/>
      <c r="AU233" s="503"/>
      <c r="AV233" s="503"/>
      <c r="AW233" s="517"/>
      <c r="AX233" s="494"/>
      <c r="AY233" s="494"/>
      <c r="AZ233" s="494"/>
      <c r="BA233" s="494"/>
      <c r="BB233" s="676"/>
      <c r="BC233" s="494"/>
      <c r="BD233" s="494"/>
      <c r="BE233" s="512"/>
      <c r="BF233" s="512"/>
      <c r="BG233" s="512"/>
      <c r="BH233" s="512"/>
      <c r="BI233" s="512"/>
      <c r="BJ233" s="494"/>
      <c r="BK233" s="494"/>
      <c r="BL233" s="497"/>
    </row>
    <row r="234" spans="1:64" x14ac:dyDescent="0.2">
      <c r="A234" s="616"/>
      <c r="B234" s="699"/>
      <c r="C234" s="621"/>
      <c r="D234" s="523"/>
      <c r="E234" s="526"/>
      <c r="F234" s="529"/>
      <c r="G234" s="494"/>
      <c r="H234" s="532"/>
      <c r="I234" s="535"/>
      <c r="J234" s="538"/>
      <c r="K234" s="640"/>
      <c r="L234" s="494"/>
      <c r="M234" s="494"/>
      <c r="N234" s="532"/>
      <c r="O234" s="564"/>
      <c r="P234" s="517"/>
      <c r="Q234" s="506"/>
      <c r="R234" s="517"/>
      <c r="S234" s="506"/>
      <c r="T234" s="517"/>
      <c r="U234" s="506"/>
      <c r="V234" s="509"/>
      <c r="W234" s="506"/>
      <c r="X234" s="506"/>
      <c r="Y234" s="503"/>
      <c r="Z234" s="161"/>
      <c r="AA234" s="164"/>
      <c r="AB234" s="163"/>
      <c r="AC234" s="164"/>
      <c r="AD234" s="165" t="s">
        <v>1510</v>
      </c>
      <c r="AE234" s="163"/>
      <c r="AF234" s="166" t="s">
        <v>1510</v>
      </c>
      <c r="AG234" s="159"/>
      <c r="AH234" s="166" t="s">
        <v>1510</v>
      </c>
      <c r="AI234" s="167" t="s">
        <v>1510</v>
      </c>
      <c r="AJ234" s="168" t="s">
        <v>1510</v>
      </c>
      <c r="AK234" s="168" t="s">
        <v>1510</v>
      </c>
      <c r="AL234" s="169"/>
      <c r="AM234" s="169"/>
      <c r="AN234" s="169"/>
      <c r="AO234" s="500"/>
      <c r="AP234" s="500"/>
      <c r="AQ234" s="503"/>
      <c r="AR234" s="500"/>
      <c r="AS234" s="500"/>
      <c r="AT234" s="503"/>
      <c r="AU234" s="503"/>
      <c r="AV234" s="503"/>
      <c r="AW234" s="517"/>
      <c r="AX234" s="494"/>
      <c r="AY234" s="494"/>
      <c r="AZ234" s="494"/>
      <c r="BA234" s="494"/>
      <c r="BB234" s="676"/>
      <c r="BC234" s="494"/>
      <c r="BD234" s="494"/>
      <c r="BE234" s="512"/>
      <c r="BF234" s="512"/>
      <c r="BG234" s="512"/>
      <c r="BH234" s="512"/>
      <c r="BI234" s="512"/>
      <c r="BJ234" s="494"/>
      <c r="BK234" s="494"/>
      <c r="BL234" s="497"/>
    </row>
    <row r="235" spans="1:64" ht="13.5" thickBot="1" x14ac:dyDescent="0.25">
      <c r="A235" s="616"/>
      <c r="B235" s="699"/>
      <c r="C235" s="621"/>
      <c r="D235" s="524"/>
      <c r="E235" s="527"/>
      <c r="F235" s="530"/>
      <c r="G235" s="495"/>
      <c r="H235" s="533"/>
      <c r="I235" s="536"/>
      <c r="J235" s="539"/>
      <c r="K235" s="641"/>
      <c r="L235" s="495"/>
      <c r="M235" s="495"/>
      <c r="N235" s="533"/>
      <c r="O235" s="565"/>
      <c r="P235" s="518"/>
      <c r="Q235" s="507"/>
      <c r="R235" s="518"/>
      <c r="S235" s="507"/>
      <c r="T235" s="518"/>
      <c r="U235" s="507"/>
      <c r="V235" s="510"/>
      <c r="W235" s="507"/>
      <c r="X235" s="507"/>
      <c r="Y235" s="504"/>
      <c r="Z235" s="171"/>
      <c r="AA235" s="172"/>
      <c r="AB235" s="173"/>
      <c r="AC235" s="172"/>
      <c r="AD235" s="185" t="s">
        <v>1510</v>
      </c>
      <c r="AE235" s="237"/>
      <c r="AF235" s="175" t="s">
        <v>1510</v>
      </c>
      <c r="AG235" s="237"/>
      <c r="AH235" s="175" t="s">
        <v>1510</v>
      </c>
      <c r="AI235" s="176" t="s">
        <v>1510</v>
      </c>
      <c r="AJ235" s="168" t="s">
        <v>1510</v>
      </c>
      <c r="AK235" s="168" t="s">
        <v>1510</v>
      </c>
      <c r="AL235" s="178"/>
      <c r="AM235" s="178"/>
      <c r="AN235" s="178"/>
      <c r="AO235" s="501"/>
      <c r="AP235" s="501"/>
      <c r="AQ235" s="504"/>
      <c r="AR235" s="501"/>
      <c r="AS235" s="501"/>
      <c r="AT235" s="504"/>
      <c r="AU235" s="504"/>
      <c r="AV235" s="504"/>
      <c r="AW235" s="518"/>
      <c r="AX235" s="495"/>
      <c r="AY235" s="495"/>
      <c r="AZ235" s="495"/>
      <c r="BA235" s="495"/>
      <c r="BB235" s="677"/>
      <c r="BC235" s="495"/>
      <c r="BD235" s="495"/>
      <c r="BE235" s="513"/>
      <c r="BF235" s="513"/>
      <c r="BG235" s="513"/>
      <c r="BH235" s="513"/>
      <c r="BI235" s="513"/>
      <c r="BJ235" s="495"/>
      <c r="BK235" s="495"/>
      <c r="BL235" s="553"/>
    </row>
    <row r="236" spans="1:64" ht="62.25" x14ac:dyDescent="0.2">
      <c r="A236" s="616"/>
      <c r="B236" s="699"/>
      <c r="C236" s="621"/>
      <c r="D236" s="678" t="s">
        <v>162</v>
      </c>
      <c r="E236" s="525" t="s">
        <v>132</v>
      </c>
      <c r="F236" s="528">
        <v>8</v>
      </c>
      <c r="G236" s="531" t="s">
        <v>470</v>
      </c>
      <c r="H236" s="531"/>
      <c r="I236" s="534" t="s">
        <v>485</v>
      </c>
      <c r="J236" s="537" t="s">
        <v>16</v>
      </c>
      <c r="K236" s="639" t="s">
        <v>2045</v>
      </c>
      <c r="L236" s="493"/>
      <c r="M236" s="493"/>
      <c r="N236" s="531" t="s">
        <v>471</v>
      </c>
      <c r="O236" s="563">
        <v>1</v>
      </c>
      <c r="P236" s="516" t="s">
        <v>71</v>
      </c>
      <c r="Q236" s="505">
        <v>0.4</v>
      </c>
      <c r="R236" s="516"/>
      <c r="S236" s="505" t="s">
        <v>1510</v>
      </c>
      <c r="T236" s="516" t="s">
        <v>74</v>
      </c>
      <c r="U236" s="505">
        <v>0.2</v>
      </c>
      <c r="V236" s="508" t="s">
        <v>74</v>
      </c>
      <c r="W236" s="505">
        <v>0.2</v>
      </c>
      <c r="X236" s="505" t="s">
        <v>1521</v>
      </c>
      <c r="Y236" s="502" t="s">
        <v>1512</v>
      </c>
      <c r="Z236" s="152">
        <v>1</v>
      </c>
      <c r="AA236" s="153" t="s">
        <v>472</v>
      </c>
      <c r="AB236" s="154" t="s">
        <v>170</v>
      </c>
      <c r="AC236" s="153" t="s">
        <v>473</v>
      </c>
      <c r="AD236" s="155" t="s">
        <v>1513</v>
      </c>
      <c r="AE236" s="159" t="s">
        <v>64</v>
      </c>
      <c r="AF236" s="156">
        <v>0.25</v>
      </c>
      <c r="AG236" s="154" t="s">
        <v>77</v>
      </c>
      <c r="AH236" s="156">
        <v>0.15</v>
      </c>
      <c r="AI236" s="157">
        <v>0.4</v>
      </c>
      <c r="AJ236" s="158">
        <v>0.24</v>
      </c>
      <c r="AK236" s="158">
        <v>0.2</v>
      </c>
      <c r="AL236" s="159" t="s">
        <v>66</v>
      </c>
      <c r="AM236" s="159" t="s">
        <v>67</v>
      </c>
      <c r="AN236" s="159" t="s">
        <v>80</v>
      </c>
      <c r="AO236" s="499">
        <v>0.4</v>
      </c>
      <c r="AP236" s="499">
        <v>0.24</v>
      </c>
      <c r="AQ236" s="502" t="s">
        <v>71</v>
      </c>
      <c r="AR236" s="499">
        <v>0.2</v>
      </c>
      <c r="AS236" s="499">
        <v>0.2</v>
      </c>
      <c r="AT236" s="502" t="s">
        <v>74</v>
      </c>
      <c r="AU236" s="502" t="s">
        <v>1512</v>
      </c>
      <c r="AV236" s="502" t="s">
        <v>1512</v>
      </c>
      <c r="AW236" s="516" t="s">
        <v>82</v>
      </c>
      <c r="AX236" s="493"/>
      <c r="AY236" s="493"/>
      <c r="AZ236" s="493"/>
      <c r="BA236" s="493"/>
      <c r="BB236" s="675"/>
      <c r="BC236" s="493"/>
      <c r="BD236" s="493"/>
      <c r="BE236" s="511"/>
      <c r="BF236" s="511"/>
      <c r="BG236" s="511"/>
      <c r="BH236" s="511"/>
      <c r="BI236" s="511"/>
      <c r="BJ236" s="493"/>
      <c r="BK236" s="493"/>
      <c r="BL236" s="496"/>
    </row>
    <row r="237" spans="1:64" x14ac:dyDescent="0.2">
      <c r="A237" s="616"/>
      <c r="B237" s="699"/>
      <c r="C237" s="621"/>
      <c r="D237" s="679"/>
      <c r="E237" s="526"/>
      <c r="F237" s="529"/>
      <c r="G237" s="532"/>
      <c r="H237" s="532"/>
      <c r="I237" s="535"/>
      <c r="J237" s="538"/>
      <c r="K237" s="640"/>
      <c r="L237" s="494"/>
      <c r="M237" s="494"/>
      <c r="N237" s="532"/>
      <c r="O237" s="564"/>
      <c r="P237" s="517"/>
      <c r="Q237" s="506"/>
      <c r="R237" s="517"/>
      <c r="S237" s="506"/>
      <c r="T237" s="517"/>
      <c r="U237" s="506"/>
      <c r="V237" s="509"/>
      <c r="W237" s="506"/>
      <c r="X237" s="506"/>
      <c r="Y237" s="503"/>
      <c r="Z237" s="161"/>
      <c r="AA237" s="164"/>
      <c r="AB237" s="163"/>
      <c r="AC237" s="164"/>
      <c r="AD237" s="165" t="s">
        <v>1510</v>
      </c>
      <c r="AE237" s="169"/>
      <c r="AF237" s="166" t="s">
        <v>1510</v>
      </c>
      <c r="AG237" s="163"/>
      <c r="AH237" s="166" t="s">
        <v>1510</v>
      </c>
      <c r="AI237" s="167" t="s">
        <v>1510</v>
      </c>
      <c r="AJ237" s="168" t="s">
        <v>1510</v>
      </c>
      <c r="AK237" s="168" t="s">
        <v>1510</v>
      </c>
      <c r="AL237" s="169"/>
      <c r="AM237" s="169"/>
      <c r="AN237" s="169"/>
      <c r="AO237" s="500"/>
      <c r="AP237" s="500"/>
      <c r="AQ237" s="503"/>
      <c r="AR237" s="500"/>
      <c r="AS237" s="500"/>
      <c r="AT237" s="503"/>
      <c r="AU237" s="503"/>
      <c r="AV237" s="503"/>
      <c r="AW237" s="517"/>
      <c r="AX237" s="494"/>
      <c r="AY237" s="494"/>
      <c r="AZ237" s="494"/>
      <c r="BA237" s="494"/>
      <c r="BB237" s="676"/>
      <c r="BC237" s="494"/>
      <c r="BD237" s="494"/>
      <c r="BE237" s="512"/>
      <c r="BF237" s="512"/>
      <c r="BG237" s="512"/>
      <c r="BH237" s="512"/>
      <c r="BI237" s="512"/>
      <c r="BJ237" s="494"/>
      <c r="BK237" s="494"/>
      <c r="BL237" s="497"/>
    </row>
    <row r="238" spans="1:64" x14ac:dyDescent="0.2">
      <c r="A238" s="616"/>
      <c r="B238" s="699"/>
      <c r="C238" s="621"/>
      <c r="D238" s="679"/>
      <c r="E238" s="526"/>
      <c r="F238" s="529"/>
      <c r="G238" s="532"/>
      <c r="H238" s="532"/>
      <c r="I238" s="535"/>
      <c r="J238" s="538"/>
      <c r="K238" s="640"/>
      <c r="L238" s="494"/>
      <c r="M238" s="494"/>
      <c r="N238" s="532"/>
      <c r="O238" s="564"/>
      <c r="P238" s="517"/>
      <c r="Q238" s="506"/>
      <c r="R238" s="517"/>
      <c r="S238" s="506"/>
      <c r="T238" s="517"/>
      <c r="U238" s="506"/>
      <c r="V238" s="509"/>
      <c r="W238" s="506"/>
      <c r="X238" s="506"/>
      <c r="Y238" s="503"/>
      <c r="Z238" s="161"/>
      <c r="AA238" s="164"/>
      <c r="AB238" s="163"/>
      <c r="AC238" s="164"/>
      <c r="AD238" s="165" t="s">
        <v>1510</v>
      </c>
      <c r="AE238" s="169"/>
      <c r="AF238" s="166" t="s">
        <v>1510</v>
      </c>
      <c r="AG238" s="163"/>
      <c r="AH238" s="166" t="s">
        <v>1510</v>
      </c>
      <c r="AI238" s="167" t="s">
        <v>1510</v>
      </c>
      <c r="AJ238" s="168" t="s">
        <v>1510</v>
      </c>
      <c r="AK238" s="168" t="s">
        <v>1510</v>
      </c>
      <c r="AL238" s="169"/>
      <c r="AM238" s="169"/>
      <c r="AN238" s="169"/>
      <c r="AO238" s="500"/>
      <c r="AP238" s="500"/>
      <c r="AQ238" s="503"/>
      <c r="AR238" s="500"/>
      <c r="AS238" s="500"/>
      <c r="AT238" s="503"/>
      <c r="AU238" s="503"/>
      <c r="AV238" s="503"/>
      <c r="AW238" s="517"/>
      <c r="AX238" s="494"/>
      <c r="AY238" s="494"/>
      <c r="AZ238" s="494"/>
      <c r="BA238" s="494"/>
      <c r="BB238" s="676"/>
      <c r="BC238" s="494"/>
      <c r="BD238" s="494"/>
      <c r="BE238" s="512"/>
      <c r="BF238" s="512"/>
      <c r="BG238" s="512"/>
      <c r="BH238" s="512"/>
      <c r="BI238" s="512"/>
      <c r="BJ238" s="494"/>
      <c r="BK238" s="494"/>
      <c r="BL238" s="497"/>
    </row>
    <row r="239" spans="1:64" x14ac:dyDescent="0.2">
      <c r="A239" s="616"/>
      <c r="B239" s="699"/>
      <c r="C239" s="621"/>
      <c r="D239" s="679"/>
      <c r="E239" s="526"/>
      <c r="F239" s="529"/>
      <c r="G239" s="532"/>
      <c r="H239" s="532"/>
      <c r="I239" s="535"/>
      <c r="J239" s="538"/>
      <c r="K239" s="640"/>
      <c r="L239" s="494"/>
      <c r="M239" s="494"/>
      <c r="N239" s="532"/>
      <c r="O239" s="564"/>
      <c r="P239" s="517"/>
      <c r="Q239" s="506"/>
      <c r="R239" s="517"/>
      <c r="S239" s="506"/>
      <c r="T239" s="517"/>
      <c r="U239" s="506"/>
      <c r="V239" s="509"/>
      <c r="W239" s="506"/>
      <c r="X239" s="506"/>
      <c r="Y239" s="503"/>
      <c r="Z239" s="161"/>
      <c r="AA239" s="164"/>
      <c r="AB239" s="163"/>
      <c r="AC239" s="164"/>
      <c r="AD239" s="165" t="s">
        <v>1510</v>
      </c>
      <c r="AE239" s="169"/>
      <c r="AF239" s="166" t="s">
        <v>1510</v>
      </c>
      <c r="AG239" s="163"/>
      <c r="AH239" s="166" t="s">
        <v>1510</v>
      </c>
      <c r="AI239" s="167" t="s">
        <v>1510</v>
      </c>
      <c r="AJ239" s="168" t="s">
        <v>1510</v>
      </c>
      <c r="AK239" s="183" t="s">
        <v>1510</v>
      </c>
      <c r="AL239" s="169"/>
      <c r="AM239" s="169"/>
      <c r="AN239" s="169"/>
      <c r="AO239" s="500"/>
      <c r="AP239" s="500"/>
      <c r="AQ239" s="503"/>
      <c r="AR239" s="500"/>
      <c r="AS239" s="500"/>
      <c r="AT239" s="503"/>
      <c r="AU239" s="503"/>
      <c r="AV239" s="503"/>
      <c r="AW239" s="517"/>
      <c r="AX239" s="494"/>
      <c r="AY239" s="494"/>
      <c r="AZ239" s="494"/>
      <c r="BA239" s="494"/>
      <c r="BB239" s="676"/>
      <c r="BC239" s="494"/>
      <c r="BD239" s="494"/>
      <c r="BE239" s="512"/>
      <c r="BF239" s="512"/>
      <c r="BG239" s="512"/>
      <c r="BH239" s="512"/>
      <c r="BI239" s="512"/>
      <c r="BJ239" s="494"/>
      <c r="BK239" s="494"/>
      <c r="BL239" s="497"/>
    </row>
    <row r="240" spans="1:64" x14ac:dyDescent="0.2">
      <c r="A240" s="616"/>
      <c r="B240" s="699"/>
      <c r="C240" s="621"/>
      <c r="D240" s="679"/>
      <c r="E240" s="526"/>
      <c r="F240" s="529"/>
      <c r="G240" s="532"/>
      <c r="H240" s="532"/>
      <c r="I240" s="535"/>
      <c r="J240" s="538"/>
      <c r="K240" s="640"/>
      <c r="L240" s="494"/>
      <c r="M240" s="494"/>
      <c r="N240" s="532"/>
      <c r="O240" s="564"/>
      <c r="P240" s="517"/>
      <c r="Q240" s="506"/>
      <c r="R240" s="517"/>
      <c r="S240" s="506"/>
      <c r="T240" s="517"/>
      <c r="U240" s="506"/>
      <c r="V240" s="509"/>
      <c r="W240" s="506"/>
      <c r="X240" s="506"/>
      <c r="Y240" s="503"/>
      <c r="Z240" s="161"/>
      <c r="AA240" s="164"/>
      <c r="AB240" s="163"/>
      <c r="AC240" s="164"/>
      <c r="AD240" s="165" t="s">
        <v>1510</v>
      </c>
      <c r="AE240" s="163"/>
      <c r="AF240" s="166" t="s">
        <v>1510</v>
      </c>
      <c r="AG240" s="163"/>
      <c r="AH240" s="166" t="s">
        <v>1510</v>
      </c>
      <c r="AI240" s="167" t="s">
        <v>1510</v>
      </c>
      <c r="AJ240" s="168" t="s">
        <v>1510</v>
      </c>
      <c r="AK240" s="168" t="s">
        <v>1510</v>
      </c>
      <c r="AL240" s="169"/>
      <c r="AM240" s="169"/>
      <c r="AN240" s="169"/>
      <c r="AO240" s="500"/>
      <c r="AP240" s="500"/>
      <c r="AQ240" s="503"/>
      <c r="AR240" s="500"/>
      <c r="AS240" s="500"/>
      <c r="AT240" s="503"/>
      <c r="AU240" s="503"/>
      <c r="AV240" s="503"/>
      <c r="AW240" s="517"/>
      <c r="AX240" s="494"/>
      <c r="AY240" s="494"/>
      <c r="AZ240" s="494"/>
      <c r="BA240" s="494"/>
      <c r="BB240" s="676"/>
      <c r="BC240" s="494"/>
      <c r="BD240" s="494"/>
      <c r="BE240" s="512"/>
      <c r="BF240" s="512"/>
      <c r="BG240" s="512"/>
      <c r="BH240" s="512"/>
      <c r="BI240" s="512"/>
      <c r="BJ240" s="494"/>
      <c r="BK240" s="494"/>
      <c r="BL240" s="497"/>
    </row>
    <row r="241" spans="1:64" ht="13.5" thickBot="1" x14ac:dyDescent="0.25">
      <c r="A241" s="617"/>
      <c r="B241" s="700"/>
      <c r="C241" s="622"/>
      <c r="D241" s="680"/>
      <c r="E241" s="527"/>
      <c r="F241" s="530"/>
      <c r="G241" s="533"/>
      <c r="H241" s="533"/>
      <c r="I241" s="536"/>
      <c r="J241" s="539"/>
      <c r="K241" s="641"/>
      <c r="L241" s="495"/>
      <c r="M241" s="495"/>
      <c r="N241" s="533"/>
      <c r="O241" s="565"/>
      <c r="P241" s="518"/>
      <c r="Q241" s="507"/>
      <c r="R241" s="518"/>
      <c r="S241" s="507"/>
      <c r="T241" s="518"/>
      <c r="U241" s="507"/>
      <c r="V241" s="510"/>
      <c r="W241" s="507"/>
      <c r="X241" s="507"/>
      <c r="Y241" s="504"/>
      <c r="Z241" s="171"/>
      <c r="AA241" s="172"/>
      <c r="AB241" s="173"/>
      <c r="AC241" s="172"/>
      <c r="AD241" s="174" t="s">
        <v>1510</v>
      </c>
      <c r="AE241" s="173"/>
      <c r="AF241" s="175" t="s">
        <v>1510</v>
      </c>
      <c r="AG241" s="173"/>
      <c r="AH241" s="175" t="s">
        <v>1510</v>
      </c>
      <c r="AI241" s="176" t="s">
        <v>1510</v>
      </c>
      <c r="AJ241" s="177" t="s">
        <v>1510</v>
      </c>
      <c r="AK241" s="177" t="s">
        <v>1510</v>
      </c>
      <c r="AL241" s="178"/>
      <c r="AM241" s="178"/>
      <c r="AN241" s="178"/>
      <c r="AO241" s="501"/>
      <c r="AP241" s="501"/>
      <c r="AQ241" s="504"/>
      <c r="AR241" s="501"/>
      <c r="AS241" s="501"/>
      <c r="AT241" s="504"/>
      <c r="AU241" s="504"/>
      <c r="AV241" s="504"/>
      <c r="AW241" s="518"/>
      <c r="AX241" s="495"/>
      <c r="AY241" s="495"/>
      <c r="AZ241" s="495"/>
      <c r="BA241" s="495"/>
      <c r="BB241" s="677"/>
      <c r="BC241" s="495"/>
      <c r="BD241" s="495"/>
      <c r="BE241" s="513"/>
      <c r="BF241" s="513"/>
      <c r="BG241" s="513"/>
      <c r="BH241" s="513"/>
      <c r="BI241" s="513"/>
      <c r="BJ241" s="495"/>
      <c r="BK241" s="495"/>
      <c r="BL241" s="553"/>
    </row>
    <row r="242" spans="1:64" ht="102" customHeight="1" x14ac:dyDescent="0.2">
      <c r="A242" s="615" t="s">
        <v>111</v>
      </c>
      <c r="B242" s="618" t="s">
        <v>92</v>
      </c>
      <c r="C242" s="620" t="s">
        <v>506</v>
      </c>
      <c r="D242" s="522" t="s">
        <v>162</v>
      </c>
      <c r="E242" s="525" t="s">
        <v>133</v>
      </c>
      <c r="F242" s="528">
        <v>1</v>
      </c>
      <c r="G242" s="531" t="s">
        <v>509</v>
      </c>
      <c r="H242" s="531"/>
      <c r="I242" s="623" t="s">
        <v>2046</v>
      </c>
      <c r="J242" s="537" t="s">
        <v>16</v>
      </c>
      <c r="K242" s="540" t="s">
        <v>518</v>
      </c>
      <c r="L242" s="493"/>
      <c r="M242" s="493"/>
      <c r="N242" s="650" t="s">
        <v>2047</v>
      </c>
      <c r="O242" s="664">
        <v>0.7</v>
      </c>
      <c r="P242" s="516" t="s">
        <v>62</v>
      </c>
      <c r="Q242" s="505">
        <v>0.6</v>
      </c>
      <c r="R242" s="516" t="s">
        <v>9</v>
      </c>
      <c r="S242" s="505">
        <v>0.4</v>
      </c>
      <c r="T242" s="516" t="s">
        <v>9</v>
      </c>
      <c r="U242" s="505">
        <v>0.4</v>
      </c>
      <c r="V242" s="508" t="s">
        <v>9</v>
      </c>
      <c r="W242" s="505">
        <v>0.4</v>
      </c>
      <c r="X242" s="505" t="s">
        <v>1921</v>
      </c>
      <c r="Y242" s="629" t="s">
        <v>10</v>
      </c>
      <c r="Z242" s="152">
        <v>1</v>
      </c>
      <c r="AA242" s="275" t="s">
        <v>507</v>
      </c>
      <c r="AB242" s="180" t="s">
        <v>170</v>
      </c>
      <c r="AC242" s="179" t="s">
        <v>508</v>
      </c>
      <c r="AD242" s="276" t="s">
        <v>1513</v>
      </c>
      <c r="AE242" s="180" t="s">
        <v>64</v>
      </c>
      <c r="AF242" s="277">
        <v>0.25</v>
      </c>
      <c r="AG242" s="180" t="s">
        <v>77</v>
      </c>
      <c r="AH242" s="277">
        <v>0.15</v>
      </c>
      <c r="AI242" s="278">
        <v>0.4</v>
      </c>
      <c r="AJ242" s="279">
        <v>0.36</v>
      </c>
      <c r="AK242" s="279">
        <v>0.4</v>
      </c>
      <c r="AL242" s="206" t="s">
        <v>66</v>
      </c>
      <c r="AM242" s="206" t="s">
        <v>67</v>
      </c>
      <c r="AN242" s="206" t="s">
        <v>80</v>
      </c>
      <c r="AO242" s="499">
        <v>0.6</v>
      </c>
      <c r="AP242" s="499">
        <v>7.7759999999999996E-2</v>
      </c>
      <c r="AQ242" s="502" t="s">
        <v>70</v>
      </c>
      <c r="AR242" s="499">
        <v>0.4</v>
      </c>
      <c r="AS242" s="499">
        <v>0.4</v>
      </c>
      <c r="AT242" s="502" t="s">
        <v>9</v>
      </c>
      <c r="AU242" s="502" t="s">
        <v>10</v>
      </c>
      <c r="AV242" s="502" t="s">
        <v>1512</v>
      </c>
      <c r="AW242" s="516" t="s">
        <v>82</v>
      </c>
      <c r="AX242" s="609"/>
      <c r="AY242" s="609"/>
      <c r="AZ242" s="605"/>
      <c r="BA242" s="605"/>
      <c r="BB242" s="519"/>
      <c r="BC242" s="605"/>
      <c r="BD242" s="605"/>
      <c r="BE242" s="605"/>
      <c r="BF242" s="493"/>
      <c r="BG242" s="493"/>
      <c r="BH242" s="493"/>
      <c r="BI242" s="563"/>
      <c r="BJ242" s="609"/>
      <c r="BK242" s="609"/>
      <c r="BL242" s="626"/>
    </row>
    <row r="243" spans="1:64" ht="62.25" x14ac:dyDescent="0.2">
      <c r="A243" s="616"/>
      <c r="B243" s="515"/>
      <c r="C243" s="621"/>
      <c r="D243" s="523"/>
      <c r="E243" s="526"/>
      <c r="F243" s="529"/>
      <c r="G243" s="532"/>
      <c r="H243" s="532"/>
      <c r="I243" s="624"/>
      <c r="J243" s="538"/>
      <c r="K243" s="541"/>
      <c r="L243" s="494"/>
      <c r="M243" s="494"/>
      <c r="N243" s="651"/>
      <c r="O243" s="665"/>
      <c r="P243" s="517"/>
      <c r="Q243" s="506"/>
      <c r="R243" s="517"/>
      <c r="S243" s="506"/>
      <c r="T243" s="517"/>
      <c r="U243" s="506"/>
      <c r="V243" s="509"/>
      <c r="W243" s="506"/>
      <c r="X243" s="506"/>
      <c r="Y243" s="630"/>
      <c r="Z243" s="161">
        <v>2</v>
      </c>
      <c r="AA243" s="162" t="s">
        <v>510</v>
      </c>
      <c r="AB243" s="163" t="s">
        <v>170</v>
      </c>
      <c r="AC243" s="164" t="s">
        <v>511</v>
      </c>
      <c r="AD243" s="165" t="s">
        <v>1513</v>
      </c>
      <c r="AE243" s="163" t="s">
        <v>64</v>
      </c>
      <c r="AF243" s="166">
        <v>0.25</v>
      </c>
      <c r="AG243" s="163" t="s">
        <v>77</v>
      </c>
      <c r="AH243" s="166">
        <v>0.15</v>
      </c>
      <c r="AI243" s="167">
        <v>0.4</v>
      </c>
      <c r="AJ243" s="168">
        <v>0.216</v>
      </c>
      <c r="AK243" s="168">
        <v>0.4</v>
      </c>
      <c r="AL243" s="169" t="s">
        <v>66</v>
      </c>
      <c r="AM243" s="169" t="s">
        <v>67</v>
      </c>
      <c r="AN243" s="169" t="s">
        <v>80</v>
      </c>
      <c r="AO243" s="500"/>
      <c r="AP243" s="500"/>
      <c r="AQ243" s="503"/>
      <c r="AR243" s="500"/>
      <c r="AS243" s="500"/>
      <c r="AT243" s="503"/>
      <c r="AU243" s="503"/>
      <c r="AV243" s="503"/>
      <c r="AW243" s="517"/>
      <c r="AX243" s="610"/>
      <c r="AY243" s="610"/>
      <c r="AZ243" s="606"/>
      <c r="BA243" s="606"/>
      <c r="BB243" s="520"/>
      <c r="BC243" s="606"/>
      <c r="BD243" s="606"/>
      <c r="BE243" s="606"/>
      <c r="BF243" s="494"/>
      <c r="BG243" s="494"/>
      <c r="BH243" s="494"/>
      <c r="BI243" s="564"/>
      <c r="BJ243" s="610"/>
      <c r="BK243" s="610"/>
      <c r="BL243" s="627"/>
    </row>
    <row r="244" spans="1:64" ht="76.5" x14ac:dyDescent="0.2">
      <c r="A244" s="616"/>
      <c r="B244" s="515"/>
      <c r="C244" s="621"/>
      <c r="D244" s="523"/>
      <c r="E244" s="526"/>
      <c r="F244" s="529"/>
      <c r="G244" s="532"/>
      <c r="H244" s="532"/>
      <c r="I244" s="624"/>
      <c r="J244" s="538"/>
      <c r="K244" s="541"/>
      <c r="L244" s="494"/>
      <c r="M244" s="494"/>
      <c r="N244" s="651"/>
      <c r="O244" s="665"/>
      <c r="P244" s="517"/>
      <c r="Q244" s="506"/>
      <c r="R244" s="517"/>
      <c r="S244" s="506"/>
      <c r="T244" s="517"/>
      <c r="U244" s="506"/>
      <c r="V244" s="509"/>
      <c r="W244" s="506"/>
      <c r="X244" s="506"/>
      <c r="Y244" s="630"/>
      <c r="Z244" s="161">
        <v>3</v>
      </c>
      <c r="AA244" s="162" t="s">
        <v>512</v>
      </c>
      <c r="AB244" s="163" t="s">
        <v>170</v>
      </c>
      <c r="AC244" s="164" t="s">
        <v>513</v>
      </c>
      <c r="AD244" s="165" t="s">
        <v>1513</v>
      </c>
      <c r="AE244" s="163" t="s">
        <v>64</v>
      </c>
      <c r="AF244" s="166">
        <v>0.25</v>
      </c>
      <c r="AG244" s="163" t="s">
        <v>77</v>
      </c>
      <c r="AH244" s="166">
        <v>0.15</v>
      </c>
      <c r="AI244" s="167">
        <v>0.4</v>
      </c>
      <c r="AJ244" s="168">
        <v>0.12959999999999999</v>
      </c>
      <c r="AK244" s="168">
        <v>0.4</v>
      </c>
      <c r="AL244" s="169" t="s">
        <v>66</v>
      </c>
      <c r="AM244" s="169" t="s">
        <v>67</v>
      </c>
      <c r="AN244" s="169" t="s">
        <v>80</v>
      </c>
      <c r="AO244" s="500"/>
      <c r="AP244" s="500"/>
      <c r="AQ244" s="503"/>
      <c r="AR244" s="500"/>
      <c r="AS244" s="500"/>
      <c r="AT244" s="503"/>
      <c r="AU244" s="503"/>
      <c r="AV244" s="503"/>
      <c r="AW244" s="517"/>
      <c r="AX244" s="610"/>
      <c r="AY244" s="610"/>
      <c r="AZ244" s="606"/>
      <c r="BA244" s="606"/>
      <c r="BB244" s="520"/>
      <c r="BC244" s="606"/>
      <c r="BD244" s="606"/>
      <c r="BE244" s="606"/>
      <c r="BF244" s="494"/>
      <c r="BG244" s="494"/>
      <c r="BH244" s="494"/>
      <c r="BI244" s="564"/>
      <c r="BJ244" s="610"/>
      <c r="BK244" s="610"/>
      <c r="BL244" s="627"/>
    </row>
    <row r="245" spans="1:64" ht="76.5" x14ac:dyDescent="0.2">
      <c r="A245" s="616"/>
      <c r="B245" s="515"/>
      <c r="C245" s="621"/>
      <c r="D245" s="523"/>
      <c r="E245" s="526"/>
      <c r="F245" s="529"/>
      <c r="G245" s="532"/>
      <c r="H245" s="532"/>
      <c r="I245" s="624"/>
      <c r="J245" s="538"/>
      <c r="K245" s="541"/>
      <c r="L245" s="494"/>
      <c r="M245" s="494"/>
      <c r="N245" s="651"/>
      <c r="O245" s="665"/>
      <c r="P245" s="517"/>
      <c r="Q245" s="506"/>
      <c r="R245" s="517"/>
      <c r="S245" s="506"/>
      <c r="T245" s="517"/>
      <c r="U245" s="506"/>
      <c r="V245" s="509"/>
      <c r="W245" s="506"/>
      <c r="X245" s="506"/>
      <c r="Y245" s="630"/>
      <c r="Z245" s="161">
        <v>4</v>
      </c>
      <c r="AA245" s="164" t="s">
        <v>2050</v>
      </c>
      <c r="AB245" s="163" t="s">
        <v>170</v>
      </c>
      <c r="AC245" s="164" t="s">
        <v>513</v>
      </c>
      <c r="AD245" s="165" t="s">
        <v>1513</v>
      </c>
      <c r="AE245" s="163" t="s">
        <v>64</v>
      </c>
      <c r="AF245" s="166">
        <v>0.25</v>
      </c>
      <c r="AG245" s="163" t="s">
        <v>77</v>
      </c>
      <c r="AH245" s="166">
        <v>0.15</v>
      </c>
      <c r="AI245" s="167">
        <v>0.4</v>
      </c>
      <c r="AJ245" s="168">
        <v>7.7759999999999996E-2</v>
      </c>
      <c r="AK245" s="168">
        <v>0.4</v>
      </c>
      <c r="AL245" s="169" t="s">
        <v>66</v>
      </c>
      <c r="AM245" s="169" t="s">
        <v>67</v>
      </c>
      <c r="AN245" s="169" t="s">
        <v>80</v>
      </c>
      <c r="AO245" s="500"/>
      <c r="AP245" s="500"/>
      <c r="AQ245" s="503"/>
      <c r="AR245" s="500"/>
      <c r="AS245" s="500"/>
      <c r="AT245" s="503"/>
      <c r="AU245" s="503"/>
      <c r="AV245" s="503"/>
      <c r="AW245" s="517"/>
      <c r="AX245" s="610"/>
      <c r="AY245" s="610"/>
      <c r="AZ245" s="606"/>
      <c r="BA245" s="606"/>
      <c r="BB245" s="520"/>
      <c r="BC245" s="606"/>
      <c r="BD245" s="606"/>
      <c r="BE245" s="606"/>
      <c r="BF245" s="494"/>
      <c r="BG245" s="494"/>
      <c r="BH245" s="494"/>
      <c r="BI245" s="564"/>
      <c r="BJ245" s="610"/>
      <c r="BK245" s="610"/>
      <c r="BL245" s="627"/>
    </row>
    <row r="246" spans="1:64" x14ac:dyDescent="0.2">
      <c r="A246" s="616"/>
      <c r="B246" s="515"/>
      <c r="C246" s="621"/>
      <c r="D246" s="523"/>
      <c r="E246" s="526"/>
      <c r="F246" s="529"/>
      <c r="G246" s="532"/>
      <c r="H246" s="532"/>
      <c r="I246" s="624"/>
      <c r="J246" s="538"/>
      <c r="K246" s="541"/>
      <c r="L246" s="494"/>
      <c r="M246" s="494"/>
      <c r="N246" s="651"/>
      <c r="O246" s="665"/>
      <c r="P246" s="517"/>
      <c r="Q246" s="506"/>
      <c r="R246" s="517"/>
      <c r="S246" s="506"/>
      <c r="T246" s="517"/>
      <c r="U246" s="506"/>
      <c r="V246" s="509"/>
      <c r="W246" s="506"/>
      <c r="X246" s="506"/>
      <c r="Y246" s="630"/>
      <c r="Z246" s="161"/>
      <c r="AA246" s="170"/>
      <c r="AB246" s="163"/>
      <c r="AC246" s="164"/>
      <c r="AD246" s="165" t="s">
        <v>1510</v>
      </c>
      <c r="AE246" s="163"/>
      <c r="AF246" s="166" t="s">
        <v>1510</v>
      </c>
      <c r="AG246" s="163"/>
      <c r="AH246" s="166" t="s">
        <v>1510</v>
      </c>
      <c r="AI246" s="167" t="s">
        <v>1510</v>
      </c>
      <c r="AJ246" s="168" t="s">
        <v>1510</v>
      </c>
      <c r="AK246" s="168" t="s">
        <v>1510</v>
      </c>
      <c r="AL246" s="169"/>
      <c r="AM246" s="169"/>
      <c r="AN246" s="169"/>
      <c r="AO246" s="500"/>
      <c r="AP246" s="500"/>
      <c r="AQ246" s="503"/>
      <c r="AR246" s="500"/>
      <c r="AS246" s="500"/>
      <c r="AT246" s="503"/>
      <c r="AU246" s="503"/>
      <c r="AV246" s="503"/>
      <c r="AW246" s="517"/>
      <c r="AX246" s="610"/>
      <c r="AY246" s="610"/>
      <c r="AZ246" s="606"/>
      <c r="BA246" s="606"/>
      <c r="BB246" s="520"/>
      <c r="BC246" s="606"/>
      <c r="BD246" s="606"/>
      <c r="BE246" s="606"/>
      <c r="BF246" s="494"/>
      <c r="BG246" s="494"/>
      <c r="BH246" s="494"/>
      <c r="BI246" s="564"/>
      <c r="BJ246" s="610"/>
      <c r="BK246" s="610"/>
      <c r="BL246" s="627"/>
    </row>
    <row r="247" spans="1:64" ht="13.5" thickBot="1" x14ac:dyDescent="0.25">
      <c r="A247" s="616"/>
      <c r="B247" s="515"/>
      <c r="C247" s="621"/>
      <c r="D247" s="524"/>
      <c r="E247" s="527"/>
      <c r="F247" s="530"/>
      <c r="G247" s="533"/>
      <c r="H247" s="533"/>
      <c r="I247" s="625"/>
      <c r="J247" s="539"/>
      <c r="K247" s="542"/>
      <c r="L247" s="495"/>
      <c r="M247" s="495"/>
      <c r="N247" s="652"/>
      <c r="O247" s="666"/>
      <c r="P247" s="518"/>
      <c r="Q247" s="507"/>
      <c r="R247" s="518"/>
      <c r="S247" s="507"/>
      <c r="T247" s="518"/>
      <c r="U247" s="507"/>
      <c r="V247" s="510"/>
      <c r="W247" s="507"/>
      <c r="X247" s="507"/>
      <c r="Y247" s="631"/>
      <c r="Z247" s="171"/>
      <c r="AA247" s="280"/>
      <c r="AB247" s="266"/>
      <c r="AC247" s="184"/>
      <c r="AD247" s="281" t="s">
        <v>1510</v>
      </c>
      <c r="AE247" s="266"/>
      <c r="AF247" s="268" t="s">
        <v>1510</v>
      </c>
      <c r="AG247" s="266"/>
      <c r="AH247" s="268" t="s">
        <v>1510</v>
      </c>
      <c r="AI247" s="282" t="s">
        <v>1510</v>
      </c>
      <c r="AJ247" s="272" t="s">
        <v>1510</v>
      </c>
      <c r="AK247" s="272" t="s">
        <v>1510</v>
      </c>
      <c r="AL247" s="221"/>
      <c r="AM247" s="221"/>
      <c r="AN247" s="221"/>
      <c r="AO247" s="501"/>
      <c r="AP247" s="501"/>
      <c r="AQ247" s="504"/>
      <c r="AR247" s="501"/>
      <c r="AS247" s="501"/>
      <c r="AT247" s="504"/>
      <c r="AU247" s="504"/>
      <c r="AV247" s="504"/>
      <c r="AW247" s="518"/>
      <c r="AX247" s="611"/>
      <c r="AY247" s="611"/>
      <c r="AZ247" s="607"/>
      <c r="BA247" s="607"/>
      <c r="BB247" s="521"/>
      <c r="BC247" s="607"/>
      <c r="BD247" s="607"/>
      <c r="BE247" s="607"/>
      <c r="BF247" s="495"/>
      <c r="BG247" s="495"/>
      <c r="BH247" s="495"/>
      <c r="BI247" s="565"/>
      <c r="BJ247" s="611"/>
      <c r="BK247" s="611"/>
      <c r="BL247" s="628"/>
    </row>
    <row r="248" spans="1:64" ht="62.25" x14ac:dyDescent="0.2">
      <c r="A248" s="616"/>
      <c r="B248" s="515"/>
      <c r="C248" s="621"/>
      <c r="D248" s="522" t="s">
        <v>162</v>
      </c>
      <c r="E248" s="525" t="s">
        <v>133</v>
      </c>
      <c r="F248" s="528">
        <v>2</v>
      </c>
      <c r="G248" s="493" t="s">
        <v>514</v>
      </c>
      <c r="H248" s="531"/>
      <c r="I248" s="534" t="s">
        <v>2048</v>
      </c>
      <c r="J248" s="537" t="s">
        <v>16</v>
      </c>
      <c r="K248" s="540" t="s">
        <v>519</v>
      </c>
      <c r="L248" s="493"/>
      <c r="M248" s="493"/>
      <c r="N248" s="650" t="s">
        <v>2049</v>
      </c>
      <c r="O248" s="664">
        <v>0.7</v>
      </c>
      <c r="P248" s="516" t="s">
        <v>62</v>
      </c>
      <c r="Q248" s="505">
        <v>0.6</v>
      </c>
      <c r="R248" s="516" t="s">
        <v>9</v>
      </c>
      <c r="S248" s="505">
        <v>0.4</v>
      </c>
      <c r="T248" s="516" t="s">
        <v>9</v>
      </c>
      <c r="U248" s="505">
        <v>0.4</v>
      </c>
      <c r="V248" s="508" t="s">
        <v>9</v>
      </c>
      <c r="W248" s="505">
        <v>0.4</v>
      </c>
      <c r="X248" s="505" t="s">
        <v>1921</v>
      </c>
      <c r="Y248" s="502" t="s">
        <v>10</v>
      </c>
      <c r="Z248" s="152">
        <v>1</v>
      </c>
      <c r="AA248" s="181" t="s">
        <v>510</v>
      </c>
      <c r="AB248" s="180" t="s">
        <v>170</v>
      </c>
      <c r="AC248" s="179" t="s">
        <v>511</v>
      </c>
      <c r="AD248" s="276" t="s">
        <v>1513</v>
      </c>
      <c r="AE248" s="180" t="s">
        <v>64</v>
      </c>
      <c r="AF248" s="277">
        <v>0.25</v>
      </c>
      <c r="AG248" s="237" t="s">
        <v>77</v>
      </c>
      <c r="AH248" s="277">
        <v>0.15</v>
      </c>
      <c r="AI248" s="278">
        <v>0.4</v>
      </c>
      <c r="AJ248" s="279">
        <v>0.36</v>
      </c>
      <c r="AK248" s="279">
        <v>0.4</v>
      </c>
      <c r="AL248" s="206" t="s">
        <v>66</v>
      </c>
      <c r="AM248" s="206" t="s">
        <v>67</v>
      </c>
      <c r="AN248" s="206" t="s">
        <v>80</v>
      </c>
      <c r="AO248" s="499">
        <v>0.6</v>
      </c>
      <c r="AP248" s="499">
        <v>0.216</v>
      </c>
      <c r="AQ248" s="502" t="s">
        <v>71</v>
      </c>
      <c r="AR248" s="499">
        <v>0.4</v>
      </c>
      <c r="AS248" s="499">
        <v>0.4</v>
      </c>
      <c r="AT248" s="502" t="s">
        <v>9</v>
      </c>
      <c r="AU248" s="502" t="s">
        <v>10</v>
      </c>
      <c r="AV248" s="502" t="s">
        <v>10</v>
      </c>
      <c r="AW248" s="516" t="s">
        <v>167</v>
      </c>
      <c r="AX248" s="493" t="s">
        <v>515</v>
      </c>
      <c r="AY248" s="493" t="s">
        <v>516</v>
      </c>
      <c r="AZ248" s="493" t="s">
        <v>517</v>
      </c>
      <c r="BA248" s="493" t="s">
        <v>2051</v>
      </c>
      <c r="BB248" s="519">
        <v>45291</v>
      </c>
      <c r="BC248" s="493"/>
      <c r="BD248" s="493"/>
      <c r="BE248" s="511"/>
      <c r="BF248" s="511"/>
      <c r="BG248" s="511"/>
      <c r="BH248" s="511"/>
      <c r="BI248" s="511"/>
      <c r="BJ248" s="493"/>
      <c r="BK248" s="493"/>
      <c r="BL248" s="496"/>
    </row>
    <row r="249" spans="1:64" ht="76.5" x14ac:dyDescent="0.2">
      <c r="A249" s="616"/>
      <c r="B249" s="515"/>
      <c r="C249" s="621"/>
      <c r="D249" s="523"/>
      <c r="E249" s="526"/>
      <c r="F249" s="529"/>
      <c r="G249" s="494"/>
      <c r="H249" s="532"/>
      <c r="I249" s="535"/>
      <c r="J249" s="538"/>
      <c r="K249" s="541"/>
      <c r="L249" s="494"/>
      <c r="M249" s="494"/>
      <c r="N249" s="651"/>
      <c r="O249" s="665"/>
      <c r="P249" s="517"/>
      <c r="Q249" s="506"/>
      <c r="R249" s="517"/>
      <c r="S249" s="506"/>
      <c r="T249" s="517"/>
      <c r="U249" s="506"/>
      <c r="V249" s="509"/>
      <c r="W249" s="506"/>
      <c r="X249" s="506"/>
      <c r="Y249" s="503"/>
      <c r="Z249" s="161">
        <v>2</v>
      </c>
      <c r="AA249" s="164" t="s">
        <v>507</v>
      </c>
      <c r="AB249" s="163" t="s">
        <v>170</v>
      </c>
      <c r="AC249" s="164" t="s">
        <v>508</v>
      </c>
      <c r="AD249" s="182" t="s">
        <v>1513</v>
      </c>
      <c r="AE249" s="163" t="s">
        <v>64</v>
      </c>
      <c r="AF249" s="166">
        <v>0.25</v>
      </c>
      <c r="AG249" s="163" t="s">
        <v>77</v>
      </c>
      <c r="AH249" s="166">
        <v>0.15</v>
      </c>
      <c r="AI249" s="167">
        <v>0.4</v>
      </c>
      <c r="AJ249" s="183">
        <v>0.216</v>
      </c>
      <c r="AK249" s="183">
        <v>0.4</v>
      </c>
      <c r="AL249" s="169" t="s">
        <v>66</v>
      </c>
      <c r="AM249" s="169" t="s">
        <v>67</v>
      </c>
      <c r="AN249" s="169" t="s">
        <v>80</v>
      </c>
      <c r="AO249" s="500"/>
      <c r="AP249" s="500"/>
      <c r="AQ249" s="503"/>
      <c r="AR249" s="500"/>
      <c r="AS249" s="500"/>
      <c r="AT249" s="503"/>
      <c r="AU249" s="503"/>
      <c r="AV249" s="503"/>
      <c r="AW249" s="517"/>
      <c r="AX249" s="494"/>
      <c r="AY249" s="494"/>
      <c r="AZ249" s="494"/>
      <c r="BA249" s="494"/>
      <c r="BB249" s="520"/>
      <c r="BC249" s="494"/>
      <c r="BD249" s="494"/>
      <c r="BE249" s="512"/>
      <c r="BF249" s="512"/>
      <c r="BG249" s="512"/>
      <c r="BH249" s="512"/>
      <c r="BI249" s="512"/>
      <c r="BJ249" s="494"/>
      <c r="BK249" s="494"/>
      <c r="BL249" s="497"/>
    </row>
    <row r="250" spans="1:64" ht="62.25" x14ac:dyDescent="0.2">
      <c r="A250" s="616"/>
      <c r="B250" s="515"/>
      <c r="C250" s="621"/>
      <c r="D250" s="523"/>
      <c r="E250" s="526"/>
      <c r="F250" s="529"/>
      <c r="G250" s="494"/>
      <c r="H250" s="532"/>
      <c r="I250" s="535"/>
      <c r="J250" s="538"/>
      <c r="K250" s="541"/>
      <c r="L250" s="494"/>
      <c r="M250" s="494"/>
      <c r="N250" s="651"/>
      <c r="O250" s="665"/>
      <c r="P250" s="517"/>
      <c r="Q250" s="506"/>
      <c r="R250" s="517"/>
      <c r="S250" s="506"/>
      <c r="T250" s="517"/>
      <c r="U250" s="506"/>
      <c r="V250" s="509"/>
      <c r="W250" s="506"/>
      <c r="X250" s="506"/>
      <c r="Y250" s="503"/>
      <c r="Z250" s="161"/>
      <c r="AA250" s="162"/>
      <c r="AB250" s="163"/>
      <c r="AC250" s="164"/>
      <c r="AD250" s="165" t="str">
        <f>IF(OR(AE250="Preventivo",AE250="Detectivo"),"Probabilidad",IF(AE250="Correctivo","Impacto",""))</f>
        <v>Probabilidad</v>
      </c>
      <c r="AE250" s="163" t="s">
        <v>64</v>
      </c>
      <c r="AF250" s="166">
        <f t="shared" ref="AF250:AF253" si="24">IF(AE250="","",IF(AE250="Preventivo",25%,IF(AE250="Detectivo",15%,IF(AE250="Correctivo",10%))))</f>
        <v>0.25</v>
      </c>
      <c r="AG250" s="163" t="s">
        <v>77</v>
      </c>
      <c r="AH250" s="166">
        <f t="shared" ref="AH250:AH253" si="25">IF(AG250="Automático",25%,IF(AG250="Manual",15%,""))</f>
        <v>0.15</v>
      </c>
      <c r="AI250" s="167">
        <f t="shared" ref="AI250:AI253" si="26">IF(OR(AF250="",AH250=""),"",AF250+AH250)</f>
        <v>0.4</v>
      </c>
      <c r="AJ250" s="168">
        <f>IFERROR(IF(AND(AD249="Probabilidad",AD250="Probabilidad"),(AJ249-(+AJ249*AI250)),IF(AND(AD249="Impacto",AD250="Probabilidad"),(AJ248-(+AJ248*AI250)),IF(AD250="Impacto",AJ249,""))),"")</f>
        <v>0.12959999999999999</v>
      </c>
      <c r="AK250" s="168">
        <f>IFERROR(IF(AND(AD249="Impacto",AD250="Impacto"),(AK249-(+AK249*AI250)),IF(AND(AD249="Probabilidad",AD250="Impacto"),(AK248-(+AK248*AI250)),IF(AD250="Probabilidad",AK249,""))),"")</f>
        <v>0.4</v>
      </c>
      <c r="AL250" s="169" t="s">
        <v>66</v>
      </c>
      <c r="AM250" s="169" t="s">
        <v>67</v>
      </c>
      <c r="AN250" s="169" t="s">
        <v>80</v>
      </c>
      <c r="AO250" s="500"/>
      <c r="AP250" s="500"/>
      <c r="AQ250" s="503"/>
      <c r="AR250" s="500"/>
      <c r="AS250" s="500"/>
      <c r="AT250" s="503"/>
      <c r="AU250" s="503"/>
      <c r="AV250" s="503"/>
      <c r="AW250" s="517"/>
      <c r="AX250" s="494"/>
      <c r="AY250" s="494"/>
      <c r="AZ250" s="494"/>
      <c r="BA250" s="494"/>
      <c r="BB250" s="520"/>
      <c r="BC250" s="494"/>
      <c r="BD250" s="494"/>
      <c r="BE250" s="512"/>
      <c r="BF250" s="512"/>
      <c r="BG250" s="512"/>
      <c r="BH250" s="512"/>
      <c r="BI250" s="512"/>
      <c r="BJ250" s="494"/>
      <c r="BK250" s="494"/>
      <c r="BL250" s="497"/>
    </row>
    <row r="251" spans="1:64" x14ac:dyDescent="0.2">
      <c r="A251" s="616"/>
      <c r="B251" s="515"/>
      <c r="C251" s="621"/>
      <c r="D251" s="523"/>
      <c r="E251" s="526"/>
      <c r="F251" s="529"/>
      <c r="G251" s="494"/>
      <c r="H251" s="532"/>
      <c r="I251" s="535"/>
      <c r="J251" s="538"/>
      <c r="K251" s="541"/>
      <c r="L251" s="494"/>
      <c r="M251" s="494"/>
      <c r="N251" s="651"/>
      <c r="O251" s="665"/>
      <c r="P251" s="517"/>
      <c r="Q251" s="506"/>
      <c r="R251" s="517"/>
      <c r="S251" s="506"/>
      <c r="T251" s="517"/>
      <c r="U251" s="506"/>
      <c r="V251" s="509"/>
      <c r="W251" s="506"/>
      <c r="X251" s="506"/>
      <c r="Y251" s="503"/>
      <c r="Z251" s="161"/>
      <c r="AA251" s="184"/>
      <c r="AB251" s="266"/>
      <c r="AC251" s="184"/>
      <c r="AD251" s="255" t="str">
        <f t="shared" ref="AD251:AD253" si="27">IF(OR(AE251="Preventivo",AE251="Detectivo"),"Probabilidad",IF(AE251="Correctivo","Impacto",""))</f>
        <v/>
      </c>
      <c r="AE251" s="266"/>
      <c r="AF251" s="270" t="str">
        <f t="shared" si="24"/>
        <v/>
      </c>
      <c r="AG251" s="266"/>
      <c r="AH251" s="270" t="str">
        <f t="shared" si="25"/>
        <v/>
      </c>
      <c r="AI251" s="271" t="str">
        <f t="shared" si="26"/>
        <v/>
      </c>
      <c r="AJ251" s="272" t="str">
        <f>IFERROR(IF(AND(AD250="Probabilidad",AD251="Probabilidad"),(AJ250-(+AJ250*AI251)),IF(AND(AD250="Impacto",AD251="Probabilidad"),(AJ249-(+AJ249*AI251)),IF(AD251="Impacto",AJ250,""))),"")</f>
        <v/>
      </c>
      <c r="AK251" s="272" t="str">
        <f>IFERROR(IF(AND(AD250="Impacto",AD251="Impacto"),(AK250-(+AK250*AI251)),IF(AND(AD250="Probabilidad",AD251="Impacto"),(AK249-(+AK249*AI251)),IF(AD251="Probabilidad",AK250,""))),"")</f>
        <v/>
      </c>
      <c r="AL251" s="221"/>
      <c r="AM251" s="221"/>
      <c r="AN251" s="221"/>
      <c r="AO251" s="500"/>
      <c r="AP251" s="500"/>
      <c r="AQ251" s="503"/>
      <c r="AR251" s="500"/>
      <c r="AS251" s="500"/>
      <c r="AT251" s="503"/>
      <c r="AU251" s="503"/>
      <c r="AV251" s="503"/>
      <c r="AW251" s="517"/>
      <c r="AX251" s="494"/>
      <c r="AY251" s="494"/>
      <c r="AZ251" s="494"/>
      <c r="BA251" s="494"/>
      <c r="BB251" s="520"/>
      <c r="BC251" s="494"/>
      <c r="BD251" s="494"/>
      <c r="BE251" s="512"/>
      <c r="BF251" s="512"/>
      <c r="BG251" s="512"/>
      <c r="BH251" s="512"/>
      <c r="BI251" s="512"/>
      <c r="BJ251" s="494"/>
      <c r="BK251" s="494"/>
      <c r="BL251" s="497"/>
    </row>
    <row r="252" spans="1:64" x14ac:dyDescent="0.2">
      <c r="A252" s="616"/>
      <c r="B252" s="515"/>
      <c r="C252" s="621"/>
      <c r="D252" s="523"/>
      <c r="E252" s="526"/>
      <c r="F252" s="529"/>
      <c r="G252" s="494"/>
      <c r="H252" s="532"/>
      <c r="I252" s="535"/>
      <c r="J252" s="538"/>
      <c r="K252" s="541"/>
      <c r="L252" s="494"/>
      <c r="M252" s="494"/>
      <c r="N252" s="651"/>
      <c r="O252" s="665"/>
      <c r="P252" s="517"/>
      <c r="Q252" s="506"/>
      <c r="R252" s="517"/>
      <c r="S252" s="506"/>
      <c r="T252" s="517"/>
      <c r="U252" s="506"/>
      <c r="V252" s="509"/>
      <c r="W252" s="506"/>
      <c r="X252" s="506"/>
      <c r="Y252" s="503"/>
      <c r="Z252" s="161"/>
      <c r="AA252" s="186"/>
      <c r="AB252" s="163"/>
      <c r="AC252" s="164"/>
      <c r="AD252" s="165" t="str">
        <f t="shared" si="27"/>
        <v/>
      </c>
      <c r="AE252" s="163"/>
      <c r="AF252" s="166" t="str">
        <f t="shared" si="24"/>
        <v/>
      </c>
      <c r="AG252" s="163"/>
      <c r="AH252" s="166" t="str">
        <f t="shared" si="25"/>
        <v/>
      </c>
      <c r="AI252" s="167" t="str">
        <f t="shared" si="26"/>
        <v/>
      </c>
      <c r="AJ252" s="168" t="str">
        <f>IFERROR(IF(AND(AD251="Probabilidad",AD252="Probabilidad"),(AJ251-(+AJ251*AI252)),IF(AND(AD251="Impacto",AD252="Probabilidad"),(AJ250-(+AJ250*AI252)),IF(AD252="Impacto",AJ251,""))),"")</f>
        <v/>
      </c>
      <c r="AK252" s="168" t="str">
        <f>IFERROR(IF(AND(AD251="Impacto",AD252="Impacto"),(AK251-(+AK251*AI252)),IF(AND(AD251="Probabilidad",AD252="Impacto"),(AK250-(+AK250*AI252)),IF(AD252="Probabilidad",AK251,""))),"")</f>
        <v/>
      </c>
      <c r="AL252" s="169"/>
      <c r="AM252" s="169"/>
      <c r="AN252" s="169"/>
      <c r="AO252" s="500"/>
      <c r="AP252" s="500"/>
      <c r="AQ252" s="503"/>
      <c r="AR252" s="500"/>
      <c r="AS252" s="500"/>
      <c r="AT252" s="503"/>
      <c r="AU252" s="503"/>
      <c r="AV252" s="503"/>
      <c r="AW252" s="517"/>
      <c r="AX252" s="494"/>
      <c r="AY252" s="494"/>
      <c r="AZ252" s="494"/>
      <c r="BA252" s="494"/>
      <c r="BB252" s="520"/>
      <c r="BC252" s="494"/>
      <c r="BD252" s="494"/>
      <c r="BE252" s="512"/>
      <c r="BF252" s="512"/>
      <c r="BG252" s="512"/>
      <c r="BH252" s="512"/>
      <c r="BI252" s="512"/>
      <c r="BJ252" s="494"/>
      <c r="BK252" s="494"/>
      <c r="BL252" s="497"/>
    </row>
    <row r="253" spans="1:64" ht="13.5" thickBot="1" x14ac:dyDescent="0.25">
      <c r="A253" s="616"/>
      <c r="B253" s="515"/>
      <c r="C253" s="621"/>
      <c r="D253" s="524"/>
      <c r="E253" s="527"/>
      <c r="F253" s="530"/>
      <c r="G253" s="495"/>
      <c r="H253" s="533"/>
      <c r="I253" s="536"/>
      <c r="J253" s="539"/>
      <c r="K253" s="542"/>
      <c r="L253" s="495"/>
      <c r="M253" s="495"/>
      <c r="N253" s="652"/>
      <c r="O253" s="666"/>
      <c r="P253" s="518"/>
      <c r="Q253" s="507"/>
      <c r="R253" s="518"/>
      <c r="S253" s="507"/>
      <c r="T253" s="518"/>
      <c r="U253" s="507"/>
      <c r="V253" s="510"/>
      <c r="W253" s="507"/>
      <c r="X253" s="507"/>
      <c r="Y253" s="504"/>
      <c r="Z253" s="171"/>
      <c r="AA253" s="172"/>
      <c r="AB253" s="173"/>
      <c r="AC253" s="172"/>
      <c r="AD253" s="174" t="str">
        <f t="shared" si="27"/>
        <v/>
      </c>
      <c r="AE253" s="173"/>
      <c r="AF253" s="175" t="str">
        <f t="shared" si="24"/>
        <v/>
      </c>
      <c r="AG253" s="173"/>
      <c r="AH253" s="175" t="str">
        <f t="shared" si="25"/>
        <v/>
      </c>
      <c r="AI253" s="176" t="str">
        <f t="shared" si="26"/>
        <v/>
      </c>
      <c r="AJ253" s="168" t="str">
        <f>IFERROR(IF(AND(AD252="Probabilidad",AD253="Probabilidad"),(AJ252-(+AJ252*AI253)),IF(AND(AD252="Impacto",AD253="Probabilidad"),(AJ251-(+AJ251*AI253)),IF(AD253="Impacto",AJ252,""))),"")</f>
        <v/>
      </c>
      <c r="AK253" s="168" t="str">
        <f>IFERROR(IF(AND(AD252="Impacto",AD253="Impacto"),(AK252-(+AK252*AI253)),IF(AND(AD252="Probabilidad",AD253="Impacto"),(AK251-(+AK251*AI253)),IF(AD253="Probabilidad",AK252,""))),"")</f>
        <v/>
      </c>
      <c r="AL253" s="178"/>
      <c r="AM253" s="178"/>
      <c r="AN253" s="178"/>
      <c r="AO253" s="501"/>
      <c r="AP253" s="501"/>
      <c r="AQ253" s="504"/>
      <c r="AR253" s="501"/>
      <c r="AS253" s="501"/>
      <c r="AT253" s="504"/>
      <c r="AU253" s="504"/>
      <c r="AV253" s="504"/>
      <c r="AW253" s="518"/>
      <c r="AX253" s="495"/>
      <c r="AY253" s="495"/>
      <c r="AZ253" s="495"/>
      <c r="BA253" s="495"/>
      <c r="BB253" s="521"/>
      <c r="BC253" s="495"/>
      <c r="BD253" s="495"/>
      <c r="BE253" s="513"/>
      <c r="BF253" s="513"/>
      <c r="BG253" s="513"/>
      <c r="BH253" s="513"/>
      <c r="BI253" s="513"/>
      <c r="BJ253" s="495"/>
      <c r="BK253" s="495"/>
      <c r="BL253" s="553"/>
    </row>
    <row r="254" spans="1:64" ht="173.25" customHeight="1" x14ac:dyDescent="0.2">
      <c r="A254" s="615" t="s">
        <v>108</v>
      </c>
      <c r="B254" s="618" t="s">
        <v>89</v>
      </c>
      <c r="C254" s="620" t="s">
        <v>546</v>
      </c>
      <c r="D254" s="522" t="s">
        <v>162</v>
      </c>
      <c r="E254" s="525" t="s">
        <v>129</v>
      </c>
      <c r="F254" s="528">
        <v>1</v>
      </c>
      <c r="G254" s="531" t="s">
        <v>547</v>
      </c>
      <c r="H254" s="531"/>
      <c r="I254" s="623" t="s">
        <v>605</v>
      </c>
      <c r="J254" s="537" t="s">
        <v>17</v>
      </c>
      <c r="K254" s="540" t="s">
        <v>2052</v>
      </c>
      <c r="L254" s="493"/>
      <c r="M254" s="493"/>
      <c r="N254" s="531" t="s">
        <v>548</v>
      </c>
      <c r="O254" s="563">
        <v>1</v>
      </c>
      <c r="P254" s="516" t="s">
        <v>62</v>
      </c>
      <c r="Q254" s="505">
        <v>0.6</v>
      </c>
      <c r="R254" s="516" t="s">
        <v>9</v>
      </c>
      <c r="S254" s="505">
        <v>0.4</v>
      </c>
      <c r="T254" s="516" t="s">
        <v>10</v>
      </c>
      <c r="U254" s="505">
        <v>0.6</v>
      </c>
      <c r="V254" s="508" t="s">
        <v>10</v>
      </c>
      <c r="W254" s="505">
        <v>0.6</v>
      </c>
      <c r="X254" s="505" t="s">
        <v>1516</v>
      </c>
      <c r="Y254" s="629" t="s">
        <v>10</v>
      </c>
      <c r="Z254" s="152">
        <v>1</v>
      </c>
      <c r="AA254" s="283" t="s">
        <v>2060</v>
      </c>
      <c r="AB254" s="154" t="s">
        <v>170</v>
      </c>
      <c r="AC254" s="153" t="s">
        <v>549</v>
      </c>
      <c r="AD254" s="155" t="s">
        <v>1513</v>
      </c>
      <c r="AE254" s="154" t="s">
        <v>64</v>
      </c>
      <c r="AF254" s="156">
        <v>0.25</v>
      </c>
      <c r="AG254" s="154" t="s">
        <v>77</v>
      </c>
      <c r="AH254" s="156">
        <v>0.15</v>
      </c>
      <c r="AI254" s="157">
        <v>0.4</v>
      </c>
      <c r="AJ254" s="158">
        <v>0.36</v>
      </c>
      <c r="AK254" s="158">
        <v>0.6</v>
      </c>
      <c r="AL254" s="159" t="s">
        <v>66</v>
      </c>
      <c r="AM254" s="159" t="s">
        <v>67</v>
      </c>
      <c r="AN254" s="159" t="s">
        <v>80</v>
      </c>
      <c r="AO254" s="499">
        <v>0.6</v>
      </c>
      <c r="AP254" s="499">
        <v>2.7993599999999997E-2</v>
      </c>
      <c r="AQ254" s="502" t="s">
        <v>70</v>
      </c>
      <c r="AR254" s="499">
        <v>0.6</v>
      </c>
      <c r="AS254" s="499">
        <v>0.6</v>
      </c>
      <c r="AT254" s="502" t="s">
        <v>10</v>
      </c>
      <c r="AU254" s="502" t="s">
        <v>10</v>
      </c>
      <c r="AV254" s="502" t="s">
        <v>10</v>
      </c>
      <c r="AW254" s="516" t="s">
        <v>167</v>
      </c>
      <c r="AX254" s="609" t="s">
        <v>1585</v>
      </c>
      <c r="AY254" s="609" t="s">
        <v>1586</v>
      </c>
      <c r="AZ254" s="609" t="s">
        <v>550</v>
      </c>
      <c r="BA254" s="609" t="s">
        <v>551</v>
      </c>
      <c r="BB254" s="609" t="s">
        <v>1567</v>
      </c>
      <c r="BC254" s="605"/>
      <c r="BD254" s="605"/>
      <c r="BE254" s="605"/>
      <c r="BF254" s="493"/>
      <c r="BG254" s="493"/>
      <c r="BH254" s="493"/>
      <c r="BI254" s="563"/>
      <c r="BJ254" s="609"/>
      <c r="BK254" s="609"/>
      <c r="BL254" s="496"/>
    </row>
    <row r="255" spans="1:64" ht="70.5" customHeight="1" x14ac:dyDescent="0.2">
      <c r="A255" s="616"/>
      <c r="B255" s="515"/>
      <c r="C255" s="621"/>
      <c r="D255" s="523"/>
      <c r="E255" s="526"/>
      <c r="F255" s="529"/>
      <c r="G255" s="532"/>
      <c r="H255" s="532"/>
      <c r="I255" s="624"/>
      <c r="J255" s="538"/>
      <c r="K255" s="541"/>
      <c r="L255" s="494"/>
      <c r="M255" s="494"/>
      <c r="N255" s="532"/>
      <c r="O255" s="564"/>
      <c r="P255" s="517"/>
      <c r="Q255" s="506"/>
      <c r="R255" s="517"/>
      <c r="S255" s="506"/>
      <c r="T255" s="517"/>
      <c r="U255" s="506"/>
      <c r="V255" s="509"/>
      <c r="W255" s="506"/>
      <c r="X255" s="506"/>
      <c r="Y255" s="630"/>
      <c r="Z255" s="161">
        <v>2</v>
      </c>
      <c r="AA255" s="162" t="s">
        <v>552</v>
      </c>
      <c r="AB255" s="169" t="s">
        <v>165</v>
      </c>
      <c r="AC255" s="162" t="s">
        <v>553</v>
      </c>
      <c r="AD255" s="165" t="s">
        <v>1513</v>
      </c>
      <c r="AE255" s="163" t="s">
        <v>64</v>
      </c>
      <c r="AF255" s="166">
        <v>0.25</v>
      </c>
      <c r="AG255" s="163" t="s">
        <v>77</v>
      </c>
      <c r="AH255" s="166">
        <v>0.15</v>
      </c>
      <c r="AI255" s="167">
        <v>0.4</v>
      </c>
      <c r="AJ255" s="168">
        <v>0.216</v>
      </c>
      <c r="AK255" s="168">
        <v>0.6</v>
      </c>
      <c r="AL255" s="169" t="s">
        <v>66</v>
      </c>
      <c r="AM255" s="169" t="s">
        <v>67</v>
      </c>
      <c r="AN255" s="169" t="s">
        <v>80</v>
      </c>
      <c r="AO255" s="500"/>
      <c r="AP255" s="500"/>
      <c r="AQ255" s="503"/>
      <c r="AR255" s="500"/>
      <c r="AS255" s="500"/>
      <c r="AT255" s="503"/>
      <c r="AU255" s="503"/>
      <c r="AV255" s="503"/>
      <c r="AW255" s="517"/>
      <c r="AX255" s="610"/>
      <c r="AY255" s="610"/>
      <c r="AZ255" s="610"/>
      <c r="BA255" s="610"/>
      <c r="BB255" s="610"/>
      <c r="BC255" s="606"/>
      <c r="BD255" s="606"/>
      <c r="BE255" s="606"/>
      <c r="BF255" s="494"/>
      <c r="BG255" s="494"/>
      <c r="BH255" s="494"/>
      <c r="BI255" s="564"/>
      <c r="BJ255" s="610"/>
      <c r="BK255" s="610"/>
      <c r="BL255" s="497"/>
    </row>
    <row r="256" spans="1:64" ht="62.25" x14ac:dyDescent="0.2">
      <c r="A256" s="616"/>
      <c r="B256" s="515"/>
      <c r="C256" s="621"/>
      <c r="D256" s="523"/>
      <c r="E256" s="526"/>
      <c r="F256" s="529"/>
      <c r="G256" s="532"/>
      <c r="H256" s="532"/>
      <c r="I256" s="624"/>
      <c r="J256" s="538"/>
      <c r="K256" s="541"/>
      <c r="L256" s="494"/>
      <c r="M256" s="494"/>
      <c r="N256" s="532"/>
      <c r="O256" s="564"/>
      <c r="P256" s="517"/>
      <c r="Q256" s="506"/>
      <c r="R256" s="517"/>
      <c r="S256" s="506"/>
      <c r="T256" s="517"/>
      <c r="U256" s="506"/>
      <c r="V256" s="509"/>
      <c r="W256" s="506"/>
      <c r="X256" s="506"/>
      <c r="Y256" s="630"/>
      <c r="Z256" s="161">
        <v>3</v>
      </c>
      <c r="AA256" s="162" t="s">
        <v>2061</v>
      </c>
      <c r="AB256" s="163" t="s">
        <v>170</v>
      </c>
      <c r="AC256" s="164" t="s">
        <v>554</v>
      </c>
      <c r="AD256" s="165" t="s">
        <v>1513</v>
      </c>
      <c r="AE256" s="163" t="s">
        <v>64</v>
      </c>
      <c r="AF256" s="166">
        <v>0.25</v>
      </c>
      <c r="AG256" s="163" t="s">
        <v>77</v>
      </c>
      <c r="AH256" s="166">
        <v>0.15</v>
      </c>
      <c r="AI256" s="167">
        <v>0.4</v>
      </c>
      <c r="AJ256" s="168">
        <v>0.12959999999999999</v>
      </c>
      <c r="AK256" s="168">
        <v>0.6</v>
      </c>
      <c r="AL256" s="169" t="s">
        <v>66</v>
      </c>
      <c r="AM256" s="169" t="s">
        <v>67</v>
      </c>
      <c r="AN256" s="169" t="s">
        <v>80</v>
      </c>
      <c r="AO256" s="500"/>
      <c r="AP256" s="500"/>
      <c r="AQ256" s="503"/>
      <c r="AR256" s="500"/>
      <c r="AS256" s="500"/>
      <c r="AT256" s="503"/>
      <c r="AU256" s="503"/>
      <c r="AV256" s="503"/>
      <c r="AW256" s="517"/>
      <c r="AX256" s="610"/>
      <c r="AY256" s="610"/>
      <c r="AZ256" s="610"/>
      <c r="BA256" s="610"/>
      <c r="BB256" s="610"/>
      <c r="BC256" s="606"/>
      <c r="BD256" s="606"/>
      <c r="BE256" s="606"/>
      <c r="BF256" s="494"/>
      <c r="BG256" s="494"/>
      <c r="BH256" s="494"/>
      <c r="BI256" s="564"/>
      <c r="BJ256" s="610"/>
      <c r="BK256" s="610"/>
      <c r="BL256" s="497"/>
    </row>
    <row r="257" spans="1:64" ht="63.75" x14ac:dyDescent="0.2">
      <c r="A257" s="616"/>
      <c r="B257" s="515"/>
      <c r="C257" s="621"/>
      <c r="D257" s="523"/>
      <c r="E257" s="526"/>
      <c r="F257" s="529"/>
      <c r="G257" s="532"/>
      <c r="H257" s="532"/>
      <c r="I257" s="624"/>
      <c r="J257" s="538"/>
      <c r="K257" s="541"/>
      <c r="L257" s="494"/>
      <c r="M257" s="494"/>
      <c r="N257" s="532"/>
      <c r="O257" s="564"/>
      <c r="P257" s="517"/>
      <c r="Q257" s="506"/>
      <c r="R257" s="517"/>
      <c r="S257" s="506"/>
      <c r="T257" s="517"/>
      <c r="U257" s="506"/>
      <c r="V257" s="509"/>
      <c r="W257" s="506"/>
      <c r="X257" s="506"/>
      <c r="Y257" s="630"/>
      <c r="Z257" s="161">
        <v>4</v>
      </c>
      <c r="AA257" s="164" t="s">
        <v>2062</v>
      </c>
      <c r="AB257" s="163" t="s">
        <v>170</v>
      </c>
      <c r="AC257" s="164" t="s">
        <v>555</v>
      </c>
      <c r="AD257" s="165" t="s">
        <v>1513</v>
      </c>
      <c r="AE257" s="163" t="s">
        <v>64</v>
      </c>
      <c r="AF257" s="166">
        <v>0.25</v>
      </c>
      <c r="AG257" s="163" t="s">
        <v>77</v>
      </c>
      <c r="AH257" s="166">
        <v>0.15</v>
      </c>
      <c r="AI257" s="167">
        <v>0.4</v>
      </c>
      <c r="AJ257" s="168">
        <v>7.7759999999999996E-2</v>
      </c>
      <c r="AK257" s="168">
        <v>0.6</v>
      </c>
      <c r="AL257" s="169" t="s">
        <v>66</v>
      </c>
      <c r="AM257" s="169" t="s">
        <v>67</v>
      </c>
      <c r="AN257" s="169" t="s">
        <v>80</v>
      </c>
      <c r="AO257" s="500"/>
      <c r="AP257" s="500"/>
      <c r="AQ257" s="503"/>
      <c r="AR257" s="500"/>
      <c r="AS257" s="500"/>
      <c r="AT257" s="503"/>
      <c r="AU257" s="503"/>
      <c r="AV257" s="503"/>
      <c r="AW257" s="517"/>
      <c r="AX257" s="610"/>
      <c r="AY257" s="610"/>
      <c r="AZ257" s="610"/>
      <c r="BA257" s="610"/>
      <c r="BB257" s="610"/>
      <c r="BC257" s="606"/>
      <c r="BD257" s="606"/>
      <c r="BE257" s="606"/>
      <c r="BF257" s="494"/>
      <c r="BG257" s="494"/>
      <c r="BH257" s="494"/>
      <c r="BI257" s="564"/>
      <c r="BJ257" s="610"/>
      <c r="BK257" s="610"/>
      <c r="BL257" s="497"/>
    </row>
    <row r="258" spans="1:64" ht="102" x14ac:dyDescent="0.2">
      <c r="A258" s="616"/>
      <c r="B258" s="515"/>
      <c r="C258" s="621"/>
      <c r="D258" s="523"/>
      <c r="E258" s="526"/>
      <c r="F258" s="529"/>
      <c r="G258" s="532"/>
      <c r="H258" s="532"/>
      <c r="I258" s="624"/>
      <c r="J258" s="538"/>
      <c r="K258" s="541"/>
      <c r="L258" s="494"/>
      <c r="M258" s="494"/>
      <c r="N258" s="532"/>
      <c r="O258" s="564"/>
      <c r="P258" s="517"/>
      <c r="Q258" s="506"/>
      <c r="R258" s="517"/>
      <c r="S258" s="506"/>
      <c r="T258" s="517"/>
      <c r="U258" s="506"/>
      <c r="V258" s="509"/>
      <c r="W258" s="506"/>
      <c r="X258" s="506"/>
      <c r="Y258" s="630"/>
      <c r="Z258" s="161">
        <v>5</v>
      </c>
      <c r="AA258" s="162" t="s">
        <v>2063</v>
      </c>
      <c r="AB258" s="163" t="s">
        <v>170</v>
      </c>
      <c r="AC258" s="164" t="s">
        <v>2064</v>
      </c>
      <c r="AD258" s="165" t="s">
        <v>1513</v>
      </c>
      <c r="AE258" s="163" t="s">
        <v>64</v>
      </c>
      <c r="AF258" s="166">
        <v>0.25</v>
      </c>
      <c r="AG258" s="163" t="s">
        <v>77</v>
      </c>
      <c r="AH258" s="166">
        <v>0.15</v>
      </c>
      <c r="AI258" s="167">
        <v>0.4</v>
      </c>
      <c r="AJ258" s="168">
        <v>4.6655999999999996E-2</v>
      </c>
      <c r="AK258" s="168">
        <v>0.6</v>
      </c>
      <c r="AL258" s="169" t="s">
        <v>66</v>
      </c>
      <c r="AM258" s="169" t="s">
        <v>67</v>
      </c>
      <c r="AN258" s="169" t="s">
        <v>80</v>
      </c>
      <c r="AO258" s="500"/>
      <c r="AP258" s="500"/>
      <c r="AQ258" s="503"/>
      <c r="AR258" s="500"/>
      <c r="AS258" s="500"/>
      <c r="AT258" s="503"/>
      <c r="AU258" s="503"/>
      <c r="AV258" s="503"/>
      <c r="AW258" s="517"/>
      <c r="AX258" s="610"/>
      <c r="AY258" s="610"/>
      <c r="AZ258" s="610"/>
      <c r="BA258" s="610"/>
      <c r="BB258" s="610"/>
      <c r="BC258" s="606"/>
      <c r="BD258" s="606"/>
      <c r="BE258" s="606"/>
      <c r="BF258" s="494"/>
      <c r="BG258" s="494"/>
      <c r="BH258" s="494"/>
      <c r="BI258" s="564"/>
      <c r="BJ258" s="610"/>
      <c r="BK258" s="610"/>
      <c r="BL258" s="497"/>
    </row>
    <row r="259" spans="1:64" ht="63" thickBot="1" x14ac:dyDescent="0.25">
      <c r="A259" s="616"/>
      <c r="B259" s="515"/>
      <c r="C259" s="621"/>
      <c r="D259" s="524"/>
      <c r="E259" s="527"/>
      <c r="F259" s="530"/>
      <c r="G259" s="533"/>
      <c r="H259" s="533"/>
      <c r="I259" s="625"/>
      <c r="J259" s="539"/>
      <c r="K259" s="542"/>
      <c r="L259" s="495"/>
      <c r="M259" s="495"/>
      <c r="N259" s="533"/>
      <c r="O259" s="565"/>
      <c r="P259" s="518"/>
      <c r="Q259" s="507"/>
      <c r="R259" s="518"/>
      <c r="S259" s="507"/>
      <c r="T259" s="518"/>
      <c r="U259" s="507"/>
      <c r="V259" s="510"/>
      <c r="W259" s="507"/>
      <c r="X259" s="507"/>
      <c r="Y259" s="631"/>
      <c r="Z259" s="171">
        <v>6</v>
      </c>
      <c r="AA259" s="172" t="s">
        <v>2065</v>
      </c>
      <c r="AB259" s="173" t="s">
        <v>165</v>
      </c>
      <c r="AC259" s="172" t="s">
        <v>2066</v>
      </c>
      <c r="AD259" s="185" t="s">
        <v>1513</v>
      </c>
      <c r="AE259" s="173" t="s">
        <v>64</v>
      </c>
      <c r="AF259" s="175">
        <v>0.25</v>
      </c>
      <c r="AG259" s="173" t="s">
        <v>77</v>
      </c>
      <c r="AH259" s="175">
        <v>0.15</v>
      </c>
      <c r="AI259" s="176">
        <v>0.4</v>
      </c>
      <c r="AJ259" s="168">
        <v>2.7993599999999997E-2</v>
      </c>
      <c r="AK259" s="168">
        <v>0.6</v>
      </c>
      <c r="AL259" s="178" t="s">
        <v>66</v>
      </c>
      <c r="AM259" s="178" t="s">
        <v>67</v>
      </c>
      <c r="AN259" s="178" t="s">
        <v>80</v>
      </c>
      <c r="AO259" s="501"/>
      <c r="AP259" s="501"/>
      <c r="AQ259" s="504"/>
      <c r="AR259" s="501"/>
      <c r="AS259" s="501"/>
      <c r="AT259" s="504"/>
      <c r="AU259" s="504"/>
      <c r="AV259" s="504"/>
      <c r="AW259" s="518"/>
      <c r="AX259" s="611"/>
      <c r="AY259" s="611"/>
      <c r="AZ259" s="611"/>
      <c r="BA259" s="611"/>
      <c r="BB259" s="611"/>
      <c r="BC259" s="607"/>
      <c r="BD259" s="607"/>
      <c r="BE259" s="607"/>
      <c r="BF259" s="495"/>
      <c r="BG259" s="495"/>
      <c r="BH259" s="495"/>
      <c r="BI259" s="565"/>
      <c r="BJ259" s="611"/>
      <c r="BK259" s="611"/>
      <c r="BL259" s="553"/>
    </row>
    <row r="260" spans="1:64" ht="63.75" x14ac:dyDescent="0.2">
      <c r="A260" s="616"/>
      <c r="B260" s="515"/>
      <c r="C260" s="621"/>
      <c r="D260" s="522" t="s">
        <v>162</v>
      </c>
      <c r="E260" s="525" t="s">
        <v>129</v>
      </c>
      <c r="F260" s="528">
        <v>2</v>
      </c>
      <c r="G260" s="493" t="s">
        <v>556</v>
      </c>
      <c r="H260" s="531"/>
      <c r="I260" s="534" t="s">
        <v>606</v>
      </c>
      <c r="J260" s="537" t="s">
        <v>16</v>
      </c>
      <c r="K260" s="540" t="s">
        <v>2053</v>
      </c>
      <c r="L260" s="493"/>
      <c r="M260" s="493"/>
      <c r="N260" s="531" t="s">
        <v>557</v>
      </c>
      <c r="O260" s="563">
        <v>1</v>
      </c>
      <c r="P260" s="516" t="s">
        <v>62</v>
      </c>
      <c r="Q260" s="505">
        <v>0.6</v>
      </c>
      <c r="R260" s="516"/>
      <c r="S260" s="505" t="s">
        <v>1510</v>
      </c>
      <c r="T260" s="516" t="s">
        <v>74</v>
      </c>
      <c r="U260" s="505">
        <v>0.2</v>
      </c>
      <c r="V260" s="508" t="s">
        <v>74</v>
      </c>
      <c r="W260" s="505">
        <v>0.2</v>
      </c>
      <c r="X260" s="505" t="s">
        <v>1872</v>
      </c>
      <c r="Y260" s="502" t="s">
        <v>10</v>
      </c>
      <c r="Z260" s="152">
        <v>1</v>
      </c>
      <c r="AA260" s="179" t="s">
        <v>2067</v>
      </c>
      <c r="AB260" s="154" t="s">
        <v>170</v>
      </c>
      <c r="AC260" s="179" t="s">
        <v>558</v>
      </c>
      <c r="AD260" s="155" t="s">
        <v>1513</v>
      </c>
      <c r="AE260" s="154" t="s">
        <v>64</v>
      </c>
      <c r="AF260" s="156">
        <v>0.25</v>
      </c>
      <c r="AG260" s="154" t="s">
        <v>77</v>
      </c>
      <c r="AH260" s="156">
        <v>0.15</v>
      </c>
      <c r="AI260" s="157">
        <v>0.4</v>
      </c>
      <c r="AJ260" s="158">
        <v>0.36</v>
      </c>
      <c r="AK260" s="158">
        <v>0.2</v>
      </c>
      <c r="AL260" s="159" t="s">
        <v>66</v>
      </c>
      <c r="AM260" s="159" t="s">
        <v>67</v>
      </c>
      <c r="AN260" s="159" t="s">
        <v>80</v>
      </c>
      <c r="AO260" s="499">
        <v>0.6</v>
      </c>
      <c r="AP260" s="499">
        <v>0.12959999999999999</v>
      </c>
      <c r="AQ260" s="502" t="s">
        <v>70</v>
      </c>
      <c r="AR260" s="499">
        <v>0.2</v>
      </c>
      <c r="AS260" s="499">
        <v>0.2</v>
      </c>
      <c r="AT260" s="502" t="s">
        <v>74</v>
      </c>
      <c r="AU260" s="502" t="s">
        <v>10</v>
      </c>
      <c r="AV260" s="502" t="s">
        <v>1512</v>
      </c>
      <c r="AW260" s="516" t="s">
        <v>82</v>
      </c>
      <c r="AX260" s="493"/>
      <c r="AY260" s="493"/>
      <c r="AZ260" s="493"/>
      <c r="BA260" s="493"/>
      <c r="BB260" s="519"/>
      <c r="BC260" s="493"/>
      <c r="BD260" s="493"/>
      <c r="BE260" s="511"/>
      <c r="BF260" s="511"/>
      <c r="BG260" s="511"/>
      <c r="BH260" s="511"/>
      <c r="BI260" s="511"/>
      <c r="BJ260" s="493"/>
      <c r="BK260" s="493"/>
      <c r="BL260" s="496"/>
    </row>
    <row r="261" spans="1:64" ht="62.25" x14ac:dyDescent="0.2">
      <c r="A261" s="616"/>
      <c r="B261" s="515"/>
      <c r="C261" s="621"/>
      <c r="D261" s="523"/>
      <c r="E261" s="526"/>
      <c r="F261" s="529"/>
      <c r="G261" s="494"/>
      <c r="H261" s="532"/>
      <c r="I261" s="535"/>
      <c r="J261" s="538"/>
      <c r="K261" s="541"/>
      <c r="L261" s="494"/>
      <c r="M261" s="494"/>
      <c r="N261" s="532"/>
      <c r="O261" s="564"/>
      <c r="P261" s="517"/>
      <c r="Q261" s="506"/>
      <c r="R261" s="517"/>
      <c r="S261" s="506"/>
      <c r="T261" s="517"/>
      <c r="U261" s="506"/>
      <c r="V261" s="509"/>
      <c r="W261" s="506"/>
      <c r="X261" s="506"/>
      <c r="Y261" s="503"/>
      <c r="Z261" s="161">
        <v>2</v>
      </c>
      <c r="AA261" s="164" t="s">
        <v>559</v>
      </c>
      <c r="AB261" s="163" t="s">
        <v>170</v>
      </c>
      <c r="AC261" s="164" t="s">
        <v>560</v>
      </c>
      <c r="AD261" s="182" t="s">
        <v>1513</v>
      </c>
      <c r="AE261" s="169" t="s">
        <v>64</v>
      </c>
      <c r="AF261" s="166">
        <v>0.25</v>
      </c>
      <c r="AG261" s="169" t="s">
        <v>77</v>
      </c>
      <c r="AH261" s="166">
        <v>0.15</v>
      </c>
      <c r="AI261" s="167">
        <v>0.4</v>
      </c>
      <c r="AJ261" s="183">
        <v>0.216</v>
      </c>
      <c r="AK261" s="183">
        <v>0.2</v>
      </c>
      <c r="AL261" s="169" t="s">
        <v>66</v>
      </c>
      <c r="AM261" s="169" t="s">
        <v>67</v>
      </c>
      <c r="AN261" s="169" t="s">
        <v>80</v>
      </c>
      <c r="AO261" s="500"/>
      <c r="AP261" s="500"/>
      <c r="AQ261" s="503"/>
      <c r="AR261" s="500"/>
      <c r="AS261" s="500"/>
      <c r="AT261" s="503"/>
      <c r="AU261" s="503"/>
      <c r="AV261" s="503"/>
      <c r="AW261" s="517"/>
      <c r="AX261" s="494"/>
      <c r="AY261" s="494"/>
      <c r="AZ261" s="494"/>
      <c r="BA261" s="494"/>
      <c r="BB261" s="520"/>
      <c r="BC261" s="494"/>
      <c r="BD261" s="494"/>
      <c r="BE261" s="512"/>
      <c r="BF261" s="512"/>
      <c r="BG261" s="512"/>
      <c r="BH261" s="512"/>
      <c r="BI261" s="512"/>
      <c r="BJ261" s="494"/>
      <c r="BK261" s="494"/>
      <c r="BL261" s="497"/>
    </row>
    <row r="262" spans="1:64" ht="62.25" x14ac:dyDescent="0.2">
      <c r="A262" s="616"/>
      <c r="B262" s="515"/>
      <c r="C262" s="621"/>
      <c r="D262" s="523"/>
      <c r="E262" s="526"/>
      <c r="F262" s="529"/>
      <c r="G262" s="494"/>
      <c r="H262" s="532"/>
      <c r="I262" s="535"/>
      <c r="J262" s="538"/>
      <c r="K262" s="541"/>
      <c r="L262" s="494"/>
      <c r="M262" s="494"/>
      <c r="N262" s="532"/>
      <c r="O262" s="564"/>
      <c r="P262" s="517"/>
      <c r="Q262" s="506"/>
      <c r="R262" s="517"/>
      <c r="S262" s="506"/>
      <c r="T262" s="517"/>
      <c r="U262" s="506"/>
      <c r="V262" s="509"/>
      <c r="W262" s="506"/>
      <c r="X262" s="506"/>
      <c r="Y262" s="503"/>
      <c r="Z262" s="161">
        <v>3</v>
      </c>
      <c r="AA262" s="164" t="s">
        <v>2068</v>
      </c>
      <c r="AB262" s="163" t="s">
        <v>170</v>
      </c>
      <c r="AC262" s="164" t="s">
        <v>561</v>
      </c>
      <c r="AD262" s="165" t="s">
        <v>1513</v>
      </c>
      <c r="AE262" s="163" t="s">
        <v>64</v>
      </c>
      <c r="AF262" s="166">
        <v>0.25</v>
      </c>
      <c r="AG262" s="163" t="s">
        <v>77</v>
      </c>
      <c r="AH262" s="166">
        <v>0.15</v>
      </c>
      <c r="AI262" s="167">
        <v>0.4</v>
      </c>
      <c r="AJ262" s="168">
        <v>0.12959999999999999</v>
      </c>
      <c r="AK262" s="168">
        <v>0.2</v>
      </c>
      <c r="AL262" s="169" t="s">
        <v>66</v>
      </c>
      <c r="AM262" s="169" t="s">
        <v>67</v>
      </c>
      <c r="AN262" s="169" t="s">
        <v>80</v>
      </c>
      <c r="AO262" s="500"/>
      <c r="AP262" s="500"/>
      <c r="AQ262" s="503"/>
      <c r="AR262" s="500"/>
      <c r="AS262" s="500"/>
      <c r="AT262" s="503"/>
      <c r="AU262" s="503"/>
      <c r="AV262" s="503"/>
      <c r="AW262" s="517"/>
      <c r="AX262" s="494"/>
      <c r="AY262" s="494"/>
      <c r="AZ262" s="494"/>
      <c r="BA262" s="494"/>
      <c r="BB262" s="520"/>
      <c r="BC262" s="494"/>
      <c r="BD262" s="494"/>
      <c r="BE262" s="512"/>
      <c r="BF262" s="512"/>
      <c r="BG262" s="512"/>
      <c r="BH262" s="512"/>
      <c r="BI262" s="512"/>
      <c r="BJ262" s="494"/>
      <c r="BK262" s="494"/>
      <c r="BL262" s="497"/>
    </row>
    <row r="263" spans="1:64" x14ac:dyDescent="0.2">
      <c r="A263" s="616"/>
      <c r="B263" s="515"/>
      <c r="C263" s="621"/>
      <c r="D263" s="523"/>
      <c r="E263" s="526"/>
      <c r="F263" s="529"/>
      <c r="G263" s="494"/>
      <c r="H263" s="532"/>
      <c r="I263" s="535"/>
      <c r="J263" s="538"/>
      <c r="K263" s="541"/>
      <c r="L263" s="494"/>
      <c r="M263" s="494"/>
      <c r="N263" s="532"/>
      <c r="O263" s="564"/>
      <c r="P263" s="517"/>
      <c r="Q263" s="506"/>
      <c r="R263" s="517"/>
      <c r="S263" s="506"/>
      <c r="T263" s="517"/>
      <c r="U263" s="506"/>
      <c r="V263" s="509"/>
      <c r="W263" s="506"/>
      <c r="X263" s="506"/>
      <c r="Y263" s="503"/>
      <c r="Z263" s="161"/>
      <c r="AA263" s="164"/>
      <c r="AB263" s="163"/>
      <c r="AC263" s="164"/>
      <c r="AD263" s="165" t="s">
        <v>1510</v>
      </c>
      <c r="AE263" s="163"/>
      <c r="AF263" s="166" t="s">
        <v>1510</v>
      </c>
      <c r="AG263" s="163"/>
      <c r="AH263" s="166" t="s">
        <v>1510</v>
      </c>
      <c r="AI263" s="167" t="s">
        <v>1510</v>
      </c>
      <c r="AJ263" s="168" t="s">
        <v>1510</v>
      </c>
      <c r="AK263" s="168" t="s">
        <v>1510</v>
      </c>
      <c r="AL263" s="169"/>
      <c r="AM263" s="169"/>
      <c r="AN263" s="169"/>
      <c r="AO263" s="500"/>
      <c r="AP263" s="500"/>
      <c r="AQ263" s="503"/>
      <c r="AR263" s="500"/>
      <c r="AS263" s="500"/>
      <c r="AT263" s="503"/>
      <c r="AU263" s="503"/>
      <c r="AV263" s="503"/>
      <c r="AW263" s="517"/>
      <c r="AX263" s="494"/>
      <c r="AY263" s="494"/>
      <c r="AZ263" s="494"/>
      <c r="BA263" s="494"/>
      <c r="BB263" s="520"/>
      <c r="BC263" s="494"/>
      <c r="BD263" s="494"/>
      <c r="BE263" s="512"/>
      <c r="BF263" s="512"/>
      <c r="BG263" s="512"/>
      <c r="BH263" s="512"/>
      <c r="BI263" s="512"/>
      <c r="BJ263" s="494"/>
      <c r="BK263" s="494"/>
      <c r="BL263" s="497"/>
    </row>
    <row r="264" spans="1:64" x14ac:dyDescent="0.2">
      <c r="A264" s="616"/>
      <c r="B264" s="515"/>
      <c r="C264" s="621"/>
      <c r="D264" s="523"/>
      <c r="E264" s="526"/>
      <c r="F264" s="529"/>
      <c r="G264" s="494"/>
      <c r="H264" s="532"/>
      <c r="I264" s="535"/>
      <c r="J264" s="538"/>
      <c r="K264" s="541"/>
      <c r="L264" s="494"/>
      <c r="M264" s="494"/>
      <c r="N264" s="532"/>
      <c r="O264" s="564"/>
      <c r="P264" s="517"/>
      <c r="Q264" s="506"/>
      <c r="R264" s="517"/>
      <c r="S264" s="506"/>
      <c r="T264" s="517"/>
      <c r="U264" s="506"/>
      <c r="V264" s="509"/>
      <c r="W264" s="506"/>
      <c r="X264" s="506"/>
      <c r="Y264" s="503"/>
      <c r="Z264" s="161"/>
      <c r="AA264" s="186"/>
      <c r="AB264" s="163"/>
      <c r="AC264" s="164"/>
      <c r="AD264" s="165" t="s">
        <v>1510</v>
      </c>
      <c r="AE264" s="163"/>
      <c r="AF264" s="166" t="s">
        <v>1510</v>
      </c>
      <c r="AG264" s="163"/>
      <c r="AH264" s="166" t="s">
        <v>1510</v>
      </c>
      <c r="AI264" s="167" t="s">
        <v>1510</v>
      </c>
      <c r="AJ264" s="168" t="s">
        <v>1510</v>
      </c>
      <c r="AK264" s="168" t="s">
        <v>1510</v>
      </c>
      <c r="AL264" s="169"/>
      <c r="AM264" s="169"/>
      <c r="AN264" s="169"/>
      <c r="AO264" s="500"/>
      <c r="AP264" s="500"/>
      <c r="AQ264" s="503"/>
      <c r="AR264" s="500"/>
      <c r="AS264" s="500"/>
      <c r="AT264" s="503"/>
      <c r="AU264" s="503"/>
      <c r="AV264" s="503"/>
      <c r="AW264" s="517"/>
      <c r="AX264" s="494"/>
      <c r="AY264" s="494"/>
      <c r="AZ264" s="494"/>
      <c r="BA264" s="494"/>
      <c r="BB264" s="520"/>
      <c r="BC264" s="494"/>
      <c r="BD264" s="494"/>
      <c r="BE264" s="512"/>
      <c r="BF264" s="512"/>
      <c r="BG264" s="512"/>
      <c r="BH264" s="512"/>
      <c r="BI264" s="512"/>
      <c r="BJ264" s="494"/>
      <c r="BK264" s="494"/>
      <c r="BL264" s="497"/>
    </row>
    <row r="265" spans="1:64" ht="13.5" thickBot="1" x14ac:dyDescent="0.25">
      <c r="A265" s="616"/>
      <c r="B265" s="515"/>
      <c r="C265" s="621"/>
      <c r="D265" s="524"/>
      <c r="E265" s="527"/>
      <c r="F265" s="530"/>
      <c r="G265" s="495"/>
      <c r="H265" s="533"/>
      <c r="I265" s="536"/>
      <c r="J265" s="539"/>
      <c r="K265" s="542"/>
      <c r="L265" s="495"/>
      <c r="M265" s="495"/>
      <c r="N265" s="533"/>
      <c r="O265" s="565"/>
      <c r="P265" s="518"/>
      <c r="Q265" s="507"/>
      <c r="R265" s="518"/>
      <c r="S265" s="507"/>
      <c r="T265" s="518"/>
      <c r="U265" s="507"/>
      <c r="V265" s="510"/>
      <c r="W265" s="507"/>
      <c r="X265" s="507"/>
      <c r="Y265" s="504"/>
      <c r="Z265" s="171"/>
      <c r="AA265" s="172"/>
      <c r="AB265" s="173"/>
      <c r="AC265" s="172"/>
      <c r="AD265" s="174" t="s">
        <v>1510</v>
      </c>
      <c r="AE265" s="173"/>
      <c r="AF265" s="175" t="s">
        <v>1510</v>
      </c>
      <c r="AG265" s="173"/>
      <c r="AH265" s="175" t="s">
        <v>1510</v>
      </c>
      <c r="AI265" s="176" t="s">
        <v>1510</v>
      </c>
      <c r="AJ265" s="168" t="s">
        <v>1510</v>
      </c>
      <c r="AK265" s="168" t="s">
        <v>1510</v>
      </c>
      <c r="AL265" s="178"/>
      <c r="AM265" s="178"/>
      <c r="AN265" s="178"/>
      <c r="AO265" s="501"/>
      <c r="AP265" s="501"/>
      <c r="AQ265" s="504"/>
      <c r="AR265" s="501"/>
      <c r="AS265" s="501"/>
      <c r="AT265" s="504"/>
      <c r="AU265" s="504"/>
      <c r="AV265" s="504"/>
      <c r="AW265" s="518"/>
      <c r="AX265" s="495"/>
      <c r="AY265" s="495"/>
      <c r="AZ265" s="495"/>
      <c r="BA265" s="495"/>
      <c r="BB265" s="521"/>
      <c r="BC265" s="495"/>
      <c r="BD265" s="495"/>
      <c r="BE265" s="513"/>
      <c r="BF265" s="513"/>
      <c r="BG265" s="513"/>
      <c r="BH265" s="513"/>
      <c r="BI265" s="513"/>
      <c r="BJ265" s="495"/>
      <c r="BK265" s="495"/>
      <c r="BL265" s="553"/>
    </row>
    <row r="266" spans="1:64" ht="62.25" x14ac:dyDescent="0.2">
      <c r="A266" s="616"/>
      <c r="B266" s="515"/>
      <c r="C266" s="621"/>
      <c r="D266" s="522" t="s">
        <v>162</v>
      </c>
      <c r="E266" s="525" t="s">
        <v>129</v>
      </c>
      <c r="F266" s="528">
        <v>3</v>
      </c>
      <c r="G266" s="493" t="s">
        <v>556</v>
      </c>
      <c r="H266" s="531"/>
      <c r="I266" s="534" t="s">
        <v>607</v>
      </c>
      <c r="J266" s="537" t="s">
        <v>17</v>
      </c>
      <c r="K266" s="540" t="s">
        <v>2054</v>
      </c>
      <c r="L266" s="493"/>
      <c r="M266" s="493"/>
      <c r="N266" s="531" t="s">
        <v>562</v>
      </c>
      <c r="O266" s="563">
        <v>1</v>
      </c>
      <c r="P266" s="516" t="s">
        <v>62</v>
      </c>
      <c r="Q266" s="505">
        <v>0.6</v>
      </c>
      <c r="R266" s="516"/>
      <c r="S266" s="505" t="s">
        <v>1510</v>
      </c>
      <c r="T266" s="516" t="s">
        <v>74</v>
      </c>
      <c r="U266" s="505">
        <v>0.2</v>
      </c>
      <c r="V266" s="508" t="s">
        <v>74</v>
      </c>
      <c r="W266" s="505">
        <v>0.2</v>
      </c>
      <c r="X266" s="505" t="s">
        <v>1872</v>
      </c>
      <c r="Y266" s="502" t="s">
        <v>10</v>
      </c>
      <c r="Z266" s="152">
        <v>1</v>
      </c>
      <c r="AA266" s="164" t="s">
        <v>559</v>
      </c>
      <c r="AB266" s="154" t="s">
        <v>170</v>
      </c>
      <c r="AC266" s="162" t="s">
        <v>560</v>
      </c>
      <c r="AD266" s="155" t="s">
        <v>1513</v>
      </c>
      <c r="AE266" s="154" t="s">
        <v>64</v>
      </c>
      <c r="AF266" s="156">
        <v>0.25</v>
      </c>
      <c r="AG266" s="154" t="s">
        <v>77</v>
      </c>
      <c r="AH266" s="156">
        <v>0.15</v>
      </c>
      <c r="AI266" s="157">
        <v>0.4</v>
      </c>
      <c r="AJ266" s="158">
        <v>0.36</v>
      </c>
      <c r="AK266" s="158">
        <v>0.2</v>
      </c>
      <c r="AL266" s="159" t="s">
        <v>66</v>
      </c>
      <c r="AM266" s="159" t="s">
        <v>67</v>
      </c>
      <c r="AN266" s="159" t="s">
        <v>80</v>
      </c>
      <c r="AO266" s="499">
        <v>0.6</v>
      </c>
      <c r="AP266" s="499">
        <v>0.12959999999999999</v>
      </c>
      <c r="AQ266" s="502" t="s">
        <v>70</v>
      </c>
      <c r="AR266" s="499">
        <v>0.2</v>
      </c>
      <c r="AS266" s="499">
        <v>0.11250000000000002</v>
      </c>
      <c r="AT266" s="502" t="s">
        <v>74</v>
      </c>
      <c r="AU266" s="502" t="s">
        <v>10</v>
      </c>
      <c r="AV266" s="502" t="s">
        <v>1512</v>
      </c>
      <c r="AW266" s="516" t="s">
        <v>82</v>
      </c>
      <c r="AX266" s="636"/>
      <c r="AY266" s="493"/>
      <c r="AZ266" s="493"/>
      <c r="BA266" s="493"/>
      <c r="BB266" s="519"/>
      <c r="BC266" s="493"/>
      <c r="BD266" s="493"/>
      <c r="BE266" s="511"/>
      <c r="BF266" s="511"/>
      <c r="BG266" s="511"/>
      <c r="BH266" s="511"/>
      <c r="BI266" s="511"/>
      <c r="BJ266" s="493"/>
      <c r="BK266" s="493"/>
      <c r="BL266" s="496"/>
    </row>
    <row r="267" spans="1:64" ht="62.25" x14ac:dyDescent="0.2">
      <c r="A267" s="616"/>
      <c r="B267" s="515"/>
      <c r="C267" s="621"/>
      <c r="D267" s="523"/>
      <c r="E267" s="526"/>
      <c r="F267" s="529"/>
      <c r="G267" s="494"/>
      <c r="H267" s="532"/>
      <c r="I267" s="535"/>
      <c r="J267" s="538"/>
      <c r="K267" s="541"/>
      <c r="L267" s="494"/>
      <c r="M267" s="494"/>
      <c r="N267" s="532"/>
      <c r="O267" s="564"/>
      <c r="P267" s="517"/>
      <c r="Q267" s="506"/>
      <c r="R267" s="517"/>
      <c r="S267" s="506"/>
      <c r="T267" s="517"/>
      <c r="U267" s="506"/>
      <c r="V267" s="509"/>
      <c r="W267" s="506"/>
      <c r="X267" s="506"/>
      <c r="Y267" s="503"/>
      <c r="Z267" s="161">
        <v>2</v>
      </c>
      <c r="AA267" s="181" t="s">
        <v>2069</v>
      </c>
      <c r="AB267" s="163" t="s">
        <v>170</v>
      </c>
      <c r="AC267" s="164" t="s">
        <v>561</v>
      </c>
      <c r="AD267" s="165" t="s">
        <v>1513</v>
      </c>
      <c r="AE267" s="163" t="s">
        <v>64</v>
      </c>
      <c r="AF267" s="166">
        <v>0.25</v>
      </c>
      <c r="AG267" s="163" t="s">
        <v>77</v>
      </c>
      <c r="AH267" s="166">
        <v>0.15</v>
      </c>
      <c r="AI267" s="167">
        <v>0.4</v>
      </c>
      <c r="AJ267" s="168">
        <v>0.216</v>
      </c>
      <c r="AK267" s="168">
        <v>0.2</v>
      </c>
      <c r="AL267" s="169" t="s">
        <v>66</v>
      </c>
      <c r="AM267" s="169" t="s">
        <v>67</v>
      </c>
      <c r="AN267" s="169" t="s">
        <v>80</v>
      </c>
      <c r="AO267" s="500"/>
      <c r="AP267" s="500"/>
      <c r="AQ267" s="503"/>
      <c r="AR267" s="500"/>
      <c r="AS267" s="500"/>
      <c r="AT267" s="503"/>
      <c r="AU267" s="503"/>
      <c r="AV267" s="503"/>
      <c r="AW267" s="517"/>
      <c r="AX267" s="637"/>
      <c r="AY267" s="494"/>
      <c r="AZ267" s="494"/>
      <c r="BA267" s="494"/>
      <c r="BB267" s="520"/>
      <c r="BC267" s="494"/>
      <c r="BD267" s="494"/>
      <c r="BE267" s="512"/>
      <c r="BF267" s="512"/>
      <c r="BG267" s="512"/>
      <c r="BH267" s="512"/>
      <c r="BI267" s="512"/>
      <c r="BJ267" s="494"/>
      <c r="BK267" s="494"/>
      <c r="BL267" s="497"/>
    </row>
    <row r="268" spans="1:64" ht="63.75" x14ac:dyDescent="0.2">
      <c r="A268" s="616"/>
      <c r="B268" s="515"/>
      <c r="C268" s="621"/>
      <c r="D268" s="523"/>
      <c r="E268" s="526"/>
      <c r="F268" s="529"/>
      <c r="G268" s="494"/>
      <c r="H268" s="532"/>
      <c r="I268" s="535"/>
      <c r="J268" s="538"/>
      <c r="K268" s="541"/>
      <c r="L268" s="494"/>
      <c r="M268" s="494"/>
      <c r="N268" s="532"/>
      <c r="O268" s="564"/>
      <c r="P268" s="517"/>
      <c r="Q268" s="506"/>
      <c r="R268" s="517"/>
      <c r="S268" s="506"/>
      <c r="T268" s="517"/>
      <c r="U268" s="506"/>
      <c r="V268" s="509"/>
      <c r="W268" s="506"/>
      <c r="X268" s="506"/>
      <c r="Y268" s="503"/>
      <c r="Z268" s="161">
        <v>3</v>
      </c>
      <c r="AA268" s="164" t="s">
        <v>2070</v>
      </c>
      <c r="AB268" s="163" t="s">
        <v>170</v>
      </c>
      <c r="AC268" s="164" t="s">
        <v>563</v>
      </c>
      <c r="AD268" s="165" t="s">
        <v>1513</v>
      </c>
      <c r="AE268" s="163" t="s">
        <v>64</v>
      </c>
      <c r="AF268" s="166">
        <v>0.25</v>
      </c>
      <c r="AG268" s="163" t="s">
        <v>77</v>
      </c>
      <c r="AH268" s="166">
        <v>0.15</v>
      </c>
      <c r="AI268" s="167">
        <v>0.4</v>
      </c>
      <c r="AJ268" s="168">
        <v>0.12959999999999999</v>
      </c>
      <c r="AK268" s="168">
        <v>0.2</v>
      </c>
      <c r="AL268" s="169" t="s">
        <v>66</v>
      </c>
      <c r="AM268" s="169" t="s">
        <v>67</v>
      </c>
      <c r="AN268" s="169" t="s">
        <v>80</v>
      </c>
      <c r="AO268" s="500"/>
      <c r="AP268" s="500"/>
      <c r="AQ268" s="503"/>
      <c r="AR268" s="500"/>
      <c r="AS268" s="500"/>
      <c r="AT268" s="503"/>
      <c r="AU268" s="503"/>
      <c r="AV268" s="503"/>
      <c r="AW268" s="517"/>
      <c r="AX268" s="637"/>
      <c r="AY268" s="494"/>
      <c r="AZ268" s="494"/>
      <c r="BA268" s="494"/>
      <c r="BB268" s="520"/>
      <c r="BC268" s="494"/>
      <c r="BD268" s="494"/>
      <c r="BE268" s="512"/>
      <c r="BF268" s="512"/>
      <c r="BG268" s="512"/>
      <c r="BH268" s="512"/>
      <c r="BI268" s="512"/>
      <c r="BJ268" s="494"/>
      <c r="BK268" s="494"/>
      <c r="BL268" s="497"/>
    </row>
    <row r="269" spans="1:64" ht="62.25" x14ac:dyDescent="0.2">
      <c r="A269" s="616"/>
      <c r="B269" s="515"/>
      <c r="C269" s="621"/>
      <c r="D269" s="523"/>
      <c r="E269" s="526"/>
      <c r="F269" s="529"/>
      <c r="G269" s="494"/>
      <c r="H269" s="532"/>
      <c r="I269" s="535"/>
      <c r="J269" s="538"/>
      <c r="K269" s="541"/>
      <c r="L269" s="494"/>
      <c r="M269" s="494"/>
      <c r="N269" s="532"/>
      <c r="O269" s="564"/>
      <c r="P269" s="517"/>
      <c r="Q269" s="506"/>
      <c r="R269" s="517"/>
      <c r="S269" s="506"/>
      <c r="T269" s="517"/>
      <c r="U269" s="506"/>
      <c r="V269" s="509"/>
      <c r="W269" s="506"/>
      <c r="X269" s="506"/>
      <c r="Y269" s="503"/>
      <c r="Z269" s="161">
        <v>4</v>
      </c>
      <c r="AA269" s="184" t="s">
        <v>564</v>
      </c>
      <c r="AB269" s="266" t="s">
        <v>170</v>
      </c>
      <c r="AC269" s="184" t="s">
        <v>565</v>
      </c>
      <c r="AD269" s="165" t="s">
        <v>1522</v>
      </c>
      <c r="AE269" s="163" t="s">
        <v>76</v>
      </c>
      <c r="AF269" s="166">
        <v>0.1</v>
      </c>
      <c r="AG269" s="163" t="s">
        <v>77</v>
      </c>
      <c r="AH269" s="166">
        <v>0.15</v>
      </c>
      <c r="AI269" s="167">
        <v>0.25</v>
      </c>
      <c r="AJ269" s="168">
        <v>0.12959999999999999</v>
      </c>
      <c r="AK269" s="168">
        <v>0.15000000000000002</v>
      </c>
      <c r="AL269" s="169" t="s">
        <v>66</v>
      </c>
      <c r="AM269" s="169" t="s">
        <v>67</v>
      </c>
      <c r="AN269" s="169" t="s">
        <v>80</v>
      </c>
      <c r="AO269" s="500"/>
      <c r="AP269" s="500"/>
      <c r="AQ269" s="503"/>
      <c r="AR269" s="500"/>
      <c r="AS269" s="500"/>
      <c r="AT269" s="503"/>
      <c r="AU269" s="503"/>
      <c r="AV269" s="503"/>
      <c r="AW269" s="517"/>
      <c r="AX269" s="637"/>
      <c r="AY269" s="494"/>
      <c r="AZ269" s="494"/>
      <c r="BA269" s="494"/>
      <c r="BB269" s="520"/>
      <c r="BC269" s="494"/>
      <c r="BD269" s="494"/>
      <c r="BE269" s="512"/>
      <c r="BF269" s="512"/>
      <c r="BG269" s="512"/>
      <c r="BH269" s="512"/>
      <c r="BI269" s="512"/>
      <c r="BJ269" s="494"/>
      <c r="BK269" s="494"/>
      <c r="BL269" s="497"/>
    </row>
    <row r="270" spans="1:64" ht="62.25" x14ac:dyDescent="0.2">
      <c r="A270" s="616"/>
      <c r="B270" s="515"/>
      <c r="C270" s="621"/>
      <c r="D270" s="523"/>
      <c r="E270" s="526"/>
      <c r="F270" s="529"/>
      <c r="G270" s="494"/>
      <c r="H270" s="532"/>
      <c r="I270" s="535"/>
      <c r="J270" s="538"/>
      <c r="K270" s="541"/>
      <c r="L270" s="494"/>
      <c r="M270" s="494"/>
      <c r="N270" s="532"/>
      <c r="O270" s="564"/>
      <c r="P270" s="517"/>
      <c r="Q270" s="506"/>
      <c r="R270" s="517"/>
      <c r="S270" s="506"/>
      <c r="T270" s="517"/>
      <c r="U270" s="506"/>
      <c r="V270" s="509"/>
      <c r="W270" s="506"/>
      <c r="X270" s="506"/>
      <c r="Y270" s="503"/>
      <c r="Z270" s="161">
        <v>5</v>
      </c>
      <c r="AA270" s="164" t="s">
        <v>566</v>
      </c>
      <c r="AB270" s="163" t="s">
        <v>170</v>
      </c>
      <c r="AC270" s="164" t="s">
        <v>567</v>
      </c>
      <c r="AD270" s="165" t="s">
        <v>1522</v>
      </c>
      <c r="AE270" s="163" t="s">
        <v>76</v>
      </c>
      <c r="AF270" s="166">
        <v>0.1</v>
      </c>
      <c r="AG270" s="163" t="s">
        <v>77</v>
      </c>
      <c r="AH270" s="166">
        <v>0.15</v>
      </c>
      <c r="AI270" s="167">
        <v>0.25</v>
      </c>
      <c r="AJ270" s="168">
        <v>0.12959999999999999</v>
      </c>
      <c r="AK270" s="168">
        <v>0.11250000000000002</v>
      </c>
      <c r="AL270" s="169" t="s">
        <v>66</v>
      </c>
      <c r="AM270" s="169" t="s">
        <v>67</v>
      </c>
      <c r="AN270" s="169" t="s">
        <v>80</v>
      </c>
      <c r="AO270" s="500"/>
      <c r="AP270" s="500"/>
      <c r="AQ270" s="503"/>
      <c r="AR270" s="500"/>
      <c r="AS270" s="500"/>
      <c r="AT270" s="503"/>
      <c r="AU270" s="503"/>
      <c r="AV270" s="503"/>
      <c r="AW270" s="517"/>
      <c r="AX270" s="637"/>
      <c r="AY270" s="494"/>
      <c r="AZ270" s="494"/>
      <c r="BA270" s="494"/>
      <c r="BB270" s="520"/>
      <c r="BC270" s="494"/>
      <c r="BD270" s="494"/>
      <c r="BE270" s="512"/>
      <c r="BF270" s="512"/>
      <c r="BG270" s="512"/>
      <c r="BH270" s="512"/>
      <c r="BI270" s="512"/>
      <c r="BJ270" s="494"/>
      <c r="BK270" s="494"/>
      <c r="BL270" s="497"/>
    </row>
    <row r="271" spans="1:64" ht="13.5" thickBot="1" x14ac:dyDescent="0.25">
      <c r="A271" s="616"/>
      <c r="B271" s="515"/>
      <c r="C271" s="621"/>
      <c r="D271" s="524"/>
      <c r="E271" s="527"/>
      <c r="F271" s="530"/>
      <c r="G271" s="495"/>
      <c r="H271" s="533"/>
      <c r="I271" s="536"/>
      <c r="J271" s="539"/>
      <c r="K271" s="542"/>
      <c r="L271" s="495"/>
      <c r="M271" s="495"/>
      <c r="N271" s="533"/>
      <c r="O271" s="565"/>
      <c r="P271" s="518"/>
      <c r="Q271" s="507"/>
      <c r="R271" s="518"/>
      <c r="S271" s="507"/>
      <c r="T271" s="518"/>
      <c r="U271" s="507"/>
      <c r="V271" s="510"/>
      <c r="W271" s="507"/>
      <c r="X271" s="507"/>
      <c r="Y271" s="504"/>
      <c r="Z271" s="171">
        <v>6</v>
      </c>
      <c r="AA271" s="172"/>
      <c r="AB271" s="173"/>
      <c r="AC271" s="172"/>
      <c r="AD271" s="174" t="s">
        <v>1510</v>
      </c>
      <c r="AE271" s="173"/>
      <c r="AF271" s="175" t="s">
        <v>1510</v>
      </c>
      <c r="AG271" s="173"/>
      <c r="AH271" s="175" t="s">
        <v>1510</v>
      </c>
      <c r="AI271" s="176" t="s">
        <v>1510</v>
      </c>
      <c r="AJ271" s="168" t="s">
        <v>1510</v>
      </c>
      <c r="AK271" s="168" t="s">
        <v>1510</v>
      </c>
      <c r="AL271" s="178"/>
      <c r="AM271" s="178"/>
      <c r="AN271" s="178"/>
      <c r="AO271" s="501"/>
      <c r="AP271" s="501"/>
      <c r="AQ271" s="504"/>
      <c r="AR271" s="501"/>
      <c r="AS271" s="501"/>
      <c r="AT271" s="504"/>
      <c r="AU271" s="504"/>
      <c r="AV271" s="504"/>
      <c r="AW271" s="518"/>
      <c r="AX271" s="638"/>
      <c r="AY271" s="495"/>
      <c r="AZ271" s="495"/>
      <c r="BA271" s="495"/>
      <c r="BB271" s="521"/>
      <c r="BC271" s="495"/>
      <c r="BD271" s="495"/>
      <c r="BE271" s="513"/>
      <c r="BF271" s="513"/>
      <c r="BG271" s="513"/>
      <c r="BH271" s="513"/>
      <c r="BI271" s="513"/>
      <c r="BJ271" s="495"/>
      <c r="BK271" s="495"/>
      <c r="BL271" s="553"/>
    </row>
    <row r="272" spans="1:64" ht="62.25" x14ac:dyDescent="0.2">
      <c r="A272" s="616"/>
      <c r="B272" s="515"/>
      <c r="C272" s="621"/>
      <c r="D272" s="522" t="s">
        <v>162</v>
      </c>
      <c r="E272" s="525" t="s">
        <v>129</v>
      </c>
      <c r="F272" s="528">
        <v>4</v>
      </c>
      <c r="G272" s="493" t="s">
        <v>568</v>
      </c>
      <c r="H272" s="531"/>
      <c r="I272" s="534" t="s">
        <v>608</v>
      </c>
      <c r="J272" s="537" t="s">
        <v>16</v>
      </c>
      <c r="K272" s="540" t="s">
        <v>2055</v>
      </c>
      <c r="L272" s="493"/>
      <c r="M272" s="493"/>
      <c r="N272" s="531" t="s">
        <v>569</v>
      </c>
      <c r="O272" s="543">
        <v>0</v>
      </c>
      <c r="P272" s="516" t="s">
        <v>71</v>
      </c>
      <c r="Q272" s="505">
        <v>0.4</v>
      </c>
      <c r="R272" s="516" t="s">
        <v>9</v>
      </c>
      <c r="S272" s="505">
        <v>0.4</v>
      </c>
      <c r="T272" s="516" t="s">
        <v>9</v>
      </c>
      <c r="U272" s="505">
        <v>0.4</v>
      </c>
      <c r="V272" s="508" t="s">
        <v>9</v>
      </c>
      <c r="W272" s="505">
        <v>0.4</v>
      </c>
      <c r="X272" s="505" t="s">
        <v>1815</v>
      </c>
      <c r="Y272" s="502" t="s">
        <v>10</v>
      </c>
      <c r="Z272" s="152">
        <v>1</v>
      </c>
      <c r="AA272" s="283" t="s">
        <v>2071</v>
      </c>
      <c r="AB272" s="154" t="s">
        <v>170</v>
      </c>
      <c r="AC272" s="153" t="s">
        <v>570</v>
      </c>
      <c r="AD272" s="155" t="s">
        <v>1513</v>
      </c>
      <c r="AE272" s="154" t="s">
        <v>64</v>
      </c>
      <c r="AF272" s="156">
        <v>0.25</v>
      </c>
      <c r="AG272" s="154" t="s">
        <v>77</v>
      </c>
      <c r="AH272" s="156">
        <v>0.15</v>
      </c>
      <c r="AI272" s="157">
        <v>0.4</v>
      </c>
      <c r="AJ272" s="158">
        <v>0.24</v>
      </c>
      <c r="AK272" s="158">
        <v>0.4</v>
      </c>
      <c r="AL272" s="159" t="s">
        <v>66</v>
      </c>
      <c r="AM272" s="159" t="s">
        <v>67</v>
      </c>
      <c r="AN272" s="159" t="s">
        <v>80</v>
      </c>
      <c r="AO272" s="499">
        <v>0.4</v>
      </c>
      <c r="AP272" s="499">
        <v>0.24</v>
      </c>
      <c r="AQ272" s="502" t="s">
        <v>71</v>
      </c>
      <c r="AR272" s="499">
        <v>0.4</v>
      </c>
      <c r="AS272" s="499">
        <v>0.4</v>
      </c>
      <c r="AT272" s="502" t="s">
        <v>9</v>
      </c>
      <c r="AU272" s="502" t="s">
        <v>10</v>
      </c>
      <c r="AV272" s="502" t="s">
        <v>10</v>
      </c>
      <c r="AW272" s="516" t="s">
        <v>167</v>
      </c>
      <c r="AX272" s="493" t="s">
        <v>2084</v>
      </c>
      <c r="AY272" s="493" t="s">
        <v>2085</v>
      </c>
      <c r="AZ272" s="493" t="s">
        <v>571</v>
      </c>
      <c r="BA272" s="493" t="s">
        <v>572</v>
      </c>
      <c r="BB272" s="519">
        <v>45291</v>
      </c>
      <c r="BC272" s="493"/>
      <c r="BD272" s="493"/>
      <c r="BE272" s="511"/>
      <c r="BF272" s="511"/>
      <c r="BG272" s="511"/>
      <c r="BH272" s="511"/>
      <c r="BI272" s="511"/>
      <c r="BJ272" s="493"/>
      <c r="BK272" s="493"/>
      <c r="BL272" s="496"/>
    </row>
    <row r="273" spans="1:64" x14ac:dyDescent="0.2">
      <c r="A273" s="616"/>
      <c r="B273" s="515"/>
      <c r="C273" s="621"/>
      <c r="D273" s="523"/>
      <c r="E273" s="526"/>
      <c r="F273" s="529"/>
      <c r="G273" s="494"/>
      <c r="H273" s="532"/>
      <c r="I273" s="535"/>
      <c r="J273" s="538"/>
      <c r="K273" s="541"/>
      <c r="L273" s="494"/>
      <c r="M273" s="494"/>
      <c r="N273" s="532"/>
      <c r="O273" s="544"/>
      <c r="P273" s="517"/>
      <c r="Q273" s="506"/>
      <c r="R273" s="517"/>
      <c r="S273" s="506"/>
      <c r="T273" s="517"/>
      <c r="U273" s="506"/>
      <c r="V273" s="509"/>
      <c r="W273" s="506"/>
      <c r="X273" s="506"/>
      <c r="Y273" s="503"/>
      <c r="Z273" s="161"/>
      <c r="AA273" s="164"/>
      <c r="AB273" s="163"/>
      <c r="AC273" s="164"/>
      <c r="AD273" s="165" t="s">
        <v>1510</v>
      </c>
      <c r="AE273" s="163"/>
      <c r="AF273" s="166" t="s">
        <v>1510</v>
      </c>
      <c r="AG273" s="163"/>
      <c r="AH273" s="166" t="s">
        <v>1510</v>
      </c>
      <c r="AI273" s="167" t="s">
        <v>1510</v>
      </c>
      <c r="AJ273" s="168" t="s">
        <v>1510</v>
      </c>
      <c r="AK273" s="168" t="s">
        <v>1510</v>
      </c>
      <c r="AL273" s="169"/>
      <c r="AM273" s="169"/>
      <c r="AN273" s="169"/>
      <c r="AO273" s="500"/>
      <c r="AP273" s="500"/>
      <c r="AQ273" s="503"/>
      <c r="AR273" s="500"/>
      <c r="AS273" s="500"/>
      <c r="AT273" s="503"/>
      <c r="AU273" s="503"/>
      <c r="AV273" s="503"/>
      <c r="AW273" s="517"/>
      <c r="AX273" s="494"/>
      <c r="AY273" s="494"/>
      <c r="AZ273" s="494"/>
      <c r="BA273" s="494"/>
      <c r="BB273" s="520"/>
      <c r="BC273" s="494"/>
      <c r="BD273" s="494"/>
      <c r="BE273" s="512"/>
      <c r="BF273" s="512"/>
      <c r="BG273" s="512"/>
      <c r="BH273" s="512"/>
      <c r="BI273" s="512"/>
      <c r="BJ273" s="494"/>
      <c r="BK273" s="494"/>
      <c r="BL273" s="497"/>
    </row>
    <row r="274" spans="1:64" x14ac:dyDescent="0.2">
      <c r="A274" s="616"/>
      <c r="B274" s="515"/>
      <c r="C274" s="621"/>
      <c r="D274" s="523"/>
      <c r="E274" s="526"/>
      <c r="F274" s="529"/>
      <c r="G274" s="494"/>
      <c r="H274" s="532"/>
      <c r="I274" s="535"/>
      <c r="J274" s="538"/>
      <c r="K274" s="541"/>
      <c r="L274" s="494"/>
      <c r="M274" s="494"/>
      <c r="N274" s="532"/>
      <c r="O274" s="544"/>
      <c r="P274" s="517"/>
      <c r="Q274" s="506"/>
      <c r="R274" s="517"/>
      <c r="S274" s="506"/>
      <c r="T274" s="517"/>
      <c r="U274" s="506"/>
      <c r="V274" s="509"/>
      <c r="W274" s="506"/>
      <c r="X274" s="506"/>
      <c r="Y274" s="503"/>
      <c r="Z274" s="161"/>
      <c r="AA274" s="164"/>
      <c r="AB274" s="163"/>
      <c r="AC274" s="164"/>
      <c r="AD274" s="165" t="s">
        <v>1510</v>
      </c>
      <c r="AE274" s="163"/>
      <c r="AF274" s="166" t="s">
        <v>1510</v>
      </c>
      <c r="AG274" s="163"/>
      <c r="AH274" s="166" t="s">
        <v>1510</v>
      </c>
      <c r="AI274" s="167" t="s">
        <v>1510</v>
      </c>
      <c r="AJ274" s="168" t="s">
        <v>1510</v>
      </c>
      <c r="AK274" s="168" t="s">
        <v>1510</v>
      </c>
      <c r="AL274" s="169"/>
      <c r="AM274" s="169"/>
      <c r="AN274" s="169"/>
      <c r="AO274" s="500"/>
      <c r="AP274" s="500"/>
      <c r="AQ274" s="503"/>
      <c r="AR274" s="500"/>
      <c r="AS274" s="500"/>
      <c r="AT274" s="503"/>
      <c r="AU274" s="503"/>
      <c r="AV274" s="503"/>
      <c r="AW274" s="517"/>
      <c r="AX274" s="494"/>
      <c r="AY274" s="494"/>
      <c r="AZ274" s="494"/>
      <c r="BA274" s="494"/>
      <c r="BB274" s="520"/>
      <c r="BC274" s="494"/>
      <c r="BD274" s="494"/>
      <c r="BE274" s="512"/>
      <c r="BF274" s="512"/>
      <c r="BG274" s="512"/>
      <c r="BH274" s="512"/>
      <c r="BI274" s="512"/>
      <c r="BJ274" s="494"/>
      <c r="BK274" s="494"/>
      <c r="BL274" s="497"/>
    </row>
    <row r="275" spans="1:64" x14ac:dyDescent="0.2">
      <c r="A275" s="616"/>
      <c r="B275" s="515"/>
      <c r="C275" s="621"/>
      <c r="D275" s="523"/>
      <c r="E275" s="526"/>
      <c r="F275" s="529"/>
      <c r="G275" s="494"/>
      <c r="H275" s="532"/>
      <c r="I275" s="535"/>
      <c r="J275" s="538"/>
      <c r="K275" s="541"/>
      <c r="L275" s="494"/>
      <c r="M275" s="494"/>
      <c r="N275" s="532"/>
      <c r="O275" s="544"/>
      <c r="P275" s="517"/>
      <c r="Q275" s="506"/>
      <c r="R275" s="517"/>
      <c r="S275" s="506"/>
      <c r="T275" s="517"/>
      <c r="U275" s="506"/>
      <c r="V275" s="509"/>
      <c r="W275" s="506"/>
      <c r="X275" s="506"/>
      <c r="Y275" s="503"/>
      <c r="Z275" s="161"/>
      <c r="AA275" s="164"/>
      <c r="AB275" s="163"/>
      <c r="AC275" s="164"/>
      <c r="AD275" s="165" t="s">
        <v>1510</v>
      </c>
      <c r="AE275" s="163"/>
      <c r="AF275" s="166" t="s">
        <v>1510</v>
      </c>
      <c r="AG275" s="163"/>
      <c r="AH275" s="166" t="s">
        <v>1510</v>
      </c>
      <c r="AI275" s="167" t="s">
        <v>1510</v>
      </c>
      <c r="AJ275" s="168" t="s">
        <v>1510</v>
      </c>
      <c r="AK275" s="168" t="s">
        <v>1510</v>
      </c>
      <c r="AL275" s="169"/>
      <c r="AM275" s="169"/>
      <c r="AN275" s="169"/>
      <c r="AO275" s="500"/>
      <c r="AP275" s="500"/>
      <c r="AQ275" s="503"/>
      <c r="AR275" s="500"/>
      <c r="AS275" s="500"/>
      <c r="AT275" s="503"/>
      <c r="AU275" s="503"/>
      <c r="AV275" s="503"/>
      <c r="AW275" s="517"/>
      <c r="AX275" s="494"/>
      <c r="AY275" s="494"/>
      <c r="AZ275" s="494"/>
      <c r="BA275" s="494"/>
      <c r="BB275" s="520"/>
      <c r="BC275" s="494"/>
      <c r="BD275" s="494"/>
      <c r="BE275" s="512"/>
      <c r="BF275" s="512"/>
      <c r="BG275" s="512"/>
      <c r="BH275" s="512"/>
      <c r="BI275" s="512"/>
      <c r="BJ275" s="494"/>
      <c r="BK275" s="494"/>
      <c r="BL275" s="497"/>
    </row>
    <row r="276" spans="1:64" x14ac:dyDescent="0.2">
      <c r="A276" s="616"/>
      <c r="B276" s="515"/>
      <c r="C276" s="621"/>
      <c r="D276" s="523"/>
      <c r="E276" s="526"/>
      <c r="F276" s="529"/>
      <c r="G276" s="494"/>
      <c r="H276" s="532"/>
      <c r="I276" s="535"/>
      <c r="J276" s="538"/>
      <c r="K276" s="541"/>
      <c r="L276" s="494"/>
      <c r="M276" s="494"/>
      <c r="N276" s="532"/>
      <c r="O276" s="544"/>
      <c r="P276" s="517"/>
      <c r="Q276" s="506"/>
      <c r="R276" s="517"/>
      <c r="S276" s="506"/>
      <c r="T276" s="517"/>
      <c r="U276" s="506"/>
      <c r="V276" s="509"/>
      <c r="W276" s="506"/>
      <c r="X276" s="506"/>
      <c r="Y276" s="503"/>
      <c r="Z276" s="161"/>
      <c r="AA276" s="164"/>
      <c r="AB276" s="163"/>
      <c r="AC276" s="164"/>
      <c r="AD276" s="165" t="s">
        <v>1510</v>
      </c>
      <c r="AE276" s="163"/>
      <c r="AF276" s="166" t="s">
        <v>1510</v>
      </c>
      <c r="AG276" s="163"/>
      <c r="AH276" s="166" t="s">
        <v>1510</v>
      </c>
      <c r="AI276" s="167" t="s">
        <v>1510</v>
      </c>
      <c r="AJ276" s="168" t="s">
        <v>1510</v>
      </c>
      <c r="AK276" s="168" t="s">
        <v>1510</v>
      </c>
      <c r="AL276" s="169"/>
      <c r="AM276" s="169"/>
      <c r="AN276" s="169"/>
      <c r="AO276" s="500"/>
      <c r="AP276" s="500"/>
      <c r="AQ276" s="503"/>
      <c r="AR276" s="500"/>
      <c r="AS276" s="500"/>
      <c r="AT276" s="503"/>
      <c r="AU276" s="503"/>
      <c r="AV276" s="503"/>
      <c r="AW276" s="517"/>
      <c r="AX276" s="494"/>
      <c r="AY276" s="494"/>
      <c r="AZ276" s="494"/>
      <c r="BA276" s="494"/>
      <c r="BB276" s="520"/>
      <c r="BC276" s="494"/>
      <c r="BD276" s="494"/>
      <c r="BE276" s="512"/>
      <c r="BF276" s="512"/>
      <c r="BG276" s="512"/>
      <c r="BH276" s="512"/>
      <c r="BI276" s="512"/>
      <c r="BJ276" s="494"/>
      <c r="BK276" s="494"/>
      <c r="BL276" s="497"/>
    </row>
    <row r="277" spans="1:64" ht="13.5" thickBot="1" x14ac:dyDescent="0.25">
      <c r="A277" s="616"/>
      <c r="B277" s="515"/>
      <c r="C277" s="621"/>
      <c r="D277" s="524"/>
      <c r="E277" s="527"/>
      <c r="F277" s="530"/>
      <c r="G277" s="495"/>
      <c r="H277" s="533"/>
      <c r="I277" s="536"/>
      <c r="J277" s="539"/>
      <c r="K277" s="542"/>
      <c r="L277" s="495"/>
      <c r="M277" s="495"/>
      <c r="N277" s="533"/>
      <c r="O277" s="545"/>
      <c r="P277" s="518"/>
      <c r="Q277" s="507"/>
      <c r="R277" s="518"/>
      <c r="S277" s="507"/>
      <c r="T277" s="518"/>
      <c r="U277" s="507"/>
      <c r="V277" s="510"/>
      <c r="W277" s="507"/>
      <c r="X277" s="507"/>
      <c r="Y277" s="504"/>
      <c r="Z277" s="171"/>
      <c r="AA277" s="172"/>
      <c r="AB277" s="173"/>
      <c r="AC277" s="172"/>
      <c r="AD277" s="174" t="s">
        <v>1510</v>
      </c>
      <c r="AE277" s="173"/>
      <c r="AF277" s="175" t="s">
        <v>1510</v>
      </c>
      <c r="AG277" s="173"/>
      <c r="AH277" s="175" t="s">
        <v>1510</v>
      </c>
      <c r="AI277" s="176" t="s">
        <v>1510</v>
      </c>
      <c r="AJ277" s="168" t="s">
        <v>1510</v>
      </c>
      <c r="AK277" s="168" t="s">
        <v>1510</v>
      </c>
      <c r="AL277" s="178"/>
      <c r="AM277" s="178"/>
      <c r="AN277" s="178"/>
      <c r="AO277" s="501"/>
      <c r="AP277" s="501"/>
      <c r="AQ277" s="504"/>
      <c r="AR277" s="501"/>
      <c r="AS277" s="501"/>
      <c r="AT277" s="504"/>
      <c r="AU277" s="504"/>
      <c r="AV277" s="504"/>
      <c r="AW277" s="518"/>
      <c r="AX277" s="495"/>
      <c r="AY277" s="495"/>
      <c r="AZ277" s="495"/>
      <c r="BA277" s="495"/>
      <c r="BB277" s="521"/>
      <c r="BC277" s="495"/>
      <c r="BD277" s="495"/>
      <c r="BE277" s="513"/>
      <c r="BF277" s="513"/>
      <c r="BG277" s="513"/>
      <c r="BH277" s="513"/>
      <c r="BI277" s="513"/>
      <c r="BJ277" s="495"/>
      <c r="BK277" s="495"/>
      <c r="BL277" s="553"/>
    </row>
    <row r="278" spans="1:64" ht="62.25" x14ac:dyDescent="0.2">
      <c r="A278" s="616"/>
      <c r="B278" s="515"/>
      <c r="C278" s="621"/>
      <c r="D278" s="522" t="s">
        <v>162</v>
      </c>
      <c r="E278" s="525" t="s">
        <v>129</v>
      </c>
      <c r="F278" s="525">
        <v>5</v>
      </c>
      <c r="G278" s="493" t="s">
        <v>573</v>
      </c>
      <c r="H278" s="531"/>
      <c r="I278" s="534" t="s">
        <v>609</v>
      </c>
      <c r="J278" s="537" t="s">
        <v>17</v>
      </c>
      <c r="K278" s="639" t="s">
        <v>2056</v>
      </c>
      <c r="L278" s="493"/>
      <c r="M278" s="493"/>
      <c r="N278" s="659" t="s">
        <v>574</v>
      </c>
      <c r="O278" s="543">
        <v>1</v>
      </c>
      <c r="P278" s="516" t="s">
        <v>72</v>
      </c>
      <c r="Q278" s="505">
        <v>0.8</v>
      </c>
      <c r="R278" s="516"/>
      <c r="S278" s="505" t="s">
        <v>1510</v>
      </c>
      <c r="T278" s="516" t="s">
        <v>74</v>
      </c>
      <c r="U278" s="505">
        <v>0.2</v>
      </c>
      <c r="V278" s="508" t="s">
        <v>74</v>
      </c>
      <c r="W278" s="505">
        <v>0.2</v>
      </c>
      <c r="X278" s="505" t="s">
        <v>2043</v>
      </c>
      <c r="Y278" s="502" t="s">
        <v>10</v>
      </c>
      <c r="Z278" s="152">
        <v>1</v>
      </c>
      <c r="AA278" s="153" t="s">
        <v>2072</v>
      </c>
      <c r="AB278" s="154" t="s">
        <v>170</v>
      </c>
      <c r="AC278" s="153" t="s">
        <v>575</v>
      </c>
      <c r="AD278" s="255" t="s">
        <v>1522</v>
      </c>
      <c r="AE278" s="154" t="s">
        <v>76</v>
      </c>
      <c r="AF278" s="156">
        <v>0.1</v>
      </c>
      <c r="AG278" s="154" t="s">
        <v>77</v>
      </c>
      <c r="AH278" s="156">
        <v>0.15</v>
      </c>
      <c r="AI278" s="157">
        <v>0.25</v>
      </c>
      <c r="AJ278" s="158">
        <v>0.8</v>
      </c>
      <c r="AK278" s="158">
        <v>0.15000000000000002</v>
      </c>
      <c r="AL278" s="159" t="s">
        <v>66</v>
      </c>
      <c r="AM278" s="159" t="s">
        <v>67</v>
      </c>
      <c r="AN278" s="159" t="s">
        <v>80</v>
      </c>
      <c r="AO278" s="499">
        <v>0.8</v>
      </c>
      <c r="AP278" s="499">
        <v>0.28799999999999998</v>
      </c>
      <c r="AQ278" s="502" t="s">
        <v>71</v>
      </c>
      <c r="AR278" s="499">
        <v>0.2</v>
      </c>
      <c r="AS278" s="499">
        <v>8.4375000000000006E-2</v>
      </c>
      <c r="AT278" s="502" t="s">
        <v>74</v>
      </c>
      <c r="AU278" s="502" t="s">
        <v>10</v>
      </c>
      <c r="AV278" s="502" t="s">
        <v>1512</v>
      </c>
      <c r="AW278" s="516" t="s">
        <v>82</v>
      </c>
      <c r="AX278" s="493"/>
      <c r="AY278" s="493"/>
      <c r="AZ278" s="493"/>
      <c r="BA278" s="493"/>
      <c r="BB278" s="519"/>
      <c r="BC278" s="493"/>
      <c r="BD278" s="493"/>
      <c r="BE278" s="511"/>
      <c r="BF278" s="511"/>
      <c r="BG278" s="511"/>
      <c r="BH278" s="511"/>
      <c r="BI278" s="511"/>
      <c r="BJ278" s="493"/>
      <c r="BK278" s="493"/>
      <c r="BL278" s="496"/>
    </row>
    <row r="279" spans="1:64" ht="62.25" x14ac:dyDescent="0.2">
      <c r="A279" s="616"/>
      <c r="B279" s="515"/>
      <c r="C279" s="621"/>
      <c r="D279" s="523"/>
      <c r="E279" s="526"/>
      <c r="F279" s="526"/>
      <c r="G279" s="494"/>
      <c r="H279" s="532"/>
      <c r="I279" s="535"/>
      <c r="J279" s="538"/>
      <c r="K279" s="640"/>
      <c r="L279" s="494"/>
      <c r="M279" s="494"/>
      <c r="N279" s="660"/>
      <c r="O279" s="544"/>
      <c r="P279" s="517"/>
      <c r="Q279" s="506"/>
      <c r="R279" s="517"/>
      <c r="S279" s="506"/>
      <c r="T279" s="517"/>
      <c r="U279" s="506"/>
      <c r="V279" s="509"/>
      <c r="W279" s="506"/>
      <c r="X279" s="506"/>
      <c r="Y279" s="503"/>
      <c r="Z279" s="161">
        <v>2</v>
      </c>
      <c r="AA279" s="162" t="s">
        <v>576</v>
      </c>
      <c r="AB279" s="163" t="s">
        <v>170</v>
      </c>
      <c r="AC279" s="164" t="s">
        <v>577</v>
      </c>
      <c r="AD279" s="165" t="s">
        <v>1522</v>
      </c>
      <c r="AE279" s="163" t="s">
        <v>76</v>
      </c>
      <c r="AF279" s="166">
        <v>0.1</v>
      </c>
      <c r="AG279" s="163" t="s">
        <v>77</v>
      </c>
      <c r="AH279" s="166">
        <v>0.15</v>
      </c>
      <c r="AI279" s="167">
        <v>0.25</v>
      </c>
      <c r="AJ279" s="168">
        <v>0.8</v>
      </c>
      <c r="AK279" s="168">
        <v>0.11250000000000002</v>
      </c>
      <c r="AL279" s="169" t="s">
        <v>66</v>
      </c>
      <c r="AM279" s="169" t="s">
        <v>67</v>
      </c>
      <c r="AN279" s="169" t="s">
        <v>80</v>
      </c>
      <c r="AO279" s="500"/>
      <c r="AP279" s="500"/>
      <c r="AQ279" s="503"/>
      <c r="AR279" s="500"/>
      <c r="AS279" s="500"/>
      <c r="AT279" s="503"/>
      <c r="AU279" s="503"/>
      <c r="AV279" s="503"/>
      <c r="AW279" s="517"/>
      <c r="AX279" s="494"/>
      <c r="AY279" s="494"/>
      <c r="AZ279" s="494"/>
      <c r="BA279" s="494"/>
      <c r="BB279" s="520"/>
      <c r="BC279" s="494"/>
      <c r="BD279" s="494"/>
      <c r="BE279" s="512"/>
      <c r="BF279" s="512"/>
      <c r="BG279" s="512"/>
      <c r="BH279" s="512"/>
      <c r="BI279" s="512"/>
      <c r="BJ279" s="494"/>
      <c r="BK279" s="494"/>
      <c r="BL279" s="497"/>
    </row>
    <row r="280" spans="1:64" ht="62.25" x14ac:dyDescent="0.2">
      <c r="A280" s="616"/>
      <c r="B280" s="515"/>
      <c r="C280" s="621"/>
      <c r="D280" s="523"/>
      <c r="E280" s="526"/>
      <c r="F280" s="526"/>
      <c r="G280" s="494"/>
      <c r="H280" s="532"/>
      <c r="I280" s="535"/>
      <c r="J280" s="538"/>
      <c r="K280" s="640"/>
      <c r="L280" s="494"/>
      <c r="M280" s="494"/>
      <c r="N280" s="660"/>
      <c r="O280" s="544"/>
      <c r="P280" s="517"/>
      <c r="Q280" s="506"/>
      <c r="R280" s="517"/>
      <c r="S280" s="506"/>
      <c r="T280" s="517"/>
      <c r="U280" s="506"/>
      <c r="V280" s="509"/>
      <c r="W280" s="506"/>
      <c r="X280" s="506"/>
      <c r="Y280" s="503"/>
      <c r="Z280" s="161">
        <v>3</v>
      </c>
      <c r="AA280" s="164" t="s">
        <v>578</v>
      </c>
      <c r="AB280" s="163" t="s">
        <v>170</v>
      </c>
      <c r="AC280" s="164" t="s">
        <v>579</v>
      </c>
      <c r="AD280" s="165" t="s">
        <v>1522</v>
      </c>
      <c r="AE280" s="163" t="s">
        <v>76</v>
      </c>
      <c r="AF280" s="166">
        <v>0.1</v>
      </c>
      <c r="AG280" s="163" t="s">
        <v>77</v>
      </c>
      <c r="AH280" s="166">
        <v>0.15</v>
      </c>
      <c r="AI280" s="167">
        <v>0.25</v>
      </c>
      <c r="AJ280" s="168">
        <v>0.8</v>
      </c>
      <c r="AK280" s="168">
        <v>8.4375000000000006E-2</v>
      </c>
      <c r="AL280" s="169" t="s">
        <v>66</v>
      </c>
      <c r="AM280" s="169" t="s">
        <v>67</v>
      </c>
      <c r="AN280" s="169" t="s">
        <v>80</v>
      </c>
      <c r="AO280" s="500"/>
      <c r="AP280" s="500"/>
      <c r="AQ280" s="503"/>
      <c r="AR280" s="500"/>
      <c r="AS280" s="500"/>
      <c r="AT280" s="503"/>
      <c r="AU280" s="503"/>
      <c r="AV280" s="503"/>
      <c r="AW280" s="517"/>
      <c r="AX280" s="494"/>
      <c r="AY280" s="494"/>
      <c r="AZ280" s="494"/>
      <c r="BA280" s="494"/>
      <c r="BB280" s="520"/>
      <c r="BC280" s="494"/>
      <c r="BD280" s="494"/>
      <c r="BE280" s="512"/>
      <c r="BF280" s="512"/>
      <c r="BG280" s="512"/>
      <c r="BH280" s="512"/>
      <c r="BI280" s="512"/>
      <c r="BJ280" s="494"/>
      <c r="BK280" s="494"/>
      <c r="BL280" s="497"/>
    </row>
    <row r="281" spans="1:64" ht="62.25" x14ac:dyDescent="0.2">
      <c r="A281" s="616"/>
      <c r="B281" s="515"/>
      <c r="C281" s="621"/>
      <c r="D281" s="523"/>
      <c r="E281" s="526"/>
      <c r="F281" s="526"/>
      <c r="G281" s="494"/>
      <c r="H281" s="532"/>
      <c r="I281" s="535"/>
      <c r="J281" s="538"/>
      <c r="K281" s="640"/>
      <c r="L281" s="494"/>
      <c r="M281" s="494"/>
      <c r="N281" s="660"/>
      <c r="O281" s="544"/>
      <c r="P281" s="517"/>
      <c r="Q281" s="506"/>
      <c r="R281" s="517"/>
      <c r="S281" s="506"/>
      <c r="T281" s="517"/>
      <c r="U281" s="506"/>
      <c r="V281" s="509"/>
      <c r="W281" s="506"/>
      <c r="X281" s="506"/>
      <c r="Y281" s="503"/>
      <c r="Z281" s="161">
        <v>4</v>
      </c>
      <c r="AA281" s="164" t="s">
        <v>580</v>
      </c>
      <c r="AB281" s="163" t="s">
        <v>170</v>
      </c>
      <c r="AC281" s="164" t="s">
        <v>581</v>
      </c>
      <c r="AD281" s="165" t="s">
        <v>1513</v>
      </c>
      <c r="AE281" s="163" t="s">
        <v>64</v>
      </c>
      <c r="AF281" s="166">
        <v>0.25</v>
      </c>
      <c r="AG281" s="163" t="s">
        <v>77</v>
      </c>
      <c r="AH281" s="166">
        <v>0.15</v>
      </c>
      <c r="AI281" s="167">
        <v>0.4</v>
      </c>
      <c r="AJ281" s="168">
        <v>0.48</v>
      </c>
      <c r="AK281" s="168">
        <v>8.4375000000000006E-2</v>
      </c>
      <c r="AL281" s="169" t="s">
        <v>66</v>
      </c>
      <c r="AM281" s="169" t="s">
        <v>67</v>
      </c>
      <c r="AN281" s="169" t="s">
        <v>80</v>
      </c>
      <c r="AO281" s="500"/>
      <c r="AP281" s="500"/>
      <c r="AQ281" s="503"/>
      <c r="AR281" s="500"/>
      <c r="AS281" s="500"/>
      <c r="AT281" s="503"/>
      <c r="AU281" s="503"/>
      <c r="AV281" s="503"/>
      <c r="AW281" s="517"/>
      <c r="AX281" s="494"/>
      <c r="AY281" s="494"/>
      <c r="AZ281" s="494"/>
      <c r="BA281" s="494"/>
      <c r="BB281" s="520"/>
      <c r="BC281" s="494"/>
      <c r="BD281" s="494"/>
      <c r="BE281" s="512"/>
      <c r="BF281" s="512"/>
      <c r="BG281" s="512"/>
      <c r="BH281" s="512"/>
      <c r="BI281" s="512"/>
      <c r="BJ281" s="494"/>
      <c r="BK281" s="494"/>
      <c r="BL281" s="497"/>
    </row>
    <row r="282" spans="1:64" ht="62.25" x14ac:dyDescent="0.2">
      <c r="A282" s="616"/>
      <c r="B282" s="515"/>
      <c r="C282" s="621"/>
      <c r="D282" s="523"/>
      <c r="E282" s="526"/>
      <c r="F282" s="526"/>
      <c r="G282" s="494"/>
      <c r="H282" s="532"/>
      <c r="I282" s="535"/>
      <c r="J282" s="538"/>
      <c r="K282" s="640"/>
      <c r="L282" s="494"/>
      <c r="M282" s="494"/>
      <c r="N282" s="660"/>
      <c r="O282" s="544"/>
      <c r="P282" s="517"/>
      <c r="Q282" s="506"/>
      <c r="R282" s="517"/>
      <c r="S282" s="506"/>
      <c r="T282" s="517"/>
      <c r="U282" s="506"/>
      <c r="V282" s="509"/>
      <c r="W282" s="506"/>
      <c r="X282" s="506"/>
      <c r="Y282" s="503"/>
      <c r="Z282" s="161">
        <v>5</v>
      </c>
      <c r="AA282" s="164" t="s">
        <v>2073</v>
      </c>
      <c r="AB282" s="163" t="s">
        <v>165</v>
      </c>
      <c r="AC282" s="164" t="s">
        <v>2074</v>
      </c>
      <c r="AD282" s="165" t="s">
        <v>1513</v>
      </c>
      <c r="AE282" s="163" t="s">
        <v>64</v>
      </c>
      <c r="AF282" s="166">
        <v>0.25</v>
      </c>
      <c r="AG282" s="163" t="s">
        <v>77</v>
      </c>
      <c r="AH282" s="166">
        <v>0.15</v>
      </c>
      <c r="AI282" s="167">
        <v>0.4</v>
      </c>
      <c r="AJ282" s="168">
        <v>0.28799999999999998</v>
      </c>
      <c r="AK282" s="168">
        <v>8.4375000000000006E-2</v>
      </c>
      <c r="AL282" s="169" t="s">
        <v>66</v>
      </c>
      <c r="AM282" s="169" t="s">
        <v>67</v>
      </c>
      <c r="AN282" s="169" t="s">
        <v>80</v>
      </c>
      <c r="AO282" s="500"/>
      <c r="AP282" s="500"/>
      <c r="AQ282" s="503"/>
      <c r="AR282" s="500"/>
      <c r="AS282" s="500"/>
      <c r="AT282" s="503"/>
      <c r="AU282" s="503"/>
      <c r="AV282" s="503"/>
      <c r="AW282" s="517"/>
      <c r="AX282" s="494"/>
      <c r="AY282" s="494"/>
      <c r="AZ282" s="494"/>
      <c r="BA282" s="494"/>
      <c r="BB282" s="520"/>
      <c r="BC282" s="494"/>
      <c r="BD282" s="494"/>
      <c r="BE282" s="512"/>
      <c r="BF282" s="512"/>
      <c r="BG282" s="512"/>
      <c r="BH282" s="512"/>
      <c r="BI282" s="512"/>
      <c r="BJ282" s="494"/>
      <c r="BK282" s="494"/>
      <c r="BL282" s="497"/>
    </row>
    <row r="283" spans="1:64" ht="13.5" thickBot="1" x14ac:dyDescent="0.25">
      <c r="A283" s="616"/>
      <c r="B283" s="515"/>
      <c r="C283" s="621"/>
      <c r="D283" s="657"/>
      <c r="E283" s="526"/>
      <c r="F283" s="526"/>
      <c r="G283" s="649"/>
      <c r="H283" s="658"/>
      <c r="I283" s="536"/>
      <c r="J283" s="539"/>
      <c r="K283" s="641"/>
      <c r="L283" s="649"/>
      <c r="M283" s="649"/>
      <c r="N283" s="661"/>
      <c r="O283" s="662"/>
      <c r="P283" s="663"/>
      <c r="Q283" s="654"/>
      <c r="R283" s="663"/>
      <c r="S283" s="654"/>
      <c r="T283" s="663"/>
      <c r="U283" s="654"/>
      <c r="V283" s="653"/>
      <c r="W283" s="654"/>
      <c r="X283" s="654"/>
      <c r="Y283" s="655"/>
      <c r="Z283" s="284"/>
      <c r="AA283" s="181"/>
      <c r="AB283" s="237"/>
      <c r="AC283" s="181"/>
      <c r="AD283" s="185" t="s">
        <v>1510</v>
      </c>
      <c r="AE283" s="237"/>
      <c r="AF283" s="285" t="s">
        <v>1510</v>
      </c>
      <c r="AG283" s="237"/>
      <c r="AH283" s="285" t="s">
        <v>1510</v>
      </c>
      <c r="AI283" s="286" t="s">
        <v>1510</v>
      </c>
      <c r="AJ283" s="287" t="s">
        <v>1510</v>
      </c>
      <c r="AK283" s="287" t="s">
        <v>1510</v>
      </c>
      <c r="AL283" s="214"/>
      <c r="AM283" s="214"/>
      <c r="AN283" s="214"/>
      <c r="AO283" s="656"/>
      <c r="AP283" s="656"/>
      <c r="AQ283" s="655"/>
      <c r="AR283" s="656"/>
      <c r="AS283" s="656"/>
      <c r="AT283" s="655"/>
      <c r="AU283" s="655"/>
      <c r="AV283" s="655"/>
      <c r="AW283" s="663"/>
      <c r="AX283" s="649"/>
      <c r="AY283" s="649"/>
      <c r="AZ283" s="649"/>
      <c r="BA283" s="649"/>
      <c r="BB283" s="521"/>
      <c r="BC283" s="649"/>
      <c r="BD283" s="649"/>
      <c r="BE283" s="648"/>
      <c r="BF283" s="648"/>
      <c r="BG283" s="648"/>
      <c r="BH283" s="648"/>
      <c r="BI283" s="648"/>
      <c r="BJ283" s="649"/>
      <c r="BK283" s="649"/>
      <c r="BL283" s="553"/>
    </row>
    <row r="284" spans="1:64" ht="62.25" x14ac:dyDescent="0.2">
      <c r="A284" s="616"/>
      <c r="B284" s="515"/>
      <c r="C284" s="621"/>
      <c r="D284" s="522" t="s">
        <v>162</v>
      </c>
      <c r="E284" s="525" t="s">
        <v>129</v>
      </c>
      <c r="F284" s="528">
        <v>6</v>
      </c>
      <c r="G284" s="493" t="s">
        <v>582</v>
      </c>
      <c r="H284" s="531"/>
      <c r="I284" s="623" t="s">
        <v>610</v>
      </c>
      <c r="J284" s="650" t="s">
        <v>16</v>
      </c>
      <c r="K284" s="639" t="s">
        <v>2057</v>
      </c>
      <c r="L284" s="493"/>
      <c r="M284" s="493"/>
      <c r="N284" s="531" t="s">
        <v>583</v>
      </c>
      <c r="O284" s="563">
        <v>1</v>
      </c>
      <c r="P284" s="516" t="s">
        <v>71</v>
      </c>
      <c r="Q284" s="505">
        <v>0.4</v>
      </c>
      <c r="R284" s="516" t="s">
        <v>74</v>
      </c>
      <c r="S284" s="505">
        <v>0.2</v>
      </c>
      <c r="T284" s="516" t="s">
        <v>10</v>
      </c>
      <c r="U284" s="505">
        <v>0.6</v>
      </c>
      <c r="V284" s="508" t="s">
        <v>10</v>
      </c>
      <c r="W284" s="505">
        <v>0.6</v>
      </c>
      <c r="X284" s="505" t="s">
        <v>1834</v>
      </c>
      <c r="Y284" s="502" t="s">
        <v>10</v>
      </c>
      <c r="Z284" s="152">
        <v>1</v>
      </c>
      <c r="AA284" s="283" t="s">
        <v>2075</v>
      </c>
      <c r="AB284" s="154" t="s">
        <v>170</v>
      </c>
      <c r="AC284" s="153" t="s">
        <v>584</v>
      </c>
      <c r="AD284" s="155" t="s">
        <v>1513</v>
      </c>
      <c r="AE284" s="154" t="s">
        <v>64</v>
      </c>
      <c r="AF284" s="156">
        <v>0.25</v>
      </c>
      <c r="AG284" s="154" t="s">
        <v>77</v>
      </c>
      <c r="AH284" s="156">
        <v>0.15</v>
      </c>
      <c r="AI284" s="157">
        <v>0.4</v>
      </c>
      <c r="AJ284" s="158">
        <v>0.24</v>
      </c>
      <c r="AK284" s="158">
        <v>0.6</v>
      </c>
      <c r="AL284" s="159" t="s">
        <v>66</v>
      </c>
      <c r="AM284" s="159" t="s">
        <v>67</v>
      </c>
      <c r="AN284" s="159" t="s">
        <v>80</v>
      </c>
      <c r="AO284" s="499">
        <v>0.4</v>
      </c>
      <c r="AP284" s="499">
        <v>5.183999999999999E-2</v>
      </c>
      <c r="AQ284" s="502" t="s">
        <v>70</v>
      </c>
      <c r="AR284" s="499">
        <v>0.6</v>
      </c>
      <c r="AS284" s="499">
        <v>0.6</v>
      </c>
      <c r="AT284" s="502" t="s">
        <v>10</v>
      </c>
      <c r="AU284" s="502" t="s">
        <v>10</v>
      </c>
      <c r="AV284" s="502" t="s">
        <v>10</v>
      </c>
      <c r="AW284" s="516" t="s">
        <v>167</v>
      </c>
      <c r="AX284" s="642" t="s">
        <v>2086</v>
      </c>
      <c r="AY284" s="642" t="s">
        <v>585</v>
      </c>
      <c r="AZ284" s="493" t="s">
        <v>586</v>
      </c>
      <c r="BA284" s="493" t="s">
        <v>551</v>
      </c>
      <c r="BB284" s="519" t="s">
        <v>1822</v>
      </c>
      <c r="BC284" s="493"/>
      <c r="BD284" s="493"/>
      <c r="BE284" s="511"/>
      <c r="BF284" s="511"/>
      <c r="BG284" s="511"/>
      <c r="BH284" s="511"/>
      <c r="BI284" s="511"/>
      <c r="BJ284" s="493"/>
      <c r="BK284" s="493"/>
      <c r="BL284" s="496"/>
    </row>
    <row r="285" spans="1:64" ht="62.25" x14ac:dyDescent="0.2">
      <c r="A285" s="616"/>
      <c r="B285" s="515"/>
      <c r="C285" s="621"/>
      <c r="D285" s="523"/>
      <c r="E285" s="526"/>
      <c r="F285" s="529"/>
      <c r="G285" s="494"/>
      <c r="H285" s="532"/>
      <c r="I285" s="624"/>
      <c r="J285" s="651"/>
      <c r="K285" s="640"/>
      <c r="L285" s="494"/>
      <c r="M285" s="494"/>
      <c r="N285" s="532"/>
      <c r="O285" s="564"/>
      <c r="P285" s="517"/>
      <c r="Q285" s="506"/>
      <c r="R285" s="517"/>
      <c r="S285" s="506"/>
      <c r="T285" s="517"/>
      <c r="U285" s="506"/>
      <c r="V285" s="509"/>
      <c r="W285" s="506"/>
      <c r="X285" s="506"/>
      <c r="Y285" s="503"/>
      <c r="Z285" s="161">
        <v>2</v>
      </c>
      <c r="AA285" s="164" t="s">
        <v>587</v>
      </c>
      <c r="AB285" s="163" t="s">
        <v>165</v>
      </c>
      <c r="AC285" s="164" t="s">
        <v>588</v>
      </c>
      <c r="AD285" s="165" t="s">
        <v>1513</v>
      </c>
      <c r="AE285" s="163" t="s">
        <v>64</v>
      </c>
      <c r="AF285" s="166">
        <v>0.25</v>
      </c>
      <c r="AG285" s="163" t="s">
        <v>77</v>
      </c>
      <c r="AH285" s="166">
        <v>0.15</v>
      </c>
      <c r="AI285" s="167">
        <v>0.4</v>
      </c>
      <c r="AJ285" s="168">
        <v>0.14399999999999999</v>
      </c>
      <c r="AK285" s="168">
        <v>0.6</v>
      </c>
      <c r="AL285" s="169" t="s">
        <v>66</v>
      </c>
      <c r="AM285" s="169" t="s">
        <v>67</v>
      </c>
      <c r="AN285" s="169" t="s">
        <v>80</v>
      </c>
      <c r="AO285" s="500"/>
      <c r="AP285" s="500"/>
      <c r="AQ285" s="503"/>
      <c r="AR285" s="500"/>
      <c r="AS285" s="500"/>
      <c r="AT285" s="503"/>
      <c r="AU285" s="503"/>
      <c r="AV285" s="503"/>
      <c r="AW285" s="517"/>
      <c r="AX285" s="643"/>
      <c r="AY285" s="643"/>
      <c r="AZ285" s="494"/>
      <c r="BA285" s="494"/>
      <c r="BB285" s="520"/>
      <c r="BC285" s="494"/>
      <c r="BD285" s="494"/>
      <c r="BE285" s="512"/>
      <c r="BF285" s="512"/>
      <c r="BG285" s="512"/>
      <c r="BH285" s="512"/>
      <c r="BI285" s="512"/>
      <c r="BJ285" s="494"/>
      <c r="BK285" s="494"/>
      <c r="BL285" s="497"/>
    </row>
    <row r="286" spans="1:64" ht="63.75" x14ac:dyDescent="0.2">
      <c r="A286" s="616"/>
      <c r="B286" s="515"/>
      <c r="C286" s="621"/>
      <c r="D286" s="523"/>
      <c r="E286" s="526"/>
      <c r="F286" s="529"/>
      <c r="G286" s="494"/>
      <c r="H286" s="532"/>
      <c r="I286" s="624"/>
      <c r="J286" s="651"/>
      <c r="K286" s="640"/>
      <c r="L286" s="494"/>
      <c r="M286" s="494"/>
      <c r="N286" s="532"/>
      <c r="O286" s="564"/>
      <c r="P286" s="517"/>
      <c r="Q286" s="506"/>
      <c r="R286" s="517"/>
      <c r="S286" s="506"/>
      <c r="T286" s="517"/>
      <c r="U286" s="506"/>
      <c r="V286" s="509"/>
      <c r="W286" s="506"/>
      <c r="X286" s="506"/>
      <c r="Y286" s="503"/>
      <c r="Z286" s="161">
        <v>3</v>
      </c>
      <c r="AA286" s="164" t="s">
        <v>2076</v>
      </c>
      <c r="AB286" s="163" t="s">
        <v>165</v>
      </c>
      <c r="AC286" s="164" t="s">
        <v>589</v>
      </c>
      <c r="AD286" s="165" t="s">
        <v>1513</v>
      </c>
      <c r="AE286" s="163" t="s">
        <v>64</v>
      </c>
      <c r="AF286" s="166">
        <v>0.25</v>
      </c>
      <c r="AG286" s="163" t="s">
        <v>77</v>
      </c>
      <c r="AH286" s="166">
        <v>0.15</v>
      </c>
      <c r="AI286" s="167">
        <v>0.4</v>
      </c>
      <c r="AJ286" s="168">
        <v>8.6399999999999991E-2</v>
      </c>
      <c r="AK286" s="168">
        <v>0.6</v>
      </c>
      <c r="AL286" s="169" t="s">
        <v>66</v>
      </c>
      <c r="AM286" s="169" t="s">
        <v>67</v>
      </c>
      <c r="AN286" s="169" t="s">
        <v>80</v>
      </c>
      <c r="AO286" s="500"/>
      <c r="AP286" s="500"/>
      <c r="AQ286" s="503"/>
      <c r="AR286" s="500"/>
      <c r="AS286" s="500"/>
      <c r="AT286" s="503"/>
      <c r="AU286" s="503"/>
      <c r="AV286" s="503"/>
      <c r="AW286" s="517"/>
      <c r="AX286" s="643"/>
      <c r="AY286" s="643"/>
      <c r="AZ286" s="494"/>
      <c r="BA286" s="494"/>
      <c r="BB286" s="520"/>
      <c r="BC286" s="494"/>
      <c r="BD286" s="494"/>
      <c r="BE286" s="512"/>
      <c r="BF286" s="512"/>
      <c r="BG286" s="512"/>
      <c r="BH286" s="512"/>
      <c r="BI286" s="512"/>
      <c r="BJ286" s="494"/>
      <c r="BK286" s="494"/>
      <c r="BL286" s="497"/>
    </row>
    <row r="287" spans="1:64" ht="62.25" x14ac:dyDescent="0.2">
      <c r="A287" s="616"/>
      <c r="B287" s="515"/>
      <c r="C287" s="621"/>
      <c r="D287" s="523"/>
      <c r="E287" s="526"/>
      <c r="F287" s="529"/>
      <c r="G287" s="494"/>
      <c r="H287" s="532"/>
      <c r="I287" s="624"/>
      <c r="J287" s="651"/>
      <c r="K287" s="640"/>
      <c r="L287" s="494"/>
      <c r="M287" s="494"/>
      <c r="N287" s="532"/>
      <c r="O287" s="564"/>
      <c r="P287" s="517"/>
      <c r="Q287" s="506"/>
      <c r="R287" s="517"/>
      <c r="S287" s="506"/>
      <c r="T287" s="517"/>
      <c r="U287" s="506"/>
      <c r="V287" s="509"/>
      <c r="W287" s="506"/>
      <c r="X287" s="506"/>
      <c r="Y287" s="503"/>
      <c r="Z287" s="161">
        <v>4</v>
      </c>
      <c r="AA287" s="164" t="s">
        <v>2077</v>
      </c>
      <c r="AB287" s="163" t="s">
        <v>165</v>
      </c>
      <c r="AC287" s="164" t="s">
        <v>590</v>
      </c>
      <c r="AD287" s="165" t="s">
        <v>1513</v>
      </c>
      <c r="AE287" s="163" t="s">
        <v>64</v>
      </c>
      <c r="AF287" s="166">
        <v>0.25</v>
      </c>
      <c r="AG287" s="163" t="s">
        <v>77</v>
      </c>
      <c r="AH287" s="166">
        <v>0.15</v>
      </c>
      <c r="AI287" s="167">
        <v>0.4</v>
      </c>
      <c r="AJ287" s="168">
        <v>5.183999999999999E-2</v>
      </c>
      <c r="AK287" s="168">
        <v>0.6</v>
      </c>
      <c r="AL287" s="169" t="s">
        <v>66</v>
      </c>
      <c r="AM287" s="169" t="s">
        <v>67</v>
      </c>
      <c r="AN287" s="169" t="s">
        <v>80</v>
      </c>
      <c r="AO287" s="500"/>
      <c r="AP287" s="500"/>
      <c r="AQ287" s="503"/>
      <c r="AR287" s="500"/>
      <c r="AS287" s="500"/>
      <c r="AT287" s="503"/>
      <c r="AU287" s="503"/>
      <c r="AV287" s="503"/>
      <c r="AW287" s="517"/>
      <c r="AX287" s="643"/>
      <c r="AY287" s="643"/>
      <c r="AZ287" s="494"/>
      <c r="BA287" s="494"/>
      <c r="BB287" s="520"/>
      <c r="BC287" s="494"/>
      <c r="BD287" s="494"/>
      <c r="BE287" s="512"/>
      <c r="BF287" s="512"/>
      <c r="BG287" s="512"/>
      <c r="BH287" s="512"/>
      <c r="BI287" s="512"/>
      <c r="BJ287" s="494"/>
      <c r="BK287" s="494"/>
      <c r="BL287" s="497"/>
    </row>
    <row r="288" spans="1:64" x14ac:dyDescent="0.2">
      <c r="A288" s="616"/>
      <c r="B288" s="515"/>
      <c r="C288" s="621"/>
      <c r="D288" s="523"/>
      <c r="E288" s="526"/>
      <c r="F288" s="529"/>
      <c r="G288" s="494"/>
      <c r="H288" s="532"/>
      <c r="I288" s="624"/>
      <c r="J288" s="651"/>
      <c r="K288" s="640"/>
      <c r="L288" s="494"/>
      <c r="M288" s="494"/>
      <c r="N288" s="532"/>
      <c r="O288" s="564"/>
      <c r="P288" s="517"/>
      <c r="Q288" s="506"/>
      <c r="R288" s="517"/>
      <c r="S288" s="506"/>
      <c r="T288" s="517"/>
      <c r="U288" s="506"/>
      <c r="V288" s="509"/>
      <c r="W288" s="506"/>
      <c r="X288" s="506"/>
      <c r="Y288" s="503"/>
      <c r="Z288" s="161"/>
      <c r="AA288" s="164"/>
      <c r="AB288" s="163"/>
      <c r="AC288" s="164"/>
      <c r="AD288" s="165" t="s">
        <v>1510</v>
      </c>
      <c r="AE288" s="163"/>
      <c r="AF288" s="166" t="s">
        <v>1510</v>
      </c>
      <c r="AG288" s="163"/>
      <c r="AH288" s="166" t="s">
        <v>1510</v>
      </c>
      <c r="AI288" s="167" t="s">
        <v>1510</v>
      </c>
      <c r="AJ288" s="168" t="s">
        <v>1510</v>
      </c>
      <c r="AK288" s="168" t="s">
        <v>1510</v>
      </c>
      <c r="AL288" s="169"/>
      <c r="AM288" s="169"/>
      <c r="AN288" s="169"/>
      <c r="AO288" s="500"/>
      <c r="AP288" s="500"/>
      <c r="AQ288" s="503"/>
      <c r="AR288" s="500"/>
      <c r="AS288" s="500"/>
      <c r="AT288" s="503"/>
      <c r="AU288" s="503"/>
      <c r="AV288" s="503"/>
      <c r="AW288" s="517"/>
      <c r="AX288" s="643"/>
      <c r="AY288" s="643"/>
      <c r="AZ288" s="494"/>
      <c r="BA288" s="494"/>
      <c r="BB288" s="520"/>
      <c r="BC288" s="494"/>
      <c r="BD288" s="494"/>
      <c r="BE288" s="512"/>
      <c r="BF288" s="512"/>
      <c r="BG288" s="512"/>
      <c r="BH288" s="512"/>
      <c r="BI288" s="512"/>
      <c r="BJ288" s="494"/>
      <c r="BK288" s="494"/>
      <c r="BL288" s="497"/>
    </row>
    <row r="289" spans="1:64" ht="36" customHeight="1" thickBot="1" x14ac:dyDescent="0.25">
      <c r="A289" s="616"/>
      <c r="B289" s="515"/>
      <c r="C289" s="621"/>
      <c r="D289" s="524"/>
      <c r="E289" s="527"/>
      <c r="F289" s="530"/>
      <c r="G289" s="495"/>
      <c r="H289" s="533"/>
      <c r="I289" s="625"/>
      <c r="J289" s="652"/>
      <c r="K289" s="641"/>
      <c r="L289" s="495"/>
      <c r="M289" s="495"/>
      <c r="N289" s="533"/>
      <c r="O289" s="565"/>
      <c r="P289" s="518"/>
      <c r="Q289" s="507"/>
      <c r="R289" s="518"/>
      <c r="S289" s="507"/>
      <c r="T289" s="518"/>
      <c r="U289" s="507"/>
      <c r="V289" s="510"/>
      <c r="W289" s="507"/>
      <c r="X289" s="507"/>
      <c r="Y289" s="504"/>
      <c r="Z289" s="171"/>
      <c r="AA289" s="172"/>
      <c r="AB289" s="173"/>
      <c r="AC289" s="172"/>
      <c r="AD289" s="174" t="s">
        <v>1510</v>
      </c>
      <c r="AE289" s="173"/>
      <c r="AF289" s="175" t="s">
        <v>1510</v>
      </c>
      <c r="AG289" s="173"/>
      <c r="AH289" s="175" t="s">
        <v>1510</v>
      </c>
      <c r="AI289" s="176" t="s">
        <v>1510</v>
      </c>
      <c r="AJ289" s="177" t="s">
        <v>1510</v>
      </c>
      <c r="AK289" s="177" t="s">
        <v>1510</v>
      </c>
      <c r="AL289" s="178"/>
      <c r="AM289" s="178"/>
      <c r="AN289" s="178"/>
      <c r="AO289" s="501"/>
      <c r="AP289" s="501"/>
      <c r="AQ289" s="504"/>
      <c r="AR289" s="501"/>
      <c r="AS289" s="501"/>
      <c r="AT289" s="504"/>
      <c r="AU289" s="504"/>
      <c r="AV289" s="504"/>
      <c r="AW289" s="518"/>
      <c r="AX289" s="644"/>
      <c r="AY289" s="644"/>
      <c r="AZ289" s="495"/>
      <c r="BA289" s="495"/>
      <c r="BB289" s="521"/>
      <c r="BC289" s="495"/>
      <c r="BD289" s="495"/>
      <c r="BE289" s="513"/>
      <c r="BF289" s="513"/>
      <c r="BG289" s="513"/>
      <c r="BH289" s="513"/>
      <c r="BI289" s="513"/>
      <c r="BJ289" s="495"/>
      <c r="BK289" s="495"/>
      <c r="BL289" s="553"/>
    </row>
    <row r="290" spans="1:64" ht="62.25" x14ac:dyDescent="0.2">
      <c r="A290" s="616"/>
      <c r="B290" s="515"/>
      <c r="C290" s="621"/>
      <c r="D290" s="522" t="s">
        <v>162</v>
      </c>
      <c r="E290" s="525" t="s">
        <v>129</v>
      </c>
      <c r="F290" s="528">
        <v>7</v>
      </c>
      <c r="G290" s="493" t="s">
        <v>582</v>
      </c>
      <c r="H290" s="531"/>
      <c r="I290" s="534" t="s">
        <v>611</v>
      </c>
      <c r="J290" s="537" t="s">
        <v>16</v>
      </c>
      <c r="K290" s="639" t="s">
        <v>2058</v>
      </c>
      <c r="L290" s="493"/>
      <c r="M290" s="493"/>
      <c r="N290" s="531" t="s">
        <v>591</v>
      </c>
      <c r="O290" s="563">
        <v>0</v>
      </c>
      <c r="P290" s="516" t="s">
        <v>62</v>
      </c>
      <c r="Q290" s="505">
        <v>0.6</v>
      </c>
      <c r="R290" s="516" t="s">
        <v>74</v>
      </c>
      <c r="S290" s="505">
        <v>0.2</v>
      </c>
      <c r="T290" s="516" t="s">
        <v>9</v>
      </c>
      <c r="U290" s="505">
        <v>0.4</v>
      </c>
      <c r="V290" s="508" t="s">
        <v>9</v>
      </c>
      <c r="W290" s="505">
        <v>0.4</v>
      </c>
      <c r="X290" s="505" t="s">
        <v>1921</v>
      </c>
      <c r="Y290" s="502" t="s">
        <v>10</v>
      </c>
      <c r="Z290" s="152">
        <v>1</v>
      </c>
      <c r="AA290" s="153" t="s">
        <v>592</v>
      </c>
      <c r="AB290" s="154" t="s">
        <v>170</v>
      </c>
      <c r="AC290" s="153" t="s">
        <v>593</v>
      </c>
      <c r="AD290" s="255" t="s">
        <v>1513</v>
      </c>
      <c r="AE290" s="266" t="s">
        <v>64</v>
      </c>
      <c r="AF290" s="156">
        <v>0.25</v>
      </c>
      <c r="AG290" s="266" t="s">
        <v>77</v>
      </c>
      <c r="AH290" s="156">
        <v>0.15</v>
      </c>
      <c r="AI290" s="157">
        <v>0.4</v>
      </c>
      <c r="AJ290" s="158">
        <v>0.36</v>
      </c>
      <c r="AK290" s="158">
        <v>0.4</v>
      </c>
      <c r="AL290" s="159" t="s">
        <v>66</v>
      </c>
      <c r="AM290" s="159" t="s">
        <v>67</v>
      </c>
      <c r="AN290" s="159" t="s">
        <v>80</v>
      </c>
      <c r="AO290" s="499">
        <v>0.6</v>
      </c>
      <c r="AP290" s="499">
        <v>0.12959999999999999</v>
      </c>
      <c r="AQ290" s="502" t="s">
        <v>70</v>
      </c>
      <c r="AR290" s="499">
        <v>0.4</v>
      </c>
      <c r="AS290" s="499">
        <v>0.4</v>
      </c>
      <c r="AT290" s="502" t="s">
        <v>9</v>
      </c>
      <c r="AU290" s="502" t="s">
        <v>10</v>
      </c>
      <c r="AV290" s="502" t="s">
        <v>1512</v>
      </c>
      <c r="AW290" s="516" t="s">
        <v>82</v>
      </c>
      <c r="AX290" s="645"/>
      <c r="AY290" s="493"/>
      <c r="AZ290" s="493"/>
      <c r="BA290" s="493"/>
      <c r="BB290" s="519"/>
      <c r="BC290" s="493"/>
      <c r="BD290" s="493"/>
      <c r="BE290" s="511"/>
      <c r="BF290" s="511"/>
      <c r="BG290" s="511"/>
      <c r="BH290" s="511"/>
      <c r="BI290" s="511"/>
      <c r="BJ290" s="493"/>
      <c r="BK290" s="493"/>
      <c r="BL290" s="496"/>
    </row>
    <row r="291" spans="1:64" ht="62.25" x14ac:dyDescent="0.2">
      <c r="A291" s="616"/>
      <c r="B291" s="515"/>
      <c r="C291" s="621"/>
      <c r="D291" s="523"/>
      <c r="E291" s="526"/>
      <c r="F291" s="529"/>
      <c r="G291" s="494"/>
      <c r="H291" s="532"/>
      <c r="I291" s="535"/>
      <c r="J291" s="538"/>
      <c r="K291" s="640"/>
      <c r="L291" s="494"/>
      <c r="M291" s="494"/>
      <c r="N291" s="637"/>
      <c r="O291" s="564"/>
      <c r="P291" s="517"/>
      <c r="Q291" s="506"/>
      <c r="R291" s="517"/>
      <c r="S291" s="506"/>
      <c r="T291" s="517"/>
      <c r="U291" s="506"/>
      <c r="V291" s="509"/>
      <c r="W291" s="506"/>
      <c r="X291" s="506"/>
      <c r="Y291" s="503"/>
      <c r="Z291" s="161">
        <v>2</v>
      </c>
      <c r="AA291" s="164" t="s">
        <v>2078</v>
      </c>
      <c r="AB291" s="163" t="s">
        <v>165</v>
      </c>
      <c r="AC291" s="164" t="s">
        <v>594</v>
      </c>
      <c r="AD291" s="165" t="s">
        <v>1513</v>
      </c>
      <c r="AE291" s="163" t="s">
        <v>64</v>
      </c>
      <c r="AF291" s="166">
        <v>0.25</v>
      </c>
      <c r="AG291" s="163" t="s">
        <v>77</v>
      </c>
      <c r="AH291" s="166">
        <v>0.15</v>
      </c>
      <c r="AI291" s="167">
        <v>0.4</v>
      </c>
      <c r="AJ291" s="168">
        <v>0.216</v>
      </c>
      <c r="AK291" s="168">
        <v>0.4</v>
      </c>
      <c r="AL291" s="169" t="s">
        <v>66</v>
      </c>
      <c r="AM291" s="169" t="s">
        <v>67</v>
      </c>
      <c r="AN291" s="169" t="s">
        <v>80</v>
      </c>
      <c r="AO291" s="500"/>
      <c r="AP291" s="500"/>
      <c r="AQ291" s="503"/>
      <c r="AR291" s="500"/>
      <c r="AS291" s="500"/>
      <c r="AT291" s="503"/>
      <c r="AU291" s="503"/>
      <c r="AV291" s="503"/>
      <c r="AW291" s="517"/>
      <c r="AX291" s="646"/>
      <c r="AY291" s="494"/>
      <c r="AZ291" s="494"/>
      <c r="BA291" s="494"/>
      <c r="BB291" s="520"/>
      <c r="BC291" s="494"/>
      <c r="BD291" s="494"/>
      <c r="BE291" s="512"/>
      <c r="BF291" s="512"/>
      <c r="BG291" s="512"/>
      <c r="BH291" s="512"/>
      <c r="BI291" s="512"/>
      <c r="BJ291" s="494"/>
      <c r="BK291" s="494"/>
      <c r="BL291" s="497"/>
    </row>
    <row r="292" spans="1:64" ht="62.25" x14ac:dyDescent="0.2">
      <c r="A292" s="616"/>
      <c r="B292" s="515"/>
      <c r="C292" s="621"/>
      <c r="D292" s="523"/>
      <c r="E292" s="526"/>
      <c r="F292" s="529"/>
      <c r="G292" s="494"/>
      <c r="H292" s="532"/>
      <c r="I292" s="535"/>
      <c r="J292" s="538"/>
      <c r="K292" s="640"/>
      <c r="L292" s="494"/>
      <c r="M292" s="494"/>
      <c r="N292" s="637"/>
      <c r="O292" s="564"/>
      <c r="P292" s="517"/>
      <c r="Q292" s="506"/>
      <c r="R292" s="517"/>
      <c r="S292" s="506"/>
      <c r="T292" s="517"/>
      <c r="U292" s="506"/>
      <c r="V292" s="509"/>
      <c r="W292" s="506"/>
      <c r="X292" s="506"/>
      <c r="Y292" s="503"/>
      <c r="Z292" s="161">
        <v>3</v>
      </c>
      <c r="AA292" s="164" t="s">
        <v>595</v>
      </c>
      <c r="AB292" s="163" t="s">
        <v>165</v>
      </c>
      <c r="AC292" s="164" t="s">
        <v>2079</v>
      </c>
      <c r="AD292" s="165" t="s">
        <v>1513</v>
      </c>
      <c r="AE292" s="163" t="s">
        <v>64</v>
      </c>
      <c r="AF292" s="166">
        <v>0.25</v>
      </c>
      <c r="AG292" s="163" t="s">
        <v>77</v>
      </c>
      <c r="AH292" s="166">
        <v>0.15</v>
      </c>
      <c r="AI292" s="167">
        <v>0.4</v>
      </c>
      <c r="AJ292" s="168">
        <v>0.12959999999999999</v>
      </c>
      <c r="AK292" s="168">
        <v>0.4</v>
      </c>
      <c r="AL292" s="169" t="s">
        <v>66</v>
      </c>
      <c r="AM292" s="169" t="s">
        <v>67</v>
      </c>
      <c r="AN292" s="169" t="s">
        <v>80</v>
      </c>
      <c r="AO292" s="500"/>
      <c r="AP292" s="500"/>
      <c r="AQ292" s="503"/>
      <c r="AR292" s="500"/>
      <c r="AS292" s="500"/>
      <c r="AT292" s="503"/>
      <c r="AU292" s="503"/>
      <c r="AV292" s="503"/>
      <c r="AW292" s="517"/>
      <c r="AX292" s="646"/>
      <c r="AY292" s="494"/>
      <c r="AZ292" s="494"/>
      <c r="BA292" s="494"/>
      <c r="BB292" s="520"/>
      <c r="BC292" s="494"/>
      <c r="BD292" s="494"/>
      <c r="BE292" s="512"/>
      <c r="BF292" s="512"/>
      <c r="BG292" s="512"/>
      <c r="BH292" s="512"/>
      <c r="BI292" s="512"/>
      <c r="BJ292" s="494"/>
      <c r="BK292" s="494"/>
      <c r="BL292" s="497"/>
    </row>
    <row r="293" spans="1:64" x14ac:dyDescent="0.2">
      <c r="A293" s="616"/>
      <c r="B293" s="515"/>
      <c r="C293" s="621"/>
      <c r="D293" s="523"/>
      <c r="E293" s="526"/>
      <c r="F293" s="529"/>
      <c r="G293" s="494"/>
      <c r="H293" s="532"/>
      <c r="I293" s="535"/>
      <c r="J293" s="538"/>
      <c r="K293" s="640"/>
      <c r="L293" s="494"/>
      <c r="M293" s="494"/>
      <c r="N293" s="637"/>
      <c r="O293" s="564"/>
      <c r="P293" s="517"/>
      <c r="Q293" s="506"/>
      <c r="R293" s="517"/>
      <c r="S293" s="506"/>
      <c r="T293" s="517"/>
      <c r="U293" s="506"/>
      <c r="V293" s="509"/>
      <c r="W293" s="506"/>
      <c r="X293" s="506"/>
      <c r="Y293" s="503"/>
      <c r="Z293" s="161">
        <v>4</v>
      </c>
      <c r="AA293" s="164"/>
      <c r="AB293" s="163"/>
      <c r="AC293" s="164"/>
      <c r="AD293" s="165" t="s">
        <v>1510</v>
      </c>
      <c r="AE293" s="163"/>
      <c r="AF293" s="166" t="s">
        <v>1510</v>
      </c>
      <c r="AG293" s="163"/>
      <c r="AH293" s="166" t="s">
        <v>1510</v>
      </c>
      <c r="AI293" s="167" t="s">
        <v>1510</v>
      </c>
      <c r="AJ293" s="168" t="s">
        <v>1510</v>
      </c>
      <c r="AK293" s="168" t="s">
        <v>1510</v>
      </c>
      <c r="AL293" s="169"/>
      <c r="AM293" s="169"/>
      <c r="AN293" s="169"/>
      <c r="AO293" s="500"/>
      <c r="AP293" s="500"/>
      <c r="AQ293" s="503"/>
      <c r="AR293" s="500"/>
      <c r="AS293" s="500"/>
      <c r="AT293" s="503"/>
      <c r="AU293" s="503"/>
      <c r="AV293" s="503"/>
      <c r="AW293" s="517"/>
      <c r="AX293" s="646"/>
      <c r="AY293" s="494"/>
      <c r="AZ293" s="494"/>
      <c r="BA293" s="494"/>
      <c r="BB293" s="520"/>
      <c r="BC293" s="494"/>
      <c r="BD293" s="494"/>
      <c r="BE293" s="512"/>
      <c r="BF293" s="512"/>
      <c r="BG293" s="512"/>
      <c r="BH293" s="512"/>
      <c r="BI293" s="512"/>
      <c r="BJ293" s="494"/>
      <c r="BK293" s="494"/>
      <c r="BL293" s="497"/>
    </row>
    <row r="294" spans="1:64" x14ac:dyDescent="0.2">
      <c r="A294" s="616"/>
      <c r="B294" s="515"/>
      <c r="C294" s="621"/>
      <c r="D294" s="523"/>
      <c r="E294" s="526"/>
      <c r="F294" s="529"/>
      <c r="G294" s="494"/>
      <c r="H294" s="532"/>
      <c r="I294" s="535"/>
      <c r="J294" s="538"/>
      <c r="K294" s="640"/>
      <c r="L294" s="494"/>
      <c r="M294" s="494"/>
      <c r="N294" s="637"/>
      <c r="O294" s="564"/>
      <c r="P294" s="517"/>
      <c r="Q294" s="506"/>
      <c r="R294" s="517"/>
      <c r="S294" s="506"/>
      <c r="T294" s="517"/>
      <c r="U294" s="506"/>
      <c r="V294" s="509"/>
      <c r="W294" s="506"/>
      <c r="X294" s="506"/>
      <c r="Y294" s="503"/>
      <c r="Z294" s="161">
        <v>5</v>
      </c>
      <c r="AA294" s="164"/>
      <c r="AB294" s="163"/>
      <c r="AC294" s="164"/>
      <c r="AD294" s="165" t="s">
        <v>1510</v>
      </c>
      <c r="AE294" s="163"/>
      <c r="AF294" s="166" t="s">
        <v>1510</v>
      </c>
      <c r="AG294" s="163"/>
      <c r="AH294" s="166" t="s">
        <v>1510</v>
      </c>
      <c r="AI294" s="167" t="s">
        <v>1510</v>
      </c>
      <c r="AJ294" s="168" t="s">
        <v>1510</v>
      </c>
      <c r="AK294" s="168" t="s">
        <v>1510</v>
      </c>
      <c r="AL294" s="169"/>
      <c r="AM294" s="169"/>
      <c r="AN294" s="169"/>
      <c r="AO294" s="500"/>
      <c r="AP294" s="500"/>
      <c r="AQ294" s="503"/>
      <c r="AR294" s="500"/>
      <c r="AS294" s="500"/>
      <c r="AT294" s="503"/>
      <c r="AU294" s="503"/>
      <c r="AV294" s="503"/>
      <c r="AW294" s="517"/>
      <c r="AX294" s="646"/>
      <c r="AY294" s="494"/>
      <c r="AZ294" s="494"/>
      <c r="BA294" s="494"/>
      <c r="BB294" s="520"/>
      <c r="BC294" s="494"/>
      <c r="BD294" s="494"/>
      <c r="BE294" s="512"/>
      <c r="BF294" s="512"/>
      <c r="BG294" s="512"/>
      <c r="BH294" s="512"/>
      <c r="BI294" s="512"/>
      <c r="BJ294" s="494"/>
      <c r="BK294" s="494"/>
      <c r="BL294" s="497"/>
    </row>
    <row r="295" spans="1:64" ht="13.5" thickBot="1" x14ac:dyDescent="0.25">
      <c r="A295" s="616"/>
      <c r="B295" s="515"/>
      <c r="C295" s="621"/>
      <c r="D295" s="524"/>
      <c r="E295" s="527"/>
      <c r="F295" s="530"/>
      <c r="G295" s="495"/>
      <c r="H295" s="533"/>
      <c r="I295" s="536"/>
      <c r="J295" s="539"/>
      <c r="K295" s="641"/>
      <c r="L295" s="495"/>
      <c r="M295" s="495"/>
      <c r="N295" s="638"/>
      <c r="O295" s="565"/>
      <c r="P295" s="518"/>
      <c r="Q295" s="507"/>
      <c r="R295" s="518"/>
      <c r="S295" s="507"/>
      <c r="T295" s="518"/>
      <c r="U295" s="507"/>
      <c r="V295" s="510"/>
      <c r="W295" s="507"/>
      <c r="X295" s="507"/>
      <c r="Y295" s="504"/>
      <c r="Z295" s="171">
        <v>6</v>
      </c>
      <c r="AA295" s="172"/>
      <c r="AB295" s="173"/>
      <c r="AC295" s="172"/>
      <c r="AD295" s="185" t="s">
        <v>1510</v>
      </c>
      <c r="AE295" s="237"/>
      <c r="AF295" s="175" t="s">
        <v>1510</v>
      </c>
      <c r="AG295" s="237"/>
      <c r="AH295" s="175" t="s">
        <v>1510</v>
      </c>
      <c r="AI295" s="176" t="s">
        <v>1510</v>
      </c>
      <c r="AJ295" s="168" t="s">
        <v>1510</v>
      </c>
      <c r="AK295" s="168" t="s">
        <v>1510</v>
      </c>
      <c r="AL295" s="178"/>
      <c r="AM295" s="178"/>
      <c r="AN295" s="178"/>
      <c r="AO295" s="501"/>
      <c r="AP295" s="501"/>
      <c r="AQ295" s="504"/>
      <c r="AR295" s="501"/>
      <c r="AS295" s="501"/>
      <c r="AT295" s="504"/>
      <c r="AU295" s="504"/>
      <c r="AV295" s="504"/>
      <c r="AW295" s="518"/>
      <c r="AX295" s="647"/>
      <c r="AY295" s="495"/>
      <c r="AZ295" s="495"/>
      <c r="BA295" s="495"/>
      <c r="BB295" s="521"/>
      <c r="BC295" s="495"/>
      <c r="BD295" s="495"/>
      <c r="BE295" s="513"/>
      <c r="BF295" s="513"/>
      <c r="BG295" s="513"/>
      <c r="BH295" s="513"/>
      <c r="BI295" s="513"/>
      <c r="BJ295" s="495"/>
      <c r="BK295" s="495"/>
      <c r="BL295" s="553"/>
    </row>
    <row r="296" spans="1:64" ht="62.25" x14ac:dyDescent="0.2">
      <c r="A296" s="616"/>
      <c r="B296" s="515"/>
      <c r="C296" s="621"/>
      <c r="D296" s="522" t="s">
        <v>162</v>
      </c>
      <c r="E296" s="525" t="s">
        <v>129</v>
      </c>
      <c r="F296" s="528">
        <v>8</v>
      </c>
      <c r="G296" s="493" t="s">
        <v>582</v>
      </c>
      <c r="H296" s="531"/>
      <c r="I296" s="534" t="s">
        <v>612</v>
      </c>
      <c r="J296" s="537" t="s">
        <v>16</v>
      </c>
      <c r="K296" s="639" t="s">
        <v>2059</v>
      </c>
      <c r="L296" s="493"/>
      <c r="M296" s="493"/>
      <c r="N296" s="531" t="s">
        <v>596</v>
      </c>
      <c r="O296" s="563">
        <v>1</v>
      </c>
      <c r="P296" s="516" t="s">
        <v>62</v>
      </c>
      <c r="Q296" s="505">
        <v>0.6</v>
      </c>
      <c r="R296" s="516" t="s">
        <v>74</v>
      </c>
      <c r="S296" s="505">
        <v>0.2</v>
      </c>
      <c r="T296" s="516" t="s">
        <v>9</v>
      </c>
      <c r="U296" s="505">
        <v>0.4</v>
      </c>
      <c r="V296" s="508" t="s">
        <v>9</v>
      </c>
      <c r="W296" s="505">
        <v>0.4</v>
      </c>
      <c r="X296" s="505" t="s">
        <v>1921</v>
      </c>
      <c r="Y296" s="502" t="s">
        <v>10</v>
      </c>
      <c r="Z296" s="152">
        <v>1</v>
      </c>
      <c r="AA296" s="21" t="s">
        <v>597</v>
      </c>
      <c r="AB296" s="154" t="s">
        <v>170</v>
      </c>
      <c r="AC296" s="179" t="s">
        <v>598</v>
      </c>
      <c r="AD296" s="155" t="s">
        <v>1513</v>
      </c>
      <c r="AE296" s="154" t="s">
        <v>64</v>
      </c>
      <c r="AF296" s="156">
        <v>0.25</v>
      </c>
      <c r="AG296" s="154" t="s">
        <v>77</v>
      </c>
      <c r="AH296" s="156">
        <v>0.15</v>
      </c>
      <c r="AI296" s="157">
        <v>0.4</v>
      </c>
      <c r="AJ296" s="158">
        <v>0.36</v>
      </c>
      <c r="AK296" s="158">
        <v>0.4</v>
      </c>
      <c r="AL296" s="159" t="s">
        <v>66</v>
      </c>
      <c r="AM296" s="159" t="s">
        <v>67</v>
      </c>
      <c r="AN296" s="159" t="s">
        <v>80</v>
      </c>
      <c r="AO296" s="499">
        <v>0.6</v>
      </c>
      <c r="AP296" s="499">
        <v>2.7993599999999997E-2</v>
      </c>
      <c r="AQ296" s="502" t="s">
        <v>70</v>
      </c>
      <c r="AR296" s="499">
        <v>0.4</v>
      </c>
      <c r="AS296" s="499">
        <v>0.4</v>
      </c>
      <c r="AT296" s="502" t="s">
        <v>9</v>
      </c>
      <c r="AU296" s="502" t="s">
        <v>10</v>
      </c>
      <c r="AV296" s="502" t="s">
        <v>1512</v>
      </c>
      <c r="AW296" s="516" t="s">
        <v>82</v>
      </c>
      <c r="AX296" s="642"/>
      <c r="AY296" s="531"/>
      <c r="AZ296" s="493"/>
      <c r="BA296" s="493"/>
      <c r="BB296" s="519"/>
      <c r="BC296" s="493"/>
      <c r="BD296" s="493"/>
      <c r="BE296" s="511"/>
      <c r="BF296" s="511"/>
      <c r="BG296" s="511"/>
      <c r="BH296" s="511"/>
      <c r="BI296" s="511"/>
      <c r="BJ296" s="493"/>
      <c r="BK296" s="493"/>
      <c r="BL296" s="496"/>
    </row>
    <row r="297" spans="1:64" ht="62.25" x14ac:dyDescent="0.2">
      <c r="A297" s="616"/>
      <c r="B297" s="515"/>
      <c r="C297" s="621"/>
      <c r="D297" s="523"/>
      <c r="E297" s="526"/>
      <c r="F297" s="529"/>
      <c r="G297" s="494"/>
      <c r="H297" s="532"/>
      <c r="I297" s="535"/>
      <c r="J297" s="538"/>
      <c r="K297" s="640"/>
      <c r="L297" s="494"/>
      <c r="M297" s="494"/>
      <c r="N297" s="532"/>
      <c r="O297" s="564"/>
      <c r="P297" s="517"/>
      <c r="Q297" s="506"/>
      <c r="R297" s="517"/>
      <c r="S297" s="506"/>
      <c r="T297" s="517"/>
      <c r="U297" s="506"/>
      <c r="V297" s="509"/>
      <c r="W297" s="506"/>
      <c r="X297" s="506"/>
      <c r="Y297" s="503"/>
      <c r="Z297" s="161">
        <v>2</v>
      </c>
      <c r="AA297" s="21" t="s">
        <v>599</v>
      </c>
      <c r="AB297" s="163" t="s">
        <v>165</v>
      </c>
      <c r="AC297" s="164" t="s">
        <v>600</v>
      </c>
      <c r="AD297" s="165" t="s">
        <v>1513</v>
      </c>
      <c r="AE297" s="163" t="s">
        <v>64</v>
      </c>
      <c r="AF297" s="166">
        <v>0.25</v>
      </c>
      <c r="AG297" s="163" t="s">
        <v>77</v>
      </c>
      <c r="AH297" s="166">
        <v>0.15</v>
      </c>
      <c r="AI297" s="167">
        <v>0.4</v>
      </c>
      <c r="AJ297" s="168">
        <v>0.216</v>
      </c>
      <c r="AK297" s="168">
        <v>0.4</v>
      </c>
      <c r="AL297" s="169" t="s">
        <v>66</v>
      </c>
      <c r="AM297" s="169" t="s">
        <v>67</v>
      </c>
      <c r="AN297" s="169" t="s">
        <v>80</v>
      </c>
      <c r="AO297" s="500"/>
      <c r="AP297" s="500"/>
      <c r="AQ297" s="503"/>
      <c r="AR297" s="500"/>
      <c r="AS297" s="500"/>
      <c r="AT297" s="503"/>
      <c r="AU297" s="503"/>
      <c r="AV297" s="503"/>
      <c r="AW297" s="517"/>
      <c r="AX297" s="643"/>
      <c r="AY297" s="532"/>
      <c r="AZ297" s="494"/>
      <c r="BA297" s="494"/>
      <c r="BB297" s="520"/>
      <c r="BC297" s="494"/>
      <c r="BD297" s="494"/>
      <c r="BE297" s="512"/>
      <c r="BF297" s="512"/>
      <c r="BG297" s="512"/>
      <c r="BH297" s="512"/>
      <c r="BI297" s="512"/>
      <c r="BJ297" s="494"/>
      <c r="BK297" s="494"/>
      <c r="BL297" s="497"/>
    </row>
    <row r="298" spans="1:64" ht="62.25" x14ac:dyDescent="0.2">
      <c r="A298" s="616"/>
      <c r="B298" s="515"/>
      <c r="C298" s="621"/>
      <c r="D298" s="523"/>
      <c r="E298" s="526"/>
      <c r="F298" s="529"/>
      <c r="G298" s="494"/>
      <c r="H298" s="532"/>
      <c r="I298" s="535"/>
      <c r="J298" s="538"/>
      <c r="K298" s="640"/>
      <c r="L298" s="494"/>
      <c r="M298" s="494"/>
      <c r="N298" s="532"/>
      <c r="O298" s="564"/>
      <c r="P298" s="517"/>
      <c r="Q298" s="506"/>
      <c r="R298" s="517"/>
      <c r="S298" s="506"/>
      <c r="T298" s="517"/>
      <c r="U298" s="506"/>
      <c r="V298" s="509"/>
      <c r="W298" s="506"/>
      <c r="X298" s="506"/>
      <c r="Y298" s="503"/>
      <c r="Z298" s="161">
        <v>3</v>
      </c>
      <c r="AA298" s="21" t="s">
        <v>2080</v>
      </c>
      <c r="AB298" s="169" t="s">
        <v>165</v>
      </c>
      <c r="AC298" s="164" t="s">
        <v>601</v>
      </c>
      <c r="AD298" s="165" t="s">
        <v>1513</v>
      </c>
      <c r="AE298" s="163" t="s">
        <v>64</v>
      </c>
      <c r="AF298" s="166">
        <v>0.25</v>
      </c>
      <c r="AG298" s="163" t="s">
        <v>77</v>
      </c>
      <c r="AH298" s="166">
        <v>0.15</v>
      </c>
      <c r="AI298" s="167">
        <v>0.4</v>
      </c>
      <c r="AJ298" s="168">
        <v>0.12959999999999999</v>
      </c>
      <c r="AK298" s="168">
        <v>0.4</v>
      </c>
      <c r="AL298" s="169" t="s">
        <v>66</v>
      </c>
      <c r="AM298" s="169" t="s">
        <v>67</v>
      </c>
      <c r="AN298" s="169" t="s">
        <v>80</v>
      </c>
      <c r="AO298" s="500"/>
      <c r="AP298" s="500"/>
      <c r="AQ298" s="503"/>
      <c r="AR298" s="500"/>
      <c r="AS298" s="500"/>
      <c r="AT298" s="503"/>
      <c r="AU298" s="503"/>
      <c r="AV298" s="503"/>
      <c r="AW298" s="517"/>
      <c r="AX298" s="643"/>
      <c r="AY298" s="532"/>
      <c r="AZ298" s="494"/>
      <c r="BA298" s="494"/>
      <c r="BB298" s="520"/>
      <c r="BC298" s="494"/>
      <c r="BD298" s="494"/>
      <c r="BE298" s="512"/>
      <c r="BF298" s="512"/>
      <c r="BG298" s="512"/>
      <c r="BH298" s="512"/>
      <c r="BI298" s="512"/>
      <c r="BJ298" s="494"/>
      <c r="BK298" s="494"/>
      <c r="BL298" s="497"/>
    </row>
    <row r="299" spans="1:64" ht="62.25" x14ac:dyDescent="0.2">
      <c r="A299" s="616"/>
      <c r="B299" s="515"/>
      <c r="C299" s="621"/>
      <c r="D299" s="523"/>
      <c r="E299" s="526"/>
      <c r="F299" s="529"/>
      <c r="G299" s="494"/>
      <c r="H299" s="532"/>
      <c r="I299" s="535"/>
      <c r="J299" s="538"/>
      <c r="K299" s="640"/>
      <c r="L299" s="494"/>
      <c r="M299" s="494"/>
      <c r="N299" s="532"/>
      <c r="O299" s="564"/>
      <c r="P299" s="517"/>
      <c r="Q299" s="506"/>
      <c r="R299" s="517"/>
      <c r="S299" s="506"/>
      <c r="T299" s="517"/>
      <c r="U299" s="506"/>
      <c r="V299" s="509"/>
      <c r="W299" s="506"/>
      <c r="X299" s="506"/>
      <c r="Y299" s="503"/>
      <c r="Z299" s="161">
        <v>4</v>
      </c>
      <c r="AA299" s="21" t="s">
        <v>2081</v>
      </c>
      <c r="AB299" s="163" t="s">
        <v>170</v>
      </c>
      <c r="AC299" s="164" t="s">
        <v>602</v>
      </c>
      <c r="AD299" s="165" t="s">
        <v>1513</v>
      </c>
      <c r="AE299" s="163" t="s">
        <v>64</v>
      </c>
      <c r="AF299" s="166">
        <v>0.25</v>
      </c>
      <c r="AG299" s="163" t="s">
        <v>77</v>
      </c>
      <c r="AH299" s="166">
        <v>0.15</v>
      </c>
      <c r="AI299" s="167">
        <v>0.4</v>
      </c>
      <c r="AJ299" s="168">
        <v>7.7759999999999996E-2</v>
      </c>
      <c r="AK299" s="183">
        <v>0.4</v>
      </c>
      <c r="AL299" s="169" t="s">
        <v>66</v>
      </c>
      <c r="AM299" s="169" t="s">
        <v>67</v>
      </c>
      <c r="AN299" s="169" t="s">
        <v>80</v>
      </c>
      <c r="AO299" s="500"/>
      <c r="AP299" s="500"/>
      <c r="AQ299" s="503"/>
      <c r="AR299" s="500"/>
      <c r="AS299" s="500"/>
      <c r="AT299" s="503"/>
      <c r="AU299" s="503"/>
      <c r="AV299" s="503"/>
      <c r="AW299" s="517"/>
      <c r="AX299" s="643"/>
      <c r="AY299" s="532"/>
      <c r="AZ299" s="494"/>
      <c r="BA299" s="494"/>
      <c r="BB299" s="520"/>
      <c r="BC299" s="494"/>
      <c r="BD299" s="494"/>
      <c r="BE299" s="512"/>
      <c r="BF299" s="512"/>
      <c r="BG299" s="512"/>
      <c r="BH299" s="512"/>
      <c r="BI299" s="512"/>
      <c r="BJ299" s="494"/>
      <c r="BK299" s="494"/>
      <c r="BL299" s="497"/>
    </row>
    <row r="300" spans="1:64" ht="62.25" x14ac:dyDescent="0.2">
      <c r="A300" s="616"/>
      <c r="B300" s="515"/>
      <c r="C300" s="621"/>
      <c r="D300" s="523"/>
      <c r="E300" s="526"/>
      <c r="F300" s="529"/>
      <c r="G300" s="494"/>
      <c r="H300" s="532"/>
      <c r="I300" s="535"/>
      <c r="J300" s="538"/>
      <c r="K300" s="640"/>
      <c r="L300" s="494"/>
      <c r="M300" s="494"/>
      <c r="N300" s="532"/>
      <c r="O300" s="564"/>
      <c r="P300" s="517"/>
      <c r="Q300" s="506"/>
      <c r="R300" s="517"/>
      <c r="S300" s="506"/>
      <c r="T300" s="517"/>
      <c r="U300" s="506"/>
      <c r="V300" s="509"/>
      <c r="W300" s="506"/>
      <c r="X300" s="506"/>
      <c r="Y300" s="503"/>
      <c r="Z300" s="161">
        <v>5</v>
      </c>
      <c r="AA300" s="164" t="s">
        <v>2082</v>
      </c>
      <c r="AB300" s="163" t="s">
        <v>165</v>
      </c>
      <c r="AC300" s="164" t="s">
        <v>603</v>
      </c>
      <c r="AD300" s="165" t="s">
        <v>1513</v>
      </c>
      <c r="AE300" s="163" t="s">
        <v>64</v>
      </c>
      <c r="AF300" s="166">
        <v>0.25</v>
      </c>
      <c r="AG300" s="163" t="s">
        <v>77</v>
      </c>
      <c r="AH300" s="166">
        <v>0.15</v>
      </c>
      <c r="AI300" s="167">
        <v>0.4</v>
      </c>
      <c r="AJ300" s="168">
        <v>4.6655999999999996E-2</v>
      </c>
      <c r="AK300" s="168">
        <v>0.4</v>
      </c>
      <c r="AL300" s="169" t="s">
        <v>66</v>
      </c>
      <c r="AM300" s="169" t="s">
        <v>67</v>
      </c>
      <c r="AN300" s="169" t="s">
        <v>80</v>
      </c>
      <c r="AO300" s="500"/>
      <c r="AP300" s="500"/>
      <c r="AQ300" s="503"/>
      <c r="AR300" s="500"/>
      <c r="AS300" s="500"/>
      <c r="AT300" s="503"/>
      <c r="AU300" s="503"/>
      <c r="AV300" s="503"/>
      <c r="AW300" s="517"/>
      <c r="AX300" s="643"/>
      <c r="AY300" s="532"/>
      <c r="AZ300" s="494"/>
      <c r="BA300" s="494"/>
      <c r="BB300" s="520"/>
      <c r="BC300" s="494"/>
      <c r="BD300" s="494"/>
      <c r="BE300" s="512"/>
      <c r="BF300" s="512"/>
      <c r="BG300" s="512"/>
      <c r="BH300" s="512"/>
      <c r="BI300" s="512"/>
      <c r="BJ300" s="494"/>
      <c r="BK300" s="494"/>
      <c r="BL300" s="497"/>
    </row>
    <row r="301" spans="1:64" ht="63" thickBot="1" x14ac:dyDescent="0.25">
      <c r="A301" s="616"/>
      <c r="B301" s="515"/>
      <c r="C301" s="621"/>
      <c r="D301" s="524"/>
      <c r="E301" s="527"/>
      <c r="F301" s="530"/>
      <c r="G301" s="495"/>
      <c r="H301" s="533"/>
      <c r="I301" s="536"/>
      <c r="J301" s="539"/>
      <c r="K301" s="641"/>
      <c r="L301" s="495"/>
      <c r="M301" s="495"/>
      <c r="N301" s="533"/>
      <c r="O301" s="565"/>
      <c r="P301" s="518"/>
      <c r="Q301" s="507"/>
      <c r="R301" s="518"/>
      <c r="S301" s="507"/>
      <c r="T301" s="518"/>
      <c r="U301" s="507"/>
      <c r="V301" s="510"/>
      <c r="W301" s="507"/>
      <c r="X301" s="507"/>
      <c r="Y301" s="504"/>
      <c r="Z301" s="171">
        <v>6</v>
      </c>
      <c r="AA301" s="172" t="s">
        <v>2083</v>
      </c>
      <c r="AB301" s="173" t="s">
        <v>170</v>
      </c>
      <c r="AC301" s="172" t="s">
        <v>604</v>
      </c>
      <c r="AD301" s="174" t="s">
        <v>1513</v>
      </c>
      <c r="AE301" s="173" t="s">
        <v>64</v>
      </c>
      <c r="AF301" s="175">
        <v>0.25</v>
      </c>
      <c r="AG301" s="173" t="s">
        <v>77</v>
      </c>
      <c r="AH301" s="175">
        <v>0.15</v>
      </c>
      <c r="AI301" s="176">
        <v>0.4</v>
      </c>
      <c r="AJ301" s="168">
        <v>2.7993599999999997E-2</v>
      </c>
      <c r="AK301" s="168">
        <v>0.4</v>
      </c>
      <c r="AL301" s="178" t="s">
        <v>66</v>
      </c>
      <c r="AM301" s="178" t="s">
        <v>67</v>
      </c>
      <c r="AN301" s="178" t="s">
        <v>80</v>
      </c>
      <c r="AO301" s="501"/>
      <c r="AP301" s="501"/>
      <c r="AQ301" s="504"/>
      <c r="AR301" s="501"/>
      <c r="AS301" s="501"/>
      <c r="AT301" s="504"/>
      <c r="AU301" s="504"/>
      <c r="AV301" s="504"/>
      <c r="AW301" s="518"/>
      <c r="AX301" s="644"/>
      <c r="AY301" s="533"/>
      <c r="AZ301" s="495"/>
      <c r="BA301" s="495"/>
      <c r="BB301" s="521"/>
      <c r="BC301" s="495"/>
      <c r="BD301" s="495"/>
      <c r="BE301" s="513"/>
      <c r="BF301" s="513"/>
      <c r="BG301" s="513"/>
      <c r="BH301" s="513"/>
      <c r="BI301" s="513"/>
      <c r="BJ301" s="495"/>
      <c r="BK301" s="495"/>
      <c r="BL301" s="553"/>
    </row>
    <row r="302" spans="1:64" ht="108.75" customHeight="1" x14ac:dyDescent="0.2">
      <c r="A302" s="615" t="s">
        <v>109</v>
      </c>
      <c r="B302" s="618" t="s">
        <v>92</v>
      </c>
      <c r="C302" s="620" t="s">
        <v>636</v>
      </c>
      <c r="D302" s="522" t="s">
        <v>162</v>
      </c>
      <c r="E302" s="525" t="s">
        <v>130</v>
      </c>
      <c r="F302" s="528">
        <v>1</v>
      </c>
      <c r="G302" s="531" t="s">
        <v>637</v>
      </c>
      <c r="H302" s="531"/>
      <c r="I302" s="623" t="s">
        <v>661</v>
      </c>
      <c r="J302" s="537" t="s">
        <v>17</v>
      </c>
      <c r="K302" s="540" t="s">
        <v>2087</v>
      </c>
      <c r="L302" s="493"/>
      <c r="M302" s="493"/>
      <c r="N302" s="531" t="s">
        <v>638</v>
      </c>
      <c r="O302" s="563">
        <v>0.95</v>
      </c>
      <c r="P302" s="516" t="s">
        <v>72</v>
      </c>
      <c r="Q302" s="505">
        <v>0.8</v>
      </c>
      <c r="R302" s="516" t="s">
        <v>74</v>
      </c>
      <c r="S302" s="505">
        <v>0.2</v>
      </c>
      <c r="T302" s="516" t="s">
        <v>9</v>
      </c>
      <c r="U302" s="505">
        <v>0.4</v>
      </c>
      <c r="V302" s="508" t="s">
        <v>9</v>
      </c>
      <c r="W302" s="505">
        <v>0.4</v>
      </c>
      <c r="X302" s="505" t="s">
        <v>1918</v>
      </c>
      <c r="Y302" s="629" t="s">
        <v>10</v>
      </c>
      <c r="Z302" s="152">
        <v>1</v>
      </c>
      <c r="AA302" s="153" t="s">
        <v>639</v>
      </c>
      <c r="AB302" s="154" t="s">
        <v>170</v>
      </c>
      <c r="AC302" s="153" t="s">
        <v>640</v>
      </c>
      <c r="AD302" s="155" t="s">
        <v>1513</v>
      </c>
      <c r="AE302" s="154" t="s">
        <v>64</v>
      </c>
      <c r="AF302" s="156">
        <v>0.25</v>
      </c>
      <c r="AG302" s="154" t="s">
        <v>77</v>
      </c>
      <c r="AH302" s="156">
        <v>0.15</v>
      </c>
      <c r="AI302" s="157">
        <v>0.4</v>
      </c>
      <c r="AJ302" s="158">
        <v>0.48</v>
      </c>
      <c r="AK302" s="158">
        <v>0.4</v>
      </c>
      <c r="AL302" s="159" t="s">
        <v>66</v>
      </c>
      <c r="AM302" s="159" t="s">
        <v>67</v>
      </c>
      <c r="AN302" s="159" t="s">
        <v>80</v>
      </c>
      <c r="AO302" s="499">
        <v>0.8</v>
      </c>
      <c r="AP302" s="499">
        <v>0.10367999999999998</v>
      </c>
      <c r="AQ302" s="502" t="s">
        <v>70</v>
      </c>
      <c r="AR302" s="499">
        <v>0.4</v>
      </c>
      <c r="AS302" s="499">
        <v>0.4</v>
      </c>
      <c r="AT302" s="502" t="s">
        <v>9</v>
      </c>
      <c r="AU302" s="502" t="s">
        <v>10</v>
      </c>
      <c r="AV302" s="502" t="s">
        <v>1512</v>
      </c>
      <c r="AW302" s="516" t="s">
        <v>82</v>
      </c>
      <c r="AX302" s="609"/>
      <c r="AY302" s="609"/>
      <c r="AZ302" s="605"/>
      <c r="BA302" s="605"/>
      <c r="BB302" s="519"/>
      <c r="BC302" s="605"/>
      <c r="BD302" s="605"/>
      <c r="BE302" s="605"/>
      <c r="BF302" s="493"/>
      <c r="BG302" s="493"/>
      <c r="BH302" s="493"/>
      <c r="BI302" s="563"/>
      <c r="BJ302" s="609"/>
      <c r="BK302" s="609"/>
      <c r="BL302" s="626"/>
    </row>
    <row r="303" spans="1:64" ht="76.5" x14ac:dyDescent="0.2">
      <c r="A303" s="616"/>
      <c r="B303" s="515"/>
      <c r="C303" s="621"/>
      <c r="D303" s="523"/>
      <c r="E303" s="526"/>
      <c r="F303" s="529"/>
      <c r="G303" s="532"/>
      <c r="H303" s="532"/>
      <c r="I303" s="624"/>
      <c r="J303" s="538"/>
      <c r="K303" s="541"/>
      <c r="L303" s="494"/>
      <c r="M303" s="494"/>
      <c r="N303" s="532"/>
      <c r="O303" s="564"/>
      <c r="P303" s="517"/>
      <c r="Q303" s="506"/>
      <c r="R303" s="517"/>
      <c r="S303" s="506"/>
      <c r="T303" s="517"/>
      <c r="U303" s="506"/>
      <c r="V303" s="509"/>
      <c r="W303" s="506"/>
      <c r="X303" s="506"/>
      <c r="Y303" s="630"/>
      <c r="Z303" s="161">
        <v>2</v>
      </c>
      <c r="AA303" s="162" t="s">
        <v>641</v>
      </c>
      <c r="AB303" s="163" t="s">
        <v>165</v>
      </c>
      <c r="AC303" s="164" t="s">
        <v>642</v>
      </c>
      <c r="AD303" s="165" t="s">
        <v>1513</v>
      </c>
      <c r="AE303" s="163" t="s">
        <v>64</v>
      </c>
      <c r="AF303" s="166">
        <v>0.25</v>
      </c>
      <c r="AG303" s="163" t="s">
        <v>77</v>
      </c>
      <c r="AH303" s="166">
        <v>0.15</v>
      </c>
      <c r="AI303" s="167">
        <v>0.4</v>
      </c>
      <c r="AJ303" s="168">
        <v>0.28799999999999998</v>
      </c>
      <c r="AK303" s="168">
        <v>0.4</v>
      </c>
      <c r="AL303" s="169" t="s">
        <v>66</v>
      </c>
      <c r="AM303" s="169" t="s">
        <v>67</v>
      </c>
      <c r="AN303" s="169" t="s">
        <v>80</v>
      </c>
      <c r="AO303" s="500"/>
      <c r="AP303" s="500"/>
      <c r="AQ303" s="503"/>
      <c r="AR303" s="500"/>
      <c r="AS303" s="500"/>
      <c r="AT303" s="503"/>
      <c r="AU303" s="503"/>
      <c r="AV303" s="503"/>
      <c r="AW303" s="517"/>
      <c r="AX303" s="610"/>
      <c r="AY303" s="610"/>
      <c r="AZ303" s="606"/>
      <c r="BA303" s="606"/>
      <c r="BB303" s="520"/>
      <c r="BC303" s="606"/>
      <c r="BD303" s="606"/>
      <c r="BE303" s="606"/>
      <c r="BF303" s="494"/>
      <c r="BG303" s="494"/>
      <c r="BH303" s="494"/>
      <c r="BI303" s="564"/>
      <c r="BJ303" s="610"/>
      <c r="BK303" s="610"/>
      <c r="BL303" s="627"/>
    </row>
    <row r="304" spans="1:64" ht="76.5" x14ac:dyDescent="0.2">
      <c r="A304" s="616"/>
      <c r="B304" s="515"/>
      <c r="C304" s="621"/>
      <c r="D304" s="523"/>
      <c r="E304" s="526"/>
      <c r="F304" s="529"/>
      <c r="G304" s="532"/>
      <c r="H304" s="532"/>
      <c r="I304" s="624"/>
      <c r="J304" s="538"/>
      <c r="K304" s="541"/>
      <c r="L304" s="494"/>
      <c r="M304" s="494"/>
      <c r="N304" s="532"/>
      <c r="O304" s="564"/>
      <c r="P304" s="517"/>
      <c r="Q304" s="506"/>
      <c r="R304" s="517"/>
      <c r="S304" s="506"/>
      <c r="T304" s="517"/>
      <c r="U304" s="506"/>
      <c r="V304" s="509"/>
      <c r="W304" s="506"/>
      <c r="X304" s="506"/>
      <c r="Y304" s="630"/>
      <c r="Z304" s="161">
        <v>3</v>
      </c>
      <c r="AA304" s="162" t="s">
        <v>643</v>
      </c>
      <c r="AB304" s="163" t="s">
        <v>170</v>
      </c>
      <c r="AC304" s="162" t="s">
        <v>644</v>
      </c>
      <c r="AD304" s="165" t="s">
        <v>1513</v>
      </c>
      <c r="AE304" s="163" t="s">
        <v>64</v>
      </c>
      <c r="AF304" s="166">
        <v>0.25</v>
      </c>
      <c r="AG304" s="163" t="s">
        <v>77</v>
      </c>
      <c r="AH304" s="166">
        <v>0.15</v>
      </c>
      <c r="AI304" s="167">
        <v>0.4</v>
      </c>
      <c r="AJ304" s="168">
        <v>0.17279999999999998</v>
      </c>
      <c r="AK304" s="168">
        <v>0.4</v>
      </c>
      <c r="AL304" s="169" t="s">
        <v>66</v>
      </c>
      <c r="AM304" s="169" t="s">
        <v>67</v>
      </c>
      <c r="AN304" s="169" t="s">
        <v>80</v>
      </c>
      <c r="AO304" s="500"/>
      <c r="AP304" s="500"/>
      <c r="AQ304" s="503"/>
      <c r="AR304" s="500"/>
      <c r="AS304" s="500"/>
      <c r="AT304" s="503"/>
      <c r="AU304" s="503"/>
      <c r="AV304" s="503"/>
      <c r="AW304" s="517"/>
      <c r="AX304" s="610"/>
      <c r="AY304" s="610"/>
      <c r="AZ304" s="606"/>
      <c r="BA304" s="606"/>
      <c r="BB304" s="520"/>
      <c r="BC304" s="606"/>
      <c r="BD304" s="606"/>
      <c r="BE304" s="606"/>
      <c r="BF304" s="494"/>
      <c r="BG304" s="494"/>
      <c r="BH304" s="494"/>
      <c r="BI304" s="564"/>
      <c r="BJ304" s="610"/>
      <c r="BK304" s="610"/>
      <c r="BL304" s="627"/>
    </row>
    <row r="305" spans="1:64" ht="63.75" x14ac:dyDescent="0.2">
      <c r="A305" s="616"/>
      <c r="B305" s="515"/>
      <c r="C305" s="621"/>
      <c r="D305" s="523"/>
      <c r="E305" s="526"/>
      <c r="F305" s="529"/>
      <c r="G305" s="532"/>
      <c r="H305" s="532"/>
      <c r="I305" s="624"/>
      <c r="J305" s="538"/>
      <c r="K305" s="541"/>
      <c r="L305" s="494"/>
      <c r="M305" s="494"/>
      <c r="N305" s="532"/>
      <c r="O305" s="564"/>
      <c r="P305" s="517"/>
      <c r="Q305" s="506"/>
      <c r="R305" s="517"/>
      <c r="S305" s="506"/>
      <c r="T305" s="517"/>
      <c r="U305" s="506"/>
      <c r="V305" s="509"/>
      <c r="W305" s="506"/>
      <c r="X305" s="506"/>
      <c r="Y305" s="630"/>
      <c r="Z305" s="161">
        <v>4</v>
      </c>
      <c r="AA305" s="164" t="s">
        <v>645</v>
      </c>
      <c r="AB305" s="163" t="s">
        <v>165</v>
      </c>
      <c r="AC305" s="164" t="s">
        <v>646</v>
      </c>
      <c r="AD305" s="165" t="s">
        <v>1513</v>
      </c>
      <c r="AE305" s="163" t="s">
        <v>64</v>
      </c>
      <c r="AF305" s="166">
        <v>0.25</v>
      </c>
      <c r="AG305" s="163" t="s">
        <v>77</v>
      </c>
      <c r="AH305" s="166">
        <v>0.15</v>
      </c>
      <c r="AI305" s="167">
        <v>0.4</v>
      </c>
      <c r="AJ305" s="168">
        <v>0.10367999999999998</v>
      </c>
      <c r="AK305" s="168">
        <v>0.4</v>
      </c>
      <c r="AL305" s="169" t="s">
        <v>66</v>
      </c>
      <c r="AM305" s="169" t="s">
        <v>67</v>
      </c>
      <c r="AN305" s="169" t="s">
        <v>80</v>
      </c>
      <c r="AO305" s="500"/>
      <c r="AP305" s="500"/>
      <c r="AQ305" s="503"/>
      <c r="AR305" s="500"/>
      <c r="AS305" s="500"/>
      <c r="AT305" s="503"/>
      <c r="AU305" s="503"/>
      <c r="AV305" s="503"/>
      <c r="AW305" s="517"/>
      <c r="AX305" s="610"/>
      <c r="AY305" s="610"/>
      <c r="AZ305" s="606"/>
      <c r="BA305" s="606"/>
      <c r="BB305" s="520"/>
      <c r="BC305" s="606"/>
      <c r="BD305" s="606"/>
      <c r="BE305" s="606"/>
      <c r="BF305" s="494"/>
      <c r="BG305" s="494"/>
      <c r="BH305" s="494"/>
      <c r="BI305" s="564"/>
      <c r="BJ305" s="610"/>
      <c r="BK305" s="610"/>
      <c r="BL305" s="627"/>
    </row>
    <row r="306" spans="1:64" x14ac:dyDescent="0.2">
      <c r="A306" s="616"/>
      <c r="B306" s="515"/>
      <c r="C306" s="621"/>
      <c r="D306" s="523"/>
      <c r="E306" s="526"/>
      <c r="F306" s="529"/>
      <c r="G306" s="532"/>
      <c r="H306" s="532"/>
      <c r="I306" s="624"/>
      <c r="J306" s="538"/>
      <c r="K306" s="541"/>
      <c r="L306" s="494"/>
      <c r="M306" s="494"/>
      <c r="N306" s="532"/>
      <c r="O306" s="564"/>
      <c r="P306" s="517"/>
      <c r="Q306" s="506"/>
      <c r="R306" s="517"/>
      <c r="S306" s="506"/>
      <c r="T306" s="517"/>
      <c r="U306" s="506"/>
      <c r="V306" s="509"/>
      <c r="W306" s="506"/>
      <c r="X306" s="506"/>
      <c r="Y306" s="630"/>
      <c r="Z306" s="161"/>
      <c r="AA306" s="170"/>
      <c r="AB306" s="163"/>
      <c r="AC306" s="164"/>
      <c r="AD306" s="165" t="s">
        <v>1510</v>
      </c>
      <c r="AE306" s="163"/>
      <c r="AF306" s="166" t="s">
        <v>1510</v>
      </c>
      <c r="AG306" s="163"/>
      <c r="AH306" s="166" t="s">
        <v>1510</v>
      </c>
      <c r="AI306" s="167" t="s">
        <v>1510</v>
      </c>
      <c r="AJ306" s="168" t="s">
        <v>1510</v>
      </c>
      <c r="AK306" s="168" t="s">
        <v>1510</v>
      </c>
      <c r="AL306" s="169"/>
      <c r="AM306" s="169"/>
      <c r="AN306" s="169"/>
      <c r="AO306" s="500"/>
      <c r="AP306" s="500"/>
      <c r="AQ306" s="503"/>
      <c r="AR306" s="500"/>
      <c r="AS306" s="500"/>
      <c r="AT306" s="503"/>
      <c r="AU306" s="503"/>
      <c r="AV306" s="503"/>
      <c r="AW306" s="517"/>
      <c r="AX306" s="610"/>
      <c r="AY306" s="610"/>
      <c r="AZ306" s="606"/>
      <c r="BA306" s="606"/>
      <c r="BB306" s="520"/>
      <c r="BC306" s="606"/>
      <c r="BD306" s="606"/>
      <c r="BE306" s="606"/>
      <c r="BF306" s="494"/>
      <c r="BG306" s="494"/>
      <c r="BH306" s="494"/>
      <c r="BI306" s="564"/>
      <c r="BJ306" s="610"/>
      <c r="BK306" s="610"/>
      <c r="BL306" s="627"/>
    </row>
    <row r="307" spans="1:64" ht="13.5" thickBot="1" x14ac:dyDescent="0.25">
      <c r="A307" s="616"/>
      <c r="B307" s="515"/>
      <c r="C307" s="621"/>
      <c r="D307" s="524"/>
      <c r="E307" s="527"/>
      <c r="F307" s="530"/>
      <c r="G307" s="533"/>
      <c r="H307" s="533"/>
      <c r="I307" s="625"/>
      <c r="J307" s="539"/>
      <c r="K307" s="542"/>
      <c r="L307" s="495"/>
      <c r="M307" s="495"/>
      <c r="N307" s="533"/>
      <c r="O307" s="565"/>
      <c r="P307" s="518"/>
      <c r="Q307" s="507"/>
      <c r="R307" s="518"/>
      <c r="S307" s="507"/>
      <c r="T307" s="518"/>
      <c r="U307" s="507"/>
      <c r="V307" s="510"/>
      <c r="W307" s="507"/>
      <c r="X307" s="507"/>
      <c r="Y307" s="631"/>
      <c r="Z307" s="171"/>
      <c r="AA307" s="172"/>
      <c r="AB307" s="173"/>
      <c r="AC307" s="172"/>
      <c r="AD307" s="185" t="s">
        <v>1510</v>
      </c>
      <c r="AE307" s="173"/>
      <c r="AF307" s="175" t="s">
        <v>1510</v>
      </c>
      <c r="AG307" s="173"/>
      <c r="AH307" s="175" t="s">
        <v>1510</v>
      </c>
      <c r="AI307" s="176" t="s">
        <v>1510</v>
      </c>
      <c r="AJ307" s="168" t="s">
        <v>1510</v>
      </c>
      <c r="AK307" s="168" t="s">
        <v>1510</v>
      </c>
      <c r="AL307" s="178"/>
      <c r="AM307" s="178"/>
      <c r="AN307" s="178"/>
      <c r="AO307" s="501"/>
      <c r="AP307" s="501"/>
      <c r="AQ307" s="504"/>
      <c r="AR307" s="501"/>
      <c r="AS307" s="501"/>
      <c r="AT307" s="504"/>
      <c r="AU307" s="504"/>
      <c r="AV307" s="504"/>
      <c r="AW307" s="518"/>
      <c r="AX307" s="611"/>
      <c r="AY307" s="611"/>
      <c r="AZ307" s="607"/>
      <c r="BA307" s="607"/>
      <c r="BB307" s="521"/>
      <c r="BC307" s="607"/>
      <c r="BD307" s="607"/>
      <c r="BE307" s="607"/>
      <c r="BF307" s="495"/>
      <c r="BG307" s="495"/>
      <c r="BH307" s="495"/>
      <c r="BI307" s="565"/>
      <c r="BJ307" s="611"/>
      <c r="BK307" s="611"/>
      <c r="BL307" s="628"/>
    </row>
    <row r="308" spans="1:64" ht="89.25" x14ac:dyDescent="0.2">
      <c r="A308" s="616"/>
      <c r="B308" s="515"/>
      <c r="C308" s="621"/>
      <c r="D308" s="522" t="s">
        <v>162</v>
      </c>
      <c r="E308" s="525" t="s">
        <v>130</v>
      </c>
      <c r="F308" s="528">
        <v>2</v>
      </c>
      <c r="G308" s="493" t="s">
        <v>647</v>
      </c>
      <c r="H308" s="531"/>
      <c r="I308" s="534" t="s">
        <v>662</v>
      </c>
      <c r="J308" s="537" t="s">
        <v>17</v>
      </c>
      <c r="K308" s="540" t="s">
        <v>663</v>
      </c>
      <c r="L308" s="493"/>
      <c r="M308" s="493"/>
      <c r="N308" s="531" t="s">
        <v>648</v>
      </c>
      <c r="O308" s="563">
        <v>1</v>
      </c>
      <c r="P308" s="516" t="s">
        <v>62</v>
      </c>
      <c r="Q308" s="505">
        <v>0.6</v>
      </c>
      <c r="R308" s="516" t="s">
        <v>74</v>
      </c>
      <c r="S308" s="505">
        <v>0.2</v>
      </c>
      <c r="T308" s="516" t="s">
        <v>9</v>
      </c>
      <c r="U308" s="505">
        <v>0.4</v>
      </c>
      <c r="V308" s="508" t="s">
        <v>9</v>
      </c>
      <c r="W308" s="505">
        <v>0.4</v>
      </c>
      <c r="X308" s="505" t="s">
        <v>1921</v>
      </c>
      <c r="Y308" s="502" t="s">
        <v>10</v>
      </c>
      <c r="Z308" s="152">
        <v>1</v>
      </c>
      <c r="AA308" s="21" t="s">
        <v>649</v>
      </c>
      <c r="AB308" s="154" t="s">
        <v>170</v>
      </c>
      <c r="AC308" s="179" t="s">
        <v>650</v>
      </c>
      <c r="AD308" s="155" t="s">
        <v>1513</v>
      </c>
      <c r="AE308" s="154" t="s">
        <v>64</v>
      </c>
      <c r="AF308" s="156">
        <v>0.25</v>
      </c>
      <c r="AG308" s="154" t="s">
        <v>77</v>
      </c>
      <c r="AH308" s="156">
        <v>0.15</v>
      </c>
      <c r="AI308" s="157">
        <v>0.4</v>
      </c>
      <c r="AJ308" s="158">
        <v>0.36</v>
      </c>
      <c r="AK308" s="158">
        <v>0.4</v>
      </c>
      <c r="AL308" s="159" t="s">
        <v>66</v>
      </c>
      <c r="AM308" s="159" t="s">
        <v>67</v>
      </c>
      <c r="AN308" s="159" t="s">
        <v>80</v>
      </c>
      <c r="AO308" s="499">
        <v>0.6</v>
      </c>
      <c r="AP308" s="499">
        <v>2.7993599999999997E-2</v>
      </c>
      <c r="AQ308" s="502" t="s">
        <v>70</v>
      </c>
      <c r="AR308" s="499">
        <v>0.4</v>
      </c>
      <c r="AS308" s="499">
        <v>0.4</v>
      </c>
      <c r="AT308" s="502" t="s">
        <v>9</v>
      </c>
      <c r="AU308" s="502" t="s">
        <v>10</v>
      </c>
      <c r="AV308" s="502" t="s">
        <v>1512</v>
      </c>
      <c r="AW308" s="516" t="s">
        <v>82</v>
      </c>
      <c r="AX308" s="493"/>
      <c r="AY308" s="493"/>
      <c r="AZ308" s="493"/>
      <c r="BA308" s="493"/>
      <c r="BB308" s="519"/>
      <c r="BC308" s="493"/>
      <c r="BD308" s="493"/>
      <c r="BE308" s="511"/>
      <c r="BF308" s="511"/>
      <c r="BG308" s="511"/>
      <c r="BH308" s="511"/>
      <c r="BI308" s="511"/>
      <c r="BJ308" s="493"/>
      <c r="BK308" s="493"/>
      <c r="BL308" s="496"/>
    </row>
    <row r="309" spans="1:64" ht="62.25" x14ac:dyDescent="0.2">
      <c r="A309" s="616"/>
      <c r="B309" s="515"/>
      <c r="C309" s="621"/>
      <c r="D309" s="523"/>
      <c r="E309" s="526"/>
      <c r="F309" s="529"/>
      <c r="G309" s="494"/>
      <c r="H309" s="532"/>
      <c r="I309" s="535"/>
      <c r="J309" s="538"/>
      <c r="K309" s="541"/>
      <c r="L309" s="494"/>
      <c r="M309" s="494"/>
      <c r="N309" s="532"/>
      <c r="O309" s="564"/>
      <c r="P309" s="517"/>
      <c r="Q309" s="506"/>
      <c r="R309" s="517"/>
      <c r="S309" s="506"/>
      <c r="T309" s="517"/>
      <c r="U309" s="506"/>
      <c r="V309" s="509"/>
      <c r="W309" s="506"/>
      <c r="X309" s="506"/>
      <c r="Y309" s="503"/>
      <c r="Z309" s="161">
        <v>2</v>
      </c>
      <c r="AA309" s="21" t="s">
        <v>651</v>
      </c>
      <c r="AB309" s="163" t="s">
        <v>170</v>
      </c>
      <c r="AC309" s="164" t="s">
        <v>652</v>
      </c>
      <c r="AD309" s="182" t="s">
        <v>1513</v>
      </c>
      <c r="AE309" s="169" t="s">
        <v>64</v>
      </c>
      <c r="AF309" s="166">
        <v>0.25</v>
      </c>
      <c r="AG309" s="169" t="s">
        <v>77</v>
      </c>
      <c r="AH309" s="166">
        <v>0.15</v>
      </c>
      <c r="AI309" s="167">
        <v>0.4</v>
      </c>
      <c r="AJ309" s="183">
        <v>0.216</v>
      </c>
      <c r="AK309" s="183">
        <v>0.4</v>
      </c>
      <c r="AL309" s="169" t="s">
        <v>66</v>
      </c>
      <c r="AM309" s="169" t="s">
        <v>67</v>
      </c>
      <c r="AN309" s="169" t="s">
        <v>80</v>
      </c>
      <c r="AO309" s="500"/>
      <c r="AP309" s="500"/>
      <c r="AQ309" s="503"/>
      <c r="AR309" s="500"/>
      <c r="AS309" s="500"/>
      <c r="AT309" s="503"/>
      <c r="AU309" s="503"/>
      <c r="AV309" s="503"/>
      <c r="AW309" s="517"/>
      <c r="AX309" s="494"/>
      <c r="AY309" s="494"/>
      <c r="AZ309" s="494"/>
      <c r="BA309" s="494"/>
      <c r="BB309" s="520"/>
      <c r="BC309" s="494"/>
      <c r="BD309" s="494"/>
      <c r="BE309" s="512"/>
      <c r="BF309" s="512"/>
      <c r="BG309" s="512"/>
      <c r="BH309" s="512"/>
      <c r="BI309" s="512"/>
      <c r="BJ309" s="494"/>
      <c r="BK309" s="494"/>
      <c r="BL309" s="497"/>
    </row>
    <row r="310" spans="1:64" ht="62.25" x14ac:dyDescent="0.2">
      <c r="A310" s="616"/>
      <c r="B310" s="515"/>
      <c r="C310" s="621"/>
      <c r="D310" s="523"/>
      <c r="E310" s="526"/>
      <c r="F310" s="529"/>
      <c r="G310" s="494"/>
      <c r="H310" s="532"/>
      <c r="I310" s="535"/>
      <c r="J310" s="538"/>
      <c r="K310" s="541"/>
      <c r="L310" s="494"/>
      <c r="M310" s="494"/>
      <c r="N310" s="532"/>
      <c r="O310" s="564"/>
      <c r="P310" s="517"/>
      <c r="Q310" s="506"/>
      <c r="R310" s="517"/>
      <c r="S310" s="506"/>
      <c r="T310" s="517"/>
      <c r="U310" s="506"/>
      <c r="V310" s="509"/>
      <c r="W310" s="506"/>
      <c r="X310" s="506"/>
      <c r="Y310" s="503"/>
      <c r="Z310" s="161">
        <v>3</v>
      </c>
      <c r="AA310" s="21" t="s">
        <v>653</v>
      </c>
      <c r="AB310" s="163" t="s">
        <v>170</v>
      </c>
      <c r="AC310" s="164" t="s">
        <v>654</v>
      </c>
      <c r="AD310" s="165" t="s">
        <v>1513</v>
      </c>
      <c r="AE310" s="169" t="s">
        <v>64</v>
      </c>
      <c r="AF310" s="166">
        <v>0.25</v>
      </c>
      <c r="AG310" s="169" t="s">
        <v>77</v>
      </c>
      <c r="AH310" s="166">
        <v>0.15</v>
      </c>
      <c r="AI310" s="167">
        <v>0.4</v>
      </c>
      <c r="AJ310" s="168">
        <v>0.12959999999999999</v>
      </c>
      <c r="AK310" s="168">
        <v>0.4</v>
      </c>
      <c r="AL310" s="169" t="s">
        <v>66</v>
      </c>
      <c r="AM310" s="169" t="s">
        <v>67</v>
      </c>
      <c r="AN310" s="169" t="s">
        <v>80</v>
      </c>
      <c r="AO310" s="500"/>
      <c r="AP310" s="500"/>
      <c r="AQ310" s="503"/>
      <c r="AR310" s="500"/>
      <c r="AS310" s="500"/>
      <c r="AT310" s="503"/>
      <c r="AU310" s="503"/>
      <c r="AV310" s="503"/>
      <c r="AW310" s="517"/>
      <c r="AX310" s="494"/>
      <c r="AY310" s="494"/>
      <c r="AZ310" s="494"/>
      <c r="BA310" s="494"/>
      <c r="BB310" s="520"/>
      <c r="BC310" s="494"/>
      <c r="BD310" s="494"/>
      <c r="BE310" s="512"/>
      <c r="BF310" s="512"/>
      <c r="BG310" s="512"/>
      <c r="BH310" s="512"/>
      <c r="BI310" s="512"/>
      <c r="BJ310" s="494"/>
      <c r="BK310" s="494"/>
      <c r="BL310" s="497"/>
    </row>
    <row r="311" spans="1:64" ht="62.25" x14ac:dyDescent="0.2">
      <c r="A311" s="616"/>
      <c r="B311" s="515"/>
      <c r="C311" s="621"/>
      <c r="D311" s="523"/>
      <c r="E311" s="526"/>
      <c r="F311" s="529"/>
      <c r="G311" s="494"/>
      <c r="H311" s="532"/>
      <c r="I311" s="535"/>
      <c r="J311" s="538"/>
      <c r="K311" s="541"/>
      <c r="L311" s="494"/>
      <c r="M311" s="494"/>
      <c r="N311" s="532"/>
      <c r="O311" s="564"/>
      <c r="P311" s="517"/>
      <c r="Q311" s="506"/>
      <c r="R311" s="517"/>
      <c r="S311" s="506"/>
      <c r="T311" s="517"/>
      <c r="U311" s="506"/>
      <c r="V311" s="509"/>
      <c r="W311" s="506"/>
      <c r="X311" s="506"/>
      <c r="Y311" s="503"/>
      <c r="Z311" s="161">
        <v>4</v>
      </c>
      <c r="AA311" s="21" t="s">
        <v>655</v>
      </c>
      <c r="AB311" s="163" t="s">
        <v>170</v>
      </c>
      <c r="AC311" s="164" t="s">
        <v>656</v>
      </c>
      <c r="AD311" s="165" t="s">
        <v>1513</v>
      </c>
      <c r="AE311" s="163" t="s">
        <v>64</v>
      </c>
      <c r="AF311" s="166">
        <v>0.25</v>
      </c>
      <c r="AG311" s="163" t="s">
        <v>77</v>
      </c>
      <c r="AH311" s="166">
        <v>0.15</v>
      </c>
      <c r="AI311" s="167">
        <v>0.4</v>
      </c>
      <c r="AJ311" s="168">
        <v>7.7759999999999996E-2</v>
      </c>
      <c r="AK311" s="168">
        <v>0.4</v>
      </c>
      <c r="AL311" s="169" t="s">
        <v>66</v>
      </c>
      <c r="AM311" s="169" t="s">
        <v>67</v>
      </c>
      <c r="AN311" s="169" t="s">
        <v>80</v>
      </c>
      <c r="AO311" s="500"/>
      <c r="AP311" s="500"/>
      <c r="AQ311" s="503"/>
      <c r="AR311" s="500"/>
      <c r="AS311" s="500"/>
      <c r="AT311" s="503"/>
      <c r="AU311" s="503"/>
      <c r="AV311" s="503"/>
      <c r="AW311" s="517"/>
      <c r="AX311" s="494"/>
      <c r="AY311" s="494"/>
      <c r="AZ311" s="494"/>
      <c r="BA311" s="494"/>
      <c r="BB311" s="520"/>
      <c r="BC311" s="494"/>
      <c r="BD311" s="494"/>
      <c r="BE311" s="512"/>
      <c r="BF311" s="512"/>
      <c r="BG311" s="512"/>
      <c r="BH311" s="512"/>
      <c r="BI311" s="512"/>
      <c r="BJ311" s="494"/>
      <c r="BK311" s="494"/>
      <c r="BL311" s="497"/>
    </row>
    <row r="312" spans="1:64" ht="62.25" x14ac:dyDescent="0.2">
      <c r="A312" s="616"/>
      <c r="B312" s="515"/>
      <c r="C312" s="621"/>
      <c r="D312" s="523"/>
      <c r="E312" s="526"/>
      <c r="F312" s="529"/>
      <c r="G312" s="494"/>
      <c r="H312" s="532"/>
      <c r="I312" s="535"/>
      <c r="J312" s="538"/>
      <c r="K312" s="541"/>
      <c r="L312" s="494"/>
      <c r="M312" s="494"/>
      <c r="N312" s="532"/>
      <c r="O312" s="564"/>
      <c r="P312" s="517"/>
      <c r="Q312" s="506"/>
      <c r="R312" s="517"/>
      <c r="S312" s="506"/>
      <c r="T312" s="517"/>
      <c r="U312" s="506"/>
      <c r="V312" s="509"/>
      <c r="W312" s="506"/>
      <c r="X312" s="506"/>
      <c r="Y312" s="503"/>
      <c r="Z312" s="161">
        <v>5</v>
      </c>
      <c r="AA312" s="22" t="s">
        <v>657</v>
      </c>
      <c r="AB312" s="163" t="s">
        <v>170</v>
      </c>
      <c r="AC312" s="184" t="s">
        <v>658</v>
      </c>
      <c r="AD312" s="165" t="s">
        <v>1513</v>
      </c>
      <c r="AE312" s="163" t="s">
        <v>64</v>
      </c>
      <c r="AF312" s="166">
        <v>0.25</v>
      </c>
      <c r="AG312" s="163" t="s">
        <v>77</v>
      </c>
      <c r="AH312" s="166">
        <v>0.15</v>
      </c>
      <c r="AI312" s="167">
        <v>0.4</v>
      </c>
      <c r="AJ312" s="168">
        <v>4.6655999999999996E-2</v>
      </c>
      <c r="AK312" s="168">
        <v>0.4</v>
      </c>
      <c r="AL312" s="169" t="s">
        <v>66</v>
      </c>
      <c r="AM312" s="169" t="s">
        <v>67</v>
      </c>
      <c r="AN312" s="169" t="s">
        <v>80</v>
      </c>
      <c r="AO312" s="500"/>
      <c r="AP312" s="500"/>
      <c r="AQ312" s="503"/>
      <c r="AR312" s="500"/>
      <c r="AS312" s="500"/>
      <c r="AT312" s="503"/>
      <c r="AU312" s="503"/>
      <c r="AV312" s="503"/>
      <c r="AW312" s="517"/>
      <c r="AX312" s="494"/>
      <c r="AY312" s="494"/>
      <c r="AZ312" s="494"/>
      <c r="BA312" s="494"/>
      <c r="BB312" s="520"/>
      <c r="BC312" s="494"/>
      <c r="BD312" s="494"/>
      <c r="BE312" s="512"/>
      <c r="BF312" s="512"/>
      <c r="BG312" s="512"/>
      <c r="BH312" s="512"/>
      <c r="BI312" s="512"/>
      <c r="BJ312" s="494"/>
      <c r="BK312" s="494"/>
      <c r="BL312" s="497"/>
    </row>
    <row r="313" spans="1:64" ht="63" thickBot="1" x14ac:dyDescent="0.25">
      <c r="A313" s="617"/>
      <c r="B313" s="619"/>
      <c r="C313" s="622"/>
      <c r="D313" s="524"/>
      <c r="E313" s="527"/>
      <c r="F313" s="530"/>
      <c r="G313" s="495"/>
      <c r="H313" s="533"/>
      <c r="I313" s="536"/>
      <c r="J313" s="539"/>
      <c r="K313" s="542"/>
      <c r="L313" s="495"/>
      <c r="M313" s="495"/>
      <c r="N313" s="533"/>
      <c r="O313" s="565"/>
      <c r="P313" s="518"/>
      <c r="Q313" s="507"/>
      <c r="R313" s="518"/>
      <c r="S313" s="507"/>
      <c r="T313" s="518"/>
      <c r="U313" s="507"/>
      <c r="V313" s="510"/>
      <c r="W313" s="507"/>
      <c r="X313" s="507"/>
      <c r="Y313" s="504"/>
      <c r="Z313" s="171">
        <v>6</v>
      </c>
      <c r="AA313" s="172" t="s">
        <v>659</v>
      </c>
      <c r="AB313" s="173" t="s">
        <v>170</v>
      </c>
      <c r="AC313" s="172" t="s">
        <v>660</v>
      </c>
      <c r="AD313" s="174" t="s">
        <v>1513</v>
      </c>
      <c r="AE313" s="173" t="s">
        <v>64</v>
      </c>
      <c r="AF313" s="175">
        <v>0.25</v>
      </c>
      <c r="AG313" s="173" t="s">
        <v>77</v>
      </c>
      <c r="AH313" s="175">
        <v>0.15</v>
      </c>
      <c r="AI313" s="176">
        <v>0.4</v>
      </c>
      <c r="AJ313" s="168">
        <v>2.7993599999999997E-2</v>
      </c>
      <c r="AK313" s="168">
        <v>0.4</v>
      </c>
      <c r="AL313" s="178" t="s">
        <v>66</v>
      </c>
      <c r="AM313" s="178" t="s">
        <v>67</v>
      </c>
      <c r="AN313" s="178" t="s">
        <v>80</v>
      </c>
      <c r="AO313" s="501"/>
      <c r="AP313" s="501"/>
      <c r="AQ313" s="504"/>
      <c r="AR313" s="501"/>
      <c r="AS313" s="501"/>
      <c r="AT313" s="504"/>
      <c r="AU313" s="504"/>
      <c r="AV313" s="504"/>
      <c r="AW313" s="518"/>
      <c r="AX313" s="495"/>
      <c r="AY313" s="495"/>
      <c r="AZ313" s="495"/>
      <c r="BA313" s="495"/>
      <c r="BB313" s="521"/>
      <c r="BC313" s="495"/>
      <c r="BD313" s="495"/>
      <c r="BE313" s="513"/>
      <c r="BF313" s="513"/>
      <c r="BG313" s="513"/>
      <c r="BH313" s="513"/>
      <c r="BI313" s="513"/>
      <c r="BJ313" s="495"/>
      <c r="BK313" s="495"/>
      <c r="BL313" s="553"/>
    </row>
    <row r="314" spans="1:64" ht="66" customHeight="1" x14ac:dyDescent="0.2">
      <c r="A314" s="514" t="s">
        <v>158</v>
      </c>
      <c r="B314" s="515" t="s">
        <v>92</v>
      </c>
      <c r="C314" s="515" t="s">
        <v>681</v>
      </c>
      <c r="D314" s="522" t="s">
        <v>162</v>
      </c>
      <c r="E314" s="525" t="s">
        <v>131</v>
      </c>
      <c r="F314" s="528">
        <v>1</v>
      </c>
      <c r="G314" s="531" t="s">
        <v>682</v>
      </c>
      <c r="H314" s="531"/>
      <c r="I314" s="623" t="s">
        <v>709</v>
      </c>
      <c r="J314" s="537" t="s">
        <v>17</v>
      </c>
      <c r="K314" s="540" t="s">
        <v>710</v>
      </c>
      <c r="L314" s="493"/>
      <c r="M314" s="493"/>
      <c r="N314" s="531" t="s">
        <v>683</v>
      </c>
      <c r="O314" s="563">
        <v>0</v>
      </c>
      <c r="P314" s="516" t="s">
        <v>62</v>
      </c>
      <c r="Q314" s="505">
        <v>0.6</v>
      </c>
      <c r="R314" s="516"/>
      <c r="S314" s="505" t="s">
        <v>1510</v>
      </c>
      <c r="T314" s="516" t="s">
        <v>74</v>
      </c>
      <c r="U314" s="505">
        <v>0.2</v>
      </c>
      <c r="V314" s="508" t="s">
        <v>74</v>
      </c>
      <c r="W314" s="505">
        <v>0.2</v>
      </c>
      <c r="X314" s="505" t="s">
        <v>1872</v>
      </c>
      <c r="Y314" s="629" t="s">
        <v>10</v>
      </c>
      <c r="Z314" s="152">
        <v>1</v>
      </c>
      <c r="AA314" s="153" t="s">
        <v>684</v>
      </c>
      <c r="AB314" s="154" t="s">
        <v>170</v>
      </c>
      <c r="AC314" s="153" t="s">
        <v>685</v>
      </c>
      <c r="AD314" s="155" t="s">
        <v>1513</v>
      </c>
      <c r="AE314" s="154" t="s">
        <v>64</v>
      </c>
      <c r="AF314" s="156">
        <v>0.25</v>
      </c>
      <c r="AG314" s="154" t="s">
        <v>77</v>
      </c>
      <c r="AH314" s="156">
        <v>0.15</v>
      </c>
      <c r="AI314" s="157">
        <v>0.4</v>
      </c>
      <c r="AJ314" s="158">
        <v>0.36</v>
      </c>
      <c r="AK314" s="158">
        <v>0.2</v>
      </c>
      <c r="AL314" s="159" t="s">
        <v>66</v>
      </c>
      <c r="AM314" s="159" t="s">
        <v>67</v>
      </c>
      <c r="AN314" s="159" t="s">
        <v>80</v>
      </c>
      <c r="AO314" s="499">
        <v>0.6</v>
      </c>
      <c r="AP314" s="499">
        <v>0.216</v>
      </c>
      <c r="AQ314" s="502" t="s">
        <v>71</v>
      </c>
      <c r="AR314" s="499">
        <v>0.2</v>
      </c>
      <c r="AS314" s="499">
        <v>0.2</v>
      </c>
      <c r="AT314" s="502" t="s">
        <v>74</v>
      </c>
      <c r="AU314" s="502" t="s">
        <v>10</v>
      </c>
      <c r="AV314" s="502" t="s">
        <v>1512</v>
      </c>
      <c r="AW314" s="516" t="s">
        <v>82</v>
      </c>
      <c r="AX314" s="609"/>
      <c r="AY314" s="609"/>
      <c r="AZ314" s="605"/>
      <c r="BA314" s="605"/>
      <c r="BB314" s="519"/>
      <c r="BC314" s="605"/>
      <c r="BD314" s="605"/>
      <c r="BE314" s="605"/>
      <c r="BF314" s="493"/>
      <c r="BG314" s="493"/>
      <c r="BH314" s="493"/>
      <c r="BI314" s="563"/>
      <c r="BJ314" s="609"/>
      <c r="BK314" s="609"/>
      <c r="BL314" s="626"/>
    </row>
    <row r="315" spans="1:64" ht="62.25" x14ac:dyDescent="0.2">
      <c r="A315" s="514"/>
      <c r="B315" s="515"/>
      <c r="C315" s="515"/>
      <c r="D315" s="523"/>
      <c r="E315" s="526"/>
      <c r="F315" s="529"/>
      <c r="G315" s="532"/>
      <c r="H315" s="532"/>
      <c r="I315" s="624"/>
      <c r="J315" s="538"/>
      <c r="K315" s="541"/>
      <c r="L315" s="494"/>
      <c r="M315" s="494"/>
      <c r="N315" s="532"/>
      <c r="O315" s="564"/>
      <c r="P315" s="517"/>
      <c r="Q315" s="506"/>
      <c r="R315" s="517"/>
      <c r="S315" s="506"/>
      <c r="T315" s="517"/>
      <c r="U315" s="506"/>
      <c r="V315" s="509"/>
      <c r="W315" s="506"/>
      <c r="X315" s="506"/>
      <c r="Y315" s="630"/>
      <c r="Z315" s="161">
        <v>2</v>
      </c>
      <c r="AA315" s="162" t="s">
        <v>686</v>
      </c>
      <c r="AB315" s="163" t="s">
        <v>170</v>
      </c>
      <c r="AC315" s="162" t="s">
        <v>687</v>
      </c>
      <c r="AD315" s="165" t="s">
        <v>1513</v>
      </c>
      <c r="AE315" s="163" t="s">
        <v>64</v>
      </c>
      <c r="AF315" s="166">
        <v>0.25</v>
      </c>
      <c r="AG315" s="163" t="s">
        <v>77</v>
      </c>
      <c r="AH315" s="166">
        <v>0.15</v>
      </c>
      <c r="AI315" s="167">
        <v>0.4</v>
      </c>
      <c r="AJ315" s="168">
        <v>0.216</v>
      </c>
      <c r="AK315" s="168">
        <v>0.2</v>
      </c>
      <c r="AL315" s="169" t="s">
        <v>66</v>
      </c>
      <c r="AM315" s="169" t="s">
        <v>67</v>
      </c>
      <c r="AN315" s="169" t="s">
        <v>80</v>
      </c>
      <c r="AO315" s="500"/>
      <c r="AP315" s="500"/>
      <c r="AQ315" s="503"/>
      <c r="AR315" s="500"/>
      <c r="AS315" s="500"/>
      <c r="AT315" s="503"/>
      <c r="AU315" s="503"/>
      <c r="AV315" s="503"/>
      <c r="AW315" s="517"/>
      <c r="AX315" s="610"/>
      <c r="AY315" s="610"/>
      <c r="AZ315" s="606"/>
      <c r="BA315" s="606"/>
      <c r="BB315" s="520"/>
      <c r="BC315" s="606"/>
      <c r="BD315" s="606"/>
      <c r="BE315" s="606"/>
      <c r="BF315" s="494"/>
      <c r="BG315" s="494"/>
      <c r="BH315" s="494"/>
      <c r="BI315" s="564"/>
      <c r="BJ315" s="610"/>
      <c r="BK315" s="610"/>
      <c r="BL315" s="627"/>
    </row>
    <row r="316" spans="1:64" x14ac:dyDescent="0.2">
      <c r="A316" s="514"/>
      <c r="B316" s="515"/>
      <c r="C316" s="515"/>
      <c r="D316" s="523"/>
      <c r="E316" s="526"/>
      <c r="F316" s="529"/>
      <c r="G316" s="532"/>
      <c r="H316" s="532"/>
      <c r="I316" s="624"/>
      <c r="J316" s="538"/>
      <c r="K316" s="541"/>
      <c r="L316" s="494"/>
      <c r="M316" s="494"/>
      <c r="N316" s="532"/>
      <c r="O316" s="564"/>
      <c r="P316" s="517"/>
      <c r="Q316" s="506"/>
      <c r="R316" s="517"/>
      <c r="S316" s="506"/>
      <c r="T316" s="517"/>
      <c r="U316" s="506"/>
      <c r="V316" s="509"/>
      <c r="W316" s="506"/>
      <c r="X316" s="506"/>
      <c r="Y316" s="630"/>
      <c r="Z316" s="161"/>
      <c r="AA316" s="162"/>
      <c r="AB316" s="163"/>
      <c r="AC316" s="162"/>
      <c r="AD316" s="165" t="s">
        <v>1510</v>
      </c>
      <c r="AE316" s="163"/>
      <c r="AF316" s="166" t="s">
        <v>1510</v>
      </c>
      <c r="AG316" s="163"/>
      <c r="AH316" s="166" t="s">
        <v>1510</v>
      </c>
      <c r="AI316" s="167" t="s">
        <v>1510</v>
      </c>
      <c r="AJ316" s="168" t="s">
        <v>1510</v>
      </c>
      <c r="AK316" s="168" t="s">
        <v>1510</v>
      </c>
      <c r="AL316" s="169"/>
      <c r="AM316" s="169"/>
      <c r="AN316" s="169"/>
      <c r="AO316" s="500"/>
      <c r="AP316" s="500"/>
      <c r="AQ316" s="503"/>
      <c r="AR316" s="500"/>
      <c r="AS316" s="500"/>
      <c r="AT316" s="503"/>
      <c r="AU316" s="503"/>
      <c r="AV316" s="503"/>
      <c r="AW316" s="517"/>
      <c r="AX316" s="610"/>
      <c r="AY316" s="610"/>
      <c r="AZ316" s="606"/>
      <c r="BA316" s="606"/>
      <c r="BB316" s="520"/>
      <c r="BC316" s="606"/>
      <c r="BD316" s="606"/>
      <c r="BE316" s="606"/>
      <c r="BF316" s="494"/>
      <c r="BG316" s="494"/>
      <c r="BH316" s="494"/>
      <c r="BI316" s="564"/>
      <c r="BJ316" s="610"/>
      <c r="BK316" s="610"/>
      <c r="BL316" s="627"/>
    </row>
    <row r="317" spans="1:64" x14ac:dyDescent="0.2">
      <c r="A317" s="514"/>
      <c r="B317" s="515"/>
      <c r="C317" s="515"/>
      <c r="D317" s="523"/>
      <c r="E317" s="526"/>
      <c r="F317" s="529"/>
      <c r="G317" s="532"/>
      <c r="H317" s="532"/>
      <c r="I317" s="624"/>
      <c r="J317" s="538"/>
      <c r="K317" s="541"/>
      <c r="L317" s="494"/>
      <c r="M317" s="494"/>
      <c r="N317" s="532"/>
      <c r="O317" s="564"/>
      <c r="P317" s="517"/>
      <c r="Q317" s="506"/>
      <c r="R317" s="517"/>
      <c r="S317" s="506"/>
      <c r="T317" s="517"/>
      <c r="U317" s="506"/>
      <c r="V317" s="509"/>
      <c r="W317" s="506"/>
      <c r="X317" s="506"/>
      <c r="Y317" s="630"/>
      <c r="Z317" s="161"/>
      <c r="AA317" s="164"/>
      <c r="AB317" s="163"/>
      <c r="AC317" s="164"/>
      <c r="AD317" s="165" t="s">
        <v>1510</v>
      </c>
      <c r="AE317" s="163"/>
      <c r="AF317" s="166" t="s">
        <v>1510</v>
      </c>
      <c r="AG317" s="163"/>
      <c r="AH317" s="166" t="s">
        <v>1510</v>
      </c>
      <c r="AI317" s="167" t="s">
        <v>1510</v>
      </c>
      <c r="AJ317" s="168" t="s">
        <v>1510</v>
      </c>
      <c r="AK317" s="168" t="s">
        <v>1510</v>
      </c>
      <c r="AL317" s="169"/>
      <c r="AM317" s="169"/>
      <c r="AN317" s="169"/>
      <c r="AO317" s="500"/>
      <c r="AP317" s="500"/>
      <c r="AQ317" s="503"/>
      <c r="AR317" s="500"/>
      <c r="AS317" s="500"/>
      <c r="AT317" s="503"/>
      <c r="AU317" s="503"/>
      <c r="AV317" s="503"/>
      <c r="AW317" s="517"/>
      <c r="AX317" s="610"/>
      <c r="AY317" s="610"/>
      <c r="AZ317" s="606"/>
      <c r="BA317" s="606"/>
      <c r="BB317" s="520"/>
      <c r="BC317" s="606"/>
      <c r="BD317" s="606"/>
      <c r="BE317" s="606"/>
      <c r="BF317" s="494"/>
      <c r="BG317" s="494"/>
      <c r="BH317" s="494"/>
      <c r="BI317" s="564"/>
      <c r="BJ317" s="610"/>
      <c r="BK317" s="610"/>
      <c r="BL317" s="627"/>
    </row>
    <row r="318" spans="1:64" x14ac:dyDescent="0.2">
      <c r="A318" s="514"/>
      <c r="B318" s="515"/>
      <c r="C318" s="515"/>
      <c r="D318" s="523"/>
      <c r="E318" s="526"/>
      <c r="F318" s="529"/>
      <c r="G318" s="532"/>
      <c r="H318" s="532"/>
      <c r="I318" s="624"/>
      <c r="J318" s="538"/>
      <c r="K318" s="541"/>
      <c r="L318" s="494"/>
      <c r="M318" s="494"/>
      <c r="N318" s="532"/>
      <c r="O318" s="564"/>
      <c r="P318" s="517"/>
      <c r="Q318" s="506"/>
      <c r="R318" s="517"/>
      <c r="S318" s="506"/>
      <c r="T318" s="517"/>
      <c r="U318" s="506"/>
      <c r="V318" s="509"/>
      <c r="W318" s="506"/>
      <c r="X318" s="506"/>
      <c r="Y318" s="630"/>
      <c r="Z318" s="161"/>
      <c r="AA318" s="170"/>
      <c r="AB318" s="163"/>
      <c r="AC318" s="164"/>
      <c r="AD318" s="165" t="s">
        <v>1510</v>
      </c>
      <c r="AE318" s="163"/>
      <c r="AF318" s="166" t="s">
        <v>1510</v>
      </c>
      <c r="AG318" s="163"/>
      <c r="AH318" s="166" t="s">
        <v>1510</v>
      </c>
      <c r="AI318" s="167" t="s">
        <v>1510</v>
      </c>
      <c r="AJ318" s="168" t="s">
        <v>1510</v>
      </c>
      <c r="AK318" s="168" t="s">
        <v>1510</v>
      </c>
      <c r="AL318" s="169"/>
      <c r="AM318" s="169"/>
      <c r="AN318" s="169"/>
      <c r="AO318" s="500"/>
      <c r="AP318" s="500"/>
      <c r="AQ318" s="503"/>
      <c r="AR318" s="500"/>
      <c r="AS318" s="500"/>
      <c r="AT318" s="503"/>
      <c r="AU318" s="503"/>
      <c r="AV318" s="503"/>
      <c r="AW318" s="517"/>
      <c r="AX318" s="610"/>
      <c r="AY318" s="610"/>
      <c r="AZ318" s="606"/>
      <c r="BA318" s="606"/>
      <c r="BB318" s="520"/>
      <c r="BC318" s="606"/>
      <c r="BD318" s="606"/>
      <c r="BE318" s="606"/>
      <c r="BF318" s="494"/>
      <c r="BG318" s="494"/>
      <c r="BH318" s="494"/>
      <c r="BI318" s="564"/>
      <c r="BJ318" s="610"/>
      <c r="BK318" s="610"/>
      <c r="BL318" s="627"/>
    </row>
    <row r="319" spans="1:64" ht="13.5" thickBot="1" x14ac:dyDescent="0.25">
      <c r="A319" s="514"/>
      <c r="B319" s="515"/>
      <c r="C319" s="515"/>
      <c r="D319" s="524"/>
      <c r="E319" s="527"/>
      <c r="F319" s="530"/>
      <c r="G319" s="533"/>
      <c r="H319" s="533"/>
      <c r="I319" s="625"/>
      <c r="J319" s="539"/>
      <c r="K319" s="542"/>
      <c r="L319" s="495"/>
      <c r="M319" s="495"/>
      <c r="N319" s="533"/>
      <c r="O319" s="565"/>
      <c r="P319" s="518"/>
      <c r="Q319" s="507"/>
      <c r="R319" s="518"/>
      <c r="S319" s="507"/>
      <c r="T319" s="518"/>
      <c r="U319" s="507"/>
      <c r="V319" s="510"/>
      <c r="W319" s="507"/>
      <c r="X319" s="507"/>
      <c r="Y319" s="631"/>
      <c r="Z319" s="171"/>
      <c r="AA319" s="172"/>
      <c r="AB319" s="173"/>
      <c r="AC319" s="172"/>
      <c r="AD319" s="185" t="s">
        <v>1510</v>
      </c>
      <c r="AE319" s="173"/>
      <c r="AF319" s="175" t="s">
        <v>1510</v>
      </c>
      <c r="AG319" s="173"/>
      <c r="AH319" s="175" t="s">
        <v>1510</v>
      </c>
      <c r="AI319" s="176" t="s">
        <v>1510</v>
      </c>
      <c r="AJ319" s="168" t="s">
        <v>1510</v>
      </c>
      <c r="AK319" s="168" t="s">
        <v>1510</v>
      </c>
      <c r="AL319" s="178"/>
      <c r="AM319" s="178"/>
      <c r="AN319" s="178"/>
      <c r="AO319" s="501"/>
      <c r="AP319" s="501"/>
      <c r="AQ319" s="504"/>
      <c r="AR319" s="501"/>
      <c r="AS319" s="501"/>
      <c r="AT319" s="504"/>
      <c r="AU319" s="504"/>
      <c r="AV319" s="504"/>
      <c r="AW319" s="518"/>
      <c r="AX319" s="611"/>
      <c r="AY319" s="611"/>
      <c r="AZ319" s="607"/>
      <c r="BA319" s="607"/>
      <c r="BB319" s="521"/>
      <c r="BC319" s="607"/>
      <c r="BD319" s="607"/>
      <c r="BE319" s="607"/>
      <c r="BF319" s="495"/>
      <c r="BG319" s="495"/>
      <c r="BH319" s="495"/>
      <c r="BI319" s="565"/>
      <c r="BJ319" s="611"/>
      <c r="BK319" s="611"/>
      <c r="BL319" s="628"/>
    </row>
    <row r="320" spans="1:64" ht="62.25" x14ac:dyDescent="0.2">
      <c r="A320" s="514"/>
      <c r="B320" s="515"/>
      <c r="C320" s="515"/>
      <c r="D320" s="522" t="s">
        <v>162</v>
      </c>
      <c r="E320" s="525" t="s">
        <v>131</v>
      </c>
      <c r="F320" s="528">
        <v>2</v>
      </c>
      <c r="G320" s="531" t="s">
        <v>688</v>
      </c>
      <c r="H320" s="531"/>
      <c r="I320" s="623" t="s">
        <v>711</v>
      </c>
      <c r="J320" s="537" t="s">
        <v>17</v>
      </c>
      <c r="K320" s="540" t="s">
        <v>712</v>
      </c>
      <c r="L320" s="493"/>
      <c r="M320" s="493"/>
      <c r="N320" s="531" t="s">
        <v>689</v>
      </c>
      <c r="O320" s="563">
        <v>0</v>
      </c>
      <c r="P320" s="516" t="s">
        <v>70</v>
      </c>
      <c r="Q320" s="505">
        <v>0.2</v>
      </c>
      <c r="R320" s="516"/>
      <c r="S320" s="505" t="s">
        <v>1510</v>
      </c>
      <c r="T320" s="516" t="s">
        <v>74</v>
      </c>
      <c r="U320" s="505">
        <v>0.2</v>
      </c>
      <c r="V320" s="508" t="s">
        <v>74</v>
      </c>
      <c r="W320" s="505">
        <v>0.2</v>
      </c>
      <c r="X320" s="505" t="s">
        <v>2088</v>
      </c>
      <c r="Y320" s="502" t="s">
        <v>1512</v>
      </c>
      <c r="Z320" s="152">
        <v>1</v>
      </c>
      <c r="AA320" s="179" t="s">
        <v>690</v>
      </c>
      <c r="AB320" s="154" t="s">
        <v>170</v>
      </c>
      <c r="AC320" s="179" t="s">
        <v>691</v>
      </c>
      <c r="AD320" s="155" t="s">
        <v>1513</v>
      </c>
      <c r="AE320" s="154" t="s">
        <v>64</v>
      </c>
      <c r="AF320" s="156">
        <v>0.25</v>
      </c>
      <c r="AG320" s="154" t="s">
        <v>77</v>
      </c>
      <c r="AH320" s="156">
        <v>0.15</v>
      </c>
      <c r="AI320" s="157">
        <v>0.4</v>
      </c>
      <c r="AJ320" s="158">
        <v>0.12</v>
      </c>
      <c r="AK320" s="158">
        <v>0.2</v>
      </c>
      <c r="AL320" s="159" t="s">
        <v>66</v>
      </c>
      <c r="AM320" s="159" t="s">
        <v>67</v>
      </c>
      <c r="AN320" s="159" t="s">
        <v>80</v>
      </c>
      <c r="AO320" s="499">
        <v>0.2</v>
      </c>
      <c r="AP320" s="499">
        <v>4.3199999999999995E-2</v>
      </c>
      <c r="AQ320" s="502" t="s">
        <v>70</v>
      </c>
      <c r="AR320" s="499">
        <v>0.2</v>
      </c>
      <c r="AS320" s="499">
        <v>0.2</v>
      </c>
      <c r="AT320" s="502" t="s">
        <v>74</v>
      </c>
      <c r="AU320" s="502" t="s">
        <v>1512</v>
      </c>
      <c r="AV320" s="502" t="s">
        <v>1512</v>
      </c>
      <c r="AW320" s="516" t="s">
        <v>82</v>
      </c>
      <c r="AX320" s="493"/>
      <c r="AY320" s="493"/>
      <c r="AZ320" s="493"/>
      <c r="BA320" s="493"/>
      <c r="BB320" s="519"/>
      <c r="BC320" s="493"/>
      <c r="BD320" s="493"/>
      <c r="BE320" s="511"/>
      <c r="BF320" s="511"/>
      <c r="BG320" s="511"/>
      <c r="BH320" s="511"/>
      <c r="BI320" s="511"/>
      <c r="BJ320" s="493"/>
      <c r="BK320" s="493"/>
      <c r="BL320" s="496"/>
    </row>
    <row r="321" spans="1:64" ht="62.25" x14ac:dyDescent="0.2">
      <c r="A321" s="514"/>
      <c r="B321" s="515"/>
      <c r="C321" s="515"/>
      <c r="D321" s="523"/>
      <c r="E321" s="526"/>
      <c r="F321" s="529"/>
      <c r="G321" s="532"/>
      <c r="H321" s="532"/>
      <c r="I321" s="624"/>
      <c r="J321" s="538"/>
      <c r="K321" s="541"/>
      <c r="L321" s="494"/>
      <c r="M321" s="494"/>
      <c r="N321" s="532"/>
      <c r="O321" s="564"/>
      <c r="P321" s="517"/>
      <c r="Q321" s="506"/>
      <c r="R321" s="517"/>
      <c r="S321" s="506"/>
      <c r="T321" s="517"/>
      <c r="U321" s="506"/>
      <c r="V321" s="509"/>
      <c r="W321" s="506"/>
      <c r="X321" s="506"/>
      <c r="Y321" s="503"/>
      <c r="Z321" s="161">
        <v>2</v>
      </c>
      <c r="AA321" s="164" t="s">
        <v>692</v>
      </c>
      <c r="AB321" s="163" t="s">
        <v>170</v>
      </c>
      <c r="AC321" s="164" t="s">
        <v>693</v>
      </c>
      <c r="AD321" s="182" t="s">
        <v>1513</v>
      </c>
      <c r="AE321" s="169" t="s">
        <v>64</v>
      </c>
      <c r="AF321" s="166">
        <v>0.25</v>
      </c>
      <c r="AG321" s="169" t="s">
        <v>77</v>
      </c>
      <c r="AH321" s="166">
        <v>0.15</v>
      </c>
      <c r="AI321" s="167">
        <v>0.4</v>
      </c>
      <c r="AJ321" s="183">
        <v>7.1999999999999995E-2</v>
      </c>
      <c r="AK321" s="183">
        <v>0.2</v>
      </c>
      <c r="AL321" s="169" t="s">
        <v>66</v>
      </c>
      <c r="AM321" s="169" t="s">
        <v>67</v>
      </c>
      <c r="AN321" s="169" t="s">
        <v>80</v>
      </c>
      <c r="AO321" s="500"/>
      <c r="AP321" s="500"/>
      <c r="AQ321" s="503"/>
      <c r="AR321" s="500"/>
      <c r="AS321" s="500"/>
      <c r="AT321" s="503"/>
      <c r="AU321" s="503"/>
      <c r="AV321" s="503"/>
      <c r="AW321" s="517"/>
      <c r="AX321" s="494"/>
      <c r="AY321" s="494"/>
      <c r="AZ321" s="494"/>
      <c r="BA321" s="494"/>
      <c r="BB321" s="520"/>
      <c r="BC321" s="494"/>
      <c r="BD321" s="494"/>
      <c r="BE321" s="512"/>
      <c r="BF321" s="512"/>
      <c r="BG321" s="512"/>
      <c r="BH321" s="512"/>
      <c r="BI321" s="512"/>
      <c r="BJ321" s="494"/>
      <c r="BK321" s="494"/>
      <c r="BL321" s="497"/>
    </row>
    <row r="322" spans="1:64" ht="63.75" x14ac:dyDescent="0.2">
      <c r="A322" s="514"/>
      <c r="B322" s="515"/>
      <c r="C322" s="515"/>
      <c r="D322" s="523"/>
      <c r="E322" s="526"/>
      <c r="F322" s="529"/>
      <c r="G322" s="532"/>
      <c r="H322" s="532"/>
      <c r="I322" s="624"/>
      <c r="J322" s="538"/>
      <c r="K322" s="541"/>
      <c r="L322" s="494"/>
      <c r="M322" s="494"/>
      <c r="N322" s="532"/>
      <c r="O322" s="564"/>
      <c r="P322" s="517"/>
      <c r="Q322" s="506"/>
      <c r="R322" s="517"/>
      <c r="S322" s="506"/>
      <c r="T322" s="517"/>
      <c r="U322" s="506"/>
      <c r="V322" s="509"/>
      <c r="W322" s="506"/>
      <c r="X322" s="506"/>
      <c r="Y322" s="503"/>
      <c r="Z322" s="161">
        <v>3</v>
      </c>
      <c r="AA322" s="162" t="s">
        <v>694</v>
      </c>
      <c r="AB322" s="163" t="s">
        <v>170</v>
      </c>
      <c r="AC322" s="164" t="s">
        <v>695</v>
      </c>
      <c r="AD322" s="165" t="s">
        <v>1513</v>
      </c>
      <c r="AE322" s="163" t="s">
        <v>64</v>
      </c>
      <c r="AF322" s="166">
        <v>0.25</v>
      </c>
      <c r="AG322" s="163" t="s">
        <v>77</v>
      </c>
      <c r="AH322" s="166">
        <v>0.15</v>
      </c>
      <c r="AI322" s="167">
        <v>0.4</v>
      </c>
      <c r="AJ322" s="168">
        <v>4.3199999999999995E-2</v>
      </c>
      <c r="AK322" s="168">
        <v>0.2</v>
      </c>
      <c r="AL322" s="169" t="s">
        <v>66</v>
      </c>
      <c r="AM322" s="169" t="s">
        <v>67</v>
      </c>
      <c r="AN322" s="169" t="s">
        <v>80</v>
      </c>
      <c r="AO322" s="500"/>
      <c r="AP322" s="500"/>
      <c r="AQ322" s="503"/>
      <c r="AR322" s="500"/>
      <c r="AS322" s="500"/>
      <c r="AT322" s="503"/>
      <c r="AU322" s="503"/>
      <c r="AV322" s="503"/>
      <c r="AW322" s="517"/>
      <c r="AX322" s="494"/>
      <c r="AY322" s="494"/>
      <c r="AZ322" s="494"/>
      <c r="BA322" s="494"/>
      <c r="BB322" s="520"/>
      <c r="BC322" s="494"/>
      <c r="BD322" s="494"/>
      <c r="BE322" s="512"/>
      <c r="BF322" s="512"/>
      <c r="BG322" s="512"/>
      <c r="BH322" s="512"/>
      <c r="BI322" s="512"/>
      <c r="BJ322" s="494"/>
      <c r="BK322" s="494"/>
      <c r="BL322" s="497"/>
    </row>
    <row r="323" spans="1:64" x14ac:dyDescent="0.2">
      <c r="A323" s="514"/>
      <c r="B323" s="515"/>
      <c r="C323" s="515"/>
      <c r="D323" s="523"/>
      <c r="E323" s="526"/>
      <c r="F323" s="529"/>
      <c r="G323" s="532"/>
      <c r="H323" s="532"/>
      <c r="I323" s="624"/>
      <c r="J323" s="538"/>
      <c r="K323" s="541"/>
      <c r="L323" s="494"/>
      <c r="M323" s="494"/>
      <c r="N323" s="532"/>
      <c r="O323" s="564"/>
      <c r="P323" s="517"/>
      <c r="Q323" s="506"/>
      <c r="R323" s="517"/>
      <c r="S323" s="506"/>
      <c r="T323" s="517"/>
      <c r="U323" s="506"/>
      <c r="V323" s="509"/>
      <c r="W323" s="506"/>
      <c r="X323" s="506"/>
      <c r="Y323" s="503"/>
      <c r="Z323" s="161"/>
      <c r="AA323" s="164"/>
      <c r="AB323" s="163"/>
      <c r="AC323" s="164"/>
      <c r="AD323" s="165" t="s">
        <v>1510</v>
      </c>
      <c r="AE323" s="163"/>
      <c r="AF323" s="166" t="s">
        <v>1510</v>
      </c>
      <c r="AG323" s="163"/>
      <c r="AH323" s="166" t="s">
        <v>1510</v>
      </c>
      <c r="AI323" s="167" t="s">
        <v>1510</v>
      </c>
      <c r="AJ323" s="168" t="s">
        <v>1510</v>
      </c>
      <c r="AK323" s="168" t="s">
        <v>1510</v>
      </c>
      <c r="AL323" s="169"/>
      <c r="AM323" s="169"/>
      <c r="AN323" s="169"/>
      <c r="AO323" s="500"/>
      <c r="AP323" s="500"/>
      <c r="AQ323" s="503"/>
      <c r="AR323" s="500"/>
      <c r="AS323" s="500"/>
      <c r="AT323" s="503"/>
      <c r="AU323" s="503"/>
      <c r="AV323" s="503"/>
      <c r="AW323" s="517"/>
      <c r="AX323" s="494"/>
      <c r="AY323" s="494"/>
      <c r="AZ323" s="494"/>
      <c r="BA323" s="494"/>
      <c r="BB323" s="520"/>
      <c r="BC323" s="494"/>
      <c r="BD323" s="494"/>
      <c r="BE323" s="512"/>
      <c r="BF323" s="512"/>
      <c r="BG323" s="512"/>
      <c r="BH323" s="512"/>
      <c r="BI323" s="512"/>
      <c r="BJ323" s="494"/>
      <c r="BK323" s="494"/>
      <c r="BL323" s="497"/>
    </row>
    <row r="324" spans="1:64" x14ac:dyDescent="0.2">
      <c r="A324" s="514"/>
      <c r="B324" s="515"/>
      <c r="C324" s="515"/>
      <c r="D324" s="523"/>
      <c r="E324" s="526"/>
      <c r="F324" s="529"/>
      <c r="G324" s="532"/>
      <c r="H324" s="532"/>
      <c r="I324" s="624"/>
      <c r="J324" s="538"/>
      <c r="K324" s="541"/>
      <c r="L324" s="494"/>
      <c r="M324" s="494"/>
      <c r="N324" s="532"/>
      <c r="O324" s="564"/>
      <c r="P324" s="517"/>
      <c r="Q324" s="506"/>
      <c r="R324" s="517"/>
      <c r="S324" s="506"/>
      <c r="T324" s="517"/>
      <c r="U324" s="506"/>
      <c r="V324" s="509"/>
      <c r="W324" s="506"/>
      <c r="X324" s="506"/>
      <c r="Y324" s="503"/>
      <c r="Z324" s="161"/>
      <c r="AA324" s="186"/>
      <c r="AB324" s="163"/>
      <c r="AC324" s="164"/>
      <c r="AD324" s="165" t="s">
        <v>1510</v>
      </c>
      <c r="AE324" s="163"/>
      <c r="AF324" s="166" t="s">
        <v>1510</v>
      </c>
      <c r="AG324" s="163"/>
      <c r="AH324" s="166" t="s">
        <v>1510</v>
      </c>
      <c r="AI324" s="167" t="s">
        <v>1510</v>
      </c>
      <c r="AJ324" s="168" t="s">
        <v>1510</v>
      </c>
      <c r="AK324" s="168" t="s">
        <v>1510</v>
      </c>
      <c r="AL324" s="169"/>
      <c r="AM324" s="169"/>
      <c r="AN324" s="169"/>
      <c r="AO324" s="500"/>
      <c r="AP324" s="500"/>
      <c r="AQ324" s="503"/>
      <c r="AR324" s="500"/>
      <c r="AS324" s="500"/>
      <c r="AT324" s="503"/>
      <c r="AU324" s="503"/>
      <c r="AV324" s="503"/>
      <c r="AW324" s="517"/>
      <c r="AX324" s="494"/>
      <c r="AY324" s="494"/>
      <c r="AZ324" s="494"/>
      <c r="BA324" s="494"/>
      <c r="BB324" s="520"/>
      <c r="BC324" s="494"/>
      <c r="BD324" s="494"/>
      <c r="BE324" s="512"/>
      <c r="BF324" s="512"/>
      <c r="BG324" s="512"/>
      <c r="BH324" s="512"/>
      <c r="BI324" s="512"/>
      <c r="BJ324" s="494"/>
      <c r="BK324" s="494"/>
      <c r="BL324" s="497"/>
    </row>
    <row r="325" spans="1:64" ht="13.5" thickBot="1" x14ac:dyDescent="0.25">
      <c r="A325" s="514"/>
      <c r="B325" s="515"/>
      <c r="C325" s="515"/>
      <c r="D325" s="524"/>
      <c r="E325" s="527"/>
      <c r="F325" s="530"/>
      <c r="G325" s="533"/>
      <c r="H325" s="533"/>
      <c r="I325" s="625"/>
      <c r="J325" s="539"/>
      <c r="K325" s="542"/>
      <c r="L325" s="495"/>
      <c r="M325" s="495"/>
      <c r="N325" s="533"/>
      <c r="O325" s="565"/>
      <c r="P325" s="518"/>
      <c r="Q325" s="507"/>
      <c r="R325" s="518"/>
      <c r="S325" s="507"/>
      <c r="T325" s="518"/>
      <c r="U325" s="507"/>
      <c r="V325" s="510"/>
      <c r="W325" s="507"/>
      <c r="X325" s="507"/>
      <c r="Y325" s="504"/>
      <c r="Z325" s="171"/>
      <c r="AA325" s="172"/>
      <c r="AB325" s="173"/>
      <c r="AC325" s="172"/>
      <c r="AD325" s="174" t="s">
        <v>1510</v>
      </c>
      <c r="AE325" s="173"/>
      <c r="AF325" s="175" t="s">
        <v>1510</v>
      </c>
      <c r="AG325" s="173"/>
      <c r="AH325" s="175" t="s">
        <v>1510</v>
      </c>
      <c r="AI325" s="176" t="s">
        <v>1510</v>
      </c>
      <c r="AJ325" s="168" t="s">
        <v>1510</v>
      </c>
      <c r="AK325" s="168" t="s">
        <v>1510</v>
      </c>
      <c r="AL325" s="178"/>
      <c r="AM325" s="178"/>
      <c r="AN325" s="178"/>
      <c r="AO325" s="501"/>
      <c r="AP325" s="501"/>
      <c r="AQ325" s="504"/>
      <c r="AR325" s="501"/>
      <c r="AS325" s="501"/>
      <c r="AT325" s="504"/>
      <c r="AU325" s="504"/>
      <c r="AV325" s="504"/>
      <c r="AW325" s="518"/>
      <c r="AX325" s="495"/>
      <c r="AY325" s="495"/>
      <c r="AZ325" s="495"/>
      <c r="BA325" s="495"/>
      <c r="BB325" s="521"/>
      <c r="BC325" s="495"/>
      <c r="BD325" s="495"/>
      <c r="BE325" s="513"/>
      <c r="BF325" s="513"/>
      <c r="BG325" s="513"/>
      <c r="BH325" s="513"/>
      <c r="BI325" s="513"/>
      <c r="BJ325" s="495"/>
      <c r="BK325" s="495"/>
      <c r="BL325" s="553"/>
    </row>
    <row r="326" spans="1:64" ht="62.25" x14ac:dyDescent="0.2">
      <c r="A326" s="514"/>
      <c r="B326" s="515"/>
      <c r="C326" s="515"/>
      <c r="D326" s="522" t="s">
        <v>162</v>
      </c>
      <c r="E326" s="525" t="s">
        <v>131</v>
      </c>
      <c r="F326" s="528">
        <v>3</v>
      </c>
      <c r="G326" s="493" t="s">
        <v>696</v>
      </c>
      <c r="H326" s="531"/>
      <c r="I326" s="534" t="s">
        <v>713</v>
      </c>
      <c r="J326" s="537" t="s">
        <v>17</v>
      </c>
      <c r="K326" s="540" t="s">
        <v>714</v>
      </c>
      <c r="L326" s="493"/>
      <c r="M326" s="493"/>
      <c r="N326" s="531" t="s">
        <v>697</v>
      </c>
      <c r="O326" s="563">
        <v>0.95</v>
      </c>
      <c r="P326" s="516" t="s">
        <v>72</v>
      </c>
      <c r="Q326" s="505">
        <v>0.8</v>
      </c>
      <c r="R326" s="516"/>
      <c r="S326" s="505" t="s">
        <v>1510</v>
      </c>
      <c r="T326" s="516" t="s">
        <v>9</v>
      </c>
      <c r="U326" s="505">
        <v>0.4</v>
      </c>
      <c r="V326" s="508" t="s">
        <v>9</v>
      </c>
      <c r="W326" s="505">
        <v>0.4</v>
      </c>
      <c r="X326" s="505" t="s">
        <v>1918</v>
      </c>
      <c r="Y326" s="502" t="s">
        <v>10</v>
      </c>
      <c r="Z326" s="152">
        <v>1</v>
      </c>
      <c r="AA326" s="21" t="s">
        <v>698</v>
      </c>
      <c r="AB326" s="159" t="s">
        <v>170</v>
      </c>
      <c r="AC326" s="258" t="s">
        <v>699</v>
      </c>
      <c r="AD326" s="155" t="s">
        <v>1513</v>
      </c>
      <c r="AE326" s="154" t="s">
        <v>64</v>
      </c>
      <c r="AF326" s="156">
        <v>0.25</v>
      </c>
      <c r="AG326" s="154" t="s">
        <v>77</v>
      </c>
      <c r="AH326" s="156">
        <v>0.15</v>
      </c>
      <c r="AI326" s="157">
        <v>0.4</v>
      </c>
      <c r="AJ326" s="158">
        <v>0.48</v>
      </c>
      <c r="AK326" s="158">
        <v>0.4</v>
      </c>
      <c r="AL326" s="159" t="s">
        <v>66</v>
      </c>
      <c r="AM326" s="159" t="s">
        <v>67</v>
      </c>
      <c r="AN326" s="159" t="s">
        <v>80</v>
      </c>
      <c r="AO326" s="499">
        <v>0.8</v>
      </c>
      <c r="AP326" s="499">
        <v>0.17279999999999998</v>
      </c>
      <c r="AQ326" s="502" t="s">
        <v>70</v>
      </c>
      <c r="AR326" s="499">
        <v>0.4</v>
      </c>
      <c r="AS326" s="499">
        <v>0.4</v>
      </c>
      <c r="AT326" s="502" t="s">
        <v>9</v>
      </c>
      <c r="AU326" s="502" t="s">
        <v>10</v>
      </c>
      <c r="AV326" s="502" t="s">
        <v>1512</v>
      </c>
      <c r="AW326" s="516" t="s">
        <v>82</v>
      </c>
      <c r="AX326" s="636"/>
      <c r="AY326" s="493"/>
      <c r="AZ326" s="493"/>
      <c r="BA326" s="493"/>
      <c r="BB326" s="519"/>
      <c r="BC326" s="493"/>
      <c r="BD326" s="493"/>
      <c r="BE326" s="511"/>
      <c r="BF326" s="511"/>
      <c r="BG326" s="511"/>
      <c r="BH326" s="511"/>
      <c r="BI326" s="511"/>
      <c r="BJ326" s="493"/>
      <c r="BK326" s="493"/>
      <c r="BL326" s="496"/>
    </row>
    <row r="327" spans="1:64" ht="62.25" x14ac:dyDescent="0.2">
      <c r="A327" s="514"/>
      <c r="B327" s="515"/>
      <c r="C327" s="515"/>
      <c r="D327" s="523"/>
      <c r="E327" s="526"/>
      <c r="F327" s="529"/>
      <c r="G327" s="494"/>
      <c r="H327" s="532"/>
      <c r="I327" s="535"/>
      <c r="J327" s="538"/>
      <c r="K327" s="541"/>
      <c r="L327" s="494"/>
      <c r="M327" s="494"/>
      <c r="N327" s="532"/>
      <c r="O327" s="564"/>
      <c r="P327" s="517"/>
      <c r="Q327" s="506"/>
      <c r="R327" s="517"/>
      <c r="S327" s="506"/>
      <c r="T327" s="517"/>
      <c r="U327" s="506"/>
      <c r="V327" s="509"/>
      <c r="W327" s="506"/>
      <c r="X327" s="506"/>
      <c r="Y327" s="503"/>
      <c r="Z327" s="161">
        <v>2</v>
      </c>
      <c r="AA327" s="21" t="s">
        <v>700</v>
      </c>
      <c r="AB327" s="163" t="s">
        <v>170</v>
      </c>
      <c r="AC327" s="164" t="s">
        <v>701</v>
      </c>
      <c r="AD327" s="165" t="s">
        <v>1513</v>
      </c>
      <c r="AE327" s="163" t="s">
        <v>64</v>
      </c>
      <c r="AF327" s="166">
        <v>0.25</v>
      </c>
      <c r="AG327" s="163" t="s">
        <v>77</v>
      </c>
      <c r="AH327" s="166">
        <v>0.15</v>
      </c>
      <c r="AI327" s="167">
        <v>0.4</v>
      </c>
      <c r="AJ327" s="168">
        <v>0.28799999999999998</v>
      </c>
      <c r="AK327" s="168">
        <v>0.4</v>
      </c>
      <c r="AL327" s="169" t="s">
        <v>66</v>
      </c>
      <c r="AM327" s="169" t="s">
        <v>67</v>
      </c>
      <c r="AN327" s="169" t="s">
        <v>80</v>
      </c>
      <c r="AO327" s="500"/>
      <c r="AP327" s="500"/>
      <c r="AQ327" s="503"/>
      <c r="AR327" s="500"/>
      <c r="AS327" s="500"/>
      <c r="AT327" s="503"/>
      <c r="AU327" s="503"/>
      <c r="AV327" s="503"/>
      <c r="AW327" s="517"/>
      <c r="AX327" s="637"/>
      <c r="AY327" s="494"/>
      <c r="AZ327" s="494"/>
      <c r="BA327" s="494"/>
      <c r="BB327" s="520"/>
      <c r="BC327" s="494"/>
      <c r="BD327" s="494"/>
      <c r="BE327" s="512"/>
      <c r="BF327" s="512"/>
      <c r="BG327" s="512"/>
      <c r="BH327" s="512"/>
      <c r="BI327" s="512"/>
      <c r="BJ327" s="494"/>
      <c r="BK327" s="494"/>
      <c r="BL327" s="497"/>
    </row>
    <row r="328" spans="1:64" ht="62.25" x14ac:dyDescent="0.2">
      <c r="A328" s="514"/>
      <c r="B328" s="515"/>
      <c r="C328" s="515"/>
      <c r="D328" s="523"/>
      <c r="E328" s="526"/>
      <c r="F328" s="529"/>
      <c r="G328" s="494"/>
      <c r="H328" s="532"/>
      <c r="I328" s="535"/>
      <c r="J328" s="538"/>
      <c r="K328" s="541"/>
      <c r="L328" s="494"/>
      <c r="M328" s="494"/>
      <c r="N328" s="532"/>
      <c r="O328" s="564"/>
      <c r="P328" s="517"/>
      <c r="Q328" s="506"/>
      <c r="R328" s="517"/>
      <c r="S328" s="506"/>
      <c r="T328" s="517"/>
      <c r="U328" s="506"/>
      <c r="V328" s="509"/>
      <c r="W328" s="506"/>
      <c r="X328" s="506"/>
      <c r="Y328" s="503"/>
      <c r="Z328" s="161">
        <v>3</v>
      </c>
      <c r="AA328" s="21" t="s">
        <v>702</v>
      </c>
      <c r="AB328" s="163" t="s">
        <v>170</v>
      </c>
      <c r="AC328" s="164" t="s">
        <v>703</v>
      </c>
      <c r="AD328" s="165" t="s">
        <v>1513</v>
      </c>
      <c r="AE328" s="163" t="s">
        <v>64</v>
      </c>
      <c r="AF328" s="166">
        <v>0.25</v>
      </c>
      <c r="AG328" s="163" t="s">
        <v>77</v>
      </c>
      <c r="AH328" s="166">
        <v>0.15</v>
      </c>
      <c r="AI328" s="167">
        <v>0.4</v>
      </c>
      <c r="AJ328" s="168">
        <v>0.17279999999999998</v>
      </c>
      <c r="AK328" s="168">
        <v>0.4</v>
      </c>
      <c r="AL328" s="169" t="s">
        <v>66</v>
      </c>
      <c r="AM328" s="169" t="s">
        <v>67</v>
      </c>
      <c r="AN328" s="169" t="s">
        <v>80</v>
      </c>
      <c r="AO328" s="500"/>
      <c r="AP328" s="500"/>
      <c r="AQ328" s="503"/>
      <c r="AR328" s="500"/>
      <c r="AS328" s="500"/>
      <c r="AT328" s="503"/>
      <c r="AU328" s="503"/>
      <c r="AV328" s="503"/>
      <c r="AW328" s="517"/>
      <c r="AX328" s="637"/>
      <c r="AY328" s="494"/>
      <c r="AZ328" s="494"/>
      <c r="BA328" s="494"/>
      <c r="BB328" s="520"/>
      <c r="BC328" s="494"/>
      <c r="BD328" s="494"/>
      <c r="BE328" s="512"/>
      <c r="BF328" s="512"/>
      <c r="BG328" s="512"/>
      <c r="BH328" s="512"/>
      <c r="BI328" s="512"/>
      <c r="BJ328" s="494"/>
      <c r="BK328" s="494"/>
      <c r="BL328" s="497"/>
    </row>
    <row r="329" spans="1:64" x14ac:dyDescent="0.2">
      <c r="A329" s="514"/>
      <c r="B329" s="515"/>
      <c r="C329" s="515"/>
      <c r="D329" s="523"/>
      <c r="E329" s="526"/>
      <c r="F329" s="529"/>
      <c r="G329" s="494"/>
      <c r="H329" s="532"/>
      <c r="I329" s="535"/>
      <c r="J329" s="538"/>
      <c r="K329" s="541"/>
      <c r="L329" s="494"/>
      <c r="M329" s="494"/>
      <c r="N329" s="532"/>
      <c r="O329" s="564"/>
      <c r="P329" s="517"/>
      <c r="Q329" s="506"/>
      <c r="R329" s="517"/>
      <c r="S329" s="506"/>
      <c r="T329" s="517"/>
      <c r="U329" s="506"/>
      <c r="V329" s="509"/>
      <c r="W329" s="506"/>
      <c r="X329" s="506"/>
      <c r="Y329" s="503"/>
      <c r="Z329" s="161"/>
      <c r="AA329" s="21"/>
      <c r="AB329" s="163"/>
      <c r="AC329" s="164"/>
      <c r="AD329" s="165" t="s">
        <v>1510</v>
      </c>
      <c r="AE329" s="163"/>
      <c r="AF329" s="166" t="s">
        <v>1510</v>
      </c>
      <c r="AG329" s="163"/>
      <c r="AH329" s="166" t="s">
        <v>1510</v>
      </c>
      <c r="AI329" s="167" t="s">
        <v>1510</v>
      </c>
      <c r="AJ329" s="168" t="s">
        <v>1510</v>
      </c>
      <c r="AK329" s="168" t="s">
        <v>1510</v>
      </c>
      <c r="AL329" s="169"/>
      <c r="AM329" s="169"/>
      <c r="AN329" s="169"/>
      <c r="AO329" s="500"/>
      <c r="AP329" s="500"/>
      <c r="AQ329" s="503"/>
      <c r="AR329" s="500"/>
      <c r="AS329" s="500"/>
      <c r="AT329" s="503"/>
      <c r="AU329" s="503"/>
      <c r="AV329" s="503"/>
      <c r="AW329" s="517"/>
      <c r="AX329" s="637"/>
      <c r="AY329" s="494"/>
      <c r="AZ329" s="494"/>
      <c r="BA329" s="494"/>
      <c r="BB329" s="520"/>
      <c r="BC329" s="494"/>
      <c r="BD329" s="494"/>
      <c r="BE329" s="512"/>
      <c r="BF329" s="512"/>
      <c r="BG329" s="512"/>
      <c r="BH329" s="512"/>
      <c r="BI329" s="512"/>
      <c r="BJ329" s="494"/>
      <c r="BK329" s="494"/>
      <c r="BL329" s="497"/>
    </row>
    <row r="330" spans="1:64" x14ac:dyDescent="0.2">
      <c r="A330" s="514"/>
      <c r="B330" s="515"/>
      <c r="C330" s="515"/>
      <c r="D330" s="523"/>
      <c r="E330" s="526"/>
      <c r="F330" s="529"/>
      <c r="G330" s="494"/>
      <c r="H330" s="532"/>
      <c r="I330" s="535"/>
      <c r="J330" s="538"/>
      <c r="K330" s="541"/>
      <c r="L330" s="494"/>
      <c r="M330" s="494"/>
      <c r="N330" s="532"/>
      <c r="O330" s="564"/>
      <c r="P330" s="517"/>
      <c r="Q330" s="506"/>
      <c r="R330" s="517"/>
      <c r="S330" s="506"/>
      <c r="T330" s="517"/>
      <c r="U330" s="506"/>
      <c r="V330" s="509"/>
      <c r="W330" s="506"/>
      <c r="X330" s="506"/>
      <c r="Y330" s="503"/>
      <c r="Z330" s="161"/>
      <c r="AA330" s="21"/>
      <c r="AB330" s="169"/>
      <c r="AC330" s="288"/>
      <c r="AD330" s="165" t="s">
        <v>1510</v>
      </c>
      <c r="AE330" s="163"/>
      <c r="AF330" s="166" t="s">
        <v>1510</v>
      </c>
      <c r="AG330" s="163"/>
      <c r="AH330" s="166" t="s">
        <v>1510</v>
      </c>
      <c r="AI330" s="167" t="s">
        <v>1510</v>
      </c>
      <c r="AJ330" s="168" t="s">
        <v>1510</v>
      </c>
      <c r="AK330" s="168" t="s">
        <v>1510</v>
      </c>
      <c r="AL330" s="169"/>
      <c r="AM330" s="169"/>
      <c r="AN330" s="169"/>
      <c r="AO330" s="500"/>
      <c r="AP330" s="500"/>
      <c r="AQ330" s="503"/>
      <c r="AR330" s="500"/>
      <c r="AS330" s="500"/>
      <c r="AT330" s="503"/>
      <c r="AU330" s="503"/>
      <c r="AV330" s="503"/>
      <c r="AW330" s="517"/>
      <c r="AX330" s="637"/>
      <c r="AY330" s="494"/>
      <c r="AZ330" s="494"/>
      <c r="BA330" s="494"/>
      <c r="BB330" s="520"/>
      <c r="BC330" s="494"/>
      <c r="BD330" s="494"/>
      <c r="BE330" s="512"/>
      <c r="BF330" s="512"/>
      <c r="BG330" s="512"/>
      <c r="BH330" s="512"/>
      <c r="BI330" s="512"/>
      <c r="BJ330" s="494"/>
      <c r="BK330" s="494"/>
      <c r="BL330" s="497"/>
    </row>
    <row r="331" spans="1:64" ht="13.5" thickBot="1" x14ac:dyDescent="0.25">
      <c r="A331" s="514"/>
      <c r="B331" s="515"/>
      <c r="C331" s="515"/>
      <c r="D331" s="524"/>
      <c r="E331" s="527"/>
      <c r="F331" s="530"/>
      <c r="G331" s="495"/>
      <c r="H331" s="533"/>
      <c r="I331" s="536"/>
      <c r="J331" s="539"/>
      <c r="K331" s="542"/>
      <c r="L331" s="495"/>
      <c r="M331" s="495"/>
      <c r="N331" s="533"/>
      <c r="O331" s="565"/>
      <c r="P331" s="518"/>
      <c r="Q331" s="507"/>
      <c r="R331" s="518"/>
      <c r="S331" s="507"/>
      <c r="T331" s="518"/>
      <c r="U331" s="507"/>
      <c r="V331" s="510"/>
      <c r="W331" s="507"/>
      <c r="X331" s="507"/>
      <c r="Y331" s="504"/>
      <c r="Z331" s="171"/>
      <c r="AA331" s="172"/>
      <c r="AB331" s="173"/>
      <c r="AC331" s="172"/>
      <c r="AD331" s="174" t="s">
        <v>1510</v>
      </c>
      <c r="AE331" s="173"/>
      <c r="AF331" s="175" t="s">
        <v>1510</v>
      </c>
      <c r="AG331" s="173"/>
      <c r="AH331" s="175" t="s">
        <v>1510</v>
      </c>
      <c r="AI331" s="176" t="s">
        <v>1510</v>
      </c>
      <c r="AJ331" s="168" t="s">
        <v>1510</v>
      </c>
      <c r="AK331" s="168" t="s">
        <v>1510</v>
      </c>
      <c r="AL331" s="178"/>
      <c r="AM331" s="178"/>
      <c r="AN331" s="178"/>
      <c r="AO331" s="501"/>
      <c r="AP331" s="501"/>
      <c r="AQ331" s="504"/>
      <c r="AR331" s="501"/>
      <c r="AS331" s="501"/>
      <c r="AT331" s="504"/>
      <c r="AU331" s="504"/>
      <c r="AV331" s="504"/>
      <c r="AW331" s="518"/>
      <c r="AX331" s="638"/>
      <c r="AY331" s="495"/>
      <c r="AZ331" s="495"/>
      <c r="BA331" s="495"/>
      <c r="BB331" s="521"/>
      <c r="BC331" s="495"/>
      <c r="BD331" s="495"/>
      <c r="BE331" s="513"/>
      <c r="BF331" s="513"/>
      <c r="BG331" s="513"/>
      <c r="BH331" s="513"/>
      <c r="BI331" s="513"/>
      <c r="BJ331" s="495"/>
      <c r="BK331" s="495"/>
      <c r="BL331" s="553"/>
    </row>
    <row r="332" spans="1:64" ht="62.25" x14ac:dyDescent="0.2">
      <c r="A332" s="514"/>
      <c r="B332" s="515"/>
      <c r="C332" s="515"/>
      <c r="D332" s="522" t="s">
        <v>162</v>
      </c>
      <c r="E332" s="525" t="s">
        <v>131</v>
      </c>
      <c r="F332" s="528">
        <v>4</v>
      </c>
      <c r="G332" s="493" t="s">
        <v>704</v>
      </c>
      <c r="H332" s="531"/>
      <c r="I332" s="534" t="s">
        <v>715</v>
      </c>
      <c r="J332" s="537" t="s">
        <v>16</v>
      </c>
      <c r="K332" s="540" t="s">
        <v>2089</v>
      </c>
      <c r="L332" s="493"/>
      <c r="M332" s="493"/>
      <c r="N332" s="531" t="s">
        <v>705</v>
      </c>
      <c r="O332" s="543">
        <v>0.8</v>
      </c>
      <c r="P332" s="516" t="s">
        <v>71</v>
      </c>
      <c r="Q332" s="505">
        <v>0.4</v>
      </c>
      <c r="R332" s="516"/>
      <c r="S332" s="505" t="s">
        <v>1510</v>
      </c>
      <c r="T332" s="516" t="s">
        <v>74</v>
      </c>
      <c r="U332" s="505">
        <v>0.2</v>
      </c>
      <c r="V332" s="508" t="s">
        <v>74</v>
      </c>
      <c r="W332" s="505">
        <v>0.2</v>
      </c>
      <c r="X332" s="505" t="s">
        <v>1521</v>
      </c>
      <c r="Y332" s="502" t="s">
        <v>1512</v>
      </c>
      <c r="Z332" s="152">
        <v>1</v>
      </c>
      <c r="AA332" s="283" t="s">
        <v>706</v>
      </c>
      <c r="AB332" s="154" t="s">
        <v>170</v>
      </c>
      <c r="AC332" s="283" t="s">
        <v>707</v>
      </c>
      <c r="AD332" s="155" t="s">
        <v>1513</v>
      </c>
      <c r="AE332" s="154" t="s">
        <v>64</v>
      </c>
      <c r="AF332" s="156">
        <v>0.25</v>
      </c>
      <c r="AG332" s="154" t="s">
        <v>77</v>
      </c>
      <c r="AH332" s="156">
        <v>0.15</v>
      </c>
      <c r="AI332" s="157">
        <v>0.4</v>
      </c>
      <c r="AJ332" s="158">
        <v>0.24</v>
      </c>
      <c r="AK332" s="158">
        <v>0.2</v>
      </c>
      <c r="AL332" s="159" t="s">
        <v>66</v>
      </c>
      <c r="AM332" s="159" t="s">
        <v>67</v>
      </c>
      <c r="AN332" s="159" t="s">
        <v>80</v>
      </c>
      <c r="AO332" s="499">
        <v>0.4</v>
      </c>
      <c r="AP332" s="499">
        <v>0.14399999999999999</v>
      </c>
      <c r="AQ332" s="502" t="s">
        <v>70</v>
      </c>
      <c r="AR332" s="499">
        <v>0.2</v>
      </c>
      <c r="AS332" s="499">
        <v>0.2</v>
      </c>
      <c r="AT332" s="502" t="s">
        <v>74</v>
      </c>
      <c r="AU332" s="502" t="s">
        <v>1512</v>
      </c>
      <c r="AV332" s="502" t="s">
        <v>1512</v>
      </c>
      <c r="AW332" s="516" t="s">
        <v>82</v>
      </c>
      <c r="AX332" s="493"/>
      <c r="AY332" s="493"/>
      <c r="AZ332" s="493"/>
      <c r="BA332" s="493"/>
      <c r="BB332" s="519"/>
      <c r="BC332" s="493"/>
      <c r="BD332" s="493"/>
      <c r="BE332" s="511"/>
      <c r="BF332" s="511"/>
      <c r="BG332" s="511"/>
      <c r="BH332" s="511"/>
      <c r="BI332" s="511"/>
      <c r="BJ332" s="493"/>
      <c r="BK332" s="493"/>
      <c r="BL332" s="496"/>
    </row>
    <row r="333" spans="1:64" ht="70.5" x14ac:dyDescent="0.2">
      <c r="A333" s="514"/>
      <c r="B333" s="515"/>
      <c r="C333" s="515"/>
      <c r="D333" s="523"/>
      <c r="E333" s="526"/>
      <c r="F333" s="529"/>
      <c r="G333" s="494"/>
      <c r="H333" s="532"/>
      <c r="I333" s="535"/>
      <c r="J333" s="538"/>
      <c r="K333" s="541"/>
      <c r="L333" s="494"/>
      <c r="M333" s="494"/>
      <c r="N333" s="532"/>
      <c r="O333" s="544"/>
      <c r="P333" s="517"/>
      <c r="Q333" s="506"/>
      <c r="R333" s="517"/>
      <c r="S333" s="506"/>
      <c r="T333" s="517"/>
      <c r="U333" s="506"/>
      <c r="V333" s="509"/>
      <c r="W333" s="506"/>
      <c r="X333" s="506"/>
      <c r="Y333" s="503"/>
      <c r="Z333" s="161">
        <v>2</v>
      </c>
      <c r="AA333" s="164" t="s">
        <v>708</v>
      </c>
      <c r="AB333" s="163" t="s">
        <v>170</v>
      </c>
      <c r="AC333" s="164" t="s">
        <v>2090</v>
      </c>
      <c r="AD333" s="165" t="s">
        <v>1513</v>
      </c>
      <c r="AE333" s="163" t="s">
        <v>64</v>
      </c>
      <c r="AF333" s="166">
        <v>0.25</v>
      </c>
      <c r="AG333" s="163" t="s">
        <v>77</v>
      </c>
      <c r="AH333" s="166">
        <v>0.15</v>
      </c>
      <c r="AI333" s="167">
        <v>0.4</v>
      </c>
      <c r="AJ333" s="168">
        <v>0.14399999999999999</v>
      </c>
      <c r="AK333" s="168">
        <v>0.2</v>
      </c>
      <c r="AL333" s="169" t="s">
        <v>78</v>
      </c>
      <c r="AM333" s="169" t="s">
        <v>67</v>
      </c>
      <c r="AN333" s="169" t="s">
        <v>80</v>
      </c>
      <c r="AO333" s="500"/>
      <c r="AP333" s="500"/>
      <c r="AQ333" s="503"/>
      <c r="AR333" s="500"/>
      <c r="AS333" s="500"/>
      <c r="AT333" s="503"/>
      <c r="AU333" s="503"/>
      <c r="AV333" s="503"/>
      <c r="AW333" s="517"/>
      <c r="AX333" s="494"/>
      <c r="AY333" s="494"/>
      <c r="AZ333" s="494"/>
      <c r="BA333" s="494"/>
      <c r="BB333" s="520"/>
      <c r="BC333" s="494"/>
      <c r="BD333" s="494"/>
      <c r="BE333" s="512"/>
      <c r="BF333" s="512"/>
      <c r="BG333" s="512"/>
      <c r="BH333" s="512"/>
      <c r="BI333" s="512"/>
      <c r="BJ333" s="494"/>
      <c r="BK333" s="494"/>
      <c r="BL333" s="497"/>
    </row>
    <row r="334" spans="1:64" x14ac:dyDescent="0.2">
      <c r="A334" s="514"/>
      <c r="B334" s="515"/>
      <c r="C334" s="515"/>
      <c r="D334" s="523"/>
      <c r="E334" s="526"/>
      <c r="F334" s="529"/>
      <c r="G334" s="494"/>
      <c r="H334" s="532"/>
      <c r="I334" s="535"/>
      <c r="J334" s="538"/>
      <c r="K334" s="541"/>
      <c r="L334" s="494"/>
      <c r="M334" s="494"/>
      <c r="N334" s="532"/>
      <c r="O334" s="544"/>
      <c r="P334" s="517"/>
      <c r="Q334" s="506"/>
      <c r="R334" s="517"/>
      <c r="S334" s="506"/>
      <c r="T334" s="517"/>
      <c r="U334" s="506"/>
      <c r="V334" s="509"/>
      <c r="W334" s="506"/>
      <c r="X334" s="506"/>
      <c r="Y334" s="503"/>
      <c r="Z334" s="161"/>
      <c r="AA334" s="164"/>
      <c r="AB334" s="163"/>
      <c r="AC334" s="164"/>
      <c r="AD334" s="165" t="str">
        <f t="shared" ref="AD334:AD337" si="28">IF(OR(AE334="Preventivo",AE334="Detectivo"),"Probabilidad",IF(AE334="Correctivo","Impacto",""))</f>
        <v/>
      </c>
      <c r="AE334" s="163"/>
      <c r="AF334" s="166" t="str">
        <f t="shared" ref="AF334:AF337" si="29">IF(AE334="","",IF(AE334="Preventivo",25%,IF(AE334="Detectivo",15%,IF(AE334="Correctivo",10%))))</f>
        <v/>
      </c>
      <c r="AG334" s="163"/>
      <c r="AH334" s="166" t="str">
        <f t="shared" ref="AH334:AH337" si="30">IF(AG334="Automático",25%,IF(AG334="Manual",15%,""))</f>
        <v/>
      </c>
      <c r="AI334" s="167" t="str">
        <f t="shared" ref="AI334:AI337" si="31">IF(OR(AF334="",AH334=""),"",AF334+AH334)</f>
        <v/>
      </c>
      <c r="AJ334" s="168" t="str">
        <f>IFERROR(IF(AND(AD333="Probabilidad",AD334="Probabilidad"),(AJ333-(+AJ333*AI334)),IF(AND(AD333="Impacto",AD334="Probabilidad"),(AJ332-(+AJ332*AI334)),IF(AD334="Impacto",AJ333,""))),"")</f>
        <v/>
      </c>
      <c r="AK334" s="168" t="str">
        <f>IFERROR(IF(AND(AD333="Impacto",AD334="Impacto"),(AK333-(+AK333*AI334)),IF(AND(AD333="Probabilidad",AD334="Impacto"),(AK332-(+AK332*AI334)),IF(AD334="Probabilidad",AK333,""))),"")</f>
        <v/>
      </c>
      <c r="AL334" s="169"/>
      <c r="AM334" s="169"/>
      <c r="AN334" s="169"/>
      <c r="AO334" s="500"/>
      <c r="AP334" s="500"/>
      <c r="AQ334" s="503"/>
      <c r="AR334" s="500"/>
      <c r="AS334" s="500"/>
      <c r="AT334" s="503"/>
      <c r="AU334" s="503"/>
      <c r="AV334" s="503"/>
      <c r="AW334" s="517"/>
      <c r="AX334" s="494"/>
      <c r="AY334" s="494"/>
      <c r="AZ334" s="494"/>
      <c r="BA334" s="494"/>
      <c r="BB334" s="520"/>
      <c r="BC334" s="494"/>
      <c r="BD334" s="494"/>
      <c r="BE334" s="512"/>
      <c r="BF334" s="512"/>
      <c r="BG334" s="512"/>
      <c r="BH334" s="512"/>
      <c r="BI334" s="512"/>
      <c r="BJ334" s="494"/>
      <c r="BK334" s="494"/>
      <c r="BL334" s="497"/>
    </row>
    <row r="335" spans="1:64" x14ac:dyDescent="0.2">
      <c r="A335" s="514"/>
      <c r="B335" s="515"/>
      <c r="C335" s="515"/>
      <c r="D335" s="523"/>
      <c r="E335" s="526"/>
      <c r="F335" s="529"/>
      <c r="G335" s="494"/>
      <c r="H335" s="532"/>
      <c r="I335" s="535"/>
      <c r="J335" s="538"/>
      <c r="K335" s="541"/>
      <c r="L335" s="494"/>
      <c r="M335" s="494"/>
      <c r="N335" s="532"/>
      <c r="O335" s="544"/>
      <c r="P335" s="517"/>
      <c r="Q335" s="506"/>
      <c r="R335" s="517"/>
      <c r="S335" s="506"/>
      <c r="T335" s="517"/>
      <c r="U335" s="506"/>
      <c r="V335" s="509"/>
      <c r="W335" s="506"/>
      <c r="X335" s="506"/>
      <c r="Y335" s="503"/>
      <c r="Z335" s="161"/>
      <c r="AA335" s="164"/>
      <c r="AB335" s="163"/>
      <c r="AC335" s="164"/>
      <c r="AD335" s="165" t="str">
        <f t="shared" si="28"/>
        <v/>
      </c>
      <c r="AE335" s="163"/>
      <c r="AF335" s="166" t="str">
        <f t="shared" si="29"/>
        <v/>
      </c>
      <c r="AG335" s="163"/>
      <c r="AH335" s="166" t="str">
        <f t="shared" si="30"/>
        <v/>
      </c>
      <c r="AI335" s="167" t="str">
        <f t="shared" si="31"/>
        <v/>
      </c>
      <c r="AJ335" s="168" t="str">
        <f>IFERROR(IF(AND(AD334="Probabilidad",AD335="Probabilidad"),(AJ334-(+AJ334*AI335)),IF(AND(AD334="Impacto",AD335="Probabilidad"),(AJ333-(+AJ333*AI335)),IF(AD335="Impacto",AJ334,""))),"")</f>
        <v/>
      </c>
      <c r="AK335" s="168" t="str">
        <f>IFERROR(IF(AND(AD334="Impacto",AD335="Impacto"),(AK334-(+AK334*AI335)),IF(AND(AD334="Probabilidad",AD335="Impacto"),(AK333-(+AK333*AI335)),IF(AD335="Probabilidad",AK334,""))),"")</f>
        <v/>
      </c>
      <c r="AL335" s="169"/>
      <c r="AM335" s="169"/>
      <c r="AN335" s="169"/>
      <c r="AO335" s="500"/>
      <c r="AP335" s="500"/>
      <c r="AQ335" s="503"/>
      <c r="AR335" s="500"/>
      <c r="AS335" s="500"/>
      <c r="AT335" s="503"/>
      <c r="AU335" s="503"/>
      <c r="AV335" s="503"/>
      <c r="AW335" s="517"/>
      <c r="AX335" s="494"/>
      <c r="AY335" s="494"/>
      <c r="AZ335" s="494"/>
      <c r="BA335" s="494"/>
      <c r="BB335" s="520"/>
      <c r="BC335" s="494"/>
      <c r="BD335" s="494"/>
      <c r="BE335" s="512"/>
      <c r="BF335" s="512"/>
      <c r="BG335" s="512"/>
      <c r="BH335" s="512"/>
      <c r="BI335" s="512"/>
      <c r="BJ335" s="494"/>
      <c r="BK335" s="494"/>
      <c r="BL335" s="497"/>
    </row>
    <row r="336" spans="1:64" x14ac:dyDescent="0.2">
      <c r="A336" s="514"/>
      <c r="B336" s="515"/>
      <c r="C336" s="515"/>
      <c r="D336" s="523"/>
      <c r="E336" s="526"/>
      <c r="F336" s="529"/>
      <c r="G336" s="494"/>
      <c r="H336" s="532"/>
      <c r="I336" s="535"/>
      <c r="J336" s="538"/>
      <c r="K336" s="541"/>
      <c r="L336" s="494"/>
      <c r="M336" s="494"/>
      <c r="N336" s="532"/>
      <c r="O336" s="544"/>
      <c r="P336" s="517"/>
      <c r="Q336" s="506"/>
      <c r="R336" s="517"/>
      <c r="S336" s="506"/>
      <c r="T336" s="517"/>
      <c r="U336" s="506"/>
      <c r="V336" s="509"/>
      <c r="W336" s="506"/>
      <c r="X336" s="506"/>
      <c r="Y336" s="503"/>
      <c r="Z336" s="161"/>
      <c r="AA336" s="164"/>
      <c r="AB336" s="163"/>
      <c r="AC336" s="164"/>
      <c r="AD336" s="165" t="str">
        <f t="shared" si="28"/>
        <v/>
      </c>
      <c r="AE336" s="163"/>
      <c r="AF336" s="166" t="str">
        <f t="shared" si="29"/>
        <v/>
      </c>
      <c r="AG336" s="163"/>
      <c r="AH336" s="166" t="str">
        <f t="shared" si="30"/>
        <v/>
      </c>
      <c r="AI336" s="167" t="str">
        <f t="shared" si="31"/>
        <v/>
      </c>
      <c r="AJ336" s="168" t="str">
        <f>IFERROR(IF(AND(AD335="Probabilidad",AD336="Probabilidad"),(AJ335-(+AJ335*AI336)),IF(AND(AD335="Impacto",AD336="Probabilidad"),(AJ334-(+AJ334*AI336)),IF(AD336="Impacto",AJ335,""))),"")</f>
        <v/>
      </c>
      <c r="AK336" s="168" t="str">
        <f>IFERROR(IF(AND(AD335="Impacto",AD336="Impacto"),(AK335-(+AK335*AI336)),IF(AND(AD335="Probabilidad",AD336="Impacto"),(AK334-(+AK334*AI336)),IF(AD336="Probabilidad",AK335,""))),"")</f>
        <v/>
      </c>
      <c r="AL336" s="169"/>
      <c r="AM336" s="169"/>
      <c r="AN336" s="169"/>
      <c r="AO336" s="500"/>
      <c r="AP336" s="500"/>
      <c r="AQ336" s="503"/>
      <c r="AR336" s="500"/>
      <c r="AS336" s="500"/>
      <c r="AT336" s="503"/>
      <c r="AU336" s="503"/>
      <c r="AV336" s="503"/>
      <c r="AW336" s="517"/>
      <c r="AX336" s="494"/>
      <c r="AY336" s="494"/>
      <c r="AZ336" s="494"/>
      <c r="BA336" s="494"/>
      <c r="BB336" s="520"/>
      <c r="BC336" s="494"/>
      <c r="BD336" s="494"/>
      <c r="BE336" s="512"/>
      <c r="BF336" s="512"/>
      <c r="BG336" s="512"/>
      <c r="BH336" s="512"/>
      <c r="BI336" s="512"/>
      <c r="BJ336" s="494"/>
      <c r="BK336" s="494"/>
      <c r="BL336" s="497"/>
    </row>
    <row r="337" spans="1:64" ht="13.5" thickBot="1" x14ac:dyDescent="0.25">
      <c r="A337" s="635"/>
      <c r="B337" s="619"/>
      <c r="C337" s="619"/>
      <c r="D337" s="524"/>
      <c r="E337" s="527"/>
      <c r="F337" s="530"/>
      <c r="G337" s="495"/>
      <c r="H337" s="533"/>
      <c r="I337" s="536"/>
      <c r="J337" s="539"/>
      <c r="K337" s="542"/>
      <c r="L337" s="495"/>
      <c r="M337" s="495"/>
      <c r="N337" s="533"/>
      <c r="O337" s="545"/>
      <c r="P337" s="518"/>
      <c r="Q337" s="507"/>
      <c r="R337" s="518"/>
      <c r="S337" s="507"/>
      <c r="T337" s="518"/>
      <c r="U337" s="507"/>
      <c r="V337" s="510"/>
      <c r="W337" s="507"/>
      <c r="X337" s="507"/>
      <c r="Y337" s="504"/>
      <c r="Z337" s="171"/>
      <c r="AA337" s="172"/>
      <c r="AB337" s="173"/>
      <c r="AC337" s="172"/>
      <c r="AD337" s="174" t="str">
        <f t="shared" si="28"/>
        <v/>
      </c>
      <c r="AE337" s="173"/>
      <c r="AF337" s="175" t="str">
        <f t="shared" si="29"/>
        <v/>
      </c>
      <c r="AG337" s="173"/>
      <c r="AH337" s="175" t="str">
        <f t="shared" si="30"/>
        <v/>
      </c>
      <c r="AI337" s="176" t="str">
        <f t="shared" si="31"/>
        <v/>
      </c>
      <c r="AJ337" s="168" t="str">
        <f>IFERROR(IF(AND(AD336="Probabilidad",AD337="Probabilidad"),(AJ336-(+AJ336*AI337)),IF(AND(AD336="Impacto",AD337="Probabilidad"),(AJ335-(+AJ335*AI337)),IF(AD337="Impacto",AJ336,""))),"")</f>
        <v/>
      </c>
      <c r="AK337" s="168" t="str">
        <f>IFERROR(IF(AND(AD336="Impacto",AD337="Impacto"),(AK336-(+AK336*AI337)),IF(AND(AD336="Probabilidad",AD337="Impacto"),(AK335-(+AK335*AI337)),IF(AD337="Probabilidad",AK336,""))),"")</f>
        <v/>
      </c>
      <c r="AL337" s="178"/>
      <c r="AM337" s="178"/>
      <c r="AN337" s="178"/>
      <c r="AO337" s="501"/>
      <c r="AP337" s="501"/>
      <c r="AQ337" s="504"/>
      <c r="AR337" s="501"/>
      <c r="AS337" s="501"/>
      <c r="AT337" s="504"/>
      <c r="AU337" s="504"/>
      <c r="AV337" s="504"/>
      <c r="AW337" s="518"/>
      <c r="AX337" s="495"/>
      <c r="AY337" s="495"/>
      <c r="AZ337" s="495"/>
      <c r="BA337" s="495"/>
      <c r="BB337" s="521"/>
      <c r="BC337" s="495"/>
      <c r="BD337" s="495"/>
      <c r="BE337" s="513"/>
      <c r="BF337" s="513"/>
      <c r="BG337" s="513"/>
      <c r="BH337" s="513"/>
      <c r="BI337" s="513"/>
      <c r="BJ337" s="495"/>
      <c r="BK337" s="495"/>
      <c r="BL337" s="553"/>
    </row>
    <row r="338" spans="1:64" ht="101.25" customHeight="1" x14ac:dyDescent="0.2">
      <c r="A338" s="615" t="s">
        <v>159</v>
      </c>
      <c r="B338" s="618" t="s">
        <v>92</v>
      </c>
      <c r="C338" s="620" t="s">
        <v>735</v>
      </c>
      <c r="D338" s="522" t="s">
        <v>162</v>
      </c>
      <c r="E338" s="525" t="s">
        <v>160</v>
      </c>
      <c r="F338" s="528">
        <v>1</v>
      </c>
      <c r="G338" s="531" t="s">
        <v>736</v>
      </c>
      <c r="H338" s="531"/>
      <c r="I338" s="623" t="s">
        <v>768</v>
      </c>
      <c r="J338" s="537" t="s">
        <v>16</v>
      </c>
      <c r="K338" s="540" t="s">
        <v>769</v>
      </c>
      <c r="L338" s="493"/>
      <c r="M338" s="493"/>
      <c r="N338" s="531" t="s">
        <v>737</v>
      </c>
      <c r="O338" s="563">
        <v>0.9</v>
      </c>
      <c r="P338" s="516" t="s">
        <v>73</v>
      </c>
      <c r="Q338" s="505">
        <v>1</v>
      </c>
      <c r="R338" s="516" t="s">
        <v>74</v>
      </c>
      <c r="S338" s="505">
        <v>0.2</v>
      </c>
      <c r="T338" s="516" t="s">
        <v>74</v>
      </c>
      <c r="U338" s="505">
        <v>0.2</v>
      </c>
      <c r="V338" s="508" t="s">
        <v>74</v>
      </c>
      <c r="W338" s="505">
        <v>0.2</v>
      </c>
      <c r="X338" s="505" t="s">
        <v>1962</v>
      </c>
      <c r="Y338" s="629" t="s">
        <v>1517</v>
      </c>
      <c r="Z338" s="152">
        <v>1</v>
      </c>
      <c r="AA338" s="283" t="s">
        <v>738</v>
      </c>
      <c r="AB338" s="154" t="s">
        <v>170</v>
      </c>
      <c r="AC338" s="153" t="s">
        <v>739</v>
      </c>
      <c r="AD338" s="155" t="s">
        <v>1513</v>
      </c>
      <c r="AE338" s="154" t="s">
        <v>64</v>
      </c>
      <c r="AF338" s="156">
        <v>0.25</v>
      </c>
      <c r="AG338" s="154" t="s">
        <v>77</v>
      </c>
      <c r="AH338" s="156">
        <v>0.15</v>
      </c>
      <c r="AI338" s="157">
        <v>0.4</v>
      </c>
      <c r="AJ338" s="158">
        <v>0.6</v>
      </c>
      <c r="AK338" s="158">
        <v>0.2</v>
      </c>
      <c r="AL338" s="159" t="s">
        <v>66</v>
      </c>
      <c r="AM338" s="159" t="s">
        <v>67</v>
      </c>
      <c r="AN338" s="159" t="s">
        <v>80</v>
      </c>
      <c r="AO338" s="499">
        <v>1</v>
      </c>
      <c r="AP338" s="499">
        <v>0.6</v>
      </c>
      <c r="AQ338" s="502" t="s">
        <v>62</v>
      </c>
      <c r="AR338" s="499">
        <v>0.2</v>
      </c>
      <c r="AS338" s="499">
        <v>0.11250000000000002</v>
      </c>
      <c r="AT338" s="502" t="s">
        <v>74</v>
      </c>
      <c r="AU338" s="502" t="s">
        <v>1517</v>
      </c>
      <c r="AV338" s="502" t="s">
        <v>10</v>
      </c>
      <c r="AW338" s="516" t="s">
        <v>167</v>
      </c>
      <c r="AX338" s="609" t="s">
        <v>740</v>
      </c>
      <c r="AY338" s="609" t="s">
        <v>741</v>
      </c>
      <c r="AZ338" s="605" t="s">
        <v>742</v>
      </c>
      <c r="BA338" s="605" t="s">
        <v>743</v>
      </c>
      <c r="BB338" s="608" t="s">
        <v>1583</v>
      </c>
      <c r="BC338" s="605"/>
      <c r="BD338" s="605"/>
      <c r="BE338" s="605"/>
      <c r="BF338" s="493"/>
      <c r="BG338" s="493"/>
      <c r="BH338" s="493"/>
      <c r="BI338" s="563"/>
      <c r="BJ338" s="609"/>
      <c r="BK338" s="609"/>
      <c r="BL338" s="626"/>
    </row>
    <row r="339" spans="1:64" ht="102" x14ac:dyDescent="0.2">
      <c r="A339" s="616"/>
      <c r="B339" s="515"/>
      <c r="C339" s="621"/>
      <c r="D339" s="523"/>
      <c r="E339" s="526"/>
      <c r="F339" s="529"/>
      <c r="G339" s="532"/>
      <c r="H339" s="532"/>
      <c r="I339" s="624"/>
      <c r="J339" s="538"/>
      <c r="K339" s="541"/>
      <c r="L339" s="494"/>
      <c r="M339" s="494"/>
      <c r="N339" s="532"/>
      <c r="O339" s="564"/>
      <c r="P339" s="517"/>
      <c r="Q339" s="506"/>
      <c r="R339" s="517"/>
      <c r="S339" s="506"/>
      <c r="T339" s="517"/>
      <c r="U339" s="506"/>
      <c r="V339" s="509"/>
      <c r="W339" s="506"/>
      <c r="X339" s="506"/>
      <c r="Y339" s="630"/>
      <c r="Z339" s="161">
        <v>2</v>
      </c>
      <c r="AA339" s="162" t="s">
        <v>744</v>
      </c>
      <c r="AB339" s="163" t="s">
        <v>170</v>
      </c>
      <c r="AC339" s="164" t="s">
        <v>745</v>
      </c>
      <c r="AD339" s="165" t="s">
        <v>1522</v>
      </c>
      <c r="AE339" s="163" t="s">
        <v>76</v>
      </c>
      <c r="AF339" s="166">
        <v>0.1</v>
      </c>
      <c r="AG339" s="163" t="s">
        <v>77</v>
      </c>
      <c r="AH339" s="166">
        <v>0.15</v>
      </c>
      <c r="AI339" s="167">
        <v>0.25</v>
      </c>
      <c r="AJ339" s="168">
        <v>0.6</v>
      </c>
      <c r="AK339" s="168">
        <v>0.15000000000000002</v>
      </c>
      <c r="AL339" s="169" t="s">
        <v>66</v>
      </c>
      <c r="AM339" s="169" t="s">
        <v>67</v>
      </c>
      <c r="AN339" s="169" t="s">
        <v>80</v>
      </c>
      <c r="AO339" s="500"/>
      <c r="AP339" s="500"/>
      <c r="AQ339" s="503"/>
      <c r="AR339" s="500"/>
      <c r="AS339" s="500"/>
      <c r="AT339" s="503"/>
      <c r="AU339" s="503"/>
      <c r="AV339" s="503"/>
      <c r="AW339" s="517"/>
      <c r="AX339" s="610"/>
      <c r="AY339" s="610"/>
      <c r="AZ339" s="606"/>
      <c r="BA339" s="606"/>
      <c r="BB339" s="606"/>
      <c r="BC339" s="606"/>
      <c r="BD339" s="606"/>
      <c r="BE339" s="606"/>
      <c r="BF339" s="494"/>
      <c r="BG339" s="494"/>
      <c r="BH339" s="494"/>
      <c r="BI339" s="564"/>
      <c r="BJ339" s="610"/>
      <c r="BK339" s="610"/>
      <c r="BL339" s="627"/>
    </row>
    <row r="340" spans="1:64" ht="114.75" x14ac:dyDescent="0.2">
      <c r="A340" s="616"/>
      <c r="B340" s="515"/>
      <c r="C340" s="621"/>
      <c r="D340" s="523"/>
      <c r="E340" s="526"/>
      <c r="F340" s="529"/>
      <c r="G340" s="532"/>
      <c r="H340" s="532"/>
      <c r="I340" s="624"/>
      <c r="J340" s="538"/>
      <c r="K340" s="541"/>
      <c r="L340" s="494"/>
      <c r="M340" s="494"/>
      <c r="N340" s="532"/>
      <c r="O340" s="564"/>
      <c r="P340" s="517"/>
      <c r="Q340" s="506"/>
      <c r="R340" s="517"/>
      <c r="S340" s="506"/>
      <c r="T340" s="517"/>
      <c r="U340" s="506"/>
      <c r="V340" s="509"/>
      <c r="W340" s="506"/>
      <c r="X340" s="506"/>
      <c r="Y340" s="630"/>
      <c r="Z340" s="161">
        <v>3</v>
      </c>
      <c r="AA340" s="162" t="s">
        <v>746</v>
      </c>
      <c r="AB340" s="163" t="s">
        <v>170</v>
      </c>
      <c r="AC340" s="162" t="s">
        <v>747</v>
      </c>
      <c r="AD340" s="165" t="s">
        <v>1522</v>
      </c>
      <c r="AE340" s="163" t="s">
        <v>76</v>
      </c>
      <c r="AF340" s="166">
        <v>0.1</v>
      </c>
      <c r="AG340" s="163" t="s">
        <v>77</v>
      </c>
      <c r="AH340" s="166">
        <v>0.15</v>
      </c>
      <c r="AI340" s="167">
        <v>0.25</v>
      </c>
      <c r="AJ340" s="168">
        <v>0.6</v>
      </c>
      <c r="AK340" s="168">
        <v>0.11250000000000002</v>
      </c>
      <c r="AL340" s="169" t="s">
        <v>66</v>
      </c>
      <c r="AM340" s="169" t="s">
        <v>67</v>
      </c>
      <c r="AN340" s="169" t="s">
        <v>80</v>
      </c>
      <c r="AO340" s="500"/>
      <c r="AP340" s="500"/>
      <c r="AQ340" s="503"/>
      <c r="AR340" s="500"/>
      <c r="AS340" s="500"/>
      <c r="AT340" s="503"/>
      <c r="AU340" s="503"/>
      <c r="AV340" s="503"/>
      <c r="AW340" s="517"/>
      <c r="AX340" s="610"/>
      <c r="AY340" s="610"/>
      <c r="AZ340" s="606"/>
      <c r="BA340" s="606"/>
      <c r="BB340" s="606"/>
      <c r="BC340" s="606"/>
      <c r="BD340" s="606"/>
      <c r="BE340" s="606"/>
      <c r="BF340" s="494"/>
      <c r="BG340" s="494"/>
      <c r="BH340" s="494"/>
      <c r="BI340" s="564"/>
      <c r="BJ340" s="610"/>
      <c r="BK340" s="610"/>
      <c r="BL340" s="627"/>
    </row>
    <row r="341" spans="1:64" x14ac:dyDescent="0.2">
      <c r="A341" s="616"/>
      <c r="B341" s="515"/>
      <c r="C341" s="621"/>
      <c r="D341" s="523"/>
      <c r="E341" s="526"/>
      <c r="F341" s="529"/>
      <c r="G341" s="532"/>
      <c r="H341" s="532"/>
      <c r="I341" s="624"/>
      <c r="J341" s="538"/>
      <c r="K341" s="541"/>
      <c r="L341" s="494"/>
      <c r="M341" s="494"/>
      <c r="N341" s="532"/>
      <c r="O341" s="564"/>
      <c r="P341" s="517"/>
      <c r="Q341" s="506"/>
      <c r="R341" s="517"/>
      <c r="S341" s="506"/>
      <c r="T341" s="517"/>
      <c r="U341" s="506"/>
      <c r="V341" s="509"/>
      <c r="W341" s="506"/>
      <c r="X341" s="506"/>
      <c r="Y341" s="630"/>
      <c r="Z341" s="161"/>
      <c r="AA341" s="164"/>
      <c r="AB341" s="163"/>
      <c r="AC341" s="164"/>
      <c r="AD341" s="165" t="s">
        <v>1510</v>
      </c>
      <c r="AE341" s="163"/>
      <c r="AF341" s="166" t="s">
        <v>1510</v>
      </c>
      <c r="AG341" s="163"/>
      <c r="AH341" s="166" t="s">
        <v>1510</v>
      </c>
      <c r="AI341" s="167" t="s">
        <v>1510</v>
      </c>
      <c r="AJ341" s="168" t="s">
        <v>1510</v>
      </c>
      <c r="AK341" s="168" t="s">
        <v>1510</v>
      </c>
      <c r="AL341" s="169"/>
      <c r="AM341" s="169"/>
      <c r="AN341" s="169"/>
      <c r="AO341" s="500"/>
      <c r="AP341" s="500"/>
      <c r="AQ341" s="503"/>
      <c r="AR341" s="500"/>
      <c r="AS341" s="500"/>
      <c r="AT341" s="503"/>
      <c r="AU341" s="503"/>
      <c r="AV341" s="503"/>
      <c r="AW341" s="517"/>
      <c r="AX341" s="610"/>
      <c r="AY341" s="610"/>
      <c r="AZ341" s="606"/>
      <c r="BA341" s="606"/>
      <c r="BB341" s="606"/>
      <c r="BC341" s="606"/>
      <c r="BD341" s="606"/>
      <c r="BE341" s="606"/>
      <c r="BF341" s="494"/>
      <c r="BG341" s="494"/>
      <c r="BH341" s="494"/>
      <c r="BI341" s="564"/>
      <c r="BJ341" s="610"/>
      <c r="BK341" s="610"/>
      <c r="BL341" s="627"/>
    </row>
    <row r="342" spans="1:64" x14ac:dyDescent="0.2">
      <c r="A342" s="616"/>
      <c r="B342" s="515"/>
      <c r="C342" s="621"/>
      <c r="D342" s="523"/>
      <c r="E342" s="526"/>
      <c r="F342" s="529"/>
      <c r="G342" s="532"/>
      <c r="H342" s="532"/>
      <c r="I342" s="624"/>
      <c r="J342" s="538"/>
      <c r="K342" s="541"/>
      <c r="L342" s="494"/>
      <c r="M342" s="494"/>
      <c r="N342" s="532"/>
      <c r="O342" s="564"/>
      <c r="P342" s="517"/>
      <c r="Q342" s="506"/>
      <c r="R342" s="517"/>
      <c r="S342" s="506"/>
      <c r="T342" s="517"/>
      <c r="U342" s="506"/>
      <c r="V342" s="509"/>
      <c r="W342" s="506"/>
      <c r="X342" s="506"/>
      <c r="Y342" s="630"/>
      <c r="Z342" s="161"/>
      <c r="AA342" s="170"/>
      <c r="AB342" s="163"/>
      <c r="AC342" s="164"/>
      <c r="AD342" s="165" t="s">
        <v>1510</v>
      </c>
      <c r="AE342" s="163"/>
      <c r="AF342" s="166" t="s">
        <v>1510</v>
      </c>
      <c r="AG342" s="163"/>
      <c r="AH342" s="166" t="s">
        <v>1510</v>
      </c>
      <c r="AI342" s="167" t="s">
        <v>1510</v>
      </c>
      <c r="AJ342" s="168" t="s">
        <v>1510</v>
      </c>
      <c r="AK342" s="168" t="s">
        <v>1510</v>
      </c>
      <c r="AL342" s="169"/>
      <c r="AM342" s="169"/>
      <c r="AN342" s="169"/>
      <c r="AO342" s="500"/>
      <c r="AP342" s="500"/>
      <c r="AQ342" s="503"/>
      <c r="AR342" s="500"/>
      <c r="AS342" s="500"/>
      <c r="AT342" s="503"/>
      <c r="AU342" s="503"/>
      <c r="AV342" s="503"/>
      <c r="AW342" s="517"/>
      <c r="AX342" s="610"/>
      <c r="AY342" s="610"/>
      <c r="AZ342" s="606"/>
      <c r="BA342" s="606"/>
      <c r="BB342" s="606"/>
      <c r="BC342" s="606"/>
      <c r="BD342" s="606"/>
      <c r="BE342" s="606"/>
      <c r="BF342" s="494"/>
      <c r="BG342" s="494"/>
      <c r="BH342" s="494"/>
      <c r="BI342" s="564"/>
      <c r="BJ342" s="610"/>
      <c r="BK342" s="610"/>
      <c r="BL342" s="627"/>
    </row>
    <row r="343" spans="1:64" ht="13.5" thickBot="1" x14ac:dyDescent="0.25">
      <c r="A343" s="616"/>
      <c r="B343" s="515"/>
      <c r="C343" s="621"/>
      <c r="D343" s="524"/>
      <c r="E343" s="527"/>
      <c r="F343" s="530"/>
      <c r="G343" s="533"/>
      <c r="H343" s="533"/>
      <c r="I343" s="625"/>
      <c r="J343" s="539"/>
      <c r="K343" s="542"/>
      <c r="L343" s="495"/>
      <c r="M343" s="495"/>
      <c r="N343" s="533"/>
      <c r="O343" s="565"/>
      <c r="P343" s="518"/>
      <c r="Q343" s="507"/>
      <c r="R343" s="518"/>
      <c r="S343" s="507"/>
      <c r="T343" s="518"/>
      <c r="U343" s="507"/>
      <c r="V343" s="510"/>
      <c r="W343" s="507"/>
      <c r="X343" s="507"/>
      <c r="Y343" s="631"/>
      <c r="Z343" s="171"/>
      <c r="AA343" s="172"/>
      <c r="AB343" s="173"/>
      <c r="AC343" s="172"/>
      <c r="AD343" s="185" t="s">
        <v>1510</v>
      </c>
      <c r="AE343" s="173"/>
      <c r="AF343" s="175" t="s">
        <v>1510</v>
      </c>
      <c r="AG343" s="173"/>
      <c r="AH343" s="175" t="s">
        <v>1510</v>
      </c>
      <c r="AI343" s="176" t="s">
        <v>1510</v>
      </c>
      <c r="AJ343" s="168" t="s">
        <v>1510</v>
      </c>
      <c r="AK343" s="168" t="s">
        <v>1510</v>
      </c>
      <c r="AL343" s="178"/>
      <c r="AM343" s="178"/>
      <c r="AN343" s="178"/>
      <c r="AO343" s="501"/>
      <c r="AP343" s="501"/>
      <c r="AQ343" s="504"/>
      <c r="AR343" s="501"/>
      <c r="AS343" s="501"/>
      <c r="AT343" s="504"/>
      <c r="AU343" s="504"/>
      <c r="AV343" s="504"/>
      <c r="AW343" s="518"/>
      <c r="AX343" s="611"/>
      <c r="AY343" s="611"/>
      <c r="AZ343" s="607"/>
      <c r="BA343" s="607"/>
      <c r="BB343" s="607"/>
      <c r="BC343" s="607"/>
      <c r="BD343" s="607"/>
      <c r="BE343" s="607"/>
      <c r="BF343" s="495"/>
      <c r="BG343" s="495"/>
      <c r="BH343" s="495"/>
      <c r="BI343" s="565"/>
      <c r="BJ343" s="611"/>
      <c r="BK343" s="611"/>
      <c r="BL343" s="628"/>
    </row>
    <row r="344" spans="1:64" ht="62.25" x14ac:dyDescent="0.2">
      <c r="A344" s="616"/>
      <c r="B344" s="515"/>
      <c r="C344" s="621"/>
      <c r="D344" s="522" t="s">
        <v>162</v>
      </c>
      <c r="E344" s="525" t="s">
        <v>160</v>
      </c>
      <c r="F344" s="528">
        <v>2</v>
      </c>
      <c r="G344" s="493" t="s">
        <v>748</v>
      </c>
      <c r="H344" s="531"/>
      <c r="I344" s="534" t="s">
        <v>770</v>
      </c>
      <c r="J344" s="537" t="s">
        <v>16</v>
      </c>
      <c r="K344" s="540" t="s">
        <v>771</v>
      </c>
      <c r="L344" s="493"/>
      <c r="M344" s="632"/>
      <c r="N344" s="531" t="s">
        <v>749</v>
      </c>
      <c r="O344" s="563">
        <v>0</v>
      </c>
      <c r="P344" s="516" t="s">
        <v>73</v>
      </c>
      <c r="Q344" s="505">
        <v>1</v>
      </c>
      <c r="R344" s="516"/>
      <c r="S344" s="505" t="s">
        <v>1510</v>
      </c>
      <c r="T344" s="516" t="s">
        <v>9</v>
      </c>
      <c r="U344" s="505">
        <v>0.4</v>
      </c>
      <c r="V344" s="508" t="s">
        <v>9</v>
      </c>
      <c r="W344" s="505">
        <v>0.4</v>
      </c>
      <c r="X344" s="505" t="s">
        <v>2015</v>
      </c>
      <c r="Y344" s="502" t="s">
        <v>1517</v>
      </c>
      <c r="Z344" s="152">
        <v>1</v>
      </c>
      <c r="AA344" s="179" t="s">
        <v>750</v>
      </c>
      <c r="AB344" s="154" t="s">
        <v>170</v>
      </c>
      <c r="AC344" s="179" t="s">
        <v>751</v>
      </c>
      <c r="AD344" s="155" t="s">
        <v>1513</v>
      </c>
      <c r="AE344" s="154" t="s">
        <v>64</v>
      </c>
      <c r="AF344" s="156">
        <v>0.25</v>
      </c>
      <c r="AG344" s="154" t="s">
        <v>77</v>
      </c>
      <c r="AH344" s="156">
        <v>0.15</v>
      </c>
      <c r="AI344" s="157">
        <v>0.4</v>
      </c>
      <c r="AJ344" s="158">
        <v>0.6</v>
      </c>
      <c r="AK344" s="158">
        <v>0.4</v>
      </c>
      <c r="AL344" s="159" t="s">
        <v>66</v>
      </c>
      <c r="AM344" s="159" t="s">
        <v>67</v>
      </c>
      <c r="AN344" s="159" t="s">
        <v>80</v>
      </c>
      <c r="AO344" s="499">
        <v>1</v>
      </c>
      <c r="AP344" s="499">
        <v>4.6655999999999996E-2</v>
      </c>
      <c r="AQ344" s="502" t="s">
        <v>70</v>
      </c>
      <c r="AR344" s="499">
        <v>0.4</v>
      </c>
      <c r="AS344" s="499">
        <v>0.4</v>
      </c>
      <c r="AT344" s="502" t="s">
        <v>9</v>
      </c>
      <c r="AU344" s="502" t="s">
        <v>1517</v>
      </c>
      <c r="AV344" s="502" t="s">
        <v>1512</v>
      </c>
      <c r="AW344" s="516" t="s">
        <v>82</v>
      </c>
      <c r="AX344" s="493"/>
      <c r="AY344" s="493"/>
      <c r="AZ344" s="493"/>
      <c r="BA344" s="493"/>
      <c r="BB344" s="519"/>
      <c r="BC344" s="493"/>
      <c r="BD344" s="493"/>
      <c r="BE344" s="511"/>
      <c r="BF344" s="511"/>
      <c r="BG344" s="511"/>
      <c r="BH344" s="511"/>
      <c r="BI344" s="511"/>
      <c r="BJ344" s="493"/>
      <c r="BK344" s="493"/>
      <c r="BL344" s="496"/>
    </row>
    <row r="345" spans="1:64" ht="62.25" x14ac:dyDescent="0.2">
      <c r="A345" s="616"/>
      <c r="B345" s="515"/>
      <c r="C345" s="621"/>
      <c r="D345" s="523"/>
      <c r="E345" s="526"/>
      <c r="F345" s="529"/>
      <c r="G345" s="494"/>
      <c r="H345" s="532"/>
      <c r="I345" s="535"/>
      <c r="J345" s="538"/>
      <c r="K345" s="541"/>
      <c r="L345" s="494"/>
      <c r="M345" s="633"/>
      <c r="N345" s="532"/>
      <c r="O345" s="564"/>
      <c r="P345" s="517"/>
      <c r="Q345" s="506"/>
      <c r="R345" s="517"/>
      <c r="S345" s="506"/>
      <c r="T345" s="517"/>
      <c r="U345" s="506"/>
      <c r="V345" s="509"/>
      <c r="W345" s="506"/>
      <c r="X345" s="506"/>
      <c r="Y345" s="503"/>
      <c r="Z345" s="161">
        <v>2</v>
      </c>
      <c r="AA345" s="164" t="s">
        <v>752</v>
      </c>
      <c r="AB345" s="163" t="s">
        <v>170</v>
      </c>
      <c r="AC345" s="164" t="s">
        <v>753</v>
      </c>
      <c r="AD345" s="182" t="s">
        <v>1513</v>
      </c>
      <c r="AE345" s="169" t="s">
        <v>64</v>
      </c>
      <c r="AF345" s="166">
        <v>0.25</v>
      </c>
      <c r="AG345" s="169" t="s">
        <v>77</v>
      </c>
      <c r="AH345" s="166">
        <v>0.15</v>
      </c>
      <c r="AI345" s="167">
        <v>0.4</v>
      </c>
      <c r="AJ345" s="183">
        <v>0.36</v>
      </c>
      <c r="AK345" s="183">
        <v>0.4</v>
      </c>
      <c r="AL345" s="169" t="s">
        <v>66</v>
      </c>
      <c r="AM345" s="169" t="s">
        <v>67</v>
      </c>
      <c r="AN345" s="169" t="s">
        <v>80</v>
      </c>
      <c r="AO345" s="500"/>
      <c r="AP345" s="500"/>
      <c r="AQ345" s="503"/>
      <c r="AR345" s="500"/>
      <c r="AS345" s="500"/>
      <c r="AT345" s="503"/>
      <c r="AU345" s="503"/>
      <c r="AV345" s="503"/>
      <c r="AW345" s="517"/>
      <c r="AX345" s="494"/>
      <c r="AY345" s="494"/>
      <c r="AZ345" s="494"/>
      <c r="BA345" s="494"/>
      <c r="BB345" s="520"/>
      <c r="BC345" s="494"/>
      <c r="BD345" s="494"/>
      <c r="BE345" s="512"/>
      <c r="BF345" s="512"/>
      <c r="BG345" s="512"/>
      <c r="BH345" s="512"/>
      <c r="BI345" s="512"/>
      <c r="BJ345" s="494"/>
      <c r="BK345" s="494"/>
      <c r="BL345" s="497"/>
    </row>
    <row r="346" spans="1:64" ht="82.5" customHeight="1" x14ac:dyDescent="0.2">
      <c r="A346" s="616"/>
      <c r="B346" s="515"/>
      <c r="C346" s="621"/>
      <c r="D346" s="523"/>
      <c r="E346" s="526"/>
      <c r="F346" s="529"/>
      <c r="G346" s="494"/>
      <c r="H346" s="532"/>
      <c r="I346" s="535"/>
      <c r="J346" s="538"/>
      <c r="K346" s="541"/>
      <c r="L346" s="494"/>
      <c r="M346" s="633"/>
      <c r="N346" s="532"/>
      <c r="O346" s="564"/>
      <c r="P346" s="517"/>
      <c r="Q346" s="506"/>
      <c r="R346" s="517"/>
      <c r="S346" s="506"/>
      <c r="T346" s="517"/>
      <c r="U346" s="506"/>
      <c r="V346" s="509"/>
      <c r="W346" s="506"/>
      <c r="X346" s="506"/>
      <c r="Y346" s="503"/>
      <c r="Z346" s="161">
        <v>3</v>
      </c>
      <c r="AA346" s="164" t="s">
        <v>754</v>
      </c>
      <c r="AB346" s="163" t="s">
        <v>170</v>
      </c>
      <c r="AC346" s="164" t="s">
        <v>755</v>
      </c>
      <c r="AD346" s="165" t="s">
        <v>1513</v>
      </c>
      <c r="AE346" s="169" t="s">
        <v>64</v>
      </c>
      <c r="AF346" s="166">
        <v>0.25</v>
      </c>
      <c r="AG346" s="169" t="s">
        <v>77</v>
      </c>
      <c r="AH346" s="166">
        <v>0.15</v>
      </c>
      <c r="AI346" s="167">
        <v>0.4</v>
      </c>
      <c r="AJ346" s="168">
        <v>0.216</v>
      </c>
      <c r="AK346" s="168">
        <v>0.4</v>
      </c>
      <c r="AL346" s="169" t="s">
        <v>66</v>
      </c>
      <c r="AM346" s="169" t="s">
        <v>67</v>
      </c>
      <c r="AN346" s="169" t="s">
        <v>80</v>
      </c>
      <c r="AO346" s="500"/>
      <c r="AP346" s="500"/>
      <c r="AQ346" s="503"/>
      <c r="AR346" s="500"/>
      <c r="AS346" s="500"/>
      <c r="AT346" s="503"/>
      <c r="AU346" s="503"/>
      <c r="AV346" s="503"/>
      <c r="AW346" s="517"/>
      <c r="AX346" s="494"/>
      <c r="AY346" s="494"/>
      <c r="AZ346" s="494"/>
      <c r="BA346" s="494"/>
      <c r="BB346" s="520"/>
      <c r="BC346" s="494"/>
      <c r="BD346" s="494"/>
      <c r="BE346" s="512"/>
      <c r="BF346" s="512"/>
      <c r="BG346" s="512"/>
      <c r="BH346" s="512"/>
      <c r="BI346" s="512"/>
      <c r="BJ346" s="494"/>
      <c r="BK346" s="494"/>
      <c r="BL346" s="497"/>
    </row>
    <row r="347" spans="1:64" ht="62.25" x14ac:dyDescent="0.2">
      <c r="A347" s="616"/>
      <c r="B347" s="515"/>
      <c r="C347" s="621"/>
      <c r="D347" s="523"/>
      <c r="E347" s="526"/>
      <c r="F347" s="529"/>
      <c r="G347" s="494"/>
      <c r="H347" s="532"/>
      <c r="I347" s="535"/>
      <c r="J347" s="538"/>
      <c r="K347" s="541"/>
      <c r="L347" s="494"/>
      <c r="M347" s="633"/>
      <c r="N347" s="532"/>
      <c r="O347" s="564"/>
      <c r="P347" s="517"/>
      <c r="Q347" s="506"/>
      <c r="R347" s="517"/>
      <c r="S347" s="506"/>
      <c r="T347" s="517"/>
      <c r="U347" s="506"/>
      <c r="V347" s="509"/>
      <c r="W347" s="506"/>
      <c r="X347" s="506"/>
      <c r="Y347" s="503"/>
      <c r="Z347" s="161">
        <v>4</v>
      </c>
      <c r="AA347" s="164" t="s">
        <v>756</v>
      </c>
      <c r="AB347" s="163" t="s">
        <v>170</v>
      </c>
      <c r="AC347" s="164" t="s">
        <v>757</v>
      </c>
      <c r="AD347" s="165" t="s">
        <v>1513</v>
      </c>
      <c r="AE347" s="169" t="s">
        <v>64</v>
      </c>
      <c r="AF347" s="166">
        <v>0.25</v>
      </c>
      <c r="AG347" s="169" t="s">
        <v>77</v>
      </c>
      <c r="AH347" s="166">
        <v>0.15</v>
      </c>
      <c r="AI347" s="167">
        <v>0.4</v>
      </c>
      <c r="AJ347" s="168">
        <v>0.12959999999999999</v>
      </c>
      <c r="AK347" s="168">
        <v>0.4</v>
      </c>
      <c r="AL347" s="169" t="s">
        <v>66</v>
      </c>
      <c r="AM347" s="169" t="s">
        <v>67</v>
      </c>
      <c r="AN347" s="169" t="s">
        <v>80</v>
      </c>
      <c r="AO347" s="500"/>
      <c r="AP347" s="500"/>
      <c r="AQ347" s="503"/>
      <c r="AR347" s="500"/>
      <c r="AS347" s="500"/>
      <c r="AT347" s="503"/>
      <c r="AU347" s="503"/>
      <c r="AV347" s="503"/>
      <c r="AW347" s="517"/>
      <c r="AX347" s="494"/>
      <c r="AY347" s="494"/>
      <c r="AZ347" s="494"/>
      <c r="BA347" s="494"/>
      <c r="BB347" s="520"/>
      <c r="BC347" s="494"/>
      <c r="BD347" s="494"/>
      <c r="BE347" s="512"/>
      <c r="BF347" s="512"/>
      <c r="BG347" s="512"/>
      <c r="BH347" s="512"/>
      <c r="BI347" s="512"/>
      <c r="BJ347" s="494"/>
      <c r="BK347" s="494"/>
      <c r="BL347" s="497"/>
    </row>
    <row r="348" spans="1:64" ht="62.25" x14ac:dyDescent="0.2">
      <c r="A348" s="616"/>
      <c r="B348" s="515"/>
      <c r="C348" s="621"/>
      <c r="D348" s="523"/>
      <c r="E348" s="526"/>
      <c r="F348" s="529"/>
      <c r="G348" s="494"/>
      <c r="H348" s="532"/>
      <c r="I348" s="535"/>
      <c r="J348" s="538"/>
      <c r="K348" s="541"/>
      <c r="L348" s="494"/>
      <c r="M348" s="633"/>
      <c r="N348" s="532"/>
      <c r="O348" s="564"/>
      <c r="P348" s="517"/>
      <c r="Q348" s="506"/>
      <c r="R348" s="517"/>
      <c r="S348" s="506"/>
      <c r="T348" s="517"/>
      <c r="U348" s="506"/>
      <c r="V348" s="509"/>
      <c r="W348" s="506"/>
      <c r="X348" s="506"/>
      <c r="Y348" s="503"/>
      <c r="Z348" s="161">
        <v>5</v>
      </c>
      <c r="AA348" s="162" t="s">
        <v>758</v>
      </c>
      <c r="AB348" s="163" t="s">
        <v>170</v>
      </c>
      <c r="AC348" s="164" t="s">
        <v>759</v>
      </c>
      <c r="AD348" s="165" t="s">
        <v>1513</v>
      </c>
      <c r="AE348" s="169" t="s">
        <v>64</v>
      </c>
      <c r="AF348" s="166">
        <v>0.25</v>
      </c>
      <c r="AG348" s="169" t="s">
        <v>77</v>
      </c>
      <c r="AH348" s="166">
        <v>0.15</v>
      </c>
      <c r="AI348" s="167">
        <v>0.4</v>
      </c>
      <c r="AJ348" s="168">
        <v>7.7759999999999996E-2</v>
      </c>
      <c r="AK348" s="168">
        <v>0.4</v>
      </c>
      <c r="AL348" s="169" t="s">
        <v>66</v>
      </c>
      <c r="AM348" s="169" t="s">
        <v>67</v>
      </c>
      <c r="AN348" s="169" t="s">
        <v>80</v>
      </c>
      <c r="AO348" s="500"/>
      <c r="AP348" s="500"/>
      <c r="AQ348" s="503"/>
      <c r="AR348" s="500"/>
      <c r="AS348" s="500"/>
      <c r="AT348" s="503"/>
      <c r="AU348" s="503"/>
      <c r="AV348" s="503"/>
      <c r="AW348" s="517"/>
      <c r="AX348" s="494"/>
      <c r="AY348" s="494"/>
      <c r="AZ348" s="494"/>
      <c r="BA348" s="494"/>
      <c r="BB348" s="520"/>
      <c r="BC348" s="494"/>
      <c r="BD348" s="494"/>
      <c r="BE348" s="512"/>
      <c r="BF348" s="512"/>
      <c r="BG348" s="512"/>
      <c r="BH348" s="512"/>
      <c r="BI348" s="512"/>
      <c r="BJ348" s="494"/>
      <c r="BK348" s="494"/>
      <c r="BL348" s="497"/>
    </row>
    <row r="349" spans="1:64" ht="63" thickBot="1" x14ac:dyDescent="0.25">
      <c r="A349" s="616"/>
      <c r="B349" s="515"/>
      <c r="C349" s="621"/>
      <c r="D349" s="524"/>
      <c r="E349" s="527"/>
      <c r="F349" s="530"/>
      <c r="G349" s="495"/>
      <c r="H349" s="533"/>
      <c r="I349" s="536"/>
      <c r="J349" s="539"/>
      <c r="K349" s="542"/>
      <c r="L349" s="495"/>
      <c r="M349" s="634"/>
      <c r="N349" s="533"/>
      <c r="O349" s="565"/>
      <c r="P349" s="518"/>
      <c r="Q349" s="507"/>
      <c r="R349" s="518"/>
      <c r="S349" s="507"/>
      <c r="T349" s="518"/>
      <c r="U349" s="507"/>
      <c r="V349" s="510"/>
      <c r="W349" s="507"/>
      <c r="X349" s="507"/>
      <c r="Y349" s="504"/>
      <c r="Z349" s="171">
        <v>6</v>
      </c>
      <c r="AA349" s="172" t="s">
        <v>760</v>
      </c>
      <c r="AB349" s="173" t="s">
        <v>170</v>
      </c>
      <c r="AC349" s="172" t="s">
        <v>761</v>
      </c>
      <c r="AD349" s="174" t="s">
        <v>1513</v>
      </c>
      <c r="AE349" s="169" t="s">
        <v>64</v>
      </c>
      <c r="AF349" s="175">
        <v>0.25</v>
      </c>
      <c r="AG349" s="169" t="s">
        <v>77</v>
      </c>
      <c r="AH349" s="175">
        <v>0.15</v>
      </c>
      <c r="AI349" s="176">
        <v>0.4</v>
      </c>
      <c r="AJ349" s="168">
        <v>4.6655999999999996E-2</v>
      </c>
      <c r="AK349" s="168">
        <v>0.4</v>
      </c>
      <c r="AL349" s="169" t="s">
        <v>66</v>
      </c>
      <c r="AM349" s="169" t="s">
        <v>67</v>
      </c>
      <c r="AN349" s="169" t="s">
        <v>80</v>
      </c>
      <c r="AO349" s="501"/>
      <c r="AP349" s="501"/>
      <c r="AQ349" s="504"/>
      <c r="AR349" s="501"/>
      <c r="AS349" s="501"/>
      <c r="AT349" s="504"/>
      <c r="AU349" s="504"/>
      <c r="AV349" s="504"/>
      <c r="AW349" s="518"/>
      <c r="AX349" s="495"/>
      <c r="AY349" s="495"/>
      <c r="AZ349" s="495"/>
      <c r="BA349" s="495"/>
      <c r="BB349" s="521"/>
      <c r="BC349" s="495"/>
      <c r="BD349" s="495"/>
      <c r="BE349" s="513"/>
      <c r="BF349" s="513"/>
      <c r="BG349" s="513"/>
      <c r="BH349" s="513"/>
      <c r="BI349" s="513"/>
      <c r="BJ349" s="495"/>
      <c r="BK349" s="495"/>
      <c r="BL349" s="553"/>
    </row>
    <row r="350" spans="1:64" ht="62.25" x14ac:dyDescent="0.2">
      <c r="A350" s="616"/>
      <c r="B350" s="515"/>
      <c r="C350" s="621"/>
      <c r="D350" s="522" t="s">
        <v>162</v>
      </c>
      <c r="E350" s="525" t="s">
        <v>160</v>
      </c>
      <c r="F350" s="528">
        <v>3</v>
      </c>
      <c r="G350" s="493" t="s">
        <v>748</v>
      </c>
      <c r="H350" s="531"/>
      <c r="I350" s="534" t="s">
        <v>772</v>
      </c>
      <c r="J350" s="537" t="s">
        <v>17</v>
      </c>
      <c r="K350" s="540" t="s">
        <v>2091</v>
      </c>
      <c r="L350" s="493"/>
      <c r="M350" s="493"/>
      <c r="N350" s="531" t="s">
        <v>762</v>
      </c>
      <c r="O350" s="563">
        <v>0</v>
      </c>
      <c r="P350" s="516" t="s">
        <v>62</v>
      </c>
      <c r="Q350" s="505">
        <v>0.6</v>
      </c>
      <c r="R350" s="516"/>
      <c r="S350" s="505" t="s">
        <v>1510</v>
      </c>
      <c r="T350" s="516" t="s">
        <v>10</v>
      </c>
      <c r="U350" s="505">
        <v>0.6</v>
      </c>
      <c r="V350" s="508" t="s">
        <v>10</v>
      </c>
      <c r="W350" s="505">
        <v>0.6</v>
      </c>
      <c r="X350" s="505" t="s">
        <v>1516</v>
      </c>
      <c r="Y350" s="502" t="s">
        <v>10</v>
      </c>
      <c r="Z350" s="152">
        <v>1</v>
      </c>
      <c r="AA350" s="21" t="s">
        <v>763</v>
      </c>
      <c r="AB350" s="154" t="s">
        <v>170</v>
      </c>
      <c r="AC350" s="179" t="s">
        <v>764</v>
      </c>
      <c r="AD350" s="155" t="s">
        <v>1522</v>
      </c>
      <c r="AE350" s="154" t="s">
        <v>76</v>
      </c>
      <c r="AF350" s="156">
        <v>0.1</v>
      </c>
      <c r="AG350" s="154" t="s">
        <v>77</v>
      </c>
      <c r="AH350" s="156">
        <v>0.15</v>
      </c>
      <c r="AI350" s="157">
        <v>0.25</v>
      </c>
      <c r="AJ350" s="158">
        <v>0.6</v>
      </c>
      <c r="AK350" s="158">
        <v>0.44999999999999996</v>
      </c>
      <c r="AL350" s="159" t="s">
        <v>66</v>
      </c>
      <c r="AM350" s="159" t="s">
        <v>67</v>
      </c>
      <c r="AN350" s="159" t="s">
        <v>80</v>
      </c>
      <c r="AO350" s="499">
        <v>0.6</v>
      </c>
      <c r="AP350" s="499">
        <v>0.6</v>
      </c>
      <c r="AQ350" s="502" t="s">
        <v>62</v>
      </c>
      <c r="AR350" s="499">
        <v>0.6</v>
      </c>
      <c r="AS350" s="499">
        <v>0.44999999999999996</v>
      </c>
      <c r="AT350" s="502" t="s">
        <v>10</v>
      </c>
      <c r="AU350" s="502" t="s">
        <v>10</v>
      </c>
      <c r="AV350" s="502" t="s">
        <v>10</v>
      </c>
      <c r="AW350" s="516" t="s">
        <v>167</v>
      </c>
      <c r="AX350" s="531" t="s">
        <v>765</v>
      </c>
      <c r="AY350" s="493" t="s">
        <v>766</v>
      </c>
      <c r="AZ350" s="493" t="s">
        <v>742</v>
      </c>
      <c r="BA350" s="493" t="s">
        <v>767</v>
      </c>
      <c r="BB350" s="519" t="s">
        <v>1583</v>
      </c>
      <c r="BC350" s="493"/>
      <c r="BD350" s="493"/>
      <c r="BE350" s="511"/>
      <c r="BF350" s="511"/>
      <c r="BG350" s="511"/>
      <c r="BH350" s="511"/>
      <c r="BI350" s="511"/>
      <c r="BJ350" s="493"/>
      <c r="BK350" s="493"/>
      <c r="BL350" s="496"/>
    </row>
    <row r="351" spans="1:64" x14ac:dyDescent="0.2">
      <c r="A351" s="616"/>
      <c r="B351" s="515"/>
      <c r="C351" s="621"/>
      <c r="D351" s="523"/>
      <c r="E351" s="526"/>
      <c r="F351" s="529"/>
      <c r="G351" s="494"/>
      <c r="H351" s="532"/>
      <c r="I351" s="535"/>
      <c r="J351" s="538"/>
      <c r="K351" s="541"/>
      <c r="L351" s="494"/>
      <c r="M351" s="494"/>
      <c r="N351" s="532"/>
      <c r="O351" s="564"/>
      <c r="P351" s="517"/>
      <c r="Q351" s="506"/>
      <c r="R351" s="517"/>
      <c r="S351" s="506"/>
      <c r="T351" s="517"/>
      <c r="U351" s="506"/>
      <c r="V351" s="509"/>
      <c r="W351" s="506"/>
      <c r="X351" s="506"/>
      <c r="Y351" s="503"/>
      <c r="Z351" s="161"/>
      <c r="AA351" s="21"/>
      <c r="AB351" s="163"/>
      <c r="AC351" s="164"/>
      <c r="AD351" s="165" t="str">
        <f t="shared" ref="AD351:AD355" si="32">IF(OR(AE351="Preventivo",AE351="Detectivo"),"Probabilidad",IF(AE351="Correctivo","Impacto",""))</f>
        <v/>
      </c>
      <c r="AE351" s="163"/>
      <c r="AF351" s="166" t="str">
        <f t="shared" ref="AF351:AF355" si="33">IF(AE351="","",IF(AE351="Preventivo",25%,IF(AE351="Detectivo",15%,IF(AE351="Correctivo",10%))))</f>
        <v/>
      </c>
      <c r="AG351" s="163"/>
      <c r="AH351" s="166" t="str">
        <f t="shared" ref="AH351:AH355" si="34">IF(AG351="Automático",25%,IF(AG351="Manual",15%,""))</f>
        <v/>
      </c>
      <c r="AI351" s="167" t="str">
        <f t="shared" ref="AI351:AI355" si="35">IF(OR(AF351="",AH351=""),"",AF351+AH351)</f>
        <v/>
      </c>
      <c r="AJ351" s="168" t="str">
        <f>IFERROR(IF(AND(AD350="Probabilidad",AD351="Probabilidad"),(AJ350-(+AJ350*AI351)),IF(AD351="Probabilidad",(Q350-(+Q350*AI351)),IF(AD351="Impacto",AJ350,""))),"")</f>
        <v/>
      </c>
      <c r="AK351" s="168" t="str">
        <f>IFERROR(IF(AND(AD350="Impacto",AD351="Impacto"),(AK350-(+AK350*AI351)),IF(AD351="Impacto",(W350-(+W350*AI351)),IF(AD351="Probabilidad",AK350,""))),"")</f>
        <v/>
      </c>
      <c r="AL351" s="169"/>
      <c r="AM351" s="169"/>
      <c r="AN351" s="169"/>
      <c r="AO351" s="500"/>
      <c r="AP351" s="500"/>
      <c r="AQ351" s="503"/>
      <c r="AR351" s="500"/>
      <c r="AS351" s="500"/>
      <c r="AT351" s="503"/>
      <c r="AU351" s="503"/>
      <c r="AV351" s="503"/>
      <c r="AW351" s="517"/>
      <c r="AX351" s="532"/>
      <c r="AY351" s="494"/>
      <c r="AZ351" s="494"/>
      <c r="BA351" s="494"/>
      <c r="BB351" s="520"/>
      <c r="BC351" s="494"/>
      <c r="BD351" s="494"/>
      <c r="BE351" s="512"/>
      <c r="BF351" s="512"/>
      <c r="BG351" s="512"/>
      <c r="BH351" s="512"/>
      <c r="BI351" s="512"/>
      <c r="BJ351" s="494"/>
      <c r="BK351" s="494"/>
      <c r="BL351" s="497"/>
    </row>
    <row r="352" spans="1:64" x14ac:dyDescent="0.2">
      <c r="A352" s="616"/>
      <c r="B352" s="515"/>
      <c r="C352" s="621"/>
      <c r="D352" s="523"/>
      <c r="E352" s="526"/>
      <c r="F352" s="529"/>
      <c r="G352" s="494"/>
      <c r="H352" s="532"/>
      <c r="I352" s="535"/>
      <c r="J352" s="538"/>
      <c r="K352" s="541"/>
      <c r="L352" s="494"/>
      <c r="M352" s="494"/>
      <c r="N352" s="532"/>
      <c r="O352" s="564"/>
      <c r="P352" s="517"/>
      <c r="Q352" s="506"/>
      <c r="R352" s="517"/>
      <c r="S352" s="506"/>
      <c r="T352" s="517"/>
      <c r="U352" s="506"/>
      <c r="V352" s="509"/>
      <c r="W352" s="506"/>
      <c r="X352" s="506"/>
      <c r="Y352" s="503"/>
      <c r="Z352" s="161"/>
      <c r="AA352" s="21"/>
      <c r="AB352" s="163"/>
      <c r="AC352" s="164"/>
      <c r="AD352" s="165" t="str">
        <f t="shared" si="32"/>
        <v/>
      </c>
      <c r="AE352" s="163"/>
      <c r="AF352" s="166" t="str">
        <f t="shared" si="33"/>
        <v/>
      </c>
      <c r="AG352" s="163"/>
      <c r="AH352" s="166" t="str">
        <f t="shared" si="34"/>
        <v/>
      </c>
      <c r="AI352" s="167" t="str">
        <f t="shared" si="35"/>
        <v/>
      </c>
      <c r="AJ352" s="168" t="str">
        <f>IFERROR(IF(AND(AD351="Probabilidad",AD352="Probabilidad"),(AJ351-(+AJ351*AI352)),IF(AND(AD351="Impacto",AD352="Probabilidad"),(AJ350-(+AJ350*AI352)),IF(AD352="Impacto",AJ351,""))),"")</f>
        <v/>
      </c>
      <c r="AK352" s="168" t="str">
        <f>IFERROR(IF(AND(AD351="Impacto",AD352="Impacto"),(AK351-(+AK351*AI352)),IF(AND(AD351="Probabilidad",AD352="Impacto"),(AK350-(+AK350*AI352)),IF(AD352="Probabilidad",AK351,""))),"")</f>
        <v/>
      </c>
      <c r="AL352" s="169"/>
      <c r="AM352" s="169"/>
      <c r="AN352" s="169"/>
      <c r="AO352" s="500"/>
      <c r="AP352" s="500"/>
      <c r="AQ352" s="503"/>
      <c r="AR352" s="500"/>
      <c r="AS352" s="500"/>
      <c r="AT352" s="503"/>
      <c r="AU352" s="503"/>
      <c r="AV352" s="503"/>
      <c r="AW352" s="517"/>
      <c r="AX352" s="532"/>
      <c r="AY352" s="494"/>
      <c r="AZ352" s="494"/>
      <c r="BA352" s="494"/>
      <c r="BB352" s="520"/>
      <c r="BC352" s="494"/>
      <c r="BD352" s="494"/>
      <c r="BE352" s="512"/>
      <c r="BF352" s="512"/>
      <c r="BG352" s="512"/>
      <c r="BH352" s="512"/>
      <c r="BI352" s="512"/>
      <c r="BJ352" s="494"/>
      <c r="BK352" s="494"/>
      <c r="BL352" s="497"/>
    </row>
    <row r="353" spans="1:64" x14ac:dyDescent="0.2">
      <c r="A353" s="616"/>
      <c r="B353" s="515"/>
      <c r="C353" s="621"/>
      <c r="D353" s="523"/>
      <c r="E353" s="526"/>
      <c r="F353" s="529"/>
      <c r="G353" s="494"/>
      <c r="H353" s="532"/>
      <c r="I353" s="535"/>
      <c r="J353" s="538"/>
      <c r="K353" s="541"/>
      <c r="L353" s="494"/>
      <c r="M353" s="494"/>
      <c r="N353" s="532"/>
      <c r="O353" s="564"/>
      <c r="P353" s="517"/>
      <c r="Q353" s="506"/>
      <c r="R353" s="517"/>
      <c r="S353" s="506"/>
      <c r="T353" s="517"/>
      <c r="U353" s="506"/>
      <c r="V353" s="509"/>
      <c r="W353" s="506"/>
      <c r="X353" s="506"/>
      <c r="Y353" s="503"/>
      <c r="Z353" s="161"/>
      <c r="AA353" s="21"/>
      <c r="AB353" s="163"/>
      <c r="AC353" s="164"/>
      <c r="AD353" s="165" t="str">
        <f t="shared" si="32"/>
        <v/>
      </c>
      <c r="AE353" s="163"/>
      <c r="AF353" s="166" t="str">
        <f t="shared" si="33"/>
        <v/>
      </c>
      <c r="AG353" s="163"/>
      <c r="AH353" s="166" t="str">
        <f t="shared" si="34"/>
        <v/>
      </c>
      <c r="AI353" s="167" t="str">
        <f t="shared" si="35"/>
        <v/>
      </c>
      <c r="AJ353" s="168" t="str">
        <f>IFERROR(IF(AND(AD352="Probabilidad",AD353="Probabilidad"),(AJ352-(+AJ352*AI353)),IF(AND(AD352="Impacto",AD353="Probabilidad"),(AJ351-(+AJ351*AI353)),IF(AD353="Impacto",AJ352,""))),"")</f>
        <v/>
      </c>
      <c r="AK353" s="168" t="str">
        <f>IFERROR(IF(AND(AD352="Impacto",AD353="Impacto"),(AK352-(+AK352*AI353)),IF(AND(AD352="Probabilidad",AD353="Impacto"),(AK351-(+AK351*AI353)),IF(AD353="Probabilidad",AK352,""))),"")</f>
        <v/>
      </c>
      <c r="AL353" s="169"/>
      <c r="AM353" s="169"/>
      <c r="AN353" s="169"/>
      <c r="AO353" s="500"/>
      <c r="AP353" s="500"/>
      <c r="AQ353" s="503"/>
      <c r="AR353" s="500"/>
      <c r="AS353" s="500"/>
      <c r="AT353" s="503"/>
      <c r="AU353" s="503"/>
      <c r="AV353" s="503"/>
      <c r="AW353" s="517"/>
      <c r="AX353" s="532"/>
      <c r="AY353" s="494"/>
      <c r="AZ353" s="494"/>
      <c r="BA353" s="494"/>
      <c r="BB353" s="520"/>
      <c r="BC353" s="494"/>
      <c r="BD353" s="494"/>
      <c r="BE353" s="512"/>
      <c r="BF353" s="512"/>
      <c r="BG353" s="512"/>
      <c r="BH353" s="512"/>
      <c r="BI353" s="512"/>
      <c r="BJ353" s="494"/>
      <c r="BK353" s="494"/>
      <c r="BL353" s="497"/>
    </row>
    <row r="354" spans="1:64" x14ac:dyDescent="0.2">
      <c r="A354" s="616"/>
      <c r="B354" s="515"/>
      <c r="C354" s="621"/>
      <c r="D354" s="523"/>
      <c r="E354" s="526"/>
      <c r="F354" s="529"/>
      <c r="G354" s="494"/>
      <c r="H354" s="532"/>
      <c r="I354" s="535"/>
      <c r="J354" s="538"/>
      <c r="K354" s="541"/>
      <c r="L354" s="494"/>
      <c r="M354" s="494"/>
      <c r="N354" s="532"/>
      <c r="O354" s="564"/>
      <c r="P354" s="517"/>
      <c r="Q354" s="506"/>
      <c r="R354" s="517"/>
      <c r="S354" s="506"/>
      <c r="T354" s="517"/>
      <c r="U354" s="506"/>
      <c r="V354" s="509"/>
      <c r="W354" s="506"/>
      <c r="X354" s="506"/>
      <c r="Y354" s="503"/>
      <c r="Z354" s="161"/>
      <c r="AA354" s="22"/>
      <c r="AB354" s="163"/>
      <c r="AC354" s="184"/>
      <c r="AD354" s="165" t="str">
        <f t="shared" si="32"/>
        <v/>
      </c>
      <c r="AE354" s="163"/>
      <c r="AF354" s="166" t="str">
        <f t="shared" si="33"/>
        <v/>
      </c>
      <c r="AG354" s="163"/>
      <c r="AH354" s="166" t="str">
        <f t="shared" si="34"/>
        <v/>
      </c>
      <c r="AI354" s="167" t="str">
        <f t="shared" si="35"/>
        <v/>
      </c>
      <c r="AJ354" s="168" t="str">
        <f>IFERROR(IF(AND(AD353="Probabilidad",AD354="Probabilidad"),(AJ353-(+AJ353*AI354)),IF(AND(AD353="Impacto",AD354="Probabilidad"),(AJ352-(+AJ352*AI354)),IF(AD354="Impacto",AJ353,""))),"")</f>
        <v/>
      </c>
      <c r="AK354" s="168" t="str">
        <f>IFERROR(IF(AND(AD353="Impacto",AD354="Impacto"),(AK353-(+AK353*AI354)),IF(AND(AD353="Probabilidad",AD354="Impacto"),(AK352-(+AK352*AI354)),IF(AD354="Probabilidad",AK353,""))),"")</f>
        <v/>
      </c>
      <c r="AL354" s="169"/>
      <c r="AM354" s="169"/>
      <c r="AN354" s="169"/>
      <c r="AO354" s="500"/>
      <c r="AP354" s="500"/>
      <c r="AQ354" s="503"/>
      <c r="AR354" s="500"/>
      <c r="AS354" s="500"/>
      <c r="AT354" s="503"/>
      <c r="AU354" s="503"/>
      <c r="AV354" s="503"/>
      <c r="AW354" s="517"/>
      <c r="AX354" s="532"/>
      <c r="AY354" s="494"/>
      <c r="AZ354" s="494"/>
      <c r="BA354" s="494"/>
      <c r="BB354" s="520"/>
      <c r="BC354" s="494"/>
      <c r="BD354" s="494"/>
      <c r="BE354" s="512"/>
      <c r="BF354" s="512"/>
      <c r="BG354" s="512"/>
      <c r="BH354" s="512"/>
      <c r="BI354" s="512"/>
      <c r="BJ354" s="494"/>
      <c r="BK354" s="494"/>
      <c r="BL354" s="497"/>
    </row>
    <row r="355" spans="1:64" ht="13.5" thickBot="1" x14ac:dyDescent="0.25">
      <c r="A355" s="617"/>
      <c r="B355" s="619"/>
      <c r="C355" s="622"/>
      <c r="D355" s="524"/>
      <c r="E355" s="527"/>
      <c r="F355" s="530"/>
      <c r="G355" s="495"/>
      <c r="H355" s="533"/>
      <c r="I355" s="536"/>
      <c r="J355" s="539"/>
      <c r="K355" s="542"/>
      <c r="L355" s="495"/>
      <c r="M355" s="495"/>
      <c r="N355" s="533"/>
      <c r="O355" s="565"/>
      <c r="P355" s="518"/>
      <c r="Q355" s="507"/>
      <c r="R355" s="518"/>
      <c r="S355" s="507"/>
      <c r="T355" s="518"/>
      <c r="U355" s="507"/>
      <c r="V355" s="510"/>
      <c r="W355" s="507"/>
      <c r="X355" s="507"/>
      <c r="Y355" s="504"/>
      <c r="Z355" s="171"/>
      <c r="AA355" s="172"/>
      <c r="AB355" s="173"/>
      <c r="AC355" s="172"/>
      <c r="AD355" s="174" t="str">
        <f t="shared" si="32"/>
        <v/>
      </c>
      <c r="AE355" s="173"/>
      <c r="AF355" s="175" t="str">
        <f t="shared" si="33"/>
        <v/>
      </c>
      <c r="AG355" s="173"/>
      <c r="AH355" s="175" t="str">
        <f t="shared" si="34"/>
        <v/>
      </c>
      <c r="AI355" s="176" t="str">
        <f t="shared" si="35"/>
        <v/>
      </c>
      <c r="AJ355" s="168" t="str">
        <f>IFERROR(IF(AND(AD354="Probabilidad",AD355="Probabilidad"),(AJ354-(+AJ354*AI355)),IF(AND(AD354="Impacto",AD355="Probabilidad"),(AJ353-(+AJ353*AI355)),IF(AD355="Impacto",AJ354,""))),"")</f>
        <v/>
      </c>
      <c r="AK355" s="168" t="str">
        <f>IFERROR(IF(AND(AD354="Impacto",AD355="Impacto"),(AK354-(+AK354*AI355)),IF(AND(AD354="Probabilidad",AD355="Impacto"),(AK353-(+AK353*AI355)),IF(AD355="Probabilidad",AK354,""))),"")</f>
        <v/>
      </c>
      <c r="AL355" s="178"/>
      <c r="AM355" s="178"/>
      <c r="AN355" s="178"/>
      <c r="AO355" s="501"/>
      <c r="AP355" s="501"/>
      <c r="AQ355" s="504"/>
      <c r="AR355" s="501"/>
      <c r="AS355" s="501"/>
      <c r="AT355" s="504"/>
      <c r="AU355" s="504"/>
      <c r="AV355" s="504"/>
      <c r="AW355" s="518"/>
      <c r="AX355" s="533"/>
      <c r="AY355" s="495"/>
      <c r="AZ355" s="495"/>
      <c r="BA355" s="495"/>
      <c r="BB355" s="521"/>
      <c r="BC355" s="495"/>
      <c r="BD355" s="495"/>
      <c r="BE355" s="513"/>
      <c r="BF355" s="513"/>
      <c r="BG355" s="513"/>
      <c r="BH355" s="513"/>
      <c r="BI355" s="513"/>
      <c r="BJ355" s="495"/>
      <c r="BK355" s="495"/>
      <c r="BL355" s="553"/>
    </row>
    <row r="356" spans="1:64" ht="90" customHeight="1" x14ac:dyDescent="0.2">
      <c r="A356" s="514" t="s">
        <v>112</v>
      </c>
      <c r="B356" s="515" t="s">
        <v>92</v>
      </c>
      <c r="C356" s="515" t="s">
        <v>786</v>
      </c>
      <c r="D356" s="522" t="s">
        <v>162</v>
      </c>
      <c r="E356" s="525" t="s">
        <v>134</v>
      </c>
      <c r="F356" s="528">
        <v>1</v>
      </c>
      <c r="G356" s="531" t="s">
        <v>787</v>
      </c>
      <c r="H356" s="531"/>
      <c r="I356" s="623" t="s">
        <v>2092</v>
      </c>
      <c r="J356" s="537" t="s">
        <v>16</v>
      </c>
      <c r="K356" s="540" t="s">
        <v>2093</v>
      </c>
      <c r="L356" s="493"/>
      <c r="M356" s="493"/>
      <c r="N356" s="531" t="s">
        <v>788</v>
      </c>
      <c r="O356" s="563">
        <v>0.7</v>
      </c>
      <c r="P356" s="516" t="s">
        <v>70</v>
      </c>
      <c r="Q356" s="505">
        <v>0.2</v>
      </c>
      <c r="R356" s="516"/>
      <c r="S356" s="505" t="s">
        <v>1510</v>
      </c>
      <c r="T356" s="516" t="s">
        <v>10</v>
      </c>
      <c r="U356" s="505">
        <v>0.6</v>
      </c>
      <c r="V356" s="508" t="s">
        <v>10</v>
      </c>
      <c r="W356" s="505">
        <v>0.6</v>
      </c>
      <c r="X356" s="505" t="s">
        <v>2094</v>
      </c>
      <c r="Y356" s="629" t="s">
        <v>10</v>
      </c>
      <c r="Z356" s="152">
        <v>1</v>
      </c>
      <c r="AA356" s="153" t="s">
        <v>2101</v>
      </c>
      <c r="AB356" s="154" t="s">
        <v>165</v>
      </c>
      <c r="AC356" s="153" t="s">
        <v>789</v>
      </c>
      <c r="AD356" s="155" t="s">
        <v>1513</v>
      </c>
      <c r="AE356" s="154" t="s">
        <v>64</v>
      </c>
      <c r="AF356" s="156">
        <v>0.25</v>
      </c>
      <c r="AG356" s="154" t="s">
        <v>77</v>
      </c>
      <c r="AH356" s="156">
        <v>0.15</v>
      </c>
      <c r="AI356" s="157">
        <v>0.4</v>
      </c>
      <c r="AJ356" s="158">
        <v>0.12</v>
      </c>
      <c r="AK356" s="158">
        <v>0.6</v>
      </c>
      <c r="AL356" s="159" t="s">
        <v>66</v>
      </c>
      <c r="AM356" s="159" t="s">
        <v>67</v>
      </c>
      <c r="AN356" s="159" t="s">
        <v>80</v>
      </c>
      <c r="AO356" s="499">
        <v>0.2</v>
      </c>
      <c r="AP356" s="499">
        <v>0.12</v>
      </c>
      <c r="AQ356" s="502" t="s">
        <v>70</v>
      </c>
      <c r="AR356" s="499">
        <v>0.6</v>
      </c>
      <c r="AS356" s="499">
        <v>0.6</v>
      </c>
      <c r="AT356" s="502" t="s">
        <v>10</v>
      </c>
      <c r="AU356" s="502" t="s">
        <v>10</v>
      </c>
      <c r="AV356" s="502" t="s">
        <v>10</v>
      </c>
      <c r="AW356" s="516" t="s">
        <v>167</v>
      </c>
      <c r="AX356" s="609" t="s">
        <v>2110</v>
      </c>
      <c r="AY356" s="609" t="s">
        <v>2111</v>
      </c>
      <c r="AZ356" s="605" t="s">
        <v>790</v>
      </c>
      <c r="BA356" s="605" t="s">
        <v>2112</v>
      </c>
      <c r="BB356" s="608" t="s">
        <v>2113</v>
      </c>
      <c r="BC356" s="605"/>
      <c r="BD356" s="605"/>
      <c r="BE356" s="605"/>
      <c r="BF356" s="493"/>
      <c r="BG356" s="493"/>
      <c r="BH356" s="493"/>
      <c r="BI356" s="563"/>
      <c r="BJ356" s="609"/>
      <c r="BK356" s="609"/>
      <c r="BL356" s="626"/>
    </row>
    <row r="357" spans="1:64" ht="15" customHeight="1" x14ac:dyDescent="0.2">
      <c r="A357" s="514"/>
      <c r="B357" s="515"/>
      <c r="C357" s="515"/>
      <c r="D357" s="523"/>
      <c r="E357" s="526"/>
      <c r="F357" s="529"/>
      <c r="G357" s="532"/>
      <c r="H357" s="532"/>
      <c r="I357" s="624"/>
      <c r="J357" s="538"/>
      <c r="K357" s="541"/>
      <c r="L357" s="494"/>
      <c r="M357" s="494"/>
      <c r="N357" s="532"/>
      <c r="O357" s="564"/>
      <c r="P357" s="517"/>
      <c r="Q357" s="506"/>
      <c r="R357" s="517"/>
      <c r="S357" s="506"/>
      <c r="T357" s="517"/>
      <c r="U357" s="506"/>
      <c r="V357" s="509"/>
      <c r="W357" s="506"/>
      <c r="X357" s="506"/>
      <c r="Y357" s="630"/>
      <c r="Z357" s="161"/>
      <c r="AA357" s="162"/>
      <c r="AB357" s="163"/>
      <c r="AC357" s="164"/>
      <c r="AD357" s="165" t="s">
        <v>1510</v>
      </c>
      <c r="AE357" s="163"/>
      <c r="AF357" s="166" t="s">
        <v>1510</v>
      </c>
      <c r="AG357" s="163"/>
      <c r="AH357" s="166" t="s">
        <v>1510</v>
      </c>
      <c r="AI357" s="167" t="s">
        <v>1510</v>
      </c>
      <c r="AJ357" s="168" t="s">
        <v>1510</v>
      </c>
      <c r="AK357" s="168" t="s">
        <v>1510</v>
      </c>
      <c r="AL357" s="169"/>
      <c r="AM357" s="169"/>
      <c r="AN357" s="169"/>
      <c r="AO357" s="500"/>
      <c r="AP357" s="500"/>
      <c r="AQ357" s="503"/>
      <c r="AR357" s="500"/>
      <c r="AS357" s="500"/>
      <c r="AT357" s="503"/>
      <c r="AU357" s="503"/>
      <c r="AV357" s="503"/>
      <c r="AW357" s="517"/>
      <c r="AX357" s="610"/>
      <c r="AY357" s="610"/>
      <c r="AZ357" s="606"/>
      <c r="BA357" s="606"/>
      <c r="BB357" s="606"/>
      <c r="BC357" s="606"/>
      <c r="BD357" s="606"/>
      <c r="BE357" s="606"/>
      <c r="BF357" s="494"/>
      <c r="BG357" s="494"/>
      <c r="BH357" s="494"/>
      <c r="BI357" s="564"/>
      <c r="BJ357" s="610"/>
      <c r="BK357" s="610"/>
      <c r="BL357" s="627"/>
    </row>
    <row r="358" spans="1:64" ht="15" customHeight="1" x14ac:dyDescent="0.2">
      <c r="A358" s="514"/>
      <c r="B358" s="515"/>
      <c r="C358" s="515"/>
      <c r="D358" s="523"/>
      <c r="E358" s="526"/>
      <c r="F358" s="529"/>
      <c r="G358" s="532"/>
      <c r="H358" s="532"/>
      <c r="I358" s="624"/>
      <c r="J358" s="538"/>
      <c r="K358" s="541"/>
      <c r="L358" s="494"/>
      <c r="M358" s="494"/>
      <c r="N358" s="532"/>
      <c r="O358" s="564"/>
      <c r="P358" s="517"/>
      <c r="Q358" s="506"/>
      <c r="R358" s="517"/>
      <c r="S358" s="506"/>
      <c r="T358" s="517"/>
      <c r="U358" s="506"/>
      <c r="V358" s="509"/>
      <c r="W358" s="506"/>
      <c r="X358" s="506"/>
      <c r="Y358" s="630"/>
      <c r="Z358" s="161"/>
      <c r="AA358" s="162"/>
      <c r="AB358" s="163"/>
      <c r="AC358" s="162"/>
      <c r="AD358" s="165" t="s">
        <v>1510</v>
      </c>
      <c r="AE358" s="163"/>
      <c r="AF358" s="166" t="s">
        <v>1510</v>
      </c>
      <c r="AG358" s="163"/>
      <c r="AH358" s="166" t="s">
        <v>1510</v>
      </c>
      <c r="AI358" s="167" t="s">
        <v>1510</v>
      </c>
      <c r="AJ358" s="168" t="s">
        <v>1510</v>
      </c>
      <c r="AK358" s="168" t="s">
        <v>1510</v>
      </c>
      <c r="AL358" s="169"/>
      <c r="AM358" s="169"/>
      <c r="AN358" s="169"/>
      <c r="AO358" s="500"/>
      <c r="AP358" s="500"/>
      <c r="AQ358" s="503"/>
      <c r="AR358" s="500"/>
      <c r="AS358" s="500"/>
      <c r="AT358" s="503"/>
      <c r="AU358" s="503"/>
      <c r="AV358" s="503"/>
      <c r="AW358" s="517"/>
      <c r="AX358" s="610"/>
      <c r="AY358" s="610"/>
      <c r="AZ358" s="606"/>
      <c r="BA358" s="606"/>
      <c r="BB358" s="606"/>
      <c r="BC358" s="606"/>
      <c r="BD358" s="606"/>
      <c r="BE358" s="606"/>
      <c r="BF358" s="494"/>
      <c r="BG358" s="494"/>
      <c r="BH358" s="494"/>
      <c r="BI358" s="564"/>
      <c r="BJ358" s="610"/>
      <c r="BK358" s="610"/>
      <c r="BL358" s="627"/>
    </row>
    <row r="359" spans="1:64" ht="15" customHeight="1" x14ac:dyDescent="0.2">
      <c r="A359" s="514"/>
      <c r="B359" s="515"/>
      <c r="C359" s="515"/>
      <c r="D359" s="523"/>
      <c r="E359" s="526"/>
      <c r="F359" s="529"/>
      <c r="G359" s="532"/>
      <c r="H359" s="532"/>
      <c r="I359" s="624"/>
      <c r="J359" s="538"/>
      <c r="K359" s="541"/>
      <c r="L359" s="494"/>
      <c r="M359" s="494"/>
      <c r="N359" s="532"/>
      <c r="O359" s="564"/>
      <c r="P359" s="517"/>
      <c r="Q359" s="506"/>
      <c r="R359" s="517"/>
      <c r="S359" s="506"/>
      <c r="T359" s="517"/>
      <c r="U359" s="506"/>
      <c r="V359" s="509"/>
      <c r="W359" s="506"/>
      <c r="X359" s="506"/>
      <c r="Y359" s="630"/>
      <c r="Z359" s="161"/>
      <c r="AA359" s="164"/>
      <c r="AB359" s="163"/>
      <c r="AC359" s="164"/>
      <c r="AD359" s="165" t="s">
        <v>1510</v>
      </c>
      <c r="AE359" s="163"/>
      <c r="AF359" s="166" t="s">
        <v>1510</v>
      </c>
      <c r="AG359" s="163"/>
      <c r="AH359" s="166" t="s">
        <v>1510</v>
      </c>
      <c r="AI359" s="167" t="s">
        <v>1510</v>
      </c>
      <c r="AJ359" s="168" t="s">
        <v>1510</v>
      </c>
      <c r="AK359" s="168" t="s">
        <v>1510</v>
      </c>
      <c r="AL359" s="169"/>
      <c r="AM359" s="169"/>
      <c r="AN359" s="169"/>
      <c r="AO359" s="500"/>
      <c r="AP359" s="500"/>
      <c r="AQ359" s="503"/>
      <c r="AR359" s="500"/>
      <c r="AS359" s="500"/>
      <c r="AT359" s="503"/>
      <c r="AU359" s="503"/>
      <c r="AV359" s="503"/>
      <c r="AW359" s="517"/>
      <c r="AX359" s="610"/>
      <c r="AY359" s="610"/>
      <c r="AZ359" s="606"/>
      <c r="BA359" s="606"/>
      <c r="BB359" s="606"/>
      <c r="BC359" s="606"/>
      <c r="BD359" s="606"/>
      <c r="BE359" s="606"/>
      <c r="BF359" s="494"/>
      <c r="BG359" s="494"/>
      <c r="BH359" s="494"/>
      <c r="BI359" s="564"/>
      <c r="BJ359" s="610"/>
      <c r="BK359" s="610"/>
      <c r="BL359" s="627"/>
    </row>
    <row r="360" spans="1:64" ht="15" customHeight="1" x14ac:dyDescent="0.2">
      <c r="A360" s="514"/>
      <c r="B360" s="515"/>
      <c r="C360" s="515"/>
      <c r="D360" s="523"/>
      <c r="E360" s="526"/>
      <c r="F360" s="529"/>
      <c r="G360" s="532"/>
      <c r="H360" s="532"/>
      <c r="I360" s="624"/>
      <c r="J360" s="538"/>
      <c r="K360" s="541"/>
      <c r="L360" s="494"/>
      <c r="M360" s="494"/>
      <c r="N360" s="532"/>
      <c r="O360" s="564"/>
      <c r="P360" s="517"/>
      <c r="Q360" s="506"/>
      <c r="R360" s="517"/>
      <c r="S360" s="506"/>
      <c r="T360" s="517"/>
      <c r="U360" s="506"/>
      <c r="V360" s="509"/>
      <c r="W360" s="506"/>
      <c r="X360" s="506"/>
      <c r="Y360" s="630"/>
      <c r="Z360" s="161"/>
      <c r="AA360" s="170"/>
      <c r="AB360" s="163"/>
      <c r="AC360" s="164"/>
      <c r="AD360" s="165" t="s">
        <v>1510</v>
      </c>
      <c r="AE360" s="163"/>
      <c r="AF360" s="166" t="s">
        <v>1510</v>
      </c>
      <c r="AG360" s="163"/>
      <c r="AH360" s="166" t="s">
        <v>1510</v>
      </c>
      <c r="AI360" s="167" t="s">
        <v>1510</v>
      </c>
      <c r="AJ360" s="168" t="s">
        <v>1510</v>
      </c>
      <c r="AK360" s="168" t="s">
        <v>1510</v>
      </c>
      <c r="AL360" s="169"/>
      <c r="AM360" s="169"/>
      <c r="AN360" s="169"/>
      <c r="AO360" s="500"/>
      <c r="AP360" s="500"/>
      <c r="AQ360" s="503"/>
      <c r="AR360" s="500"/>
      <c r="AS360" s="500"/>
      <c r="AT360" s="503"/>
      <c r="AU360" s="503"/>
      <c r="AV360" s="503"/>
      <c r="AW360" s="517"/>
      <c r="AX360" s="610"/>
      <c r="AY360" s="610"/>
      <c r="AZ360" s="606"/>
      <c r="BA360" s="606"/>
      <c r="BB360" s="606"/>
      <c r="BC360" s="606"/>
      <c r="BD360" s="606"/>
      <c r="BE360" s="606"/>
      <c r="BF360" s="494"/>
      <c r="BG360" s="494"/>
      <c r="BH360" s="494"/>
      <c r="BI360" s="564"/>
      <c r="BJ360" s="610"/>
      <c r="BK360" s="610"/>
      <c r="BL360" s="627"/>
    </row>
    <row r="361" spans="1:64" ht="15.75" customHeight="1" thickBot="1" x14ac:dyDescent="0.25">
      <c r="A361" s="514"/>
      <c r="B361" s="515"/>
      <c r="C361" s="515"/>
      <c r="D361" s="524"/>
      <c r="E361" s="527"/>
      <c r="F361" s="530"/>
      <c r="G361" s="533"/>
      <c r="H361" s="533"/>
      <c r="I361" s="625"/>
      <c r="J361" s="539"/>
      <c r="K361" s="542"/>
      <c r="L361" s="495"/>
      <c r="M361" s="495"/>
      <c r="N361" s="533"/>
      <c r="O361" s="565"/>
      <c r="P361" s="518"/>
      <c r="Q361" s="507"/>
      <c r="R361" s="518"/>
      <c r="S361" s="507"/>
      <c r="T361" s="518"/>
      <c r="U361" s="507"/>
      <c r="V361" s="510"/>
      <c r="W361" s="507"/>
      <c r="X361" s="507"/>
      <c r="Y361" s="631"/>
      <c r="Z361" s="171"/>
      <c r="AA361" s="172"/>
      <c r="AB361" s="173"/>
      <c r="AC361" s="172"/>
      <c r="AD361" s="185" t="s">
        <v>1510</v>
      </c>
      <c r="AE361" s="173"/>
      <c r="AF361" s="175" t="s">
        <v>1510</v>
      </c>
      <c r="AG361" s="173"/>
      <c r="AH361" s="175" t="s">
        <v>1510</v>
      </c>
      <c r="AI361" s="176" t="s">
        <v>1510</v>
      </c>
      <c r="AJ361" s="168" t="s">
        <v>1510</v>
      </c>
      <c r="AK361" s="168" t="s">
        <v>1510</v>
      </c>
      <c r="AL361" s="178"/>
      <c r="AM361" s="178"/>
      <c r="AN361" s="178"/>
      <c r="AO361" s="501"/>
      <c r="AP361" s="501"/>
      <c r="AQ361" s="504"/>
      <c r="AR361" s="501"/>
      <c r="AS361" s="501"/>
      <c r="AT361" s="504"/>
      <c r="AU361" s="504"/>
      <c r="AV361" s="504"/>
      <c r="AW361" s="518"/>
      <c r="AX361" s="611"/>
      <c r="AY361" s="611"/>
      <c r="AZ361" s="607"/>
      <c r="BA361" s="607"/>
      <c r="BB361" s="607"/>
      <c r="BC361" s="607"/>
      <c r="BD361" s="607"/>
      <c r="BE361" s="607"/>
      <c r="BF361" s="495"/>
      <c r="BG361" s="495"/>
      <c r="BH361" s="495"/>
      <c r="BI361" s="565"/>
      <c r="BJ361" s="611"/>
      <c r="BK361" s="611"/>
      <c r="BL361" s="628"/>
    </row>
    <row r="362" spans="1:64" ht="88.5" customHeight="1" x14ac:dyDescent="0.2">
      <c r="A362" s="514"/>
      <c r="B362" s="515"/>
      <c r="C362" s="515"/>
      <c r="D362" s="522" t="s">
        <v>162</v>
      </c>
      <c r="E362" s="525" t="s">
        <v>134</v>
      </c>
      <c r="F362" s="528">
        <v>2</v>
      </c>
      <c r="G362" s="493" t="s">
        <v>791</v>
      </c>
      <c r="H362" s="531"/>
      <c r="I362" s="534" t="s">
        <v>2095</v>
      </c>
      <c r="J362" s="537" t="s">
        <v>17</v>
      </c>
      <c r="K362" s="540" t="s">
        <v>2096</v>
      </c>
      <c r="L362" s="493"/>
      <c r="M362" s="493"/>
      <c r="N362" s="531" t="s">
        <v>2097</v>
      </c>
      <c r="O362" s="563">
        <v>0.8</v>
      </c>
      <c r="P362" s="516" t="s">
        <v>71</v>
      </c>
      <c r="Q362" s="505">
        <v>0.4</v>
      </c>
      <c r="R362" s="516"/>
      <c r="S362" s="505" t="s">
        <v>1510</v>
      </c>
      <c r="T362" s="516" t="s">
        <v>74</v>
      </c>
      <c r="U362" s="505">
        <v>0.2</v>
      </c>
      <c r="V362" s="508" t="s">
        <v>74</v>
      </c>
      <c r="W362" s="505">
        <v>0.2</v>
      </c>
      <c r="X362" s="505" t="s">
        <v>1521</v>
      </c>
      <c r="Y362" s="502" t="s">
        <v>1512</v>
      </c>
      <c r="Z362" s="152">
        <v>1</v>
      </c>
      <c r="AA362" s="153" t="s">
        <v>2102</v>
      </c>
      <c r="AB362" s="154" t="s">
        <v>170</v>
      </c>
      <c r="AC362" s="179" t="s">
        <v>793</v>
      </c>
      <c r="AD362" s="155" t="s">
        <v>1513</v>
      </c>
      <c r="AE362" s="154" t="s">
        <v>64</v>
      </c>
      <c r="AF362" s="156">
        <v>0.25</v>
      </c>
      <c r="AG362" s="154" t="s">
        <v>77</v>
      </c>
      <c r="AH362" s="156">
        <v>0.15</v>
      </c>
      <c r="AI362" s="157">
        <v>0.4</v>
      </c>
      <c r="AJ362" s="158">
        <v>0.24</v>
      </c>
      <c r="AK362" s="158">
        <v>0.2</v>
      </c>
      <c r="AL362" s="159" t="s">
        <v>66</v>
      </c>
      <c r="AM362" s="159" t="s">
        <v>67</v>
      </c>
      <c r="AN362" s="159" t="s">
        <v>80</v>
      </c>
      <c r="AO362" s="499">
        <v>0.4</v>
      </c>
      <c r="AP362" s="499">
        <v>0.24</v>
      </c>
      <c r="AQ362" s="502" t="s">
        <v>71</v>
      </c>
      <c r="AR362" s="499">
        <v>0.2</v>
      </c>
      <c r="AS362" s="499">
        <v>0.15000000000000002</v>
      </c>
      <c r="AT362" s="502" t="s">
        <v>74</v>
      </c>
      <c r="AU362" s="502" t="s">
        <v>1512</v>
      </c>
      <c r="AV362" s="502" t="s">
        <v>1512</v>
      </c>
      <c r="AW362" s="516" t="s">
        <v>82</v>
      </c>
      <c r="AX362" s="493"/>
      <c r="AY362" s="493"/>
      <c r="AZ362" s="493"/>
      <c r="BA362" s="493"/>
      <c r="BB362" s="519"/>
      <c r="BC362" s="493"/>
      <c r="BD362" s="493"/>
      <c r="BE362" s="511"/>
      <c r="BF362" s="511"/>
      <c r="BG362" s="511"/>
      <c r="BH362" s="511"/>
      <c r="BI362" s="511"/>
      <c r="BJ362" s="493"/>
      <c r="BK362" s="493"/>
      <c r="BL362" s="496"/>
    </row>
    <row r="363" spans="1:64" ht="88.5" customHeight="1" x14ac:dyDescent="0.2">
      <c r="A363" s="514"/>
      <c r="B363" s="515"/>
      <c r="C363" s="515"/>
      <c r="D363" s="523"/>
      <c r="E363" s="526"/>
      <c r="F363" s="529"/>
      <c r="G363" s="494"/>
      <c r="H363" s="532"/>
      <c r="I363" s="535"/>
      <c r="J363" s="538"/>
      <c r="K363" s="541"/>
      <c r="L363" s="494"/>
      <c r="M363" s="494"/>
      <c r="N363" s="532"/>
      <c r="O363" s="564"/>
      <c r="P363" s="517"/>
      <c r="Q363" s="506"/>
      <c r="R363" s="517"/>
      <c r="S363" s="506"/>
      <c r="T363" s="517"/>
      <c r="U363" s="506"/>
      <c r="V363" s="509"/>
      <c r="W363" s="506"/>
      <c r="X363" s="506"/>
      <c r="Y363" s="503"/>
      <c r="Z363" s="161">
        <v>2</v>
      </c>
      <c r="AA363" s="164" t="s">
        <v>2103</v>
      </c>
      <c r="AB363" s="163" t="s">
        <v>175</v>
      </c>
      <c r="AC363" s="164" t="s">
        <v>793</v>
      </c>
      <c r="AD363" s="182" t="s">
        <v>1522</v>
      </c>
      <c r="AE363" s="169" t="s">
        <v>76</v>
      </c>
      <c r="AF363" s="166">
        <v>0.1</v>
      </c>
      <c r="AG363" s="169" t="s">
        <v>77</v>
      </c>
      <c r="AH363" s="166">
        <v>0.15</v>
      </c>
      <c r="AI363" s="167">
        <v>0.25</v>
      </c>
      <c r="AJ363" s="183">
        <v>0.24</v>
      </c>
      <c r="AK363" s="183">
        <v>0.15000000000000002</v>
      </c>
      <c r="AL363" s="169" t="s">
        <v>66</v>
      </c>
      <c r="AM363" s="169" t="s">
        <v>67</v>
      </c>
      <c r="AN363" s="169" t="s">
        <v>80</v>
      </c>
      <c r="AO363" s="500"/>
      <c r="AP363" s="500"/>
      <c r="AQ363" s="503"/>
      <c r="AR363" s="500"/>
      <c r="AS363" s="500"/>
      <c r="AT363" s="503"/>
      <c r="AU363" s="503"/>
      <c r="AV363" s="503"/>
      <c r="AW363" s="517"/>
      <c r="AX363" s="494"/>
      <c r="AY363" s="494"/>
      <c r="AZ363" s="494"/>
      <c r="BA363" s="494"/>
      <c r="BB363" s="520"/>
      <c r="BC363" s="494"/>
      <c r="BD363" s="494"/>
      <c r="BE363" s="512"/>
      <c r="BF363" s="512"/>
      <c r="BG363" s="512"/>
      <c r="BH363" s="512"/>
      <c r="BI363" s="512"/>
      <c r="BJ363" s="494"/>
      <c r="BK363" s="494"/>
      <c r="BL363" s="497"/>
    </row>
    <row r="364" spans="1:64" ht="15" customHeight="1" x14ac:dyDescent="0.2">
      <c r="A364" s="514"/>
      <c r="B364" s="515"/>
      <c r="C364" s="515"/>
      <c r="D364" s="523"/>
      <c r="E364" s="526"/>
      <c r="F364" s="529"/>
      <c r="G364" s="494"/>
      <c r="H364" s="532"/>
      <c r="I364" s="535"/>
      <c r="J364" s="538"/>
      <c r="K364" s="541"/>
      <c r="L364" s="494"/>
      <c r="M364" s="494"/>
      <c r="N364" s="532"/>
      <c r="O364" s="564"/>
      <c r="P364" s="517"/>
      <c r="Q364" s="506"/>
      <c r="R364" s="517"/>
      <c r="S364" s="506"/>
      <c r="T364" s="517"/>
      <c r="U364" s="506"/>
      <c r="V364" s="509"/>
      <c r="W364" s="506"/>
      <c r="X364" s="506"/>
      <c r="Y364" s="503"/>
      <c r="Z364" s="161">
        <v>3</v>
      </c>
      <c r="AA364" s="162"/>
      <c r="AB364" s="163"/>
      <c r="AC364" s="164"/>
      <c r="AD364" s="165" t="s">
        <v>1510</v>
      </c>
      <c r="AE364" s="163"/>
      <c r="AF364" s="166" t="s">
        <v>1510</v>
      </c>
      <c r="AG364" s="163"/>
      <c r="AH364" s="166" t="s">
        <v>1510</v>
      </c>
      <c r="AI364" s="167" t="s">
        <v>1510</v>
      </c>
      <c r="AJ364" s="168" t="s">
        <v>1510</v>
      </c>
      <c r="AK364" s="168" t="s">
        <v>1510</v>
      </c>
      <c r="AL364" s="169"/>
      <c r="AM364" s="169"/>
      <c r="AN364" s="169"/>
      <c r="AO364" s="500"/>
      <c r="AP364" s="500"/>
      <c r="AQ364" s="503"/>
      <c r="AR364" s="500"/>
      <c r="AS364" s="500"/>
      <c r="AT364" s="503"/>
      <c r="AU364" s="503"/>
      <c r="AV364" s="503"/>
      <c r="AW364" s="517"/>
      <c r="AX364" s="494"/>
      <c r="AY364" s="494"/>
      <c r="AZ364" s="494"/>
      <c r="BA364" s="494"/>
      <c r="BB364" s="520"/>
      <c r="BC364" s="494"/>
      <c r="BD364" s="494"/>
      <c r="BE364" s="512"/>
      <c r="BF364" s="512"/>
      <c r="BG364" s="512"/>
      <c r="BH364" s="512"/>
      <c r="BI364" s="512"/>
      <c r="BJ364" s="494"/>
      <c r="BK364" s="494"/>
      <c r="BL364" s="497"/>
    </row>
    <row r="365" spans="1:64" ht="15" customHeight="1" x14ac:dyDescent="0.2">
      <c r="A365" s="514"/>
      <c r="B365" s="515"/>
      <c r="C365" s="515"/>
      <c r="D365" s="523"/>
      <c r="E365" s="526"/>
      <c r="F365" s="529"/>
      <c r="G365" s="494"/>
      <c r="H365" s="532"/>
      <c r="I365" s="535"/>
      <c r="J365" s="538"/>
      <c r="K365" s="541"/>
      <c r="L365" s="494"/>
      <c r="M365" s="494"/>
      <c r="N365" s="532"/>
      <c r="O365" s="564"/>
      <c r="P365" s="517"/>
      <c r="Q365" s="506"/>
      <c r="R365" s="517"/>
      <c r="S365" s="506"/>
      <c r="T365" s="517"/>
      <c r="U365" s="506"/>
      <c r="V365" s="509"/>
      <c r="W365" s="506"/>
      <c r="X365" s="506"/>
      <c r="Y365" s="503"/>
      <c r="Z365" s="161">
        <v>4</v>
      </c>
      <c r="AA365" s="164"/>
      <c r="AB365" s="163"/>
      <c r="AC365" s="164"/>
      <c r="AD365" s="165" t="s">
        <v>1510</v>
      </c>
      <c r="AE365" s="163"/>
      <c r="AF365" s="166" t="s">
        <v>1510</v>
      </c>
      <c r="AG365" s="163"/>
      <c r="AH365" s="166" t="s">
        <v>1510</v>
      </c>
      <c r="AI365" s="167" t="s">
        <v>1510</v>
      </c>
      <c r="AJ365" s="168" t="s">
        <v>1510</v>
      </c>
      <c r="AK365" s="168" t="s">
        <v>1510</v>
      </c>
      <c r="AL365" s="169"/>
      <c r="AM365" s="169"/>
      <c r="AN365" s="169"/>
      <c r="AO365" s="500"/>
      <c r="AP365" s="500"/>
      <c r="AQ365" s="503"/>
      <c r="AR365" s="500"/>
      <c r="AS365" s="500"/>
      <c r="AT365" s="503"/>
      <c r="AU365" s="503"/>
      <c r="AV365" s="503"/>
      <c r="AW365" s="517"/>
      <c r="AX365" s="494"/>
      <c r="AY365" s="494"/>
      <c r="AZ365" s="494"/>
      <c r="BA365" s="494"/>
      <c r="BB365" s="520"/>
      <c r="BC365" s="494"/>
      <c r="BD365" s="494"/>
      <c r="BE365" s="512"/>
      <c r="BF365" s="512"/>
      <c r="BG365" s="512"/>
      <c r="BH365" s="512"/>
      <c r="BI365" s="512"/>
      <c r="BJ365" s="494"/>
      <c r="BK365" s="494"/>
      <c r="BL365" s="497"/>
    </row>
    <row r="366" spans="1:64" ht="15" customHeight="1" x14ac:dyDescent="0.2">
      <c r="A366" s="514"/>
      <c r="B366" s="515"/>
      <c r="C366" s="515"/>
      <c r="D366" s="523"/>
      <c r="E366" s="526"/>
      <c r="F366" s="529"/>
      <c r="G366" s="494"/>
      <c r="H366" s="532"/>
      <c r="I366" s="535"/>
      <c r="J366" s="538"/>
      <c r="K366" s="541"/>
      <c r="L366" s="494"/>
      <c r="M366" s="494"/>
      <c r="N366" s="532"/>
      <c r="O366" s="564"/>
      <c r="P366" s="517"/>
      <c r="Q366" s="506"/>
      <c r="R366" s="517"/>
      <c r="S366" s="506"/>
      <c r="T366" s="517"/>
      <c r="U366" s="506"/>
      <c r="V366" s="509"/>
      <c r="W366" s="506"/>
      <c r="X366" s="506"/>
      <c r="Y366" s="503"/>
      <c r="Z366" s="161">
        <v>5</v>
      </c>
      <c r="AA366" s="186"/>
      <c r="AB366" s="163"/>
      <c r="AC366" s="164"/>
      <c r="AD366" s="165" t="s">
        <v>1510</v>
      </c>
      <c r="AE366" s="163"/>
      <c r="AF366" s="166" t="s">
        <v>1510</v>
      </c>
      <c r="AG366" s="163"/>
      <c r="AH366" s="166" t="s">
        <v>1510</v>
      </c>
      <c r="AI366" s="167" t="s">
        <v>1510</v>
      </c>
      <c r="AJ366" s="168" t="s">
        <v>1510</v>
      </c>
      <c r="AK366" s="168" t="s">
        <v>1510</v>
      </c>
      <c r="AL366" s="169"/>
      <c r="AM366" s="169"/>
      <c r="AN366" s="169"/>
      <c r="AO366" s="500"/>
      <c r="AP366" s="500"/>
      <c r="AQ366" s="503"/>
      <c r="AR366" s="500"/>
      <c r="AS366" s="500"/>
      <c r="AT366" s="503"/>
      <c r="AU366" s="503"/>
      <c r="AV366" s="503"/>
      <c r="AW366" s="517"/>
      <c r="AX366" s="494"/>
      <c r="AY366" s="494"/>
      <c r="AZ366" s="494"/>
      <c r="BA366" s="494"/>
      <c r="BB366" s="520"/>
      <c r="BC366" s="494"/>
      <c r="BD366" s="494"/>
      <c r="BE366" s="512"/>
      <c r="BF366" s="512"/>
      <c r="BG366" s="512"/>
      <c r="BH366" s="512"/>
      <c r="BI366" s="512"/>
      <c r="BJ366" s="494"/>
      <c r="BK366" s="494"/>
      <c r="BL366" s="497"/>
    </row>
    <row r="367" spans="1:64" ht="15.75" customHeight="1" thickBot="1" x14ac:dyDescent="0.25">
      <c r="A367" s="514"/>
      <c r="B367" s="515"/>
      <c r="C367" s="515"/>
      <c r="D367" s="524"/>
      <c r="E367" s="527"/>
      <c r="F367" s="530"/>
      <c r="G367" s="495"/>
      <c r="H367" s="533"/>
      <c r="I367" s="536"/>
      <c r="J367" s="539"/>
      <c r="K367" s="542"/>
      <c r="L367" s="495"/>
      <c r="M367" s="495"/>
      <c r="N367" s="533"/>
      <c r="O367" s="565"/>
      <c r="P367" s="518"/>
      <c r="Q367" s="507"/>
      <c r="R367" s="518"/>
      <c r="S367" s="507"/>
      <c r="T367" s="518"/>
      <c r="U367" s="507"/>
      <c r="V367" s="510"/>
      <c r="W367" s="507"/>
      <c r="X367" s="507"/>
      <c r="Y367" s="504"/>
      <c r="Z367" s="171">
        <v>6</v>
      </c>
      <c r="AA367" s="172"/>
      <c r="AB367" s="173"/>
      <c r="AC367" s="172"/>
      <c r="AD367" s="174" t="s">
        <v>1510</v>
      </c>
      <c r="AE367" s="173"/>
      <c r="AF367" s="175" t="s">
        <v>1510</v>
      </c>
      <c r="AG367" s="173"/>
      <c r="AH367" s="175" t="s">
        <v>1510</v>
      </c>
      <c r="AI367" s="176" t="s">
        <v>1510</v>
      </c>
      <c r="AJ367" s="168" t="s">
        <v>1510</v>
      </c>
      <c r="AK367" s="168" t="s">
        <v>1510</v>
      </c>
      <c r="AL367" s="178"/>
      <c r="AM367" s="178"/>
      <c r="AN367" s="178"/>
      <c r="AO367" s="501"/>
      <c r="AP367" s="501"/>
      <c r="AQ367" s="504"/>
      <c r="AR367" s="501"/>
      <c r="AS367" s="501"/>
      <c r="AT367" s="504"/>
      <c r="AU367" s="504"/>
      <c r="AV367" s="504"/>
      <c r="AW367" s="518"/>
      <c r="AX367" s="495"/>
      <c r="AY367" s="495"/>
      <c r="AZ367" s="495"/>
      <c r="BA367" s="495"/>
      <c r="BB367" s="521"/>
      <c r="BC367" s="495"/>
      <c r="BD367" s="495"/>
      <c r="BE367" s="513"/>
      <c r="BF367" s="513"/>
      <c r="BG367" s="513"/>
      <c r="BH367" s="513"/>
      <c r="BI367" s="513"/>
      <c r="BJ367" s="495"/>
      <c r="BK367" s="495"/>
      <c r="BL367" s="553"/>
    </row>
    <row r="368" spans="1:64" ht="72" customHeight="1" x14ac:dyDescent="0.2">
      <c r="A368" s="514"/>
      <c r="B368" s="515"/>
      <c r="C368" s="515"/>
      <c r="D368" s="572" t="s">
        <v>162</v>
      </c>
      <c r="E368" s="575" t="s">
        <v>134</v>
      </c>
      <c r="F368" s="578">
        <v>3</v>
      </c>
      <c r="G368" s="581" t="s">
        <v>791</v>
      </c>
      <c r="H368" s="584"/>
      <c r="I368" s="587" t="s">
        <v>802</v>
      </c>
      <c r="J368" s="590" t="s">
        <v>16</v>
      </c>
      <c r="K368" s="593" t="s">
        <v>803</v>
      </c>
      <c r="L368" s="581"/>
      <c r="M368" s="581"/>
      <c r="N368" s="584" t="s">
        <v>792</v>
      </c>
      <c r="O368" s="596">
        <v>1</v>
      </c>
      <c r="P368" s="599" t="s">
        <v>71</v>
      </c>
      <c r="Q368" s="602">
        <v>0.4</v>
      </c>
      <c r="R368" s="599"/>
      <c r="S368" s="602" t="s">
        <v>1510</v>
      </c>
      <c r="T368" s="599" t="s">
        <v>9</v>
      </c>
      <c r="U368" s="602">
        <v>0.4</v>
      </c>
      <c r="V368" s="612" t="s">
        <v>9</v>
      </c>
      <c r="W368" s="602">
        <v>0.4</v>
      </c>
      <c r="X368" s="602" t="s">
        <v>1815</v>
      </c>
      <c r="Y368" s="569" t="s">
        <v>10</v>
      </c>
      <c r="Z368" s="152">
        <v>1</v>
      </c>
      <c r="AA368" s="289" t="s">
        <v>2104</v>
      </c>
      <c r="AB368" s="290" t="s">
        <v>165</v>
      </c>
      <c r="AC368" s="289" t="s">
        <v>2105</v>
      </c>
      <c r="AD368" s="291" t="s">
        <v>1522</v>
      </c>
      <c r="AE368" s="290" t="s">
        <v>76</v>
      </c>
      <c r="AF368" s="191">
        <v>0.1</v>
      </c>
      <c r="AG368" s="290" t="s">
        <v>77</v>
      </c>
      <c r="AH368" s="191">
        <v>0.15</v>
      </c>
      <c r="AI368" s="192">
        <v>0.25</v>
      </c>
      <c r="AJ368" s="292">
        <v>0.4</v>
      </c>
      <c r="AK368" s="292">
        <v>0.30000000000000004</v>
      </c>
      <c r="AL368" s="195" t="s">
        <v>66</v>
      </c>
      <c r="AM368" s="195" t="s">
        <v>67</v>
      </c>
      <c r="AN368" s="195" t="s">
        <v>80</v>
      </c>
      <c r="AO368" s="566">
        <v>0.4</v>
      </c>
      <c r="AP368" s="566">
        <v>0.4</v>
      </c>
      <c r="AQ368" s="569" t="s">
        <v>71</v>
      </c>
      <c r="AR368" s="566">
        <v>0.4</v>
      </c>
      <c r="AS368" s="566">
        <v>0.30000000000000004</v>
      </c>
      <c r="AT368" s="569" t="s">
        <v>9</v>
      </c>
      <c r="AU368" s="569" t="s">
        <v>10</v>
      </c>
      <c r="AV368" s="569" t="s">
        <v>10</v>
      </c>
      <c r="AW368" s="599" t="s">
        <v>167</v>
      </c>
      <c r="AX368" s="531" t="s">
        <v>2114</v>
      </c>
      <c r="AY368" s="493" t="s">
        <v>794</v>
      </c>
      <c r="AZ368" s="493" t="s">
        <v>795</v>
      </c>
      <c r="BA368" s="493" t="s">
        <v>796</v>
      </c>
      <c r="BB368" s="519" t="s">
        <v>1658</v>
      </c>
      <c r="BC368" s="493"/>
      <c r="BD368" s="493"/>
      <c r="BE368" s="511"/>
      <c r="BF368" s="511"/>
      <c r="BG368" s="511"/>
      <c r="BH368" s="511"/>
      <c r="BI368" s="511"/>
      <c r="BJ368" s="493"/>
      <c r="BK368" s="493"/>
      <c r="BL368" s="496"/>
    </row>
    <row r="369" spans="1:64" ht="15" customHeight="1" x14ac:dyDescent="0.2">
      <c r="A369" s="514"/>
      <c r="B369" s="515"/>
      <c r="C369" s="515"/>
      <c r="D369" s="573"/>
      <c r="E369" s="576"/>
      <c r="F369" s="579"/>
      <c r="G369" s="582"/>
      <c r="H369" s="585"/>
      <c r="I369" s="588"/>
      <c r="J369" s="591"/>
      <c r="K369" s="594"/>
      <c r="L369" s="582"/>
      <c r="M369" s="582"/>
      <c r="N369" s="585"/>
      <c r="O369" s="597"/>
      <c r="P369" s="600"/>
      <c r="Q369" s="603"/>
      <c r="R369" s="600"/>
      <c r="S369" s="603"/>
      <c r="T369" s="600"/>
      <c r="U369" s="603"/>
      <c r="V369" s="613"/>
      <c r="W369" s="603"/>
      <c r="X369" s="603"/>
      <c r="Y369" s="570"/>
      <c r="Z369" s="161"/>
      <c r="AA369" s="21"/>
      <c r="AB369" s="163"/>
      <c r="AC369" s="164"/>
      <c r="AD369" s="165" t="s">
        <v>1510</v>
      </c>
      <c r="AE369" s="163"/>
      <c r="AF369" s="166" t="s">
        <v>1510</v>
      </c>
      <c r="AG369" s="163"/>
      <c r="AH369" s="166" t="s">
        <v>1510</v>
      </c>
      <c r="AI369" s="167" t="s">
        <v>1510</v>
      </c>
      <c r="AJ369" s="168" t="s">
        <v>1510</v>
      </c>
      <c r="AK369" s="168" t="s">
        <v>1510</v>
      </c>
      <c r="AL369" s="169"/>
      <c r="AM369" s="169"/>
      <c r="AN369" s="169"/>
      <c r="AO369" s="567"/>
      <c r="AP369" s="567"/>
      <c r="AQ369" s="570"/>
      <c r="AR369" s="567"/>
      <c r="AS369" s="567"/>
      <c r="AT369" s="570"/>
      <c r="AU369" s="570"/>
      <c r="AV369" s="570"/>
      <c r="AW369" s="600"/>
      <c r="AX369" s="532"/>
      <c r="AY369" s="494"/>
      <c r="AZ369" s="494"/>
      <c r="BA369" s="494"/>
      <c r="BB369" s="520"/>
      <c r="BC369" s="494"/>
      <c r="BD369" s="494"/>
      <c r="BE369" s="512"/>
      <c r="BF369" s="512"/>
      <c r="BG369" s="512"/>
      <c r="BH369" s="512"/>
      <c r="BI369" s="512"/>
      <c r="BJ369" s="494"/>
      <c r="BK369" s="494"/>
      <c r="BL369" s="497"/>
    </row>
    <row r="370" spans="1:64" ht="15" customHeight="1" x14ac:dyDescent="0.2">
      <c r="A370" s="514"/>
      <c r="B370" s="515"/>
      <c r="C370" s="515"/>
      <c r="D370" s="573"/>
      <c r="E370" s="576"/>
      <c r="F370" s="579"/>
      <c r="G370" s="582"/>
      <c r="H370" s="585"/>
      <c r="I370" s="588"/>
      <c r="J370" s="591"/>
      <c r="K370" s="594"/>
      <c r="L370" s="582"/>
      <c r="M370" s="582"/>
      <c r="N370" s="585"/>
      <c r="O370" s="597"/>
      <c r="P370" s="600"/>
      <c r="Q370" s="603"/>
      <c r="R370" s="600"/>
      <c r="S370" s="603"/>
      <c r="T370" s="600"/>
      <c r="U370" s="603"/>
      <c r="V370" s="613"/>
      <c r="W370" s="603"/>
      <c r="X370" s="603"/>
      <c r="Y370" s="570"/>
      <c r="Z370" s="161"/>
      <c r="AA370" s="21"/>
      <c r="AB370" s="163"/>
      <c r="AC370" s="164"/>
      <c r="AD370" s="165" t="s">
        <v>1510</v>
      </c>
      <c r="AE370" s="163"/>
      <c r="AF370" s="166" t="s">
        <v>1510</v>
      </c>
      <c r="AG370" s="163"/>
      <c r="AH370" s="166" t="s">
        <v>1510</v>
      </c>
      <c r="AI370" s="167" t="s">
        <v>1510</v>
      </c>
      <c r="AJ370" s="168" t="s">
        <v>1510</v>
      </c>
      <c r="AK370" s="168" t="s">
        <v>1510</v>
      </c>
      <c r="AL370" s="169"/>
      <c r="AM370" s="169"/>
      <c r="AN370" s="169"/>
      <c r="AO370" s="567"/>
      <c r="AP370" s="567"/>
      <c r="AQ370" s="570"/>
      <c r="AR370" s="567"/>
      <c r="AS370" s="567"/>
      <c r="AT370" s="570"/>
      <c r="AU370" s="570"/>
      <c r="AV370" s="570"/>
      <c r="AW370" s="600"/>
      <c r="AX370" s="532"/>
      <c r="AY370" s="494"/>
      <c r="AZ370" s="494"/>
      <c r="BA370" s="494"/>
      <c r="BB370" s="520"/>
      <c r="BC370" s="494"/>
      <c r="BD370" s="494"/>
      <c r="BE370" s="512"/>
      <c r="BF370" s="512"/>
      <c r="BG370" s="512"/>
      <c r="BH370" s="512"/>
      <c r="BI370" s="512"/>
      <c r="BJ370" s="494"/>
      <c r="BK370" s="494"/>
      <c r="BL370" s="497"/>
    </row>
    <row r="371" spans="1:64" ht="15" customHeight="1" x14ac:dyDescent="0.2">
      <c r="A371" s="514"/>
      <c r="B371" s="515"/>
      <c r="C371" s="515"/>
      <c r="D371" s="573"/>
      <c r="E371" s="576"/>
      <c r="F371" s="579"/>
      <c r="G371" s="582"/>
      <c r="H371" s="585"/>
      <c r="I371" s="588"/>
      <c r="J371" s="591"/>
      <c r="K371" s="594"/>
      <c r="L371" s="582"/>
      <c r="M371" s="582"/>
      <c r="N371" s="585"/>
      <c r="O371" s="597"/>
      <c r="P371" s="600"/>
      <c r="Q371" s="603"/>
      <c r="R371" s="600"/>
      <c r="S371" s="603"/>
      <c r="T371" s="600"/>
      <c r="U371" s="603"/>
      <c r="V371" s="613"/>
      <c r="W371" s="603"/>
      <c r="X371" s="603"/>
      <c r="Y371" s="570"/>
      <c r="Z371" s="161"/>
      <c r="AA371" s="21"/>
      <c r="AB371" s="163"/>
      <c r="AC371" s="164"/>
      <c r="AD371" s="165" t="s">
        <v>1510</v>
      </c>
      <c r="AE371" s="163"/>
      <c r="AF371" s="166" t="s">
        <v>1510</v>
      </c>
      <c r="AG371" s="163"/>
      <c r="AH371" s="166" t="s">
        <v>1510</v>
      </c>
      <c r="AI371" s="167" t="s">
        <v>1510</v>
      </c>
      <c r="AJ371" s="168" t="s">
        <v>1510</v>
      </c>
      <c r="AK371" s="168" t="s">
        <v>1510</v>
      </c>
      <c r="AL371" s="169"/>
      <c r="AM371" s="169"/>
      <c r="AN371" s="169"/>
      <c r="AO371" s="567"/>
      <c r="AP371" s="567"/>
      <c r="AQ371" s="570"/>
      <c r="AR371" s="567"/>
      <c r="AS371" s="567"/>
      <c r="AT371" s="570"/>
      <c r="AU371" s="570"/>
      <c r="AV371" s="570"/>
      <c r="AW371" s="600"/>
      <c r="AX371" s="532"/>
      <c r="AY371" s="494"/>
      <c r="AZ371" s="494"/>
      <c r="BA371" s="494"/>
      <c r="BB371" s="520"/>
      <c r="BC371" s="494"/>
      <c r="BD371" s="494"/>
      <c r="BE371" s="512"/>
      <c r="BF371" s="512"/>
      <c r="BG371" s="512"/>
      <c r="BH371" s="512"/>
      <c r="BI371" s="512"/>
      <c r="BJ371" s="494"/>
      <c r="BK371" s="494"/>
      <c r="BL371" s="497"/>
    </row>
    <row r="372" spans="1:64" ht="15" customHeight="1" x14ac:dyDescent="0.2">
      <c r="A372" s="514"/>
      <c r="B372" s="515"/>
      <c r="C372" s="515"/>
      <c r="D372" s="573"/>
      <c r="E372" s="576"/>
      <c r="F372" s="579"/>
      <c r="G372" s="582"/>
      <c r="H372" s="585"/>
      <c r="I372" s="588"/>
      <c r="J372" s="591"/>
      <c r="K372" s="594"/>
      <c r="L372" s="582"/>
      <c r="M372" s="582"/>
      <c r="N372" s="585"/>
      <c r="O372" s="597"/>
      <c r="P372" s="600"/>
      <c r="Q372" s="603"/>
      <c r="R372" s="600"/>
      <c r="S372" s="603"/>
      <c r="T372" s="600"/>
      <c r="U372" s="603"/>
      <c r="V372" s="613"/>
      <c r="W372" s="603"/>
      <c r="X372" s="603"/>
      <c r="Y372" s="570"/>
      <c r="Z372" s="161"/>
      <c r="AA372" s="22"/>
      <c r="AB372" s="163"/>
      <c r="AC372" s="184"/>
      <c r="AD372" s="165" t="s">
        <v>1510</v>
      </c>
      <c r="AE372" s="163"/>
      <c r="AF372" s="166" t="s">
        <v>1510</v>
      </c>
      <c r="AG372" s="163"/>
      <c r="AH372" s="166" t="s">
        <v>1510</v>
      </c>
      <c r="AI372" s="167" t="s">
        <v>1510</v>
      </c>
      <c r="AJ372" s="168" t="s">
        <v>1510</v>
      </c>
      <c r="AK372" s="168" t="s">
        <v>1510</v>
      </c>
      <c r="AL372" s="169"/>
      <c r="AM372" s="169"/>
      <c r="AN372" s="169"/>
      <c r="AO372" s="567"/>
      <c r="AP372" s="567"/>
      <c r="AQ372" s="570"/>
      <c r="AR372" s="567"/>
      <c r="AS372" s="567"/>
      <c r="AT372" s="570"/>
      <c r="AU372" s="570"/>
      <c r="AV372" s="570"/>
      <c r="AW372" s="600"/>
      <c r="AX372" s="532"/>
      <c r="AY372" s="494"/>
      <c r="AZ372" s="494"/>
      <c r="BA372" s="494"/>
      <c r="BB372" s="520"/>
      <c r="BC372" s="494"/>
      <c r="BD372" s="494"/>
      <c r="BE372" s="512"/>
      <c r="BF372" s="512"/>
      <c r="BG372" s="512"/>
      <c r="BH372" s="512"/>
      <c r="BI372" s="512"/>
      <c r="BJ372" s="494"/>
      <c r="BK372" s="494"/>
      <c r="BL372" s="497"/>
    </row>
    <row r="373" spans="1:64" ht="15.75" customHeight="1" thickBot="1" x14ac:dyDescent="0.25">
      <c r="A373" s="514"/>
      <c r="B373" s="515"/>
      <c r="C373" s="515"/>
      <c r="D373" s="574"/>
      <c r="E373" s="577"/>
      <c r="F373" s="580"/>
      <c r="G373" s="583"/>
      <c r="H373" s="586"/>
      <c r="I373" s="589"/>
      <c r="J373" s="592"/>
      <c r="K373" s="595"/>
      <c r="L373" s="583"/>
      <c r="M373" s="583"/>
      <c r="N373" s="586"/>
      <c r="O373" s="598"/>
      <c r="P373" s="601"/>
      <c r="Q373" s="604"/>
      <c r="R373" s="601"/>
      <c r="S373" s="604"/>
      <c r="T373" s="601"/>
      <c r="U373" s="604"/>
      <c r="V373" s="614"/>
      <c r="W373" s="604"/>
      <c r="X373" s="604"/>
      <c r="Y373" s="571"/>
      <c r="Z373" s="171"/>
      <c r="AA373" s="172"/>
      <c r="AB373" s="173"/>
      <c r="AC373" s="172"/>
      <c r="AD373" s="174" t="s">
        <v>1510</v>
      </c>
      <c r="AE373" s="173"/>
      <c r="AF373" s="175" t="s">
        <v>1510</v>
      </c>
      <c r="AG373" s="173"/>
      <c r="AH373" s="175" t="s">
        <v>1510</v>
      </c>
      <c r="AI373" s="176" t="s">
        <v>1510</v>
      </c>
      <c r="AJ373" s="168" t="s">
        <v>1510</v>
      </c>
      <c r="AK373" s="168" t="s">
        <v>1510</v>
      </c>
      <c r="AL373" s="178"/>
      <c r="AM373" s="178"/>
      <c r="AN373" s="178"/>
      <c r="AO373" s="568"/>
      <c r="AP373" s="568"/>
      <c r="AQ373" s="571"/>
      <c r="AR373" s="568"/>
      <c r="AS373" s="568"/>
      <c r="AT373" s="571"/>
      <c r="AU373" s="571"/>
      <c r="AV373" s="571"/>
      <c r="AW373" s="601"/>
      <c r="AX373" s="533"/>
      <c r="AY373" s="495"/>
      <c r="AZ373" s="495"/>
      <c r="BA373" s="495"/>
      <c r="BB373" s="521"/>
      <c r="BC373" s="495"/>
      <c r="BD373" s="495"/>
      <c r="BE373" s="513"/>
      <c r="BF373" s="513"/>
      <c r="BG373" s="513"/>
      <c r="BH373" s="513"/>
      <c r="BI373" s="513"/>
      <c r="BJ373" s="495"/>
      <c r="BK373" s="495"/>
      <c r="BL373" s="553"/>
    </row>
    <row r="374" spans="1:64" ht="64.5" customHeight="1" x14ac:dyDescent="0.2">
      <c r="A374" s="514"/>
      <c r="B374" s="515"/>
      <c r="C374" s="515"/>
      <c r="D374" s="522" t="s">
        <v>162</v>
      </c>
      <c r="E374" s="525" t="s">
        <v>134</v>
      </c>
      <c r="F374" s="528">
        <v>4</v>
      </c>
      <c r="G374" s="493" t="s">
        <v>2098</v>
      </c>
      <c r="H374" s="531"/>
      <c r="I374" s="534" t="s">
        <v>804</v>
      </c>
      <c r="J374" s="537" t="s">
        <v>17</v>
      </c>
      <c r="K374" s="540" t="s">
        <v>2099</v>
      </c>
      <c r="L374" s="493"/>
      <c r="M374" s="493"/>
      <c r="N374" s="531" t="s">
        <v>797</v>
      </c>
      <c r="O374" s="543">
        <v>0.9</v>
      </c>
      <c r="P374" s="516" t="s">
        <v>71</v>
      </c>
      <c r="Q374" s="505">
        <v>0.4</v>
      </c>
      <c r="R374" s="516"/>
      <c r="S374" s="505" t="s">
        <v>1510</v>
      </c>
      <c r="T374" s="516" t="s">
        <v>74</v>
      </c>
      <c r="U374" s="505">
        <v>0.2</v>
      </c>
      <c r="V374" s="508" t="s">
        <v>74</v>
      </c>
      <c r="W374" s="505">
        <v>0.2</v>
      </c>
      <c r="X374" s="505" t="s">
        <v>1521</v>
      </c>
      <c r="Y374" s="502" t="s">
        <v>1512</v>
      </c>
      <c r="Z374" s="152">
        <v>1</v>
      </c>
      <c r="AA374" s="153" t="s">
        <v>2106</v>
      </c>
      <c r="AB374" s="154" t="s">
        <v>165</v>
      </c>
      <c r="AC374" s="153" t="s">
        <v>798</v>
      </c>
      <c r="AD374" s="155" t="s">
        <v>1513</v>
      </c>
      <c r="AE374" s="154" t="s">
        <v>75</v>
      </c>
      <c r="AF374" s="156">
        <v>0.15</v>
      </c>
      <c r="AG374" s="154" t="s">
        <v>77</v>
      </c>
      <c r="AH374" s="156">
        <v>0.15</v>
      </c>
      <c r="AI374" s="157">
        <v>0.3</v>
      </c>
      <c r="AJ374" s="158">
        <v>0.28000000000000003</v>
      </c>
      <c r="AK374" s="158">
        <v>0.2</v>
      </c>
      <c r="AL374" s="159" t="s">
        <v>66</v>
      </c>
      <c r="AM374" s="159" t="s">
        <v>67</v>
      </c>
      <c r="AN374" s="159" t="s">
        <v>80</v>
      </c>
      <c r="AO374" s="499">
        <v>0.4</v>
      </c>
      <c r="AP374" s="499">
        <v>0.16800000000000001</v>
      </c>
      <c r="AQ374" s="502" t="s">
        <v>70</v>
      </c>
      <c r="AR374" s="499">
        <v>0.2</v>
      </c>
      <c r="AS374" s="499">
        <v>0.2</v>
      </c>
      <c r="AT374" s="502" t="s">
        <v>74</v>
      </c>
      <c r="AU374" s="502" t="s">
        <v>1512</v>
      </c>
      <c r="AV374" s="502" t="s">
        <v>1512</v>
      </c>
      <c r="AW374" s="516" t="s">
        <v>82</v>
      </c>
      <c r="AX374" s="493"/>
      <c r="AY374" s="493"/>
      <c r="AZ374" s="493"/>
      <c r="BA374" s="493"/>
      <c r="BB374" s="519"/>
      <c r="BC374" s="493"/>
      <c r="BD374" s="493"/>
      <c r="BE374" s="511"/>
      <c r="BF374" s="511"/>
      <c r="BG374" s="511"/>
      <c r="BH374" s="511"/>
      <c r="BI374" s="511"/>
      <c r="BJ374" s="493"/>
      <c r="BK374" s="493"/>
      <c r="BL374" s="496"/>
    </row>
    <row r="375" spans="1:64" ht="56.25" customHeight="1" x14ac:dyDescent="0.2">
      <c r="A375" s="514"/>
      <c r="B375" s="515"/>
      <c r="C375" s="515"/>
      <c r="D375" s="523"/>
      <c r="E375" s="526"/>
      <c r="F375" s="529"/>
      <c r="G375" s="494"/>
      <c r="H375" s="532"/>
      <c r="I375" s="535"/>
      <c r="J375" s="538"/>
      <c r="K375" s="541"/>
      <c r="L375" s="494"/>
      <c r="M375" s="494"/>
      <c r="N375" s="532"/>
      <c r="O375" s="544"/>
      <c r="P375" s="517"/>
      <c r="Q375" s="506"/>
      <c r="R375" s="517"/>
      <c r="S375" s="506"/>
      <c r="T375" s="517"/>
      <c r="U375" s="506"/>
      <c r="V375" s="509"/>
      <c r="W375" s="506"/>
      <c r="X375" s="506"/>
      <c r="Y375" s="503"/>
      <c r="Z375" s="161">
        <v>2</v>
      </c>
      <c r="AA375" s="164" t="s">
        <v>2107</v>
      </c>
      <c r="AB375" s="163" t="s">
        <v>165</v>
      </c>
      <c r="AC375" s="164" t="s">
        <v>798</v>
      </c>
      <c r="AD375" s="165" t="s">
        <v>1513</v>
      </c>
      <c r="AE375" s="163" t="s">
        <v>64</v>
      </c>
      <c r="AF375" s="166">
        <v>0.25</v>
      </c>
      <c r="AG375" s="163" t="s">
        <v>77</v>
      </c>
      <c r="AH375" s="166">
        <v>0.15</v>
      </c>
      <c r="AI375" s="167">
        <v>0.4</v>
      </c>
      <c r="AJ375" s="168">
        <v>0.16800000000000001</v>
      </c>
      <c r="AK375" s="168">
        <v>0.2</v>
      </c>
      <c r="AL375" s="169" t="s">
        <v>66</v>
      </c>
      <c r="AM375" s="169" t="s">
        <v>67</v>
      </c>
      <c r="AN375" s="169" t="s">
        <v>80</v>
      </c>
      <c r="AO375" s="500"/>
      <c r="AP375" s="500"/>
      <c r="AQ375" s="503"/>
      <c r="AR375" s="500"/>
      <c r="AS375" s="500"/>
      <c r="AT375" s="503"/>
      <c r="AU375" s="503"/>
      <c r="AV375" s="503"/>
      <c r="AW375" s="517"/>
      <c r="AX375" s="494"/>
      <c r="AY375" s="494"/>
      <c r="AZ375" s="494"/>
      <c r="BA375" s="494"/>
      <c r="BB375" s="520"/>
      <c r="BC375" s="494"/>
      <c r="BD375" s="494"/>
      <c r="BE375" s="512"/>
      <c r="BF375" s="512"/>
      <c r="BG375" s="512"/>
      <c r="BH375" s="512"/>
      <c r="BI375" s="512"/>
      <c r="BJ375" s="494"/>
      <c r="BK375" s="494"/>
      <c r="BL375" s="497"/>
    </row>
    <row r="376" spans="1:64" ht="15" customHeight="1" x14ac:dyDescent="0.2">
      <c r="A376" s="514"/>
      <c r="B376" s="515"/>
      <c r="C376" s="515"/>
      <c r="D376" s="523"/>
      <c r="E376" s="526"/>
      <c r="F376" s="529"/>
      <c r="G376" s="494"/>
      <c r="H376" s="532"/>
      <c r="I376" s="535"/>
      <c r="J376" s="538"/>
      <c r="K376" s="541"/>
      <c r="L376" s="494"/>
      <c r="M376" s="494"/>
      <c r="N376" s="532"/>
      <c r="O376" s="544"/>
      <c r="P376" s="517"/>
      <c r="Q376" s="506"/>
      <c r="R376" s="517"/>
      <c r="S376" s="506"/>
      <c r="T376" s="517"/>
      <c r="U376" s="506"/>
      <c r="V376" s="509"/>
      <c r="W376" s="506"/>
      <c r="X376" s="506"/>
      <c r="Y376" s="503"/>
      <c r="Z376" s="161"/>
      <c r="AA376" s="164"/>
      <c r="AB376" s="163"/>
      <c r="AC376" s="164"/>
      <c r="AD376" s="165" t="s">
        <v>1510</v>
      </c>
      <c r="AE376" s="163"/>
      <c r="AF376" s="166" t="s">
        <v>1510</v>
      </c>
      <c r="AG376" s="163"/>
      <c r="AH376" s="166" t="s">
        <v>1510</v>
      </c>
      <c r="AI376" s="167" t="s">
        <v>1510</v>
      </c>
      <c r="AJ376" s="168" t="s">
        <v>1510</v>
      </c>
      <c r="AK376" s="168" t="s">
        <v>1510</v>
      </c>
      <c r="AL376" s="169"/>
      <c r="AM376" s="169"/>
      <c r="AN376" s="169"/>
      <c r="AO376" s="500"/>
      <c r="AP376" s="500"/>
      <c r="AQ376" s="503"/>
      <c r="AR376" s="500"/>
      <c r="AS376" s="500"/>
      <c r="AT376" s="503"/>
      <c r="AU376" s="503"/>
      <c r="AV376" s="503"/>
      <c r="AW376" s="517"/>
      <c r="AX376" s="494"/>
      <c r="AY376" s="494"/>
      <c r="AZ376" s="494"/>
      <c r="BA376" s="494"/>
      <c r="BB376" s="520"/>
      <c r="BC376" s="494"/>
      <c r="BD376" s="494"/>
      <c r="BE376" s="512"/>
      <c r="BF376" s="512"/>
      <c r="BG376" s="512"/>
      <c r="BH376" s="512"/>
      <c r="BI376" s="512"/>
      <c r="BJ376" s="494"/>
      <c r="BK376" s="494"/>
      <c r="BL376" s="497"/>
    </row>
    <row r="377" spans="1:64" ht="15" customHeight="1" x14ac:dyDescent="0.2">
      <c r="A377" s="514"/>
      <c r="B377" s="515"/>
      <c r="C377" s="515"/>
      <c r="D377" s="523"/>
      <c r="E377" s="526"/>
      <c r="F377" s="529"/>
      <c r="G377" s="494"/>
      <c r="H377" s="532"/>
      <c r="I377" s="535"/>
      <c r="J377" s="538"/>
      <c r="K377" s="541"/>
      <c r="L377" s="494"/>
      <c r="M377" s="494"/>
      <c r="N377" s="532"/>
      <c r="O377" s="544"/>
      <c r="P377" s="517"/>
      <c r="Q377" s="506"/>
      <c r="R377" s="517"/>
      <c r="S377" s="506"/>
      <c r="T377" s="517"/>
      <c r="U377" s="506"/>
      <c r="V377" s="509"/>
      <c r="W377" s="506"/>
      <c r="X377" s="506"/>
      <c r="Y377" s="503"/>
      <c r="Z377" s="161"/>
      <c r="AA377" s="164"/>
      <c r="AB377" s="163"/>
      <c r="AC377" s="164"/>
      <c r="AD377" s="165" t="s">
        <v>1510</v>
      </c>
      <c r="AE377" s="163"/>
      <c r="AF377" s="166" t="s">
        <v>1510</v>
      </c>
      <c r="AG377" s="163"/>
      <c r="AH377" s="166" t="s">
        <v>1510</v>
      </c>
      <c r="AI377" s="167" t="s">
        <v>1510</v>
      </c>
      <c r="AJ377" s="168" t="s">
        <v>1510</v>
      </c>
      <c r="AK377" s="168" t="s">
        <v>1510</v>
      </c>
      <c r="AL377" s="169"/>
      <c r="AM377" s="169"/>
      <c r="AN377" s="169"/>
      <c r="AO377" s="500"/>
      <c r="AP377" s="500"/>
      <c r="AQ377" s="503"/>
      <c r="AR377" s="500"/>
      <c r="AS377" s="500"/>
      <c r="AT377" s="503"/>
      <c r="AU377" s="503"/>
      <c r="AV377" s="503"/>
      <c r="AW377" s="517"/>
      <c r="AX377" s="494"/>
      <c r="AY377" s="494"/>
      <c r="AZ377" s="494"/>
      <c r="BA377" s="494"/>
      <c r="BB377" s="520"/>
      <c r="BC377" s="494"/>
      <c r="BD377" s="494"/>
      <c r="BE377" s="512"/>
      <c r="BF377" s="512"/>
      <c r="BG377" s="512"/>
      <c r="BH377" s="512"/>
      <c r="BI377" s="512"/>
      <c r="BJ377" s="494"/>
      <c r="BK377" s="494"/>
      <c r="BL377" s="497"/>
    </row>
    <row r="378" spans="1:64" ht="15" customHeight="1" x14ac:dyDescent="0.2">
      <c r="A378" s="514"/>
      <c r="B378" s="515"/>
      <c r="C378" s="515"/>
      <c r="D378" s="523"/>
      <c r="E378" s="526"/>
      <c r="F378" s="529"/>
      <c r="G378" s="494"/>
      <c r="H378" s="532"/>
      <c r="I378" s="535"/>
      <c r="J378" s="538"/>
      <c r="K378" s="541"/>
      <c r="L378" s="494"/>
      <c r="M378" s="494"/>
      <c r="N378" s="532"/>
      <c r="O378" s="544"/>
      <c r="P378" s="517"/>
      <c r="Q378" s="506"/>
      <c r="R378" s="517"/>
      <c r="S378" s="506"/>
      <c r="T378" s="517"/>
      <c r="U378" s="506"/>
      <c r="V378" s="509"/>
      <c r="W378" s="506"/>
      <c r="X378" s="506"/>
      <c r="Y378" s="503"/>
      <c r="Z378" s="161"/>
      <c r="AA378" s="164"/>
      <c r="AB378" s="163"/>
      <c r="AC378" s="164"/>
      <c r="AD378" s="165" t="s">
        <v>1510</v>
      </c>
      <c r="AE378" s="163"/>
      <c r="AF378" s="166" t="s">
        <v>1510</v>
      </c>
      <c r="AG378" s="163"/>
      <c r="AH378" s="166" t="s">
        <v>1510</v>
      </c>
      <c r="AI378" s="167" t="s">
        <v>1510</v>
      </c>
      <c r="AJ378" s="168" t="s">
        <v>1510</v>
      </c>
      <c r="AK378" s="168" t="s">
        <v>1510</v>
      </c>
      <c r="AL378" s="169"/>
      <c r="AM378" s="169"/>
      <c r="AN378" s="169"/>
      <c r="AO378" s="500"/>
      <c r="AP378" s="500"/>
      <c r="AQ378" s="503"/>
      <c r="AR378" s="500"/>
      <c r="AS378" s="500"/>
      <c r="AT378" s="503"/>
      <c r="AU378" s="503"/>
      <c r="AV378" s="503"/>
      <c r="AW378" s="517"/>
      <c r="AX378" s="494"/>
      <c r="AY378" s="494"/>
      <c r="AZ378" s="494"/>
      <c r="BA378" s="494"/>
      <c r="BB378" s="520"/>
      <c r="BC378" s="494"/>
      <c r="BD378" s="494"/>
      <c r="BE378" s="512"/>
      <c r="BF378" s="512"/>
      <c r="BG378" s="512"/>
      <c r="BH378" s="512"/>
      <c r="BI378" s="512"/>
      <c r="BJ378" s="494"/>
      <c r="BK378" s="494"/>
      <c r="BL378" s="497"/>
    </row>
    <row r="379" spans="1:64" ht="15.75" customHeight="1" thickBot="1" x14ac:dyDescent="0.25">
      <c r="A379" s="514"/>
      <c r="B379" s="515"/>
      <c r="C379" s="515"/>
      <c r="D379" s="524"/>
      <c r="E379" s="527"/>
      <c r="F379" s="530"/>
      <c r="G379" s="495"/>
      <c r="H379" s="533"/>
      <c r="I379" s="536"/>
      <c r="J379" s="539"/>
      <c r="K379" s="542"/>
      <c r="L379" s="495"/>
      <c r="M379" s="495"/>
      <c r="N379" s="533"/>
      <c r="O379" s="545"/>
      <c r="P379" s="518"/>
      <c r="Q379" s="507"/>
      <c r="R379" s="518"/>
      <c r="S379" s="507"/>
      <c r="T379" s="518"/>
      <c r="U379" s="507"/>
      <c r="V379" s="510"/>
      <c r="W379" s="507"/>
      <c r="X379" s="507"/>
      <c r="Y379" s="504"/>
      <c r="Z379" s="171"/>
      <c r="AA379" s="172"/>
      <c r="AB379" s="173"/>
      <c r="AC379" s="172"/>
      <c r="AD379" s="174" t="s">
        <v>1510</v>
      </c>
      <c r="AE379" s="173"/>
      <c r="AF379" s="175" t="s">
        <v>1510</v>
      </c>
      <c r="AG379" s="173"/>
      <c r="AH379" s="175" t="s">
        <v>1510</v>
      </c>
      <c r="AI379" s="176" t="s">
        <v>1510</v>
      </c>
      <c r="AJ379" s="177" t="s">
        <v>1510</v>
      </c>
      <c r="AK379" s="177" t="s">
        <v>1510</v>
      </c>
      <c r="AL379" s="178"/>
      <c r="AM379" s="178"/>
      <c r="AN379" s="178"/>
      <c r="AO379" s="501"/>
      <c r="AP379" s="501"/>
      <c r="AQ379" s="504"/>
      <c r="AR379" s="501"/>
      <c r="AS379" s="501"/>
      <c r="AT379" s="504"/>
      <c r="AU379" s="504"/>
      <c r="AV379" s="504"/>
      <c r="AW379" s="518"/>
      <c r="AX379" s="495"/>
      <c r="AY379" s="495"/>
      <c r="AZ379" s="495"/>
      <c r="BA379" s="495"/>
      <c r="BB379" s="521"/>
      <c r="BC379" s="495"/>
      <c r="BD379" s="495"/>
      <c r="BE379" s="513"/>
      <c r="BF379" s="513"/>
      <c r="BG379" s="513"/>
      <c r="BH379" s="513"/>
      <c r="BI379" s="513"/>
      <c r="BJ379" s="495"/>
      <c r="BK379" s="495"/>
      <c r="BL379" s="498"/>
    </row>
    <row r="380" spans="1:64" ht="64.5" customHeight="1" x14ac:dyDescent="0.2">
      <c r="A380" s="514"/>
      <c r="B380" s="515"/>
      <c r="C380" s="515"/>
      <c r="D380" s="522" t="s">
        <v>162</v>
      </c>
      <c r="E380" s="525" t="s">
        <v>134</v>
      </c>
      <c r="F380" s="528">
        <v>5</v>
      </c>
      <c r="G380" s="493" t="s">
        <v>799</v>
      </c>
      <c r="H380" s="531"/>
      <c r="I380" s="534" t="s">
        <v>805</v>
      </c>
      <c r="J380" s="537" t="s">
        <v>17</v>
      </c>
      <c r="K380" s="540" t="s">
        <v>2100</v>
      </c>
      <c r="L380" s="493"/>
      <c r="M380" s="493"/>
      <c r="N380" s="531" t="s">
        <v>800</v>
      </c>
      <c r="O380" s="543">
        <v>1</v>
      </c>
      <c r="P380" s="516" t="s">
        <v>71</v>
      </c>
      <c r="Q380" s="505">
        <v>0.4</v>
      </c>
      <c r="R380" s="516"/>
      <c r="S380" s="505" t="s">
        <v>1510</v>
      </c>
      <c r="T380" s="516" t="s">
        <v>74</v>
      </c>
      <c r="U380" s="505">
        <v>0.2</v>
      </c>
      <c r="V380" s="508" t="s">
        <v>74</v>
      </c>
      <c r="W380" s="505">
        <v>0.2</v>
      </c>
      <c r="X380" s="505" t="s">
        <v>1521</v>
      </c>
      <c r="Y380" s="502" t="s">
        <v>1512</v>
      </c>
      <c r="Z380" s="152">
        <v>1</v>
      </c>
      <c r="AA380" s="464" t="s">
        <v>2108</v>
      </c>
      <c r="AB380" s="154" t="s">
        <v>165</v>
      </c>
      <c r="AC380" s="464" t="s">
        <v>801</v>
      </c>
      <c r="AD380" s="155" t="s">
        <v>1513</v>
      </c>
      <c r="AE380" s="154" t="s">
        <v>64</v>
      </c>
      <c r="AF380" s="470">
        <v>0.25</v>
      </c>
      <c r="AG380" s="154" t="s">
        <v>77</v>
      </c>
      <c r="AH380" s="470">
        <v>0.15</v>
      </c>
      <c r="AI380" s="468">
        <v>0.4</v>
      </c>
      <c r="AJ380" s="158">
        <v>0.24</v>
      </c>
      <c r="AK380" s="158">
        <v>0.2</v>
      </c>
      <c r="AL380" s="159" t="s">
        <v>66</v>
      </c>
      <c r="AM380" s="159" t="s">
        <v>67</v>
      </c>
      <c r="AN380" s="159" t="s">
        <v>80</v>
      </c>
      <c r="AO380" s="499">
        <v>0.4</v>
      </c>
      <c r="AP380" s="499">
        <v>0.14399999999999999</v>
      </c>
      <c r="AQ380" s="502" t="s">
        <v>70</v>
      </c>
      <c r="AR380" s="499">
        <v>0.2</v>
      </c>
      <c r="AS380" s="499">
        <v>0.2</v>
      </c>
      <c r="AT380" s="502" t="s">
        <v>74</v>
      </c>
      <c r="AU380" s="502" t="s">
        <v>1512</v>
      </c>
      <c r="AV380" s="502" t="s">
        <v>1512</v>
      </c>
      <c r="AW380" s="516" t="s">
        <v>82</v>
      </c>
      <c r="AX380" s="493"/>
      <c r="AY380" s="493"/>
      <c r="AZ380" s="493"/>
      <c r="BA380" s="493"/>
      <c r="BB380" s="519"/>
      <c r="BC380" s="493"/>
      <c r="BD380" s="493"/>
      <c r="BE380" s="511"/>
      <c r="BF380" s="511"/>
      <c r="BG380" s="511"/>
      <c r="BH380" s="511"/>
      <c r="BI380" s="511"/>
      <c r="BJ380" s="493"/>
      <c r="BK380" s="493"/>
      <c r="BL380" s="496"/>
    </row>
    <row r="381" spans="1:64" ht="61.5" customHeight="1" x14ac:dyDescent="0.2">
      <c r="A381" s="514"/>
      <c r="B381" s="515"/>
      <c r="C381" s="515"/>
      <c r="D381" s="523"/>
      <c r="E381" s="526"/>
      <c r="F381" s="529"/>
      <c r="G381" s="494"/>
      <c r="H381" s="532"/>
      <c r="I381" s="535"/>
      <c r="J381" s="538"/>
      <c r="K381" s="541"/>
      <c r="L381" s="494"/>
      <c r="M381" s="494"/>
      <c r="N381" s="532"/>
      <c r="O381" s="544"/>
      <c r="P381" s="517"/>
      <c r="Q381" s="506"/>
      <c r="R381" s="517"/>
      <c r="S381" s="506"/>
      <c r="T381" s="517"/>
      <c r="U381" s="506"/>
      <c r="V381" s="509"/>
      <c r="W381" s="506"/>
      <c r="X381" s="506"/>
      <c r="Y381" s="503"/>
      <c r="Z381" s="161">
        <v>2</v>
      </c>
      <c r="AA381" s="465" t="s">
        <v>2109</v>
      </c>
      <c r="AB381" s="163" t="s">
        <v>165</v>
      </c>
      <c r="AC381" s="465" t="s">
        <v>798</v>
      </c>
      <c r="AD381" s="165" t="s">
        <v>1513</v>
      </c>
      <c r="AE381" s="163" t="s">
        <v>64</v>
      </c>
      <c r="AF381" s="471">
        <v>0.25</v>
      </c>
      <c r="AG381" s="163" t="s">
        <v>77</v>
      </c>
      <c r="AH381" s="471">
        <v>0.15</v>
      </c>
      <c r="AI381" s="167">
        <v>0.4</v>
      </c>
      <c r="AJ381" s="168">
        <v>0.14399999999999999</v>
      </c>
      <c r="AK381" s="168">
        <v>0.2</v>
      </c>
      <c r="AL381" s="169" t="s">
        <v>66</v>
      </c>
      <c r="AM381" s="169" t="s">
        <v>67</v>
      </c>
      <c r="AN381" s="169" t="s">
        <v>80</v>
      </c>
      <c r="AO381" s="500"/>
      <c r="AP381" s="500"/>
      <c r="AQ381" s="503"/>
      <c r="AR381" s="500"/>
      <c r="AS381" s="500"/>
      <c r="AT381" s="503"/>
      <c r="AU381" s="503"/>
      <c r="AV381" s="503"/>
      <c r="AW381" s="517"/>
      <c r="AX381" s="494"/>
      <c r="AY381" s="494"/>
      <c r="AZ381" s="494"/>
      <c r="BA381" s="494"/>
      <c r="BB381" s="520"/>
      <c r="BC381" s="494"/>
      <c r="BD381" s="494"/>
      <c r="BE381" s="512"/>
      <c r="BF381" s="512"/>
      <c r="BG381" s="512"/>
      <c r="BH381" s="512"/>
      <c r="BI381" s="512"/>
      <c r="BJ381" s="494"/>
      <c r="BK381" s="494"/>
      <c r="BL381" s="497"/>
    </row>
    <row r="382" spans="1:64" ht="15" customHeight="1" x14ac:dyDescent="0.2">
      <c r="A382" s="514"/>
      <c r="B382" s="515"/>
      <c r="C382" s="515"/>
      <c r="D382" s="523"/>
      <c r="E382" s="526"/>
      <c r="F382" s="529"/>
      <c r="G382" s="494"/>
      <c r="H382" s="532"/>
      <c r="I382" s="535"/>
      <c r="J382" s="538"/>
      <c r="K382" s="541"/>
      <c r="L382" s="494"/>
      <c r="M382" s="494"/>
      <c r="N382" s="532"/>
      <c r="O382" s="544"/>
      <c r="P382" s="517"/>
      <c r="Q382" s="506"/>
      <c r="R382" s="517"/>
      <c r="S382" s="506"/>
      <c r="T382" s="517"/>
      <c r="U382" s="506"/>
      <c r="V382" s="509"/>
      <c r="W382" s="506"/>
      <c r="X382" s="506"/>
      <c r="Y382" s="503"/>
      <c r="Z382" s="161"/>
      <c r="AA382" s="465"/>
      <c r="AB382" s="163"/>
      <c r="AC382" s="465"/>
      <c r="AD382" s="165" t="str">
        <f t="shared" ref="AD382:AD385" si="36">IF(OR(AE382="Preventivo",AE382="Detectivo"),"Probabilidad",IF(AE382="Correctivo","Impacto",""))</f>
        <v/>
      </c>
      <c r="AE382" s="163"/>
      <c r="AF382" s="471" t="str">
        <f t="shared" ref="AF382:AF385" si="37">IF(AE382="","",IF(AE382="Preventivo",25%,IF(AE382="Detectivo",15%,IF(AE382="Correctivo",10%))))</f>
        <v/>
      </c>
      <c r="AG382" s="163"/>
      <c r="AH382" s="471" t="str">
        <f t="shared" ref="AH382:AH385" si="38">IF(AG382="Automático",25%,IF(AG382="Manual",15%,""))</f>
        <v/>
      </c>
      <c r="AI382" s="167" t="str">
        <f t="shared" ref="AI382:AI385" si="39">IF(OR(AF382="",AH382=""),"",AF382+AH382)</f>
        <v/>
      </c>
      <c r="AJ382" s="168" t="str">
        <f>IFERROR(IF(AND(AD381="Probabilidad",AD382="Probabilidad"),(AJ381-(+AJ381*AI382)),IF(AND(AD381="Impacto",AD382="Probabilidad"),(AJ380-(+AJ380*AI382)),IF(AD382="Impacto",AJ381,""))),"")</f>
        <v/>
      </c>
      <c r="AK382" s="168" t="str">
        <f>IFERROR(IF(AND(AD381="Impacto",AD382="Impacto"),(AK381-(+AK381*AI382)),IF(AND(AD381="Probabilidad",AD382="Impacto"),(AK380-(+AK380*AI382)),IF(AD382="Probabilidad",AK381,""))),"")</f>
        <v/>
      </c>
      <c r="AL382" s="169"/>
      <c r="AM382" s="169"/>
      <c r="AN382" s="169"/>
      <c r="AO382" s="500"/>
      <c r="AP382" s="500"/>
      <c r="AQ382" s="503"/>
      <c r="AR382" s="500"/>
      <c r="AS382" s="500"/>
      <c r="AT382" s="503"/>
      <c r="AU382" s="503"/>
      <c r="AV382" s="503"/>
      <c r="AW382" s="517"/>
      <c r="AX382" s="494"/>
      <c r="AY382" s="494"/>
      <c r="AZ382" s="494"/>
      <c r="BA382" s="494"/>
      <c r="BB382" s="520"/>
      <c r="BC382" s="494"/>
      <c r="BD382" s="494"/>
      <c r="BE382" s="512"/>
      <c r="BF382" s="512"/>
      <c r="BG382" s="512"/>
      <c r="BH382" s="512"/>
      <c r="BI382" s="512"/>
      <c r="BJ382" s="494"/>
      <c r="BK382" s="494"/>
      <c r="BL382" s="497"/>
    </row>
    <row r="383" spans="1:64" ht="15" customHeight="1" x14ac:dyDescent="0.2">
      <c r="A383" s="514"/>
      <c r="B383" s="515"/>
      <c r="C383" s="515"/>
      <c r="D383" s="523"/>
      <c r="E383" s="526"/>
      <c r="F383" s="529"/>
      <c r="G383" s="494"/>
      <c r="H383" s="532"/>
      <c r="I383" s="535"/>
      <c r="J383" s="538"/>
      <c r="K383" s="541"/>
      <c r="L383" s="494"/>
      <c r="M383" s="494"/>
      <c r="N383" s="532"/>
      <c r="O383" s="544"/>
      <c r="P383" s="517"/>
      <c r="Q383" s="506"/>
      <c r="R383" s="517"/>
      <c r="S383" s="506"/>
      <c r="T383" s="517"/>
      <c r="U383" s="506"/>
      <c r="V383" s="509"/>
      <c r="W383" s="506"/>
      <c r="X383" s="506"/>
      <c r="Y383" s="503"/>
      <c r="Z383" s="161"/>
      <c r="AA383" s="465"/>
      <c r="AB383" s="163"/>
      <c r="AC383" s="465"/>
      <c r="AD383" s="165" t="str">
        <f t="shared" si="36"/>
        <v/>
      </c>
      <c r="AE383" s="163"/>
      <c r="AF383" s="471" t="str">
        <f t="shared" si="37"/>
        <v/>
      </c>
      <c r="AG383" s="163"/>
      <c r="AH383" s="471" t="str">
        <f t="shared" si="38"/>
        <v/>
      </c>
      <c r="AI383" s="167" t="str">
        <f t="shared" si="39"/>
        <v/>
      </c>
      <c r="AJ383" s="168" t="str">
        <f>IFERROR(IF(AND(AD382="Probabilidad",AD383="Probabilidad"),(AJ382-(+AJ382*AI383)),IF(AND(AD382="Impacto",AD383="Probabilidad"),(AJ381-(+AJ381*AI383)),IF(AD383="Impacto",AJ382,""))),"")</f>
        <v/>
      </c>
      <c r="AK383" s="168" t="str">
        <f>IFERROR(IF(AND(AD382="Impacto",AD383="Impacto"),(AK382-(+AK382*AI383)),IF(AND(AD382="Probabilidad",AD383="Impacto"),(AK381-(+AK381*AI383)),IF(AD383="Probabilidad",AK382,""))),"")</f>
        <v/>
      </c>
      <c r="AL383" s="169"/>
      <c r="AM383" s="169"/>
      <c r="AN383" s="169"/>
      <c r="AO383" s="500"/>
      <c r="AP383" s="500"/>
      <c r="AQ383" s="503"/>
      <c r="AR383" s="500"/>
      <c r="AS383" s="500"/>
      <c r="AT383" s="503"/>
      <c r="AU383" s="503"/>
      <c r="AV383" s="503"/>
      <c r="AW383" s="517"/>
      <c r="AX383" s="494"/>
      <c r="AY383" s="494"/>
      <c r="AZ383" s="494"/>
      <c r="BA383" s="494"/>
      <c r="BB383" s="520"/>
      <c r="BC383" s="494"/>
      <c r="BD383" s="494"/>
      <c r="BE383" s="512"/>
      <c r="BF383" s="512"/>
      <c r="BG383" s="512"/>
      <c r="BH383" s="512"/>
      <c r="BI383" s="512"/>
      <c r="BJ383" s="494"/>
      <c r="BK383" s="494"/>
      <c r="BL383" s="497"/>
    </row>
    <row r="384" spans="1:64" ht="15" customHeight="1" x14ac:dyDescent="0.2">
      <c r="A384" s="514"/>
      <c r="B384" s="515"/>
      <c r="C384" s="515"/>
      <c r="D384" s="523"/>
      <c r="E384" s="526"/>
      <c r="F384" s="529"/>
      <c r="G384" s="494"/>
      <c r="H384" s="532"/>
      <c r="I384" s="535"/>
      <c r="J384" s="538"/>
      <c r="K384" s="541"/>
      <c r="L384" s="494"/>
      <c r="M384" s="494"/>
      <c r="N384" s="532"/>
      <c r="O384" s="544"/>
      <c r="P384" s="517"/>
      <c r="Q384" s="506"/>
      <c r="R384" s="517"/>
      <c r="S384" s="506"/>
      <c r="T384" s="517"/>
      <c r="U384" s="506"/>
      <c r="V384" s="509"/>
      <c r="W384" s="506"/>
      <c r="X384" s="506"/>
      <c r="Y384" s="503"/>
      <c r="Z384" s="161"/>
      <c r="AA384" s="465"/>
      <c r="AB384" s="163"/>
      <c r="AC384" s="465"/>
      <c r="AD384" s="165" t="str">
        <f t="shared" si="36"/>
        <v/>
      </c>
      <c r="AE384" s="163"/>
      <c r="AF384" s="471" t="str">
        <f t="shared" si="37"/>
        <v/>
      </c>
      <c r="AG384" s="163"/>
      <c r="AH384" s="471" t="str">
        <f t="shared" si="38"/>
        <v/>
      </c>
      <c r="AI384" s="167" t="str">
        <f t="shared" si="39"/>
        <v/>
      </c>
      <c r="AJ384" s="168" t="str">
        <f>IFERROR(IF(AND(AD383="Probabilidad",AD384="Probabilidad"),(AJ383-(+AJ383*AI384)),IF(AND(AD383="Impacto",AD384="Probabilidad"),(AJ382-(+AJ382*AI384)),IF(AD384="Impacto",AJ383,""))),"")</f>
        <v/>
      </c>
      <c r="AK384" s="168" t="str">
        <f>IFERROR(IF(AND(AD383="Impacto",AD384="Impacto"),(AK383-(+AK383*AI384)),IF(AND(AD383="Probabilidad",AD384="Impacto"),(AK382-(+AK382*AI384)),IF(AD384="Probabilidad",AK383,""))),"")</f>
        <v/>
      </c>
      <c r="AL384" s="169"/>
      <c r="AM384" s="169"/>
      <c r="AN384" s="169"/>
      <c r="AO384" s="500"/>
      <c r="AP384" s="500"/>
      <c r="AQ384" s="503"/>
      <c r="AR384" s="500"/>
      <c r="AS384" s="500"/>
      <c r="AT384" s="503"/>
      <c r="AU384" s="503"/>
      <c r="AV384" s="503"/>
      <c r="AW384" s="517"/>
      <c r="AX384" s="494"/>
      <c r="AY384" s="494"/>
      <c r="AZ384" s="494"/>
      <c r="BA384" s="494"/>
      <c r="BB384" s="520"/>
      <c r="BC384" s="494"/>
      <c r="BD384" s="494"/>
      <c r="BE384" s="512"/>
      <c r="BF384" s="512"/>
      <c r="BG384" s="512"/>
      <c r="BH384" s="512"/>
      <c r="BI384" s="512"/>
      <c r="BJ384" s="494"/>
      <c r="BK384" s="494"/>
      <c r="BL384" s="497"/>
    </row>
    <row r="385" spans="1:64" ht="15.75" customHeight="1" thickBot="1" x14ac:dyDescent="0.25">
      <c r="A385" s="514"/>
      <c r="B385" s="515"/>
      <c r="C385" s="515"/>
      <c r="D385" s="524"/>
      <c r="E385" s="527"/>
      <c r="F385" s="530"/>
      <c r="G385" s="495"/>
      <c r="H385" s="533"/>
      <c r="I385" s="536"/>
      <c r="J385" s="539"/>
      <c r="K385" s="542"/>
      <c r="L385" s="495"/>
      <c r="M385" s="495"/>
      <c r="N385" s="533"/>
      <c r="O385" s="545"/>
      <c r="P385" s="518"/>
      <c r="Q385" s="507"/>
      <c r="R385" s="518"/>
      <c r="S385" s="507"/>
      <c r="T385" s="518"/>
      <c r="U385" s="507"/>
      <c r="V385" s="510"/>
      <c r="W385" s="507"/>
      <c r="X385" s="507"/>
      <c r="Y385" s="504"/>
      <c r="Z385" s="171"/>
      <c r="AA385" s="466"/>
      <c r="AB385" s="173"/>
      <c r="AC385" s="466"/>
      <c r="AD385" s="174" t="str">
        <f t="shared" si="36"/>
        <v/>
      </c>
      <c r="AE385" s="173"/>
      <c r="AF385" s="472" t="str">
        <f t="shared" si="37"/>
        <v/>
      </c>
      <c r="AG385" s="173"/>
      <c r="AH385" s="472" t="str">
        <f t="shared" si="38"/>
        <v/>
      </c>
      <c r="AI385" s="176" t="str">
        <f t="shared" si="39"/>
        <v/>
      </c>
      <c r="AJ385" s="177" t="str">
        <f>IFERROR(IF(AND(AD384="Probabilidad",AD385="Probabilidad"),(AJ384-(+AJ384*AI385)),IF(AND(AD384="Impacto",AD385="Probabilidad"),(AJ383-(+AJ383*AI385)),IF(AD385="Impacto",AJ384,""))),"")</f>
        <v/>
      </c>
      <c r="AK385" s="177" t="str">
        <f>IFERROR(IF(AND(AD384="Impacto",AD385="Impacto"),(AK384-(+AK384*AI385)),IF(AND(AD384="Probabilidad",AD385="Impacto"),(AK383-(+AK383*AI385)),IF(AD385="Probabilidad",AK384,""))),"")</f>
        <v/>
      </c>
      <c r="AL385" s="178"/>
      <c r="AM385" s="178"/>
      <c r="AN385" s="178"/>
      <c r="AO385" s="501"/>
      <c r="AP385" s="501"/>
      <c r="AQ385" s="504"/>
      <c r="AR385" s="501"/>
      <c r="AS385" s="501"/>
      <c r="AT385" s="504"/>
      <c r="AU385" s="504"/>
      <c r="AV385" s="504"/>
      <c r="AW385" s="518"/>
      <c r="AX385" s="495"/>
      <c r="AY385" s="495"/>
      <c r="AZ385" s="495"/>
      <c r="BA385" s="495"/>
      <c r="BB385" s="521"/>
      <c r="BC385" s="495"/>
      <c r="BD385" s="495"/>
      <c r="BE385" s="513"/>
      <c r="BF385" s="513"/>
      <c r="BG385" s="513"/>
      <c r="BH385" s="513"/>
      <c r="BI385" s="513"/>
      <c r="BJ385" s="495"/>
      <c r="BK385" s="495"/>
      <c r="BL385" s="498"/>
    </row>
    <row r="386" spans="1:64" ht="15" customHeight="1" x14ac:dyDescent="0.2">
      <c r="A386" s="160"/>
      <c r="B386" s="160"/>
      <c r="C386" s="160"/>
    </row>
    <row r="387" spans="1:64" x14ac:dyDescent="0.2">
      <c r="A387" s="160"/>
      <c r="B387" s="160"/>
      <c r="C387" s="160"/>
      <c r="F387" s="116">
        <v>63</v>
      </c>
      <c r="BB387" s="116">
        <v>63</v>
      </c>
    </row>
    <row r="388" spans="1:64" x14ac:dyDescent="0.2">
      <c r="A388" s="160"/>
      <c r="B388" s="160"/>
      <c r="C388" s="160"/>
    </row>
    <row r="389" spans="1:64" x14ac:dyDescent="0.2">
      <c r="A389" s="160"/>
      <c r="B389" s="160"/>
      <c r="C389" s="160"/>
    </row>
    <row r="390" spans="1:64" x14ac:dyDescent="0.2">
      <c r="A390" s="160"/>
      <c r="B390" s="160"/>
      <c r="C390" s="160"/>
    </row>
    <row r="391" spans="1:64" x14ac:dyDescent="0.2">
      <c r="A391" s="160"/>
      <c r="B391" s="160"/>
      <c r="C391" s="160"/>
    </row>
    <row r="392" spans="1:64" ht="71.25" customHeight="1" x14ac:dyDescent="0.2">
      <c r="A392" s="160"/>
      <c r="B392" s="160"/>
      <c r="C392" s="160"/>
    </row>
    <row r="393" spans="1:64" x14ac:dyDescent="0.2">
      <c r="A393" s="160"/>
      <c r="B393" s="160"/>
      <c r="C393" s="160"/>
    </row>
    <row r="394" spans="1:64" x14ac:dyDescent="0.2">
      <c r="A394" s="160"/>
      <c r="B394" s="160"/>
      <c r="C394" s="160"/>
    </row>
    <row r="395" spans="1:64" x14ac:dyDescent="0.2">
      <c r="A395" s="160"/>
      <c r="B395" s="160"/>
      <c r="C395" s="160"/>
    </row>
    <row r="396" spans="1:64" x14ac:dyDescent="0.2">
      <c r="A396" s="160"/>
      <c r="B396" s="160"/>
      <c r="C396" s="160"/>
    </row>
    <row r="397" spans="1:64" x14ac:dyDescent="0.2">
      <c r="A397" s="160"/>
      <c r="B397" s="160"/>
      <c r="C397" s="160"/>
    </row>
    <row r="398" spans="1:64" ht="76.5" customHeight="1" x14ac:dyDescent="0.2">
      <c r="A398" s="160"/>
      <c r="B398" s="160"/>
      <c r="C398" s="160"/>
    </row>
    <row r="399" spans="1:64" x14ac:dyDescent="0.2">
      <c r="A399" s="160"/>
      <c r="B399" s="160"/>
      <c r="C399" s="160"/>
    </row>
    <row r="400" spans="1:64" x14ac:dyDescent="0.2">
      <c r="A400" s="160"/>
      <c r="B400" s="160"/>
      <c r="C400" s="160"/>
    </row>
    <row r="401" spans="1:3" x14ac:dyDescent="0.2">
      <c r="A401" s="160"/>
      <c r="B401" s="160"/>
      <c r="C401" s="160"/>
    </row>
    <row r="402" spans="1:3" x14ac:dyDescent="0.2">
      <c r="A402" s="160"/>
      <c r="B402" s="160"/>
      <c r="C402" s="160"/>
    </row>
    <row r="403" spans="1:3" x14ac:dyDescent="0.2">
      <c r="A403" s="160"/>
      <c r="B403" s="160"/>
      <c r="C403" s="160"/>
    </row>
    <row r="404" spans="1:3" ht="89.25" customHeight="1" x14ac:dyDescent="0.2">
      <c r="A404" s="160"/>
      <c r="B404" s="160"/>
      <c r="C404" s="160"/>
    </row>
    <row r="405" spans="1:3" x14ac:dyDescent="0.2">
      <c r="A405" s="160"/>
      <c r="B405" s="160"/>
      <c r="C405" s="160"/>
    </row>
    <row r="406" spans="1:3" x14ac:dyDescent="0.2">
      <c r="A406" s="160"/>
      <c r="B406" s="160"/>
      <c r="C406" s="160"/>
    </row>
    <row r="407" spans="1:3" x14ac:dyDescent="0.2">
      <c r="A407" s="160"/>
      <c r="B407" s="160"/>
      <c r="C407" s="160"/>
    </row>
    <row r="408" spans="1:3" x14ac:dyDescent="0.2">
      <c r="A408" s="160"/>
      <c r="B408" s="160"/>
      <c r="C408" s="160"/>
    </row>
    <row r="409" spans="1:3" x14ac:dyDescent="0.2">
      <c r="A409" s="160"/>
      <c r="B409" s="160"/>
      <c r="C409" s="160"/>
    </row>
    <row r="410" spans="1:3" ht="76.5" customHeight="1" x14ac:dyDescent="0.2">
      <c r="A410" s="160"/>
      <c r="B410" s="160"/>
      <c r="C410" s="160"/>
    </row>
    <row r="411" spans="1:3" x14ac:dyDescent="0.2">
      <c r="A411" s="160"/>
      <c r="B411" s="160"/>
      <c r="C411" s="160"/>
    </row>
    <row r="412" spans="1:3" x14ac:dyDescent="0.2">
      <c r="A412" s="160"/>
      <c r="B412" s="160"/>
      <c r="C412" s="160"/>
    </row>
    <row r="413" spans="1:3" x14ac:dyDescent="0.2">
      <c r="A413" s="160"/>
      <c r="B413" s="160"/>
      <c r="C413" s="160"/>
    </row>
    <row r="414" spans="1:3" x14ac:dyDescent="0.2">
      <c r="A414" s="160"/>
      <c r="B414" s="160"/>
      <c r="C414" s="160"/>
    </row>
    <row r="415" spans="1:3" x14ac:dyDescent="0.2">
      <c r="A415" s="160"/>
      <c r="B415" s="160"/>
      <c r="C415" s="160"/>
    </row>
    <row r="416" spans="1:3" ht="70.5" customHeight="1" x14ac:dyDescent="0.2">
      <c r="A416" s="160"/>
      <c r="B416" s="160"/>
      <c r="C416" s="160"/>
    </row>
    <row r="417" spans="1:3" x14ac:dyDescent="0.2">
      <c r="A417" s="160"/>
      <c r="B417" s="160"/>
      <c r="C417" s="160"/>
    </row>
    <row r="418" spans="1:3" x14ac:dyDescent="0.2">
      <c r="A418" s="160"/>
      <c r="B418" s="160"/>
      <c r="C418" s="160"/>
    </row>
    <row r="419" spans="1:3" x14ac:dyDescent="0.2">
      <c r="A419" s="160"/>
      <c r="B419" s="160"/>
      <c r="C419" s="160"/>
    </row>
    <row r="420" spans="1:3" x14ac:dyDescent="0.2">
      <c r="A420" s="160"/>
      <c r="B420" s="160"/>
      <c r="C420" s="160"/>
    </row>
    <row r="421" spans="1:3" x14ac:dyDescent="0.2">
      <c r="A421" s="160"/>
      <c r="B421" s="160"/>
      <c r="C421" s="160"/>
    </row>
    <row r="422" spans="1:3" ht="76.5" customHeight="1" x14ac:dyDescent="0.2">
      <c r="A422" s="160"/>
      <c r="B422" s="160"/>
      <c r="C422" s="160"/>
    </row>
    <row r="423" spans="1:3" x14ac:dyDescent="0.2">
      <c r="A423" s="160"/>
      <c r="B423" s="160"/>
      <c r="C423" s="160"/>
    </row>
    <row r="424" spans="1:3" x14ac:dyDescent="0.2">
      <c r="A424" s="160"/>
      <c r="B424" s="160"/>
      <c r="C424" s="160"/>
    </row>
    <row r="425" spans="1:3" x14ac:dyDescent="0.2">
      <c r="A425" s="160"/>
      <c r="B425" s="160"/>
      <c r="C425" s="160"/>
    </row>
    <row r="426" spans="1:3" x14ac:dyDescent="0.2">
      <c r="A426" s="160"/>
      <c r="B426" s="160"/>
      <c r="C426" s="160"/>
    </row>
    <row r="427" spans="1:3" x14ac:dyDescent="0.2">
      <c r="A427" s="160"/>
      <c r="B427" s="160"/>
      <c r="C427" s="160"/>
    </row>
    <row r="428" spans="1:3" ht="76.5" customHeight="1" x14ac:dyDescent="0.2">
      <c r="A428" s="160"/>
      <c r="B428" s="160"/>
      <c r="C428" s="160"/>
    </row>
    <row r="429" spans="1:3" x14ac:dyDescent="0.2">
      <c r="A429" s="160"/>
      <c r="B429" s="160"/>
      <c r="C429" s="160"/>
    </row>
    <row r="430" spans="1:3" x14ac:dyDescent="0.2">
      <c r="A430" s="160"/>
      <c r="B430" s="160"/>
      <c r="C430" s="160"/>
    </row>
    <row r="431" spans="1:3" x14ac:dyDescent="0.2">
      <c r="A431" s="160"/>
      <c r="B431" s="160"/>
      <c r="C431" s="160"/>
    </row>
    <row r="432" spans="1:3" x14ac:dyDescent="0.2">
      <c r="A432" s="160"/>
      <c r="B432" s="160"/>
      <c r="C432" s="160"/>
    </row>
    <row r="433" spans="1:3" x14ac:dyDescent="0.2">
      <c r="A433" s="160"/>
      <c r="B433" s="160"/>
      <c r="C433" s="160"/>
    </row>
    <row r="434" spans="1:3" ht="135" customHeight="1" x14ac:dyDescent="0.2">
      <c r="A434" s="160"/>
      <c r="B434" s="160"/>
      <c r="C434" s="160"/>
    </row>
    <row r="435" spans="1:3" x14ac:dyDescent="0.2">
      <c r="A435" s="160"/>
      <c r="B435" s="160"/>
      <c r="C435" s="160"/>
    </row>
    <row r="436" spans="1:3" x14ac:dyDescent="0.2">
      <c r="A436" s="160"/>
      <c r="B436" s="160"/>
      <c r="C436" s="160"/>
    </row>
    <row r="437" spans="1:3" x14ac:dyDescent="0.2">
      <c r="A437" s="160"/>
      <c r="B437" s="160"/>
      <c r="C437" s="160"/>
    </row>
    <row r="438" spans="1:3" x14ac:dyDescent="0.2">
      <c r="A438" s="160"/>
      <c r="B438" s="160"/>
      <c r="C438" s="160"/>
    </row>
    <row r="439" spans="1:3" x14ac:dyDescent="0.2">
      <c r="A439" s="160"/>
      <c r="B439" s="160"/>
      <c r="C439" s="160"/>
    </row>
    <row r="440" spans="1:3" ht="105" customHeight="1" x14ac:dyDescent="0.2">
      <c r="A440" s="160"/>
      <c r="B440" s="160"/>
      <c r="C440" s="160"/>
    </row>
    <row r="441" spans="1:3" x14ac:dyDescent="0.2">
      <c r="A441" s="160"/>
      <c r="B441" s="160"/>
      <c r="C441" s="160"/>
    </row>
    <row r="442" spans="1:3" x14ac:dyDescent="0.2">
      <c r="A442" s="160"/>
      <c r="B442" s="160"/>
      <c r="C442" s="160"/>
    </row>
    <row r="443" spans="1:3" x14ac:dyDescent="0.2">
      <c r="A443" s="160"/>
      <c r="B443" s="160"/>
      <c r="C443" s="160"/>
    </row>
    <row r="444" spans="1:3" x14ac:dyDescent="0.2">
      <c r="A444" s="160"/>
      <c r="B444" s="160"/>
      <c r="C444" s="160"/>
    </row>
    <row r="445" spans="1:3" x14ac:dyDescent="0.2">
      <c r="A445" s="160"/>
      <c r="B445" s="160"/>
      <c r="C445" s="160"/>
    </row>
    <row r="446" spans="1:3" ht="77.25" customHeight="1" x14ac:dyDescent="0.2">
      <c r="A446" s="160"/>
      <c r="B446" s="160"/>
      <c r="C446" s="160"/>
    </row>
    <row r="447" spans="1:3" x14ac:dyDescent="0.2">
      <c r="A447" s="160"/>
      <c r="B447" s="160"/>
      <c r="C447" s="160"/>
    </row>
    <row r="448" spans="1:3" x14ac:dyDescent="0.2">
      <c r="A448" s="160"/>
      <c r="B448" s="160"/>
      <c r="C448" s="160"/>
    </row>
    <row r="449" spans="1:3" x14ac:dyDescent="0.2">
      <c r="A449" s="160"/>
      <c r="B449" s="160"/>
      <c r="C449" s="160"/>
    </row>
    <row r="450" spans="1:3" x14ac:dyDescent="0.2">
      <c r="A450" s="160"/>
      <c r="B450" s="160"/>
      <c r="C450" s="160"/>
    </row>
    <row r="451" spans="1:3" x14ac:dyDescent="0.2">
      <c r="A451" s="160"/>
      <c r="B451" s="160"/>
      <c r="C451" s="160"/>
    </row>
    <row r="452" spans="1:3" x14ac:dyDescent="0.2">
      <c r="A452" s="160"/>
      <c r="B452" s="160"/>
      <c r="C452" s="160"/>
    </row>
    <row r="453" spans="1:3" x14ac:dyDescent="0.2">
      <c r="A453" s="160"/>
      <c r="B453" s="160"/>
      <c r="C453" s="160"/>
    </row>
    <row r="454" spans="1:3" x14ac:dyDescent="0.2">
      <c r="A454" s="160"/>
      <c r="B454" s="160"/>
      <c r="C454" s="160"/>
    </row>
    <row r="455" spans="1:3" x14ac:dyDescent="0.2">
      <c r="A455" s="160"/>
      <c r="B455" s="160"/>
      <c r="C455" s="160"/>
    </row>
    <row r="456" spans="1:3" x14ac:dyDescent="0.2">
      <c r="A456" s="160"/>
      <c r="B456" s="160"/>
      <c r="C456" s="160"/>
    </row>
    <row r="457" spans="1:3" x14ac:dyDescent="0.2">
      <c r="A457" s="160"/>
      <c r="B457" s="160"/>
      <c r="C457" s="160"/>
    </row>
    <row r="458" spans="1:3" ht="90" customHeight="1" x14ac:dyDescent="0.2">
      <c r="A458" s="160"/>
      <c r="B458" s="160"/>
      <c r="C458" s="160"/>
    </row>
    <row r="459" spans="1:3" x14ac:dyDescent="0.2">
      <c r="A459" s="160"/>
      <c r="B459" s="160"/>
      <c r="C459" s="160"/>
    </row>
    <row r="460" spans="1:3" x14ac:dyDescent="0.2">
      <c r="A460" s="160"/>
      <c r="B460" s="160"/>
      <c r="C460" s="160"/>
    </row>
    <row r="461" spans="1:3" x14ac:dyDescent="0.2">
      <c r="A461" s="160"/>
      <c r="B461" s="160"/>
      <c r="C461" s="160"/>
    </row>
    <row r="462" spans="1:3" x14ac:dyDescent="0.2">
      <c r="A462" s="160"/>
      <c r="B462" s="160"/>
      <c r="C462" s="160"/>
    </row>
    <row r="463" spans="1:3" x14ac:dyDescent="0.2">
      <c r="A463" s="160"/>
      <c r="B463" s="160"/>
      <c r="C463" s="160"/>
    </row>
    <row r="464" spans="1:3" ht="70.5" customHeight="1" x14ac:dyDescent="0.2">
      <c r="A464" s="160"/>
      <c r="B464" s="160"/>
      <c r="C464" s="160"/>
    </row>
    <row r="465" spans="1:3" x14ac:dyDescent="0.2">
      <c r="A465" s="160"/>
      <c r="B465" s="160"/>
      <c r="C465" s="160"/>
    </row>
    <row r="466" spans="1:3" x14ac:dyDescent="0.2">
      <c r="A466" s="160"/>
      <c r="B466" s="160"/>
      <c r="C466" s="160"/>
    </row>
    <row r="467" spans="1:3" x14ac:dyDescent="0.2">
      <c r="A467" s="160"/>
      <c r="B467" s="160"/>
      <c r="C467" s="160"/>
    </row>
    <row r="468" spans="1:3" x14ac:dyDescent="0.2">
      <c r="A468" s="160"/>
      <c r="B468" s="160"/>
      <c r="C468" s="160"/>
    </row>
    <row r="469" spans="1:3" x14ac:dyDescent="0.2">
      <c r="A469" s="160"/>
      <c r="B469" s="160"/>
      <c r="C469" s="160"/>
    </row>
    <row r="470" spans="1:3" x14ac:dyDescent="0.2">
      <c r="A470" s="160"/>
      <c r="B470" s="160"/>
      <c r="C470" s="160"/>
    </row>
    <row r="471" spans="1:3" x14ac:dyDescent="0.2">
      <c r="A471" s="160"/>
      <c r="B471" s="160"/>
      <c r="C471" s="160"/>
    </row>
    <row r="472" spans="1:3" x14ac:dyDescent="0.2">
      <c r="A472" s="160"/>
      <c r="B472" s="160"/>
      <c r="C472" s="160"/>
    </row>
    <row r="473" spans="1:3" x14ac:dyDescent="0.2">
      <c r="A473" s="160"/>
      <c r="B473" s="160"/>
      <c r="C473" s="160"/>
    </row>
    <row r="474" spans="1:3" x14ac:dyDescent="0.2">
      <c r="A474" s="160"/>
      <c r="B474" s="160"/>
      <c r="C474" s="160"/>
    </row>
    <row r="475" spans="1:3" x14ac:dyDescent="0.2">
      <c r="A475" s="160"/>
      <c r="B475" s="160"/>
      <c r="C475" s="160"/>
    </row>
    <row r="476" spans="1:3" x14ac:dyDescent="0.2">
      <c r="A476" s="160"/>
      <c r="B476" s="160"/>
      <c r="C476" s="160"/>
    </row>
    <row r="477" spans="1:3" x14ac:dyDescent="0.2">
      <c r="A477" s="160"/>
      <c r="B477" s="160"/>
      <c r="C477" s="160"/>
    </row>
    <row r="478" spans="1:3" x14ac:dyDescent="0.2">
      <c r="A478" s="160"/>
      <c r="B478" s="160"/>
      <c r="C478" s="160"/>
    </row>
    <row r="479" spans="1:3" x14ac:dyDescent="0.2">
      <c r="A479" s="160"/>
      <c r="B479" s="160"/>
      <c r="C479" s="160"/>
    </row>
    <row r="480" spans="1:3" x14ac:dyDescent="0.2">
      <c r="A480" s="160"/>
      <c r="B480" s="160"/>
      <c r="C480" s="160"/>
    </row>
    <row r="481" spans="1:3" x14ac:dyDescent="0.2">
      <c r="A481" s="160"/>
      <c r="B481" s="160"/>
      <c r="C481" s="160"/>
    </row>
    <row r="482" spans="1:3" x14ac:dyDescent="0.2">
      <c r="A482" s="160"/>
      <c r="B482" s="160"/>
      <c r="C482" s="160"/>
    </row>
    <row r="483" spans="1:3" x14ac:dyDescent="0.2">
      <c r="A483" s="160"/>
      <c r="B483" s="160"/>
      <c r="C483" s="160"/>
    </row>
    <row r="484" spans="1:3" x14ac:dyDescent="0.2">
      <c r="A484" s="160"/>
      <c r="B484" s="160"/>
      <c r="C484" s="160"/>
    </row>
    <row r="485" spans="1:3" x14ac:dyDescent="0.2">
      <c r="A485" s="160"/>
      <c r="B485" s="160"/>
      <c r="C485" s="160"/>
    </row>
    <row r="486" spans="1:3" x14ac:dyDescent="0.2">
      <c r="A486" s="160"/>
      <c r="B486" s="160"/>
      <c r="C486" s="160"/>
    </row>
    <row r="487" spans="1:3" x14ac:dyDescent="0.2">
      <c r="A487" s="160"/>
      <c r="B487" s="160"/>
      <c r="C487" s="160"/>
    </row>
    <row r="488" spans="1:3" x14ac:dyDescent="0.2">
      <c r="A488" s="160"/>
      <c r="B488" s="160"/>
      <c r="C488" s="160"/>
    </row>
    <row r="489" spans="1:3" x14ac:dyDescent="0.2">
      <c r="A489" s="160"/>
      <c r="B489" s="160"/>
      <c r="C489" s="160"/>
    </row>
    <row r="490" spans="1:3" x14ac:dyDescent="0.2">
      <c r="A490" s="160"/>
      <c r="B490" s="160"/>
      <c r="C490" s="160"/>
    </row>
    <row r="491" spans="1:3" x14ac:dyDescent="0.2">
      <c r="A491" s="160"/>
      <c r="B491" s="160"/>
      <c r="C491" s="160"/>
    </row>
    <row r="492" spans="1:3" x14ac:dyDescent="0.2">
      <c r="A492" s="160"/>
      <c r="B492" s="160"/>
      <c r="C492" s="160"/>
    </row>
    <row r="493" spans="1:3" x14ac:dyDescent="0.2">
      <c r="A493" s="160"/>
      <c r="B493" s="160"/>
      <c r="C493" s="160"/>
    </row>
    <row r="494" spans="1:3" x14ac:dyDescent="0.2">
      <c r="A494" s="160"/>
      <c r="B494" s="160"/>
      <c r="C494" s="160"/>
    </row>
    <row r="495" spans="1:3" x14ac:dyDescent="0.2">
      <c r="A495" s="160"/>
      <c r="B495" s="160"/>
      <c r="C495" s="160"/>
    </row>
    <row r="496" spans="1:3" x14ac:dyDescent="0.2">
      <c r="A496" s="160"/>
      <c r="B496" s="160"/>
      <c r="C496" s="160"/>
    </row>
    <row r="497" spans="1:3" x14ac:dyDescent="0.2">
      <c r="A497" s="160"/>
      <c r="B497" s="160"/>
      <c r="C497" s="160"/>
    </row>
    <row r="498" spans="1:3" x14ac:dyDescent="0.2">
      <c r="A498" s="160"/>
      <c r="B498" s="160"/>
      <c r="C498" s="160"/>
    </row>
    <row r="499" spans="1:3" x14ac:dyDescent="0.2">
      <c r="A499" s="160"/>
      <c r="B499" s="160"/>
      <c r="C499" s="160"/>
    </row>
    <row r="500" spans="1:3" x14ac:dyDescent="0.2">
      <c r="A500" s="160"/>
      <c r="B500" s="160"/>
      <c r="C500" s="160"/>
    </row>
    <row r="501" spans="1:3" x14ac:dyDescent="0.2">
      <c r="A501" s="160"/>
      <c r="B501" s="160"/>
      <c r="C501" s="160"/>
    </row>
    <row r="502" spans="1:3" x14ac:dyDescent="0.2">
      <c r="A502" s="160"/>
      <c r="B502" s="160"/>
      <c r="C502" s="160"/>
    </row>
    <row r="503" spans="1:3" x14ac:dyDescent="0.2">
      <c r="A503" s="160"/>
      <c r="B503" s="160"/>
      <c r="C503" s="160"/>
    </row>
    <row r="504" spans="1:3" x14ac:dyDescent="0.2">
      <c r="A504" s="160"/>
      <c r="B504" s="160"/>
      <c r="C504" s="160"/>
    </row>
    <row r="505" spans="1:3" x14ac:dyDescent="0.2">
      <c r="A505" s="160"/>
      <c r="B505" s="160"/>
      <c r="C505" s="160"/>
    </row>
    <row r="506" spans="1:3" x14ac:dyDescent="0.2">
      <c r="A506" s="160"/>
      <c r="B506" s="160"/>
      <c r="C506" s="160"/>
    </row>
    <row r="507" spans="1:3" x14ac:dyDescent="0.2">
      <c r="A507" s="160"/>
      <c r="B507" s="160"/>
      <c r="C507" s="160"/>
    </row>
    <row r="508" spans="1:3" x14ac:dyDescent="0.2">
      <c r="A508" s="160"/>
      <c r="B508" s="160"/>
      <c r="C508" s="160"/>
    </row>
    <row r="509" spans="1:3" x14ac:dyDescent="0.2">
      <c r="A509" s="160"/>
      <c r="B509" s="160"/>
      <c r="C509" s="160"/>
    </row>
    <row r="510" spans="1:3" x14ac:dyDescent="0.2">
      <c r="A510" s="160"/>
      <c r="B510" s="160"/>
      <c r="C510" s="160"/>
    </row>
    <row r="511" spans="1:3" x14ac:dyDescent="0.2">
      <c r="A511" s="160"/>
      <c r="B511" s="160"/>
      <c r="C511" s="160"/>
    </row>
    <row r="512" spans="1:3" x14ac:dyDescent="0.2">
      <c r="A512" s="160"/>
      <c r="B512" s="160"/>
      <c r="C512" s="160"/>
    </row>
    <row r="513" spans="1:3" x14ac:dyDescent="0.2">
      <c r="A513" s="160"/>
      <c r="B513" s="160"/>
      <c r="C513" s="160"/>
    </row>
    <row r="514" spans="1:3" x14ac:dyDescent="0.2">
      <c r="A514" s="160"/>
      <c r="B514" s="160"/>
      <c r="C514" s="160"/>
    </row>
    <row r="515" spans="1:3" x14ac:dyDescent="0.2">
      <c r="A515" s="160"/>
      <c r="B515" s="160"/>
      <c r="C515" s="160"/>
    </row>
    <row r="516" spans="1:3" x14ac:dyDescent="0.2">
      <c r="A516" s="160"/>
      <c r="B516" s="160"/>
      <c r="C516" s="160"/>
    </row>
    <row r="517" spans="1:3" x14ac:dyDescent="0.2">
      <c r="A517" s="160"/>
      <c r="B517" s="160"/>
      <c r="C517" s="160"/>
    </row>
    <row r="518" spans="1:3" x14ac:dyDescent="0.2">
      <c r="A518" s="160"/>
      <c r="B518" s="160"/>
      <c r="C518" s="160"/>
    </row>
    <row r="519" spans="1:3" x14ac:dyDescent="0.2">
      <c r="A519" s="160"/>
      <c r="B519" s="160"/>
      <c r="C519" s="160"/>
    </row>
    <row r="520" spans="1:3" x14ac:dyDescent="0.2">
      <c r="A520" s="160"/>
      <c r="B520" s="160"/>
      <c r="C520" s="160"/>
    </row>
    <row r="521" spans="1:3" x14ac:dyDescent="0.2">
      <c r="A521" s="160"/>
      <c r="B521" s="160"/>
      <c r="C521" s="160"/>
    </row>
    <row r="522" spans="1:3" x14ac:dyDescent="0.2">
      <c r="A522" s="160"/>
      <c r="B522" s="160"/>
      <c r="C522" s="160"/>
    </row>
    <row r="523" spans="1:3" x14ac:dyDescent="0.2">
      <c r="A523" s="160"/>
      <c r="B523" s="160"/>
      <c r="C523" s="160"/>
    </row>
  </sheetData>
  <sheetProtection formatCells="0" formatColumns="0" formatRows="0"/>
  <autoFilter ref="A10:BL385" xr:uid="{662BDF3E-6C30-4C88-A50A-5744DD08B73F}">
    <filterColumn colId="3" showButton="0"/>
    <filterColumn colId="4" showButton="0"/>
    <filterColumn colId="15" showButton="0"/>
    <filterColumn colId="17" showButton="0"/>
    <filterColumn colId="19" showButton="0"/>
    <filterColumn colId="21" showButton="0"/>
    <filterColumn colId="30" showButton="0"/>
    <filterColumn colId="32" showButton="0"/>
    <filterColumn colId="41" showButton="0"/>
    <filterColumn colId="44" showButton="0"/>
  </autoFilter>
  <dataConsolidate/>
  <mergeCells count="2976">
    <mergeCell ref="K11:K16"/>
    <mergeCell ref="L23:L28"/>
    <mergeCell ref="E29:E31"/>
    <mergeCell ref="H23:H28"/>
    <mergeCell ref="B2:K2"/>
    <mergeCell ref="B3:K3"/>
    <mergeCell ref="AP10:AQ10"/>
    <mergeCell ref="J11:J16"/>
    <mergeCell ref="J17:J22"/>
    <mergeCell ref="J23:J28"/>
    <mergeCell ref="P10:Q10"/>
    <mergeCell ref="AQ11:AQ16"/>
    <mergeCell ref="AQ17:AQ22"/>
    <mergeCell ref="AQ23:AQ28"/>
    <mergeCell ref="O23:O28"/>
    <mergeCell ref="P23:P28"/>
    <mergeCell ref="Q23:Q28"/>
    <mergeCell ref="M23:M28"/>
    <mergeCell ref="S17:S22"/>
    <mergeCell ref="N23:N28"/>
    <mergeCell ref="K29:K31"/>
    <mergeCell ref="K17:K22"/>
    <mergeCell ref="K23:K28"/>
    <mergeCell ref="D23:D28"/>
    <mergeCell ref="G23:G28"/>
    <mergeCell ref="I23:I28"/>
    <mergeCell ref="H11:H16"/>
    <mergeCell ref="H17:H22"/>
    <mergeCell ref="V23:V28"/>
    <mergeCell ref="W23:W28"/>
    <mergeCell ref="Y23:Y28"/>
    <mergeCell ref="AP23:AP28"/>
    <mergeCell ref="K32:K37"/>
    <mergeCell ref="H29:H31"/>
    <mergeCell ref="J29:J31"/>
    <mergeCell ref="J32:J37"/>
    <mergeCell ref="F17:F22"/>
    <mergeCell ref="F23:F28"/>
    <mergeCell ref="Y29:Y31"/>
    <mergeCell ref="AO32:AO37"/>
    <mergeCell ref="F32:F37"/>
    <mergeCell ref="H32:H37"/>
    <mergeCell ref="D10:F10"/>
    <mergeCell ref="L50:L55"/>
    <mergeCell ref="L38:L43"/>
    <mergeCell ref="I38:I43"/>
    <mergeCell ref="H44:H49"/>
    <mergeCell ref="H50:H55"/>
    <mergeCell ref="F38:F43"/>
    <mergeCell ref="F44:F49"/>
    <mergeCell ref="F50:F55"/>
    <mergeCell ref="H38:H43"/>
    <mergeCell ref="L44:L49"/>
    <mergeCell ref="G38:G43"/>
    <mergeCell ref="G44:G49"/>
    <mergeCell ref="I44:I49"/>
    <mergeCell ref="K38:K43"/>
    <mergeCell ref="K44:K49"/>
    <mergeCell ref="K50:K55"/>
    <mergeCell ref="L32:L37"/>
    <mergeCell ref="D17:D22"/>
    <mergeCell ref="G17:G22"/>
    <mergeCell ref="I17:I22"/>
    <mergeCell ref="I11:I16"/>
    <mergeCell ref="A8:A10"/>
    <mergeCell ref="E11:E16"/>
    <mergeCell ref="E17:E22"/>
    <mergeCell ref="E23:E28"/>
    <mergeCell ref="D11:D16"/>
    <mergeCell ref="G11:G16"/>
    <mergeCell ref="A11:A28"/>
    <mergeCell ref="B11:B28"/>
    <mergeCell ref="C11:C28"/>
    <mergeCell ref="F11:F16"/>
    <mergeCell ref="B4:K4"/>
    <mergeCell ref="A6:K6"/>
    <mergeCell ref="A1:K1"/>
    <mergeCell ref="BF38:BF43"/>
    <mergeCell ref="BG38:BG43"/>
    <mergeCell ref="BJ44:BJ49"/>
    <mergeCell ref="X32:X37"/>
    <mergeCell ref="AW38:AW43"/>
    <mergeCell ref="T38:T43"/>
    <mergeCell ref="U38:U43"/>
    <mergeCell ref="V38:V43"/>
    <mergeCell ref="W38:W43"/>
    <mergeCell ref="Y38:Y43"/>
    <mergeCell ref="AY44:AY49"/>
    <mergeCell ref="AT44:AT49"/>
    <mergeCell ref="Y44:Y49"/>
    <mergeCell ref="X44:X49"/>
    <mergeCell ref="AV38:AV43"/>
    <mergeCell ref="AV44:AV49"/>
    <mergeCell ref="AR44:AR49"/>
    <mergeCell ref="AQ44:AQ49"/>
    <mergeCell ref="AP44:AP49"/>
    <mergeCell ref="BK44:BK49"/>
    <mergeCell ref="BL44:BL49"/>
    <mergeCell ref="BB44:BB49"/>
    <mergeCell ref="BC44:BC49"/>
    <mergeCell ref="BD44:BD49"/>
    <mergeCell ref="BE44:BE49"/>
    <mergeCell ref="BF44:BF49"/>
    <mergeCell ref="BG44:BG49"/>
    <mergeCell ref="BH44:BH49"/>
    <mergeCell ref="BI44:BI49"/>
    <mergeCell ref="AZ44:AZ49"/>
    <mergeCell ref="BA44:BA49"/>
    <mergeCell ref="U44:U49"/>
    <mergeCell ref="B8:B10"/>
    <mergeCell ref="C8:C10"/>
    <mergeCell ref="T17:T22"/>
    <mergeCell ref="U17:U22"/>
    <mergeCell ref="U23:U28"/>
    <mergeCell ref="S23:S28"/>
    <mergeCell ref="T23:T28"/>
    <mergeCell ref="T29:T31"/>
    <mergeCell ref="P44:P49"/>
    <mergeCell ref="Q44:Q49"/>
    <mergeCell ref="R44:R49"/>
    <mergeCell ref="AQ38:AQ43"/>
    <mergeCell ref="AT38:AT43"/>
    <mergeCell ref="N44:N49"/>
    <mergeCell ref="O44:O49"/>
    <mergeCell ref="AP38:AP43"/>
    <mergeCell ref="AX44:AX49"/>
    <mergeCell ref="AX32:AX37"/>
    <mergeCell ref="AY32:AY37"/>
    <mergeCell ref="J50:J55"/>
    <mergeCell ref="J38:J43"/>
    <mergeCell ref="BL38:BL43"/>
    <mergeCell ref="M50:M55"/>
    <mergeCell ref="S44:S49"/>
    <mergeCell ref="W44:W49"/>
    <mergeCell ref="V44:V49"/>
    <mergeCell ref="T50:T55"/>
    <mergeCell ref="AO38:AO43"/>
    <mergeCell ref="X50:X55"/>
    <mergeCell ref="M38:M43"/>
    <mergeCell ref="S38:S43"/>
    <mergeCell ref="N38:N43"/>
    <mergeCell ref="O38:O43"/>
    <mergeCell ref="P38:P43"/>
    <mergeCell ref="AO44:AO49"/>
    <mergeCell ref="BH38:BH43"/>
    <mergeCell ref="BI38:BI43"/>
    <mergeCell ref="AZ38:AZ43"/>
    <mergeCell ref="BA38:BA43"/>
    <mergeCell ref="BB38:BB43"/>
    <mergeCell ref="BC38:BC43"/>
    <mergeCell ref="BD38:BD43"/>
    <mergeCell ref="BE38:BE43"/>
    <mergeCell ref="AX38:AX43"/>
    <mergeCell ref="AY38:AY43"/>
    <mergeCell ref="BJ38:BJ43"/>
    <mergeCell ref="BK38:BK43"/>
    <mergeCell ref="J44:J49"/>
    <mergeCell ref="M44:M49"/>
    <mergeCell ref="N50:N55"/>
    <mergeCell ref="O50:O55"/>
    <mergeCell ref="X38:X43"/>
    <mergeCell ref="AR38:AR43"/>
    <mergeCell ref="T32:T37"/>
    <mergeCell ref="AQ32:AQ37"/>
    <mergeCell ref="AR32:AR37"/>
    <mergeCell ref="AW32:AW37"/>
    <mergeCell ref="AS38:AS43"/>
    <mergeCell ref="Q38:Q43"/>
    <mergeCell ref="R38:R43"/>
    <mergeCell ref="AU32:AU37"/>
    <mergeCell ref="W29:W31"/>
    <mergeCell ref="AY29:AY31"/>
    <mergeCell ref="AZ29:AZ31"/>
    <mergeCell ref="BA29:BA31"/>
    <mergeCell ref="AU38:AU43"/>
    <mergeCell ref="AU44:AU49"/>
    <mergeCell ref="AV29:AV31"/>
    <mergeCell ref="AV32:AV37"/>
    <mergeCell ref="BL32:BL37"/>
    <mergeCell ref="BB32:BB37"/>
    <mergeCell ref="BC32:BC37"/>
    <mergeCell ref="BD32:BD37"/>
    <mergeCell ref="BE32:BE37"/>
    <mergeCell ref="BF32:BF37"/>
    <mergeCell ref="BG32:BG37"/>
    <mergeCell ref="BH32:BH37"/>
    <mergeCell ref="BI32:BI37"/>
    <mergeCell ref="AZ32:AZ37"/>
    <mergeCell ref="BA32:BA37"/>
    <mergeCell ref="W32:W37"/>
    <mergeCell ref="Y32:Y37"/>
    <mergeCell ref="AP32:AP37"/>
    <mergeCell ref="AS32:AS37"/>
    <mergeCell ref="AT32:AT37"/>
    <mergeCell ref="AQ29:AQ31"/>
    <mergeCell ref="AP29:AP31"/>
    <mergeCell ref="AO29:AO31"/>
    <mergeCell ref="AR29:AR31"/>
    <mergeCell ref="BK32:BK37"/>
    <mergeCell ref="BG29:BG31"/>
    <mergeCell ref="D32:D37"/>
    <mergeCell ref="G32:G37"/>
    <mergeCell ref="I32:I37"/>
    <mergeCell ref="BJ32:BJ37"/>
    <mergeCell ref="E32:E37"/>
    <mergeCell ref="D29:D31"/>
    <mergeCell ref="G29:G31"/>
    <mergeCell ref="I29:I31"/>
    <mergeCell ref="AX29:AX31"/>
    <mergeCell ref="N29:N31"/>
    <mergeCell ref="O29:O31"/>
    <mergeCell ref="P29:P31"/>
    <mergeCell ref="Q29:Q31"/>
    <mergeCell ref="R29:R31"/>
    <mergeCell ref="S29:S31"/>
    <mergeCell ref="AT29:AT31"/>
    <mergeCell ref="F29:F31"/>
    <mergeCell ref="AS29:AS31"/>
    <mergeCell ref="AU29:AU31"/>
    <mergeCell ref="U32:U37"/>
    <mergeCell ref="V32:V37"/>
    <mergeCell ref="M32:M37"/>
    <mergeCell ref="N32:N37"/>
    <mergeCell ref="O32:O37"/>
    <mergeCell ref="P32:P37"/>
    <mergeCell ref="R32:R37"/>
    <mergeCell ref="S32:S37"/>
    <mergeCell ref="X29:X31"/>
    <mergeCell ref="BB29:BB31"/>
    <mergeCell ref="BC29:BC31"/>
    <mergeCell ref="BD29:BD31"/>
    <mergeCell ref="BE29:BE31"/>
    <mergeCell ref="AS23:AS28"/>
    <mergeCell ref="BB23:BB28"/>
    <mergeCell ref="BC23:BC28"/>
    <mergeCell ref="BD23:BD28"/>
    <mergeCell ref="BE23:BE28"/>
    <mergeCell ref="BF23:BF28"/>
    <mergeCell ref="BG23:BG28"/>
    <mergeCell ref="BI23:BI28"/>
    <mergeCell ref="BH23:BH28"/>
    <mergeCell ref="AX23:AX28"/>
    <mergeCell ref="AY23:AY28"/>
    <mergeCell ref="AW23:AW28"/>
    <mergeCell ref="AZ23:AZ28"/>
    <mergeCell ref="BA23:BA28"/>
    <mergeCell ref="X23:X28"/>
    <mergeCell ref="AU23:AU28"/>
    <mergeCell ref="AT23:AT28"/>
    <mergeCell ref="AO23:AO28"/>
    <mergeCell ref="AR23:AR28"/>
    <mergeCell ref="AV23:AV28"/>
    <mergeCell ref="P17:P22"/>
    <mergeCell ref="Q17:Q22"/>
    <mergeCell ref="BJ17:BJ22"/>
    <mergeCell ref="AP17:AP22"/>
    <mergeCell ref="AS17:AS22"/>
    <mergeCell ref="BF17:BF22"/>
    <mergeCell ref="BG17:BG22"/>
    <mergeCell ref="BH17:BH22"/>
    <mergeCell ref="BI17:BI22"/>
    <mergeCell ref="AZ17:AZ22"/>
    <mergeCell ref="BA17:BA22"/>
    <mergeCell ref="BB17:BB22"/>
    <mergeCell ref="BC17:BC22"/>
    <mergeCell ref="BD17:BD22"/>
    <mergeCell ref="BE17:BE22"/>
    <mergeCell ref="AO17:AO22"/>
    <mergeCell ref="AR17:AR22"/>
    <mergeCell ref="AV17:AV22"/>
    <mergeCell ref="BC8:BL8"/>
    <mergeCell ref="N9:O9"/>
    <mergeCell ref="P9:Q9"/>
    <mergeCell ref="AE9:AN9"/>
    <mergeCell ref="BE9:BH9"/>
    <mergeCell ref="BJ9:BL9"/>
    <mergeCell ref="Z9:AC9"/>
    <mergeCell ref="AO8:AW8"/>
    <mergeCell ref="R9:W9"/>
    <mergeCell ref="D8:O8"/>
    <mergeCell ref="P8:Y8"/>
    <mergeCell ref="AO9:AQ9"/>
    <mergeCell ref="AR9:AT9"/>
    <mergeCell ref="Z8:AN8"/>
    <mergeCell ref="AX8:BB9"/>
    <mergeCell ref="BF11:BF16"/>
    <mergeCell ref="BG11:BG16"/>
    <mergeCell ref="AO11:AO16"/>
    <mergeCell ref="AR11:AR16"/>
    <mergeCell ref="BC9:BD9"/>
    <mergeCell ref="S11:S16"/>
    <mergeCell ref="T11:T16"/>
    <mergeCell ref="U11:U16"/>
    <mergeCell ref="V11:V16"/>
    <mergeCell ref="Y11:Y16"/>
    <mergeCell ref="AP11:AP16"/>
    <mergeCell ref="AS11:AS16"/>
    <mergeCell ref="AV11:AV16"/>
    <mergeCell ref="AW11:AW16"/>
    <mergeCell ref="AX11:AX16"/>
    <mergeCell ref="AY11:AY16"/>
    <mergeCell ref="AZ11:AZ16"/>
    <mergeCell ref="R11:R16"/>
    <mergeCell ref="L11:L16"/>
    <mergeCell ref="M11:M16"/>
    <mergeCell ref="N11:N16"/>
    <mergeCell ref="O11:O16"/>
    <mergeCell ref="P11:P16"/>
    <mergeCell ref="Q11:Q16"/>
    <mergeCell ref="AX17:AX22"/>
    <mergeCell ref="AY17:AY22"/>
    <mergeCell ref="V17:V22"/>
    <mergeCell ref="W17:W22"/>
    <mergeCell ref="Y17:Y22"/>
    <mergeCell ref="X17:X22"/>
    <mergeCell ref="R23:R28"/>
    <mergeCell ref="AS10:AT10"/>
    <mergeCell ref="AU11:AU16"/>
    <mergeCell ref="AU17:AU22"/>
    <mergeCell ref="AT11:AT16"/>
    <mergeCell ref="AT17:AT22"/>
    <mergeCell ref="R10:S10"/>
    <mergeCell ref="T10:U10"/>
    <mergeCell ref="W11:W16"/>
    <mergeCell ref="X11:X16"/>
    <mergeCell ref="V10:W10"/>
    <mergeCell ref="AE10:AF10"/>
    <mergeCell ref="AG10:AH10"/>
    <mergeCell ref="R17:R22"/>
    <mergeCell ref="L17:L22"/>
    <mergeCell ref="M17:M22"/>
    <mergeCell ref="AW17:AW22"/>
    <mergeCell ref="N17:N22"/>
    <mergeCell ref="O17:O22"/>
    <mergeCell ref="BL17:BL22"/>
    <mergeCell ref="BK23:BK28"/>
    <mergeCell ref="BL23:BL28"/>
    <mergeCell ref="BJ29:BJ31"/>
    <mergeCell ref="BK29:BK31"/>
    <mergeCell ref="BL29:BL31"/>
    <mergeCell ref="BJ11:BJ16"/>
    <mergeCell ref="AX50:AX55"/>
    <mergeCell ref="AY50:AY55"/>
    <mergeCell ref="AZ50:AZ55"/>
    <mergeCell ref="BA50:BA55"/>
    <mergeCell ref="BB50:BB55"/>
    <mergeCell ref="BC50:BC55"/>
    <mergeCell ref="BD50:BD55"/>
    <mergeCell ref="BE50:BE55"/>
    <mergeCell ref="BF50:BF55"/>
    <mergeCell ref="BK11:BK16"/>
    <mergeCell ref="BL11:BL16"/>
    <mergeCell ref="BB11:BB16"/>
    <mergeCell ref="BC11:BC16"/>
    <mergeCell ref="BH11:BH16"/>
    <mergeCell ref="BI11:BI16"/>
    <mergeCell ref="BE11:BE16"/>
    <mergeCell ref="BG50:BG55"/>
    <mergeCell ref="BA11:BA16"/>
    <mergeCell ref="BD11:BD16"/>
    <mergeCell ref="BK17:BK22"/>
    <mergeCell ref="BJ23:BJ28"/>
    <mergeCell ref="BF29:BF31"/>
    <mergeCell ref="BH29:BH31"/>
    <mergeCell ref="BI29:BI31"/>
    <mergeCell ref="BH50:BH55"/>
    <mergeCell ref="BI50:BI55"/>
    <mergeCell ref="BJ50:BJ55"/>
    <mergeCell ref="BK50:BK55"/>
    <mergeCell ref="BL50:BL55"/>
    <mergeCell ref="P50:P55"/>
    <mergeCell ref="Q50:Q55"/>
    <mergeCell ref="R50:R55"/>
    <mergeCell ref="S50:S55"/>
    <mergeCell ref="AO50:AO55"/>
    <mergeCell ref="AR50:AR55"/>
    <mergeCell ref="AQ50:AQ55"/>
    <mergeCell ref="AT50:AT55"/>
    <mergeCell ref="AU50:AU55"/>
    <mergeCell ref="AV50:AV55"/>
    <mergeCell ref="U50:U55"/>
    <mergeCell ref="V50:V55"/>
    <mergeCell ref="W50:W55"/>
    <mergeCell ref="Y50:Y55"/>
    <mergeCell ref="AP50:AP55"/>
    <mergeCell ref="AS50:AS55"/>
    <mergeCell ref="AW50:AW55"/>
    <mergeCell ref="K56:K61"/>
    <mergeCell ref="L56:L61"/>
    <mergeCell ref="M56:M61"/>
    <mergeCell ref="N56:N61"/>
    <mergeCell ref="O56:O61"/>
    <mergeCell ref="P56:P61"/>
    <mergeCell ref="Q56:Q61"/>
    <mergeCell ref="R56:R61"/>
    <mergeCell ref="S56:S61"/>
    <mergeCell ref="D56:D61"/>
    <mergeCell ref="E56:E61"/>
    <mergeCell ref="F56:F61"/>
    <mergeCell ref="G56:G61"/>
    <mergeCell ref="H56:H61"/>
    <mergeCell ref="I56:I61"/>
    <mergeCell ref="J56:J61"/>
    <mergeCell ref="AW29:AW31"/>
    <mergeCell ref="U29:U31"/>
    <mergeCell ref="V29:V31"/>
    <mergeCell ref="Q32:Q37"/>
    <mergeCell ref="L29:L31"/>
    <mergeCell ref="M29:M31"/>
    <mergeCell ref="AS44:AS49"/>
    <mergeCell ref="AW44:AW49"/>
    <mergeCell ref="T44:T49"/>
    <mergeCell ref="D50:D55"/>
    <mergeCell ref="G50:G55"/>
    <mergeCell ref="I50:I55"/>
    <mergeCell ref="D38:D43"/>
    <mergeCell ref="E50:E55"/>
    <mergeCell ref="D44:D49"/>
    <mergeCell ref="E38:E43"/>
    <mergeCell ref="AS56:AS61"/>
    <mergeCell ref="AT56:AT61"/>
    <mergeCell ref="AU56:AU61"/>
    <mergeCell ref="AV56:AV61"/>
    <mergeCell ref="AW56:AW61"/>
    <mergeCell ref="AX56:AX61"/>
    <mergeCell ref="AY56:AY61"/>
    <mergeCell ref="AZ56:AZ61"/>
    <mergeCell ref="T56:T61"/>
    <mergeCell ref="U56:U61"/>
    <mergeCell ref="V56:V61"/>
    <mergeCell ref="W56:W61"/>
    <mergeCell ref="X56:X61"/>
    <mergeCell ref="Y56:Y61"/>
    <mergeCell ref="AO56:AO61"/>
    <mergeCell ref="AP56:AP61"/>
    <mergeCell ref="AQ56:AQ61"/>
    <mergeCell ref="BJ56:BJ61"/>
    <mergeCell ref="BK56:BK61"/>
    <mergeCell ref="BL56:BL61"/>
    <mergeCell ref="D62:D67"/>
    <mergeCell ref="E62:E67"/>
    <mergeCell ref="F62:F67"/>
    <mergeCell ref="G62:G67"/>
    <mergeCell ref="H62:H67"/>
    <mergeCell ref="I62:I67"/>
    <mergeCell ref="J62:J67"/>
    <mergeCell ref="K62:K67"/>
    <mergeCell ref="L62:L67"/>
    <mergeCell ref="M62:M67"/>
    <mergeCell ref="N62:N67"/>
    <mergeCell ref="O62:O67"/>
    <mergeCell ref="P62:P67"/>
    <mergeCell ref="Q62:Q67"/>
    <mergeCell ref="R62:R67"/>
    <mergeCell ref="S62:S67"/>
    <mergeCell ref="T62:T67"/>
    <mergeCell ref="U62:U67"/>
    <mergeCell ref="V62:V67"/>
    <mergeCell ref="BA56:BA61"/>
    <mergeCell ref="BB56:BB61"/>
    <mergeCell ref="BC56:BC61"/>
    <mergeCell ref="BD56:BD61"/>
    <mergeCell ref="BE56:BE61"/>
    <mergeCell ref="BF56:BF61"/>
    <mergeCell ref="BG56:BG61"/>
    <mergeCell ref="BH56:BH61"/>
    <mergeCell ref="BI56:BI61"/>
    <mergeCell ref="AR56:AR61"/>
    <mergeCell ref="BE62:BE67"/>
    <mergeCell ref="BF62:BF67"/>
    <mergeCell ref="BG62:BG67"/>
    <mergeCell ref="BH62:BH67"/>
    <mergeCell ref="BI62:BI67"/>
    <mergeCell ref="BJ62:BJ67"/>
    <mergeCell ref="BK62:BK67"/>
    <mergeCell ref="BL62:BL67"/>
    <mergeCell ref="AU62:AU67"/>
    <mergeCell ref="AV62:AV67"/>
    <mergeCell ref="AW62:AW67"/>
    <mergeCell ref="AX62:AX67"/>
    <mergeCell ref="AY62:AY67"/>
    <mergeCell ref="AZ62:AZ67"/>
    <mergeCell ref="BA62:BA67"/>
    <mergeCell ref="BB62:BB67"/>
    <mergeCell ref="BC62:BC67"/>
    <mergeCell ref="BD62:BD67"/>
    <mergeCell ref="W62:W67"/>
    <mergeCell ref="X62:X67"/>
    <mergeCell ref="Y62:Y67"/>
    <mergeCell ref="AO62:AO67"/>
    <mergeCell ref="AP62:AP67"/>
    <mergeCell ref="AQ62:AQ67"/>
    <mergeCell ref="AR62:AR67"/>
    <mergeCell ref="AS62:AS67"/>
    <mergeCell ref="AT62:AT67"/>
    <mergeCell ref="AS68:AS73"/>
    <mergeCell ref="AT68:AT73"/>
    <mergeCell ref="AU68:AU73"/>
    <mergeCell ref="AV68:AV73"/>
    <mergeCell ref="AW68:AW73"/>
    <mergeCell ref="AX68:AX73"/>
    <mergeCell ref="T68:T73"/>
    <mergeCell ref="U68:U73"/>
    <mergeCell ref="W68:W73"/>
    <mergeCell ref="X68:X73"/>
    <mergeCell ref="Y68:Y73"/>
    <mergeCell ref="AO68:AO73"/>
    <mergeCell ref="AP68:AP73"/>
    <mergeCell ref="AQ68:AQ73"/>
    <mergeCell ref="BJ68:BJ73"/>
    <mergeCell ref="BK68:BK73"/>
    <mergeCell ref="BL68:BL73"/>
    <mergeCell ref="K68:K73"/>
    <mergeCell ref="L68:L73"/>
    <mergeCell ref="BA68:BA73"/>
    <mergeCell ref="BB68:BB73"/>
    <mergeCell ref="M68:M73"/>
    <mergeCell ref="N68:N73"/>
    <mergeCell ref="O68:O73"/>
    <mergeCell ref="P68:P73"/>
    <mergeCell ref="Q68:Q73"/>
    <mergeCell ref="R68:R73"/>
    <mergeCell ref="S68:S73"/>
    <mergeCell ref="D68:D73"/>
    <mergeCell ref="E68:E73"/>
    <mergeCell ref="F68:F73"/>
    <mergeCell ref="G68:G73"/>
    <mergeCell ref="H68:H73"/>
    <mergeCell ref="I68:I73"/>
    <mergeCell ref="J68:J73"/>
    <mergeCell ref="BC68:BC73"/>
    <mergeCell ref="BD68:BD73"/>
    <mergeCell ref="BE68:BE73"/>
    <mergeCell ref="BF68:BF73"/>
    <mergeCell ref="BG68:BG73"/>
    <mergeCell ref="BH68:BH73"/>
    <mergeCell ref="BI68:BI73"/>
    <mergeCell ref="AR68:AR73"/>
    <mergeCell ref="AY68:AY73"/>
    <mergeCell ref="AZ68:AZ73"/>
    <mergeCell ref="V68:V73"/>
    <mergeCell ref="T74:T79"/>
    <mergeCell ref="U74:U79"/>
    <mergeCell ref="V74:V79"/>
    <mergeCell ref="W74:W79"/>
    <mergeCell ref="X74:X79"/>
    <mergeCell ref="Y74:Y79"/>
    <mergeCell ref="AO74:AO79"/>
    <mergeCell ref="AP74:AP79"/>
    <mergeCell ref="AQ74:AQ79"/>
    <mergeCell ref="D74:D79"/>
    <mergeCell ref="E74:E79"/>
    <mergeCell ref="F74:F79"/>
    <mergeCell ref="G74:G79"/>
    <mergeCell ref="H74:H79"/>
    <mergeCell ref="I74:I79"/>
    <mergeCell ref="J74:J79"/>
    <mergeCell ref="K74:K79"/>
    <mergeCell ref="L74:L79"/>
    <mergeCell ref="M74:M79"/>
    <mergeCell ref="N74:N79"/>
    <mergeCell ref="O74:O79"/>
    <mergeCell ref="P74:P79"/>
    <mergeCell ref="Q74:Q79"/>
    <mergeCell ref="R74:R79"/>
    <mergeCell ref="S74:S79"/>
    <mergeCell ref="BA74:BA79"/>
    <mergeCell ref="BB74:BB79"/>
    <mergeCell ref="BC74:BC79"/>
    <mergeCell ref="BD74:BD79"/>
    <mergeCell ref="BE74:BE79"/>
    <mergeCell ref="BF74:BF79"/>
    <mergeCell ref="BG74:BG79"/>
    <mergeCell ref="BH74:BH79"/>
    <mergeCell ref="BI74:BI79"/>
    <mergeCell ref="AR74:AR79"/>
    <mergeCell ref="AS74:AS79"/>
    <mergeCell ref="AT74:AT79"/>
    <mergeCell ref="AU74:AU79"/>
    <mergeCell ref="AV74:AV79"/>
    <mergeCell ref="AW74:AW79"/>
    <mergeCell ref="AX74:AX79"/>
    <mergeCell ref="AY74:AY79"/>
    <mergeCell ref="AZ74:AZ79"/>
    <mergeCell ref="BL80:BL85"/>
    <mergeCell ref="AU80:AU85"/>
    <mergeCell ref="AV80:AV85"/>
    <mergeCell ref="AW80:AW85"/>
    <mergeCell ref="AX80:AX85"/>
    <mergeCell ref="AY80:AY85"/>
    <mergeCell ref="AZ80:AZ85"/>
    <mergeCell ref="BA80:BA85"/>
    <mergeCell ref="BB80:BB85"/>
    <mergeCell ref="BC80:BC85"/>
    <mergeCell ref="BJ74:BJ79"/>
    <mergeCell ref="BK74:BK79"/>
    <mergeCell ref="BL74:BL79"/>
    <mergeCell ref="D80:D85"/>
    <mergeCell ref="E80:E85"/>
    <mergeCell ref="F80:F85"/>
    <mergeCell ref="G80:G85"/>
    <mergeCell ref="H80:H85"/>
    <mergeCell ref="I80:I85"/>
    <mergeCell ref="J80:J85"/>
    <mergeCell ref="K80:K85"/>
    <mergeCell ref="L80:L85"/>
    <mergeCell ref="M80:M85"/>
    <mergeCell ref="N80:N85"/>
    <mergeCell ref="O80:O85"/>
    <mergeCell ref="P80:P85"/>
    <mergeCell ref="Q80:Q85"/>
    <mergeCell ref="R80:R85"/>
    <mergeCell ref="S80:S85"/>
    <mergeCell ref="T80:T85"/>
    <mergeCell ref="U80:U85"/>
    <mergeCell ref="V80:V85"/>
    <mergeCell ref="BD80:BD85"/>
    <mergeCell ref="W80:W85"/>
    <mergeCell ref="X80:X85"/>
    <mergeCell ref="Y80:Y85"/>
    <mergeCell ref="AO80:AO85"/>
    <mergeCell ref="AP80:AP85"/>
    <mergeCell ref="AQ80:AQ85"/>
    <mergeCell ref="AR80:AR85"/>
    <mergeCell ref="AS80:AS85"/>
    <mergeCell ref="AT80:AT85"/>
    <mergeCell ref="BE80:BE85"/>
    <mergeCell ref="BF80:BF85"/>
    <mergeCell ref="BG80:BG85"/>
    <mergeCell ref="BH80:BH85"/>
    <mergeCell ref="BI80:BI85"/>
    <mergeCell ref="BJ80:BJ85"/>
    <mergeCell ref="BK80:BK85"/>
    <mergeCell ref="T86:T91"/>
    <mergeCell ref="U86:U91"/>
    <mergeCell ref="V86:V91"/>
    <mergeCell ref="W86:W91"/>
    <mergeCell ref="X86:X91"/>
    <mergeCell ref="Y86:Y91"/>
    <mergeCell ref="AO86:AO91"/>
    <mergeCell ref="AP86:AP91"/>
    <mergeCell ref="AQ86:AQ91"/>
    <mergeCell ref="K86:K91"/>
    <mergeCell ref="L86:L91"/>
    <mergeCell ref="M86:M91"/>
    <mergeCell ref="N86:N91"/>
    <mergeCell ref="O86:O91"/>
    <mergeCell ref="P86:P91"/>
    <mergeCell ref="Q86:Q91"/>
    <mergeCell ref="R86:R91"/>
    <mergeCell ref="S86:S91"/>
    <mergeCell ref="BB86:BB91"/>
    <mergeCell ref="BC86:BC91"/>
    <mergeCell ref="BD86:BD91"/>
    <mergeCell ref="BE86:BE91"/>
    <mergeCell ref="BF86:BF91"/>
    <mergeCell ref="BG86:BG91"/>
    <mergeCell ref="BH86:BH91"/>
    <mergeCell ref="BI86:BI91"/>
    <mergeCell ref="AR86:AR91"/>
    <mergeCell ref="AS86:AS91"/>
    <mergeCell ref="AT86:AT91"/>
    <mergeCell ref="AU86:AU91"/>
    <mergeCell ref="AV86:AV91"/>
    <mergeCell ref="AW86:AW91"/>
    <mergeCell ref="AX86:AX91"/>
    <mergeCell ref="AY86:AY91"/>
    <mergeCell ref="AZ86:AZ91"/>
    <mergeCell ref="W92:W97"/>
    <mergeCell ref="X92:X97"/>
    <mergeCell ref="Y92:Y97"/>
    <mergeCell ref="AO92:AO97"/>
    <mergeCell ref="AP92:AP97"/>
    <mergeCell ref="AQ92:AQ97"/>
    <mergeCell ref="AR92:AR97"/>
    <mergeCell ref="AS92:AS97"/>
    <mergeCell ref="AT92:AT97"/>
    <mergeCell ref="BJ86:BJ91"/>
    <mergeCell ref="BK86:BK91"/>
    <mergeCell ref="BL86:BL91"/>
    <mergeCell ref="D92:D97"/>
    <mergeCell ref="E92:E97"/>
    <mergeCell ref="F92:F97"/>
    <mergeCell ref="G92:G97"/>
    <mergeCell ref="H92:H97"/>
    <mergeCell ref="I92:I97"/>
    <mergeCell ref="J92:J97"/>
    <mergeCell ref="K92:K97"/>
    <mergeCell ref="L92:L97"/>
    <mergeCell ref="M92:M97"/>
    <mergeCell ref="N92:N97"/>
    <mergeCell ref="O92:O97"/>
    <mergeCell ref="P92:P97"/>
    <mergeCell ref="Q92:Q97"/>
    <mergeCell ref="R92:R97"/>
    <mergeCell ref="S92:S97"/>
    <mergeCell ref="T92:T97"/>
    <mergeCell ref="U92:U97"/>
    <mergeCell ref="V92:V97"/>
    <mergeCell ref="BA86:BA91"/>
    <mergeCell ref="BD92:BD97"/>
    <mergeCell ref="BE92:BE97"/>
    <mergeCell ref="BF92:BF97"/>
    <mergeCell ref="BG92:BG97"/>
    <mergeCell ref="BH92:BH97"/>
    <mergeCell ref="BI92:BI97"/>
    <mergeCell ref="BJ92:BJ97"/>
    <mergeCell ref="BK92:BK97"/>
    <mergeCell ref="BL92:BL97"/>
    <mergeCell ref="AU92:AU97"/>
    <mergeCell ref="AV92:AV97"/>
    <mergeCell ref="AW92:AW97"/>
    <mergeCell ref="AX92:AX97"/>
    <mergeCell ref="AY92:AY97"/>
    <mergeCell ref="AZ92:AZ97"/>
    <mergeCell ref="BA92:BA97"/>
    <mergeCell ref="BB92:BB97"/>
    <mergeCell ref="BC92:BC97"/>
    <mergeCell ref="T98:T103"/>
    <mergeCell ref="U98:U103"/>
    <mergeCell ref="V98:V103"/>
    <mergeCell ref="W98:W103"/>
    <mergeCell ref="X98:X103"/>
    <mergeCell ref="Y98:Y103"/>
    <mergeCell ref="AO98:AO103"/>
    <mergeCell ref="AP98:AP103"/>
    <mergeCell ref="AQ98:AQ103"/>
    <mergeCell ref="K98:K103"/>
    <mergeCell ref="L98:L103"/>
    <mergeCell ref="M98:M103"/>
    <mergeCell ref="N98:N103"/>
    <mergeCell ref="O98:O103"/>
    <mergeCell ref="P98:P103"/>
    <mergeCell ref="Q98:Q103"/>
    <mergeCell ref="R98:R103"/>
    <mergeCell ref="S98:S103"/>
    <mergeCell ref="BJ98:BJ103"/>
    <mergeCell ref="BK98:BK103"/>
    <mergeCell ref="BL98:BL103"/>
    <mergeCell ref="BA98:BA103"/>
    <mergeCell ref="BB98:BB103"/>
    <mergeCell ref="BC98:BC103"/>
    <mergeCell ref="BD98:BD103"/>
    <mergeCell ref="BE98:BE103"/>
    <mergeCell ref="BF98:BF103"/>
    <mergeCell ref="BG98:BG103"/>
    <mergeCell ref="BH98:BH103"/>
    <mergeCell ref="BI98:BI103"/>
    <mergeCell ref="AR98:AR103"/>
    <mergeCell ref="AS98:AS103"/>
    <mergeCell ref="AT98:AT103"/>
    <mergeCell ref="AU98:AU103"/>
    <mergeCell ref="AV98:AV103"/>
    <mergeCell ref="AW98:AW103"/>
    <mergeCell ref="AX98:AX103"/>
    <mergeCell ref="AY98:AY103"/>
    <mergeCell ref="AZ98:AZ103"/>
    <mergeCell ref="M104:M109"/>
    <mergeCell ref="N104:N109"/>
    <mergeCell ref="O104:O109"/>
    <mergeCell ref="P104:P109"/>
    <mergeCell ref="Q104:Q109"/>
    <mergeCell ref="R104:R109"/>
    <mergeCell ref="S104:S109"/>
    <mergeCell ref="T104:T109"/>
    <mergeCell ref="U104:U109"/>
    <mergeCell ref="D104:D109"/>
    <mergeCell ref="E104:E109"/>
    <mergeCell ref="F104:F109"/>
    <mergeCell ref="G104:G109"/>
    <mergeCell ref="H104:H109"/>
    <mergeCell ref="I104:I109"/>
    <mergeCell ref="J104:J109"/>
    <mergeCell ref="K104:K109"/>
    <mergeCell ref="L104:L109"/>
    <mergeCell ref="BF104:BF109"/>
    <mergeCell ref="BG104:BG109"/>
    <mergeCell ref="BH104:BH109"/>
    <mergeCell ref="BI104:BI109"/>
    <mergeCell ref="BJ104:BJ109"/>
    <mergeCell ref="BK104:BK109"/>
    <mergeCell ref="AT104:AT109"/>
    <mergeCell ref="AU104:AU109"/>
    <mergeCell ref="AV104:AV109"/>
    <mergeCell ref="AW104:AW109"/>
    <mergeCell ref="AX104:AX109"/>
    <mergeCell ref="AY104:AY109"/>
    <mergeCell ref="AZ104:AZ109"/>
    <mergeCell ref="BA104:BA109"/>
    <mergeCell ref="BB104:BB109"/>
    <mergeCell ref="V104:V109"/>
    <mergeCell ref="W104:W109"/>
    <mergeCell ref="X104:X109"/>
    <mergeCell ref="Y104:Y109"/>
    <mergeCell ref="AO104:AO109"/>
    <mergeCell ref="AP104:AP109"/>
    <mergeCell ref="AQ104:AQ109"/>
    <mergeCell ref="AR104:AR109"/>
    <mergeCell ref="AS104:AS109"/>
    <mergeCell ref="AT116:AT121"/>
    <mergeCell ref="AU116:AU121"/>
    <mergeCell ref="AV116:AV121"/>
    <mergeCell ref="AW116:AW121"/>
    <mergeCell ref="AX116:AX121"/>
    <mergeCell ref="BL104:BL109"/>
    <mergeCell ref="D110:D115"/>
    <mergeCell ref="E110:E115"/>
    <mergeCell ref="F110:F115"/>
    <mergeCell ref="G110:G115"/>
    <mergeCell ref="H110:H115"/>
    <mergeCell ref="I110:I115"/>
    <mergeCell ref="J110:J115"/>
    <mergeCell ref="K110:K115"/>
    <mergeCell ref="L110:L115"/>
    <mergeCell ref="M110:M115"/>
    <mergeCell ref="N110:N115"/>
    <mergeCell ref="O110:O115"/>
    <mergeCell ref="P110:P115"/>
    <mergeCell ref="Q110:Q115"/>
    <mergeCell ref="R110:R115"/>
    <mergeCell ref="S110:S115"/>
    <mergeCell ref="T110:T115"/>
    <mergeCell ref="U110:U115"/>
    <mergeCell ref="V110:V115"/>
    <mergeCell ref="W110:W115"/>
    <mergeCell ref="X110:X115"/>
    <mergeCell ref="Y110:Y115"/>
    <mergeCell ref="AO110:AO115"/>
    <mergeCell ref="BC104:BC109"/>
    <mergeCell ref="BD104:BD109"/>
    <mergeCell ref="BE104:BE109"/>
    <mergeCell ref="AY110:AY115"/>
    <mergeCell ref="AZ110:AZ115"/>
    <mergeCell ref="BA110:BA115"/>
    <mergeCell ref="BB110:BB115"/>
    <mergeCell ref="BC110:BC115"/>
    <mergeCell ref="BD110:BD115"/>
    <mergeCell ref="BE110:BE115"/>
    <mergeCell ref="BF110:BF115"/>
    <mergeCell ref="BG110:BG115"/>
    <mergeCell ref="AP110:AP115"/>
    <mergeCell ref="AQ110:AQ115"/>
    <mergeCell ref="AR110:AR115"/>
    <mergeCell ref="AS110:AS115"/>
    <mergeCell ref="AT110:AT115"/>
    <mergeCell ref="AU110:AU115"/>
    <mergeCell ref="AV110:AV115"/>
    <mergeCell ref="AW110:AW115"/>
    <mergeCell ref="AX110:AX115"/>
    <mergeCell ref="BH110:BH115"/>
    <mergeCell ref="BI110:BI115"/>
    <mergeCell ref="BJ110:BJ115"/>
    <mergeCell ref="BK110:BK115"/>
    <mergeCell ref="BL110:BL115"/>
    <mergeCell ref="D116:D121"/>
    <mergeCell ref="E116:E121"/>
    <mergeCell ref="F116:F121"/>
    <mergeCell ref="G116:G121"/>
    <mergeCell ref="H116:H121"/>
    <mergeCell ref="I116:I121"/>
    <mergeCell ref="J116:J121"/>
    <mergeCell ref="K116:K121"/>
    <mergeCell ref="L116:L121"/>
    <mergeCell ref="M116:M121"/>
    <mergeCell ref="N116:N121"/>
    <mergeCell ref="O116:O121"/>
    <mergeCell ref="P116:P121"/>
    <mergeCell ref="Q116:Q121"/>
    <mergeCell ref="R116:R121"/>
    <mergeCell ref="S116:S121"/>
    <mergeCell ref="T116:T121"/>
    <mergeCell ref="U116:U121"/>
    <mergeCell ref="BD116:BD121"/>
    <mergeCell ref="BE116:BE121"/>
    <mergeCell ref="BF116:BF121"/>
    <mergeCell ref="BG116:BG121"/>
    <mergeCell ref="BH116:BH121"/>
    <mergeCell ref="BI116:BI121"/>
    <mergeCell ref="BJ116:BJ121"/>
    <mergeCell ref="BK116:BK121"/>
    <mergeCell ref="BL116:BL121"/>
    <mergeCell ref="AY116:AY121"/>
    <mergeCell ref="AZ116:AZ121"/>
    <mergeCell ref="BA116:BA121"/>
    <mergeCell ref="BB116:BB121"/>
    <mergeCell ref="BC116:BC121"/>
    <mergeCell ref="M122:M127"/>
    <mergeCell ref="N122:N127"/>
    <mergeCell ref="O122:O127"/>
    <mergeCell ref="P122:P127"/>
    <mergeCell ref="Q122:Q127"/>
    <mergeCell ref="R122:R127"/>
    <mergeCell ref="S122:S127"/>
    <mergeCell ref="T122:T127"/>
    <mergeCell ref="U122:U127"/>
    <mergeCell ref="D122:D127"/>
    <mergeCell ref="E122:E127"/>
    <mergeCell ref="F122:F127"/>
    <mergeCell ref="G122:G127"/>
    <mergeCell ref="H122:H127"/>
    <mergeCell ref="I122:I127"/>
    <mergeCell ref="J122:J127"/>
    <mergeCell ref="K122:K127"/>
    <mergeCell ref="L122:L127"/>
    <mergeCell ref="V116:V121"/>
    <mergeCell ref="W116:W121"/>
    <mergeCell ref="X116:X121"/>
    <mergeCell ref="Y116:Y121"/>
    <mergeCell ref="AO116:AO121"/>
    <mergeCell ref="AP116:AP121"/>
    <mergeCell ref="AQ116:AQ121"/>
    <mergeCell ref="AR116:AR121"/>
    <mergeCell ref="AS116:AS121"/>
    <mergeCell ref="BK122:BK127"/>
    <mergeCell ref="AT122:AT127"/>
    <mergeCell ref="AU122:AU127"/>
    <mergeCell ref="AV122:AV127"/>
    <mergeCell ref="AW122:AW127"/>
    <mergeCell ref="AX122:AX127"/>
    <mergeCell ref="AY122:AY127"/>
    <mergeCell ref="AZ122:AZ127"/>
    <mergeCell ref="BA122:BA127"/>
    <mergeCell ref="BB122:BB127"/>
    <mergeCell ref="V122:V127"/>
    <mergeCell ref="W122:W127"/>
    <mergeCell ref="X122:X127"/>
    <mergeCell ref="Y122:Y127"/>
    <mergeCell ref="AO122:AO127"/>
    <mergeCell ref="AP122:AP127"/>
    <mergeCell ref="AQ122:AQ127"/>
    <mergeCell ref="AR122:AR127"/>
    <mergeCell ref="AS122:AS127"/>
    <mergeCell ref="BL122:BL127"/>
    <mergeCell ref="D128:D133"/>
    <mergeCell ref="E128:E133"/>
    <mergeCell ref="F128:F133"/>
    <mergeCell ref="G128:G133"/>
    <mergeCell ref="H128:H133"/>
    <mergeCell ref="I128:I133"/>
    <mergeCell ref="J128:J133"/>
    <mergeCell ref="K128:K133"/>
    <mergeCell ref="L128:L133"/>
    <mergeCell ref="M128:M133"/>
    <mergeCell ref="N128:N133"/>
    <mergeCell ref="O128:O133"/>
    <mergeCell ref="P128:P133"/>
    <mergeCell ref="Q128:Q133"/>
    <mergeCell ref="R128:R133"/>
    <mergeCell ref="S128:S133"/>
    <mergeCell ref="T128:T133"/>
    <mergeCell ref="U128:U133"/>
    <mergeCell ref="V128:V133"/>
    <mergeCell ref="W128:W133"/>
    <mergeCell ref="X128:X133"/>
    <mergeCell ref="Y128:Y133"/>
    <mergeCell ref="AO128:AO133"/>
    <mergeCell ref="BC122:BC127"/>
    <mergeCell ref="BD122:BD127"/>
    <mergeCell ref="BE122:BE127"/>
    <mergeCell ref="BF122:BF127"/>
    <mergeCell ref="BG122:BG127"/>
    <mergeCell ref="BH122:BH127"/>
    <mergeCell ref="BI122:BI127"/>
    <mergeCell ref="BJ122:BJ127"/>
    <mergeCell ref="BJ128:BJ133"/>
    <mergeCell ref="BK128:BK133"/>
    <mergeCell ref="BL128:BL133"/>
    <mergeCell ref="AY128:AY133"/>
    <mergeCell ref="AZ128:AZ133"/>
    <mergeCell ref="BA128:BA133"/>
    <mergeCell ref="BB128:BB133"/>
    <mergeCell ref="BC128:BC133"/>
    <mergeCell ref="BD128:BD133"/>
    <mergeCell ref="BE128:BE133"/>
    <mergeCell ref="BF128:BF133"/>
    <mergeCell ref="BG128:BG133"/>
    <mergeCell ref="AP128:AP133"/>
    <mergeCell ref="AQ128:AQ133"/>
    <mergeCell ref="AR128:AR133"/>
    <mergeCell ref="AS128:AS133"/>
    <mergeCell ref="AT128:AT133"/>
    <mergeCell ref="AU128:AU133"/>
    <mergeCell ref="AV128:AV133"/>
    <mergeCell ref="AW128:AW133"/>
    <mergeCell ref="AX128:AX133"/>
    <mergeCell ref="F134:F139"/>
    <mergeCell ref="G134:G139"/>
    <mergeCell ref="H134:H139"/>
    <mergeCell ref="I134:I139"/>
    <mergeCell ref="J134:J139"/>
    <mergeCell ref="K134:K139"/>
    <mergeCell ref="L134:L139"/>
    <mergeCell ref="V134:V139"/>
    <mergeCell ref="W134:W139"/>
    <mergeCell ref="X134:X139"/>
    <mergeCell ref="Y134:Y139"/>
    <mergeCell ref="AO134:AO139"/>
    <mergeCell ref="AP134:AP139"/>
    <mergeCell ref="AQ134:AQ139"/>
    <mergeCell ref="AR134:AR139"/>
    <mergeCell ref="BH128:BH133"/>
    <mergeCell ref="BI128:BI133"/>
    <mergeCell ref="U140:U145"/>
    <mergeCell ref="V140:V145"/>
    <mergeCell ref="W140:W145"/>
    <mergeCell ref="X140:X145"/>
    <mergeCell ref="Y140:Y145"/>
    <mergeCell ref="AO140:AO145"/>
    <mergeCell ref="AS140:AS145"/>
    <mergeCell ref="AT140:AT145"/>
    <mergeCell ref="AU140:AU145"/>
    <mergeCell ref="AV140:AV145"/>
    <mergeCell ref="AW140:AW145"/>
    <mergeCell ref="AX140:AX145"/>
    <mergeCell ref="M134:M139"/>
    <mergeCell ref="N134:N139"/>
    <mergeCell ref="O134:O139"/>
    <mergeCell ref="P134:P139"/>
    <mergeCell ref="Q134:Q139"/>
    <mergeCell ref="R134:R139"/>
    <mergeCell ref="S134:S139"/>
    <mergeCell ref="T134:T139"/>
    <mergeCell ref="U134:U139"/>
    <mergeCell ref="BG140:BG145"/>
    <mergeCell ref="BD134:BD139"/>
    <mergeCell ref="BE134:BE139"/>
    <mergeCell ref="BF134:BF139"/>
    <mergeCell ref="AT134:AT139"/>
    <mergeCell ref="AU134:AU139"/>
    <mergeCell ref="AV134:AV139"/>
    <mergeCell ref="AW134:AW139"/>
    <mergeCell ref="AX134:AX139"/>
    <mergeCell ref="AY134:AY139"/>
    <mergeCell ref="AZ134:AZ139"/>
    <mergeCell ref="BA134:BA139"/>
    <mergeCell ref="BB134:BB139"/>
    <mergeCell ref="AP140:AP145"/>
    <mergeCell ref="AQ140:AQ145"/>
    <mergeCell ref="AR140:AR145"/>
    <mergeCell ref="AS134:AS139"/>
    <mergeCell ref="BC134:BC139"/>
    <mergeCell ref="BH140:BH145"/>
    <mergeCell ref="BL134:BL139"/>
    <mergeCell ref="D140:D145"/>
    <mergeCell ref="E140:E145"/>
    <mergeCell ref="F140:F145"/>
    <mergeCell ref="G140:G145"/>
    <mergeCell ref="H140:H145"/>
    <mergeCell ref="I140:I145"/>
    <mergeCell ref="J140:J145"/>
    <mergeCell ref="K140:K145"/>
    <mergeCell ref="L140:L145"/>
    <mergeCell ref="M140:M145"/>
    <mergeCell ref="N140:N145"/>
    <mergeCell ref="O140:O145"/>
    <mergeCell ref="P140:P145"/>
    <mergeCell ref="Q140:Q145"/>
    <mergeCell ref="R140:R145"/>
    <mergeCell ref="S140:S145"/>
    <mergeCell ref="T140:T145"/>
    <mergeCell ref="AY140:AY145"/>
    <mergeCell ref="AZ140:AZ145"/>
    <mergeCell ref="BA140:BA145"/>
    <mergeCell ref="BB140:BB145"/>
    <mergeCell ref="BC140:BC145"/>
    <mergeCell ref="BD140:BD145"/>
    <mergeCell ref="BE140:BE145"/>
    <mergeCell ref="BF140:BF145"/>
    <mergeCell ref="BG134:BG139"/>
    <mergeCell ref="BH134:BH139"/>
    <mergeCell ref="BI134:BI139"/>
    <mergeCell ref="BJ134:BJ139"/>
    <mergeCell ref="BK134:BK139"/>
    <mergeCell ref="BK140:BK145"/>
    <mergeCell ref="BL140:BL145"/>
    <mergeCell ref="D146:D151"/>
    <mergeCell ref="E146:E151"/>
    <mergeCell ref="F146:F151"/>
    <mergeCell ref="G146:G151"/>
    <mergeCell ref="H146:H151"/>
    <mergeCell ref="I146:I151"/>
    <mergeCell ref="J146:J151"/>
    <mergeCell ref="K146:K151"/>
    <mergeCell ref="L146:L151"/>
    <mergeCell ref="M146:M151"/>
    <mergeCell ref="N146:N151"/>
    <mergeCell ref="O146:O151"/>
    <mergeCell ref="P146:P151"/>
    <mergeCell ref="Q146:Q151"/>
    <mergeCell ref="R146:R151"/>
    <mergeCell ref="S146:S151"/>
    <mergeCell ref="T146:T151"/>
    <mergeCell ref="U146:U151"/>
    <mergeCell ref="BD146:BD151"/>
    <mergeCell ref="BE146:BE151"/>
    <mergeCell ref="BF146:BF151"/>
    <mergeCell ref="AO146:AO151"/>
    <mergeCell ref="AP146:AP151"/>
    <mergeCell ref="AQ146:AQ151"/>
    <mergeCell ref="AR146:AR151"/>
    <mergeCell ref="AS146:AS151"/>
    <mergeCell ref="AT146:AT151"/>
    <mergeCell ref="AU146:AU151"/>
    <mergeCell ref="AV146:AV151"/>
    <mergeCell ref="AW146:AW151"/>
    <mergeCell ref="AQ164:AQ169"/>
    <mergeCell ref="AR164:AR169"/>
    <mergeCell ref="AS164:AS169"/>
    <mergeCell ref="AT164:AT169"/>
    <mergeCell ref="AU164:AU169"/>
    <mergeCell ref="AV164:AV169"/>
    <mergeCell ref="BE158:BE163"/>
    <mergeCell ref="BF158:BF163"/>
    <mergeCell ref="BG158:BG163"/>
    <mergeCell ref="AU158:AU163"/>
    <mergeCell ref="AV158:AV163"/>
    <mergeCell ref="AW158:AW163"/>
    <mergeCell ref="BI140:BI145"/>
    <mergeCell ref="BJ140:BJ145"/>
    <mergeCell ref="AX146:AX151"/>
    <mergeCell ref="Y146:Y151"/>
    <mergeCell ref="BG146:BG151"/>
    <mergeCell ref="BH146:BH151"/>
    <mergeCell ref="BI146:BI151"/>
    <mergeCell ref="BJ146:BJ151"/>
    <mergeCell ref="BF152:BF157"/>
    <mergeCell ref="BG152:BG157"/>
    <mergeCell ref="BH152:BH157"/>
    <mergeCell ref="BI152:BI157"/>
    <mergeCell ref="BJ152:BJ157"/>
    <mergeCell ref="AT152:AT157"/>
    <mergeCell ref="AU152:AU157"/>
    <mergeCell ref="AV152:AV157"/>
    <mergeCell ref="AW152:AW157"/>
    <mergeCell ref="AX152:AX157"/>
    <mergeCell ref="AY152:AY157"/>
    <mergeCell ref="AZ152:AZ157"/>
    <mergeCell ref="Y158:Y163"/>
    <mergeCell ref="AO158:AO163"/>
    <mergeCell ref="AP158:AP163"/>
    <mergeCell ref="AQ158:AQ163"/>
    <mergeCell ref="AR158:AR163"/>
    <mergeCell ref="AS158:AS163"/>
    <mergeCell ref="AT158:AT163"/>
    <mergeCell ref="AR152:AR157"/>
    <mergeCell ref="AS152:AS157"/>
    <mergeCell ref="AY158:AY163"/>
    <mergeCell ref="AZ158:AZ163"/>
    <mergeCell ref="BA158:BA163"/>
    <mergeCell ref="BB158:BB163"/>
    <mergeCell ref="BK146:BK151"/>
    <mergeCell ref="BL146:BL151"/>
    <mergeCell ref="BB146:BB151"/>
    <mergeCell ref="BC146:BC151"/>
    <mergeCell ref="AY146:AY151"/>
    <mergeCell ref="AZ146:AZ151"/>
    <mergeCell ref="BA146:BA151"/>
    <mergeCell ref="BL152:BL157"/>
    <mergeCell ref="BK152:BK157"/>
    <mergeCell ref="BA152:BA157"/>
    <mergeCell ref="BB152:BB157"/>
    <mergeCell ref="U152:U157"/>
    <mergeCell ref="K158:K163"/>
    <mergeCell ref="K176:K181"/>
    <mergeCell ref="L176:L181"/>
    <mergeCell ref="V170:V175"/>
    <mergeCell ref="W170:W175"/>
    <mergeCell ref="X170:X175"/>
    <mergeCell ref="Y170:Y175"/>
    <mergeCell ref="AO170:AO175"/>
    <mergeCell ref="AP170:AP175"/>
    <mergeCell ref="AQ170:AQ175"/>
    <mergeCell ref="AX158:AX163"/>
    <mergeCell ref="BC152:BC157"/>
    <mergeCell ref="BD152:BD157"/>
    <mergeCell ref="BE152:BE157"/>
    <mergeCell ref="Y152:Y157"/>
    <mergeCell ref="AO152:AO157"/>
    <mergeCell ref="AP152:AP157"/>
    <mergeCell ref="AQ152:AQ157"/>
    <mergeCell ref="AX170:AX175"/>
    <mergeCell ref="AY170:AY175"/>
    <mergeCell ref="AZ170:AZ175"/>
    <mergeCell ref="BA170:BA175"/>
    <mergeCell ref="BB170:BB175"/>
    <mergeCell ref="AV170:AV175"/>
    <mergeCell ref="AW170:AW175"/>
    <mergeCell ref="AW164:AW169"/>
    <mergeCell ref="K152:K157"/>
    <mergeCell ref="L152:L157"/>
    <mergeCell ref="V152:V157"/>
    <mergeCell ref="W152:W157"/>
    <mergeCell ref="X152:X157"/>
    <mergeCell ref="G170:G175"/>
    <mergeCell ref="H170:H175"/>
    <mergeCell ref="I170:I175"/>
    <mergeCell ref="J170:J175"/>
    <mergeCell ref="K170:K175"/>
    <mergeCell ref="L170:L175"/>
    <mergeCell ref="M170:M175"/>
    <mergeCell ref="N170:N175"/>
    <mergeCell ref="O170:O175"/>
    <mergeCell ref="P170:P175"/>
    <mergeCell ref="Q170:Q175"/>
    <mergeCell ref="R170:R175"/>
    <mergeCell ref="S170:S175"/>
    <mergeCell ref="T170:T175"/>
    <mergeCell ref="M152:M157"/>
    <mergeCell ref="P152:P157"/>
    <mergeCell ref="Q152:Q157"/>
    <mergeCell ref="R152:R157"/>
    <mergeCell ref="S152:S157"/>
    <mergeCell ref="T152:T157"/>
    <mergeCell ref="J164:J169"/>
    <mergeCell ref="N152:N157"/>
    <mergeCell ref="O152:O157"/>
    <mergeCell ref="K164:K169"/>
    <mergeCell ref="L164:L169"/>
    <mergeCell ref="M164:M169"/>
    <mergeCell ref="N164:N169"/>
    <mergeCell ref="O164:O169"/>
    <mergeCell ref="P164:P169"/>
    <mergeCell ref="A29:A43"/>
    <mergeCell ref="B29:B43"/>
    <mergeCell ref="C29:C43"/>
    <mergeCell ref="AS170:AS175"/>
    <mergeCell ref="AT170:AT175"/>
    <mergeCell ref="AU170:AU175"/>
    <mergeCell ref="T158:T163"/>
    <mergeCell ref="D158:D163"/>
    <mergeCell ref="V146:V151"/>
    <mergeCell ref="W146:W151"/>
    <mergeCell ref="X146:X151"/>
    <mergeCell ref="D152:D157"/>
    <mergeCell ref="E152:E157"/>
    <mergeCell ref="F152:F157"/>
    <mergeCell ref="G152:G157"/>
    <mergeCell ref="H152:H157"/>
    <mergeCell ref="I152:I157"/>
    <mergeCell ref="J152:J157"/>
    <mergeCell ref="Q158:Q163"/>
    <mergeCell ref="R158:R163"/>
    <mergeCell ref="I164:I169"/>
    <mergeCell ref="U170:U175"/>
    <mergeCell ref="L158:L163"/>
    <mergeCell ref="M158:M163"/>
    <mergeCell ref="N158:N163"/>
    <mergeCell ref="O158:O163"/>
    <mergeCell ref="P158:P163"/>
    <mergeCell ref="U158:U163"/>
    <mergeCell ref="V158:V163"/>
    <mergeCell ref="W158:W163"/>
    <mergeCell ref="S158:S163"/>
    <mergeCell ref="E134:E139"/>
    <mergeCell ref="A194:A241"/>
    <mergeCell ref="D254:D259"/>
    <mergeCell ref="E254:E259"/>
    <mergeCell ref="A44:A55"/>
    <mergeCell ref="B44:B55"/>
    <mergeCell ref="C44:C55"/>
    <mergeCell ref="A56:A73"/>
    <mergeCell ref="B56:B73"/>
    <mergeCell ref="C56:C73"/>
    <mergeCell ref="A74:A115"/>
    <mergeCell ref="B74:B115"/>
    <mergeCell ref="C74:C115"/>
    <mergeCell ref="A116:A133"/>
    <mergeCell ref="B116:B133"/>
    <mergeCell ref="D98:D103"/>
    <mergeCell ref="E98:E103"/>
    <mergeCell ref="A134:A169"/>
    <mergeCell ref="B134:B169"/>
    <mergeCell ref="C134:C169"/>
    <mergeCell ref="D182:D187"/>
    <mergeCell ref="E182:E187"/>
    <mergeCell ref="A254:A301"/>
    <mergeCell ref="B254:B301"/>
    <mergeCell ref="C254:C301"/>
    <mergeCell ref="C116:C133"/>
    <mergeCell ref="D176:D181"/>
    <mergeCell ref="E176:E181"/>
    <mergeCell ref="D170:D175"/>
    <mergeCell ref="E170:E175"/>
    <mergeCell ref="B194:B241"/>
    <mergeCell ref="C194:C241"/>
    <mergeCell ref="D242:D247"/>
    <mergeCell ref="F98:F103"/>
    <mergeCell ref="G98:G103"/>
    <mergeCell ref="H98:H103"/>
    <mergeCell ref="I98:I103"/>
    <mergeCell ref="J98:J103"/>
    <mergeCell ref="D86:D91"/>
    <mergeCell ref="E86:E91"/>
    <mergeCell ref="F86:F91"/>
    <mergeCell ref="G86:G91"/>
    <mergeCell ref="H86:H91"/>
    <mergeCell ref="I86:I91"/>
    <mergeCell ref="J86:J91"/>
    <mergeCell ref="E44:E49"/>
    <mergeCell ref="AO164:AO169"/>
    <mergeCell ref="AP164:AP169"/>
    <mergeCell ref="AR176:AR181"/>
    <mergeCell ref="BB176:BB181"/>
    <mergeCell ref="D134:D139"/>
    <mergeCell ref="AS176:AS181"/>
    <mergeCell ref="AT176:AT181"/>
    <mergeCell ref="T176:T181"/>
    <mergeCell ref="U176:U181"/>
    <mergeCell ref="V176:V181"/>
    <mergeCell ref="W176:W181"/>
    <mergeCell ref="X176:X181"/>
    <mergeCell ref="Y176:Y181"/>
    <mergeCell ref="Q164:Q169"/>
    <mergeCell ref="R164:R169"/>
    <mergeCell ref="F176:F181"/>
    <mergeCell ref="G176:G181"/>
    <mergeCell ref="H176:H181"/>
    <mergeCell ref="I176:I181"/>
    <mergeCell ref="F182:F187"/>
    <mergeCell ref="G182:G187"/>
    <mergeCell ref="H182:H187"/>
    <mergeCell ref="I182:I187"/>
    <mergeCell ref="J182:J187"/>
    <mergeCell ref="D194:D199"/>
    <mergeCell ref="E194:E199"/>
    <mergeCell ref="F194:F199"/>
    <mergeCell ref="G194:G199"/>
    <mergeCell ref="H194:H199"/>
    <mergeCell ref="I194:I199"/>
    <mergeCell ref="J194:J199"/>
    <mergeCell ref="E158:E163"/>
    <mergeCell ref="F158:F163"/>
    <mergeCell ref="G158:G163"/>
    <mergeCell ref="H158:H163"/>
    <mergeCell ref="I158:I163"/>
    <mergeCell ref="J158:J163"/>
    <mergeCell ref="D164:D169"/>
    <mergeCell ref="E164:E169"/>
    <mergeCell ref="F164:F169"/>
    <mergeCell ref="G164:G169"/>
    <mergeCell ref="H164:H169"/>
    <mergeCell ref="J176:J181"/>
    <mergeCell ref="D188:D193"/>
    <mergeCell ref="E188:E193"/>
    <mergeCell ref="F188:F193"/>
    <mergeCell ref="G188:G193"/>
    <mergeCell ref="H188:H193"/>
    <mergeCell ref="I188:I193"/>
    <mergeCell ref="J188:J193"/>
    <mergeCell ref="F170:F175"/>
    <mergeCell ref="K182:K187"/>
    <mergeCell ref="L182:L187"/>
    <mergeCell ref="M182:M187"/>
    <mergeCell ref="N182:N187"/>
    <mergeCell ref="O182:O187"/>
    <mergeCell ref="P182:P187"/>
    <mergeCell ref="Q182:Q187"/>
    <mergeCell ref="R182:R187"/>
    <mergeCell ref="S182:S187"/>
    <mergeCell ref="T182:T187"/>
    <mergeCell ref="U182:U187"/>
    <mergeCell ref="V182:V187"/>
    <mergeCell ref="W182:W187"/>
    <mergeCell ref="X182:X187"/>
    <mergeCell ref="Y182:Y187"/>
    <mergeCell ref="AO182:AO187"/>
    <mergeCell ref="AP182:AP187"/>
    <mergeCell ref="AO176:AO181"/>
    <mergeCell ref="AP176:AP181"/>
    <mergeCell ref="AQ176:AQ181"/>
    <mergeCell ref="M176:M181"/>
    <mergeCell ref="N176:N181"/>
    <mergeCell ref="O176:O181"/>
    <mergeCell ref="P176:P181"/>
    <mergeCell ref="Q176:Q181"/>
    <mergeCell ref="R176:R181"/>
    <mergeCell ref="S176:S181"/>
    <mergeCell ref="BD182:BD187"/>
    <mergeCell ref="BE182:BE187"/>
    <mergeCell ref="BF182:BF187"/>
    <mergeCell ref="BG182:BG187"/>
    <mergeCell ref="BC158:BC163"/>
    <mergeCell ref="BD158:BD163"/>
    <mergeCell ref="BC176:BC181"/>
    <mergeCell ref="BD176:BD181"/>
    <mergeCell ref="S164:S169"/>
    <mergeCell ref="T164:T169"/>
    <mergeCell ref="U164:U169"/>
    <mergeCell ref="V164:V169"/>
    <mergeCell ref="W164:W169"/>
    <mergeCell ref="X164:X169"/>
    <mergeCell ref="Y164:Y169"/>
    <mergeCell ref="AR170:AR175"/>
    <mergeCell ref="AX164:AX169"/>
    <mergeCell ref="AY164:AY169"/>
    <mergeCell ref="AZ164:AZ169"/>
    <mergeCell ref="BA164:BA169"/>
    <mergeCell ref="BB164:BB169"/>
    <mergeCell ref="X158:X163"/>
    <mergeCell ref="AQ182:AQ187"/>
    <mergeCell ref="AR182:AR187"/>
    <mergeCell ref="AS182:AS187"/>
    <mergeCell ref="AT182:AT187"/>
    <mergeCell ref="AU182:AU187"/>
    <mergeCell ref="AV182:AV187"/>
    <mergeCell ref="AW182:AW187"/>
    <mergeCell ref="AX182:AX187"/>
    <mergeCell ref="AY182:AY187"/>
    <mergeCell ref="AZ182:AZ187"/>
    <mergeCell ref="BA182:BA187"/>
    <mergeCell ref="BB182:BB187"/>
    <mergeCell ref="AU176:AU181"/>
    <mergeCell ref="AV176:AV181"/>
    <mergeCell ref="AW176:AW181"/>
    <mergeCell ref="AX176:AX181"/>
    <mergeCell ref="AY176:AY181"/>
    <mergeCell ref="AZ176:AZ181"/>
    <mergeCell ref="BA176:BA181"/>
    <mergeCell ref="BH182:BH187"/>
    <mergeCell ref="BI182:BI187"/>
    <mergeCell ref="BJ182:BJ187"/>
    <mergeCell ref="BK182:BK187"/>
    <mergeCell ref="BL182:BL187"/>
    <mergeCell ref="BH158:BH163"/>
    <mergeCell ref="BI158:BI163"/>
    <mergeCell ref="BJ158:BJ163"/>
    <mergeCell ref="BK158:BK163"/>
    <mergeCell ref="BL158:BL163"/>
    <mergeCell ref="BC164:BC169"/>
    <mergeCell ref="BD164:BD169"/>
    <mergeCell ref="BE164:BE169"/>
    <mergeCell ref="BF164:BF169"/>
    <mergeCell ref="BG164:BG169"/>
    <mergeCell ref="BH164:BH169"/>
    <mergeCell ref="BI164:BI169"/>
    <mergeCell ref="BJ164:BJ169"/>
    <mergeCell ref="BK164:BK169"/>
    <mergeCell ref="BL164:BL169"/>
    <mergeCell ref="BC170:BC175"/>
    <mergeCell ref="BD170:BD175"/>
    <mergeCell ref="BE170:BE175"/>
    <mergeCell ref="BF170:BF175"/>
    <mergeCell ref="BG170:BG175"/>
    <mergeCell ref="BH170:BH175"/>
    <mergeCell ref="BI170:BI175"/>
    <mergeCell ref="BJ170:BJ175"/>
    <mergeCell ref="BK170:BK175"/>
    <mergeCell ref="BL170:BL175"/>
    <mergeCell ref="BL176:BL181"/>
    <mergeCell ref="BC182:BC187"/>
    <mergeCell ref="R194:R199"/>
    <mergeCell ref="S194:S199"/>
    <mergeCell ref="T194:T199"/>
    <mergeCell ref="U194:U199"/>
    <mergeCell ref="V194:V199"/>
    <mergeCell ref="W194:W199"/>
    <mergeCell ref="X194:X199"/>
    <mergeCell ref="Y194:Y199"/>
    <mergeCell ref="AO194:AO199"/>
    <mergeCell ref="AP194:AP199"/>
    <mergeCell ref="BE176:BE181"/>
    <mergeCell ref="BF176:BF181"/>
    <mergeCell ref="BG176:BG181"/>
    <mergeCell ref="BH176:BH181"/>
    <mergeCell ref="BI176:BI181"/>
    <mergeCell ref="BJ176:BJ181"/>
    <mergeCell ref="BK176:BK181"/>
    <mergeCell ref="AQ194:AQ199"/>
    <mergeCell ref="AR194:AR199"/>
    <mergeCell ref="AS194:AS199"/>
    <mergeCell ref="AT194:AT199"/>
    <mergeCell ref="AU194:AU199"/>
    <mergeCell ref="AV194:AV199"/>
    <mergeCell ref="AW194:AW199"/>
    <mergeCell ref="AX194:AX199"/>
    <mergeCell ref="AY194:AY199"/>
    <mergeCell ref="AZ194:AZ199"/>
    <mergeCell ref="BA194:BA199"/>
    <mergeCell ref="BB194:BB199"/>
    <mergeCell ref="BC194:BC199"/>
    <mergeCell ref="BD194:BD199"/>
    <mergeCell ref="BE194:BE199"/>
    <mergeCell ref="BF194:BF199"/>
    <mergeCell ref="BG194:BG199"/>
    <mergeCell ref="BH194:BH199"/>
    <mergeCell ref="BI194:BI199"/>
    <mergeCell ref="BJ194:BJ199"/>
    <mergeCell ref="BK194:BK199"/>
    <mergeCell ref="BL194:BL199"/>
    <mergeCell ref="D200:D205"/>
    <mergeCell ref="E200:E205"/>
    <mergeCell ref="F200:F205"/>
    <mergeCell ref="G200:G205"/>
    <mergeCell ref="H200:H205"/>
    <mergeCell ref="I200:I205"/>
    <mergeCell ref="J200:J205"/>
    <mergeCell ref="K200:K205"/>
    <mergeCell ref="L200:L205"/>
    <mergeCell ref="M200:M205"/>
    <mergeCell ref="N200:N205"/>
    <mergeCell ref="O200:O205"/>
    <mergeCell ref="P200:P205"/>
    <mergeCell ref="Q200:Q205"/>
    <mergeCell ref="R200:R205"/>
    <mergeCell ref="S200:S205"/>
    <mergeCell ref="T200:T205"/>
    <mergeCell ref="U200:U205"/>
    <mergeCell ref="V200:V205"/>
    <mergeCell ref="W200:W205"/>
    <mergeCell ref="X200:X205"/>
    <mergeCell ref="Y200:Y205"/>
    <mergeCell ref="AO200:AO205"/>
    <mergeCell ref="AP200:AP205"/>
    <mergeCell ref="AQ200:AQ205"/>
    <mergeCell ref="AR200:AR205"/>
    <mergeCell ref="AS200:AS205"/>
    <mergeCell ref="AT200:AT205"/>
    <mergeCell ref="AU200:AU205"/>
    <mergeCell ref="AV200:AV205"/>
    <mergeCell ref="AW200:AW205"/>
    <mergeCell ref="AX200:AX205"/>
    <mergeCell ref="AY200:AY205"/>
    <mergeCell ref="AZ200:AZ205"/>
    <mergeCell ref="BA200:BA205"/>
    <mergeCell ref="BB200:BB205"/>
    <mergeCell ref="BC200:BC205"/>
    <mergeCell ref="BD200:BD205"/>
    <mergeCell ref="BE200:BE205"/>
    <mergeCell ref="BF200:BF205"/>
    <mergeCell ref="BG200:BG205"/>
    <mergeCell ref="BH200:BH205"/>
    <mergeCell ref="BI200:BI205"/>
    <mergeCell ref="BJ200:BJ205"/>
    <mergeCell ref="BK200:BK205"/>
    <mergeCell ref="BL200:BL205"/>
    <mergeCell ref="D206:D211"/>
    <mergeCell ref="E206:E211"/>
    <mergeCell ref="F206:F211"/>
    <mergeCell ref="G206:G211"/>
    <mergeCell ref="H206:H211"/>
    <mergeCell ref="I206:I211"/>
    <mergeCell ref="J206:J211"/>
    <mergeCell ref="K206:K211"/>
    <mergeCell ref="L206:L211"/>
    <mergeCell ref="M206:M211"/>
    <mergeCell ref="N206:N211"/>
    <mergeCell ref="O206:O211"/>
    <mergeCell ref="P206:P211"/>
    <mergeCell ref="Q206:Q211"/>
    <mergeCell ref="R206:R211"/>
    <mergeCell ref="S206:S211"/>
    <mergeCell ref="T206:T211"/>
    <mergeCell ref="U206:U211"/>
    <mergeCell ref="V206:V211"/>
    <mergeCell ref="W206:W211"/>
    <mergeCell ref="X206:X211"/>
    <mergeCell ref="Y206:Y211"/>
    <mergeCell ref="AO206:AO211"/>
    <mergeCell ref="AP206:AP211"/>
    <mergeCell ref="AQ206:AQ211"/>
    <mergeCell ref="AR206:AR211"/>
    <mergeCell ref="AS206:AS211"/>
    <mergeCell ref="AT206:AT211"/>
    <mergeCell ref="BK206:BK211"/>
    <mergeCell ref="BL206:BL211"/>
    <mergeCell ref="D212:D217"/>
    <mergeCell ref="E212:E217"/>
    <mergeCell ref="F212:F217"/>
    <mergeCell ref="G212:G217"/>
    <mergeCell ref="H212:H217"/>
    <mergeCell ref="I212:I217"/>
    <mergeCell ref="J212:J217"/>
    <mergeCell ref="K212:K217"/>
    <mergeCell ref="L212:L217"/>
    <mergeCell ref="M212:M217"/>
    <mergeCell ref="N212:N217"/>
    <mergeCell ref="O212:O217"/>
    <mergeCell ref="P212:P217"/>
    <mergeCell ref="Q212:Q217"/>
    <mergeCell ref="R212:R217"/>
    <mergeCell ref="S212:S217"/>
    <mergeCell ref="W212:W217"/>
    <mergeCell ref="X212:X217"/>
    <mergeCell ref="Y212:Y217"/>
    <mergeCell ref="AR212:AR217"/>
    <mergeCell ref="AS212:AS217"/>
    <mergeCell ref="AT212:AT217"/>
    <mergeCell ref="AU212:AU217"/>
    <mergeCell ref="BC212:BC217"/>
    <mergeCell ref="BD212:BD217"/>
    <mergeCell ref="BE212:BE217"/>
    <mergeCell ref="AZ206:AZ211"/>
    <mergeCell ref="BA206:BA211"/>
    <mergeCell ref="BB206:BB211"/>
    <mergeCell ref="BC206:BC211"/>
    <mergeCell ref="BD206:BD211"/>
    <mergeCell ref="BE206:BE211"/>
    <mergeCell ref="BI212:BI217"/>
    <mergeCell ref="AU206:AU211"/>
    <mergeCell ref="AV206:AV211"/>
    <mergeCell ref="BF206:BF211"/>
    <mergeCell ref="BG206:BG211"/>
    <mergeCell ref="BH206:BH211"/>
    <mergeCell ref="BI206:BI211"/>
    <mergeCell ref="BJ206:BJ211"/>
    <mergeCell ref="T212:T217"/>
    <mergeCell ref="U212:U217"/>
    <mergeCell ref="V212:V217"/>
    <mergeCell ref="AO218:AO223"/>
    <mergeCell ref="AP218:AP223"/>
    <mergeCell ref="AQ218:AQ223"/>
    <mergeCell ref="AO212:AO217"/>
    <mergeCell ref="AP212:AP217"/>
    <mergeCell ref="AQ212:AQ217"/>
    <mergeCell ref="AU218:AU223"/>
    <mergeCell ref="AV212:AV217"/>
    <mergeCell ref="AW212:AW217"/>
    <mergeCell ref="AX212:AX217"/>
    <mergeCell ref="AY212:AY217"/>
    <mergeCell ref="AW206:AW211"/>
    <mergeCell ref="AX206:AX211"/>
    <mergeCell ref="AY206:AY211"/>
    <mergeCell ref="BA218:BA223"/>
    <mergeCell ref="BB218:BB223"/>
    <mergeCell ref="AZ212:AZ217"/>
    <mergeCell ref="BA212:BA217"/>
    <mergeCell ref="BB212:BB217"/>
    <mergeCell ref="BC224:BC229"/>
    <mergeCell ref="BD224:BD229"/>
    <mergeCell ref="AW224:AW229"/>
    <mergeCell ref="BF212:BF217"/>
    <mergeCell ref="BG212:BG217"/>
    <mergeCell ref="BH212:BH217"/>
    <mergeCell ref="BL218:BL223"/>
    <mergeCell ref="BJ212:BJ217"/>
    <mergeCell ref="BK212:BK217"/>
    <mergeCell ref="BL212:BL217"/>
    <mergeCell ref="D218:D223"/>
    <mergeCell ref="E218:E223"/>
    <mergeCell ref="F218:F223"/>
    <mergeCell ref="G218:G223"/>
    <mergeCell ref="H218:H223"/>
    <mergeCell ref="I218:I223"/>
    <mergeCell ref="J218:J223"/>
    <mergeCell ref="K218:K223"/>
    <mergeCell ref="L218:L223"/>
    <mergeCell ref="M218:M223"/>
    <mergeCell ref="N218:N223"/>
    <mergeCell ref="O218:O223"/>
    <mergeCell ref="P218:P223"/>
    <mergeCell ref="Q218:Q223"/>
    <mergeCell ref="R218:R223"/>
    <mergeCell ref="S218:S223"/>
    <mergeCell ref="T218:T223"/>
    <mergeCell ref="AT218:AT223"/>
    <mergeCell ref="AV218:AV223"/>
    <mergeCell ref="AW218:AW223"/>
    <mergeCell ref="W218:W223"/>
    <mergeCell ref="X218:X223"/>
    <mergeCell ref="Y218:Y223"/>
    <mergeCell ref="AR224:AR229"/>
    <mergeCell ref="AS224:AS229"/>
    <mergeCell ref="AT224:AT229"/>
    <mergeCell ref="AR218:AR223"/>
    <mergeCell ref="AS218:AS223"/>
    <mergeCell ref="AX218:AX223"/>
    <mergeCell ref="AY218:AY223"/>
    <mergeCell ref="AZ218:AZ223"/>
    <mergeCell ref="U218:U223"/>
    <mergeCell ref="V218:V223"/>
    <mergeCell ref="AS230:AS235"/>
    <mergeCell ref="AT230:AT235"/>
    <mergeCell ref="BA224:BA229"/>
    <mergeCell ref="BB224:BB229"/>
    <mergeCell ref="AP230:AP235"/>
    <mergeCell ref="AQ230:AQ235"/>
    <mergeCell ref="AO224:AO229"/>
    <mergeCell ref="AP224:AP229"/>
    <mergeCell ref="AQ224:AQ229"/>
    <mergeCell ref="AU230:AU235"/>
    <mergeCell ref="AV230:AV235"/>
    <mergeCell ref="AW230:AW235"/>
    <mergeCell ref="AU224:AU229"/>
    <mergeCell ref="AX224:AX229"/>
    <mergeCell ref="AY224:AY229"/>
    <mergeCell ref="AZ224:AZ229"/>
    <mergeCell ref="AV224:AV229"/>
    <mergeCell ref="U224:U229"/>
    <mergeCell ref="V224:V229"/>
    <mergeCell ref="W224:W229"/>
    <mergeCell ref="X224:X229"/>
    <mergeCell ref="Y224:Y229"/>
    <mergeCell ref="D230:D235"/>
    <mergeCell ref="E230:E235"/>
    <mergeCell ref="BG236:BG241"/>
    <mergeCell ref="BH236:BH241"/>
    <mergeCell ref="BI236:BI241"/>
    <mergeCell ref="BJ236:BJ241"/>
    <mergeCell ref="BK236:BK241"/>
    <mergeCell ref="BI230:BI235"/>
    <mergeCell ref="BJ230:BJ235"/>
    <mergeCell ref="BK230:BK235"/>
    <mergeCell ref="R230:R235"/>
    <mergeCell ref="S230:S235"/>
    <mergeCell ref="T230:T235"/>
    <mergeCell ref="BE224:BE229"/>
    <mergeCell ref="BC218:BC223"/>
    <mergeCell ref="BD218:BD223"/>
    <mergeCell ref="BE218:BE223"/>
    <mergeCell ref="BI224:BI229"/>
    <mergeCell ref="BJ224:BJ229"/>
    <mergeCell ref="BK224:BK229"/>
    <mergeCell ref="BI218:BI223"/>
    <mergeCell ref="BJ218:BJ223"/>
    <mergeCell ref="BK218:BK223"/>
    <mergeCell ref="BF224:BF229"/>
    <mergeCell ref="BG224:BG229"/>
    <mergeCell ref="BH224:BH229"/>
    <mergeCell ref="BF218:BF223"/>
    <mergeCell ref="BG218:BG223"/>
    <mergeCell ref="BH218:BH223"/>
    <mergeCell ref="X230:X235"/>
    <mergeCell ref="Y230:Y235"/>
    <mergeCell ref="AO230:AO235"/>
    <mergeCell ref="D236:D241"/>
    <mergeCell ref="E236:E241"/>
    <mergeCell ref="F236:F241"/>
    <mergeCell ref="G236:G241"/>
    <mergeCell ref="H236:H241"/>
    <mergeCell ref="I236:I241"/>
    <mergeCell ref="J236:J241"/>
    <mergeCell ref="K236:K241"/>
    <mergeCell ref="L236:L241"/>
    <mergeCell ref="M236:M241"/>
    <mergeCell ref="N236:N241"/>
    <mergeCell ref="O236:O241"/>
    <mergeCell ref="P236:P241"/>
    <mergeCell ref="Q236:Q241"/>
    <mergeCell ref="R236:R241"/>
    <mergeCell ref="S236:S241"/>
    <mergeCell ref="T236:T241"/>
    <mergeCell ref="AR230:AR235"/>
    <mergeCell ref="BL236:BL241"/>
    <mergeCell ref="AZ230:AZ235"/>
    <mergeCell ref="BA230:BA235"/>
    <mergeCell ref="BB230:BB235"/>
    <mergeCell ref="BC230:BC235"/>
    <mergeCell ref="BD230:BD235"/>
    <mergeCell ref="BE230:BE235"/>
    <mergeCell ref="BF230:BF235"/>
    <mergeCell ref="BG230:BG235"/>
    <mergeCell ref="BH230:BH235"/>
    <mergeCell ref="AW236:AW241"/>
    <mergeCell ref="AX236:AX241"/>
    <mergeCell ref="AY236:AY241"/>
    <mergeCell ref="AX230:AX235"/>
    <mergeCell ref="AY230:AY235"/>
    <mergeCell ref="AZ236:AZ241"/>
    <mergeCell ref="BA236:BA241"/>
    <mergeCell ref="BB236:BB241"/>
    <mergeCell ref="BC236:BC241"/>
    <mergeCell ref="BL230:BL235"/>
    <mergeCell ref="BD236:BD241"/>
    <mergeCell ref="BE236:BE241"/>
    <mergeCell ref="BF236:BF241"/>
    <mergeCell ref="K242:K247"/>
    <mergeCell ref="L242:L247"/>
    <mergeCell ref="M242:M247"/>
    <mergeCell ref="N242:N247"/>
    <mergeCell ref="O242:O247"/>
    <mergeCell ref="P242:P247"/>
    <mergeCell ref="Q242:Q247"/>
    <mergeCell ref="N230:N235"/>
    <mergeCell ref="O230:O235"/>
    <mergeCell ref="P230:P235"/>
    <mergeCell ref="Q230:Q235"/>
    <mergeCell ref="F230:F235"/>
    <mergeCell ref="G230:G235"/>
    <mergeCell ref="H230:H235"/>
    <mergeCell ref="I230:I235"/>
    <mergeCell ref="J230:J235"/>
    <mergeCell ref="K230:K235"/>
    <mergeCell ref="L230:L235"/>
    <mergeCell ref="M230:M235"/>
    <mergeCell ref="K194:K199"/>
    <mergeCell ref="BL224:BL229"/>
    <mergeCell ref="L194:L199"/>
    <mergeCell ref="M194:M199"/>
    <mergeCell ref="N194:N199"/>
    <mergeCell ref="O194:O199"/>
    <mergeCell ref="P194:P199"/>
    <mergeCell ref="Q194:Q199"/>
    <mergeCell ref="D224:D229"/>
    <mergeCell ref="E224:E229"/>
    <mergeCell ref="F224:F229"/>
    <mergeCell ref="G224:G229"/>
    <mergeCell ref="H224:H229"/>
    <mergeCell ref="R242:R247"/>
    <mergeCell ref="S242:S247"/>
    <mergeCell ref="T242:T247"/>
    <mergeCell ref="U242:U247"/>
    <mergeCell ref="V242:V247"/>
    <mergeCell ref="W242:W247"/>
    <mergeCell ref="U230:U235"/>
    <mergeCell ref="V230:V235"/>
    <mergeCell ref="W230:W235"/>
    <mergeCell ref="I224:I229"/>
    <mergeCell ref="J224:J229"/>
    <mergeCell ref="K224:K229"/>
    <mergeCell ref="L224:L229"/>
    <mergeCell ref="M224:M229"/>
    <mergeCell ref="N224:N229"/>
    <mergeCell ref="O224:O229"/>
    <mergeCell ref="P224:P229"/>
    <mergeCell ref="Q224:Q229"/>
    <mergeCell ref="R224:R229"/>
    <mergeCell ref="S224:S229"/>
    <mergeCell ref="T224:T229"/>
    <mergeCell ref="AU236:AU241"/>
    <mergeCell ref="AV236:AV241"/>
    <mergeCell ref="AT248:AT253"/>
    <mergeCell ref="AR242:AR247"/>
    <mergeCell ref="AS242:AS247"/>
    <mergeCell ref="AT242:AT247"/>
    <mergeCell ref="AU242:AU247"/>
    <mergeCell ref="AV242:AV247"/>
    <mergeCell ref="T248:T253"/>
    <mergeCell ref="U248:U253"/>
    <mergeCell ref="V248:V253"/>
    <mergeCell ref="W248:W253"/>
    <mergeCell ref="X248:X253"/>
    <mergeCell ref="Y248:Y253"/>
    <mergeCell ref="AO248:AO253"/>
    <mergeCell ref="AP248:AP253"/>
    <mergeCell ref="AQ248:AQ253"/>
    <mergeCell ref="AR248:AR253"/>
    <mergeCell ref="AS248:AS253"/>
    <mergeCell ref="U236:U241"/>
    <mergeCell ref="V236:V241"/>
    <mergeCell ref="AS236:AS241"/>
    <mergeCell ref="AT236:AT241"/>
    <mergeCell ref="W236:W241"/>
    <mergeCell ref="X236:X241"/>
    <mergeCell ref="Y236:Y241"/>
    <mergeCell ref="AO236:AO241"/>
    <mergeCell ref="AP236:AP241"/>
    <mergeCell ref="AQ236:AQ241"/>
    <mergeCell ref="AR236:AR241"/>
    <mergeCell ref="BI242:BI247"/>
    <mergeCell ref="BJ242:BJ247"/>
    <mergeCell ref="BK242:BK247"/>
    <mergeCell ref="BL242:BL247"/>
    <mergeCell ref="D248:D253"/>
    <mergeCell ref="E248:E253"/>
    <mergeCell ref="F248:F253"/>
    <mergeCell ref="G248:G253"/>
    <mergeCell ref="H248:H253"/>
    <mergeCell ref="I248:I253"/>
    <mergeCell ref="J248:J253"/>
    <mergeCell ref="K248:K253"/>
    <mergeCell ref="L248:L253"/>
    <mergeCell ref="M248:M253"/>
    <mergeCell ref="N248:N253"/>
    <mergeCell ref="O248:O253"/>
    <mergeCell ref="P248:P253"/>
    <mergeCell ref="Q248:Q253"/>
    <mergeCell ref="R248:R253"/>
    <mergeCell ref="S248:S253"/>
    <mergeCell ref="X242:X247"/>
    <mergeCell ref="Y242:Y247"/>
    <mergeCell ref="AO242:AO247"/>
    <mergeCell ref="AP242:AP247"/>
    <mergeCell ref="AQ242:AQ247"/>
    <mergeCell ref="BH242:BH247"/>
    <mergeCell ref="E242:E247"/>
    <mergeCell ref="F242:F247"/>
    <mergeCell ref="G242:G247"/>
    <mergeCell ref="H242:H247"/>
    <mergeCell ref="I242:I247"/>
    <mergeCell ref="J242:J247"/>
    <mergeCell ref="A242:A253"/>
    <mergeCell ref="B242:B253"/>
    <mergeCell ref="C242:C253"/>
    <mergeCell ref="BL248:BL253"/>
    <mergeCell ref="AU248:AU253"/>
    <mergeCell ref="AV248:AV253"/>
    <mergeCell ref="AW248:AW253"/>
    <mergeCell ref="AX248:AX253"/>
    <mergeCell ref="AY248:AY253"/>
    <mergeCell ref="AZ248:AZ253"/>
    <mergeCell ref="BA248:BA253"/>
    <mergeCell ref="BB248:BB253"/>
    <mergeCell ref="BC248:BC253"/>
    <mergeCell ref="BD248:BD253"/>
    <mergeCell ref="BE248:BE253"/>
    <mergeCell ref="BF248:BF253"/>
    <mergeCell ref="BG248:BG253"/>
    <mergeCell ref="BH248:BH253"/>
    <mergeCell ref="BI248:BI253"/>
    <mergeCell ref="BJ248:BJ253"/>
    <mergeCell ref="AW242:AW247"/>
    <mergeCell ref="AX242:AX247"/>
    <mergeCell ref="AY242:AY247"/>
    <mergeCell ref="AZ242:AZ247"/>
    <mergeCell ref="BA242:BA247"/>
    <mergeCell ref="BB242:BB247"/>
    <mergeCell ref="BC242:BC247"/>
    <mergeCell ref="BD242:BD247"/>
    <mergeCell ref="BE242:BE247"/>
    <mergeCell ref="BF242:BF247"/>
    <mergeCell ref="BG242:BG247"/>
    <mergeCell ref="BK248:BK253"/>
    <mergeCell ref="F254:F259"/>
    <mergeCell ref="G254:G259"/>
    <mergeCell ref="H254:H259"/>
    <mergeCell ref="I254:I259"/>
    <mergeCell ref="J254:J259"/>
    <mergeCell ref="K254:K259"/>
    <mergeCell ref="L254:L259"/>
    <mergeCell ref="M254:M259"/>
    <mergeCell ref="N254:N259"/>
    <mergeCell ref="O254:O259"/>
    <mergeCell ref="P254:P259"/>
    <mergeCell ref="Q254:Q259"/>
    <mergeCell ref="R254:R259"/>
    <mergeCell ref="S254:S259"/>
    <mergeCell ref="T254:T259"/>
    <mergeCell ref="U254:U259"/>
    <mergeCell ref="V254:V259"/>
    <mergeCell ref="W254:W259"/>
    <mergeCell ref="X254:X259"/>
    <mergeCell ref="Y254:Y259"/>
    <mergeCell ref="AO254:AO259"/>
    <mergeCell ref="AP254:AP259"/>
    <mergeCell ref="AQ254:AQ259"/>
    <mergeCell ref="AR254:AR259"/>
    <mergeCell ref="AS254:AS259"/>
    <mergeCell ref="AT254:AT259"/>
    <mergeCell ref="AU254:AU259"/>
    <mergeCell ref="AV254:AV259"/>
    <mergeCell ref="AW254:AW259"/>
    <mergeCell ref="AX254:AX259"/>
    <mergeCell ref="AY254:AY259"/>
    <mergeCell ref="AZ254:AZ259"/>
    <mergeCell ref="BA254:BA259"/>
    <mergeCell ref="BB254:BB259"/>
    <mergeCell ref="BC254:BC259"/>
    <mergeCell ref="BD254:BD259"/>
    <mergeCell ref="BE254:BE259"/>
    <mergeCell ref="BF254:BF259"/>
    <mergeCell ref="BG254:BG259"/>
    <mergeCell ref="BH254:BH259"/>
    <mergeCell ref="BI254:BI259"/>
    <mergeCell ref="BJ254:BJ259"/>
    <mergeCell ref="BK254:BK259"/>
    <mergeCell ref="D260:D265"/>
    <mergeCell ref="E260:E265"/>
    <mergeCell ref="F260:F265"/>
    <mergeCell ref="G260:G265"/>
    <mergeCell ref="H260:H265"/>
    <mergeCell ref="I260:I265"/>
    <mergeCell ref="J260:J265"/>
    <mergeCell ref="K260:K265"/>
    <mergeCell ref="L260:L265"/>
    <mergeCell ref="M260:M265"/>
    <mergeCell ref="N260:N265"/>
    <mergeCell ref="O260:O265"/>
    <mergeCell ref="P260:P265"/>
    <mergeCell ref="Q260:Q265"/>
    <mergeCell ref="R260:R265"/>
    <mergeCell ref="S260:S265"/>
    <mergeCell ref="T260:T265"/>
    <mergeCell ref="U260:U265"/>
    <mergeCell ref="V260:V265"/>
    <mergeCell ref="W260:W265"/>
    <mergeCell ref="X260:X265"/>
    <mergeCell ref="Y260:Y265"/>
    <mergeCell ref="AO260:AO265"/>
    <mergeCell ref="AP260:AP265"/>
    <mergeCell ref="AQ260:AQ265"/>
    <mergeCell ref="AR260:AR265"/>
    <mergeCell ref="AS260:AS265"/>
    <mergeCell ref="AT260:AT265"/>
    <mergeCell ref="AU260:AU265"/>
    <mergeCell ref="AV260:AV265"/>
    <mergeCell ref="AW260:AW265"/>
    <mergeCell ref="AX260:AX265"/>
    <mergeCell ref="AY260:AY265"/>
    <mergeCell ref="AZ260:AZ265"/>
    <mergeCell ref="BA260:BA265"/>
    <mergeCell ref="BB260:BB265"/>
    <mergeCell ref="BC260:BC265"/>
    <mergeCell ref="BD260:BD265"/>
    <mergeCell ref="BE260:BE265"/>
    <mergeCell ref="BF260:BF265"/>
    <mergeCell ref="BG260:BG265"/>
    <mergeCell ref="BH260:BH265"/>
    <mergeCell ref="BI260:BI265"/>
    <mergeCell ref="BJ260:BJ265"/>
    <mergeCell ref="BK260:BK265"/>
    <mergeCell ref="D266:D271"/>
    <mergeCell ref="E266:E271"/>
    <mergeCell ref="F266:F271"/>
    <mergeCell ref="G266:G271"/>
    <mergeCell ref="H266:H271"/>
    <mergeCell ref="I266:I271"/>
    <mergeCell ref="J266:J271"/>
    <mergeCell ref="K266:K271"/>
    <mergeCell ref="L266:L271"/>
    <mergeCell ref="M266:M271"/>
    <mergeCell ref="N266:N271"/>
    <mergeCell ref="O266:O271"/>
    <mergeCell ref="P266:P271"/>
    <mergeCell ref="Q266:Q271"/>
    <mergeCell ref="R266:R271"/>
    <mergeCell ref="S266:S271"/>
    <mergeCell ref="T266:T271"/>
    <mergeCell ref="U266:U271"/>
    <mergeCell ref="V266:V271"/>
    <mergeCell ref="W266:W271"/>
    <mergeCell ref="X266:X271"/>
    <mergeCell ref="Y266:Y271"/>
    <mergeCell ref="AO266:AO271"/>
    <mergeCell ref="AP266:AP271"/>
    <mergeCell ref="AQ266:AQ271"/>
    <mergeCell ref="AR266:AR271"/>
    <mergeCell ref="AS266:AS271"/>
    <mergeCell ref="AT266:AT271"/>
    <mergeCell ref="AU266:AU271"/>
    <mergeCell ref="AV266:AV271"/>
    <mergeCell ref="AW266:AW271"/>
    <mergeCell ref="AX266:AX271"/>
    <mergeCell ref="AY266:AY271"/>
    <mergeCell ref="AZ266:AZ271"/>
    <mergeCell ref="BA266:BA271"/>
    <mergeCell ref="BB266:BB271"/>
    <mergeCell ref="BC266:BC271"/>
    <mergeCell ref="BD266:BD271"/>
    <mergeCell ref="BE266:BE271"/>
    <mergeCell ref="BF266:BF271"/>
    <mergeCell ref="BG266:BG271"/>
    <mergeCell ref="BH266:BH271"/>
    <mergeCell ref="BI266:BI271"/>
    <mergeCell ref="BJ266:BJ271"/>
    <mergeCell ref="BK266:BK271"/>
    <mergeCell ref="D272:D277"/>
    <mergeCell ref="E272:E277"/>
    <mergeCell ref="F272:F277"/>
    <mergeCell ref="G272:G277"/>
    <mergeCell ref="H272:H277"/>
    <mergeCell ref="I272:I277"/>
    <mergeCell ref="J272:J277"/>
    <mergeCell ref="K272:K277"/>
    <mergeCell ref="L272:L277"/>
    <mergeCell ref="M272:M277"/>
    <mergeCell ref="N272:N277"/>
    <mergeCell ref="O272:O277"/>
    <mergeCell ref="P272:P277"/>
    <mergeCell ref="Q272:Q277"/>
    <mergeCell ref="R272:R277"/>
    <mergeCell ref="S272:S277"/>
    <mergeCell ref="T272:T277"/>
    <mergeCell ref="U272:U277"/>
    <mergeCell ref="V272:V277"/>
    <mergeCell ref="W272:W277"/>
    <mergeCell ref="X272:X277"/>
    <mergeCell ref="Y272:Y277"/>
    <mergeCell ref="AO272:AO277"/>
    <mergeCell ref="AP272:AP277"/>
    <mergeCell ref="AQ272:AQ277"/>
    <mergeCell ref="AR272:AR277"/>
    <mergeCell ref="AS272:AS277"/>
    <mergeCell ref="AT272:AT277"/>
    <mergeCell ref="AU272:AU277"/>
    <mergeCell ref="AV272:AV277"/>
    <mergeCell ref="AW272:AW277"/>
    <mergeCell ref="BJ272:BJ277"/>
    <mergeCell ref="BK272:BK277"/>
    <mergeCell ref="D278:D283"/>
    <mergeCell ref="E278:E283"/>
    <mergeCell ref="F278:F283"/>
    <mergeCell ref="G278:G283"/>
    <mergeCell ref="H278:H283"/>
    <mergeCell ref="I278:I283"/>
    <mergeCell ref="J278:J283"/>
    <mergeCell ref="K278:K283"/>
    <mergeCell ref="L278:L283"/>
    <mergeCell ref="M278:M283"/>
    <mergeCell ref="N278:N283"/>
    <mergeCell ref="O278:O283"/>
    <mergeCell ref="P278:P283"/>
    <mergeCell ref="Q278:Q283"/>
    <mergeCell ref="R278:R283"/>
    <mergeCell ref="S278:S283"/>
    <mergeCell ref="T278:T283"/>
    <mergeCell ref="U278:U283"/>
    <mergeCell ref="AW278:AW283"/>
    <mergeCell ref="AX278:AX283"/>
    <mergeCell ref="AY278:AY283"/>
    <mergeCell ref="AZ278:AZ283"/>
    <mergeCell ref="BA278:BA283"/>
    <mergeCell ref="AX272:AX277"/>
    <mergeCell ref="AY272:AY277"/>
    <mergeCell ref="AZ272:AZ277"/>
    <mergeCell ref="BA272:BA277"/>
    <mergeCell ref="BB272:BB277"/>
    <mergeCell ref="BC272:BC277"/>
    <mergeCell ref="BD272:BD277"/>
    <mergeCell ref="BE272:BE277"/>
    <mergeCell ref="BF272:BF277"/>
    <mergeCell ref="BG272:BG277"/>
    <mergeCell ref="BH272:BH277"/>
    <mergeCell ref="BI272:BI277"/>
    <mergeCell ref="U284:U289"/>
    <mergeCell ref="V284:V289"/>
    <mergeCell ref="W284:W289"/>
    <mergeCell ref="X284:X289"/>
    <mergeCell ref="Y284:Y289"/>
    <mergeCell ref="V278:V283"/>
    <mergeCell ref="W278:W283"/>
    <mergeCell ref="X278:X283"/>
    <mergeCell ref="Y278:Y283"/>
    <mergeCell ref="AO278:AO283"/>
    <mergeCell ref="AP278:AP283"/>
    <mergeCell ref="AQ278:AQ283"/>
    <mergeCell ref="AR278:AR283"/>
    <mergeCell ref="AS278:AS283"/>
    <mergeCell ref="AT278:AT283"/>
    <mergeCell ref="AU278:AU283"/>
    <mergeCell ref="AV278:AV283"/>
    <mergeCell ref="BA284:BA289"/>
    <mergeCell ref="BB284:BB289"/>
    <mergeCell ref="BC284:BC289"/>
    <mergeCell ref="BD284:BD289"/>
    <mergeCell ref="BE284:BE289"/>
    <mergeCell ref="BB278:BB283"/>
    <mergeCell ref="BC278:BC283"/>
    <mergeCell ref="BD278:BD283"/>
    <mergeCell ref="BE278:BE283"/>
    <mergeCell ref="BF278:BF283"/>
    <mergeCell ref="BG278:BG283"/>
    <mergeCell ref="BH278:BH283"/>
    <mergeCell ref="BI278:BI283"/>
    <mergeCell ref="BJ278:BJ283"/>
    <mergeCell ref="BK278:BK283"/>
    <mergeCell ref="D284:D289"/>
    <mergeCell ref="E284:E289"/>
    <mergeCell ref="F284:F289"/>
    <mergeCell ref="G284:G289"/>
    <mergeCell ref="H284:H289"/>
    <mergeCell ref="I284:I289"/>
    <mergeCell ref="J284:J289"/>
    <mergeCell ref="K284:K289"/>
    <mergeCell ref="L284:L289"/>
    <mergeCell ref="M284:M289"/>
    <mergeCell ref="N284:N289"/>
    <mergeCell ref="O284:O289"/>
    <mergeCell ref="P284:P289"/>
    <mergeCell ref="Q284:Q289"/>
    <mergeCell ref="R284:R289"/>
    <mergeCell ref="S284:S289"/>
    <mergeCell ref="T284:T289"/>
    <mergeCell ref="AP290:AP295"/>
    <mergeCell ref="AQ290:AQ295"/>
    <mergeCell ref="AR290:AR295"/>
    <mergeCell ref="AO284:AO289"/>
    <mergeCell ref="AP284:AP289"/>
    <mergeCell ref="AQ284:AQ289"/>
    <mergeCell ref="AR284:AR289"/>
    <mergeCell ref="AS284:AS289"/>
    <mergeCell ref="AT284:AT289"/>
    <mergeCell ref="AU284:AU289"/>
    <mergeCell ref="AV284:AV289"/>
    <mergeCell ref="AW284:AW289"/>
    <mergeCell ref="AX284:AX289"/>
    <mergeCell ref="AY284:AY289"/>
    <mergeCell ref="X296:X301"/>
    <mergeCell ref="AX296:AX301"/>
    <mergeCell ref="AZ284:AZ289"/>
    <mergeCell ref="AS290:AS295"/>
    <mergeCell ref="AT290:AT295"/>
    <mergeCell ref="AU290:AU295"/>
    <mergeCell ref="AV290:AV295"/>
    <mergeCell ref="AW290:AW295"/>
    <mergeCell ref="AX290:AX295"/>
    <mergeCell ref="AY290:AY295"/>
    <mergeCell ref="AZ290:AZ295"/>
    <mergeCell ref="X290:X295"/>
    <mergeCell ref="BG290:BG295"/>
    <mergeCell ref="BH290:BH295"/>
    <mergeCell ref="BI290:BI295"/>
    <mergeCell ref="BF284:BF289"/>
    <mergeCell ref="BG284:BG289"/>
    <mergeCell ref="BH284:BH289"/>
    <mergeCell ref="BI284:BI289"/>
    <mergeCell ref="BJ284:BJ289"/>
    <mergeCell ref="BK284:BK289"/>
    <mergeCell ref="D290:D295"/>
    <mergeCell ref="E290:E295"/>
    <mergeCell ref="F290:F295"/>
    <mergeCell ref="G290:G295"/>
    <mergeCell ref="H290:H295"/>
    <mergeCell ref="I290:I295"/>
    <mergeCell ref="J290:J295"/>
    <mergeCell ref="K290:K295"/>
    <mergeCell ref="L290:L295"/>
    <mergeCell ref="M290:M295"/>
    <mergeCell ref="N290:N295"/>
    <mergeCell ref="O290:O295"/>
    <mergeCell ref="P290:P295"/>
    <mergeCell ref="Q290:Q295"/>
    <mergeCell ref="R290:R295"/>
    <mergeCell ref="S290:S295"/>
    <mergeCell ref="T290:T295"/>
    <mergeCell ref="U290:U295"/>
    <mergeCell ref="V290:V295"/>
    <mergeCell ref="W290:W295"/>
    <mergeCell ref="BA290:BA295"/>
    <mergeCell ref="Y290:Y295"/>
    <mergeCell ref="AO290:AO295"/>
    <mergeCell ref="BB290:BB295"/>
    <mergeCell ref="BC290:BC295"/>
    <mergeCell ref="BD290:BD295"/>
    <mergeCell ref="AY296:AY301"/>
    <mergeCell ref="AZ296:AZ301"/>
    <mergeCell ref="BA296:BA301"/>
    <mergeCell ref="BB296:BB301"/>
    <mergeCell ref="BC296:BC301"/>
    <mergeCell ref="BJ290:BJ295"/>
    <mergeCell ref="BK290:BK295"/>
    <mergeCell ref="D296:D301"/>
    <mergeCell ref="E296:E301"/>
    <mergeCell ref="F296:F301"/>
    <mergeCell ref="G296:G301"/>
    <mergeCell ref="H296:H301"/>
    <mergeCell ref="I296:I301"/>
    <mergeCell ref="J296:J301"/>
    <mergeCell ref="K296:K301"/>
    <mergeCell ref="L296:L301"/>
    <mergeCell ref="M296:M301"/>
    <mergeCell ref="N296:N301"/>
    <mergeCell ref="O296:O301"/>
    <mergeCell ref="P296:P301"/>
    <mergeCell ref="Q296:Q301"/>
    <mergeCell ref="R296:R301"/>
    <mergeCell ref="S296:S301"/>
    <mergeCell ref="T296:T301"/>
    <mergeCell ref="U296:U301"/>
    <mergeCell ref="V296:V301"/>
    <mergeCell ref="W296:W301"/>
    <mergeCell ref="BE290:BE295"/>
    <mergeCell ref="BF290:BF295"/>
    <mergeCell ref="R302:R307"/>
    <mergeCell ref="S302:S307"/>
    <mergeCell ref="T302:T307"/>
    <mergeCell ref="U302:U307"/>
    <mergeCell ref="V302:V307"/>
    <mergeCell ref="W302:W307"/>
    <mergeCell ref="BL254:BL259"/>
    <mergeCell ref="BL260:BL265"/>
    <mergeCell ref="BL266:BL271"/>
    <mergeCell ref="BL272:BL277"/>
    <mergeCell ref="BL278:BL283"/>
    <mergeCell ref="BL284:BL289"/>
    <mergeCell ref="BL290:BL295"/>
    <mergeCell ref="BL296:BL301"/>
    <mergeCell ref="Y296:Y301"/>
    <mergeCell ref="AO296:AO301"/>
    <mergeCell ref="AP296:AP301"/>
    <mergeCell ref="AQ296:AQ301"/>
    <mergeCell ref="BD296:BD301"/>
    <mergeCell ref="BE296:BE301"/>
    <mergeCell ref="BF296:BF301"/>
    <mergeCell ref="BG296:BG301"/>
    <mergeCell ref="BH296:BH301"/>
    <mergeCell ref="AR296:AR301"/>
    <mergeCell ref="AS296:AS301"/>
    <mergeCell ref="AT296:AT301"/>
    <mergeCell ref="AU296:AU301"/>
    <mergeCell ref="AV296:AV301"/>
    <mergeCell ref="BI296:BI301"/>
    <mergeCell ref="BJ296:BJ301"/>
    <mergeCell ref="BK296:BK301"/>
    <mergeCell ref="AW296:AW301"/>
    <mergeCell ref="D302:D307"/>
    <mergeCell ref="E302:E307"/>
    <mergeCell ref="F302:F307"/>
    <mergeCell ref="G302:G307"/>
    <mergeCell ref="H302:H307"/>
    <mergeCell ref="I302:I307"/>
    <mergeCell ref="J302:J307"/>
    <mergeCell ref="K302:K307"/>
    <mergeCell ref="L302:L307"/>
    <mergeCell ref="M302:M307"/>
    <mergeCell ref="N302:N307"/>
    <mergeCell ref="O302:O307"/>
    <mergeCell ref="P302:P307"/>
    <mergeCell ref="Q302:Q307"/>
    <mergeCell ref="H338:H343"/>
    <mergeCell ref="I338:I343"/>
    <mergeCell ref="J338:J343"/>
    <mergeCell ref="K338:K343"/>
    <mergeCell ref="L338:L343"/>
    <mergeCell ref="M338:M343"/>
    <mergeCell ref="N338:N343"/>
    <mergeCell ref="O338:O343"/>
    <mergeCell ref="P338:P343"/>
    <mergeCell ref="Q338:Q343"/>
    <mergeCell ref="X302:X307"/>
    <mergeCell ref="Y302:Y307"/>
    <mergeCell ref="AO302:AO307"/>
    <mergeCell ref="AP302:AP307"/>
    <mergeCell ref="AQ302:AQ307"/>
    <mergeCell ref="AR302:AR307"/>
    <mergeCell ref="AS302:AS307"/>
    <mergeCell ref="AT302:AT307"/>
    <mergeCell ref="AU302:AU307"/>
    <mergeCell ref="AV302:AV307"/>
    <mergeCell ref="AW302:AW307"/>
    <mergeCell ref="AX302:AX307"/>
    <mergeCell ref="AY302:AY307"/>
    <mergeCell ref="AZ302:AZ307"/>
    <mergeCell ref="BA302:BA307"/>
    <mergeCell ref="BB302:BB307"/>
    <mergeCell ref="BC302:BC307"/>
    <mergeCell ref="BD302:BD307"/>
    <mergeCell ref="BE302:BE307"/>
    <mergeCell ref="BF302:BF307"/>
    <mergeCell ref="BG302:BG307"/>
    <mergeCell ref="BH302:BH307"/>
    <mergeCell ref="BI302:BI307"/>
    <mergeCell ref="BJ302:BJ307"/>
    <mergeCell ref="BK302:BK307"/>
    <mergeCell ref="BL302:BL307"/>
    <mergeCell ref="D308:D313"/>
    <mergeCell ref="E308:E313"/>
    <mergeCell ref="F308:F313"/>
    <mergeCell ref="G308:G313"/>
    <mergeCell ref="H308:H313"/>
    <mergeCell ref="I308:I313"/>
    <mergeCell ref="J308:J313"/>
    <mergeCell ref="K308:K313"/>
    <mergeCell ref="L308:L313"/>
    <mergeCell ref="M308:M313"/>
    <mergeCell ref="N308:N313"/>
    <mergeCell ref="O308:O313"/>
    <mergeCell ref="P308:P313"/>
    <mergeCell ref="Q308:Q313"/>
    <mergeCell ref="R308:R313"/>
    <mergeCell ref="S308:S313"/>
    <mergeCell ref="T308:T313"/>
    <mergeCell ref="U308:U313"/>
    <mergeCell ref="V308:V313"/>
    <mergeCell ref="W308:W313"/>
    <mergeCell ref="X308:X313"/>
    <mergeCell ref="Y308:Y313"/>
    <mergeCell ref="AO308:AO313"/>
    <mergeCell ref="AP308:AP313"/>
    <mergeCell ref="AQ308:AQ313"/>
    <mergeCell ref="AR308:AR313"/>
    <mergeCell ref="AS308:AS313"/>
    <mergeCell ref="AT308:AT313"/>
    <mergeCell ref="AU308:AU313"/>
    <mergeCell ref="AV308:AV313"/>
    <mergeCell ref="AW308:AW313"/>
    <mergeCell ref="AX308:AX313"/>
    <mergeCell ref="AY308:AY313"/>
    <mergeCell ref="AZ308:AZ313"/>
    <mergeCell ref="BA308:BA313"/>
    <mergeCell ref="BB308:BB313"/>
    <mergeCell ref="BC308:BC313"/>
    <mergeCell ref="BD308:BD313"/>
    <mergeCell ref="BE308:BE313"/>
    <mergeCell ref="BF308:BF313"/>
    <mergeCell ref="BG308:BG313"/>
    <mergeCell ref="BH308:BH313"/>
    <mergeCell ref="BI308:BI313"/>
    <mergeCell ref="BJ308:BJ313"/>
    <mergeCell ref="BK308:BK313"/>
    <mergeCell ref="BL308:BL313"/>
    <mergeCell ref="A302:A313"/>
    <mergeCell ref="B302:B313"/>
    <mergeCell ref="C302:C313"/>
    <mergeCell ref="F314:F319"/>
    <mergeCell ref="G314:G319"/>
    <mergeCell ref="H314:H319"/>
    <mergeCell ref="I314:I319"/>
    <mergeCell ref="J314:J319"/>
    <mergeCell ref="K314:K319"/>
    <mergeCell ref="L314:L319"/>
    <mergeCell ref="M314:M319"/>
    <mergeCell ref="N314:N319"/>
    <mergeCell ref="O314:O319"/>
    <mergeCell ref="P314:P319"/>
    <mergeCell ref="Q314:Q319"/>
    <mergeCell ref="R314:R319"/>
    <mergeCell ref="S314:S319"/>
    <mergeCell ref="T314:T319"/>
    <mergeCell ref="U314:U319"/>
    <mergeCell ref="V314:V319"/>
    <mergeCell ref="BF314:BF319"/>
    <mergeCell ref="BG314:BG319"/>
    <mergeCell ref="BH314:BH319"/>
    <mergeCell ref="BI314:BI319"/>
    <mergeCell ref="BJ314:BJ319"/>
    <mergeCell ref="BK314:BK319"/>
    <mergeCell ref="BL314:BL319"/>
    <mergeCell ref="F320:F325"/>
    <mergeCell ref="G320:G325"/>
    <mergeCell ref="H320:H325"/>
    <mergeCell ref="I320:I325"/>
    <mergeCell ref="J320:J325"/>
    <mergeCell ref="K320:K325"/>
    <mergeCell ref="L320:L325"/>
    <mergeCell ref="M320:M325"/>
    <mergeCell ref="N320:N325"/>
    <mergeCell ref="O320:O325"/>
    <mergeCell ref="P320:P325"/>
    <mergeCell ref="Q320:Q325"/>
    <mergeCell ref="R320:R325"/>
    <mergeCell ref="S320:S325"/>
    <mergeCell ref="T320:T325"/>
    <mergeCell ref="U320:U325"/>
    <mergeCell ref="V320:V325"/>
    <mergeCell ref="W320:W325"/>
    <mergeCell ref="X320:X325"/>
    <mergeCell ref="Y320:Y325"/>
    <mergeCell ref="W314:W319"/>
    <mergeCell ref="X314:X319"/>
    <mergeCell ref="Y314:Y319"/>
    <mergeCell ref="AQ314:AQ319"/>
    <mergeCell ref="AR314:AR319"/>
    <mergeCell ref="AQ320:AQ325"/>
    <mergeCell ref="AR320:AR325"/>
    <mergeCell ref="AS320:AS325"/>
    <mergeCell ref="AT320:AT325"/>
    <mergeCell ref="AU320:AU325"/>
    <mergeCell ref="AV320:AV325"/>
    <mergeCell ref="AW320:AW325"/>
    <mergeCell ref="AX320:AX325"/>
    <mergeCell ref="AY320:AY325"/>
    <mergeCell ref="AZ320:AZ325"/>
    <mergeCell ref="BA320:BA325"/>
    <mergeCell ref="BB320:BB325"/>
    <mergeCell ref="BC320:BC325"/>
    <mergeCell ref="BD320:BD325"/>
    <mergeCell ref="BE320:BE325"/>
    <mergeCell ref="BC314:BC319"/>
    <mergeCell ref="BD314:BD319"/>
    <mergeCell ref="BE314:BE319"/>
    <mergeCell ref="AS314:AS319"/>
    <mergeCell ref="AT314:AT319"/>
    <mergeCell ref="AU314:AU319"/>
    <mergeCell ref="AV314:AV319"/>
    <mergeCell ref="AW314:AW319"/>
    <mergeCell ref="AX314:AX319"/>
    <mergeCell ref="AY314:AY319"/>
    <mergeCell ref="AZ314:AZ319"/>
    <mergeCell ref="BA314:BA319"/>
    <mergeCell ref="BB314:BB319"/>
    <mergeCell ref="BD326:BD331"/>
    <mergeCell ref="BE326:BE331"/>
    <mergeCell ref="BF326:BF331"/>
    <mergeCell ref="BG326:BG331"/>
    <mergeCell ref="BH326:BH331"/>
    <mergeCell ref="BF320:BF325"/>
    <mergeCell ref="BG320:BG325"/>
    <mergeCell ref="BH320:BH325"/>
    <mergeCell ref="BI320:BI325"/>
    <mergeCell ref="BJ320:BJ325"/>
    <mergeCell ref="BK320:BK325"/>
    <mergeCell ref="BL320:BL325"/>
    <mergeCell ref="F326:F331"/>
    <mergeCell ref="G326:G331"/>
    <mergeCell ref="H326:H331"/>
    <mergeCell ref="I326:I331"/>
    <mergeCell ref="J326:J331"/>
    <mergeCell ref="K326:K331"/>
    <mergeCell ref="L326:L331"/>
    <mergeCell ref="M326:M331"/>
    <mergeCell ref="N326:N331"/>
    <mergeCell ref="O326:O331"/>
    <mergeCell ref="P326:P331"/>
    <mergeCell ref="Q326:Q331"/>
    <mergeCell ref="R326:R331"/>
    <mergeCell ref="S326:S331"/>
    <mergeCell ref="T326:T331"/>
    <mergeCell ref="U326:U331"/>
    <mergeCell ref="V326:V331"/>
    <mergeCell ref="W326:W331"/>
    <mergeCell ref="X326:X331"/>
    <mergeCell ref="Y326:Y331"/>
    <mergeCell ref="Y332:Y337"/>
    <mergeCell ref="AQ332:AQ337"/>
    <mergeCell ref="AR332:AR337"/>
    <mergeCell ref="AS332:AS337"/>
    <mergeCell ref="AT332:AT337"/>
    <mergeCell ref="AR326:AR331"/>
    <mergeCell ref="AS326:AS331"/>
    <mergeCell ref="AT326:AT331"/>
    <mergeCell ref="AU326:AU331"/>
    <mergeCell ref="AV326:AV331"/>
    <mergeCell ref="AW326:AW331"/>
    <mergeCell ref="AX326:AX331"/>
    <mergeCell ref="AY326:AY331"/>
    <mergeCell ref="AZ326:AZ331"/>
    <mergeCell ref="BA326:BA331"/>
    <mergeCell ref="BB326:BB331"/>
    <mergeCell ref="BC326:BC331"/>
    <mergeCell ref="AQ326:AQ331"/>
    <mergeCell ref="A314:A337"/>
    <mergeCell ref="B314:B337"/>
    <mergeCell ref="C314:C337"/>
    <mergeCell ref="D338:D343"/>
    <mergeCell ref="E338:E343"/>
    <mergeCell ref="F338:F343"/>
    <mergeCell ref="G338:G343"/>
    <mergeCell ref="AU332:AU337"/>
    <mergeCell ref="AV332:AV337"/>
    <mergeCell ref="AW332:AW337"/>
    <mergeCell ref="AX332:AX337"/>
    <mergeCell ref="AY332:AY337"/>
    <mergeCell ref="AZ332:AZ337"/>
    <mergeCell ref="BA332:BA337"/>
    <mergeCell ref="BB332:BB337"/>
    <mergeCell ref="BC332:BC337"/>
    <mergeCell ref="BD332:BD337"/>
    <mergeCell ref="F332:F337"/>
    <mergeCell ref="G332:G337"/>
    <mergeCell ref="H332:H337"/>
    <mergeCell ref="I332:I337"/>
    <mergeCell ref="J332:J337"/>
    <mergeCell ref="K332:K337"/>
    <mergeCell ref="L332:L337"/>
    <mergeCell ref="M332:M337"/>
    <mergeCell ref="N332:N337"/>
    <mergeCell ref="O332:O337"/>
    <mergeCell ref="P332:P337"/>
    <mergeCell ref="Q332:Q337"/>
    <mergeCell ref="R332:R337"/>
    <mergeCell ref="S332:S337"/>
    <mergeCell ref="T332:T337"/>
    <mergeCell ref="BL332:BL337"/>
    <mergeCell ref="D314:D319"/>
    <mergeCell ref="E314:E319"/>
    <mergeCell ref="AO314:AO319"/>
    <mergeCell ref="AP314:AP319"/>
    <mergeCell ref="D320:D325"/>
    <mergeCell ref="E320:E325"/>
    <mergeCell ref="AO320:AO325"/>
    <mergeCell ref="AP320:AP325"/>
    <mergeCell ref="D326:D331"/>
    <mergeCell ref="E326:E331"/>
    <mergeCell ref="AO326:AO331"/>
    <mergeCell ref="AP326:AP331"/>
    <mergeCell ref="D332:D337"/>
    <mergeCell ref="E332:E337"/>
    <mergeCell ref="AO332:AO337"/>
    <mergeCell ref="AP332:AP337"/>
    <mergeCell ref="BE332:BE337"/>
    <mergeCell ref="BF332:BF337"/>
    <mergeCell ref="BG332:BG337"/>
    <mergeCell ref="BH332:BH337"/>
    <mergeCell ref="BI332:BI337"/>
    <mergeCell ref="BJ332:BJ337"/>
    <mergeCell ref="BK332:BK337"/>
    <mergeCell ref="BI326:BI331"/>
    <mergeCell ref="BJ326:BJ331"/>
    <mergeCell ref="BK326:BK331"/>
    <mergeCell ref="BL326:BL331"/>
    <mergeCell ref="U332:U337"/>
    <mergeCell ref="V332:V337"/>
    <mergeCell ref="W332:W337"/>
    <mergeCell ref="X332:X337"/>
    <mergeCell ref="R338:R343"/>
    <mergeCell ref="S338:S343"/>
    <mergeCell ref="T338:T343"/>
    <mergeCell ref="U338:U343"/>
    <mergeCell ref="V338:V343"/>
    <mergeCell ref="W338:W343"/>
    <mergeCell ref="X338:X343"/>
    <mergeCell ref="Y338:Y343"/>
    <mergeCell ref="AO338:AO343"/>
    <mergeCell ref="AP338:AP343"/>
    <mergeCell ref="AQ338:AQ343"/>
    <mergeCell ref="AR338:AR343"/>
    <mergeCell ref="AS338:AS343"/>
    <mergeCell ref="AT338:AT343"/>
    <mergeCell ref="AU338:AU343"/>
    <mergeCell ref="AV338:AV343"/>
    <mergeCell ref="AW338:AW343"/>
    <mergeCell ref="AX338:AX343"/>
    <mergeCell ref="AY338:AY343"/>
    <mergeCell ref="AZ338:AZ343"/>
    <mergeCell ref="BA338:BA343"/>
    <mergeCell ref="BB338:BB343"/>
    <mergeCell ref="BC338:BC343"/>
    <mergeCell ref="BD338:BD343"/>
    <mergeCell ref="BE338:BE343"/>
    <mergeCell ref="BF338:BF343"/>
    <mergeCell ref="BG338:BG343"/>
    <mergeCell ref="BH338:BH343"/>
    <mergeCell ref="BI338:BI343"/>
    <mergeCell ref="BJ338:BJ343"/>
    <mergeCell ref="BK338:BK343"/>
    <mergeCell ref="BL338:BL343"/>
    <mergeCell ref="D344:D349"/>
    <mergeCell ref="E344:E349"/>
    <mergeCell ref="F344:F349"/>
    <mergeCell ref="G344:G349"/>
    <mergeCell ref="H344:H349"/>
    <mergeCell ref="I344:I349"/>
    <mergeCell ref="J344:J349"/>
    <mergeCell ref="K344:K349"/>
    <mergeCell ref="L344:L349"/>
    <mergeCell ref="M344:M349"/>
    <mergeCell ref="N344:N349"/>
    <mergeCell ref="O344:O349"/>
    <mergeCell ref="P344:P349"/>
    <mergeCell ref="Q344:Q349"/>
    <mergeCell ref="R344:R349"/>
    <mergeCell ref="S344:S349"/>
    <mergeCell ref="T344:T349"/>
    <mergeCell ref="U344:U349"/>
    <mergeCell ref="V344:V349"/>
    <mergeCell ref="W344:W349"/>
    <mergeCell ref="X344:X349"/>
    <mergeCell ref="Y344:Y349"/>
    <mergeCell ref="AO344:AO349"/>
    <mergeCell ref="AP344:AP349"/>
    <mergeCell ref="AQ344:AQ349"/>
    <mergeCell ref="AR344:AR349"/>
    <mergeCell ref="AS344:AS349"/>
    <mergeCell ref="AT344:AT349"/>
    <mergeCell ref="AU344:AU349"/>
    <mergeCell ref="AV344:AV349"/>
    <mergeCell ref="AW344:AW349"/>
    <mergeCell ref="AX344:AX349"/>
    <mergeCell ref="AY344:AY349"/>
    <mergeCell ref="AZ344:AZ349"/>
    <mergeCell ref="BA350:BA355"/>
    <mergeCell ref="BB350:BB355"/>
    <mergeCell ref="BC350:BC355"/>
    <mergeCell ref="BA344:BA349"/>
    <mergeCell ref="BB344:BB349"/>
    <mergeCell ref="BC344:BC349"/>
    <mergeCell ref="BD344:BD349"/>
    <mergeCell ref="BE344:BE349"/>
    <mergeCell ref="BF344:BF349"/>
    <mergeCell ref="BG344:BG349"/>
    <mergeCell ref="BH344:BH349"/>
    <mergeCell ref="BI344:BI349"/>
    <mergeCell ref="BJ344:BJ349"/>
    <mergeCell ref="BK344:BK349"/>
    <mergeCell ref="BL344:BL349"/>
    <mergeCell ref="D350:D355"/>
    <mergeCell ref="E350:E355"/>
    <mergeCell ref="F350:F355"/>
    <mergeCell ref="G350:G355"/>
    <mergeCell ref="H350:H355"/>
    <mergeCell ref="I350:I355"/>
    <mergeCell ref="J350:J355"/>
    <mergeCell ref="K350:K355"/>
    <mergeCell ref="L350:L355"/>
    <mergeCell ref="M350:M355"/>
    <mergeCell ref="N350:N355"/>
    <mergeCell ref="O350:O355"/>
    <mergeCell ref="P350:P355"/>
    <mergeCell ref="Q350:Q355"/>
    <mergeCell ref="R350:R355"/>
    <mergeCell ref="S350:S355"/>
    <mergeCell ref="T350:T355"/>
    <mergeCell ref="AO350:AO355"/>
    <mergeCell ref="AP350:AP355"/>
    <mergeCell ref="AQ350:AQ355"/>
    <mergeCell ref="AR350:AR355"/>
    <mergeCell ref="AS350:AS355"/>
    <mergeCell ref="AT350:AT355"/>
    <mergeCell ref="AU350:AU355"/>
    <mergeCell ref="AV350:AV355"/>
    <mergeCell ref="AW350:AW355"/>
    <mergeCell ref="AX350:AX355"/>
    <mergeCell ref="AY350:AY355"/>
    <mergeCell ref="AZ350:AZ355"/>
    <mergeCell ref="U350:U355"/>
    <mergeCell ref="V350:V355"/>
    <mergeCell ref="W350:W355"/>
    <mergeCell ref="AU356:AU361"/>
    <mergeCell ref="AV356:AV361"/>
    <mergeCell ref="AW356:AW361"/>
    <mergeCell ref="AX356:AX361"/>
    <mergeCell ref="AY356:AY361"/>
    <mergeCell ref="AZ356:AZ361"/>
    <mergeCell ref="U356:U361"/>
    <mergeCell ref="V356:V361"/>
    <mergeCell ref="W356:W361"/>
    <mergeCell ref="X356:X361"/>
    <mergeCell ref="Y356:Y361"/>
    <mergeCell ref="AO356:AO361"/>
    <mergeCell ref="AP356:AP361"/>
    <mergeCell ref="AQ356:AQ361"/>
    <mergeCell ref="AR356:AR361"/>
    <mergeCell ref="AS356:AS361"/>
    <mergeCell ref="AT356:AT361"/>
    <mergeCell ref="BD350:BD355"/>
    <mergeCell ref="BE350:BE355"/>
    <mergeCell ref="BF350:BF355"/>
    <mergeCell ref="BG350:BG355"/>
    <mergeCell ref="BH350:BH355"/>
    <mergeCell ref="BI350:BI355"/>
    <mergeCell ref="BJ350:BJ355"/>
    <mergeCell ref="BK350:BK355"/>
    <mergeCell ref="BL350:BL355"/>
    <mergeCell ref="A338:A355"/>
    <mergeCell ref="B338:B355"/>
    <mergeCell ref="C338:C355"/>
    <mergeCell ref="D356:D361"/>
    <mergeCell ref="E356:E361"/>
    <mergeCell ref="F356:F361"/>
    <mergeCell ref="G356:G361"/>
    <mergeCell ref="H356:H361"/>
    <mergeCell ref="I356:I361"/>
    <mergeCell ref="J356:J361"/>
    <mergeCell ref="K356:K361"/>
    <mergeCell ref="L356:L361"/>
    <mergeCell ref="M356:M361"/>
    <mergeCell ref="N356:N361"/>
    <mergeCell ref="O356:O361"/>
    <mergeCell ref="P356:P361"/>
    <mergeCell ref="Q356:Q361"/>
    <mergeCell ref="BL356:BL361"/>
    <mergeCell ref="R356:R361"/>
    <mergeCell ref="S356:S361"/>
    <mergeCell ref="T356:T361"/>
    <mergeCell ref="X350:X355"/>
    <mergeCell ref="Y350:Y355"/>
    <mergeCell ref="AX362:AX367"/>
    <mergeCell ref="AY362:AY367"/>
    <mergeCell ref="AZ362:AZ367"/>
    <mergeCell ref="D362:D367"/>
    <mergeCell ref="E362:E367"/>
    <mergeCell ref="F362:F367"/>
    <mergeCell ref="G362:G367"/>
    <mergeCell ref="H362:H367"/>
    <mergeCell ref="I362:I367"/>
    <mergeCell ref="J362:J367"/>
    <mergeCell ref="K362:K367"/>
    <mergeCell ref="L362:L367"/>
    <mergeCell ref="M362:M367"/>
    <mergeCell ref="N362:N367"/>
    <mergeCell ref="O362:O367"/>
    <mergeCell ref="P362:P367"/>
    <mergeCell ref="Q362:Q367"/>
    <mergeCell ref="R362:R367"/>
    <mergeCell ref="S362:S367"/>
    <mergeCell ref="T362:T367"/>
    <mergeCell ref="BA356:BA361"/>
    <mergeCell ref="BB356:BB361"/>
    <mergeCell ref="BC356:BC361"/>
    <mergeCell ref="BD356:BD361"/>
    <mergeCell ref="BE356:BE361"/>
    <mergeCell ref="BF356:BF361"/>
    <mergeCell ref="BG356:BG361"/>
    <mergeCell ref="BH356:BH361"/>
    <mergeCell ref="BI356:BI361"/>
    <mergeCell ref="BJ356:BJ361"/>
    <mergeCell ref="BK356:BK361"/>
    <mergeCell ref="U368:U373"/>
    <mergeCell ref="V368:V373"/>
    <mergeCell ref="W368:W373"/>
    <mergeCell ref="X368:X373"/>
    <mergeCell ref="Y368:Y373"/>
    <mergeCell ref="AO368:AO373"/>
    <mergeCell ref="X362:X367"/>
    <mergeCell ref="Y362:Y367"/>
    <mergeCell ref="AO362:AO367"/>
    <mergeCell ref="AP362:AP367"/>
    <mergeCell ref="AQ362:AQ367"/>
    <mergeCell ref="AR362:AR367"/>
    <mergeCell ref="AS362:AS367"/>
    <mergeCell ref="AT362:AT367"/>
    <mergeCell ref="AU362:AU367"/>
    <mergeCell ref="AV362:AV367"/>
    <mergeCell ref="AW362:AW367"/>
    <mergeCell ref="BA368:BA373"/>
    <mergeCell ref="U362:U367"/>
    <mergeCell ref="V362:V367"/>
    <mergeCell ref="W362:W367"/>
    <mergeCell ref="BI362:BI367"/>
    <mergeCell ref="BJ362:BJ367"/>
    <mergeCell ref="BK362:BK367"/>
    <mergeCell ref="BL362:BL367"/>
    <mergeCell ref="D368:D373"/>
    <mergeCell ref="E368:E373"/>
    <mergeCell ref="F368:F373"/>
    <mergeCell ref="G368:G373"/>
    <mergeCell ref="H368:H373"/>
    <mergeCell ref="I368:I373"/>
    <mergeCell ref="J368:J373"/>
    <mergeCell ref="K368:K373"/>
    <mergeCell ref="L368:L373"/>
    <mergeCell ref="M368:M373"/>
    <mergeCell ref="N368:N373"/>
    <mergeCell ref="O368:O373"/>
    <mergeCell ref="P368:P373"/>
    <mergeCell ref="Q368:Q373"/>
    <mergeCell ref="R368:R373"/>
    <mergeCell ref="S368:S373"/>
    <mergeCell ref="T368:T373"/>
    <mergeCell ref="BA362:BA367"/>
    <mergeCell ref="BB362:BB367"/>
    <mergeCell ref="BC362:BC367"/>
    <mergeCell ref="AT368:AT373"/>
    <mergeCell ref="AU368:AU373"/>
    <mergeCell ref="AV368:AV373"/>
    <mergeCell ref="AW368:AW373"/>
    <mergeCell ref="AX368:AX373"/>
    <mergeCell ref="AY368:AY373"/>
    <mergeCell ref="AZ368:AZ373"/>
    <mergeCell ref="BB368:BB373"/>
    <mergeCell ref="BC368:BC373"/>
    <mergeCell ref="BD368:BD373"/>
    <mergeCell ref="BE368:BE373"/>
    <mergeCell ref="BF368:BF373"/>
    <mergeCell ref="BD362:BD367"/>
    <mergeCell ref="BE362:BE367"/>
    <mergeCell ref="BF362:BF367"/>
    <mergeCell ref="BG362:BG367"/>
    <mergeCell ref="BH362:BH367"/>
    <mergeCell ref="BK368:BK373"/>
    <mergeCell ref="BL368:BL373"/>
    <mergeCell ref="D374:D379"/>
    <mergeCell ref="E374:E379"/>
    <mergeCell ref="F374:F379"/>
    <mergeCell ref="G374:G379"/>
    <mergeCell ref="H374:H379"/>
    <mergeCell ref="I374:I379"/>
    <mergeCell ref="J374:J379"/>
    <mergeCell ref="K374:K379"/>
    <mergeCell ref="L374:L379"/>
    <mergeCell ref="M374:M379"/>
    <mergeCell ref="N374:N379"/>
    <mergeCell ref="O374:O379"/>
    <mergeCell ref="P374:P379"/>
    <mergeCell ref="Q374:Q379"/>
    <mergeCell ref="R374:R379"/>
    <mergeCell ref="S374:S379"/>
    <mergeCell ref="T374:T379"/>
    <mergeCell ref="U374:U379"/>
    <mergeCell ref="V374:V379"/>
    <mergeCell ref="W374:W379"/>
    <mergeCell ref="X374:X379"/>
    <mergeCell ref="BL188:BL193"/>
    <mergeCell ref="A170:A193"/>
    <mergeCell ref="B170:B193"/>
    <mergeCell ref="C170:C193"/>
    <mergeCell ref="BE374:BE379"/>
    <mergeCell ref="BF374:BF379"/>
    <mergeCell ref="BG374:BG379"/>
    <mergeCell ref="BH374:BH379"/>
    <mergeCell ref="BI374:BI379"/>
    <mergeCell ref="BG368:BG373"/>
    <mergeCell ref="BH368:BH373"/>
    <mergeCell ref="BI368:BI373"/>
    <mergeCell ref="BJ368:BJ373"/>
    <mergeCell ref="K188:K193"/>
    <mergeCell ref="L188:L193"/>
    <mergeCell ref="M188:M193"/>
    <mergeCell ref="N188:N193"/>
    <mergeCell ref="O188:O193"/>
    <mergeCell ref="P188:P193"/>
    <mergeCell ref="Q188:Q193"/>
    <mergeCell ref="R188:R193"/>
    <mergeCell ref="S188:S193"/>
    <mergeCell ref="T188:T193"/>
    <mergeCell ref="U188:U193"/>
    <mergeCell ref="V188:V193"/>
    <mergeCell ref="W188:W193"/>
    <mergeCell ref="X188:X193"/>
    <mergeCell ref="Y188:Y193"/>
    <mergeCell ref="AO188:AO193"/>
    <mergeCell ref="AP188:AP193"/>
    <mergeCell ref="AQ188:AQ193"/>
    <mergeCell ref="AR188:AR193"/>
    <mergeCell ref="S380:S385"/>
    <mergeCell ref="T380:T385"/>
    <mergeCell ref="AW188:AW193"/>
    <mergeCell ref="AX188:AX193"/>
    <mergeCell ref="AY188:AY193"/>
    <mergeCell ref="AZ188:AZ193"/>
    <mergeCell ref="BA188:BA193"/>
    <mergeCell ref="BB188:BB193"/>
    <mergeCell ref="BC188:BC193"/>
    <mergeCell ref="BD188:BD193"/>
    <mergeCell ref="BE188:BE193"/>
    <mergeCell ref="BF188:BF193"/>
    <mergeCell ref="BG188:BG193"/>
    <mergeCell ref="BH188:BH193"/>
    <mergeCell ref="BI188:BI193"/>
    <mergeCell ref="BJ188:BJ193"/>
    <mergeCell ref="BK188:BK193"/>
    <mergeCell ref="AS188:AS193"/>
    <mergeCell ref="AT188:AT193"/>
    <mergeCell ref="AU188:AU193"/>
    <mergeCell ref="AV188:AV193"/>
    <mergeCell ref="Y374:Y379"/>
    <mergeCell ref="AO374:AO379"/>
    <mergeCell ref="AP374:AP379"/>
    <mergeCell ref="AQ374:AQ379"/>
    <mergeCell ref="AR374:AR379"/>
    <mergeCell ref="AP368:AP373"/>
    <mergeCell ref="AQ368:AQ373"/>
    <mergeCell ref="AR368:AR373"/>
    <mergeCell ref="AS368:AS373"/>
    <mergeCell ref="AW374:AW379"/>
    <mergeCell ref="AX374:AX379"/>
    <mergeCell ref="A356:A385"/>
    <mergeCell ref="B356:B385"/>
    <mergeCell ref="C356:C385"/>
    <mergeCell ref="AQ380:AQ385"/>
    <mergeCell ref="AR380:AR385"/>
    <mergeCell ref="AS380:AS385"/>
    <mergeCell ref="AT380:AT385"/>
    <mergeCell ref="AU380:AU385"/>
    <mergeCell ref="AV380:AV385"/>
    <mergeCell ref="AW380:AW385"/>
    <mergeCell ref="AX380:AX385"/>
    <mergeCell ref="AY380:AY385"/>
    <mergeCell ref="AZ380:AZ385"/>
    <mergeCell ref="BA380:BA385"/>
    <mergeCell ref="BB380:BB385"/>
    <mergeCell ref="BC380:BC385"/>
    <mergeCell ref="BD380:BD385"/>
    <mergeCell ref="D380:D385"/>
    <mergeCell ref="E380:E385"/>
    <mergeCell ref="F380:F385"/>
    <mergeCell ref="G380:G385"/>
    <mergeCell ref="H380:H385"/>
    <mergeCell ref="I380:I385"/>
    <mergeCell ref="J380:J385"/>
    <mergeCell ref="K380:K385"/>
    <mergeCell ref="L380:L385"/>
    <mergeCell ref="M380:M385"/>
    <mergeCell ref="N380:N385"/>
    <mergeCell ref="O380:O385"/>
    <mergeCell ref="P380:P385"/>
    <mergeCell ref="Q380:Q385"/>
    <mergeCell ref="R380:R385"/>
    <mergeCell ref="BJ374:BJ379"/>
    <mergeCell ref="BK374:BK379"/>
    <mergeCell ref="BL374:BL379"/>
    <mergeCell ref="AS374:AS379"/>
    <mergeCell ref="AT374:AT379"/>
    <mergeCell ref="AU374:AU379"/>
    <mergeCell ref="AV374:AV379"/>
    <mergeCell ref="U380:U385"/>
    <mergeCell ref="V380:V385"/>
    <mergeCell ref="W380:W385"/>
    <mergeCell ref="X380:X385"/>
    <mergeCell ref="Y380:Y385"/>
    <mergeCell ref="AO380:AO385"/>
    <mergeCell ref="AP380:AP385"/>
    <mergeCell ref="BH380:BH385"/>
    <mergeCell ref="BI380:BI385"/>
    <mergeCell ref="BJ380:BJ385"/>
    <mergeCell ref="BK380:BK385"/>
    <mergeCell ref="BL380:BL385"/>
    <mergeCell ref="BE380:BE385"/>
    <mergeCell ref="BF380:BF385"/>
    <mergeCell ref="BG380:BG385"/>
    <mergeCell ref="AY374:AY379"/>
    <mergeCell ref="AZ374:AZ379"/>
    <mergeCell ref="BA374:BA379"/>
    <mergeCell ref="BB374:BB379"/>
    <mergeCell ref="BC374:BC379"/>
    <mergeCell ref="BD374:BD379"/>
  </mergeCells>
  <conditionalFormatting sqref="AQ32:AQ37 AQ116:AQ133 AQ170:AQ187 AQ242:AQ253">
    <cfRule type="cellIs" dxfId="2324" priority="1318" operator="equal">
      <formula>"Muy Baja"</formula>
    </cfRule>
    <cfRule type="cellIs" dxfId="2323" priority="1319" operator="equal">
      <formula>"Baja"</formula>
    </cfRule>
    <cfRule type="cellIs" dxfId="2322" priority="1320" operator="equal">
      <formula>"Media"</formula>
    </cfRule>
    <cfRule type="cellIs" dxfId="2321" priority="1321" operator="equal">
      <formula>"Alta"</formula>
    </cfRule>
    <cfRule type="cellIs" dxfId="2320" priority="1322" operator="equal">
      <formula>"Muy Alta"</formula>
    </cfRule>
  </conditionalFormatting>
  <conditionalFormatting sqref="AT32:AT37 AT116:AT133 AT170:AT187 AT242:AT253">
    <cfRule type="cellIs" dxfId="2319" priority="1313" operator="equal">
      <formula>"Leve"</formula>
    </cfRule>
    <cfRule type="cellIs" dxfId="2318" priority="1314" operator="equal">
      <formula>"Menor"</formula>
    </cfRule>
    <cfRule type="cellIs" dxfId="2317" priority="1315" operator="equal">
      <formula>"Moderado"</formula>
    </cfRule>
    <cfRule type="cellIs" dxfId="2316" priority="1316" operator="equal">
      <formula>"Mayor"</formula>
    </cfRule>
    <cfRule type="cellIs" dxfId="2315" priority="1317" operator="equal">
      <formula>"Catastrófico"</formula>
    </cfRule>
  </conditionalFormatting>
  <conditionalFormatting sqref="AV32:AV37 AV116:AV133 AV170:AV187 AV242:AV253">
    <cfRule type="cellIs" dxfId="2314" priority="1309" operator="equal">
      <formula>"Bajo"</formula>
    </cfRule>
    <cfRule type="cellIs" dxfId="2313" priority="1310" operator="equal">
      <formula>"Moderado"</formula>
    </cfRule>
    <cfRule type="cellIs" dxfId="2312" priority="1311" operator="equal">
      <formula>"Alto"</formula>
    </cfRule>
    <cfRule type="cellIs" dxfId="2311" priority="1312" operator="equal">
      <formula>"Extremo"</formula>
    </cfRule>
  </conditionalFormatting>
  <conditionalFormatting sqref="AU80:AU115 AU32:AU37 AU122:AU133 AU176:AU187 AU248:AU253">
    <cfRule type="cellIs" dxfId="2310" priority="1105" operator="equal">
      <formula>"Alto"</formula>
    </cfRule>
    <cfRule type="cellIs" dxfId="2309" priority="1106" operator="equal">
      <formula>"Moderado"</formula>
    </cfRule>
    <cfRule type="cellIs" dxfId="2308" priority="1107" operator="equal">
      <formula>"Bajo"</formula>
    </cfRule>
  </conditionalFormatting>
  <conditionalFormatting sqref="AU80:AU115 AU32:AU37 AU122:AU133 AU176:AU187 AU248:AU253">
    <cfRule type="cellIs" dxfId="2307" priority="1104" operator="equal">
      <formula>"Extremo"</formula>
    </cfRule>
  </conditionalFormatting>
  <conditionalFormatting sqref="AU356:AU361">
    <cfRule type="cellIs" dxfId="2306" priority="563" operator="equal">
      <formula>"Alto"</formula>
    </cfRule>
    <cfRule type="cellIs" dxfId="2305" priority="564" operator="equal">
      <formula>"Moderado"</formula>
    </cfRule>
    <cfRule type="cellIs" dxfId="2304" priority="565" operator="equal">
      <formula>"Bajo"</formula>
    </cfRule>
  </conditionalFormatting>
  <conditionalFormatting sqref="AU356:AU361">
    <cfRule type="cellIs" dxfId="2303" priority="562" operator="equal">
      <formula>"Extremo"</formula>
    </cfRule>
  </conditionalFormatting>
  <conditionalFormatting sqref="R32:R43 T32:T43 V32:V43 R116:R133 V116:V133 R170:R187 T116:T187 V170:V187 R242:R253 T242:T253 V242:V253">
    <cfRule type="cellIs" dxfId="2302" priority="471" operator="equal">
      <formula>"Catastrófico"</formula>
    </cfRule>
    <cfRule type="cellIs" dxfId="2301" priority="472" operator="equal">
      <formula>"Mayor"</formula>
    </cfRule>
    <cfRule type="cellIs" dxfId="2300" priority="473" operator="equal">
      <formula>"Moderado"</formula>
    </cfRule>
    <cfRule type="cellIs" dxfId="2299" priority="474" operator="equal">
      <formula>"Menor"</formula>
    </cfRule>
    <cfRule type="cellIs" dxfId="2298" priority="475" operator="equal">
      <formula>"Leve"</formula>
    </cfRule>
  </conditionalFormatting>
  <conditionalFormatting sqref="AU308:AU313">
    <cfRule type="cellIs" dxfId="2297" priority="723" operator="equal">
      <formula>"Extremo"</formula>
    </cfRule>
  </conditionalFormatting>
  <conditionalFormatting sqref="AU320:AU337">
    <cfRule type="cellIs" dxfId="2296" priority="668" operator="equal">
      <formula>"Extremo"</formula>
    </cfRule>
  </conditionalFormatting>
  <conditionalFormatting sqref="AU362:AU367 AU374:AU379">
    <cfRule type="cellIs" dxfId="2295" priority="558" operator="equal">
      <formula>"Extremo"</formula>
    </cfRule>
  </conditionalFormatting>
  <conditionalFormatting sqref="P29:P43 P116:P133 P170:P187 P242:P253">
    <cfRule type="cellIs" dxfId="2294" priority="1344" operator="equal">
      <formula>"Muy Baja"</formula>
    </cfRule>
  </conditionalFormatting>
  <conditionalFormatting sqref="P29:P31 P128:P133">
    <cfRule type="cellIs" dxfId="2293" priority="1340" operator="equal">
      <formula>"Muy Alta"</formula>
    </cfRule>
    <cfRule type="cellIs" dxfId="2292" priority="1341" operator="equal">
      <formula>"Alta"</formula>
    </cfRule>
    <cfRule type="cellIs" dxfId="2291" priority="1342" operator="equal">
      <formula>"Media"</formula>
    </cfRule>
    <cfRule type="cellIs" dxfId="2290" priority="1343" operator="equal">
      <formula>"Baja"</formula>
    </cfRule>
  </conditionalFormatting>
  <conditionalFormatting sqref="R29:R31">
    <cfRule type="cellIs" dxfId="2289" priority="1335" operator="equal">
      <formula>"Catastrófico"</formula>
    </cfRule>
    <cfRule type="cellIs" dxfId="2288" priority="1336" operator="equal">
      <formula>"Mayor"</formula>
    </cfRule>
    <cfRule type="cellIs" dxfId="2287" priority="1337" operator="equal">
      <formula>"Moderado"</formula>
    </cfRule>
    <cfRule type="cellIs" dxfId="2286" priority="1338" operator="equal">
      <formula>"Menor"</formula>
    </cfRule>
    <cfRule type="cellIs" dxfId="2285" priority="1339" operator="equal">
      <formula>"Leve"</formula>
    </cfRule>
  </conditionalFormatting>
  <conditionalFormatting sqref="T29:T31">
    <cfRule type="cellIs" dxfId="2284" priority="1330" operator="equal">
      <formula>"Catastrófico"</formula>
    </cfRule>
    <cfRule type="cellIs" dxfId="2283" priority="1331" operator="equal">
      <formula>"Mayor"</formula>
    </cfRule>
    <cfRule type="cellIs" dxfId="2282" priority="1332" operator="equal">
      <formula>"Moderado"</formula>
    </cfRule>
    <cfRule type="cellIs" dxfId="2281" priority="1333" operator="equal">
      <formula>"Menor"</formula>
    </cfRule>
    <cfRule type="cellIs" dxfId="2280" priority="1334" operator="equal">
      <formula>"Leve"</formula>
    </cfRule>
  </conditionalFormatting>
  <conditionalFormatting sqref="V29:V31">
    <cfRule type="cellIs" dxfId="2279" priority="1324" operator="equal">
      <formula>"Catastrófico"</formula>
    </cfRule>
    <cfRule type="cellIs" dxfId="2278" priority="1326" operator="equal">
      <formula>"Mayor"</formula>
    </cfRule>
    <cfRule type="cellIs" dxfId="2277" priority="1327" operator="equal">
      <formula>"Moderado"</formula>
    </cfRule>
    <cfRule type="cellIs" dxfId="2276" priority="1328" operator="equal">
      <formula>"Menor"</formula>
    </cfRule>
    <cfRule type="cellIs" dxfId="2275" priority="1329" operator="equal">
      <formula>"Leve"</formula>
    </cfRule>
  </conditionalFormatting>
  <conditionalFormatting sqref="V29:V31">
    <cfRule type="cellIs" dxfId="2274" priority="1325" operator="equal">
      <formula>"Catastrófico"</formula>
    </cfRule>
  </conditionalFormatting>
  <conditionalFormatting sqref="Y29:Y43">
    <cfRule type="cellIs" dxfId="2273" priority="1323" operator="equal">
      <formula>"Bajo"</formula>
    </cfRule>
    <cfRule type="cellIs" dxfId="2272" priority="1345" operator="equal">
      <formula>"Extremo"</formula>
    </cfRule>
    <cfRule type="cellIs" dxfId="2271" priority="1345" operator="equal">
      <formula>"Moderado"</formula>
    </cfRule>
    <cfRule type="cellIs" dxfId="2270" priority="1345" operator="equal">
      <formula>"Alto"</formula>
    </cfRule>
  </conditionalFormatting>
  <conditionalFormatting sqref="P32:P43">
    <cfRule type="cellIs" dxfId="2269" priority="1293" operator="equal">
      <formula>"Muy Alta"</formula>
    </cfRule>
    <cfRule type="cellIs" dxfId="2268" priority="1294" operator="equal">
      <formula>"Alta"</formula>
    </cfRule>
    <cfRule type="cellIs" dxfId="2267" priority="1295" operator="equal">
      <formula>"Media"</formula>
    </cfRule>
    <cfRule type="cellIs" dxfId="2266" priority="1296" operator="equal">
      <formula>"Baja"</formula>
    </cfRule>
  </conditionalFormatting>
  <conditionalFormatting sqref="AQ44:AQ55">
    <cfRule type="cellIs" dxfId="2265" priority="1265" operator="equal">
      <formula>"Muy Baja"</formula>
    </cfRule>
    <cfRule type="cellIs" dxfId="2264" priority="1266" operator="equal">
      <formula>"Baja"</formula>
    </cfRule>
    <cfRule type="cellIs" dxfId="2263" priority="1267" operator="equal">
      <formula>"Media"</formula>
    </cfRule>
    <cfRule type="cellIs" dxfId="2262" priority="1268" operator="equal">
      <formula>"Alta"</formula>
    </cfRule>
    <cfRule type="cellIs" dxfId="2261" priority="1269" operator="equal">
      <formula>"Muy Alta"</formula>
    </cfRule>
  </conditionalFormatting>
  <conditionalFormatting sqref="AT44:AT55">
    <cfRule type="cellIs" dxfId="2260" priority="1260" operator="equal">
      <formula>"Leve"</formula>
    </cfRule>
    <cfRule type="cellIs" dxfId="2259" priority="1261" operator="equal">
      <formula>"Menor"</formula>
    </cfRule>
    <cfRule type="cellIs" dxfId="2258" priority="1262" operator="equal">
      <formula>"Moderado"</formula>
    </cfRule>
    <cfRule type="cellIs" dxfId="2257" priority="1263" operator="equal">
      <formula>"Mayor"</formula>
    </cfRule>
    <cfRule type="cellIs" dxfId="2256" priority="1264" operator="equal">
      <formula>"Catastrófico"</formula>
    </cfRule>
  </conditionalFormatting>
  <conditionalFormatting sqref="AV44:AV55">
    <cfRule type="cellIs" dxfId="2255" priority="1256" operator="equal">
      <formula>"Bajo"</formula>
    </cfRule>
    <cfRule type="cellIs" dxfId="2254" priority="1257" operator="equal">
      <formula>"Moderado"</formula>
    </cfRule>
    <cfRule type="cellIs" dxfId="2253" priority="1258" operator="equal">
      <formula>"Alto"</formula>
    </cfRule>
    <cfRule type="cellIs" dxfId="2252" priority="1259" operator="equal">
      <formula>"Extremo"</formula>
    </cfRule>
  </conditionalFormatting>
  <conditionalFormatting sqref="P44:P55">
    <cfRule type="cellIs" dxfId="2251" priority="1255" operator="equal">
      <formula>"Muy Baja"</formula>
    </cfRule>
  </conditionalFormatting>
  <conditionalFormatting sqref="P44:P49">
    <cfRule type="cellIs" dxfId="2250" priority="1251" operator="equal">
      <formula>"Muy Alta"</formula>
    </cfRule>
    <cfRule type="cellIs" dxfId="2249" priority="1252" operator="equal">
      <formula>"Alta"</formula>
    </cfRule>
    <cfRule type="cellIs" dxfId="2248" priority="1253" operator="equal">
      <formula>"Media"</formula>
    </cfRule>
    <cfRule type="cellIs" dxfId="2247" priority="1254" operator="equal">
      <formula>"Baja"</formula>
    </cfRule>
  </conditionalFormatting>
  <conditionalFormatting sqref="P50:P55">
    <cfRule type="cellIs" dxfId="2246" priority="1247" operator="equal">
      <formula>"Muy Alta"</formula>
    </cfRule>
    <cfRule type="cellIs" dxfId="2245" priority="1248" operator="equal">
      <formula>"Alta"</formula>
    </cfRule>
    <cfRule type="cellIs" dxfId="2244" priority="1249" operator="equal">
      <formula>"Media"</formula>
    </cfRule>
    <cfRule type="cellIs" dxfId="2243" priority="1250" operator="equal">
      <formula>"Baja"</formula>
    </cfRule>
  </conditionalFormatting>
  <conditionalFormatting sqref="R44:R55">
    <cfRule type="cellIs" dxfId="2242" priority="1242" operator="equal">
      <formula>"Catastrófico"</formula>
    </cfRule>
    <cfRule type="cellIs" dxfId="2241" priority="1243" operator="equal">
      <formula>"Mayor"</formula>
    </cfRule>
    <cfRule type="cellIs" dxfId="2240" priority="1244" operator="equal">
      <formula>"Moderado"</formula>
    </cfRule>
    <cfRule type="cellIs" dxfId="2239" priority="1245" operator="equal">
      <formula>"Menor"</formula>
    </cfRule>
    <cfRule type="cellIs" dxfId="2238" priority="1246" operator="equal">
      <formula>"Leve"</formula>
    </cfRule>
  </conditionalFormatting>
  <conditionalFormatting sqref="T44:T55">
    <cfRule type="cellIs" dxfId="2237" priority="1237" operator="equal">
      <formula>"Catastrófico"</formula>
    </cfRule>
    <cfRule type="cellIs" dxfId="2236" priority="1238" operator="equal">
      <formula>"Mayor"</formula>
    </cfRule>
    <cfRule type="cellIs" dxfId="2235" priority="1239" operator="equal">
      <formula>"Moderado"</formula>
    </cfRule>
    <cfRule type="cellIs" dxfId="2234" priority="1240" operator="equal">
      <formula>"Menor"</formula>
    </cfRule>
    <cfRule type="cellIs" dxfId="2233" priority="1241" operator="equal">
      <formula>"Leve"</formula>
    </cfRule>
  </conditionalFormatting>
  <conditionalFormatting sqref="V44:V55">
    <cfRule type="cellIs" dxfId="2232" priority="1231" operator="equal">
      <formula>"Catastrófico"</formula>
    </cfRule>
    <cfRule type="cellIs" dxfId="2231" priority="1233" operator="equal">
      <formula>"Mayor"</formula>
    </cfRule>
    <cfRule type="cellIs" dxfId="2230" priority="1234" operator="equal">
      <formula>"Moderado"</formula>
    </cfRule>
    <cfRule type="cellIs" dxfId="2229" priority="1235" operator="equal">
      <formula>"Menor"</formula>
    </cfRule>
    <cfRule type="cellIs" dxfId="2228" priority="1236" operator="equal">
      <formula>"Leve"</formula>
    </cfRule>
  </conditionalFormatting>
  <conditionalFormatting sqref="V44:V49">
    <cfRule type="cellIs" dxfId="2227" priority="1232" operator="equal">
      <formula>"Catastrófico"</formula>
    </cfRule>
  </conditionalFormatting>
  <conditionalFormatting sqref="Y44:Y55 Y116:Y133 Y170:Y187 Y242:Y253">
    <cfRule type="cellIs" dxfId="2226" priority="1227" operator="equal">
      <formula>"Extremo"</formula>
    </cfRule>
    <cfRule type="cellIs" dxfId="2225" priority="1228" operator="equal">
      <formula>"Alto"</formula>
    </cfRule>
    <cfRule type="cellIs" dxfId="2224" priority="1229" operator="equal">
      <formula>"Moderado"</formula>
    </cfRule>
    <cfRule type="cellIs" dxfId="2223" priority="1230" operator="equal">
      <formula>"Bajo"</formula>
    </cfRule>
  </conditionalFormatting>
  <conditionalFormatting sqref="AU44:AU49">
    <cfRule type="cellIs" dxfId="2222" priority="1224" operator="equal">
      <formula>"Alto"</formula>
    </cfRule>
    <cfRule type="cellIs" dxfId="2221" priority="1225" operator="equal">
      <formula>"Moderado"</formula>
    </cfRule>
    <cfRule type="cellIs" dxfId="2220" priority="1226" operator="equal">
      <formula>"Bajo"</formula>
    </cfRule>
  </conditionalFormatting>
  <conditionalFormatting sqref="AU44:AU49">
    <cfRule type="cellIs" dxfId="2219" priority="1223" operator="equal">
      <formula>"Extremo"</formula>
    </cfRule>
  </conditionalFormatting>
  <conditionalFormatting sqref="AU50:AU55">
    <cfRule type="cellIs" dxfId="2218" priority="1220" operator="equal">
      <formula>"Alto"</formula>
    </cfRule>
    <cfRule type="cellIs" dxfId="2217" priority="1221" operator="equal">
      <formula>"Moderado"</formula>
    </cfRule>
    <cfRule type="cellIs" dxfId="2216" priority="1222" operator="equal">
      <formula>"Bajo"</formula>
    </cfRule>
  </conditionalFormatting>
  <conditionalFormatting sqref="AU50:AU55">
    <cfRule type="cellIs" dxfId="2215" priority="1219" operator="equal">
      <formula>"Extremo"</formula>
    </cfRule>
  </conditionalFormatting>
  <conditionalFormatting sqref="AQ62:AQ67">
    <cfRule type="cellIs" dxfId="2214" priority="1214" operator="equal">
      <formula>"Muy Baja"</formula>
    </cfRule>
    <cfRule type="cellIs" dxfId="2213" priority="1215" operator="equal">
      <formula>"Baja"</formula>
    </cfRule>
    <cfRule type="cellIs" dxfId="2212" priority="1216" operator="equal">
      <formula>"Media"</formula>
    </cfRule>
    <cfRule type="cellIs" dxfId="2211" priority="1217" operator="equal">
      <formula>"Alta"</formula>
    </cfRule>
    <cfRule type="cellIs" dxfId="2210" priority="1218" operator="equal">
      <formula>"Muy Alta"</formula>
    </cfRule>
  </conditionalFormatting>
  <conditionalFormatting sqref="AT62:AT67">
    <cfRule type="cellIs" dxfId="2209" priority="1209" operator="equal">
      <formula>"Leve"</formula>
    </cfRule>
    <cfRule type="cellIs" dxfId="2208" priority="1210" operator="equal">
      <formula>"Menor"</formula>
    </cfRule>
    <cfRule type="cellIs" dxfId="2207" priority="1211" operator="equal">
      <formula>"Moderado"</formula>
    </cfRule>
    <cfRule type="cellIs" dxfId="2206" priority="1212" operator="equal">
      <formula>"Mayor"</formula>
    </cfRule>
    <cfRule type="cellIs" dxfId="2205" priority="1213" operator="equal">
      <formula>"Catastrófico"</formula>
    </cfRule>
  </conditionalFormatting>
  <conditionalFormatting sqref="AV62:AV67">
    <cfRule type="cellIs" dxfId="2204" priority="1205" operator="equal">
      <formula>"Bajo"</formula>
    </cfRule>
    <cfRule type="cellIs" dxfId="2203" priority="1206" operator="equal">
      <formula>"Moderado"</formula>
    </cfRule>
    <cfRule type="cellIs" dxfId="2202" priority="1207" operator="equal">
      <formula>"Alto"</formula>
    </cfRule>
    <cfRule type="cellIs" dxfId="2201" priority="1208" operator="equal">
      <formula>"Extremo"</formula>
    </cfRule>
  </conditionalFormatting>
  <conditionalFormatting sqref="AU62:AU67">
    <cfRule type="cellIs" dxfId="2200" priority="1188" operator="equal">
      <formula>"Alto"</formula>
    </cfRule>
    <cfRule type="cellIs" dxfId="2199" priority="1189" operator="equal">
      <formula>"Moderado"</formula>
    </cfRule>
    <cfRule type="cellIs" dxfId="2198" priority="1190" operator="equal">
      <formula>"Bajo"</formula>
    </cfRule>
  </conditionalFormatting>
  <conditionalFormatting sqref="AU62:AU67">
    <cfRule type="cellIs" dxfId="2197" priority="1187" operator="equal">
      <formula>"Extremo"</formula>
    </cfRule>
  </conditionalFormatting>
  <conditionalFormatting sqref="AQ74:AQ115">
    <cfRule type="cellIs" dxfId="2196" priority="1154" operator="equal">
      <formula>"Muy Baja"</formula>
    </cfRule>
    <cfRule type="cellIs" dxfId="2195" priority="1155" operator="equal">
      <formula>"Baja"</formula>
    </cfRule>
    <cfRule type="cellIs" dxfId="2194" priority="1156" operator="equal">
      <formula>"Media"</formula>
    </cfRule>
    <cfRule type="cellIs" dxfId="2193" priority="1157" operator="equal">
      <formula>"Alta"</formula>
    </cfRule>
    <cfRule type="cellIs" dxfId="2192" priority="1158" operator="equal">
      <formula>"Muy Alta"</formula>
    </cfRule>
  </conditionalFormatting>
  <conditionalFormatting sqref="AT74:AT115">
    <cfRule type="cellIs" dxfId="2191" priority="1149" operator="equal">
      <formula>"Leve"</formula>
    </cfRule>
    <cfRule type="cellIs" dxfId="2190" priority="1150" operator="equal">
      <formula>"Menor"</formula>
    </cfRule>
    <cfRule type="cellIs" dxfId="2189" priority="1151" operator="equal">
      <formula>"Moderado"</formula>
    </cfRule>
    <cfRule type="cellIs" dxfId="2188" priority="1152" operator="equal">
      <formula>"Mayor"</formula>
    </cfRule>
    <cfRule type="cellIs" dxfId="2187" priority="1153" operator="equal">
      <formula>"Catastrófico"</formula>
    </cfRule>
  </conditionalFormatting>
  <conditionalFormatting sqref="AV74:AV115">
    <cfRule type="cellIs" dxfId="2186" priority="1145" operator="equal">
      <formula>"Bajo"</formula>
    </cfRule>
    <cfRule type="cellIs" dxfId="2185" priority="1146" operator="equal">
      <formula>"Moderado"</formula>
    </cfRule>
    <cfRule type="cellIs" dxfId="2184" priority="1147" operator="equal">
      <formula>"Alto"</formula>
    </cfRule>
    <cfRule type="cellIs" dxfId="2183" priority="1148" operator="equal">
      <formula>"Extremo"</formula>
    </cfRule>
  </conditionalFormatting>
  <conditionalFormatting sqref="P74:P115">
    <cfRule type="cellIs" dxfId="2182" priority="1144" operator="equal">
      <formula>"Muy Baja"</formula>
    </cfRule>
  </conditionalFormatting>
  <conditionalFormatting sqref="P74:P79">
    <cfRule type="cellIs" dxfId="2181" priority="1140" operator="equal">
      <formula>"Muy Alta"</formula>
    </cfRule>
    <cfRule type="cellIs" dxfId="2180" priority="1141" operator="equal">
      <formula>"Alta"</formula>
    </cfRule>
    <cfRule type="cellIs" dxfId="2179" priority="1142" operator="equal">
      <formula>"Media"</formula>
    </cfRule>
    <cfRule type="cellIs" dxfId="2178" priority="1143" operator="equal">
      <formula>"Baja"</formula>
    </cfRule>
  </conditionalFormatting>
  <conditionalFormatting sqref="P80:P85">
    <cfRule type="cellIs" dxfId="2177" priority="1136" operator="equal">
      <formula>"Muy Alta"</formula>
    </cfRule>
    <cfRule type="cellIs" dxfId="2176" priority="1137" operator="equal">
      <formula>"Alta"</formula>
    </cfRule>
    <cfRule type="cellIs" dxfId="2175" priority="1138" operator="equal">
      <formula>"Media"</formula>
    </cfRule>
    <cfRule type="cellIs" dxfId="2174" priority="1139" operator="equal">
      <formula>"Baja"</formula>
    </cfRule>
  </conditionalFormatting>
  <conditionalFormatting sqref="P86:P115">
    <cfRule type="cellIs" dxfId="2173" priority="1132" operator="equal">
      <formula>"Muy Alta"</formula>
    </cfRule>
    <cfRule type="cellIs" dxfId="2172" priority="1133" operator="equal">
      <formula>"Alta"</formula>
    </cfRule>
    <cfRule type="cellIs" dxfId="2171" priority="1134" operator="equal">
      <formula>"Media"</formula>
    </cfRule>
    <cfRule type="cellIs" dxfId="2170" priority="1135" operator="equal">
      <formula>"Baja"</formula>
    </cfRule>
  </conditionalFormatting>
  <conditionalFormatting sqref="R74:R115">
    <cfRule type="cellIs" dxfId="2169" priority="1127" operator="equal">
      <formula>"Catastrófico"</formula>
    </cfRule>
    <cfRule type="cellIs" dxfId="2168" priority="1128" operator="equal">
      <formula>"Mayor"</formula>
    </cfRule>
    <cfRule type="cellIs" dxfId="2167" priority="1129" operator="equal">
      <formula>"Moderado"</formula>
    </cfRule>
    <cfRule type="cellIs" dxfId="2166" priority="1130" operator="equal">
      <formula>"Menor"</formula>
    </cfRule>
    <cfRule type="cellIs" dxfId="2165" priority="1131" operator="equal">
      <formula>"Leve"</formula>
    </cfRule>
  </conditionalFormatting>
  <conditionalFormatting sqref="T74:T115">
    <cfRule type="cellIs" dxfId="2164" priority="1122" operator="equal">
      <formula>"Catastrófico"</formula>
    </cfRule>
    <cfRule type="cellIs" dxfId="2163" priority="1123" operator="equal">
      <formula>"Mayor"</formula>
    </cfRule>
    <cfRule type="cellIs" dxfId="2162" priority="1124" operator="equal">
      <formula>"Moderado"</formula>
    </cfRule>
    <cfRule type="cellIs" dxfId="2161" priority="1125" operator="equal">
      <formula>"Menor"</formula>
    </cfRule>
    <cfRule type="cellIs" dxfId="2160" priority="1126" operator="equal">
      <formula>"Leve"</formula>
    </cfRule>
  </conditionalFormatting>
  <conditionalFormatting sqref="V74:V115">
    <cfRule type="cellIs" dxfId="2159" priority="1116" operator="equal">
      <formula>"Catastrófico"</formula>
    </cfRule>
    <cfRule type="cellIs" dxfId="2158" priority="1118" operator="equal">
      <formula>"Mayor"</formula>
    </cfRule>
    <cfRule type="cellIs" dxfId="2157" priority="1119" operator="equal">
      <formula>"Moderado"</formula>
    </cfRule>
    <cfRule type="cellIs" dxfId="2156" priority="1120" operator="equal">
      <formula>"Menor"</formula>
    </cfRule>
    <cfRule type="cellIs" dxfId="2155" priority="1121" operator="equal">
      <formula>"Leve"</formula>
    </cfRule>
  </conditionalFormatting>
  <conditionalFormatting sqref="V74:V79">
    <cfRule type="cellIs" dxfId="2154" priority="1117" operator="equal">
      <formula>"Catastrófico"</formula>
    </cfRule>
  </conditionalFormatting>
  <conditionalFormatting sqref="Y74:Y115">
    <cfRule type="cellIs" dxfId="2153" priority="1112" operator="equal">
      <formula>"Extremo"</formula>
    </cfRule>
    <cfRule type="cellIs" dxfId="2152" priority="1113" operator="equal">
      <formula>"Alto"</formula>
    </cfRule>
    <cfRule type="cellIs" dxfId="2151" priority="1114" operator="equal">
      <formula>"Moderado"</formula>
    </cfRule>
    <cfRule type="cellIs" dxfId="2150" priority="1115" operator="equal">
      <formula>"Bajo"</formula>
    </cfRule>
  </conditionalFormatting>
  <conditionalFormatting sqref="AU74:AU79">
    <cfRule type="cellIs" dxfId="2149" priority="1109" operator="equal">
      <formula>"Alto"</formula>
    </cfRule>
    <cfRule type="cellIs" dxfId="2148" priority="1110" operator="equal">
      <formula>"Moderado"</formula>
    </cfRule>
    <cfRule type="cellIs" dxfId="2147" priority="1111" operator="equal">
      <formula>"Bajo"</formula>
    </cfRule>
  </conditionalFormatting>
  <conditionalFormatting sqref="AU74:AU79">
    <cfRule type="cellIs" dxfId="2146" priority="1108" operator="equal">
      <formula>"Extremo"</formula>
    </cfRule>
  </conditionalFormatting>
  <conditionalFormatting sqref="AU308:AU313">
    <cfRule type="cellIs" dxfId="2145" priority="724" operator="equal">
      <formula>"Alto"</formula>
    </cfRule>
    <cfRule type="cellIs" dxfId="2144" priority="725" operator="equal">
      <formula>"Moderado"</formula>
    </cfRule>
    <cfRule type="cellIs" dxfId="2143" priority="726" operator="equal">
      <formula>"Bajo"</formula>
    </cfRule>
  </conditionalFormatting>
  <conditionalFormatting sqref="P116:P121">
    <cfRule type="cellIs" dxfId="2142" priority="1085" operator="equal">
      <formula>"Muy Alta"</formula>
    </cfRule>
    <cfRule type="cellIs" dxfId="2141" priority="1086" operator="equal">
      <formula>"Alta"</formula>
    </cfRule>
    <cfRule type="cellIs" dxfId="2140" priority="1087" operator="equal">
      <formula>"Media"</formula>
    </cfRule>
    <cfRule type="cellIs" dxfId="2139" priority="1088" operator="equal">
      <formula>"Baja"</formula>
    </cfRule>
  </conditionalFormatting>
  <conditionalFormatting sqref="P122:P127">
    <cfRule type="cellIs" dxfId="2138" priority="1081" operator="equal">
      <formula>"Muy Alta"</formula>
    </cfRule>
    <cfRule type="cellIs" dxfId="2137" priority="1082" operator="equal">
      <formula>"Alta"</formula>
    </cfRule>
    <cfRule type="cellIs" dxfId="2136" priority="1083" operator="equal">
      <formula>"Media"</formula>
    </cfRule>
    <cfRule type="cellIs" dxfId="2135" priority="1084" operator="equal">
      <formula>"Baja"</formula>
    </cfRule>
  </conditionalFormatting>
  <conditionalFormatting sqref="V116:V121">
    <cfRule type="cellIs" dxfId="2134" priority="1799" operator="equal">
      <formula>"Catastrófico"</formula>
    </cfRule>
  </conditionalFormatting>
  <conditionalFormatting sqref="AU116:AU121">
    <cfRule type="cellIs" dxfId="2133" priority="1054" operator="equal">
      <formula>"Alto"</formula>
    </cfRule>
    <cfRule type="cellIs" dxfId="2132" priority="1055" operator="equal">
      <formula>"Moderado"</formula>
    </cfRule>
    <cfRule type="cellIs" dxfId="2131" priority="1056" operator="equal">
      <formula>"Bajo"</formula>
    </cfRule>
  </conditionalFormatting>
  <conditionalFormatting sqref="AU116:AU121">
    <cfRule type="cellIs" dxfId="2130" priority="1053" operator="equal">
      <formula>"Extremo"</formula>
    </cfRule>
  </conditionalFormatting>
  <conditionalFormatting sqref="P170:P175">
    <cfRule type="cellIs" dxfId="2129" priority="975" operator="equal">
      <formula>"Muy Alta"</formula>
    </cfRule>
    <cfRule type="cellIs" dxfId="2128" priority="976" operator="equal">
      <formula>"Alta"</formula>
    </cfRule>
    <cfRule type="cellIs" dxfId="2127" priority="977" operator="equal">
      <formula>"Media"</formula>
    </cfRule>
    <cfRule type="cellIs" dxfId="2126" priority="978" operator="equal">
      <formula>"Baja"</formula>
    </cfRule>
  </conditionalFormatting>
  <conditionalFormatting sqref="P176:P181">
    <cfRule type="cellIs" dxfId="2125" priority="971" operator="equal">
      <formula>"Muy Alta"</formula>
    </cfRule>
    <cfRule type="cellIs" dxfId="2124" priority="972" operator="equal">
      <formula>"Alta"</formula>
    </cfRule>
    <cfRule type="cellIs" dxfId="2123" priority="973" operator="equal">
      <formula>"Media"</formula>
    </cfRule>
    <cfRule type="cellIs" dxfId="2122" priority="974" operator="equal">
      <formula>"Baja"</formula>
    </cfRule>
  </conditionalFormatting>
  <conditionalFormatting sqref="P182:P187">
    <cfRule type="cellIs" dxfId="2121" priority="967" operator="equal">
      <formula>"Muy Alta"</formula>
    </cfRule>
    <cfRule type="cellIs" dxfId="2120" priority="968" operator="equal">
      <formula>"Alta"</formula>
    </cfRule>
    <cfRule type="cellIs" dxfId="2119" priority="969" operator="equal">
      <formula>"Media"</formula>
    </cfRule>
    <cfRule type="cellIs" dxfId="2118" priority="970" operator="equal">
      <formula>"Baja"</formula>
    </cfRule>
  </conditionalFormatting>
  <conditionalFormatting sqref="V170:V175">
    <cfRule type="cellIs" dxfId="2117" priority="952" operator="equal">
      <formula>"Catastrófico"</formula>
    </cfRule>
  </conditionalFormatting>
  <conditionalFormatting sqref="AU170:AU175">
    <cfRule type="cellIs" dxfId="2116" priority="944" operator="equal">
      <formula>"Alto"</formula>
    </cfRule>
    <cfRule type="cellIs" dxfId="2115" priority="945" operator="equal">
      <formula>"Moderado"</formula>
    </cfRule>
    <cfRule type="cellIs" dxfId="2114" priority="946" operator="equal">
      <formula>"Bajo"</formula>
    </cfRule>
  </conditionalFormatting>
  <conditionalFormatting sqref="AU170:AU175">
    <cfRule type="cellIs" dxfId="2113" priority="943" operator="equal">
      <formula>"Extremo"</formula>
    </cfRule>
  </conditionalFormatting>
  <conditionalFormatting sqref="AQ194:AQ241">
    <cfRule type="cellIs" dxfId="2112" priority="934" operator="equal">
      <formula>"Muy Baja"</formula>
    </cfRule>
    <cfRule type="cellIs" dxfId="2111" priority="935" operator="equal">
      <formula>"Baja"</formula>
    </cfRule>
    <cfRule type="cellIs" dxfId="2110" priority="936" operator="equal">
      <formula>"Media"</formula>
    </cfRule>
    <cfRule type="cellIs" dxfId="2109" priority="937" operator="equal">
      <formula>"Alta"</formula>
    </cfRule>
    <cfRule type="cellIs" dxfId="2108" priority="938" operator="equal">
      <formula>"Muy Alta"</formula>
    </cfRule>
  </conditionalFormatting>
  <conditionalFormatting sqref="AT194:AT241">
    <cfRule type="cellIs" dxfId="2107" priority="929" operator="equal">
      <formula>"Leve"</formula>
    </cfRule>
    <cfRule type="cellIs" dxfId="2106" priority="930" operator="equal">
      <formula>"Menor"</formula>
    </cfRule>
    <cfRule type="cellIs" dxfId="2105" priority="931" operator="equal">
      <formula>"Moderado"</formula>
    </cfRule>
    <cfRule type="cellIs" dxfId="2104" priority="932" operator="equal">
      <formula>"Mayor"</formula>
    </cfRule>
    <cfRule type="cellIs" dxfId="2103" priority="933" operator="equal">
      <formula>"Catastrófico"</formula>
    </cfRule>
  </conditionalFormatting>
  <conditionalFormatting sqref="AV194:AV241">
    <cfRule type="cellIs" dxfId="2102" priority="925" operator="equal">
      <formula>"Bajo"</formula>
    </cfRule>
    <cfRule type="cellIs" dxfId="2101" priority="926" operator="equal">
      <formula>"Moderado"</formula>
    </cfRule>
    <cfRule type="cellIs" dxfId="2100" priority="927" operator="equal">
      <formula>"Alto"</formula>
    </cfRule>
    <cfRule type="cellIs" dxfId="2099" priority="928" operator="equal">
      <formula>"Extremo"</formula>
    </cfRule>
  </conditionalFormatting>
  <conditionalFormatting sqref="P194:P241">
    <cfRule type="cellIs" dxfId="2098" priority="924" operator="equal">
      <formula>"Muy Baja"</formula>
    </cfRule>
  </conditionalFormatting>
  <conditionalFormatting sqref="P194:P199">
    <cfRule type="cellIs" dxfId="2097" priority="920" operator="equal">
      <formula>"Muy Alta"</formula>
    </cfRule>
    <cfRule type="cellIs" dxfId="2096" priority="921" operator="equal">
      <formula>"Alta"</formula>
    </cfRule>
    <cfRule type="cellIs" dxfId="2095" priority="922" operator="equal">
      <formula>"Media"</formula>
    </cfRule>
    <cfRule type="cellIs" dxfId="2094" priority="923" operator="equal">
      <formula>"Baja"</formula>
    </cfRule>
  </conditionalFormatting>
  <conditionalFormatting sqref="P200:P205">
    <cfRule type="cellIs" dxfId="2093" priority="916" operator="equal">
      <formula>"Muy Alta"</formula>
    </cfRule>
    <cfRule type="cellIs" dxfId="2092" priority="917" operator="equal">
      <formula>"Alta"</formula>
    </cfRule>
    <cfRule type="cellIs" dxfId="2091" priority="918" operator="equal">
      <formula>"Media"</formula>
    </cfRule>
    <cfRule type="cellIs" dxfId="2090" priority="919" operator="equal">
      <formula>"Baja"</formula>
    </cfRule>
  </conditionalFormatting>
  <conditionalFormatting sqref="P206:P241">
    <cfRule type="cellIs" dxfId="2089" priority="912" operator="equal">
      <formula>"Muy Alta"</formula>
    </cfRule>
    <cfRule type="cellIs" dxfId="2088" priority="913" operator="equal">
      <formula>"Alta"</formula>
    </cfRule>
    <cfRule type="cellIs" dxfId="2087" priority="914" operator="equal">
      <formula>"Media"</formula>
    </cfRule>
    <cfRule type="cellIs" dxfId="2086" priority="915" operator="equal">
      <formula>"Baja"</formula>
    </cfRule>
  </conditionalFormatting>
  <conditionalFormatting sqref="R194:R241">
    <cfRule type="cellIs" dxfId="2085" priority="907" operator="equal">
      <formula>"Catastrófico"</formula>
    </cfRule>
    <cfRule type="cellIs" dxfId="2084" priority="908" operator="equal">
      <formula>"Mayor"</formula>
    </cfRule>
    <cfRule type="cellIs" dxfId="2083" priority="909" operator="equal">
      <formula>"Moderado"</formula>
    </cfRule>
    <cfRule type="cellIs" dxfId="2082" priority="910" operator="equal">
      <formula>"Menor"</formula>
    </cfRule>
    <cfRule type="cellIs" dxfId="2081" priority="911" operator="equal">
      <formula>"Leve"</formula>
    </cfRule>
  </conditionalFormatting>
  <conditionalFormatting sqref="T194:T241">
    <cfRule type="cellIs" dxfId="2080" priority="902" operator="equal">
      <formula>"Catastrófico"</formula>
    </cfRule>
    <cfRule type="cellIs" dxfId="2079" priority="903" operator="equal">
      <formula>"Mayor"</formula>
    </cfRule>
    <cfRule type="cellIs" dxfId="2078" priority="904" operator="equal">
      <formula>"Moderado"</formula>
    </cfRule>
    <cfRule type="cellIs" dxfId="2077" priority="905" operator="equal">
      <formula>"Menor"</formula>
    </cfRule>
    <cfRule type="cellIs" dxfId="2076" priority="906" operator="equal">
      <formula>"Leve"</formula>
    </cfRule>
  </conditionalFormatting>
  <conditionalFormatting sqref="V194:V241">
    <cfRule type="cellIs" dxfId="2075" priority="896" operator="equal">
      <formula>"Catastrófico"</formula>
    </cfRule>
    <cfRule type="cellIs" dxfId="2074" priority="898" operator="equal">
      <formula>"Mayor"</formula>
    </cfRule>
    <cfRule type="cellIs" dxfId="2073" priority="899" operator="equal">
      <formula>"Moderado"</formula>
    </cfRule>
    <cfRule type="cellIs" dxfId="2072" priority="900" operator="equal">
      <formula>"Menor"</formula>
    </cfRule>
    <cfRule type="cellIs" dxfId="2071" priority="901" operator="equal">
      <formula>"Leve"</formula>
    </cfRule>
  </conditionalFormatting>
  <conditionalFormatting sqref="V194:V199">
    <cfRule type="cellIs" dxfId="2070" priority="897" operator="equal">
      <formula>"Catastrófico"</formula>
    </cfRule>
  </conditionalFormatting>
  <conditionalFormatting sqref="Y194:Y241">
    <cfRule type="cellIs" dxfId="2069" priority="892" operator="equal">
      <formula>"Extremo"</formula>
    </cfRule>
    <cfRule type="cellIs" dxfId="2068" priority="893" operator="equal">
      <formula>"Alto"</formula>
    </cfRule>
    <cfRule type="cellIs" dxfId="2067" priority="894" operator="equal">
      <formula>"Moderado"</formula>
    </cfRule>
    <cfRule type="cellIs" dxfId="2066" priority="895" operator="equal">
      <formula>"Bajo"</formula>
    </cfRule>
  </conditionalFormatting>
  <conditionalFormatting sqref="AU194:AU199">
    <cfRule type="cellIs" dxfId="2065" priority="889" operator="equal">
      <formula>"Alto"</formula>
    </cfRule>
    <cfRule type="cellIs" dxfId="2064" priority="890" operator="equal">
      <formula>"Moderado"</formula>
    </cfRule>
    <cfRule type="cellIs" dxfId="2063" priority="891" operator="equal">
      <formula>"Bajo"</formula>
    </cfRule>
  </conditionalFormatting>
  <conditionalFormatting sqref="AU194:AU199">
    <cfRule type="cellIs" dxfId="2062" priority="888" operator="equal">
      <formula>"Extremo"</formula>
    </cfRule>
  </conditionalFormatting>
  <conditionalFormatting sqref="AU200:AU241">
    <cfRule type="cellIs" dxfId="2061" priority="885" operator="equal">
      <formula>"Alto"</formula>
    </cfRule>
    <cfRule type="cellIs" dxfId="2060" priority="886" operator="equal">
      <formula>"Moderado"</formula>
    </cfRule>
    <cfRule type="cellIs" dxfId="2059" priority="887" operator="equal">
      <formula>"Bajo"</formula>
    </cfRule>
  </conditionalFormatting>
  <conditionalFormatting sqref="AU200:AU241">
    <cfRule type="cellIs" dxfId="2058" priority="884" operator="equal">
      <formula>"Extremo"</formula>
    </cfRule>
  </conditionalFormatting>
  <conditionalFormatting sqref="P242:P247">
    <cfRule type="cellIs" dxfId="2057" priority="865" operator="equal">
      <formula>"Muy Alta"</formula>
    </cfRule>
    <cfRule type="cellIs" dxfId="2056" priority="866" operator="equal">
      <formula>"Alta"</formula>
    </cfRule>
    <cfRule type="cellIs" dxfId="2055" priority="867" operator="equal">
      <formula>"Media"</formula>
    </cfRule>
    <cfRule type="cellIs" dxfId="2054" priority="868" operator="equal">
      <formula>"Baja"</formula>
    </cfRule>
  </conditionalFormatting>
  <conditionalFormatting sqref="P248:P253">
    <cfRule type="cellIs" dxfId="2053" priority="861" operator="equal">
      <formula>"Muy Alta"</formula>
    </cfRule>
    <cfRule type="cellIs" dxfId="2052" priority="862" operator="equal">
      <formula>"Alta"</formula>
    </cfRule>
    <cfRule type="cellIs" dxfId="2051" priority="863" operator="equal">
      <formula>"Media"</formula>
    </cfRule>
    <cfRule type="cellIs" dxfId="2050" priority="864" operator="equal">
      <formula>"Baja"</formula>
    </cfRule>
  </conditionalFormatting>
  <conditionalFormatting sqref="V242:V247">
    <cfRule type="cellIs" dxfId="2049" priority="842" operator="equal">
      <formula>"Catastrófico"</formula>
    </cfRule>
  </conditionalFormatting>
  <conditionalFormatting sqref="AU242:AU247">
    <cfRule type="cellIs" dxfId="2048" priority="834" operator="equal">
      <formula>"Alto"</formula>
    </cfRule>
    <cfRule type="cellIs" dxfId="2047" priority="835" operator="equal">
      <formula>"Moderado"</formula>
    </cfRule>
    <cfRule type="cellIs" dxfId="2046" priority="836" operator="equal">
      <formula>"Bajo"</formula>
    </cfRule>
  </conditionalFormatting>
  <conditionalFormatting sqref="AU242:AU247">
    <cfRule type="cellIs" dxfId="2045" priority="833" operator="equal">
      <formula>"Extremo"</formula>
    </cfRule>
  </conditionalFormatting>
  <conditionalFormatting sqref="AQ254:AQ301">
    <cfRule type="cellIs" dxfId="2044" priority="824" operator="equal">
      <formula>"Muy Baja"</formula>
    </cfRule>
    <cfRule type="cellIs" dxfId="2043" priority="825" operator="equal">
      <formula>"Baja"</formula>
    </cfRule>
    <cfRule type="cellIs" dxfId="2042" priority="826" operator="equal">
      <formula>"Media"</formula>
    </cfRule>
    <cfRule type="cellIs" dxfId="2041" priority="827" operator="equal">
      <formula>"Alta"</formula>
    </cfRule>
    <cfRule type="cellIs" dxfId="2040" priority="828" operator="equal">
      <formula>"Muy Alta"</formula>
    </cfRule>
  </conditionalFormatting>
  <conditionalFormatting sqref="AT254:AT301">
    <cfRule type="cellIs" dxfId="2039" priority="819" operator="equal">
      <formula>"Leve"</formula>
    </cfRule>
    <cfRule type="cellIs" dxfId="2038" priority="820" operator="equal">
      <formula>"Menor"</formula>
    </cfRule>
    <cfRule type="cellIs" dxfId="2037" priority="821" operator="equal">
      <formula>"Moderado"</formula>
    </cfRule>
    <cfRule type="cellIs" dxfId="2036" priority="822" operator="equal">
      <formula>"Mayor"</formula>
    </cfRule>
    <cfRule type="cellIs" dxfId="2035" priority="823" operator="equal">
      <formula>"Catastrófico"</formula>
    </cfRule>
  </conditionalFormatting>
  <conditionalFormatting sqref="AV254:AV301">
    <cfRule type="cellIs" dxfId="2034" priority="815" operator="equal">
      <formula>"Bajo"</formula>
    </cfRule>
    <cfRule type="cellIs" dxfId="2033" priority="816" operator="equal">
      <formula>"Moderado"</formula>
    </cfRule>
    <cfRule type="cellIs" dxfId="2032" priority="817" operator="equal">
      <formula>"Alto"</formula>
    </cfRule>
    <cfRule type="cellIs" dxfId="2031" priority="818" operator="equal">
      <formula>"Extremo"</formula>
    </cfRule>
  </conditionalFormatting>
  <conditionalFormatting sqref="P254:P301">
    <cfRule type="cellIs" dxfId="2030" priority="814" operator="equal">
      <formula>"Muy Baja"</formula>
    </cfRule>
  </conditionalFormatting>
  <conditionalFormatting sqref="P254:P259">
    <cfRule type="cellIs" dxfId="2029" priority="810" operator="equal">
      <formula>"Muy Alta"</formula>
    </cfRule>
    <cfRule type="cellIs" dxfId="2028" priority="811" operator="equal">
      <formula>"Alta"</formula>
    </cfRule>
    <cfRule type="cellIs" dxfId="2027" priority="812" operator="equal">
      <formula>"Media"</formula>
    </cfRule>
    <cfRule type="cellIs" dxfId="2026" priority="813" operator="equal">
      <formula>"Baja"</formula>
    </cfRule>
  </conditionalFormatting>
  <conditionalFormatting sqref="P260:P265">
    <cfRule type="cellIs" dxfId="2025" priority="806" operator="equal">
      <formula>"Muy Alta"</formula>
    </cfRule>
    <cfRule type="cellIs" dxfId="2024" priority="807" operator="equal">
      <formula>"Alta"</formula>
    </cfRule>
    <cfRule type="cellIs" dxfId="2023" priority="808" operator="equal">
      <formula>"Media"</formula>
    </cfRule>
    <cfRule type="cellIs" dxfId="2022" priority="809" operator="equal">
      <formula>"Baja"</formula>
    </cfRule>
  </conditionalFormatting>
  <conditionalFormatting sqref="P266:P301">
    <cfRule type="cellIs" dxfId="2021" priority="802" operator="equal">
      <formula>"Muy Alta"</formula>
    </cfRule>
    <cfRule type="cellIs" dxfId="2020" priority="803" operator="equal">
      <formula>"Alta"</formula>
    </cfRule>
    <cfRule type="cellIs" dxfId="2019" priority="804" operator="equal">
      <formula>"Media"</formula>
    </cfRule>
    <cfRule type="cellIs" dxfId="2018" priority="805" operator="equal">
      <formula>"Baja"</formula>
    </cfRule>
  </conditionalFormatting>
  <conditionalFormatting sqref="R254:R301">
    <cfRule type="cellIs" dxfId="2017" priority="797" operator="equal">
      <formula>"Catastrófico"</formula>
    </cfRule>
    <cfRule type="cellIs" dxfId="2016" priority="798" operator="equal">
      <formula>"Mayor"</formula>
    </cfRule>
    <cfRule type="cellIs" dxfId="2015" priority="799" operator="equal">
      <formula>"Moderado"</formula>
    </cfRule>
    <cfRule type="cellIs" dxfId="2014" priority="800" operator="equal">
      <formula>"Menor"</formula>
    </cfRule>
    <cfRule type="cellIs" dxfId="2013" priority="801" operator="equal">
      <formula>"Leve"</formula>
    </cfRule>
  </conditionalFormatting>
  <conditionalFormatting sqref="T254:T301">
    <cfRule type="cellIs" dxfId="2012" priority="792" operator="equal">
      <formula>"Catastrófico"</formula>
    </cfRule>
    <cfRule type="cellIs" dxfId="2011" priority="793" operator="equal">
      <formula>"Mayor"</formula>
    </cfRule>
    <cfRule type="cellIs" dxfId="2010" priority="794" operator="equal">
      <formula>"Moderado"</formula>
    </cfRule>
    <cfRule type="cellIs" dxfId="2009" priority="795" operator="equal">
      <formula>"Menor"</formula>
    </cfRule>
    <cfRule type="cellIs" dxfId="2008" priority="796" operator="equal">
      <formula>"Leve"</formula>
    </cfRule>
  </conditionalFormatting>
  <conditionalFormatting sqref="V254:V301">
    <cfRule type="cellIs" dxfId="2007" priority="786" operator="equal">
      <formula>"Catastrófico"</formula>
    </cfRule>
    <cfRule type="cellIs" dxfId="2006" priority="788" operator="equal">
      <formula>"Mayor"</formula>
    </cfRule>
    <cfRule type="cellIs" dxfId="2005" priority="789" operator="equal">
      <formula>"Moderado"</formula>
    </cfRule>
    <cfRule type="cellIs" dxfId="2004" priority="790" operator="equal">
      <formula>"Menor"</formula>
    </cfRule>
    <cfRule type="cellIs" dxfId="2003" priority="791" operator="equal">
      <formula>"Leve"</formula>
    </cfRule>
  </conditionalFormatting>
  <conditionalFormatting sqref="V254:V259">
    <cfRule type="cellIs" dxfId="2002" priority="787" operator="equal">
      <formula>"Catastrófico"</formula>
    </cfRule>
  </conditionalFormatting>
  <conditionalFormatting sqref="Y254:Y301">
    <cfRule type="cellIs" dxfId="2001" priority="782" operator="equal">
      <formula>"Extremo"</formula>
    </cfRule>
    <cfRule type="cellIs" dxfId="2000" priority="783" operator="equal">
      <formula>"Alto"</formula>
    </cfRule>
    <cfRule type="cellIs" dxfId="1999" priority="784" operator="equal">
      <formula>"Moderado"</formula>
    </cfRule>
    <cfRule type="cellIs" dxfId="1998" priority="785" operator="equal">
      <formula>"Bajo"</formula>
    </cfRule>
  </conditionalFormatting>
  <conditionalFormatting sqref="AU254:AU259">
    <cfRule type="cellIs" dxfId="1997" priority="779" operator="equal">
      <formula>"Alto"</formula>
    </cfRule>
    <cfRule type="cellIs" dxfId="1996" priority="780" operator="equal">
      <formula>"Moderado"</formula>
    </cfRule>
    <cfRule type="cellIs" dxfId="1995" priority="781" operator="equal">
      <formula>"Bajo"</formula>
    </cfRule>
  </conditionalFormatting>
  <conditionalFormatting sqref="AU254:AU259">
    <cfRule type="cellIs" dxfId="1994" priority="778" operator="equal">
      <formula>"Extremo"</formula>
    </cfRule>
  </conditionalFormatting>
  <conditionalFormatting sqref="AU260:AU301">
    <cfRule type="cellIs" dxfId="1993" priority="775" operator="equal">
      <formula>"Alto"</formula>
    </cfRule>
    <cfRule type="cellIs" dxfId="1992" priority="776" operator="equal">
      <formula>"Moderado"</formula>
    </cfRule>
    <cfRule type="cellIs" dxfId="1991" priority="777" operator="equal">
      <formula>"Bajo"</formula>
    </cfRule>
  </conditionalFormatting>
  <conditionalFormatting sqref="AU260:AU301">
    <cfRule type="cellIs" dxfId="1990" priority="774" operator="equal">
      <formula>"Extremo"</formula>
    </cfRule>
  </conditionalFormatting>
  <conditionalFormatting sqref="AQ302:AQ313">
    <cfRule type="cellIs" dxfId="1989" priority="769" operator="equal">
      <formula>"Muy Baja"</formula>
    </cfRule>
    <cfRule type="cellIs" dxfId="1988" priority="770" operator="equal">
      <formula>"Baja"</formula>
    </cfRule>
    <cfRule type="cellIs" dxfId="1987" priority="771" operator="equal">
      <formula>"Media"</formula>
    </cfRule>
    <cfRule type="cellIs" dxfId="1986" priority="772" operator="equal">
      <formula>"Alta"</formula>
    </cfRule>
    <cfRule type="cellIs" dxfId="1985" priority="773" operator="equal">
      <formula>"Muy Alta"</formula>
    </cfRule>
  </conditionalFormatting>
  <conditionalFormatting sqref="AT302:AT313">
    <cfRule type="cellIs" dxfId="1984" priority="764" operator="equal">
      <formula>"Leve"</formula>
    </cfRule>
    <cfRule type="cellIs" dxfId="1983" priority="765" operator="equal">
      <formula>"Menor"</formula>
    </cfRule>
    <cfRule type="cellIs" dxfId="1982" priority="766" operator="equal">
      <formula>"Moderado"</formula>
    </cfRule>
    <cfRule type="cellIs" dxfId="1981" priority="767" operator="equal">
      <formula>"Mayor"</formula>
    </cfRule>
    <cfRule type="cellIs" dxfId="1980" priority="768" operator="equal">
      <formula>"Catastrófico"</formula>
    </cfRule>
  </conditionalFormatting>
  <conditionalFormatting sqref="AV302:AV313">
    <cfRule type="cellIs" dxfId="1979" priority="760" operator="equal">
      <formula>"Bajo"</formula>
    </cfRule>
    <cfRule type="cellIs" dxfId="1978" priority="761" operator="equal">
      <formula>"Moderado"</formula>
    </cfRule>
    <cfRule type="cellIs" dxfId="1977" priority="762" operator="equal">
      <formula>"Alto"</formula>
    </cfRule>
    <cfRule type="cellIs" dxfId="1976" priority="763" operator="equal">
      <formula>"Extremo"</formula>
    </cfRule>
  </conditionalFormatting>
  <conditionalFormatting sqref="P302:P313">
    <cfRule type="cellIs" dxfId="1975" priority="759" operator="equal">
      <formula>"Muy Baja"</formula>
    </cfRule>
  </conditionalFormatting>
  <conditionalFormatting sqref="P302:P307">
    <cfRule type="cellIs" dxfId="1974" priority="755" operator="equal">
      <formula>"Muy Alta"</formula>
    </cfRule>
    <cfRule type="cellIs" dxfId="1973" priority="756" operator="equal">
      <formula>"Alta"</formula>
    </cfRule>
    <cfRule type="cellIs" dxfId="1972" priority="757" operator="equal">
      <formula>"Media"</formula>
    </cfRule>
    <cfRule type="cellIs" dxfId="1971" priority="758" operator="equal">
      <formula>"Baja"</formula>
    </cfRule>
  </conditionalFormatting>
  <conditionalFormatting sqref="P308:P313">
    <cfRule type="cellIs" dxfId="1970" priority="751" operator="equal">
      <formula>"Muy Alta"</formula>
    </cfRule>
    <cfRule type="cellIs" dxfId="1969" priority="752" operator="equal">
      <formula>"Alta"</formula>
    </cfRule>
    <cfRule type="cellIs" dxfId="1968" priority="753" operator="equal">
      <formula>"Media"</formula>
    </cfRule>
    <cfRule type="cellIs" dxfId="1967" priority="754" operator="equal">
      <formula>"Baja"</formula>
    </cfRule>
  </conditionalFormatting>
  <conditionalFormatting sqref="R302:R313">
    <cfRule type="cellIs" dxfId="1966" priority="746" operator="equal">
      <formula>"Catastrófico"</formula>
    </cfRule>
    <cfRule type="cellIs" dxfId="1965" priority="747" operator="equal">
      <formula>"Mayor"</formula>
    </cfRule>
    <cfRule type="cellIs" dxfId="1964" priority="748" operator="equal">
      <formula>"Moderado"</formula>
    </cfRule>
    <cfRule type="cellIs" dxfId="1963" priority="749" operator="equal">
      <formula>"Menor"</formula>
    </cfRule>
    <cfRule type="cellIs" dxfId="1962" priority="750" operator="equal">
      <formula>"Leve"</formula>
    </cfRule>
  </conditionalFormatting>
  <conditionalFormatting sqref="T302:T313">
    <cfRule type="cellIs" dxfId="1961" priority="741" operator="equal">
      <formula>"Catastrófico"</formula>
    </cfRule>
    <cfRule type="cellIs" dxfId="1960" priority="742" operator="equal">
      <formula>"Mayor"</formula>
    </cfRule>
    <cfRule type="cellIs" dxfId="1959" priority="743" operator="equal">
      <formula>"Moderado"</formula>
    </cfRule>
    <cfRule type="cellIs" dxfId="1958" priority="744" operator="equal">
      <formula>"Menor"</formula>
    </cfRule>
    <cfRule type="cellIs" dxfId="1957" priority="745" operator="equal">
      <formula>"Leve"</formula>
    </cfRule>
  </conditionalFormatting>
  <conditionalFormatting sqref="V302:V313">
    <cfRule type="cellIs" dxfId="1956" priority="735" operator="equal">
      <formula>"Catastrófico"</formula>
    </cfRule>
    <cfRule type="cellIs" dxfId="1955" priority="737" operator="equal">
      <formula>"Mayor"</formula>
    </cfRule>
    <cfRule type="cellIs" dxfId="1954" priority="738" operator="equal">
      <formula>"Moderado"</formula>
    </cfRule>
    <cfRule type="cellIs" dxfId="1953" priority="739" operator="equal">
      <formula>"Menor"</formula>
    </cfRule>
    <cfRule type="cellIs" dxfId="1952" priority="740" operator="equal">
      <formula>"Leve"</formula>
    </cfRule>
  </conditionalFormatting>
  <conditionalFormatting sqref="V302:V307">
    <cfRule type="cellIs" dxfId="1951" priority="736" operator="equal">
      <formula>"Catastrófico"</formula>
    </cfRule>
  </conditionalFormatting>
  <conditionalFormatting sqref="Y302:Y313">
    <cfRule type="cellIs" dxfId="1950" priority="731" operator="equal">
      <formula>"Extremo"</formula>
    </cfRule>
    <cfRule type="cellIs" dxfId="1949" priority="732" operator="equal">
      <formula>"Alto"</formula>
    </cfRule>
    <cfRule type="cellIs" dxfId="1948" priority="733" operator="equal">
      <formula>"Moderado"</formula>
    </cfRule>
    <cfRule type="cellIs" dxfId="1947" priority="734" operator="equal">
      <formula>"Bajo"</formula>
    </cfRule>
  </conditionalFormatting>
  <conditionalFormatting sqref="AU302:AU307">
    <cfRule type="cellIs" dxfId="1946" priority="728" operator="equal">
      <formula>"Alto"</formula>
    </cfRule>
    <cfRule type="cellIs" dxfId="1945" priority="729" operator="equal">
      <formula>"Moderado"</formula>
    </cfRule>
    <cfRule type="cellIs" dxfId="1944" priority="730" operator="equal">
      <formula>"Bajo"</formula>
    </cfRule>
  </conditionalFormatting>
  <conditionalFormatting sqref="AU302:AU307">
    <cfRule type="cellIs" dxfId="1943" priority="727" operator="equal">
      <formula>"Extremo"</formula>
    </cfRule>
  </conditionalFormatting>
  <conditionalFormatting sqref="AU320:AU337">
    <cfRule type="cellIs" dxfId="1942" priority="669" operator="equal">
      <formula>"Alto"</formula>
    </cfRule>
    <cfRule type="cellIs" dxfId="1941" priority="670" operator="equal">
      <formula>"Moderado"</formula>
    </cfRule>
    <cfRule type="cellIs" dxfId="1940" priority="671" operator="equal">
      <formula>"Bajo"</formula>
    </cfRule>
  </conditionalFormatting>
  <conditionalFormatting sqref="AQ314:AQ337">
    <cfRule type="cellIs" dxfId="1939" priority="718" operator="equal">
      <formula>"Muy Baja"</formula>
    </cfRule>
    <cfRule type="cellIs" dxfId="1938" priority="719" operator="equal">
      <formula>"Baja"</formula>
    </cfRule>
    <cfRule type="cellIs" dxfId="1937" priority="720" operator="equal">
      <formula>"Media"</formula>
    </cfRule>
    <cfRule type="cellIs" dxfId="1936" priority="721" operator="equal">
      <formula>"Alta"</formula>
    </cfRule>
    <cfRule type="cellIs" dxfId="1935" priority="722" operator="equal">
      <formula>"Muy Alta"</formula>
    </cfRule>
  </conditionalFormatting>
  <conditionalFormatting sqref="AT314:AT337">
    <cfRule type="cellIs" dxfId="1934" priority="713" operator="equal">
      <formula>"Leve"</formula>
    </cfRule>
    <cfRule type="cellIs" dxfId="1933" priority="714" operator="equal">
      <formula>"Menor"</formula>
    </cfRule>
    <cfRule type="cellIs" dxfId="1932" priority="715" operator="equal">
      <formula>"Moderado"</formula>
    </cfRule>
    <cfRule type="cellIs" dxfId="1931" priority="716" operator="equal">
      <formula>"Mayor"</formula>
    </cfRule>
    <cfRule type="cellIs" dxfId="1930" priority="717" operator="equal">
      <formula>"Catastrófico"</formula>
    </cfRule>
  </conditionalFormatting>
  <conditionalFormatting sqref="AV314:AV337">
    <cfRule type="cellIs" dxfId="1929" priority="709" operator="equal">
      <formula>"Bajo"</formula>
    </cfRule>
    <cfRule type="cellIs" dxfId="1928" priority="710" operator="equal">
      <formula>"Moderado"</formula>
    </cfRule>
    <cfRule type="cellIs" dxfId="1927" priority="711" operator="equal">
      <formula>"Alto"</formula>
    </cfRule>
    <cfRule type="cellIs" dxfId="1926" priority="712" operator="equal">
      <formula>"Extremo"</formula>
    </cfRule>
  </conditionalFormatting>
  <conditionalFormatting sqref="P314:P337">
    <cfRule type="cellIs" dxfId="1925" priority="708" operator="equal">
      <formula>"Muy Baja"</formula>
    </cfRule>
  </conditionalFormatting>
  <conditionalFormatting sqref="P314:P319">
    <cfRule type="cellIs" dxfId="1924" priority="704" operator="equal">
      <formula>"Muy Alta"</formula>
    </cfRule>
    <cfRule type="cellIs" dxfId="1923" priority="705" operator="equal">
      <formula>"Alta"</formula>
    </cfRule>
    <cfRule type="cellIs" dxfId="1922" priority="706" operator="equal">
      <formula>"Media"</formula>
    </cfRule>
    <cfRule type="cellIs" dxfId="1921" priority="707" operator="equal">
      <formula>"Baja"</formula>
    </cfRule>
  </conditionalFormatting>
  <conditionalFormatting sqref="P320:P325">
    <cfRule type="cellIs" dxfId="1920" priority="700" operator="equal">
      <formula>"Muy Alta"</formula>
    </cfRule>
    <cfRule type="cellIs" dxfId="1919" priority="701" operator="equal">
      <formula>"Alta"</formula>
    </cfRule>
    <cfRule type="cellIs" dxfId="1918" priority="702" operator="equal">
      <formula>"Media"</formula>
    </cfRule>
    <cfRule type="cellIs" dxfId="1917" priority="703" operator="equal">
      <formula>"Baja"</formula>
    </cfRule>
  </conditionalFormatting>
  <conditionalFormatting sqref="P326:P337">
    <cfRule type="cellIs" dxfId="1916" priority="696" operator="equal">
      <formula>"Muy Alta"</formula>
    </cfRule>
    <cfRule type="cellIs" dxfId="1915" priority="697" operator="equal">
      <formula>"Alta"</formula>
    </cfRule>
    <cfRule type="cellIs" dxfId="1914" priority="698" operator="equal">
      <formula>"Media"</formula>
    </cfRule>
    <cfRule type="cellIs" dxfId="1913" priority="699" operator="equal">
      <formula>"Baja"</formula>
    </cfRule>
  </conditionalFormatting>
  <conditionalFormatting sqref="R314:R337">
    <cfRule type="cellIs" dxfId="1912" priority="691" operator="equal">
      <formula>"Catastrófico"</formula>
    </cfRule>
    <cfRule type="cellIs" dxfId="1911" priority="692" operator="equal">
      <formula>"Mayor"</formula>
    </cfRule>
    <cfRule type="cellIs" dxfId="1910" priority="693" operator="equal">
      <formula>"Moderado"</formula>
    </cfRule>
    <cfRule type="cellIs" dxfId="1909" priority="694" operator="equal">
      <formula>"Menor"</formula>
    </cfRule>
    <cfRule type="cellIs" dxfId="1908" priority="695" operator="equal">
      <formula>"Leve"</formula>
    </cfRule>
  </conditionalFormatting>
  <conditionalFormatting sqref="T314:T337">
    <cfRule type="cellIs" dxfId="1907" priority="686" operator="equal">
      <formula>"Catastrófico"</formula>
    </cfRule>
    <cfRule type="cellIs" dxfId="1906" priority="687" operator="equal">
      <formula>"Mayor"</formula>
    </cfRule>
    <cfRule type="cellIs" dxfId="1905" priority="688" operator="equal">
      <formula>"Moderado"</formula>
    </cfRule>
    <cfRule type="cellIs" dxfId="1904" priority="689" operator="equal">
      <formula>"Menor"</formula>
    </cfRule>
    <cfRule type="cellIs" dxfId="1903" priority="690" operator="equal">
      <formula>"Leve"</formula>
    </cfRule>
  </conditionalFormatting>
  <conditionalFormatting sqref="V314:V337">
    <cfRule type="cellIs" dxfId="1902" priority="680" operator="equal">
      <formula>"Catastrófico"</formula>
    </cfRule>
    <cfRule type="cellIs" dxfId="1901" priority="682" operator="equal">
      <formula>"Mayor"</formula>
    </cfRule>
    <cfRule type="cellIs" dxfId="1900" priority="683" operator="equal">
      <formula>"Moderado"</formula>
    </cfRule>
    <cfRule type="cellIs" dxfId="1899" priority="684" operator="equal">
      <formula>"Menor"</formula>
    </cfRule>
    <cfRule type="cellIs" dxfId="1898" priority="685" operator="equal">
      <formula>"Leve"</formula>
    </cfRule>
  </conditionalFormatting>
  <conditionalFormatting sqref="V314:V319">
    <cfRule type="cellIs" dxfId="1897" priority="681" operator="equal">
      <formula>"Catastrófico"</formula>
    </cfRule>
  </conditionalFormatting>
  <conditionalFormatting sqref="Y314:Y337">
    <cfRule type="cellIs" dxfId="1896" priority="676" operator="equal">
      <formula>"Extremo"</formula>
    </cfRule>
    <cfRule type="cellIs" dxfId="1895" priority="677" operator="equal">
      <formula>"Alto"</formula>
    </cfRule>
    <cfRule type="cellIs" dxfId="1894" priority="678" operator="equal">
      <formula>"Moderado"</formula>
    </cfRule>
    <cfRule type="cellIs" dxfId="1893" priority="679" operator="equal">
      <formula>"Bajo"</formula>
    </cfRule>
  </conditionalFormatting>
  <conditionalFormatting sqref="AU314:AU319">
    <cfRule type="cellIs" dxfId="1892" priority="673" operator="equal">
      <formula>"Alto"</formula>
    </cfRule>
    <cfRule type="cellIs" dxfId="1891" priority="674" operator="equal">
      <formula>"Moderado"</formula>
    </cfRule>
    <cfRule type="cellIs" dxfId="1890" priority="675" operator="equal">
      <formula>"Bajo"</formula>
    </cfRule>
  </conditionalFormatting>
  <conditionalFormatting sqref="AU314:AU319">
    <cfRule type="cellIs" dxfId="1889" priority="672" operator="equal">
      <formula>"Extremo"</formula>
    </cfRule>
  </conditionalFormatting>
  <conditionalFormatting sqref="AU362:AU367 AU374:AU379">
    <cfRule type="cellIs" dxfId="1888" priority="559" operator="equal">
      <formula>"Alto"</formula>
    </cfRule>
    <cfRule type="cellIs" dxfId="1887" priority="560" operator="equal">
      <formula>"Moderado"</formula>
    </cfRule>
    <cfRule type="cellIs" dxfId="1886" priority="561" operator="equal">
      <formula>"Bajo"</formula>
    </cfRule>
  </conditionalFormatting>
  <conditionalFormatting sqref="AQ338:AQ355">
    <cfRule type="cellIs" dxfId="1885" priority="663" operator="equal">
      <formula>"Muy Baja"</formula>
    </cfRule>
    <cfRule type="cellIs" dxfId="1884" priority="664" operator="equal">
      <formula>"Baja"</formula>
    </cfRule>
    <cfRule type="cellIs" dxfId="1883" priority="665" operator="equal">
      <formula>"Media"</formula>
    </cfRule>
    <cfRule type="cellIs" dxfId="1882" priority="666" operator="equal">
      <formula>"Alta"</formula>
    </cfRule>
    <cfRule type="cellIs" dxfId="1881" priority="667" operator="equal">
      <formula>"Muy Alta"</formula>
    </cfRule>
  </conditionalFormatting>
  <conditionalFormatting sqref="AT338:AT355">
    <cfRule type="cellIs" dxfId="1880" priority="658" operator="equal">
      <formula>"Leve"</formula>
    </cfRule>
    <cfRule type="cellIs" dxfId="1879" priority="659" operator="equal">
      <formula>"Menor"</formula>
    </cfRule>
    <cfRule type="cellIs" dxfId="1878" priority="660" operator="equal">
      <formula>"Moderado"</formula>
    </cfRule>
    <cfRule type="cellIs" dxfId="1877" priority="661" operator="equal">
      <formula>"Mayor"</formula>
    </cfRule>
    <cfRule type="cellIs" dxfId="1876" priority="662" operator="equal">
      <formula>"Catastrófico"</formula>
    </cfRule>
  </conditionalFormatting>
  <conditionalFormatting sqref="AV338:AV355">
    <cfRule type="cellIs" dxfId="1875" priority="654" operator="equal">
      <formula>"Bajo"</formula>
    </cfRule>
    <cfRule type="cellIs" dxfId="1874" priority="655" operator="equal">
      <formula>"Moderado"</formula>
    </cfRule>
    <cfRule type="cellIs" dxfId="1873" priority="656" operator="equal">
      <formula>"Alto"</formula>
    </cfRule>
    <cfRule type="cellIs" dxfId="1872" priority="657" operator="equal">
      <formula>"Extremo"</formula>
    </cfRule>
  </conditionalFormatting>
  <conditionalFormatting sqref="P338:P355">
    <cfRule type="cellIs" dxfId="1871" priority="653" operator="equal">
      <formula>"Muy Baja"</formula>
    </cfRule>
  </conditionalFormatting>
  <conditionalFormatting sqref="P338:P343">
    <cfRule type="cellIs" dxfId="1870" priority="649" operator="equal">
      <formula>"Muy Alta"</formula>
    </cfRule>
    <cfRule type="cellIs" dxfId="1869" priority="650" operator="equal">
      <formula>"Alta"</formula>
    </cfRule>
    <cfRule type="cellIs" dxfId="1868" priority="651" operator="equal">
      <formula>"Media"</formula>
    </cfRule>
    <cfRule type="cellIs" dxfId="1867" priority="652" operator="equal">
      <formula>"Baja"</formula>
    </cfRule>
  </conditionalFormatting>
  <conditionalFormatting sqref="P344:P349">
    <cfRule type="cellIs" dxfId="1866" priority="645" operator="equal">
      <formula>"Muy Alta"</formula>
    </cfRule>
    <cfRule type="cellIs" dxfId="1865" priority="646" operator="equal">
      <formula>"Alta"</formula>
    </cfRule>
    <cfRule type="cellIs" dxfId="1864" priority="647" operator="equal">
      <formula>"Media"</formula>
    </cfRule>
    <cfRule type="cellIs" dxfId="1863" priority="648" operator="equal">
      <formula>"Baja"</formula>
    </cfRule>
  </conditionalFormatting>
  <conditionalFormatting sqref="P350:P355">
    <cfRule type="cellIs" dxfId="1862" priority="641" operator="equal">
      <formula>"Muy Alta"</formula>
    </cfRule>
    <cfRule type="cellIs" dxfId="1861" priority="642" operator="equal">
      <formula>"Alta"</formula>
    </cfRule>
    <cfRule type="cellIs" dxfId="1860" priority="643" operator="equal">
      <formula>"Media"</formula>
    </cfRule>
    <cfRule type="cellIs" dxfId="1859" priority="644" operator="equal">
      <formula>"Baja"</formula>
    </cfRule>
  </conditionalFormatting>
  <conditionalFormatting sqref="R338:R355">
    <cfRule type="cellIs" dxfId="1858" priority="636" operator="equal">
      <formula>"Catastrófico"</formula>
    </cfRule>
    <cfRule type="cellIs" dxfId="1857" priority="637" operator="equal">
      <formula>"Mayor"</formula>
    </cfRule>
    <cfRule type="cellIs" dxfId="1856" priority="638" operator="equal">
      <formula>"Moderado"</formula>
    </cfRule>
    <cfRule type="cellIs" dxfId="1855" priority="639" operator="equal">
      <formula>"Menor"</formula>
    </cfRule>
    <cfRule type="cellIs" dxfId="1854" priority="640" operator="equal">
      <formula>"Leve"</formula>
    </cfRule>
  </conditionalFormatting>
  <conditionalFormatting sqref="T338:T355">
    <cfRule type="cellIs" dxfId="1853" priority="631" operator="equal">
      <formula>"Catastrófico"</formula>
    </cfRule>
    <cfRule type="cellIs" dxfId="1852" priority="632" operator="equal">
      <formula>"Mayor"</formula>
    </cfRule>
    <cfRule type="cellIs" dxfId="1851" priority="633" operator="equal">
      <formula>"Moderado"</formula>
    </cfRule>
    <cfRule type="cellIs" dxfId="1850" priority="634" operator="equal">
      <formula>"Menor"</formula>
    </cfRule>
    <cfRule type="cellIs" dxfId="1849" priority="635" operator="equal">
      <formula>"Leve"</formula>
    </cfRule>
  </conditionalFormatting>
  <conditionalFormatting sqref="V338:V355">
    <cfRule type="cellIs" dxfId="1848" priority="625" operator="equal">
      <formula>"Catastrófico"</formula>
    </cfRule>
    <cfRule type="cellIs" dxfId="1847" priority="627" operator="equal">
      <formula>"Mayor"</formula>
    </cfRule>
    <cfRule type="cellIs" dxfId="1846" priority="628" operator="equal">
      <formula>"Moderado"</formula>
    </cfRule>
    <cfRule type="cellIs" dxfId="1845" priority="629" operator="equal">
      <formula>"Menor"</formula>
    </cfRule>
    <cfRule type="cellIs" dxfId="1844" priority="630" operator="equal">
      <formula>"Leve"</formula>
    </cfRule>
  </conditionalFormatting>
  <conditionalFormatting sqref="V338:V343">
    <cfRule type="cellIs" dxfId="1843" priority="626" operator="equal">
      <formula>"Catastrófico"</formula>
    </cfRule>
  </conditionalFormatting>
  <conditionalFormatting sqref="Y338:Y355">
    <cfRule type="cellIs" dxfId="1842" priority="621" operator="equal">
      <formula>"Extremo"</formula>
    </cfRule>
    <cfRule type="cellIs" dxfId="1841" priority="622" operator="equal">
      <formula>"Alto"</formula>
    </cfRule>
    <cfRule type="cellIs" dxfId="1840" priority="623" operator="equal">
      <formula>"Moderado"</formula>
    </cfRule>
    <cfRule type="cellIs" dxfId="1839" priority="624" operator="equal">
      <formula>"Bajo"</formula>
    </cfRule>
  </conditionalFormatting>
  <conditionalFormatting sqref="AU338:AU343">
    <cfRule type="cellIs" dxfId="1838" priority="618" operator="equal">
      <formula>"Alto"</formula>
    </cfRule>
    <cfRule type="cellIs" dxfId="1837" priority="619" operator="equal">
      <formula>"Moderado"</formula>
    </cfRule>
    <cfRule type="cellIs" dxfId="1836" priority="620" operator="equal">
      <formula>"Bajo"</formula>
    </cfRule>
  </conditionalFormatting>
  <conditionalFormatting sqref="AU338:AU343">
    <cfRule type="cellIs" dxfId="1835" priority="617" operator="equal">
      <formula>"Extremo"</formula>
    </cfRule>
  </conditionalFormatting>
  <conditionalFormatting sqref="AU344:AU355">
    <cfRule type="cellIs" dxfId="1834" priority="614" operator="equal">
      <formula>"Alto"</formula>
    </cfRule>
    <cfRule type="cellIs" dxfId="1833" priority="615" operator="equal">
      <formula>"Moderado"</formula>
    </cfRule>
    <cfRule type="cellIs" dxfId="1832" priority="616" operator="equal">
      <formula>"Bajo"</formula>
    </cfRule>
  </conditionalFormatting>
  <conditionalFormatting sqref="AU344:AU355">
    <cfRule type="cellIs" dxfId="1831" priority="613" operator="equal">
      <formula>"Extremo"</formula>
    </cfRule>
  </conditionalFormatting>
  <conditionalFormatting sqref="AQ356:AQ367 AQ374:AQ379">
    <cfRule type="cellIs" dxfId="1830" priority="608" operator="equal">
      <formula>"Muy Baja"</formula>
    </cfRule>
    <cfRule type="cellIs" dxfId="1829" priority="609" operator="equal">
      <formula>"Baja"</formula>
    </cfRule>
    <cfRule type="cellIs" dxfId="1828" priority="610" operator="equal">
      <formula>"Media"</formula>
    </cfRule>
    <cfRule type="cellIs" dxfId="1827" priority="611" operator="equal">
      <formula>"Alta"</formula>
    </cfRule>
    <cfRule type="cellIs" dxfId="1826" priority="612" operator="equal">
      <formula>"Muy Alta"</formula>
    </cfRule>
  </conditionalFormatting>
  <conditionalFormatting sqref="AT356:AT367 AT374:AT379">
    <cfRule type="cellIs" dxfId="1825" priority="603" operator="equal">
      <formula>"Leve"</formula>
    </cfRule>
    <cfRule type="cellIs" dxfId="1824" priority="604" operator="equal">
      <formula>"Menor"</formula>
    </cfRule>
    <cfRule type="cellIs" dxfId="1823" priority="605" operator="equal">
      <formula>"Moderado"</formula>
    </cfRule>
    <cfRule type="cellIs" dxfId="1822" priority="606" operator="equal">
      <formula>"Mayor"</formula>
    </cfRule>
    <cfRule type="cellIs" dxfId="1821" priority="607" operator="equal">
      <formula>"Catastrófico"</formula>
    </cfRule>
  </conditionalFormatting>
  <conditionalFormatting sqref="AV356:AV367 AV374:AV379">
    <cfRule type="cellIs" dxfId="1820" priority="599" operator="equal">
      <formula>"Bajo"</formula>
    </cfRule>
    <cfRule type="cellIs" dxfId="1819" priority="600" operator="equal">
      <formula>"Moderado"</formula>
    </cfRule>
    <cfRule type="cellIs" dxfId="1818" priority="601" operator="equal">
      <formula>"Alto"</formula>
    </cfRule>
    <cfRule type="cellIs" dxfId="1817" priority="602" operator="equal">
      <formula>"Extremo"</formula>
    </cfRule>
  </conditionalFormatting>
  <conditionalFormatting sqref="P356:P367 P374:P379">
    <cfRule type="cellIs" dxfId="1816" priority="598" operator="equal">
      <formula>"Muy Baja"</formula>
    </cfRule>
  </conditionalFormatting>
  <conditionalFormatting sqref="P356:P361">
    <cfRule type="cellIs" dxfId="1815" priority="594" operator="equal">
      <formula>"Muy Alta"</formula>
    </cfRule>
    <cfRule type="cellIs" dxfId="1814" priority="595" operator="equal">
      <formula>"Alta"</formula>
    </cfRule>
    <cfRule type="cellIs" dxfId="1813" priority="596" operator="equal">
      <formula>"Media"</formula>
    </cfRule>
    <cfRule type="cellIs" dxfId="1812" priority="597" operator="equal">
      <formula>"Baja"</formula>
    </cfRule>
  </conditionalFormatting>
  <conditionalFormatting sqref="P362:P367">
    <cfRule type="cellIs" dxfId="1811" priority="590" operator="equal">
      <formula>"Muy Alta"</formula>
    </cfRule>
    <cfRule type="cellIs" dxfId="1810" priority="591" operator="equal">
      <formula>"Alta"</formula>
    </cfRule>
    <cfRule type="cellIs" dxfId="1809" priority="592" operator="equal">
      <formula>"Media"</formula>
    </cfRule>
    <cfRule type="cellIs" dxfId="1808" priority="593" operator="equal">
      <formula>"Baja"</formula>
    </cfRule>
  </conditionalFormatting>
  <conditionalFormatting sqref="P374:P379">
    <cfRule type="cellIs" dxfId="1807" priority="586" operator="equal">
      <formula>"Muy Alta"</formula>
    </cfRule>
    <cfRule type="cellIs" dxfId="1806" priority="587" operator="equal">
      <formula>"Alta"</formula>
    </cfRule>
    <cfRule type="cellIs" dxfId="1805" priority="588" operator="equal">
      <formula>"Media"</formula>
    </cfRule>
    <cfRule type="cellIs" dxfId="1804" priority="589" operator="equal">
      <formula>"Baja"</formula>
    </cfRule>
  </conditionalFormatting>
  <conditionalFormatting sqref="R356:R367 R374:R379">
    <cfRule type="cellIs" dxfId="1803" priority="581" operator="equal">
      <formula>"Catastrófico"</formula>
    </cfRule>
    <cfRule type="cellIs" dxfId="1802" priority="582" operator="equal">
      <formula>"Mayor"</formula>
    </cfRule>
    <cfRule type="cellIs" dxfId="1801" priority="583" operator="equal">
      <formula>"Moderado"</formula>
    </cfRule>
    <cfRule type="cellIs" dxfId="1800" priority="584" operator="equal">
      <formula>"Menor"</formula>
    </cfRule>
    <cfRule type="cellIs" dxfId="1799" priority="585" operator="equal">
      <formula>"Leve"</formula>
    </cfRule>
  </conditionalFormatting>
  <conditionalFormatting sqref="T356:T367 T374:T379">
    <cfRule type="cellIs" dxfId="1798" priority="576" operator="equal">
      <formula>"Catastrófico"</formula>
    </cfRule>
    <cfRule type="cellIs" dxfId="1797" priority="577" operator="equal">
      <formula>"Mayor"</formula>
    </cfRule>
    <cfRule type="cellIs" dxfId="1796" priority="578" operator="equal">
      <formula>"Moderado"</formula>
    </cfRule>
    <cfRule type="cellIs" dxfId="1795" priority="579" operator="equal">
      <formula>"Menor"</formula>
    </cfRule>
    <cfRule type="cellIs" dxfId="1794" priority="580" operator="equal">
      <formula>"Leve"</formula>
    </cfRule>
  </conditionalFormatting>
  <conditionalFormatting sqref="V356:V367 V374:V379">
    <cfRule type="cellIs" dxfId="1793" priority="570" operator="equal">
      <formula>"Catastrófico"</formula>
    </cfRule>
    <cfRule type="cellIs" dxfId="1792" priority="572" operator="equal">
      <formula>"Mayor"</formula>
    </cfRule>
    <cfRule type="cellIs" dxfId="1791" priority="573" operator="equal">
      <formula>"Moderado"</formula>
    </cfRule>
    <cfRule type="cellIs" dxfId="1790" priority="574" operator="equal">
      <formula>"Menor"</formula>
    </cfRule>
    <cfRule type="cellIs" dxfId="1789" priority="575" operator="equal">
      <formula>"Leve"</formula>
    </cfRule>
  </conditionalFormatting>
  <conditionalFormatting sqref="V356:V361">
    <cfRule type="cellIs" dxfId="1788" priority="571" operator="equal">
      <formula>"Catastrófico"</formula>
    </cfRule>
  </conditionalFormatting>
  <conditionalFormatting sqref="Y356:Y367 Y374:Y379">
    <cfRule type="cellIs" dxfId="1787" priority="566" operator="equal">
      <formula>"Extremo"</formula>
    </cfRule>
    <cfRule type="cellIs" dxfId="1786" priority="567" operator="equal">
      <formula>"Alto"</formula>
    </cfRule>
    <cfRule type="cellIs" dxfId="1785" priority="568" operator="equal">
      <formula>"Moderado"</formula>
    </cfRule>
    <cfRule type="cellIs" dxfId="1784" priority="569" operator="equal">
      <formula>"Bajo"</formula>
    </cfRule>
  </conditionalFormatting>
  <conditionalFormatting sqref="AQ134:AQ169">
    <cfRule type="cellIs" dxfId="1783" priority="521" operator="equal">
      <formula>"Muy Baja"</formula>
    </cfRule>
    <cfRule type="cellIs" dxfId="1782" priority="522" operator="equal">
      <formula>"Baja"</formula>
    </cfRule>
    <cfRule type="cellIs" dxfId="1781" priority="523" operator="equal">
      <formula>"Media"</formula>
    </cfRule>
    <cfRule type="cellIs" dxfId="1780" priority="524" operator="equal">
      <formula>"Alta"</formula>
    </cfRule>
    <cfRule type="cellIs" dxfId="1779" priority="525" operator="equal">
      <formula>"Muy Alta"</formula>
    </cfRule>
  </conditionalFormatting>
  <conditionalFormatting sqref="AT134:AT169">
    <cfRule type="cellIs" dxfId="1778" priority="516" operator="equal">
      <formula>"Leve"</formula>
    </cfRule>
    <cfRule type="cellIs" dxfId="1777" priority="517" operator="equal">
      <formula>"Menor"</formula>
    </cfRule>
    <cfRule type="cellIs" dxfId="1776" priority="518" operator="equal">
      <formula>"Moderado"</formula>
    </cfRule>
    <cfRule type="cellIs" dxfId="1775" priority="519" operator="equal">
      <formula>"Mayor"</formula>
    </cfRule>
    <cfRule type="cellIs" dxfId="1774" priority="520" operator="equal">
      <formula>"Catastrófico"</formula>
    </cfRule>
  </conditionalFormatting>
  <conditionalFormatting sqref="AV134:AV169">
    <cfRule type="cellIs" dxfId="1773" priority="512" operator="equal">
      <formula>"Bajo"</formula>
    </cfRule>
    <cfRule type="cellIs" dxfId="1772" priority="513" operator="equal">
      <formula>"Moderado"</formula>
    </cfRule>
    <cfRule type="cellIs" dxfId="1771" priority="514" operator="equal">
      <formula>"Alto"</formula>
    </cfRule>
    <cfRule type="cellIs" dxfId="1770" priority="515" operator="equal">
      <formula>"Extremo"</formula>
    </cfRule>
  </conditionalFormatting>
  <conditionalFormatting sqref="R134:R169">
    <cfRule type="cellIs" dxfId="1769" priority="507" operator="equal">
      <formula>"Catastrófico"</formula>
    </cfRule>
    <cfRule type="cellIs" dxfId="1768" priority="508" operator="equal">
      <formula>"Mayor"</formula>
    </cfRule>
    <cfRule type="cellIs" dxfId="1767" priority="509" operator="equal">
      <formula>"Moderado"</formula>
    </cfRule>
    <cfRule type="cellIs" dxfId="1766" priority="510" operator="equal">
      <formula>"Menor"</formula>
    </cfRule>
    <cfRule type="cellIs" dxfId="1765" priority="511" operator="equal">
      <formula>"Leve"</formula>
    </cfRule>
  </conditionalFormatting>
  <conditionalFormatting sqref="V134:V169">
    <cfRule type="cellIs" dxfId="1764" priority="501" operator="equal">
      <formula>"Catastrófico"</formula>
    </cfRule>
    <cfRule type="cellIs" dxfId="1763" priority="503" operator="equal">
      <formula>"Mayor"</formula>
    </cfRule>
    <cfRule type="cellIs" dxfId="1762" priority="504" operator="equal">
      <formula>"Moderado"</formula>
    </cfRule>
    <cfRule type="cellIs" dxfId="1761" priority="505" operator="equal">
      <formula>"Menor"</formula>
    </cfRule>
    <cfRule type="cellIs" dxfId="1760" priority="506" operator="equal">
      <formula>"Leve"</formula>
    </cfRule>
  </conditionalFormatting>
  <conditionalFormatting sqref="V134:V139">
    <cfRule type="cellIs" dxfId="1759" priority="502" operator="equal">
      <formula>"Catastrófico"</formula>
    </cfRule>
  </conditionalFormatting>
  <conditionalFormatting sqref="Y134:Y169">
    <cfRule type="cellIs" dxfId="1758" priority="497" operator="equal">
      <formula>"Extremo"</formula>
    </cfRule>
    <cfRule type="cellIs" dxfId="1757" priority="498" operator="equal">
      <formula>"Alto"</formula>
    </cfRule>
    <cfRule type="cellIs" dxfId="1756" priority="499" operator="equal">
      <formula>"Moderado"</formula>
    </cfRule>
    <cfRule type="cellIs" dxfId="1755" priority="500" operator="equal">
      <formula>"Bajo"</formula>
    </cfRule>
  </conditionalFormatting>
  <conditionalFormatting sqref="AU134:AU139">
    <cfRule type="cellIs" dxfId="1754" priority="494" operator="equal">
      <formula>"Alto"</formula>
    </cfRule>
    <cfRule type="cellIs" dxfId="1753" priority="495" operator="equal">
      <formula>"Moderado"</formula>
    </cfRule>
    <cfRule type="cellIs" dxfId="1752" priority="496" operator="equal">
      <formula>"Bajo"</formula>
    </cfRule>
  </conditionalFormatting>
  <conditionalFormatting sqref="AU134:AU139">
    <cfRule type="cellIs" dxfId="1751" priority="493" operator="equal">
      <formula>"Extremo"</formula>
    </cfRule>
  </conditionalFormatting>
  <conditionalFormatting sqref="AU140:AU169">
    <cfRule type="cellIs" dxfId="1750" priority="490" operator="equal">
      <formula>"Alto"</formula>
    </cfRule>
    <cfRule type="cellIs" dxfId="1749" priority="491" operator="equal">
      <formula>"Moderado"</formula>
    </cfRule>
    <cfRule type="cellIs" dxfId="1748" priority="492" operator="equal">
      <formula>"Bajo"</formula>
    </cfRule>
  </conditionalFormatting>
  <conditionalFormatting sqref="AU140:AU169">
    <cfRule type="cellIs" dxfId="1747" priority="489" operator="equal">
      <formula>"Extremo"</formula>
    </cfRule>
  </conditionalFormatting>
  <conditionalFormatting sqref="P134:P169">
    <cfRule type="cellIs" dxfId="1746" priority="488" operator="equal">
      <formula>"Muy Baja"</formula>
    </cfRule>
  </conditionalFormatting>
  <conditionalFormatting sqref="P134:P139">
    <cfRule type="cellIs" dxfId="1745" priority="484" operator="equal">
      <formula>"Muy Alta"</formula>
    </cfRule>
    <cfRule type="cellIs" dxfId="1744" priority="485" operator="equal">
      <formula>"Alta"</formula>
    </cfRule>
    <cfRule type="cellIs" dxfId="1743" priority="486" operator="equal">
      <formula>"Media"</formula>
    </cfRule>
    <cfRule type="cellIs" dxfId="1742" priority="487" operator="equal">
      <formula>"Baja"</formula>
    </cfRule>
  </conditionalFormatting>
  <conditionalFormatting sqref="P140:P145">
    <cfRule type="cellIs" dxfId="1741" priority="480" operator="equal">
      <formula>"Muy Alta"</formula>
    </cfRule>
    <cfRule type="cellIs" dxfId="1740" priority="481" operator="equal">
      <formula>"Alta"</formula>
    </cfRule>
    <cfRule type="cellIs" dxfId="1739" priority="482" operator="equal">
      <formula>"Media"</formula>
    </cfRule>
    <cfRule type="cellIs" dxfId="1738" priority="483" operator="equal">
      <formula>"Baja"</formula>
    </cfRule>
  </conditionalFormatting>
  <conditionalFormatting sqref="P146:P169">
    <cfRule type="cellIs" dxfId="1737" priority="476" operator="equal">
      <formula>"Muy Alta"</formula>
    </cfRule>
    <cfRule type="cellIs" dxfId="1736" priority="477" operator="equal">
      <formula>"Alta"</formula>
    </cfRule>
    <cfRule type="cellIs" dxfId="1735" priority="478" operator="equal">
      <formula>"Media"</formula>
    </cfRule>
    <cfRule type="cellIs" dxfId="1734" priority="479" operator="equal">
      <formula>"Baja"</formula>
    </cfRule>
  </conditionalFormatting>
  <conditionalFormatting sqref="AQ56:AQ61">
    <cfRule type="cellIs" dxfId="1733" priority="466" operator="equal">
      <formula>"Muy Baja"</formula>
    </cfRule>
    <cfRule type="cellIs" dxfId="1732" priority="467" operator="equal">
      <formula>"Baja"</formula>
    </cfRule>
    <cfRule type="cellIs" dxfId="1731" priority="468" operator="equal">
      <formula>"Media"</formula>
    </cfRule>
    <cfRule type="cellIs" dxfId="1730" priority="469" operator="equal">
      <formula>"Alta"</formula>
    </cfRule>
    <cfRule type="cellIs" dxfId="1729" priority="470" operator="equal">
      <formula>"Muy Alta"</formula>
    </cfRule>
  </conditionalFormatting>
  <conditionalFormatting sqref="AT56:AT61">
    <cfRule type="cellIs" dxfId="1728" priority="461" operator="equal">
      <formula>"Leve"</formula>
    </cfRule>
    <cfRule type="cellIs" dxfId="1727" priority="462" operator="equal">
      <formula>"Menor"</formula>
    </cfRule>
    <cfRule type="cellIs" dxfId="1726" priority="463" operator="equal">
      <formula>"Moderado"</formula>
    </cfRule>
    <cfRule type="cellIs" dxfId="1725" priority="464" operator="equal">
      <formula>"Mayor"</formula>
    </cfRule>
    <cfRule type="cellIs" dxfId="1724" priority="465" operator="equal">
      <formula>"Catastrófico"</formula>
    </cfRule>
  </conditionalFormatting>
  <conditionalFormatting sqref="AV56:AV61">
    <cfRule type="cellIs" dxfId="1723" priority="457" operator="equal">
      <formula>"Bajo"</formula>
    </cfRule>
    <cfRule type="cellIs" dxfId="1722" priority="458" operator="equal">
      <formula>"Moderado"</formula>
    </cfRule>
    <cfRule type="cellIs" dxfId="1721" priority="459" operator="equal">
      <formula>"Alto"</formula>
    </cfRule>
    <cfRule type="cellIs" dxfId="1720" priority="460" operator="equal">
      <formula>"Extremo"</formula>
    </cfRule>
  </conditionalFormatting>
  <conditionalFormatting sqref="V56:V61">
    <cfRule type="cellIs" dxfId="1719" priority="451" operator="equal">
      <formula>"Catastrófico"</formula>
    </cfRule>
    <cfRule type="cellIs" dxfId="1718" priority="453" operator="equal">
      <formula>"Mayor"</formula>
    </cfRule>
    <cfRule type="cellIs" dxfId="1717" priority="454" operator="equal">
      <formula>"Moderado"</formula>
    </cfRule>
    <cfRule type="cellIs" dxfId="1716" priority="455" operator="equal">
      <formula>"Menor"</formula>
    </cfRule>
    <cfRule type="cellIs" dxfId="1715" priority="456" operator="equal">
      <formula>"Leve"</formula>
    </cfRule>
  </conditionalFormatting>
  <conditionalFormatting sqref="V56:V61">
    <cfRule type="cellIs" dxfId="1714" priority="452" operator="equal">
      <formula>"Catastrófico"</formula>
    </cfRule>
  </conditionalFormatting>
  <conditionalFormatting sqref="Y56:Y61">
    <cfRule type="cellIs" dxfId="1713" priority="447" operator="equal">
      <formula>"Extremo"</formula>
    </cfRule>
    <cfRule type="cellIs" dxfId="1712" priority="448" operator="equal">
      <formula>"Alto"</formula>
    </cfRule>
    <cfRule type="cellIs" dxfId="1711" priority="449" operator="equal">
      <formula>"Moderado"</formula>
    </cfRule>
    <cfRule type="cellIs" dxfId="1710" priority="450" operator="equal">
      <formula>"Bajo"</formula>
    </cfRule>
  </conditionalFormatting>
  <conditionalFormatting sqref="AU56:AU61">
    <cfRule type="cellIs" dxfId="1709" priority="444" operator="equal">
      <formula>"Alto"</formula>
    </cfRule>
    <cfRule type="cellIs" dxfId="1708" priority="445" operator="equal">
      <formula>"Moderado"</formula>
    </cfRule>
    <cfRule type="cellIs" dxfId="1707" priority="446" operator="equal">
      <formula>"Bajo"</formula>
    </cfRule>
  </conditionalFormatting>
  <conditionalFormatting sqref="AU56:AU61">
    <cfRule type="cellIs" dxfId="1706" priority="443" operator="equal">
      <formula>"Extremo"</formula>
    </cfRule>
  </conditionalFormatting>
  <conditionalFormatting sqref="P56:P61">
    <cfRule type="cellIs" dxfId="1705" priority="442" operator="equal">
      <formula>"Muy Baja"</formula>
    </cfRule>
  </conditionalFormatting>
  <conditionalFormatting sqref="P56:P61">
    <cfRule type="cellIs" dxfId="1704" priority="438" operator="equal">
      <formula>"Muy Alta"</formula>
    </cfRule>
    <cfRule type="cellIs" dxfId="1703" priority="439" operator="equal">
      <formula>"Alta"</formula>
    </cfRule>
    <cfRule type="cellIs" dxfId="1702" priority="440" operator="equal">
      <formula>"Media"</formula>
    </cfRule>
    <cfRule type="cellIs" dxfId="1701" priority="441" operator="equal">
      <formula>"Baja"</formula>
    </cfRule>
  </conditionalFormatting>
  <conditionalFormatting sqref="R56:R61">
    <cfRule type="cellIs" dxfId="1700" priority="433" operator="equal">
      <formula>"Catastrófico"</formula>
    </cfRule>
    <cfRule type="cellIs" dxfId="1699" priority="434" operator="equal">
      <formula>"Mayor"</formula>
    </cfRule>
    <cfRule type="cellIs" dxfId="1698" priority="435" operator="equal">
      <formula>"Moderado"</formula>
    </cfRule>
    <cfRule type="cellIs" dxfId="1697" priority="436" operator="equal">
      <formula>"Menor"</formula>
    </cfRule>
    <cfRule type="cellIs" dxfId="1696" priority="437" operator="equal">
      <formula>"Leve"</formula>
    </cfRule>
  </conditionalFormatting>
  <conditionalFormatting sqref="T56:T61">
    <cfRule type="cellIs" dxfId="1695" priority="428" operator="equal">
      <formula>"Catastrófico"</formula>
    </cfRule>
    <cfRule type="cellIs" dxfId="1694" priority="429" operator="equal">
      <formula>"Mayor"</formula>
    </cfRule>
    <cfRule type="cellIs" dxfId="1693" priority="430" operator="equal">
      <formula>"Moderado"</formula>
    </cfRule>
    <cfRule type="cellIs" dxfId="1692" priority="431" operator="equal">
      <formula>"Menor"</formula>
    </cfRule>
    <cfRule type="cellIs" dxfId="1691" priority="432" operator="equal">
      <formula>"Leve"</formula>
    </cfRule>
  </conditionalFormatting>
  <conditionalFormatting sqref="V62:V67">
    <cfRule type="cellIs" dxfId="1690" priority="423" operator="equal">
      <formula>"Catastrófico"</formula>
    </cfRule>
    <cfRule type="cellIs" dxfId="1689" priority="424" operator="equal">
      <formula>"Mayor"</formula>
    </cfRule>
    <cfRule type="cellIs" dxfId="1688" priority="425" operator="equal">
      <formula>"Moderado"</formula>
    </cfRule>
    <cfRule type="cellIs" dxfId="1687" priority="426" operator="equal">
      <formula>"Menor"</formula>
    </cfRule>
    <cfRule type="cellIs" dxfId="1686" priority="427" operator="equal">
      <formula>"Leve"</formula>
    </cfRule>
  </conditionalFormatting>
  <conditionalFormatting sqref="Y62:Y67">
    <cfRule type="cellIs" dxfId="1685" priority="419" operator="equal">
      <formula>"Extremo"</formula>
    </cfRule>
    <cfRule type="cellIs" dxfId="1684" priority="420" operator="equal">
      <formula>"Alto"</formula>
    </cfRule>
    <cfRule type="cellIs" dxfId="1683" priority="421" operator="equal">
      <formula>"Moderado"</formula>
    </cfRule>
    <cfRule type="cellIs" dxfId="1682" priority="422" operator="equal">
      <formula>"Bajo"</formula>
    </cfRule>
  </conditionalFormatting>
  <conditionalFormatting sqref="P62:P67">
    <cfRule type="cellIs" dxfId="1681" priority="418" operator="equal">
      <formula>"Muy Baja"</formula>
    </cfRule>
  </conditionalFormatting>
  <conditionalFormatting sqref="P62:P67">
    <cfRule type="cellIs" dxfId="1680" priority="414" operator="equal">
      <formula>"Muy Alta"</formula>
    </cfRule>
    <cfRule type="cellIs" dxfId="1679" priority="415" operator="equal">
      <formula>"Alta"</formula>
    </cfRule>
    <cfRule type="cellIs" dxfId="1678" priority="416" operator="equal">
      <formula>"Media"</formula>
    </cfRule>
    <cfRule type="cellIs" dxfId="1677" priority="417" operator="equal">
      <formula>"Baja"</formula>
    </cfRule>
  </conditionalFormatting>
  <conditionalFormatting sqref="R62:R67">
    <cfRule type="cellIs" dxfId="1676" priority="409" operator="equal">
      <formula>"Catastrófico"</formula>
    </cfRule>
    <cfRule type="cellIs" dxfId="1675" priority="410" operator="equal">
      <formula>"Mayor"</formula>
    </cfRule>
    <cfRule type="cellIs" dxfId="1674" priority="411" operator="equal">
      <formula>"Moderado"</formula>
    </cfRule>
    <cfRule type="cellIs" dxfId="1673" priority="412" operator="equal">
      <formula>"Menor"</formula>
    </cfRule>
    <cfRule type="cellIs" dxfId="1672" priority="413" operator="equal">
      <formula>"Leve"</formula>
    </cfRule>
  </conditionalFormatting>
  <conditionalFormatting sqref="T62:T67">
    <cfRule type="cellIs" dxfId="1671" priority="404" operator="equal">
      <formula>"Catastrófico"</formula>
    </cfRule>
    <cfRule type="cellIs" dxfId="1670" priority="405" operator="equal">
      <formula>"Mayor"</formula>
    </cfRule>
    <cfRule type="cellIs" dxfId="1669" priority="406" operator="equal">
      <formula>"Moderado"</formula>
    </cfRule>
    <cfRule type="cellIs" dxfId="1668" priority="407" operator="equal">
      <formula>"Menor"</formula>
    </cfRule>
    <cfRule type="cellIs" dxfId="1667" priority="408" operator="equal">
      <formula>"Leve"</formula>
    </cfRule>
  </conditionalFormatting>
  <conditionalFormatting sqref="V68:V73">
    <cfRule type="cellIs" dxfId="1666" priority="375" operator="equal">
      <formula>"Catastrófico"</formula>
    </cfRule>
    <cfRule type="cellIs" dxfId="1665" priority="376" operator="equal">
      <formula>"Mayor"</formula>
    </cfRule>
    <cfRule type="cellIs" dxfId="1664" priority="377" operator="equal">
      <formula>"Moderado"</formula>
    </cfRule>
    <cfRule type="cellIs" dxfId="1663" priority="378" operator="equal">
      <formula>"Menor"</formula>
    </cfRule>
    <cfRule type="cellIs" dxfId="1662" priority="379" operator="equal">
      <formula>"Leve"</formula>
    </cfRule>
  </conditionalFormatting>
  <conditionalFormatting sqref="Y68:Y73">
    <cfRule type="cellIs" dxfId="1661" priority="371" operator="equal">
      <formula>"Extremo"</formula>
    </cfRule>
    <cfRule type="cellIs" dxfId="1660" priority="372" operator="equal">
      <formula>"Alto"</formula>
    </cfRule>
    <cfRule type="cellIs" dxfId="1659" priority="373" operator="equal">
      <formula>"Moderado"</formula>
    </cfRule>
    <cfRule type="cellIs" dxfId="1658" priority="374" operator="equal">
      <formula>"Bajo"</formula>
    </cfRule>
  </conditionalFormatting>
  <conditionalFormatting sqref="P68:P73">
    <cfRule type="cellIs" dxfId="1657" priority="370" operator="equal">
      <formula>"Muy Baja"</formula>
    </cfRule>
  </conditionalFormatting>
  <conditionalFormatting sqref="P68:P73">
    <cfRule type="cellIs" dxfId="1656" priority="366" operator="equal">
      <formula>"Muy Alta"</formula>
    </cfRule>
    <cfRule type="cellIs" dxfId="1655" priority="367" operator="equal">
      <formula>"Alta"</formula>
    </cfRule>
    <cfRule type="cellIs" dxfId="1654" priority="368" operator="equal">
      <formula>"Media"</formula>
    </cfRule>
    <cfRule type="cellIs" dxfId="1653" priority="369" operator="equal">
      <formula>"Baja"</formula>
    </cfRule>
  </conditionalFormatting>
  <conditionalFormatting sqref="R68:R73">
    <cfRule type="cellIs" dxfId="1652" priority="361" operator="equal">
      <formula>"Catastrófico"</formula>
    </cfRule>
    <cfRule type="cellIs" dxfId="1651" priority="362" operator="equal">
      <formula>"Mayor"</formula>
    </cfRule>
    <cfRule type="cellIs" dxfId="1650" priority="363" operator="equal">
      <formula>"Moderado"</formula>
    </cfRule>
    <cfRule type="cellIs" dxfId="1649" priority="364" operator="equal">
      <formula>"Menor"</formula>
    </cfRule>
    <cfRule type="cellIs" dxfId="1648" priority="365" operator="equal">
      <formula>"Leve"</formula>
    </cfRule>
  </conditionalFormatting>
  <conditionalFormatting sqref="T68:T73">
    <cfRule type="cellIs" dxfId="1647" priority="356" operator="equal">
      <formula>"Catastrófico"</formula>
    </cfRule>
    <cfRule type="cellIs" dxfId="1646" priority="357" operator="equal">
      <formula>"Mayor"</formula>
    </cfRule>
    <cfRule type="cellIs" dxfId="1645" priority="358" operator="equal">
      <formula>"Moderado"</formula>
    </cfRule>
    <cfRule type="cellIs" dxfId="1644" priority="359" operator="equal">
      <formula>"Menor"</formula>
    </cfRule>
    <cfRule type="cellIs" dxfId="1643" priority="360" operator="equal">
      <formula>"Leve"</formula>
    </cfRule>
  </conditionalFormatting>
  <conditionalFormatting sqref="AQ68:AQ73">
    <cfRule type="cellIs" dxfId="1642" priority="351" operator="equal">
      <formula>"Muy Baja"</formula>
    </cfRule>
    <cfRule type="cellIs" dxfId="1641" priority="352" operator="equal">
      <formula>"Baja"</formula>
    </cfRule>
    <cfRule type="cellIs" dxfId="1640" priority="353" operator="equal">
      <formula>"Media"</formula>
    </cfRule>
    <cfRule type="cellIs" dxfId="1639" priority="354" operator="equal">
      <formula>"Alta"</formula>
    </cfRule>
    <cfRule type="cellIs" dxfId="1638" priority="355" operator="equal">
      <formula>"Muy Alta"</formula>
    </cfRule>
  </conditionalFormatting>
  <conditionalFormatting sqref="AT68:AT73">
    <cfRule type="cellIs" dxfId="1637" priority="346" operator="equal">
      <formula>"Leve"</formula>
    </cfRule>
    <cfRule type="cellIs" dxfId="1636" priority="347" operator="equal">
      <formula>"Menor"</formula>
    </cfRule>
    <cfRule type="cellIs" dxfId="1635" priority="348" operator="equal">
      <formula>"Moderado"</formula>
    </cfRule>
    <cfRule type="cellIs" dxfId="1634" priority="349" operator="equal">
      <formula>"Mayor"</formula>
    </cfRule>
    <cfRule type="cellIs" dxfId="1633" priority="350" operator="equal">
      <formula>"Catastrófico"</formula>
    </cfRule>
  </conditionalFormatting>
  <conditionalFormatting sqref="AV68:AV73">
    <cfRule type="cellIs" dxfId="1632" priority="342" operator="equal">
      <formula>"Bajo"</formula>
    </cfRule>
    <cfRule type="cellIs" dxfId="1631" priority="343" operator="equal">
      <formula>"Moderado"</formula>
    </cfRule>
    <cfRule type="cellIs" dxfId="1630" priority="344" operator="equal">
      <formula>"Alto"</formula>
    </cfRule>
    <cfRule type="cellIs" dxfId="1629" priority="345" operator="equal">
      <formula>"Extremo"</formula>
    </cfRule>
  </conditionalFormatting>
  <conditionalFormatting sqref="AU68:AU73">
    <cfRule type="cellIs" dxfId="1628" priority="339" operator="equal">
      <formula>"Alto"</formula>
    </cfRule>
    <cfRule type="cellIs" dxfId="1627" priority="340" operator="equal">
      <formula>"Moderado"</formula>
    </cfRule>
    <cfRule type="cellIs" dxfId="1626" priority="341" operator="equal">
      <formula>"Bajo"</formula>
    </cfRule>
  </conditionalFormatting>
  <conditionalFormatting sqref="AU68:AU73">
    <cfRule type="cellIs" dxfId="1625" priority="338" operator="equal">
      <formula>"Extremo"</formula>
    </cfRule>
  </conditionalFormatting>
  <conditionalFormatting sqref="P368:P373">
    <cfRule type="cellIs" dxfId="1624" priority="277" operator="equal">
      <formula>"Muy Baja"</formula>
    </cfRule>
  </conditionalFormatting>
  <conditionalFormatting sqref="P368:P373">
    <cfRule type="cellIs" dxfId="1623" priority="273" operator="equal">
      <formula>"Muy Alta"</formula>
    </cfRule>
    <cfRule type="cellIs" dxfId="1622" priority="274" operator="equal">
      <formula>"Alta"</formula>
    </cfRule>
    <cfRule type="cellIs" dxfId="1621" priority="275" operator="equal">
      <formula>"Media"</formula>
    </cfRule>
    <cfRule type="cellIs" dxfId="1620" priority="276" operator="equal">
      <formula>"Baja"</formula>
    </cfRule>
  </conditionalFormatting>
  <conditionalFormatting sqref="R368:R373">
    <cfRule type="cellIs" dxfId="1619" priority="268" operator="equal">
      <formula>"Catastrófico"</formula>
    </cfRule>
    <cfRule type="cellIs" dxfId="1618" priority="269" operator="equal">
      <formula>"Mayor"</formula>
    </cfRule>
    <cfRule type="cellIs" dxfId="1617" priority="270" operator="equal">
      <formula>"Moderado"</formula>
    </cfRule>
    <cfRule type="cellIs" dxfId="1616" priority="271" operator="equal">
      <formula>"Menor"</formula>
    </cfRule>
    <cfRule type="cellIs" dxfId="1615" priority="272" operator="equal">
      <formula>"Leve"</formula>
    </cfRule>
  </conditionalFormatting>
  <conditionalFormatting sqref="T368:T373">
    <cfRule type="cellIs" dxfId="1614" priority="263" operator="equal">
      <formula>"Catastrófico"</formula>
    </cfRule>
    <cfRule type="cellIs" dxfId="1613" priority="264" operator="equal">
      <formula>"Mayor"</formula>
    </cfRule>
    <cfRule type="cellIs" dxfId="1612" priority="265" operator="equal">
      <formula>"Moderado"</formula>
    </cfRule>
    <cfRule type="cellIs" dxfId="1611" priority="266" operator="equal">
      <formula>"Menor"</formula>
    </cfRule>
    <cfRule type="cellIs" dxfId="1610" priority="267" operator="equal">
      <formula>"Leve"</formula>
    </cfRule>
  </conditionalFormatting>
  <conditionalFormatting sqref="V368:V373">
    <cfRule type="cellIs" dxfId="1609" priority="258" operator="equal">
      <formula>"Catastrófico"</formula>
    </cfRule>
    <cfRule type="cellIs" dxfId="1608" priority="259" operator="equal">
      <formula>"Mayor"</formula>
    </cfRule>
    <cfRule type="cellIs" dxfId="1607" priority="260" operator="equal">
      <formula>"Moderado"</formula>
    </cfRule>
    <cfRule type="cellIs" dxfId="1606" priority="261" operator="equal">
      <formula>"Menor"</formula>
    </cfRule>
    <cfRule type="cellIs" dxfId="1605" priority="262" operator="equal">
      <formula>"Leve"</formula>
    </cfRule>
  </conditionalFormatting>
  <conditionalFormatting sqref="Y368:Y373">
    <cfRule type="cellIs" dxfId="1604" priority="254" operator="equal">
      <formula>"Extremo"</formula>
    </cfRule>
    <cfRule type="cellIs" dxfId="1603" priority="255" operator="equal">
      <formula>"Alto"</formula>
    </cfRule>
    <cfRule type="cellIs" dxfId="1602" priority="256" operator="equal">
      <formula>"Moderado"</formula>
    </cfRule>
    <cfRule type="cellIs" dxfId="1601" priority="257" operator="equal">
      <formula>"Bajo"</formula>
    </cfRule>
  </conditionalFormatting>
  <conditionalFormatting sqref="AQ368:AQ373">
    <cfRule type="cellIs" dxfId="1600" priority="249" operator="equal">
      <formula>"Muy Baja"</formula>
    </cfRule>
    <cfRule type="cellIs" dxfId="1599" priority="250" operator="equal">
      <formula>"Baja"</formula>
    </cfRule>
    <cfRule type="cellIs" dxfId="1598" priority="251" operator="equal">
      <formula>"Media"</formula>
    </cfRule>
    <cfRule type="cellIs" dxfId="1597" priority="252" operator="equal">
      <formula>"Alta"</formula>
    </cfRule>
    <cfRule type="cellIs" dxfId="1596" priority="253" operator="equal">
      <formula>"Muy Alta"</formula>
    </cfRule>
  </conditionalFormatting>
  <conditionalFormatting sqref="AT368:AT373">
    <cfRule type="cellIs" dxfId="1595" priority="244" operator="equal">
      <formula>"Leve"</formula>
    </cfRule>
    <cfRule type="cellIs" dxfId="1594" priority="245" operator="equal">
      <formula>"Menor"</formula>
    </cfRule>
    <cfRule type="cellIs" dxfId="1593" priority="246" operator="equal">
      <formula>"Moderado"</formula>
    </cfRule>
    <cfRule type="cellIs" dxfId="1592" priority="247" operator="equal">
      <formula>"Mayor"</formula>
    </cfRule>
    <cfRule type="cellIs" dxfId="1591" priority="248" operator="equal">
      <formula>"Catastrófico"</formula>
    </cfRule>
  </conditionalFormatting>
  <conditionalFormatting sqref="AV368:AV373">
    <cfRule type="cellIs" dxfId="1590" priority="240" operator="equal">
      <formula>"Bajo"</formula>
    </cfRule>
    <cfRule type="cellIs" dxfId="1589" priority="241" operator="equal">
      <formula>"Moderado"</formula>
    </cfRule>
    <cfRule type="cellIs" dxfId="1588" priority="242" operator="equal">
      <formula>"Alto"</formula>
    </cfRule>
    <cfRule type="cellIs" dxfId="1587" priority="243" operator="equal">
      <formula>"Extremo"</formula>
    </cfRule>
  </conditionalFormatting>
  <conditionalFormatting sqref="AU368:AU373">
    <cfRule type="cellIs" dxfId="1586" priority="237" operator="equal">
      <formula>"Alto"</formula>
    </cfRule>
    <cfRule type="cellIs" dxfId="1585" priority="238" operator="equal">
      <formula>"Moderado"</formula>
    </cfRule>
    <cfRule type="cellIs" dxfId="1584" priority="239" operator="equal">
      <formula>"Bajo"</formula>
    </cfRule>
  </conditionalFormatting>
  <conditionalFormatting sqref="AU368:AU373">
    <cfRule type="cellIs" dxfId="1583" priority="236" operator="equal">
      <formula>"Extremo"</formula>
    </cfRule>
  </conditionalFormatting>
  <conditionalFormatting sqref="R11:R16 V11:V16 T11:T16">
    <cfRule type="cellIs" dxfId="1582" priority="231" operator="equal">
      <formula>"Catastrófico"</formula>
    </cfRule>
    <cfRule type="cellIs" dxfId="1581" priority="232" operator="equal">
      <formula>"Mayor"</formula>
    </cfRule>
    <cfRule type="cellIs" dxfId="1580" priority="233" operator="equal">
      <formula>"Moderado"</formula>
    </cfRule>
    <cfRule type="cellIs" dxfId="1579" priority="234" operator="equal">
      <formula>"Menor"</formula>
    </cfRule>
    <cfRule type="cellIs" dxfId="1578" priority="235" operator="equal">
      <formula>"Leve"</formula>
    </cfRule>
  </conditionalFormatting>
  <conditionalFormatting sqref="V11:V16">
    <cfRule type="cellIs" dxfId="1577" priority="230" operator="equal">
      <formula>"Catastrófico"</formula>
    </cfRule>
  </conditionalFormatting>
  <conditionalFormatting sqref="Y11:Y16">
    <cfRule type="cellIs" dxfId="1576" priority="226" operator="equal">
      <formula>"Extremo"</formula>
    </cfRule>
    <cfRule type="cellIs" dxfId="1575" priority="227" operator="equal">
      <formula>"Alto"</formula>
    </cfRule>
    <cfRule type="cellIs" dxfId="1574" priority="228" operator="equal">
      <formula>"Moderado"</formula>
    </cfRule>
    <cfRule type="cellIs" dxfId="1573" priority="229" operator="equal">
      <formula>"Bajo"</formula>
    </cfRule>
  </conditionalFormatting>
  <conditionalFormatting sqref="P11:P16">
    <cfRule type="cellIs" dxfId="1572" priority="225" operator="equal">
      <formula>"Muy Baja"</formula>
    </cfRule>
  </conditionalFormatting>
  <conditionalFormatting sqref="P11:P16">
    <cfRule type="cellIs" dxfId="1571" priority="221" operator="equal">
      <formula>"Muy Alta"</formula>
    </cfRule>
    <cfRule type="cellIs" dxfId="1570" priority="222" operator="equal">
      <formula>"Alta"</formula>
    </cfRule>
    <cfRule type="cellIs" dxfId="1569" priority="223" operator="equal">
      <formula>"Media"</formula>
    </cfRule>
    <cfRule type="cellIs" dxfId="1568" priority="224" operator="equal">
      <formula>"Baja"</formula>
    </cfRule>
  </conditionalFormatting>
  <conditionalFormatting sqref="AQ11:AQ16">
    <cfRule type="cellIs" dxfId="1567" priority="216" operator="equal">
      <formula>"Muy Baja"</formula>
    </cfRule>
    <cfRule type="cellIs" dxfId="1566" priority="217" operator="equal">
      <formula>"Baja"</formula>
    </cfRule>
    <cfRule type="cellIs" dxfId="1565" priority="218" operator="equal">
      <formula>"Media"</formula>
    </cfRule>
    <cfRule type="cellIs" dxfId="1564" priority="219" operator="equal">
      <formula>"Alta"</formula>
    </cfRule>
    <cfRule type="cellIs" dxfId="1563" priority="220" operator="equal">
      <formula>"Muy Alta"</formula>
    </cfRule>
  </conditionalFormatting>
  <conditionalFormatting sqref="AT11:AT16">
    <cfRule type="cellIs" dxfId="1562" priority="211" operator="equal">
      <formula>"Leve"</formula>
    </cfRule>
    <cfRule type="cellIs" dxfId="1561" priority="212" operator="equal">
      <formula>"Menor"</formula>
    </cfRule>
    <cfRule type="cellIs" dxfId="1560" priority="213" operator="equal">
      <formula>"Moderado"</formula>
    </cfRule>
    <cfRule type="cellIs" dxfId="1559" priority="214" operator="equal">
      <formula>"Mayor"</formula>
    </cfRule>
    <cfRule type="cellIs" dxfId="1558" priority="215" operator="equal">
      <formula>"Catastrófico"</formula>
    </cfRule>
  </conditionalFormatting>
  <conditionalFormatting sqref="AV11:AV16">
    <cfRule type="cellIs" dxfId="1557" priority="207" operator="equal">
      <formula>"Bajo"</formula>
    </cfRule>
    <cfRule type="cellIs" dxfId="1556" priority="208" operator="equal">
      <formula>"Moderado"</formula>
    </cfRule>
    <cfRule type="cellIs" dxfId="1555" priority="209" operator="equal">
      <formula>"Alto"</formula>
    </cfRule>
    <cfRule type="cellIs" dxfId="1554" priority="210" operator="equal">
      <formula>"Extremo"</formula>
    </cfRule>
  </conditionalFormatting>
  <conditionalFormatting sqref="AU11:AU16">
    <cfRule type="cellIs" dxfId="1553" priority="204" operator="equal">
      <formula>"Alto"</formula>
    </cfRule>
    <cfRule type="cellIs" dxfId="1552" priority="205" operator="equal">
      <formula>"Moderado"</formula>
    </cfRule>
    <cfRule type="cellIs" dxfId="1551" priority="206" operator="equal">
      <formula>"Bajo"</formula>
    </cfRule>
  </conditionalFormatting>
  <conditionalFormatting sqref="AU11:AU16">
    <cfRule type="cellIs" dxfId="1550" priority="203" operator="equal">
      <formula>"Extremo"</formula>
    </cfRule>
  </conditionalFormatting>
  <conditionalFormatting sqref="R17:R22 V17:V22 T17:T22">
    <cfRule type="cellIs" dxfId="1549" priority="198" operator="equal">
      <formula>"Catastrófico"</formula>
    </cfRule>
    <cfRule type="cellIs" dxfId="1548" priority="199" operator="equal">
      <formula>"Mayor"</formula>
    </cfRule>
    <cfRule type="cellIs" dxfId="1547" priority="200" operator="equal">
      <formula>"Moderado"</formula>
    </cfRule>
    <cfRule type="cellIs" dxfId="1546" priority="201" operator="equal">
      <formula>"Menor"</formula>
    </cfRule>
    <cfRule type="cellIs" dxfId="1545" priority="202" operator="equal">
      <formula>"Leve"</formula>
    </cfRule>
  </conditionalFormatting>
  <conditionalFormatting sqref="Y17:Y22">
    <cfRule type="cellIs" dxfId="1544" priority="194" operator="equal">
      <formula>"Extremo"</formula>
    </cfRule>
    <cfRule type="cellIs" dxfId="1543" priority="195" operator="equal">
      <formula>"Alto"</formula>
    </cfRule>
    <cfRule type="cellIs" dxfId="1542" priority="196" operator="equal">
      <formula>"Moderado"</formula>
    </cfRule>
    <cfRule type="cellIs" dxfId="1541" priority="197" operator="equal">
      <formula>"Bajo"</formula>
    </cfRule>
  </conditionalFormatting>
  <conditionalFormatting sqref="P17:P22">
    <cfRule type="cellIs" dxfId="1540" priority="193" operator="equal">
      <formula>"Muy Baja"</formula>
    </cfRule>
  </conditionalFormatting>
  <conditionalFormatting sqref="P17:P22">
    <cfRule type="cellIs" dxfId="1539" priority="189" operator="equal">
      <formula>"Muy Alta"</formula>
    </cfRule>
    <cfRule type="cellIs" dxfId="1538" priority="190" operator="equal">
      <formula>"Alta"</formula>
    </cfRule>
    <cfRule type="cellIs" dxfId="1537" priority="191" operator="equal">
      <formula>"Media"</formula>
    </cfRule>
    <cfRule type="cellIs" dxfId="1536" priority="192" operator="equal">
      <formula>"Baja"</formula>
    </cfRule>
  </conditionalFormatting>
  <conditionalFormatting sqref="AQ17:AQ22">
    <cfRule type="cellIs" dxfId="1535" priority="184" operator="equal">
      <formula>"Muy Baja"</formula>
    </cfRule>
    <cfRule type="cellIs" dxfId="1534" priority="185" operator="equal">
      <formula>"Baja"</formula>
    </cfRule>
    <cfRule type="cellIs" dxfId="1533" priority="186" operator="equal">
      <formula>"Media"</formula>
    </cfRule>
    <cfRule type="cellIs" dxfId="1532" priority="187" operator="equal">
      <formula>"Alta"</formula>
    </cfRule>
    <cfRule type="cellIs" dxfId="1531" priority="188" operator="equal">
      <formula>"Muy Alta"</formula>
    </cfRule>
  </conditionalFormatting>
  <conditionalFormatting sqref="AT17:AT22">
    <cfRule type="cellIs" dxfId="1530" priority="179" operator="equal">
      <formula>"Leve"</formula>
    </cfRule>
    <cfRule type="cellIs" dxfId="1529" priority="180" operator="equal">
      <formula>"Menor"</formula>
    </cfRule>
    <cfRule type="cellIs" dxfId="1528" priority="181" operator="equal">
      <formula>"Moderado"</formula>
    </cfRule>
    <cfRule type="cellIs" dxfId="1527" priority="182" operator="equal">
      <formula>"Mayor"</formula>
    </cfRule>
    <cfRule type="cellIs" dxfId="1526" priority="183" operator="equal">
      <formula>"Catastrófico"</formula>
    </cfRule>
  </conditionalFormatting>
  <conditionalFormatting sqref="AV17:AV22">
    <cfRule type="cellIs" dxfId="1525" priority="175" operator="equal">
      <formula>"Bajo"</formula>
    </cfRule>
    <cfRule type="cellIs" dxfId="1524" priority="176" operator="equal">
      <formula>"Moderado"</formula>
    </cfRule>
    <cfRule type="cellIs" dxfId="1523" priority="177" operator="equal">
      <formula>"Alto"</formula>
    </cfRule>
    <cfRule type="cellIs" dxfId="1522" priority="178" operator="equal">
      <formula>"Extremo"</formula>
    </cfRule>
  </conditionalFormatting>
  <conditionalFormatting sqref="AU17:AU22">
    <cfRule type="cellIs" dxfId="1521" priority="172" operator="equal">
      <formula>"Alto"</formula>
    </cfRule>
    <cfRule type="cellIs" dxfId="1520" priority="173" operator="equal">
      <formula>"Moderado"</formula>
    </cfRule>
    <cfRule type="cellIs" dxfId="1519" priority="174" operator="equal">
      <formula>"Bajo"</formula>
    </cfRule>
  </conditionalFormatting>
  <conditionalFormatting sqref="AU17:AU22">
    <cfRule type="cellIs" dxfId="1518" priority="171" operator="equal">
      <formula>"Extremo"</formula>
    </cfRule>
  </conditionalFormatting>
  <conditionalFormatting sqref="R23:R28 V23:V28 T23:T28">
    <cfRule type="cellIs" dxfId="1517" priority="166" operator="equal">
      <formula>"Catastrófico"</formula>
    </cfRule>
    <cfRule type="cellIs" dxfId="1516" priority="167" operator="equal">
      <formula>"Mayor"</formula>
    </cfRule>
    <cfRule type="cellIs" dxfId="1515" priority="168" operator="equal">
      <formula>"Moderado"</formula>
    </cfRule>
    <cfRule type="cellIs" dxfId="1514" priority="169" operator="equal">
      <formula>"Menor"</formula>
    </cfRule>
    <cfRule type="cellIs" dxfId="1513" priority="170" operator="equal">
      <formula>"Leve"</formula>
    </cfRule>
  </conditionalFormatting>
  <conditionalFormatting sqref="Y23:Y28">
    <cfRule type="cellIs" dxfId="1512" priority="162" operator="equal">
      <formula>"Extremo"</formula>
    </cfRule>
    <cfRule type="cellIs" dxfId="1511" priority="163" operator="equal">
      <formula>"Alto"</formula>
    </cfRule>
    <cfRule type="cellIs" dxfId="1510" priority="164" operator="equal">
      <formula>"Moderado"</formula>
    </cfRule>
    <cfRule type="cellIs" dxfId="1509" priority="165" operator="equal">
      <formula>"Bajo"</formula>
    </cfRule>
  </conditionalFormatting>
  <conditionalFormatting sqref="P23:P28">
    <cfRule type="cellIs" dxfId="1508" priority="161" operator="equal">
      <formula>"Muy Baja"</formula>
    </cfRule>
  </conditionalFormatting>
  <conditionalFormatting sqref="P23:P28">
    <cfRule type="cellIs" dxfId="1507" priority="157" operator="equal">
      <formula>"Muy Alta"</formula>
    </cfRule>
    <cfRule type="cellIs" dxfId="1506" priority="158" operator="equal">
      <formula>"Alta"</formula>
    </cfRule>
    <cfRule type="cellIs" dxfId="1505" priority="159" operator="equal">
      <formula>"Media"</formula>
    </cfRule>
    <cfRule type="cellIs" dxfId="1504" priority="160" operator="equal">
      <formula>"Baja"</formula>
    </cfRule>
  </conditionalFormatting>
  <conditionalFormatting sqref="AQ23:AQ28">
    <cfRule type="cellIs" dxfId="1503" priority="152" operator="equal">
      <formula>"Muy Baja"</formula>
    </cfRule>
    <cfRule type="cellIs" dxfId="1502" priority="153" operator="equal">
      <formula>"Baja"</formula>
    </cfRule>
    <cfRule type="cellIs" dxfId="1501" priority="154" operator="equal">
      <formula>"Media"</formula>
    </cfRule>
    <cfRule type="cellIs" dxfId="1500" priority="155" operator="equal">
      <formula>"Alta"</formula>
    </cfRule>
    <cfRule type="cellIs" dxfId="1499" priority="156" operator="equal">
      <formula>"Muy Alta"</formula>
    </cfRule>
  </conditionalFormatting>
  <conditionalFormatting sqref="AT23:AT28">
    <cfRule type="cellIs" dxfId="1498" priority="147" operator="equal">
      <formula>"Leve"</formula>
    </cfRule>
    <cfRule type="cellIs" dxfId="1497" priority="148" operator="equal">
      <formula>"Menor"</formula>
    </cfRule>
    <cfRule type="cellIs" dxfId="1496" priority="149" operator="equal">
      <formula>"Moderado"</formula>
    </cfRule>
    <cfRule type="cellIs" dxfId="1495" priority="150" operator="equal">
      <formula>"Mayor"</formula>
    </cfRule>
    <cfRule type="cellIs" dxfId="1494" priority="151" operator="equal">
      <formula>"Catastrófico"</formula>
    </cfRule>
  </conditionalFormatting>
  <conditionalFormatting sqref="AV23:AV28">
    <cfRule type="cellIs" dxfId="1493" priority="143" operator="equal">
      <formula>"Bajo"</formula>
    </cfRule>
    <cfRule type="cellIs" dxfId="1492" priority="144" operator="equal">
      <formula>"Moderado"</formula>
    </cfRule>
    <cfRule type="cellIs" dxfId="1491" priority="145" operator="equal">
      <formula>"Alto"</formula>
    </cfRule>
    <cfRule type="cellIs" dxfId="1490" priority="146" operator="equal">
      <formula>"Extremo"</formula>
    </cfRule>
  </conditionalFormatting>
  <conditionalFormatting sqref="AU23:AU28">
    <cfRule type="cellIs" dxfId="1489" priority="140" operator="equal">
      <formula>"Alto"</formula>
    </cfRule>
    <cfRule type="cellIs" dxfId="1488" priority="141" operator="equal">
      <formula>"Moderado"</formula>
    </cfRule>
    <cfRule type="cellIs" dxfId="1487" priority="142" operator="equal">
      <formula>"Bajo"</formula>
    </cfRule>
  </conditionalFormatting>
  <conditionalFormatting sqref="AU23:AU28">
    <cfRule type="cellIs" dxfId="1486" priority="139" operator="equal">
      <formula>"Extremo"</formula>
    </cfRule>
  </conditionalFormatting>
  <conditionalFormatting sqref="AQ29:AQ31">
    <cfRule type="cellIs" dxfId="1485" priority="116" operator="equal">
      <formula>"Muy Baja"</formula>
    </cfRule>
    <cfRule type="cellIs" dxfId="1484" priority="117" operator="equal">
      <formula>"Baja"</formula>
    </cfRule>
    <cfRule type="cellIs" dxfId="1483" priority="118" operator="equal">
      <formula>"Media"</formula>
    </cfRule>
    <cfRule type="cellIs" dxfId="1482" priority="119" operator="equal">
      <formula>"Alta"</formula>
    </cfRule>
    <cfRule type="cellIs" dxfId="1481" priority="120" operator="equal">
      <formula>"Muy Alta"</formula>
    </cfRule>
  </conditionalFormatting>
  <conditionalFormatting sqref="AT29:AT31">
    <cfRule type="cellIs" dxfId="1480" priority="111" operator="equal">
      <formula>"Leve"</formula>
    </cfRule>
    <cfRule type="cellIs" dxfId="1479" priority="112" operator="equal">
      <formula>"Menor"</formula>
    </cfRule>
    <cfRule type="cellIs" dxfId="1478" priority="113" operator="equal">
      <formula>"Moderado"</formula>
    </cfRule>
    <cfRule type="cellIs" dxfId="1477" priority="114" operator="equal">
      <formula>"Mayor"</formula>
    </cfRule>
    <cfRule type="cellIs" dxfId="1476" priority="115" operator="equal">
      <formula>"Catastrófico"</formula>
    </cfRule>
  </conditionalFormatting>
  <conditionalFormatting sqref="AV29:AV31">
    <cfRule type="cellIs" dxfId="1475" priority="107" operator="equal">
      <formula>"Bajo"</formula>
    </cfRule>
    <cfRule type="cellIs" dxfId="1474" priority="108" operator="equal">
      <formula>"Moderado"</formula>
    </cfRule>
    <cfRule type="cellIs" dxfId="1473" priority="109" operator="equal">
      <formula>"Alto"</formula>
    </cfRule>
    <cfRule type="cellIs" dxfId="1472" priority="110" operator="equal">
      <formula>"Extremo"</formula>
    </cfRule>
  </conditionalFormatting>
  <conditionalFormatting sqref="AU29:AU31">
    <cfRule type="cellIs" dxfId="1471" priority="104" operator="equal">
      <formula>"Alto"</formula>
    </cfRule>
    <cfRule type="cellIs" dxfId="1470" priority="105" operator="equal">
      <formula>"Moderado"</formula>
    </cfRule>
    <cfRule type="cellIs" dxfId="1469" priority="106" operator="equal">
      <formula>"Bajo"</formula>
    </cfRule>
  </conditionalFormatting>
  <conditionalFormatting sqref="AU29:AU31">
    <cfRule type="cellIs" dxfId="1468" priority="103" operator="equal">
      <formula>"Extremo"</formula>
    </cfRule>
  </conditionalFormatting>
  <conditionalFormatting sqref="AQ38:AQ43">
    <cfRule type="cellIs" dxfId="1467" priority="98" operator="equal">
      <formula>"Muy Baja"</formula>
    </cfRule>
    <cfRule type="cellIs" dxfId="1466" priority="99" operator="equal">
      <formula>"Baja"</formula>
    </cfRule>
    <cfRule type="cellIs" dxfId="1465" priority="100" operator="equal">
      <formula>"Media"</formula>
    </cfRule>
    <cfRule type="cellIs" dxfId="1464" priority="101" operator="equal">
      <formula>"Alta"</formula>
    </cfRule>
    <cfRule type="cellIs" dxfId="1463" priority="102" operator="equal">
      <formula>"Muy Alta"</formula>
    </cfRule>
  </conditionalFormatting>
  <conditionalFormatting sqref="AT38:AT43">
    <cfRule type="cellIs" dxfId="1462" priority="93" operator="equal">
      <formula>"Leve"</formula>
    </cfRule>
    <cfRule type="cellIs" dxfId="1461" priority="94" operator="equal">
      <formula>"Menor"</formula>
    </cfRule>
    <cfRule type="cellIs" dxfId="1460" priority="95" operator="equal">
      <formula>"Moderado"</formula>
    </cfRule>
    <cfRule type="cellIs" dxfId="1459" priority="96" operator="equal">
      <formula>"Mayor"</formula>
    </cfRule>
    <cfRule type="cellIs" dxfId="1458" priority="97" operator="equal">
      <formula>"Catastrófico"</formula>
    </cfRule>
  </conditionalFormatting>
  <conditionalFormatting sqref="AV38:AV43">
    <cfRule type="cellIs" dxfId="1457" priority="89" operator="equal">
      <formula>"Bajo"</formula>
    </cfRule>
    <cfRule type="cellIs" dxfId="1456" priority="90" operator="equal">
      <formula>"Moderado"</formula>
    </cfRule>
    <cfRule type="cellIs" dxfId="1455" priority="91" operator="equal">
      <formula>"Alto"</formula>
    </cfRule>
    <cfRule type="cellIs" dxfId="1454" priority="92" operator="equal">
      <formula>"Extremo"</formula>
    </cfRule>
  </conditionalFormatting>
  <conditionalFormatting sqref="AU38:AU43">
    <cfRule type="cellIs" dxfId="1453" priority="86" operator="equal">
      <formula>"Alto"</formula>
    </cfRule>
    <cfRule type="cellIs" dxfId="1452" priority="87" operator="equal">
      <formula>"Moderado"</formula>
    </cfRule>
    <cfRule type="cellIs" dxfId="1451" priority="88" operator="equal">
      <formula>"Bajo"</formula>
    </cfRule>
  </conditionalFormatting>
  <conditionalFormatting sqref="AU38:AU43">
    <cfRule type="cellIs" dxfId="1450" priority="85" operator="equal">
      <formula>"Extremo"</formula>
    </cfRule>
  </conditionalFormatting>
  <conditionalFormatting sqref="AQ188:AQ193">
    <cfRule type="cellIs" dxfId="1449" priority="80" operator="equal">
      <formula>"Muy Baja"</formula>
    </cfRule>
    <cfRule type="cellIs" dxfId="1448" priority="81" operator="equal">
      <formula>"Baja"</formula>
    </cfRule>
    <cfRule type="cellIs" dxfId="1447" priority="82" operator="equal">
      <formula>"Media"</formula>
    </cfRule>
    <cfRule type="cellIs" dxfId="1446" priority="83" operator="equal">
      <formula>"Alta"</formula>
    </cfRule>
    <cfRule type="cellIs" dxfId="1445" priority="84" operator="equal">
      <formula>"Muy Alta"</formula>
    </cfRule>
  </conditionalFormatting>
  <conditionalFormatting sqref="AT188:AT193">
    <cfRule type="cellIs" dxfId="1444" priority="75" operator="equal">
      <formula>"Leve"</formula>
    </cfRule>
    <cfRule type="cellIs" dxfId="1443" priority="76" operator="equal">
      <formula>"Menor"</formula>
    </cfRule>
    <cfRule type="cellIs" dxfId="1442" priority="77" operator="equal">
      <formula>"Moderado"</formula>
    </cfRule>
    <cfRule type="cellIs" dxfId="1441" priority="78" operator="equal">
      <formula>"Mayor"</formula>
    </cfRule>
    <cfRule type="cellIs" dxfId="1440" priority="79" operator="equal">
      <formula>"Catastrófico"</formula>
    </cfRule>
  </conditionalFormatting>
  <conditionalFormatting sqref="AV188:AV193">
    <cfRule type="cellIs" dxfId="1439" priority="71" operator="equal">
      <formula>"Bajo"</formula>
    </cfRule>
    <cfRule type="cellIs" dxfId="1438" priority="72" operator="equal">
      <formula>"Moderado"</formula>
    </cfRule>
    <cfRule type="cellIs" dxfId="1437" priority="73" operator="equal">
      <formula>"Alto"</formula>
    </cfRule>
    <cfRule type="cellIs" dxfId="1436" priority="74" operator="equal">
      <formula>"Extremo"</formula>
    </cfRule>
  </conditionalFormatting>
  <conditionalFormatting sqref="P188:P193">
    <cfRule type="cellIs" dxfId="1435" priority="70" operator="equal">
      <formula>"Muy Baja"</formula>
    </cfRule>
  </conditionalFormatting>
  <conditionalFormatting sqref="P188:P193">
    <cfRule type="cellIs" dxfId="1434" priority="66" operator="equal">
      <formula>"Muy Alta"</formula>
    </cfRule>
    <cfRule type="cellIs" dxfId="1433" priority="67" operator="equal">
      <formula>"Alta"</formula>
    </cfRule>
    <cfRule type="cellIs" dxfId="1432" priority="68" operator="equal">
      <formula>"Media"</formula>
    </cfRule>
    <cfRule type="cellIs" dxfId="1431" priority="69" operator="equal">
      <formula>"Baja"</formula>
    </cfRule>
  </conditionalFormatting>
  <conditionalFormatting sqref="R188:R193">
    <cfRule type="cellIs" dxfId="1430" priority="61" operator="equal">
      <formula>"Catastrófico"</formula>
    </cfRule>
    <cfRule type="cellIs" dxfId="1429" priority="62" operator="equal">
      <formula>"Mayor"</formula>
    </cfRule>
    <cfRule type="cellIs" dxfId="1428" priority="63" operator="equal">
      <formula>"Moderado"</formula>
    </cfRule>
    <cfRule type="cellIs" dxfId="1427" priority="64" operator="equal">
      <formula>"Menor"</formula>
    </cfRule>
    <cfRule type="cellIs" dxfId="1426" priority="65" operator="equal">
      <formula>"Leve"</formula>
    </cfRule>
  </conditionalFormatting>
  <conditionalFormatting sqref="T188:T193">
    <cfRule type="cellIs" dxfId="1425" priority="56" operator="equal">
      <formula>"Catastrófico"</formula>
    </cfRule>
    <cfRule type="cellIs" dxfId="1424" priority="57" operator="equal">
      <formula>"Mayor"</formula>
    </cfRule>
    <cfRule type="cellIs" dxfId="1423" priority="58" operator="equal">
      <formula>"Moderado"</formula>
    </cfRule>
    <cfRule type="cellIs" dxfId="1422" priority="59" operator="equal">
      <formula>"Menor"</formula>
    </cfRule>
    <cfRule type="cellIs" dxfId="1421" priority="60" operator="equal">
      <formula>"Leve"</formula>
    </cfRule>
  </conditionalFormatting>
  <conditionalFormatting sqref="V188:V193">
    <cfRule type="cellIs" dxfId="1420" priority="51" operator="equal">
      <formula>"Catastrófico"</formula>
    </cfRule>
    <cfRule type="cellIs" dxfId="1419" priority="52" operator="equal">
      <formula>"Mayor"</formula>
    </cfRule>
    <cfRule type="cellIs" dxfId="1418" priority="53" operator="equal">
      <formula>"Moderado"</formula>
    </cfRule>
    <cfRule type="cellIs" dxfId="1417" priority="54" operator="equal">
      <formula>"Menor"</formula>
    </cfRule>
    <cfRule type="cellIs" dxfId="1416" priority="55" operator="equal">
      <formula>"Leve"</formula>
    </cfRule>
  </conditionalFormatting>
  <conditionalFormatting sqref="Y188:Y193">
    <cfRule type="cellIs" dxfId="1415" priority="47" operator="equal">
      <formula>"Extremo"</formula>
    </cfRule>
    <cfRule type="cellIs" dxfId="1414" priority="48" operator="equal">
      <formula>"Alto"</formula>
    </cfRule>
    <cfRule type="cellIs" dxfId="1413" priority="49" operator="equal">
      <formula>"Moderado"</formula>
    </cfRule>
    <cfRule type="cellIs" dxfId="1412" priority="50" operator="equal">
      <formula>"Bajo"</formula>
    </cfRule>
  </conditionalFormatting>
  <conditionalFormatting sqref="AU188:AU193">
    <cfRule type="cellIs" dxfId="1411" priority="44" operator="equal">
      <formula>"Alto"</formula>
    </cfRule>
    <cfRule type="cellIs" dxfId="1410" priority="45" operator="equal">
      <formula>"Moderado"</formula>
    </cfRule>
    <cfRule type="cellIs" dxfId="1409" priority="46" operator="equal">
      <formula>"Bajo"</formula>
    </cfRule>
  </conditionalFormatting>
  <conditionalFormatting sqref="AU188:AU193">
    <cfRule type="cellIs" dxfId="1408" priority="43" operator="equal">
      <formula>"Extremo"</formula>
    </cfRule>
  </conditionalFormatting>
  <conditionalFormatting sqref="AU380:AU385">
    <cfRule type="cellIs" dxfId="1407" priority="1" operator="equal">
      <formula>"Extremo"</formula>
    </cfRule>
  </conditionalFormatting>
  <conditionalFormatting sqref="AU380:AU385">
    <cfRule type="cellIs" dxfId="1406" priority="2" operator="equal">
      <formula>"Alto"</formula>
    </cfRule>
    <cfRule type="cellIs" dxfId="1405" priority="3" operator="equal">
      <formula>"Moderado"</formula>
    </cfRule>
    <cfRule type="cellIs" dxfId="1404" priority="4" operator="equal">
      <formula>"Bajo"</formula>
    </cfRule>
  </conditionalFormatting>
  <conditionalFormatting sqref="AQ380:AQ385">
    <cfRule type="cellIs" dxfId="1403" priority="38" operator="equal">
      <formula>"Muy Baja"</formula>
    </cfRule>
    <cfRule type="cellIs" dxfId="1402" priority="39" operator="equal">
      <formula>"Baja"</formula>
    </cfRule>
    <cfRule type="cellIs" dxfId="1401" priority="40" operator="equal">
      <formula>"Media"</formula>
    </cfRule>
    <cfRule type="cellIs" dxfId="1400" priority="41" operator="equal">
      <formula>"Alta"</formula>
    </cfRule>
    <cfRule type="cellIs" dxfId="1399" priority="42" operator="equal">
      <formula>"Muy Alta"</formula>
    </cfRule>
  </conditionalFormatting>
  <conditionalFormatting sqref="AT380:AT385">
    <cfRule type="cellIs" dxfId="1398" priority="33" operator="equal">
      <formula>"Leve"</formula>
    </cfRule>
    <cfRule type="cellIs" dxfId="1397" priority="34" operator="equal">
      <formula>"Menor"</formula>
    </cfRule>
    <cfRule type="cellIs" dxfId="1396" priority="35" operator="equal">
      <formula>"Moderado"</formula>
    </cfRule>
    <cfRule type="cellIs" dxfId="1395" priority="36" operator="equal">
      <formula>"Mayor"</formula>
    </cfRule>
    <cfRule type="cellIs" dxfId="1394" priority="37" operator="equal">
      <formula>"Catastrófico"</formula>
    </cfRule>
  </conditionalFormatting>
  <conditionalFormatting sqref="AV380:AV385">
    <cfRule type="cellIs" dxfId="1393" priority="29" operator="equal">
      <formula>"Bajo"</formula>
    </cfRule>
    <cfRule type="cellIs" dxfId="1392" priority="30" operator="equal">
      <formula>"Moderado"</formula>
    </cfRule>
    <cfRule type="cellIs" dxfId="1391" priority="31" operator="equal">
      <formula>"Alto"</formula>
    </cfRule>
    <cfRule type="cellIs" dxfId="1390" priority="32" operator="equal">
      <formula>"Extremo"</formula>
    </cfRule>
  </conditionalFormatting>
  <conditionalFormatting sqref="P380:P385">
    <cfRule type="cellIs" dxfId="1389" priority="28" operator="equal">
      <formula>"Muy Baja"</formula>
    </cfRule>
  </conditionalFormatting>
  <conditionalFormatting sqref="P380:P385">
    <cfRule type="cellIs" dxfId="1388" priority="24" operator="equal">
      <formula>"Muy Alta"</formula>
    </cfRule>
    <cfRule type="cellIs" dxfId="1387" priority="25" operator="equal">
      <formula>"Alta"</formula>
    </cfRule>
    <cfRule type="cellIs" dxfId="1386" priority="26" operator="equal">
      <formula>"Media"</formula>
    </cfRule>
    <cfRule type="cellIs" dxfId="1385" priority="27" operator="equal">
      <formula>"Baja"</formula>
    </cfRule>
  </conditionalFormatting>
  <conditionalFormatting sqref="R380:R385">
    <cfRule type="cellIs" dxfId="1384" priority="19" operator="equal">
      <formula>"Catastrófico"</formula>
    </cfRule>
    <cfRule type="cellIs" dxfId="1383" priority="20" operator="equal">
      <formula>"Mayor"</formula>
    </cfRule>
    <cfRule type="cellIs" dxfId="1382" priority="21" operator="equal">
      <formula>"Moderado"</formula>
    </cfRule>
    <cfRule type="cellIs" dxfId="1381" priority="22" operator="equal">
      <formula>"Menor"</formula>
    </cfRule>
    <cfRule type="cellIs" dxfId="1380" priority="23" operator="equal">
      <formula>"Leve"</formula>
    </cfRule>
  </conditionalFormatting>
  <conditionalFormatting sqref="T380:T385">
    <cfRule type="cellIs" dxfId="1379" priority="14" operator="equal">
      <formula>"Catastrófico"</formula>
    </cfRule>
    <cfRule type="cellIs" dxfId="1378" priority="15" operator="equal">
      <formula>"Mayor"</formula>
    </cfRule>
    <cfRule type="cellIs" dxfId="1377" priority="16" operator="equal">
      <formula>"Moderado"</formula>
    </cfRule>
    <cfRule type="cellIs" dxfId="1376" priority="17" operator="equal">
      <formula>"Menor"</formula>
    </cfRule>
    <cfRule type="cellIs" dxfId="1375" priority="18" operator="equal">
      <formula>"Leve"</formula>
    </cfRule>
  </conditionalFormatting>
  <conditionalFormatting sqref="V380:V385">
    <cfRule type="cellIs" dxfId="1374" priority="9" operator="equal">
      <formula>"Catastrófico"</formula>
    </cfRule>
    <cfRule type="cellIs" dxfId="1373" priority="10" operator="equal">
      <formula>"Mayor"</formula>
    </cfRule>
    <cfRule type="cellIs" dxfId="1372" priority="11" operator="equal">
      <formula>"Moderado"</formula>
    </cfRule>
    <cfRule type="cellIs" dxfId="1371" priority="12" operator="equal">
      <formula>"Menor"</formula>
    </cfRule>
    <cfRule type="cellIs" dxfId="1370" priority="13" operator="equal">
      <formula>"Leve"</formula>
    </cfRule>
  </conditionalFormatting>
  <conditionalFormatting sqref="Y380:Y385">
    <cfRule type="cellIs" dxfId="1369" priority="5" operator="equal">
      <formula>"Extremo"</formula>
    </cfRule>
    <cfRule type="cellIs" dxfId="1368" priority="6" operator="equal">
      <formula>"Alto"</formula>
    </cfRule>
    <cfRule type="cellIs" dxfId="1367" priority="7" operator="equal">
      <formula>"Moderado"</formula>
    </cfRule>
    <cfRule type="cellIs" dxfId="1366" priority="8" operator="equal">
      <formula>"Bajo"</formula>
    </cfRule>
  </conditionalFormatting>
  <dataValidations count="5">
    <dataValidation type="list" allowBlank="1" showInputMessage="1" showErrorMessage="1" sqref="BD5" xr:uid="{1DD306D6-7695-46D9-A75F-62B8DAFBB097}">
      <formula1>"I TRIM, II TRIM, III TRIM, IV TRIM"</formula1>
    </dataValidation>
    <dataValidation type="list" allowBlank="1" showInputMessage="1" showErrorMessage="1" sqref="AW11:AW385" xr:uid="{0B33E5F1-332C-4E04-9649-D97ECDA74BAC}">
      <formula1>"Reducir, Aceptar, Evitar"</formula1>
    </dataValidation>
    <dataValidation type="list" allowBlank="1" showInputMessage="1" showErrorMessage="1" sqref="D11:D385" xr:uid="{A3A63128-F6A6-40BD-B363-2DC870D4C4FE}">
      <formula1>"RG, RS"</formula1>
    </dataValidation>
    <dataValidation type="list" allowBlank="1" showInputMessage="1" showErrorMessage="1" sqref="J11:J385" xr:uid="{722C3EBC-B1AE-4ED5-A866-7B3F35C7100B}">
      <formula1>"SI, NO"</formula1>
    </dataValidation>
    <dataValidation type="list" allowBlank="1" showInputMessage="1" showErrorMessage="1" sqref="AB11:AB385" xr:uid="{981DF650-CF6B-43B2-9D09-FAEE3DFA12E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rowBreaks count="3" manualBreakCount="3">
    <brk id="169" max="63" man="1"/>
    <brk id="253" max="63" man="1"/>
    <brk id="313" max="63" man="1"/>
  </rowBreaks>
  <drawing r:id="rId2"/>
  <legacyDrawing r:id="rId3"/>
  <extLst>
    <ext xmlns:x14="http://schemas.microsoft.com/office/spreadsheetml/2009/9/main" uri="{CCE6A557-97BC-4b89-ADB6-D9C93CAAB3DF}">
      <x14:dataValidations xmlns:xm="http://schemas.microsoft.com/office/excel/2006/main" count="35">
        <x14:dataValidation type="list" allowBlank="1" showInputMessage="1" showErrorMessage="1" xr:uid="{CCDC32FE-744D-4C6C-981A-39782E186EF8}">
          <x14:formula1>
            <xm:f>'\\fileserver\OAP\78_MIPG\78.5_Riesgos de Procesos\2022_Riesgos_Nueva_Cadena\[Matriz_riesgos_2022_DIE_NF_def.xlsb]Listas'!#REF!</xm:f>
          </x14:formula1>
          <xm:sqref>A11:B11 H11:H28 E11:E28</xm:sqref>
        </x14:dataValidation>
        <x14:dataValidation type="list" allowBlank="1" showInputMessage="1" showErrorMessage="1" xr:uid="{05460CC2-C96A-488B-9AF3-0652325081F2}">
          <x14:formula1>
            <xm:f>'\\fileserver\OAP\78_MIPG\78.5_Riesgos de Procesos\2022_Riesgos_Nueva_Cadena\[Matriz_riesgos_2022_GCI_NF_def.xlsb]Listas'!#REF!</xm:f>
          </x14:formula1>
          <xm:sqref>A29:B29 E29:E43 H29:H43</xm:sqref>
        </x14:dataValidation>
        <x14:dataValidation type="list" allowBlank="1" showInputMessage="1" showErrorMessage="1" xr:uid="{F8E23DD9-0CCE-4D03-852B-6CEA95AF93E8}">
          <x14:formula1>
            <xm:f>'\\fileserver\OAP\78_MIPG\78.5_Riesgos de Procesos\2022_Riesgos_Nueva_Cadena\[Matriz_riesgos_2022_COM_NF_def.xlsb]Listas'!#REF!</xm:f>
          </x14:formula1>
          <xm:sqref>H44:H55 E44:E55</xm:sqref>
        </x14:dataValidation>
        <x14:dataValidation type="list" allowBlank="1" showInputMessage="1" showErrorMessage="1" xr:uid="{4610C7FF-BE16-4BB3-BF6A-4B1FC26CA351}">
          <x14:formula1>
            <xm:f>'\\fileserver\OAP\78_MIPG\78.5_Riesgos de Procesos\2022_Riesgos_Nueva_Cadena\[Matriz_riesgos_2022_COM_NF_def.xlsb]Tablas_GS'!#REF!</xm:f>
          </x14:formula1>
          <xm:sqref>AE44:AE55 P44:P55 T44:T55 R44:R55 AG44:AG55 AL44:AN55</xm:sqref>
        </x14:dataValidation>
        <x14:dataValidation type="list" allowBlank="1" showInputMessage="1" showErrorMessage="1" xr:uid="{B417C027-1D00-4346-970B-4256DC85B7A8}">
          <x14:formula1>
            <xm:f>'\\fileserver\OAP\78_MIPG\78.5_Riesgos de Procesos\2022_Riesgos_Nueva_Cadena\[Matriz_riesgos_2022_GCA_NF_def.xlsb]Listas'!#REF!</xm:f>
          </x14:formula1>
          <xm:sqref>A56:B56 E62:E67 H62:H67</xm:sqref>
        </x14:dataValidation>
        <x14:dataValidation type="list" allowBlank="1" showInputMessage="1" showErrorMessage="1" xr:uid="{7AED13B5-6927-4AB5-ADD7-9BE91A7921E0}">
          <x14:formula1>
            <xm:f>'\\fileserver\OAP\78_MIPG\78.5_Riesgos de Procesos\2022_Riesgos_Nueva_Cadena\[Matriz_riesgos_2022_GCA_NF_def.xlsb]Tablas_GS'!#REF!</xm:f>
          </x14:formula1>
          <xm:sqref>AG72:AG73 AE72:AE73 AL72:AN73</xm:sqref>
        </x14:dataValidation>
        <x14:dataValidation type="list" allowBlank="1" showInputMessage="1" showErrorMessage="1" xr:uid="{191E4843-5148-46CE-A9AF-5C43CA6C6E0A}">
          <x14:formula1>
            <xm:f>'\\fileserver\OAP\78_MIPG\78.5_Riesgos de Procesos\2022_Riesgos_Nueva_Cadena\[Matriz_riesgos_2022_GIG_NF_def.xlsb]Listas'!#REF!</xm:f>
          </x14:formula1>
          <xm:sqref>H74:H115 E74:E115</xm:sqref>
        </x14:dataValidation>
        <x14:dataValidation type="list" allowBlank="1" showInputMessage="1" showErrorMessage="1" xr:uid="{4A72E859-7AB2-4ADF-A554-325E396B4F02}">
          <x14:formula1>
            <xm:f>'\\fileserver\OAP\78_MIPG\78.5_Riesgos de Procesos\2022_Riesgos_Nueva_Cadena\[Matriz_riesgos_2022_GIG_NF_def.xlsb]Tablas_GS'!#REF!</xm:f>
          </x14:formula1>
          <xm:sqref>AE74:AE115 P74:P115 T74:T115 R74:R115 AG74:AG115 AL74:AN115</xm:sqref>
        </x14:dataValidation>
        <x14:dataValidation type="list" allowBlank="1" showInputMessage="1" showErrorMessage="1" xr:uid="{6E617034-2C31-45DC-808B-DD29FD63BE6E}">
          <x14:formula1>
            <xm:f>'\\fileserver\OAP\78_MIPG\78.5_Riesgos de Procesos\2022_Riesgos_Nueva_Cadena\[Matriz_riesgos_2022_GFI_NF_def.xlsb]Listas'!#REF!</xm:f>
          </x14:formula1>
          <xm:sqref>H194:H241 E194:E241</xm:sqref>
        </x14:dataValidation>
        <x14:dataValidation type="list" allowBlank="1" showInputMessage="1" showErrorMessage="1" xr:uid="{28868538-B817-443C-B71F-30677AAECA5C}">
          <x14:formula1>
            <xm:f>'\\fileserver\OAP\78_MIPG\78.5_Riesgos de Procesos\2022_Riesgos_Nueva_Cadena\[Matriz_riesgos_2022_GFI_NF_def.xlsb]Tablas_GS'!#REF!</xm:f>
          </x14:formula1>
          <xm:sqref>AE194:AE241 P194:P241 T194:T241 R194:R241 AG194:AG241 AL194:AN241</xm:sqref>
        </x14:dataValidation>
        <x14:dataValidation type="list" allowBlank="1" showInputMessage="1" showErrorMessage="1" xr:uid="{18D40AE7-352C-432E-B3AF-46A20AE75B39}">
          <x14:formula1>
            <xm:f>'\\fileserver\OAP\78_MIPG\78.5_Riesgos de Procesos\2022_Riesgos_Nueva_Cadena\[Matriz_riesgos_2022_GTH_NF_def.xlsb]Listas'!#REF!</xm:f>
          </x14:formula1>
          <xm:sqref>H254:H301 E254:E301</xm:sqref>
        </x14:dataValidation>
        <x14:dataValidation type="list" allowBlank="1" showInputMessage="1" showErrorMessage="1" xr:uid="{13063BD0-6B5F-4CB1-A875-829AB3B72764}">
          <x14:formula1>
            <xm:f>'\\fileserver\OAP\78_MIPG\78.5_Riesgos de Procesos\2022_Riesgos_Nueva_Cadena\[Matriz_riesgos_2022_GTH_NF_def.xlsb]Tablas_GS'!#REF!</xm:f>
          </x14:formula1>
          <xm:sqref>AE254:AE301 P254:P301 T254:T301 R254:R301 AG254:AG301 AL254:AN301</xm:sqref>
        </x14:dataValidation>
        <x14:dataValidation type="list" allowBlank="1" showInputMessage="1" showErrorMessage="1" xr:uid="{741CC229-5CAC-4112-BB3B-4053FBD13F84}">
          <x14:formula1>
            <xm:f>'\\fileserver\OAP\78_MIPG\78.5_Riesgos de Procesos\2022_Riesgos_Nueva_Cadena\[Matriz_riesgos_2022_GCO_NF_def.xlsb]Listas'!#REF!</xm:f>
          </x14:formula1>
          <xm:sqref>H302:H313 E302:E313</xm:sqref>
        </x14:dataValidation>
        <x14:dataValidation type="list" allowBlank="1" showInputMessage="1" showErrorMessage="1" xr:uid="{8B4CAF7A-0089-43DD-817E-043AE8838253}">
          <x14:formula1>
            <xm:f>'\\fileserver\OAP\78_MIPG\78.5_Riesgos de Procesos\2022_Riesgos_Nueva_Cadena\[Matriz_riesgos_2022_GCO_NF_def.xlsb]Tablas_GS'!#REF!</xm:f>
          </x14:formula1>
          <xm:sqref>AE302:AE313 P302:P313 T302:T313 R302:R313 AG302:AG313 AL302:AN313</xm:sqref>
        </x14:dataValidation>
        <x14:dataValidation type="list" allowBlank="1" showInputMessage="1" showErrorMessage="1" xr:uid="{5DDB49F5-E25A-4CD9-9AD3-0692F2475010}">
          <x14:formula1>
            <xm:f>'\\fileserver\OAP\78_MIPG\78.5_Riesgos de Procesos\2022_Riesgos_Nueva_Cadena\[Matriz_riesgos_2022_GSA_NF_def.xlsb]Listas'!#REF!</xm:f>
          </x14:formula1>
          <xm:sqref>H314:H337 E314:E337</xm:sqref>
        </x14:dataValidation>
        <x14:dataValidation type="list" allowBlank="1" showInputMessage="1" showErrorMessage="1" xr:uid="{B7694433-7D97-4FCA-8518-D959DCDEC82A}">
          <x14:formula1>
            <xm:f>'\\fileserver\OAP\78_MIPG\78.5_Riesgos de Procesos\2022_Riesgos_Nueva_Cadena\[Matriz_riesgos_2022_GSA_NF_def.xlsb]Tablas_GS'!#REF!</xm:f>
          </x14:formula1>
          <xm:sqref>AE314:AE337 P314:P337 T314:T337 R314:R337 AG314:AG337 AL314:AN337</xm:sqref>
        </x14:dataValidation>
        <x14:dataValidation type="list" allowBlank="1" showInputMessage="1" showErrorMessage="1" xr:uid="{9426DCFC-9760-492E-B1FF-B2A39B743107}">
          <x14:formula1>
            <xm:f>'\\fileserver\OAP\78_MIPG\78.5_Riesgos de Procesos\2022_Riesgos_Nueva_Cadena\[Matriz_riesgos_2022_GDO_NF_def.xlsb]Listas'!#REF!</xm:f>
          </x14:formula1>
          <xm:sqref>H338:H355 E338:E355</xm:sqref>
        </x14:dataValidation>
        <x14:dataValidation type="list" allowBlank="1" showInputMessage="1" showErrorMessage="1" xr:uid="{49BA9A64-5B67-4EBB-8698-D265818A60DD}">
          <x14:formula1>
            <xm:f>'\\fileserver\OAP\78_MIPG\78.5_Riesgos de Procesos\2022_Riesgos_Nueva_Cadena\[Matriz_riesgos_2022_GDO_NF_def.xlsb]Tablas_GS'!#REF!</xm:f>
          </x14:formula1>
          <xm:sqref>AE338:AE355 P338:P355 T338:T355 R338:R355 AG338:AG355 AL338:AN355</xm:sqref>
        </x14:dataValidation>
        <x14:dataValidation type="list" allowBlank="1" showInputMessage="1" showErrorMessage="1" xr:uid="{43599873-B57A-4956-A7DF-B95CD3891AC6}">
          <x14:formula1>
            <xm:f>'\\fileserver\OAP\78_MIPG\78.5_Riesgos de Procesos\2022_Riesgos_Nueva_Cadena\[Matriz_riesgos_2022_GSC_NF_def.xlsb]Listas'!#REF!</xm:f>
          </x14:formula1>
          <xm:sqref>H374:H385 E356:E367 H356:H367 E374:E385</xm:sqref>
        </x14:dataValidation>
        <x14:dataValidation type="list" allowBlank="1" showInputMessage="1" showErrorMessage="1" xr:uid="{178261B7-CDE0-4822-879F-946A6E154AEA}">
          <x14:formula1>
            <xm:f>'\\fileserver\OAP\78_MIPG\78.5_Riesgos de Procesos\2022_Riesgos_Nueva_Cadena\[Matriz_riesgos_2022_GSC_NF_def.xlsb]Tablas_GS'!#REF!</xm:f>
          </x14:formula1>
          <xm:sqref>T374:T385 R374:R385 AG369:AG385 P374:P385 AE369:AE385 R356:R367 T356:T367 P356:P367 AG356:AG367 AL356:AN367 AE356:AE367 AL369:AN385</xm:sqref>
        </x14:dataValidation>
        <x14:dataValidation type="list" allowBlank="1" showInputMessage="1" showErrorMessage="1" xr:uid="{7A3277BC-B913-424C-8755-BD0A4E67FED8}">
          <x14:formula1>
            <xm:f>'\\fileserver\OAP\78_MIPG\78.5_Riesgos de Procesos\2022_Riesgos_Nueva_Cadena\[Matriz_riesgos_2022_GDT_NF_FINAL____.xlsb]Listas'!#REF!</xm:f>
          </x14:formula1>
          <xm:sqref>H134:H169 E134:E169</xm:sqref>
        </x14:dataValidation>
        <x14:dataValidation type="list" allowBlank="1" showInputMessage="1" showErrorMessage="1" xr:uid="{FAD67AC3-22F9-4AB8-82AE-A9A383862903}">
          <x14:formula1>
            <xm:f>'\\fileserver\OAP\78_MIPG\78.5_Riesgos de Procesos\2022_Riesgos_Nueva_Cadena\[Matriz_riesgos_2022_GDT_NF_FINAL____.xlsb]Tablas_GS'!#REF!</xm:f>
          </x14:formula1>
          <xm:sqref>AE134:AE169 P134:P169 T134:T169 R134:R169 AG134:AG169 AL134:AN169</xm:sqref>
        </x14:dataValidation>
        <x14:dataValidation type="list" allowBlank="1" showInputMessage="1" showErrorMessage="1" xr:uid="{2A925EF4-CD55-4405-B28A-8B24115D3DEE}">
          <x14:formula1>
            <xm:f>'\\fileserver\OAP\78_MIPG\78.5_Riesgos de Procesos\2022_Riesgos_Nueva_Cadena\Formulaciones_2022\[Matriz_riesgos_2022_GCA_v2_Aprobada_16092022.xlsb]Listas'!#REF!</xm:f>
          </x14:formula1>
          <xm:sqref>H56:H61 H68:H73 E56:E61 E68:E73</xm:sqref>
        </x14:dataValidation>
        <x14:dataValidation type="list" allowBlank="1" showInputMessage="1" showErrorMessage="1" xr:uid="{A3308B48-DB8F-439F-9878-5326E92ADE86}">
          <x14:formula1>
            <xm:f>'\\fileserver\OAP\78_MIPG\78.5_Riesgos de Procesos\2022_Riesgos_Nueva_Cadena\Formulaciones_2022\[Matriz_riesgos_2022_GCA_v2_Aprobada_16092022.xlsb]Tablas_GS'!#REF!</xm:f>
          </x14:formula1>
          <xm:sqref>AE56:AE71 P56:P73 R56:R73 T56:T73 AG56:AG71 AL56:AN71</xm:sqref>
        </x14:dataValidation>
        <x14:dataValidation type="list" allowBlank="1" showInputMessage="1" showErrorMessage="1" xr:uid="{94875E8B-60DA-4BB9-93A0-117A1CC5CEEA}">
          <x14:formula1>
            <xm:f>'\\fileserver\OAP\78_MIPG\78.5_Riesgos de Procesos\2022_Riesgos_Nueva_Cadena\Formulaciones_2022\[Matriz_riesgos_2022_GSCv2.xlsb]Listas'!#REF!</xm:f>
          </x14:formula1>
          <xm:sqref>H368:H373 E368:E373</xm:sqref>
        </x14:dataValidation>
        <x14:dataValidation type="list" allowBlank="1" showInputMessage="1" showErrorMessage="1" xr:uid="{36A8EE9D-9647-4672-AE3D-635584823F3E}">
          <x14:formula1>
            <xm:f>'\\fileserver\OAP\78_MIPG\78.5_Riesgos de Procesos\2022_Riesgos_Nueva_Cadena\Formulaciones_2022\[Matriz_riesgos_2022_GSCv2.xlsb]Tablas_GS'!#REF!</xm:f>
          </x14:formula1>
          <xm:sqref>T368:T373 R368:R373 AG368 AL368:AN368 AE368 P368:P373</xm:sqref>
        </x14:dataValidation>
        <x14:dataValidation type="list" allowBlank="1" showInputMessage="1" showErrorMessage="1" xr:uid="{FB706555-ACE6-41BB-A2BA-82827ACFA8B4}">
          <x14:formula1>
            <xm:f>'\\fileserver\OAP\78_MIPG\78.5_Riesgos de Procesos\2023\[Matriz_riesgos_2023_DIE_ok.xlsb]Tablas_GS'!#REF!</xm:f>
          </x14:formula1>
          <xm:sqref>AG11:AG14 AE11:AE14 AL11:AN14</xm:sqref>
        </x14:dataValidation>
        <x14:dataValidation type="list" allowBlank="1" showInputMessage="1" showErrorMessage="1" xr:uid="{4458DF01-8981-45B7-B4FE-70E387E94018}">
          <x14:formula1>
            <xm:f>'\\fileserver\OAP\78_MIPG\78.5_Riesgos de Procesos\2022_Riesgos_Nueva_Cadena\[Matriz_riesgos_2022_DIE_NF_def.xlsb]Tablas_GS'!#REF!</xm:f>
          </x14:formula1>
          <xm:sqref>AL15:AN28 AE15:AE28 AG15:AG28 P11:P28 T11:T28 R11:R28</xm:sqref>
        </x14:dataValidation>
        <x14:dataValidation type="list" allowBlank="1" showInputMessage="1" showErrorMessage="1" xr:uid="{9A51A37C-967A-4504-97DE-03B248BC1DB3}">
          <x14:formula1>
            <xm:f>'\\fileserver\OAP\78_MIPG\78.5_Riesgos de Procesos\2022_Riesgos_Nueva_Cadena\[Matriz_riesgos_2022_GCI_NF_def.xlsb]Tablas_GS'!#REF!</xm:f>
          </x14:formula1>
          <xm:sqref>AL29:AN43 AG29:AG43 R29:R43 T29:T43 P29:P43 AE29:AE43</xm:sqref>
        </x14:dataValidation>
        <x14:dataValidation type="list" allowBlank="1" showInputMessage="1" showErrorMessage="1" xr:uid="{A747015B-06A8-49F4-9905-EF2E19980E78}">
          <x14:formula1>
            <xm:f>'\\fileserver\OAP\78_MIPG\78.5_Riesgos de Procesos\2022_Riesgos_Nueva_Cadena\[Matriz_riesgos_2022_GPS_NF_def.xlsb]Listas'!#REF!</xm:f>
          </x14:formula1>
          <xm:sqref>E116:E133 H116:H133</xm:sqref>
        </x14:dataValidation>
        <x14:dataValidation type="list" allowBlank="1" showInputMessage="1" showErrorMessage="1" xr:uid="{CBF29EAE-71C5-453D-B0AD-2ECD1312EA00}">
          <x14:formula1>
            <xm:f>'\\fileserver\OAP\78_MIPG\78.5_Riesgos de Procesos\2022_Riesgos_Nueva_Cadena\[Matriz_riesgos_2022_GPS_NF_def.xlsb]Tablas_GS'!#REF!</xm:f>
          </x14:formula1>
          <xm:sqref>AL116:AN133 AG116:AG133 R116:R133 T116:T133 P116:P133 AE116:AE133</xm:sqref>
        </x14:dataValidation>
        <x14:dataValidation type="list" allowBlank="1" showInputMessage="1" showErrorMessage="1" xr:uid="{750EAD4F-A85F-45AE-B3F6-B09B37BAFFF7}">
          <x14:formula1>
            <xm:f>'\\fileserver\OAP\78_MIPG\78.5_Riesgos de Procesos\2022_Riesgos_Nueva_Cadena\[Matriz_riesgos_2022_PCE_NF_def.xlsb]Listas'!#REF!</xm:f>
          </x14:formula1>
          <xm:sqref>H170:H193 E170:E193</xm:sqref>
        </x14:dataValidation>
        <x14:dataValidation type="list" allowBlank="1" showInputMessage="1" showErrorMessage="1" xr:uid="{E2DE3459-0F48-4CFB-A855-4E0F9663901A}">
          <x14:formula1>
            <xm:f>'\\fileserver\OAP\78_MIPG\78.5_Riesgos de Procesos\2022_Riesgos_Nueva_Cadena\[Matriz_riesgos_2022_PCE_NF_def.xlsb]Tablas_GS'!#REF!</xm:f>
          </x14:formula1>
          <xm:sqref>AE170:AE193 P170:P193 T170:T193 R170:R193 AG170:AG193 AL170:AN193</xm:sqref>
        </x14:dataValidation>
        <x14:dataValidation type="list" allowBlank="1" showInputMessage="1" showErrorMessage="1" xr:uid="{F7866A50-4B61-4511-A4D6-4196ACA6E2F0}">
          <x14:formula1>
            <xm:f>'\\fileserver\OAP\78_MIPG\78.5_Riesgos de Procesos\2022_Riesgos_Nueva_Cadena\[Matriz_riesgos_2022_GJU_NF_ def.xlsb]Listas'!#REF!</xm:f>
          </x14:formula1>
          <xm:sqref>H242:H253 E242:E253</xm:sqref>
        </x14:dataValidation>
        <x14:dataValidation type="list" allowBlank="1" showInputMessage="1" showErrorMessage="1" xr:uid="{BD317232-8D58-4DF9-BDCD-AADF2F07ECB4}">
          <x14:formula1>
            <xm:f>'\\fileserver\OAP\78_MIPG\78.5_Riesgos de Procesos\2022_Riesgos_Nueva_Cadena\[Matriz_riesgos_2022_GJU_NF_ def.xlsb]Tablas_GS'!#REF!</xm:f>
          </x14:formula1>
          <xm:sqref>AE242:AE253 P242:P253 T242:T253 R242:R253 AG242:AG253 AL242:AN253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DBE6B-393F-469F-A855-CC0E76760DAF}">
  <dimension ref="A1:AE330"/>
  <sheetViews>
    <sheetView showGridLines="0" topLeftCell="J1" zoomScale="55" zoomScaleNormal="55" zoomScaleSheetLayoutView="30" workbookViewId="0">
      <pane ySplit="11" topLeftCell="A36" activePane="bottomLeft" state="frozen"/>
      <selection pane="bottomLeft" activeCell="A12" sqref="A12"/>
    </sheetView>
  </sheetViews>
  <sheetFormatPr baseColWidth="10" defaultColWidth="11.42578125" defaultRowHeight="15" x14ac:dyDescent="0.25"/>
  <cols>
    <col min="1" max="1" width="25.7109375" style="13" customWidth="1"/>
    <col min="2" max="2" width="42" style="13" customWidth="1"/>
    <col min="3" max="3" width="15.5703125" style="13" customWidth="1"/>
    <col min="4" max="4" width="36.85546875" style="13" customWidth="1"/>
    <col min="5" max="6" width="38.140625" style="13" customWidth="1"/>
    <col min="7" max="7" width="22.7109375" style="13" customWidth="1"/>
    <col min="8" max="8" width="108.7109375" style="13" customWidth="1"/>
    <col min="9" max="9" width="15" style="13" customWidth="1"/>
    <col min="10" max="10" width="15.42578125" style="13" customWidth="1"/>
    <col min="11" max="11" width="13.140625" style="13" bestFit="1" customWidth="1"/>
    <col min="12" max="12" width="20.5703125" style="13" bestFit="1" customWidth="1"/>
    <col min="13" max="13" width="13.7109375" style="13" bestFit="1" customWidth="1"/>
    <col min="14" max="14" width="15.28515625" style="13" customWidth="1"/>
    <col min="15" max="15" width="15.7109375" style="13" customWidth="1"/>
    <col min="16" max="16" width="13.140625" style="13" bestFit="1" customWidth="1"/>
    <col min="17" max="17" width="15.140625" style="13" bestFit="1" customWidth="1"/>
    <col min="18" max="18" width="56.5703125" style="13" customWidth="1"/>
    <col min="19" max="19" width="47.28515625" style="13" customWidth="1"/>
    <col min="20" max="20" width="31.7109375" style="13" customWidth="1"/>
    <col min="21" max="21" width="32.7109375" style="13" customWidth="1"/>
    <col min="22" max="22" width="22.85546875" style="13" customWidth="1"/>
    <col min="23" max="23" width="36.42578125" style="13" customWidth="1"/>
    <col min="24" max="24" width="16.140625" style="13" customWidth="1"/>
    <col min="25" max="28" width="11.42578125" style="13"/>
    <col min="29" max="29" width="24.28515625" style="13" customWidth="1"/>
    <col min="30" max="30" width="18.42578125" style="13" customWidth="1"/>
    <col min="31" max="31" width="20.140625" style="13" customWidth="1"/>
    <col min="32" max="16384" width="11.42578125" style="13"/>
  </cols>
  <sheetData>
    <row r="1" spans="1:31" x14ac:dyDescent="0.25">
      <c r="A1" s="878"/>
      <c r="B1" s="878"/>
      <c r="C1" s="878"/>
      <c r="D1" s="878"/>
      <c r="E1" s="878"/>
      <c r="F1" s="878"/>
      <c r="G1" s="878"/>
      <c r="H1" s="878"/>
      <c r="I1" s="878"/>
      <c r="J1" s="878"/>
      <c r="K1" s="878"/>
      <c r="L1" s="878"/>
      <c r="M1" s="878"/>
      <c r="N1" s="878"/>
      <c r="O1" s="878"/>
      <c r="P1" s="878"/>
      <c r="Q1" s="878"/>
      <c r="R1" s="878"/>
      <c r="S1" s="878"/>
      <c r="T1" s="878"/>
      <c r="U1" s="878"/>
      <c r="V1" s="878"/>
    </row>
    <row r="2" spans="1:31" x14ac:dyDescent="0.25">
      <c r="A2" s="878"/>
      <c r="B2" s="878"/>
      <c r="C2" s="878"/>
      <c r="D2" s="878"/>
      <c r="E2" s="878"/>
      <c r="F2" s="878"/>
      <c r="G2" s="878"/>
      <c r="H2" s="878"/>
      <c r="I2" s="878"/>
      <c r="J2" s="878"/>
      <c r="K2" s="878"/>
      <c r="L2" s="878"/>
      <c r="M2" s="878"/>
      <c r="N2" s="878"/>
      <c r="O2" s="878"/>
      <c r="P2" s="878"/>
      <c r="Q2" s="878"/>
      <c r="R2" s="878"/>
      <c r="S2" s="878"/>
      <c r="T2" s="878"/>
      <c r="U2" s="878"/>
      <c r="V2" s="878"/>
    </row>
    <row r="3" spans="1:31" x14ac:dyDescent="0.25">
      <c r="A3" s="878"/>
      <c r="B3" s="878"/>
      <c r="C3" s="878"/>
      <c r="D3" s="878"/>
      <c r="E3" s="878"/>
      <c r="F3" s="878"/>
      <c r="G3" s="878"/>
      <c r="H3" s="878"/>
      <c r="I3" s="878"/>
      <c r="J3" s="878"/>
      <c r="K3" s="878"/>
      <c r="L3" s="878"/>
      <c r="M3" s="878"/>
      <c r="N3" s="878"/>
      <c r="O3" s="878"/>
      <c r="P3" s="878"/>
      <c r="Q3" s="878"/>
      <c r="R3" s="878"/>
      <c r="S3" s="878"/>
      <c r="T3" s="878"/>
      <c r="U3" s="878"/>
      <c r="V3" s="878"/>
    </row>
    <row r="4" spans="1:31" x14ac:dyDescent="0.25">
      <c r="A4" s="878"/>
      <c r="B4" s="878"/>
      <c r="C4" s="878"/>
      <c r="D4" s="878"/>
      <c r="E4" s="878"/>
      <c r="F4" s="878"/>
      <c r="G4" s="878"/>
      <c r="H4" s="878"/>
      <c r="I4" s="878"/>
      <c r="J4" s="878"/>
      <c r="K4" s="878"/>
      <c r="L4" s="878"/>
      <c r="M4" s="878"/>
      <c r="N4" s="878"/>
      <c r="O4" s="878"/>
      <c r="P4" s="878"/>
      <c r="Q4" s="878"/>
      <c r="R4" s="878"/>
      <c r="S4" s="878"/>
      <c r="T4" s="878"/>
      <c r="U4" s="878"/>
      <c r="V4" s="878"/>
    </row>
    <row r="5" spans="1:31" ht="20.25" customHeight="1" x14ac:dyDescent="0.25">
      <c r="A5" s="879" t="s">
        <v>1480</v>
      </c>
      <c r="B5" s="880"/>
      <c r="C5" s="880"/>
      <c r="D5" s="880"/>
      <c r="E5" s="881"/>
    </row>
    <row r="6" spans="1:31" ht="20.25" customHeight="1" x14ac:dyDescent="0.25">
      <c r="A6" s="94"/>
      <c r="B6" s="94"/>
      <c r="C6" s="94"/>
      <c r="D6" s="94"/>
      <c r="E6" s="94"/>
      <c r="F6" s="94"/>
      <c r="G6" s="94"/>
      <c r="H6" s="94"/>
    </row>
    <row r="7" spans="1:31" ht="24.75" customHeight="1" x14ac:dyDescent="0.25">
      <c r="A7" s="882" t="s">
        <v>1481</v>
      </c>
      <c r="B7" s="882"/>
      <c r="C7" s="882"/>
      <c r="D7" s="882"/>
      <c r="E7" s="882"/>
      <c r="F7" s="2"/>
      <c r="G7" s="2"/>
      <c r="H7" s="2"/>
      <c r="I7" s="17"/>
      <c r="J7" s="17"/>
      <c r="W7" s="323" t="s">
        <v>137</v>
      </c>
      <c r="X7" s="324"/>
    </row>
    <row r="8" spans="1:31" ht="15.75" customHeight="1" x14ac:dyDescent="0.25">
      <c r="G8" s="14"/>
      <c r="H8" s="14"/>
      <c r="L8" s="14"/>
      <c r="O8" s="14"/>
    </row>
    <row r="9" spans="1:31" x14ac:dyDescent="0.25">
      <c r="A9" s="883"/>
      <c r="B9" s="884"/>
      <c r="C9" s="884"/>
      <c r="D9" s="884"/>
      <c r="E9" s="884"/>
      <c r="F9" s="884"/>
      <c r="G9" s="884"/>
      <c r="H9" s="884"/>
      <c r="I9" s="884"/>
      <c r="J9" s="884"/>
      <c r="K9" s="884"/>
      <c r="L9" s="884"/>
      <c r="M9" s="884"/>
      <c r="N9" s="884"/>
      <c r="O9" s="884"/>
      <c r="P9" s="884"/>
      <c r="Q9" s="884"/>
      <c r="R9" s="884"/>
      <c r="S9" s="884"/>
      <c r="T9" s="884"/>
      <c r="U9" s="884"/>
      <c r="V9" s="885"/>
      <c r="W9" s="886" t="s">
        <v>33</v>
      </c>
      <c r="X9" s="886"/>
      <c r="Y9" s="886"/>
      <c r="Z9" s="886"/>
      <c r="AA9" s="886"/>
      <c r="AB9" s="886"/>
      <c r="AC9" s="876" t="s">
        <v>25</v>
      </c>
      <c r="AD9" s="877"/>
      <c r="AE9" s="877"/>
    </row>
    <row r="10" spans="1:31" ht="45.75" customHeight="1" x14ac:dyDescent="0.25">
      <c r="A10" s="893" t="s">
        <v>18</v>
      </c>
      <c r="B10" s="894"/>
      <c r="C10" s="894"/>
      <c r="D10" s="894"/>
      <c r="E10" s="894"/>
      <c r="F10" s="894"/>
      <c r="G10" s="894"/>
      <c r="H10" s="894"/>
      <c r="I10" s="895" t="s">
        <v>40</v>
      </c>
      <c r="J10" s="895"/>
      <c r="K10" s="895"/>
      <c r="L10" s="895"/>
      <c r="M10" s="895"/>
      <c r="N10" s="895"/>
      <c r="O10" s="895"/>
      <c r="P10" s="895"/>
      <c r="Q10" s="895"/>
      <c r="R10" s="896" t="s">
        <v>41</v>
      </c>
      <c r="S10" s="896"/>
      <c r="T10" s="896"/>
      <c r="U10" s="896"/>
      <c r="V10" s="897"/>
      <c r="W10" s="898" t="s">
        <v>26</v>
      </c>
      <c r="X10" s="899"/>
      <c r="Y10" s="900" t="s">
        <v>149</v>
      </c>
      <c r="Z10" s="900"/>
      <c r="AA10" s="900"/>
      <c r="AB10" s="900"/>
      <c r="AC10" s="887" t="s">
        <v>45</v>
      </c>
      <c r="AD10" s="887" t="s">
        <v>43</v>
      </c>
      <c r="AE10" s="887" t="s">
        <v>44</v>
      </c>
    </row>
    <row r="11" spans="1:31" s="15" customFormat="1" ht="57.75" customHeight="1" x14ac:dyDescent="0.25">
      <c r="A11" s="325" t="s">
        <v>19</v>
      </c>
      <c r="B11" s="326" t="s">
        <v>0</v>
      </c>
      <c r="C11" s="325" t="s">
        <v>32</v>
      </c>
      <c r="D11" s="325" t="s">
        <v>3</v>
      </c>
      <c r="E11" s="327" t="s">
        <v>20</v>
      </c>
      <c r="F11" s="327" t="s">
        <v>31</v>
      </c>
      <c r="G11" s="327" t="s">
        <v>83</v>
      </c>
      <c r="H11" s="327" t="s">
        <v>21</v>
      </c>
      <c r="I11" s="328" t="s">
        <v>87</v>
      </c>
      <c r="J11" s="328" t="s">
        <v>115</v>
      </c>
      <c r="K11" s="329" t="s">
        <v>84</v>
      </c>
      <c r="L11" s="329" t="s">
        <v>157</v>
      </c>
      <c r="M11" s="329" t="s">
        <v>138</v>
      </c>
      <c r="N11" s="328" t="s">
        <v>116</v>
      </c>
      <c r="O11" s="328" t="s">
        <v>139</v>
      </c>
      <c r="P11" s="329" t="s">
        <v>140</v>
      </c>
      <c r="Q11" s="329" t="s">
        <v>141</v>
      </c>
      <c r="R11" s="330" t="s">
        <v>37</v>
      </c>
      <c r="S11" s="330" t="s">
        <v>85</v>
      </c>
      <c r="T11" s="330" t="s">
        <v>22</v>
      </c>
      <c r="U11" s="331" t="s">
        <v>23</v>
      </c>
      <c r="V11" s="330" t="s">
        <v>24</v>
      </c>
      <c r="W11" s="323" t="s">
        <v>144</v>
      </c>
      <c r="X11" s="323" t="s">
        <v>42</v>
      </c>
      <c r="Y11" s="1" t="s">
        <v>27</v>
      </c>
      <c r="Z11" s="1" t="s">
        <v>28</v>
      </c>
      <c r="AA11" s="1" t="s">
        <v>29</v>
      </c>
      <c r="AB11" s="1" t="s">
        <v>30</v>
      </c>
      <c r="AC11" s="888"/>
      <c r="AD11" s="888"/>
      <c r="AE11" s="888"/>
    </row>
    <row r="12" spans="1:31" ht="312" customHeight="1" x14ac:dyDescent="0.25">
      <c r="A12" s="295" t="s">
        <v>101</v>
      </c>
      <c r="B12" s="43" t="s">
        <v>207</v>
      </c>
      <c r="C12" s="481" t="s">
        <v>1555</v>
      </c>
      <c r="D12" s="482" t="s">
        <v>1556</v>
      </c>
      <c r="E12" s="482" t="s">
        <v>1557</v>
      </c>
      <c r="F12" s="482" t="s">
        <v>1558</v>
      </c>
      <c r="G12" s="25" t="s">
        <v>231</v>
      </c>
      <c r="H12" s="483" t="s">
        <v>1559</v>
      </c>
      <c r="I12" s="25" t="s">
        <v>12</v>
      </c>
      <c r="J12" s="25" t="s">
        <v>5</v>
      </c>
      <c r="K12" s="26" t="s">
        <v>13</v>
      </c>
      <c r="L12" s="27" t="s">
        <v>232</v>
      </c>
      <c r="M12" s="27" t="s">
        <v>15</v>
      </c>
      <c r="N12" s="25" t="s">
        <v>12</v>
      </c>
      <c r="O12" s="25" t="s">
        <v>5</v>
      </c>
      <c r="P12" s="26" t="s">
        <v>13</v>
      </c>
      <c r="Q12" s="28" t="s">
        <v>211</v>
      </c>
      <c r="R12" s="332" t="s">
        <v>1560</v>
      </c>
      <c r="S12" s="333" t="s">
        <v>212</v>
      </c>
      <c r="T12" s="333" t="s">
        <v>213</v>
      </c>
      <c r="U12" s="333" t="s">
        <v>214</v>
      </c>
      <c r="V12" s="334" t="s">
        <v>1561</v>
      </c>
      <c r="W12" s="31"/>
      <c r="X12" s="31"/>
      <c r="Y12" s="31"/>
      <c r="Z12" s="31"/>
      <c r="AA12" s="31"/>
      <c r="AB12" s="31"/>
      <c r="AC12" s="31"/>
      <c r="AD12" s="31"/>
      <c r="AE12" s="31"/>
    </row>
    <row r="13" spans="1:31" ht="224.25" customHeight="1" x14ac:dyDescent="0.25">
      <c r="A13" s="889" t="s">
        <v>103</v>
      </c>
      <c r="B13" s="890" t="s">
        <v>215</v>
      </c>
      <c r="C13" s="105" t="s">
        <v>221</v>
      </c>
      <c r="D13" s="102" t="s">
        <v>222</v>
      </c>
      <c r="E13" s="102" t="s">
        <v>223</v>
      </c>
      <c r="F13" s="102" t="s">
        <v>224</v>
      </c>
      <c r="G13" s="100" t="s">
        <v>1562</v>
      </c>
      <c r="H13" s="484" t="s">
        <v>1563</v>
      </c>
      <c r="I13" s="100" t="s">
        <v>14</v>
      </c>
      <c r="J13" s="100" t="s">
        <v>5</v>
      </c>
      <c r="K13" s="101" t="s">
        <v>13</v>
      </c>
      <c r="L13" s="102" t="s">
        <v>303</v>
      </c>
      <c r="M13" s="102" t="s">
        <v>15</v>
      </c>
      <c r="N13" s="100" t="s">
        <v>12</v>
      </c>
      <c r="O13" s="100" t="s">
        <v>5</v>
      </c>
      <c r="P13" s="101" t="s">
        <v>13</v>
      </c>
      <c r="Q13" s="103" t="s">
        <v>211</v>
      </c>
      <c r="R13" s="104" t="s">
        <v>1564</v>
      </c>
      <c r="S13" s="104" t="s">
        <v>1565</v>
      </c>
      <c r="T13" s="98" t="s">
        <v>220</v>
      </c>
      <c r="U13" s="98" t="s">
        <v>1566</v>
      </c>
      <c r="V13" s="335" t="s">
        <v>1567</v>
      </c>
      <c r="W13" s="31"/>
      <c r="X13" s="31"/>
      <c r="Y13" s="31"/>
      <c r="Z13" s="31"/>
      <c r="AA13" s="31"/>
      <c r="AB13" s="31"/>
      <c r="AC13" s="31"/>
      <c r="AD13" s="31"/>
      <c r="AE13" s="31"/>
    </row>
    <row r="14" spans="1:31" ht="188.25" customHeight="1" x14ac:dyDescent="0.25">
      <c r="A14" s="889"/>
      <c r="B14" s="891"/>
      <c r="C14" s="105" t="s">
        <v>227</v>
      </c>
      <c r="D14" s="100" t="s">
        <v>228</v>
      </c>
      <c r="E14" s="102" t="s">
        <v>229</v>
      </c>
      <c r="F14" s="102" t="s">
        <v>230</v>
      </c>
      <c r="G14" s="100" t="s">
        <v>670</v>
      </c>
      <c r="H14" s="484" t="s">
        <v>1568</v>
      </c>
      <c r="I14" s="100" t="s">
        <v>12</v>
      </c>
      <c r="J14" s="100" t="s">
        <v>5</v>
      </c>
      <c r="K14" s="101" t="s">
        <v>13</v>
      </c>
      <c r="L14" s="102" t="s">
        <v>226</v>
      </c>
      <c r="M14" s="102" t="s">
        <v>15</v>
      </c>
      <c r="N14" s="100" t="s">
        <v>12</v>
      </c>
      <c r="O14" s="100" t="s">
        <v>5</v>
      </c>
      <c r="P14" s="101" t="s">
        <v>13</v>
      </c>
      <c r="Q14" s="103" t="s">
        <v>211</v>
      </c>
      <c r="R14" s="104" t="s">
        <v>1569</v>
      </c>
      <c r="S14" s="104" t="s">
        <v>1570</v>
      </c>
      <c r="T14" s="98" t="s">
        <v>220</v>
      </c>
      <c r="U14" s="98" t="s">
        <v>1571</v>
      </c>
      <c r="V14" s="335" t="s">
        <v>1567</v>
      </c>
      <c r="W14" s="31"/>
      <c r="X14" s="31"/>
      <c r="Y14" s="31"/>
      <c r="Z14" s="31"/>
      <c r="AA14" s="31"/>
      <c r="AB14" s="31"/>
      <c r="AC14" s="31"/>
      <c r="AD14" s="31"/>
      <c r="AE14" s="31"/>
    </row>
    <row r="15" spans="1:31" s="341" customFormat="1" ht="187.5" customHeight="1" x14ac:dyDescent="0.25">
      <c r="A15" s="295" t="s">
        <v>104</v>
      </c>
      <c r="B15" s="336" t="s">
        <v>1022</v>
      </c>
      <c r="C15" s="481" t="s">
        <v>270</v>
      </c>
      <c r="D15" s="337" t="s">
        <v>271</v>
      </c>
      <c r="E15" s="337" t="s">
        <v>272</v>
      </c>
      <c r="F15" s="337" t="s">
        <v>273</v>
      </c>
      <c r="G15" s="337" t="s">
        <v>274</v>
      </c>
      <c r="H15" s="485" t="s">
        <v>275</v>
      </c>
      <c r="I15" s="337" t="s">
        <v>12</v>
      </c>
      <c r="J15" s="337" t="s">
        <v>5</v>
      </c>
      <c r="K15" s="338" t="s">
        <v>13</v>
      </c>
      <c r="L15" s="337" t="s">
        <v>276</v>
      </c>
      <c r="M15" s="337" t="s">
        <v>6</v>
      </c>
      <c r="N15" s="337" t="s">
        <v>12</v>
      </c>
      <c r="O15" s="337" t="s">
        <v>5</v>
      </c>
      <c r="P15" s="338" t="s">
        <v>13</v>
      </c>
      <c r="Q15" s="339" t="s">
        <v>211</v>
      </c>
      <c r="R15" s="480" t="s">
        <v>266</v>
      </c>
      <c r="S15" s="480" t="s">
        <v>267</v>
      </c>
      <c r="T15" s="480" t="s">
        <v>268</v>
      </c>
      <c r="U15" s="480" t="s">
        <v>269</v>
      </c>
      <c r="V15" s="346" t="s">
        <v>1572</v>
      </c>
      <c r="W15" s="340"/>
      <c r="X15" s="340"/>
      <c r="Y15" s="340"/>
      <c r="Z15" s="340"/>
      <c r="AA15" s="340"/>
      <c r="AB15" s="340"/>
      <c r="AC15" s="340"/>
      <c r="AD15" s="340"/>
      <c r="AE15" s="340"/>
    </row>
    <row r="16" spans="1:31" ht="237.75" customHeight="1" x14ac:dyDescent="0.25">
      <c r="A16" s="295" t="s">
        <v>106</v>
      </c>
      <c r="B16" s="43" t="s">
        <v>277</v>
      </c>
      <c r="C16" s="481" t="s">
        <v>297</v>
      </c>
      <c r="D16" s="482" t="s">
        <v>298</v>
      </c>
      <c r="E16" s="482" t="s">
        <v>299</v>
      </c>
      <c r="F16" s="482" t="s">
        <v>300</v>
      </c>
      <c r="G16" s="25" t="s">
        <v>301</v>
      </c>
      <c r="H16" s="486" t="s">
        <v>302</v>
      </c>
      <c r="I16" s="25" t="s">
        <v>12</v>
      </c>
      <c r="J16" s="25" t="s">
        <v>5</v>
      </c>
      <c r="K16" s="26" t="s">
        <v>13</v>
      </c>
      <c r="L16" s="27" t="s">
        <v>303</v>
      </c>
      <c r="M16" s="27" t="s">
        <v>15</v>
      </c>
      <c r="N16" s="25" t="s">
        <v>12</v>
      </c>
      <c r="O16" s="25" t="s">
        <v>5</v>
      </c>
      <c r="P16" s="26" t="s">
        <v>13</v>
      </c>
      <c r="Q16" s="28" t="s">
        <v>211</v>
      </c>
      <c r="R16" s="342" t="s">
        <v>1573</v>
      </c>
      <c r="S16" s="342" t="s">
        <v>286</v>
      </c>
      <c r="T16" s="342" t="s">
        <v>287</v>
      </c>
      <c r="U16" s="342" t="s">
        <v>296</v>
      </c>
      <c r="V16" s="343" t="s">
        <v>1567</v>
      </c>
      <c r="W16" s="31"/>
      <c r="X16" s="31"/>
      <c r="Y16" s="31"/>
      <c r="Z16" s="31"/>
      <c r="AA16" s="31"/>
      <c r="AB16" s="31"/>
      <c r="AC16" s="31"/>
      <c r="AD16" s="31"/>
      <c r="AE16" s="31"/>
    </row>
    <row r="17" spans="1:31" ht="409.5" x14ac:dyDescent="0.25">
      <c r="A17" s="295" t="s">
        <v>107</v>
      </c>
      <c r="B17" s="296" t="s">
        <v>304</v>
      </c>
      <c r="C17" s="481" t="s">
        <v>361</v>
      </c>
      <c r="D17" s="345" t="s">
        <v>362</v>
      </c>
      <c r="E17" s="345" t="s">
        <v>363</v>
      </c>
      <c r="F17" s="345" t="s">
        <v>364</v>
      </c>
      <c r="G17" s="337" t="s">
        <v>274</v>
      </c>
      <c r="H17" s="485" t="s">
        <v>365</v>
      </c>
      <c r="I17" s="337" t="s">
        <v>12</v>
      </c>
      <c r="J17" s="337" t="s">
        <v>5</v>
      </c>
      <c r="K17" s="344" t="s">
        <v>13</v>
      </c>
      <c r="L17" s="345" t="s">
        <v>366</v>
      </c>
      <c r="M17" s="345" t="s">
        <v>15</v>
      </c>
      <c r="N17" s="337" t="s">
        <v>12</v>
      </c>
      <c r="O17" s="337" t="s">
        <v>5</v>
      </c>
      <c r="P17" s="344" t="s">
        <v>13</v>
      </c>
      <c r="Q17" s="103" t="s">
        <v>211</v>
      </c>
      <c r="R17" s="333" t="s">
        <v>1168</v>
      </c>
      <c r="S17" s="333" t="s">
        <v>1169</v>
      </c>
      <c r="T17" s="333" t="s">
        <v>360</v>
      </c>
      <c r="U17" s="333" t="s">
        <v>1170</v>
      </c>
      <c r="V17" s="334">
        <v>45291</v>
      </c>
      <c r="W17" s="31"/>
      <c r="X17" s="31"/>
      <c r="Y17" s="31"/>
      <c r="Z17" s="31"/>
      <c r="AA17" s="31"/>
      <c r="AB17" s="31"/>
      <c r="AC17" s="31"/>
      <c r="AD17" s="31"/>
      <c r="AE17" s="31"/>
    </row>
    <row r="18" spans="1:31" ht="318.75" customHeight="1" x14ac:dyDescent="0.25">
      <c r="A18" s="295" t="s">
        <v>105</v>
      </c>
      <c r="B18" s="43" t="s">
        <v>367</v>
      </c>
      <c r="C18" s="481" t="s">
        <v>388</v>
      </c>
      <c r="D18" s="102" t="s">
        <v>389</v>
      </c>
      <c r="E18" s="102" t="s">
        <v>390</v>
      </c>
      <c r="F18" s="102" t="s">
        <v>391</v>
      </c>
      <c r="G18" s="100" t="s">
        <v>392</v>
      </c>
      <c r="H18" s="484" t="s">
        <v>393</v>
      </c>
      <c r="I18" s="100" t="s">
        <v>12</v>
      </c>
      <c r="J18" s="100" t="s">
        <v>5</v>
      </c>
      <c r="K18" s="101" t="s">
        <v>13</v>
      </c>
      <c r="L18" s="102" t="s">
        <v>303</v>
      </c>
      <c r="M18" s="102" t="s">
        <v>15</v>
      </c>
      <c r="N18" s="100" t="s">
        <v>12</v>
      </c>
      <c r="O18" s="100" t="s">
        <v>5</v>
      </c>
      <c r="P18" s="101" t="s">
        <v>13</v>
      </c>
      <c r="Q18" s="103" t="s">
        <v>211</v>
      </c>
      <c r="R18" s="104" t="s">
        <v>1574</v>
      </c>
      <c r="S18" s="104" t="s">
        <v>1575</v>
      </c>
      <c r="T18" s="104" t="s">
        <v>386</v>
      </c>
      <c r="U18" s="104" t="s">
        <v>387</v>
      </c>
      <c r="V18" s="346" t="s">
        <v>1576</v>
      </c>
      <c r="W18" s="31"/>
      <c r="X18" s="31"/>
      <c r="Y18" s="31"/>
      <c r="Z18" s="31"/>
      <c r="AA18" s="31"/>
      <c r="AB18" s="31"/>
      <c r="AC18" s="31"/>
      <c r="AD18" s="31"/>
      <c r="AE18" s="31"/>
    </row>
    <row r="19" spans="1:31" ht="166.5" customHeight="1" x14ac:dyDescent="0.25">
      <c r="A19" s="889" t="s">
        <v>110</v>
      </c>
      <c r="B19" s="892" t="s">
        <v>486</v>
      </c>
      <c r="C19" s="487" t="s">
        <v>495</v>
      </c>
      <c r="D19" s="345" t="s">
        <v>496</v>
      </c>
      <c r="E19" s="345" t="s">
        <v>497</v>
      </c>
      <c r="F19" s="345" t="s">
        <v>498</v>
      </c>
      <c r="G19" s="337" t="s">
        <v>499</v>
      </c>
      <c r="H19" s="485" t="s">
        <v>500</v>
      </c>
      <c r="I19" s="337" t="s">
        <v>12</v>
      </c>
      <c r="J19" s="337" t="s">
        <v>5</v>
      </c>
      <c r="K19" s="344" t="s">
        <v>13</v>
      </c>
      <c r="L19" s="345" t="s">
        <v>501</v>
      </c>
      <c r="M19" s="345" t="s">
        <v>15</v>
      </c>
      <c r="N19" s="337" t="s">
        <v>12</v>
      </c>
      <c r="O19" s="337" t="s">
        <v>5</v>
      </c>
      <c r="P19" s="344" t="s">
        <v>13</v>
      </c>
      <c r="Q19" s="103" t="s">
        <v>211</v>
      </c>
      <c r="R19" s="98" t="s">
        <v>487</v>
      </c>
      <c r="S19" s="98" t="s">
        <v>488</v>
      </c>
      <c r="T19" s="98" t="s">
        <v>489</v>
      </c>
      <c r="U19" s="98" t="s">
        <v>490</v>
      </c>
      <c r="V19" s="334" t="s">
        <v>1577</v>
      </c>
      <c r="W19" s="31"/>
      <c r="X19" s="31"/>
      <c r="Y19" s="31"/>
      <c r="Z19" s="31"/>
      <c r="AA19" s="31"/>
      <c r="AB19" s="31"/>
      <c r="AC19" s="31"/>
      <c r="AD19" s="31"/>
      <c r="AE19" s="31"/>
    </row>
    <row r="20" spans="1:31" ht="318" customHeight="1" x14ac:dyDescent="0.25">
      <c r="A20" s="889"/>
      <c r="B20" s="892"/>
      <c r="C20" s="481" t="s">
        <v>502</v>
      </c>
      <c r="D20" s="345" t="s">
        <v>503</v>
      </c>
      <c r="E20" s="345" t="s">
        <v>497</v>
      </c>
      <c r="F20" s="345" t="s">
        <v>498</v>
      </c>
      <c r="G20" s="337" t="s">
        <v>504</v>
      </c>
      <c r="H20" s="485" t="s">
        <v>505</v>
      </c>
      <c r="I20" s="337" t="s">
        <v>12</v>
      </c>
      <c r="J20" s="337" t="s">
        <v>5</v>
      </c>
      <c r="K20" s="344" t="s">
        <v>13</v>
      </c>
      <c r="L20" s="345" t="s">
        <v>303</v>
      </c>
      <c r="M20" s="345" t="s">
        <v>15</v>
      </c>
      <c r="N20" s="337" t="s">
        <v>12</v>
      </c>
      <c r="O20" s="337" t="s">
        <v>5</v>
      </c>
      <c r="P20" s="344" t="s">
        <v>13</v>
      </c>
      <c r="Q20" s="103" t="s">
        <v>211</v>
      </c>
      <c r="R20" s="98" t="s">
        <v>491</v>
      </c>
      <c r="S20" s="98" t="s">
        <v>492</v>
      </c>
      <c r="T20" s="98" t="s">
        <v>493</v>
      </c>
      <c r="U20" s="98" t="s">
        <v>494</v>
      </c>
      <c r="V20" s="346">
        <v>45291</v>
      </c>
      <c r="W20" s="31"/>
      <c r="X20" s="31"/>
      <c r="Y20" s="31"/>
      <c r="Z20" s="31"/>
      <c r="AA20" s="31"/>
      <c r="AB20" s="31"/>
      <c r="AC20" s="31"/>
      <c r="AD20" s="31"/>
      <c r="AE20" s="31"/>
    </row>
    <row r="21" spans="1:31" ht="229.5" x14ac:dyDescent="0.25">
      <c r="A21" s="889" t="s">
        <v>111</v>
      </c>
      <c r="B21" s="892" t="s">
        <v>506</v>
      </c>
      <c r="C21" s="481" t="s">
        <v>529</v>
      </c>
      <c r="D21" s="345" t="s">
        <v>530</v>
      </c>
      <c r="E21" s="345" t="s">
        <v>1578</v>
      </c>
      <c r="F21" s="345" t="s">
        <v>531</v>
      </c>
      <c r="G21" s="337" t="s">
        <v>532</v>
      </c>
      <c r="H21" s="485" t="s">
        <v>533</v>
      </c>
      <c r="I21" s="337" t="s">
        <v>12</v>
      </c>
      <c r="J21" s="337" t="s">
        <v>6</v>
      </c>
      <c r="K21" s="344" t="s">
        <v>6</v>
      </c>
      <c r="L21" s="345" t="s">
        <v>303</v>
      </c>
      <c r="M21" s="345" t="s">
        <v>15</v>
      </c>
      <c r="N21" s="337" t="s">
        <v>12</v>
      </c>
      <c r="O21" s="337" t="s">
        <v>6</v>
      </c>
      <c r="P21" s="344" t="s">
        <v>6</v>
      </c>
      <c r="Q21" s="103" t="s">
        <v>211</v>
      </c>
      <c r="R21" s="347" t="s">
        <v>520</v>
      </c>
      <c r="S21" s="347" t="s">
        <v>521</v>
      </c>
      <c r="T21" s="348" t="s">
        <v>1579</v>
      </c>
      <c r="U21" s="347" t="s">
        <v>522</v>
      </c>
      <c r="V21" s="348">
        <v>45291</v>
      </c>
      <c r="W21" s="31"/>
      <c r="X21" s="31"/>
      <c r="Y21" s="31"/>
      <c r="Z21" s="31"/>
      <c r="AA21" s="31"/>
      <c r="AB21" s="31"/>
      <c r="AC21" s="31"/>
      <c r="AD21" s="31"/>
      <c r="AE21" s="31"/>
    </row>
    <row r="22" spans="1:31" ht="203.25" customHeight="1" x14ac:dyDescent="0.25">
      <c r="A22" s="889"/>
      <c r="B22" s="892"/>
      <c r="C22" s="481" t="s">
        <v>534</v>
      </c>
      <c r="D22" s="345" t="s">
        <v>535</v>
      </c>
      <c r="E22" s="345" t="s">
        <v>536</v>
      </c>
      <c r="F22" s="345" t="s">
        <v>537</v>
      </c>
      <c r="G22" s="337" t="s">
        <v>538</v>
      </c>
      <c r="H22" s="485" t="s">
        <v>539</v>
      </c>
      <c r="I22" s="337" t="s">
        <v>14</v>
      </c>
      <c r="J22" s="337" t="s">
        <v>6</v>
      </c>
      <c r="K22" s="344" t="s">
        <v>6</v>
      </c>
      <c r="L22" s="345" t="s">
        <v>540</v>
      </c>
      <c r="M22" s="345" t="s">
        <v>15</v>
      </c>
      <c r="N22" s="337" t="s">
        <v>12</v>
      </c>
      <c r="O22" s="337" t="s">
        <v>6</v>
      </c>
      <c r="P22" s="344" t="s">
        <v>6</v>
      </c>
      <c r="Q22" s="103" t="s">
        <v>211</v>
      </c>
      <c r="R22" s="347" t="s">
        <v>523</v>
      </c>
      <c r="S22" s="347" t="s">
        <v>524</v>
      </c>
      <c r="T22" s="347" t="s">
        <v>1580</v>
      </c>
      <c r="U22" s="347" t="s">
        <v>525</v>
      </c>
      <c r="V22" s="348">
        <v>45291</v>
      </c>
      <c r="W22" s="31"/>
      <c r="X22" s="31"/>
      <c r="Y22" s="31"/>
      <c r="Z22" s="31"/>
      <c r="AA22" s="31"/>
      <c r="AB22" s="31"/>
      <c r="AC22" s="31"/>
      <c r="AD22" s="31"/>
      <c r="AE22" s="31"/>
    </row>
    <row r="23" spans="1:31" ht="307.5" customHeight="1" x14ac:dyDescent="0.25">
      <c r="A23" s="889"/>
      <c r="B23" s="892"/>
      <c r="C23" s="481" t="s">
        <v>541</v>
      </c>
      <c r="D23" s="345" t="s">
        <v>542</v>
      </c>
      <c r="E23" s="345" t="s">
        <v>543</v>
      </c>
      <c r="F23" s="345" t="s">
        <v>544</v>
      </c>
      <c r="G23" s="337" t="s">
        <v>231</v>
      </c>
      <c r="H23" s="485" t="s">
        <v>545</v>
      </c>
      <c r="I23" s="337" t="s">
        <v>12</v>
      </c>
      <c r="J23" s="337" t="s">
        <v>6</v>
      </c>
      <c r="K23" s="344" t="s">
        <v>6</v>
      </c>
      <c r="L23" s="345" t="s">
        <v>232</v>
      </c>
      <c r="M23" s="345" t="s">
        <v>15</v>
      </c>
      <c r="N23" s="337" t="s">
        <v>12</v>
      </c>
      <c r="O23" s="337" t="s">
        <v>6</v>
      </c>
      <c r="P23" s="344" t="s">
        <v>6</v>
      </c>
      <c r="Q23" s="103" t="s">
        <v>211</v>
      </c>
      <c r="R23" s="347" t="s">
        <v>526</v>
      </c>
      <c r="S23" s="347" t="s">
        <v>527</v>
      </c>
      <c r="T23" s="349" t="s">
        <v>528</v>
      </c>
      <c r="U23" s="347" t="s">
        <v>525</v>
      </c>
      <c r="V23" s="348">
        <v>45291</v>
      </c>
      <c r="W23" s="31"/>
      <c r="X23" s="31"/>
      <c r="Y23" s="31"/>
      <c r="Z23" s="31"/>
      <c r="AA23" s="31"/>
      <c r="AB23" s="31"/>
      <c r="AC23" s="31"/>
      <c r="AD23" s="31"/>
      <c r="AE23" s="31"/>
    </row>
    <row r="24" spans="1:31" ht="161.25" customHeight="1" x14ac:dyDescent="0.25">
      <c r="A24" s="889" t="s">
        <v>108</v>
      </c>
      <c r="B24" s="892" t="s">
        <v>613</v>
      </c>
      <c r="C24" s="481" t="s">
        <v>622</v>
      </c>
      <c r="D24" s="345" t="s">
        <v>623</v>
      </c>
      <c r="E24" s="345" t="s">
        <v>624</v>
      </c>
      <c r="F24" s="345" t="s">
        <v>625</v>
      </c>
      <c r="G24" s="337" t="s">
        <v>626</v>
      </c>
      <c r="H24" s="485" t="s">
        <v>627</v>
      </c>
      <c r="I24" s="337" t="s">
        <v>12</v>
      </c>
      <c r="J24" s="337" t="s">
        <v>5</v>
      </c>
      <c r="K24" s="344" t="s">
        <v>13</v>
      </c>
      <c r="L24" s="345" t="s">
        <v>540</v>
      </c>
      <c r="M24" s="345" t="s">
        <v>15</v>
      </c>
      <c r="N24" s="337" t="s">
        <v>12</v>
      </c>
      <c r="O24" s="337" t="s">
        <v>5</v>
      </c>
      <c r="P24" s="344" t="s">
        <v>13</v>
      </c>
      <c r="Q24" s="103" t="s">
        <v>211</v>
      </c>
      <c r="R24" s="350" t="s">
        <v>1581</v>
      </c>
      <c r="S24" s="350" t="s">
        <v>614</v>
      </c>
      <c r="T24" s="351" t="s">
        <v>615</v>
      </c>
      <c r="U24" s="350" t="s">
        <v>616</v>
      </c>
      <c r="V24" s="98" t="s">
        <v>1582</v>
      </c>
      <c r="W24" s="31"/>
      <c r="X24" s="31"/>
      <c r="Y24" s="31"/>
      <c r="Z24" s="31"/>
      <c r="AA24" s="31"/>
      <c r="AB24" s="31"/>
      <c r="AC24" s="31"/>
      <c r="AD24" s="31"/>
      <c r="AE24" s="31"/>
    </row>
    <row r="25" spans="1:31" ht="105" x14ac:dyDescent="0.25">
      <c r="A25" s="889"/>
      <c r="B25" s="892"/>
      <c r="C25" s="481" t="s">
        <v>628</v>
      </c>
      <c r="D25" s="345" t="s">
        <v>629</v>
      </c>
      <c r="E25" s="345" t="s">
        <v>630</v>
      </c>
      <c r="F25" s="345" t="s">
        <v>625</v>
      </c>
      <c r="G25" s="337" t="s">
        <v>231</v>
      </c>
      <c r="H25" s="485" t="s">
        <v>631</v>
      </c>
      <c r="I25" s="337" t="s">
        <v>12</v>
      </c>
      <c r="J25" s="337" t="s">
        <v>5</v>
      </c>
      <c r="K25" s="344" t="s">
        <v>13</v>
      </c>
      <c r="L25" s="345" t="s">
        <v>232</v>
      </c>
      <c r="M25" s="345" t="s">
        <v>15</v>
      </c>
      <c r="N25" s="337" t="s">
        <v>12</v>
      </c>
      <c r="O25" s="337" t="s">
        <v>5</v>
      </c>
      <c r="P25" s="344" t="s">
        <v>13</v>
      </c>
      <c r="Q25" s="103" t="s">
        <v>211</v>
      </c>
      <c r="R25" s="350" t="s">
        <v>617</v>
      </c>
      <c r="S25" s="350" t="s">
        <v>618</v>
      </c>
      <c r="T25" s="347" t="s">
        <v>619</v>
      </c>
      <c r="U25" s="350" t="s">
        <v>620</v>
      </c>
      <c r="V25" s="98" t="s">
        <v>1583</v>
      </c>
      <c r="W25" s="31"/>
      <c r="X25" s="31"/>
      <c r="Y25" s="31"/>
      <c r="Z25" s="31"/>
      <c r="AA25" s="31"/>
      <c r="AB25" s="31"/>
      <c r="AC25" s="31"/>
      <c r="AD25" s="31"/>
      <c r="AE25" s="31"/>
    </row>
    <row r="26" spans="1:31" ht="340.5" customHeight="1" x14ac:dyDescent="0.25">
      <c r="A26" s="889"/>
      <c r="B26" s="892"/>
      <c r="C26" s="481" t="s">
        <v>632</v>
      </c>
      <c r="D26" s="345" t="s">
        <v>633</v>
      </c>
      <c r="E26" s="345" t="s">
        <v>634</v>
      </c>
      <c r="F26" s="345" t="s">
        <v>635</v>
      </c>
      <c r="G26" s="337" t="s">
        <v>504</v>
      </c>
      <c r="H26" s="485" t="s">
        <v>1584</v>
      </c>
      <c r="I26" s="337" t="s">
        <v>12</v>
      </c>
      <c r="J26" s="337" t="s">
        <v>5</v>
      </c>
      <c r="K26" s="344" t="s">
        <v>13</v>
      </c>
      <c r="L26" s="345" t="s">
        <v>303</v>
      </c>
      <c r="M26" s="345" t="s">
        <v>15</v>
      </c>
      <c r="N26" s="337" t="s">
        <v>12</v>
      </c>
      <c r="O26" s="337" t="s">
        <v>5</v>
      </c>
      <c r="P26" s="344" t="s">
        <v>13</v>
      </c>
      <c r="Q26" s="103" t="s">
        <v>211</v>
      </c>
      <c r="R26" s="104" t="s">
        <v>1585</v>
      </c>
      <c r="S26" s="104" t="s">
        <v>1586</v>
      </c>
      <c r="T26" s="351" t="s">
        <v>550</v>
      </c>
      <c r="U26" s="347" t="s">
        <v>621</v>
      </c>
      <c r="V26" s="98" t="s">
        <v>1567</v>
      </c>
      <c r="W26" s="31"/>
      <c r="X26" s="31"/>
      <c r="Y26" s="31"/>
      <c r="Z26" s="31"/>
      <c r="AA26" s="31"/>
      <c r="AB26" s="31"/>
      <c r="AC26" s="31"/>
      <c r="AD26" s="31"/>
      <c r="AE26" s="31"/>
    </row>
    <row r="27" spans="1:31" ht="162.75" customHeight="1" x14ac:dyDescent="0.25">
      <c r="A27" s="889" t="s">
        <v>109</v>
      </c>
      <c r="B27" s="892" t="s">
        <v>636</v>
      </c>
      <c r="C27" s="481" t="s">
        <v>666</v>
      </c>
      <c r="D27" s="102" t="s">
        <v>667</v>
      </c>
      <c r="E27" s="102" t="s">
        <v>668</v>
      </c>
      <c r="F27" s="102" t="s">
        <v>669</v>
      </c>
      <c r="G27" s="100" t="s">
        <v>670</v>
      </c>
      <c r="H27" s="484" t="s">
        <v>671</v>
      </c>
      <c r="I27" s="100" t="s">
        <v>12</v>
      </c>
      <c r="J27" s="100" t="s">
        <v>6</v>
      </c>
      <c r="K27" s="101" t="s">
        <v>6</v>
      </c>
      <c r="L27" s="102" t="s">
        <v>226</v>
      </c>
      <c r="M27" s="102" t="s">
        <v>15</v>
      </c>
      <c r="N27" s="100" t="s">
        <v>12</v>
      </c>
      <c r="O27" s="100" t="s">
        <v>6</v>
      </c>
      <c r="P27" s="101" t="s">
        <v>6</v>
      </c>
      <c r="Q27" s="103" t="s">
        <v>211</v>
      </c>
      <c r="R27" s="104" t="s">
        <v>1587</v>
      </c>
      <c r="S27" s="104" t="s">
        <v>1588</v>
      </c>
      <c r="T27" s="104" t="s">
        <v>664</v>
      </c>
      <c r="U27" s="104" t="s">
        <v>665</v>
      </c>
      <c r="V27" s="352">
        <v>45291</v>
      </c>
      <c r="W27" s="31"/>
      <c r="X27" s="31"/>
      <c r="Y27" s="31"/>
      <c r="Z27" s="31"/>
      <c r="AA27" s="31"/>
      <c r="AB27" s="31"/>
      <c r="AC27" s="31"/>
      <c r="AD27" s="31"/>
      <c r="AE27" s="31"/>
    </row>
    <row r="28" spans="1:31" ht="180" customHeight="1" x14ac:dyDescent="0.25">
      <c r="A28" s="889"/>
      <c r="B28" s="892"/>
      <c r="C28" s="481" t="s">
        <v>672</v>
      </c>
      <c r="D28" s="102" t="s">
        <v>673</v>
      </c>
      <c r="E28" s="102" t="s">
        <v>674</v>
      </c>
      <c r="F28" s="102" t="s">
        <v>675</v>
      </c>
      <c r="G28" s="100" t="s">
        <v>626</v>
      </c>
      <c r="H28" s="484" t="s">
        <v>676</v>
      </c>
      <c r="I28" s="100" t="s">
        <v>12</v>
      </c>
      <c r="J28" s="100" t="s">
        <v>6</v>
      </c>
      <c r="K28" s="101" t="s">
        <v>6</v>
      </c>
      <c r="L28" s="102" t="s">
        <v>540</v>
      </c>
      <c r="M28" s="102" t="s">
        <v>15</v>
      </c>
      <c r="N28" s="100" t="s">
        <v>12</v>
      </c>
      <c r="O28" s="100" t="s">
        <v>6</v>
      </c>
      <c r="P28" s="101" t="s">
        <v>6</v>
      </c>
      <c r="Q28" s="103" t="s">
        <v>211</v>
      </c>
      <c r="R28" s="104" t="s">
        <v>1589</v>
      </c>
      <c r="S28" s="104" t="s">
        <v>1588</v>
      </c>
      <c r="T28" s="104" t="s">
        <v>664</v>
      </c>
      <c r="U28" s="104" t="s">
        <v>665</v>
      </c>
      <c r="V28" s="352">
        <v>45291</v>
      </c>
      <c r="W28" s="31"/>
      <c r="X28" s="31"/>
      <c r="Y28" s="31"/>
      <c r="Z28" s="31"/>
      <c r="AA28" s="31"/>
      <c r="AB28" s="31"/>
      <c r="AC28" s="31"/>
      <c r="AD28" s="31"/>
      <c r="AE28" s="31"/>
    </row>
    <row r="29" spans="1:31" ht="358.5" customHeight="1" x14ac:dyDescent="0.25">
      <c r="A29" s="889"/>
      <c r="B29" s="892"/>
      <c r="C29" s="481" t="s">
        <v>677</v>
      </c>
      <c r="D29" s="102" t="s">
        <v>678</v>
      </c>
      <c r="E29" s="102" t="s">
        <v>679</v>
      </c>
      <c r="F29" s="102" t="s">
        <v>675</v>
      </c>
      <c r="G29" s="100" t="s">
        <v>504</v>
      </c>
      <c r="H29" s="484" t="s">
        <v>680</v>
      </c>
      <c r="I29" s="100" t="s">
        <v>12</v>
      </c>
      <c r="J29" s="100" t="s">
        <v>6</v>
      </c>
      <c r="K29" s="101" t="s">
        <v>6</v>
      </c>
      <c r="L29" s="102" t="s">
        <v>303</v>
      </c>
      <c r="M29" s="102" t="s">
        <v>15</v>
      </c>
      <c r="N29" s="100" t="s">
        <v>12</v>
      </c>
      <c r="O29" s="100" t="s">
        <v>6</v>
      </c>
      <c r="P29" s="101" t="s">
        <v>6</v>
      </c>
      <c r="Q29" s="103" t="s">
        <v>211</v>
      </c>
      <c r="R29" s="104" t="s">
        <v>1590</v>
      </c>
      <c r="S29" s="104" t="s">
        <v>1591</v>
      </c>
      <c r="T29" s="104" t="s">
        <v>664</v>
      </c>
      <c r="U29" s="104" t="s">
        <v>665</v>
      </c>
      <c r="V29" s="352">
        <v>45291</v>
      </c>
      <c r="W29" s="31"/>
      <c r="X29" s="31"/>
      <c r="Y29" s="31"/>
      <c r="Z29" s="31"/>
      <c r="AA29" s="31"/>
      <c r="AB29" s="31"/>
      <c r="AC29" s="31"/>
      <c r="AD29" s="31"/>
      <c r="AE29" s="31"/>
    </row>
    <row r="30" spans="1:31" ht="129.75" customHeight="1" x14ac:dyDescent="0.25">
      <c r="A30" s="889" t="s">
        <v>158</v>
      </c>
      <c r="B30" s="892" t="s">
        <v>681</v>
      </c>
      <c r="C30" s="481" t="s">
        <v>721</v>
      </c>
      <c r="D30" s="345" t="s">
        <v>722</v>
      </c>
      <c r="E30" s="345" t="s">
        <v>723</v>
      </c>
      <c r="F30" s="345" t="s">
        <v>724</v>
      </c>
      <c r="G30" s="337" t="s">
        <v>225</v>
      </c>
      <c r="H30" s="485" t="s">
        <v>725</v>
      </c>
      <c r="I30" s="337" t="s">
        <v>12</v>
      </c>
      <c r="J30" s="337" t="s">
        <v>5</v>
      </c>
      <c r="K30" s="344" t="s">
        <v>13</v>
      </c>
      <c r="L30" s="345" t="s">
        <v>226</v>
      </c>
      <c r="M30" s="345" t="s">
        <v>15</v>
      </c>
      <c r="N30" s="337" t="s">
        <v>12</v>
      </c>
      <c r="O30" s="337" t="s">
        <v>5</v>
      </c>
      <c r="P30" s="344" t="s">
        <v>13</v>
      </c>
      <c r="Q30" s="103" t="s">
        <v>211</v>
      </c>
      <c r="R30" s="353" t="s">
        <v>716</v>
      </c>
      <c r="S30" s="98" t="s">
        <v>2116</v>
      </c>
      <c r="T30" s="353" t="s">
        <v>489</v>
      </c>
      <c r="U30" s="353" t="s">
        <v>717</v>
      </c>
      <c r="V30" s="346" t="s">
        <v>1577</v>
      </c>
      <c r="W30" s="31"/>
      <c r="X30" s="31"/>
      <c r="Y30" s="31"/>
      <c r="Z30" s="31"/>
      <c r="AA30" s="31"/>
      <c r="AB30" s="31"/>
      <c r="AC30" s="31"/>
      <c r="AD30" s="31"/>
      <c r="AE30" s="31"/>
    </row>
    <row r="31" spans="1:31" ht="108.75" customHeight="1" x14ac:dyDescent="0.25">
      <c r="A31" s="889"/>
      <c r="B31" s="892"/>
      <c r="C31" s="481" t="s">
        <v>726</v>
      </c>
      <c r="D31" s="345" t="s">
        <v>727</v>
      </c>
      <c r="E31" s="345" t="s">
        <v>728</v>
      </c>
      <c r="F31" s="345" t="s">
        <v>729</v>
      </c>
      <c r="G31" s="337" t="s">
        <v>626</v>
      </c>
      <c r="H31" s="485" t="s">
        <v>730</v>
      </c>
      <c r="I31" s="337" t="s">
        <v>12</v>
      </c>
      <c r="J31" s="337" t="s">
        <v>5</v>
      </c>
      <c r="K31" s="344" t="s">
        <v>13</v>
      </c>
      <c r="L31" s="345" t="s">
        <v>540</v>
      </c>
      <c r="M31" s="345" t="s">
        <v>15</v>
      </c>
      <c r="N31" s="337" t="s">
        <v>12</v>
      </c>
      <c r="O31" s="337" t="s">
        <v>5</v>
      </c>
      <c r="P31" s="344" t="s">
        <v>13</v>
      </c>
      <c r="Q31" s="103" t="s">
        <v>211</v>
      </c>
      <c r="R31" s="353" t="s">
        <v>1592</v>
      </c>
      <c r="S31" s="98" t="s">
        <v>2117</v>
      </c>
      <c r="T31" s="353" t="s">
        <v>489</v>
      </c>
      <c r="U31" s="353" t="s">
        <v>718</v>
      </c>
      <c r="V31" s="346" t="s">
        <v>1577</v>
      </c>
      <c r="W31" s="31"/>
      <c r="X31" s="31"/>
      <c r="Y31" s="31"/>
      <c r="Z31" s="31"/>
      <c r="AA31" s="31"/>
      <c r="AB31" s="31"/>
      <c r="AC31" s="31"/>
      <c r="AD31" s="31"/>
      <c r="AE31" s="31"/>
    </row>
    <row r="32" spans="1:31" ht="150" x14ac:dyDescent="0.25">
      <c r="A32" s="889"/>
      <c r="B32" s="892"/>
      <c r="C32" s="481" t="s">
        <v>731</v>
      </c>
      <c r="D32" s="345" t="s">
        <v>732</v>
      </c>
      <c r="E32" s="345" t="s">
        <v>733</v>
      </c>
      <c r="F32" s="345" t="s">
        <v>724</v>
      </c>
      <c r="G32" s="337" t="s">
        <v>274</v>
      </c>
      <c r="H32" s="485" t="s">
        <v>734</v>
      </c>
      <c r="I32" s="337" t="s">
        <v>12</v>
      </c>
      <c r="J32" s="337" t="s">
        <v>5</v>
      </c>
      <c r="K32" s="344" t="s">
        <v>13</v>
      </c>
      <c r="L32" s="345" t="s">
        <v>276</v>
      </c>
      <c r="M32" s="345" t="s">
        <v>6</v>
      </c>
      <c r="N32" s="337" t="s">
        <v>12</v>
      </c>
      <c r="O32" s="337" t="s">
        <v>5</v>
      </c>
      <c r="P32" s="344" t="s">
        <v>13</v>
      </c>
      <c r="Q32" s="103" t="s">
        <v>211</v>
      </c>
      <c r="R32" s="353" t="s">
        <v>1593</v>
      </c>
      <c r="S32" s="98" t="s">
        <v>719</v>
      </c>
      <c r="T32" s="353" t="s">
        <v>489</v>
      </c>
      <c r="U32" s="353" t="s">
        <v>720</v>
      </c>
      <c r="V32" s="346">
        <v>45291</v>
      </c>
      <c r="W32" s="31"/>
      <c r="X32" s="31"/>
      <c r="Y32" s="31"/>
      <c r="Z32" s="31"/>
      <c r="AA32" s="31"/>
      <c r="AB32" s="31"/>
      <c r="AC32" s="31"/>
      <c r="AD32" s="31"/>
      <c r="AE32" s="31"/>
    </row>
    <row r="33" spans="1:31" ht="195" customHeight="1" x14ac:dyDescent="0.25">
      <c r="A33" s="889" t="s">
        <v>159</v>
      </c>
      <c r="B33" s="892" t="s">
        <v>735</v>
      </c>
      <c r="C33" s="481" t="s">
        <v>778</v>
      </c>
      <c r="D33" s="345" t="s">
        <v>779</v>
      </c>
      <c r="E33" s="345" t="s">
        <v>780</v>
      </c>
      <c r="F33" s="345" t="s">
        <v>781</v>
      </c>
      <c r="G33" s="337" t="s">
        <v>626</v>
      </c>
      <c r="H33" s="485" t="s">
        <v>782</v>
      </c>
      <c r="I33" s="337" t="s">
        <v>14</v>
      </c>
      <c r="J33" s="337" t="s">
        <v>5</v>
      </c>
      <c r="K33" s="344" t="s">
        <v>13</v>
      </c>
      <c r="L33" s="345" t="s">
        <v>540</v>
      </c>
      <c r="M33" s="345" t="s">
        <v>15</v>
      </c>
      <c r="N33" s="337" t="s">
        <v>12</v>
      </c>
      <c r="O33" s="337" t="s">
        <v>5</v>
      </c>
      <c r="P33" s="344" t="s">
        <v>13</v>
      </c>
      <c r="Q33" s="103" t="s">
        <v>211</v>
      </c>
      <c r="R33" s="98" t="s">
        <v>773</v>
      </c>
      <c r="S33" s="98" t="s">
        <v>774</v>
      </c>
      <c r="T33" s="98" t="s">
        <v>287</v>
      </c>
      <c r="U33" s="98" t="s">
        <v>775</v>
      </c>
      <c r="V33" s="346">
        <v>45291</v>
      </c>
      <c r="W33" s="31"/>
      <c r="X33" s="31"/>
      <c r="Y33" s="31"/>
      <c r="Z33" s="31"/>
      <c r="AA33" s="31"/>
      <c r="AB33" s="31"/>
      <c r="AC33" s="31"/>
      <c r="AD33" s="31"/>
      <c r="AE33" s="31"/>
    </row>
    <row r="34" spans="1:31" ht="132.75" customHeight="1" x14ac:dyDescent="0.25">
      <c r="A34" s="889"/>
      <c r="B34" s="892"/>
      <c r="C34" s="481" t="s">
        <v>783</v>
      </c>
      <c r="D34" s="345" t="s">
        <v>784</v>
      </c>
      <c r="E34" s="345" t="s">
        <v>780</v>
      </c>
      <c r="F34" s="345" t="s">
        <v>781</v>
      </c>
      <c r="G34" s="337" t="s">
        <v>231</v>
      </c>
      <c r="H34" s="485" t="s">
        <v>785</v>
      </c>
      <c r="I34" s="337" t="s">
        <v>14</v>
      </c>
      <c r="J34" s="337" t="s">
        <v>5</v>
      </c>
      <c r="K34" s="344" t="s">
        <v>13</v>
      </c>
      <c r="L34" s="345" t="s">
        <v>232</v>
      </c>
      <c r="M34" s="345" t="s">
        <v>15</v>
      </c>
      <c r="N34" s="337" t="s">
        <v>12</v>
      </c>
      <c r="O34" s="337" t="s">
        <v>5</v>
      </c>
      <c r="P34" s="344" t="s">
        <v>13</v>
      </c>
      <c r="Q34" s="103" t="s">
        <v>211</v>
      </c>
      <c r="R34" s="354" t="s">
        <v>776</v>
      </c>
      <c r="S34" s="354" t="s">
        <v>777</v>
      </c>
      <c r="T34" s="98" t="s">
        <v>287</v>
      </c>
      <c r="U34" s="98" t="s">
        <v>775</v>
      </c>
      <c r="V34" s="346">
        <v>45291</v>
      </c>
      <c r="W34" s="31"/>
      <c r="X34" s="31"/>
      <c r="Y34" s="31"/>
      <c r="Z34" s="31"/>
      <c r="AA34" s="31"/>
      <c r="AB34" s="31"/>
      <c r="AC34" s="31"/>
      <c r="AD34" s="31"/>
      <c r="AE34" s="31"/>
    </row>
    <row r="35" spans="1:31" ht="226.5" customHeight="1" x14ac:dyDescent="0.25">
      <c r="A35" s="889" t="s">
        <v>112</v>
      </c>
      <c r="B35" s="892" t="s">
        <v>786</v>
      </c>
      <c r="C35" s="481" t="s">
        <v>812</v>
      </c>
      <c r="D35" s="102" t="s">
        <v>813</v>
      </c>
      <c r="E35" s="102" t="s">
        <v>814</v>
      </c>
      <c r="F35" s="102" t="s">
        <v>815</v>
      </c>
      <c r="G35" s="100" t="s">
        <v>231</v>
      </c>
      <c r="H35" s="484" t="s">
        <v>816</v>
      </c>
      <c r="I35" s="100" t="s">
        <v>12</v>
      </c>
      <c r="J35" s="100" t="s">
        <v>5</v>
      </c>
      <c r="K35" s="101" t="s">
        <v>13</v>
      </c>
      <c r="L35" s="102" t="s">
        <v>232</v>
      </c>
      <c r="M35" s="102" t="s">
        <v>15</v>
      </c>
      <c r="N35" s="100" t="s">
        <v>12</v>
      </c>
      <c r="O35" s="100" t="s">
        <v>5</v>
      </c>
      <c r="P35" s="101" t="s">
        <v>13</v>
      </c>
      <c r="Q35" s="103" t="s">
        <v>211</v>
      </c>
      <c r="R35" s="350" t="s">
        <v>806</v>
      </c>
      <c r="S35" s="350" t="s">
        <v>807</v>
      </c>
      <c r="T35" s="104" t="s">
        <v>790</v>
      </c>
      <c r="U35" s="104" t="s">
        <v>790</v>
      </c>
      <c r="V35" s="355" t="s">
        <v>1594</v>
      </c>
      <c r="W35" s="31"/>
      <c r="X35" s="31"/>
      <c r="Y35" s="31"/>
      <c r="Z35" s="31"/>
      <c r="AA35" s="31"/>
      <c r="AB35" s="31"/>
      <c r="AC35" s="31"/>
      <c r="AD35" s="31"/>
      <c r="AE35" s="31"/>
    </row>
    <row r="36" spans="1:31" ht="318" customHeight="1" x14ac:dyDescent="0.25">
      <c r="A36" s="889"/>
      <c r="B36" s="892"/>
      <c r="C36" s="481" t="s">
        <v>817</v>
      </c>
      <c r="D36" s="102" t="s">
        <v>818</v>
      </c>
      <c r="E36" s="102" t="s">
        <v>1595</v>
      </c>
      <c r="F36" s="102" t="s">
        <v>819</v>
      </c>
      <c r="G36" s="100" t="s">
        <v>504</v>
      </c>
      <c r="H36" s="484" t="s">
        <v>1596</v>
      </c>
      <c r="I36" s="100" t="s">
        <v>12</v>
      </c>
      <c r="J36" s="100" t="s">
        <v>6</v>
      </c>
      <c r="K36" s="101" t="s">
        <v>6</v>
      </c>
      <c r="L36" s="102" t="s">
        <v>303</v>
      </c>
      <c r="M36" s="102" t="s">
        <v>15</v>
      </c>
      <c r="N36" s="100" t="s">
        <v>12</v>
      </c>
      <c r="O36" s="100" t="s">
        <v>6</v>
      </c>
      <c r="P36" s="101" t="s">
        <v>6</v>
      </c>
      <c r="Q36" s="103" t="s">
        <v>211</v>
      </c>
      <c r="R36" s="104" t="s">
        <v>808</v>
      </c>
      <c r="S36" s="333" t="s">
        <v>809</v>
      </c>
      <c r="T36" s="333" t="s">
        <v>810</v>
      </c>
      <c r="U36" s="333" t="s">
        <v>811</v>
      </c>
      <c r="V36" s="352" t="s">
        <v>1583</v>
      </c>
      <c r="W36" s="31"/>
      <c r="X36" s="31"/>
      <c r="Y36" s="31"/>
      <c r="Z36" s="31"/>
      <c r="AA36" s="31"/>
      <c r="AB36" s="31"/>
      <c r="AC36" s="31"/>
      <c r="AD36" s="31"/>
      <c r="AE36" s="31"/>
    </row>
    <row r="37" spans="1:31" x14ac:dyDescent="0.25">
      <c r="H37" s="18"/>
      <c r="I37" s="18"/>
      <c r="J37" s="18"/>
    </row>
    <row r="38" spans="1:31" x14ac:dyDescent="0.25">
      <c r="C38" s="13">
        <v>25</v>
      </c>
      <c r="H38" s="18"/>
      <c r="I38" s="18"/>
      <c r="J38" s="18"/>
    </row>
    <row r="39" spans="1:31" x14ac:dyDescent="0.25">
      <c r="H39" s="18"/>
      <c r="I39" s="18"/>
      <c r="J39" s="18"/>
    </row>
    <row r="40" spans="1:31" x14ac:dyDescent="0.25">
      <c r="H40" s="18"/>
      <c r="I40" s="18"/>
      <c r="J40" s="18"/>
    </row>
    <row r="41" spans="1:31" x14ac:dyDescent="0.25">
      <c r="H41" s="18"/>
      <c r="I41" s="18"/>
      <c r="J41" s="18"/>
    </row>
    <row r="42" spans="1:31" x14ac:dyDescent="0.25">
      <c r="H42" s="18"/>
      <c r="I42" s="18"/>
      <c r="J42" s="18"/>
    </row>
    <row r="43" spans="1:31" x14ac:dyDescent="0.25">
      <c r="H43" s="18"/>
      <c r="I43" s="18"/>
      <c r="J43" s="18"/>
    </row>
    <row r="44" spans="1:31" x14ac:dyDescent="0.25">
      <c r="H44" s="18"/>
      <c r="I44" s="18"/>
      <c r="J44" s="18"/>
    </row>
    <row r="45" spans="1:31" x14ac:dyDescent="0.25">
      <c r="H45" s="18"/>
      <c r="I45" s="18"/>
      <c r="J45" s="18"/>
    </row>
    <row r="46" spans="1:31" x14ac:dyDescent="0.25">
      <c r="H46" s="18"/>
      <c r="I46" s="18"/>
      <c r="J46" s="18"/>
    </row>
    <row r="47" spans="1:31" x14ac:dyDescent="0.25">
      <c r="H47" s="18"/>
      <c r="I47" s="18"/>
      <c r="J47" s="18"/>
    </row>
    <row r="48" spans="1:31" x14ac:dyDescent="0.25">
      <c r="H48" s="18"/>
      <c r="I48" s="18"/>
      <c r="J48" s="18"/>
    </row>
    <row r="49" spans="3:10" x14ac:dyDescent="0.25">
      <c r="H49" s="18"/>
      <c r="I49" s="18"/>
      <c r="J49" s="18"/>
    </row>
    <row r="50" spans="3:10" x14ac:dyDescent="0.25">
      <c r="H50" s="18"/>
      <c r="I50" s="18"/>
      <c r="J50" s="18"/>
    </row>
    <row r="51" spans="3:10" x14ac:dyDescent="0.25">
      <c r="H51" s="18"/>
      <c r="I51" s="18"/>
      <c r="J51" s="18"/>
    </row>
    <row r="52" spans="3:10" x14ac:dyDescent="0.25">
      <c r="H52" s="16"/>
      <c r="I52" s="16"/>
      <c r="J52" s="16"/>
    </row>
    <row r="53" spans="3:10" x14ac:dyDescent="0.25">
      <c r="H53" s="18"/>
      <c r="I53" s="18"/>
      <c r="J53" s="18"/>
    </row>
    <row r="54" spans="3:10" x14ac:dyDescent="0.25">
      <c r="H54" s="18"/>
      <c r="I54" s="18"/>
      <c r="J54" s="18"/>
    </row>
    <row r="55" spans="3:10" x14ac:dyDescent="0.25">
      <c r="C55" s="12"/>
      <c r="H55" s="18"/>
      <c r="I55" s="18"/>
      <c r="J55" s="18"/>
    </row>
    <row r="56" spans="3:10" x14ac:dyDescent="0.25">
      <c r="H56" s="11"/>
      <c r="I56" s="11"/>
      <c r="J56" s="11"/>
    </row>
    <row r="57" spans="3:10" x14ac:dyDescent="0.25">
      <c r="H57" s="11"/>
      <c r="I57" s="11"/>
      <c r="J57" s="11"/>
    </row>
    <row r="58" spans="3:10" x14ac:dyDescent="0.25">
      <c r="H58" s="11"/>
      <c r="I58" s="11"/>
      <c r="J58" s="11"/>
    </row>
    <row r="59" spans="3:10" x14ac:dyDescent="0.25">
      <c r="H59" s="11"/>
      <c r="I59" s="11"/>
      <c r="J59" s="11"/>
    </row>
    <row r="60" spans="3:10" x14ac:dyDescent="0.25">
      <c r="H60" s="11"/>
      <c r="I60" s="11"/>
      <c r="J60" s="11"/>
    </row>
    <row r="61" spans="3:10" x14ac:dyDescent="0.25">
      <c r="H61" s="11"/>
      <c r="I61" s="11"/>
      <c r="J61" s="11"/>
    </row>
    <row r="62" spans="3:10" x14ac:dyDescent="0.25">
      <c r="H62" s="11"/>
      <c r="I62" s="11"/>
      <c r="J62" s="11"/>
    </row>
    <row r="63" spans="3:10" x14ac:dyDescent="0.25">
      <c r="H63" s="11"/>
      <c r="I63" s="11"/>
      <c r="J63" s="11"/>
    </row>
    <row r="64" spans="3:10" x14ac:dyDescent="0.25">
      <c r="H64" s="11"/>
      <c r="I64" s="11"/>
      <c r="J64" s="11"/>
    </row>
    <row r="65" spans="8:10" x14ac:dyDescent="0.25">
      <c r="H65" s="11"/>
      <c r="I65" s="11"/>
      <c r="J65" s="11"/>
    </row>
    <row r="66" spans="8:10" x14ac:dyDescent="0.25">
      <c r="H66" s="11"/>
      <c r="I66" s="11"/>
      <c r="J66" s="11"/>
    </row>
    <row r="67" spans="8:10" x14ac:dyDescent="0.25">
      <c r="H67" s="11"/>
      <c r="I67" s="11"/>
      <c r="J67" s="11"/>
    </row>
    <row r="68" spans="8:10" x14ac:dyDescent="0.25">
      <c r="H68" s="11"/>
      <c r="I68" s="11"/>
      <c r="J68" s="11"/>
    </row>
    <row r="69" spans="8:10" x14ac:dyDescent="0.25">
      <c r="H69" s="11"/>
      <c r="I69" s="11"/>
      <c r="J69" s="11"/>
    </row>
    <row r="70" spans="8:10" x14ac:dyDescent="0.25">
      <c r="H70" s="11"/>
      <c r="I70" s="11"/>
      <c r="J70" s="11"/>
    </row>
    <row r="71" spans="8:10" x14ac:dyDescent="0.25">
      <c r="H71" s="11"/>
      <c r="I71" s="11"/>
      <c r="J71" s="11"/>
    </row>
    <row r="72" spans="8:10" x14ac:dyDescent="0.25">
      <c r="H72" s="11"/>
      <c r="I72" s="11"/>
      <c r="J72" s="11"/>
    </row>
    <row r="73" spans="8:10" x14ac:dyDescent="0.25">
      <c r="H73" s="11"/>
      <c r="I73" s="11"/>
      <c r="J73" s="11"/>
    </row>
    <row r="74" spans="8:10" x14ac:dyDescent="0.25">
      <c r="H74" s="11"/>
      <c r="I74" s="11"/>
      <c r="J74" s="11"/>
    </row>
    <row r="75" spans="8:10" x14ac:dyDescent="0.25">
      <c r="H75" s="11"/>
      <c r="I75" s="11"/>
      <c r="J75" s="11"/>
    </row>
    <row r="76" spans="8:10" x14ac:dyDescent="0.25">
      <c r="H76" s="11"/>
      <c r="I76" s="11"/>
      <c r="J76" s="11"/>
    </row>
    <row r="77" spans="8:10" x14ac:dyDescent="0.25">
      <c r="H77" s="11"/>
      <c r="I77" s="11"/>
      <c r="J77" s="11"/>
    </row>
    <row r="78" spans="8:10" x14ac:dyDescent="0.25">
      <c r="H78" s="11"/>
      <c r="I78" s="11"/>
      <c r="J78" s="11"/>
    </row>
    <row r="79" spans="8:10" x14ac:dyDescent="0.25">
      <c r="H79" s="11"/>
      <c r="I79" s="11"/>
      <c r="J79" s="11"/>
    </row>
    <row r="80" spans="8:10" x14ac:dyDescent="0.25">
      <c r="H80" s="11"/>
      <c r="I80" s="11"/>
      <c r="J80" s="11"/>
    </row>
    <row r="81" spans="8:10" x14ac:dyDescent="0.25">
      <c r="H81" s="11"/>
      <c r="I81" s="11"/>
      <c r="J81" s="11"/>
    </row>
    <row r="82" spans="8:10" x14ac:dyDescent="0.25">
      <c r="H82" s="11"/>
      <c r="I82" s="11"/>
      <c r="J82" s="11"/>
    </row>
    <row r="83" spans="8:10" x14ac:dyDescent="0.25">
      <c r="H83" s="11"/>
      <c r="I83" s="11"/>
      <c r="J83" s="11"/>
    </row>
    <row r="84" spans="8:10" x14ac:dyDescent="0.25">
      <c r="H84" s="11"/>
      <c r="I84" s="11"/>
      <c r="J84" s="11"/>
    </row>
    <row r="85" spans="8:10" x14ac:dyDescent="0.25">
      <c r="H85" s="11"/>
      <c r="I85" s="11"/>
      <c r="J85" s="11"/>
    </row>
    <row r="86" spans="8:10" x14ac:dyDescent="0.25">
      <c r="H86" s="11"/>
      <c r="I86" s="11"/>
      <c r="J86" s="11"/>
    </row>
    <row r="87" spans="8:10" x14ac:dyDescent="0.25">
      <c r="H87" s="11"/>
      <c r="I87" s="11"/>
      <c r="J87" s="11"/>
    </row>
    <row r="88" spans="8:10" x14ac:dyDescent="0.25">
      <c r="H88" s="11"/>
      <c r="I88" s="11"/>
      <c r="J88" s="11"/>
    </row>
    <row r="89" spans="8:10" x14ac:dyDescent="0.25">
      <c r="H89" s="11"/>
      <c r="I89" s="11"/>
      <c r="J89" s="11"/>
    </row>
    <row r="90" spans="8:10" x14ac:dyDescent="0.25">
      <c r="H90" s="11"/>
      <c r="I90" s="11"/>
      <c r="J90" s="11"/>
    </row>
    <row r="91" spans="8:10" x14ac:dyDescent="0.25">
      <c r="H91" s="11"/>
      <c r="I91" s="11"/>
      <c r="J91" s="11"/>
    </row>
    <row r="92" spans="8:10" x14ac:dyDescent="0.25">
      <c r="H92" s="11"/>
      <c r="I92" s="11"/>
      <c r="J92" s="11"/>
    </row>
    <row r="93" spans="8:10" x14ac:dyDescent="0.25">
      <c r="H93" s="11"/>
      <c r="I93" s="11"/>
      <c r="J93" s="11"/>
    </row>
    <row r="94" spans="8:10" x14ac:dyDescent="0.25">
      <c r="H94" s="11"/>
      <c r="I94" s="11"/>
      <c r="J94" s="11"/>
    </row>
    <row r="95" spans="8:10" x14ac:dyDescent="0.25">
      <c r="H95" s="11"/>
      <c r="I95" s="11"/>
      <c r="J95" s="11"/>
    </row>
    <row r="96" spans="8:10" x14ac:dyDescent="0.25">
      <c r="H96" s="11"/>
      <c r="I96" s="11"/>
      <c r="J96" s="11"/>
    </row>
    <row r="97" spans="8:10" x14ac:dyDescent="0.25">
      <c r="H97" s="11"/>
      <c r="I97" s="11"/>
      <c r="J97" s="11"/>
    </row>
    <row r="98" spans="8:10" x14ac:dyDescent="0.25">
      <c r="H98" s="11"/>
      <c r="I98" s="11"/>
      <c r="J98" s="11"/>
    </row>
    <row r="99" spans="8:10" x14ac:dyDescent="0.25">
      <c r="H99" s="11"/>
      <c r="I99" s="11"/>
      <c r="J99" s="11"/>
    </row>
    <row r="100" spans="8:10" x14ac:dyDescent="0.25">
      <c r="H100" s="11"/>
      <c r="I100" s="11"/>
      <c r="J100" s="11"/>
    </row>
    <row r="101" spans="8:10" x14ac:dyDescent="0.25">
      <c r="H101" s="11"/>
      <c r="I101" s="11"/>
      <c r="J101" s="11"/>
    </row>
    <row r="102" spans="8:10" x14ac:dyDescent="0.25">
      <c r="H102" s="11"/>
      <c r="I102" s="11"/>
      <c r="J102" s="11"/>
    </row>
    <row r="103" spans="8:10" x14ac:dyDescent="0.25">
      <c r="H103" s="11"/>
      <c r="I103" s="11"/>
      <c r="J103" s="11"/>
    </row>
    <row r="104" spans="8:10" x14ac:dyDescent="0.25">
      <c r="H104" s="11"/>
      <c r="I104" s="11"/>
      <c r="J104" s="11"/>
    </row>
    <row r="105" spans="8:10" x14ac:dyDescent="0.25">
      <c r="H105" s="11"/>
      <c r="I105" s="11"/>
      <c r="J105" s="11"/>
    </row>
    <row r="106" spans="8:10" x14ac:dyDescent="0.25">
      <c r="H106" s="11"/>
      <c r="I106" s="11"/>
      <c r="J106" s="11"/>
    </row>
    <row r="107" spans="8:10" x14ac:dyDescent="0.25">
      <c r="H107" s="11"/>
      <c r="I107" s="11"/>
      <c r="J107" s="11"/>
    </row>
    <row r="108" spans="8:10" x14ac:dyDescent="0.25">
      <c r="H108" s="11"/>
      <c r="I108" s="11"/>
      <c r="J108" s="11"/>
    </row>
    <row r="109" spans="8:10" x14ac:dyDescent="0.25">
      <c r="H109" s="11"/>
      <c r="I109" s="11"/>
      <c r="J109" s="11"/>
    </row>
    <row r="110" spans="8:10" x14ac:dyDescent="0.25">
      <c r="H110" s="11"/>
      <c r="I110" s="11"/>
      <c r="J110" s="11"/>
    </row>
    <row r="111" spans="8:10" x14ac:dyDescent="0.25">
      <c r="H111" s="11"/>
      <c r="I111" s="11"/>
      <c r="J111" s="11"/>
    </row>
    <row r="112" spans="8:10" x14ac:dyDescent="0.25">
      <c r="H112" s="11"/>
      <c r="I112" s="11"/>
      <c r="J112" s="11"/>
    </row>
    <row r="113" spans="8:10" x14ac:dyDescent="0.25">
      <c r="H113" s="11"/>
      <c r="I113" s="11"/>
      <c r="J113" s="11"/>
    </row>
    <row r="114" spans="8:10" x14ac:dyDescent="0.25">
      <c r="H114" s="11"/>
      <c r="I114" s="11"/>
      <c r="J114" s="11"/>
    </row>
    <row r="115" spans="8:10" x14ac:dyDescent="0.25">
      <c r="H115" s="11"/>
      <c r="I115" s="11"/>
      <c r="J115" s="11"/>
    </row>
    <row r="116" spans="8:10" x14ac:dyDescent="0.25">
      <c r="H116" s="11"/>
      <c r="I116" s="11"/>
      <c r="J116" s="11"/>
    </row>
    <row r="117" spans="8:10" x14ac:dyDescent="0.25">
      <c r="H117" s="11"/>
      <c r="I117" s="11"/>
      <c r="J117" s="11"/>
    </row>
    <row r="118" spans="8:10" x14ac:dyDescent="0.25">
      <c r="H118" s="11"/>
      <c r="I118" s="11"/>
      <c r="J118" s="11"/>
    </row>
    <row r="119" spans="8:10" x14ac:dyDescent="0.25">
      <c r="H119" s="11"/>
      <c r="I119" s="11"/>
      <c r="J119" s="11"/>
    </row>
    <row r="120" spans="8:10" x14ac:dyDescent="0.25">
      <c r="H120" s="11"/>
      <c r="I120" s="11"/>
      <c r="J120" s="11"/>
    </row>
    <row r="121" spans="8:10" x14ac:dyDescent="0.25">
      <c r="H121" s="11"/>
      <c r="I121" s="11"/>
      <c r="J121" s="11"/>
    </row>
    <row r="122" spans="8:10" x14ac:dyDescent="0.25">
      <c r="H122" s="11"/>
      <c r="I122" s="11"/>
      <c r="J122" s="11"/>
    </row>
    <row r="123" spans="8:10" x14ac:dyDescent="0.25">
      <c r="H123" s="11"/>
      <c r="I123" s="11"/>
      <c r="J123" s="11"/>
    </row>
    <row r="124" spans="8:10" x14ac:dyDescent="0.25">
      <c r="H124" s="11"/>
      <c r="I124" s="11"/>
      <c r="J124" s="11"/>
    </row>
    <row r="125" spans="8:10" x14ac:dyDescent="0.25">
      <c r="H125" s="11"/>
      <c r="I125" s="11"/>
      <c r="J125" s="11"/>
    </row>
    <row r="126" spans="8:10" x14ac:dyDescent="0.25">
      <c r="H126" s="11"/>
      <c r="I126" s="11"/>
      <c r="J126" s="11"/>
    </row>
    <row r="127" spans="8:10" x14ac:dyDescent="0.25">
      <c r="H127" s="11"/>
      <c r="I127" s="11"/>
      <c r="J127" s="11"/>
    </row>
    <row r="128" spans="8:10" x14ac:dyDescent="0.25">
      <c r="H128" s="11"/>
      <c r="I128" s="11"/>
      <c r="J128" s="11"/>
    </row>
    <row r="129" spans="8:10" x14ac:dyDescent="0.25">
      <c r="H129" s="11"/>
      <c r="I129" s="11"/>
      <c r="J129" s="11"/>
    </row>
    <row r="130" spans="8:10" x14ac:dyDescent="0.25">
      <c r="H130" s="11"/>
      <c r="I130" s="11"/>
      <c r="J130" s="11"/>
    </row>
    <row r="131" spans="8:10" x14ac:dyDescent="0.25">
      <c r="H131" s="11"/>
      <c r="I131" s="11"/>
      <c r="J131" s="11"/>
    </row>
    <row r="132" spans="8:10" x14ac:dyDescent="0.25">
      <c r="H132" s="11"/>
      <c r="I132" s="11"/>
      <c r="J132" s="11"/>
    </row>
    <row r="133" spans="8:10" x14ac:dyDescent="0.25">
      <c r="H133" s="11"/>
      <c r="I133" s="11"/>
      <c r="J133" s="11"/>
    </row>
    <row r="134" spans="8:10" x14ac:dyDescent="0.25">
      <c r="H134" s="11"/>
      <c r="I134" s="11"/>
      <c r="J134" s="11"/>
    </row>
    <row r="135" spans="8:10" x14ac:dyDescent="0.25">
      <c r="H135" s="11"/>
      <c r="I135" s="11"/>
      <c r="J135" s="11"/>
    </row>
    <row r="136" spans="8:10" x14ac:dyDescent="0.25">
      <c r="H136" s="11"/>
      <c r="I136" s="11"/>
      <c r="J136" s="11"/>
    </row>
    <row r="137" spans="8:10" x14ac:dyDescent="0.25">
      <c r="H137" s="11"/>
      <c r="I137" s="11"/>
      <c r="J137" s="11"/>
    </row>
    <row r="138" spans="8:10" x14ac:dyDescent="0.25">
      <c r="H138" s="11"/>
      <c r="I138" s="11"/>
      <c r="J138" s="11"/>
    </row>
    <row r="139" spans="8:10" x14ac:dyDescent="0.25">
      <c r="H139" s="11"/>
      <c r="I139" s="11"/>
      <c r="J139" s="11"/>
    </row>
    <row r="140" spans="8:10" x14ac:dyDescent="0.25">
      <c r="H140" s="11"/>
      <c r="I140" s="11"/>
      <c r="J140" s="11"/>
    </row>
    <row r="141" spans="8:10" x14ac:dyDescent="0.25">
      <c r="H141" s="11"/>
      <c r="I141" s="11"/>
      <c r="J141" s="11"/>
    </row>
    <row r="142" spans="8:10" x14ac:dyDescent="0.25">
      <c r="H142" s="11"/>
      <c r="I142" s="11"/>
      <c r="J142" s="11"/>
    </row>
    <row r="143" spans="8:10" x14ac:dyDescent="0.25">
      <c r="H143" s="11"/>
      <c r="I143" s="11"/>
      <c r="J143" s="11"/>
    </row>
    <row r="144" spans="8:10" x14ac:dyDescent="0.25">
      <c r="H144" s="11"/>
      <c r="I144" s="11"/>
      <c r="J144" s="11"/>
    </row>
    <row r="145" spans="8:10" x14ac:dyDescent="0.25">
      <c r="H145" s="11"/>
      <c r="I145" s="11"/>
      <c r="J145" s="11"/>
    </row>
    <row r="146" spans="8:10" x14ac:dyDescent="0.25">
      <c r="H146" s="11"/>
      <c r="I146" s="11"/>
      <c r="J146" s="11"/>
    </row>
    <row r="147" spans="8:10" x14ac:dyDescent="0.25">
      <c r="H147" s="11"/>
      <c r="I147" s="11"/>
      <c r="J147" s="11"/>
    </row>
    <row r="148" spans="8:10" x14ac:dyDescent="0.25">
      <c r="H148" s="11"/>
      <c r="I148" s="11"/>
      <c r="J148" s="11"/>
    </row>
    <row r="149" spans="8:10" x14ac:dyDescent="0.25">
      <c r="H149" s="11"/>
      <c r="I149" s="11"/>
      <c r="J149" s="11"/>
    </row>
    <row r="150" spans="8:10" x14ac:dyDescent="0.25">
      <c r="H150" s="11"/>
      <c r="I150" s="11"/>
      <c r="J150" s="11"/>
    </row>
    <row r="151" spans="8:10" x14ac:dyDescent="0.25">
      <c r="H151" s="11"/>
      <c r="I151" s="11"/>
      <c r="J151" s="11"/>
    </row>
    <row r="152" spans="8:10" x14ac:dyDescent="0.25">
      <c r="H152" s="11"/>
      <c r="I152" s="11"/>
      <c r="J152" s="11"/>
    </row>
    <row r="153" spans="8:10" x14ac:dyDescent="0.25">
      <c r="H153" s="11"/>
      <c r="I153" s="11"/>
      <c r="J153" s="11"/>
    </row>
    <row r="154" spans="8:10" x14ac:dyDescent="0.25">
      <c r="H154" s="11"/>
      <c r="I154" s="11"/>
      <c r="J154" s="11"/>
    </row>
    <row r="155" spans="8:10" x14ac:dyDescent="0.25">
      <c r="H155" s="11"/>
      <c r="I155" s="11"/>
      <c r="J155" s="11"/>
    </row>
    <row r="156" spans="8:10" x14ac:dyDescent="0.25">
      <c r="H156" s="11"/>
      <c r="I156" s="11"/>
      <c r="J156" s="11"/>
    </row>
    <row r="157" spans="8:10" x14ac:dyDescent="0.25">
      <c r="H157" s="11"/>
      <c r="I157" s="11"/>
      <c r="J157" s="11"/>
    </row>
    <row r="158" spans="8:10" x14ac:dyDescent="0.25">
      <c r="H158" s="11"/>
      <c r="I158" s="11"/>
      <c r="J158" s="11"/>
    </row>
    <row r="159" spans="8:10" x14ac:dyDescent="0.25">
      <c r="H159" s="11"/>
      <c r="I159" s="11"/>
      <c r="J159" s="11"/>
    </row>
    <row r="160" spans="8:10" x14ac:dyDescent="0.25">
      <c r="H160" s="11"/>
      <c r="I160" s="11"/>
      <c r="J160" s="11"/>
    </row>
    <row r="161" spans="8:10" x14ac:dyDescent="0.25">
      <c r="H161" s="11"/>
      <c r="I161" s="11"/>
      <c r="J161" s="11"/>
    </row>
    <row r="162" spans="8:10" x14ac:dyDescent="0.25">
      <c r="H162" s="11"/>
      <c r="I162" s="11"/>
      <c r="J162" s="11"/>
    </row>
    <row r="163" spans="8:10" x14ac:dyDescent="0.25">
      <c r="H163" s="11"/>
      <c r="I163" s="11"/>
      <c r="J163" s="11"/>
    </row>
    <row r="164" spans="8:10" x14ac:dyDescent="0.25">
      <c r="H164" s="11"/>
      <c r="I164" s="11"/>
      <c r="J164" s="11"/>
    </row>
    <row r="165" spans="8:10" x14ac:dyDescent="0.25">
      <c r="H165" s="11"/>
      <c r="I165" s="11"/>
      <c r="J165" s="11"/>
    </row>
    <row r="166" spans="8:10" x14ac:dyDescent="0.25">
      <c r="H166" s="11"/>
      <c r="I166" s="11"/>
      <c r="J166" s="11"/>
    </row>
    <row r="167" spans="8:10" x14ac:dyDescent="0.25">
      <c r="H167" s="11"/>
      <c r="I167" s="11"/>
      <c r="J167" s="11"/>
    </row>
    <row r="168" spans="8:10" x14ac:dyDescent="0.25">
      <c r="H168" s="11"/>
      <c r="I168" s="11"/>
      <c r="J168" s="11"/>
    </row>
    <row r="169" spans="8:10" x14ac:dyDescent="0.25">
      <c r="H169" s="11"/>
      <c r="I169" s="11"/>
      <c r="J169" s="11"/>
    </row>
    <row r="170" spans="8:10" x14ac:dyDescent="0.25">
      <c r="H170" s="11"/>
      <c r="I170" s="11"/>
      <c r="J170" s="11"/>
    </row>
    <row r="171" spans="8:10" x14ac:dyDescent="0.25">
      <c r="H171" s="11"/>
      <c r="I171" s="11"/>
      <c r="J171" s="11"/>
    </row>
    <row r="172" spans="8:10" x14ac:dyDescent="0.25">
      <c r="H172" s="11"/>
      <c r="I172" s="11"/>
      <c r="J172" s="11"/>
    </row>
    <row r="173" spans="8:10" x14ac:dyDescent="0.25">
      <c r="H173" s="11"/>
      <c r="I173" s="11"/>
      <c r="J173" s="11"/>
    </row>
    <row r="174" spans="8:10" x14ac:dyDescent="0.25">
      <c r="H174" s="11"/>
      <c r="I174" s="11"/>
      <c r="J174" s="11"/>
    </row>
    <row r="175" spans="8:10" x14ac:dyDescent="0.25">
      <c r="H175" s="11"/>
      <c r="I175" s="11"/>
      <c r="J175" s="11"/>
    </row>
    <row r="176" spans="8:10" x14ac:dyDescent="0.25">
      <c r="H176" s="11"/>
      <c r="I176" s="11"/>
      <c r="J176" s="11"/>
    </row>
    <row r="177" spans="8:10" x14ac:dyDescent="0.25">
      <c r="H177" s="11"/>
      <c r="I177" s="11"/>
      <c r="J177" s="11"/>
    </row>
    <row r="178" spans="8:10" x14ac:dyDescent="0.25">
      <c r="H178" s="11"/>
      <c r="I178" s="11"/>
      <c r="J178" s="11"/>
    </row>
    <row r="179" spans="8:10" x14ac:dyDescent="0.25">
      <c r="H179" s="11"/>
      <c r="I179" s="11"/>
      <c r="J179" s="11"/>
    </row>
    <row r="180" spans="8:10" x14ac:dyDescent="0.25">
      <c r="H180" s="11"/>
      <c r="I180" s="11"/>
      <c r="J180" s="11"/>
    </row>
    <row r="181" spans="8:10" x14ac:dyDescent="0.25">
      <c r="H181" s="11"/>
      <c r="I181" s="11"/>
      <c r="J181" s="11"/>
    </row>
    <row r="182" spans="8:10" x14ac:dyDescent="0.25">
      <c r="H182" s="11"/>
      <c r="I182" s="11"/>
      <c r="J182" s="11"/>
    </row>
    <row r="183" spans="8:10" x14ac:dyDescent="0.25">
      <c r="H183" s="11"/>
      <c r="I183" s="11"/>
      <c r="J183" s="11"/>
    </row>
    <row r="184" spans="8:10" x14ac:dyDescent="0.25">
      <c r="H184" s="11"/>
      <c r="I184" s="11"/>
      <c r="J184" s="11"/>
    </row>
    <row r="185" spans="8:10" x14ac:dyDescent="0.25">
      <c r="H185" s="11"/>
      <c r="I185" s="11"/>
      <c r="J185" s="11"/>
    </row>
    <row r="186" spans="8:10" x14ac:dyDescent="0.25">
      <c r="H186" s="11"/>
      <c r="I186" s="11"/>
      <c r="J186" s="11"/>
    </row>
    <row r="187" spans="8:10" x14ac:dyDescent="0.25">
      <c r="H187" s="11"/>
      <c r="I187" s="11"/>
      <c r="J187" s="11"/>
    </row>
    <row r="188" spans="8:10" x14ac:dyDescent="0.25">
      <c r="H188" s="11"/>
      <c r="I188" s="11"/>
      <c r="J188" s="11"/>
    </row>
    <row r="189" spans="8:10" x14ac:dyDescent="0.25">
      <c r="H189" s="11"/>
      <c r="I189" s="11"/>
      <c r="J189" s="11"/>
    </row>
    <row r="190" spans="8:10" x14ac:dyDescent="0.25">
      <c r="H190" s="11"/>
      <c r="I190" s="11"/>
      <c r="J190" s="11"/>
    </row>
    <row r="191" spans="8:10" x14ac:dyDescent="0.25">
      <c r="H191" s="11"/>
      <c r="I191" s="11"/>
      <c r="J191" s="11"/>
    </row>
    <row r="192" spans="8:10" x14ac:dyDescent="0.25">
      <c r="H192" s="11"/>
      <c r="I192" s="11"/>
      <c r="J192" s="11"/>
    </row>
    <row r="193" spans="8:10" x14ac:dyDescent="0.25">
      <c r="H193" s="11"/>
      <c r="I193" s="11"/>
      <c r="J193" s="11"/>
    </row>
    <row r="194" spans="8:10" x14ac:dyDescent="0.25">
      <c r="H194" s="11"/>
      <c r="I194" s="11"/>
      <c r="J194" s="11"/>
    </row>
    <row r="195" spans="8:10" x14ac:dyDescent="0.25">
      <c r="H195" s="11"/>
      <c r="I195" s="11"/>
      <c r="J195" s="11"/>
    </row>
    <row r="196" spans="8:10" x14ac:dyDescent="0.25">
      <c r="H196" s="11"/>
      <c r="I196" s="11"/>
      <c r="J196" s="11"/>
    </row>
    <row r="197" spans="8:10" x14ac:dyDescent="0.25">
      <c r="H197" s="11"/>
      <c r="I197" s="11"/>
      <c r="J197" s="11"/>
    </row>
    <row r="198" spans="8:10" x14ac:dyDescent="0.25">
      <c r="H198" s="11"/>
      <c r="I198" s="11"/>
      <c r="J198" s="11"/>
    </row>
    <row r="199" spans="8:10" x14ac:dyDescent="0.25">
      <c r="H199" s="11"/>
      <c r="I199" s="11"/>
      <c r="J199" s="11"/>
    </row>
    <row r="200" spans="8:10" x14ac:dyDescent="0.25">
      <c r="H200" s="11"/>
      <c r="I200" s="11"/>
      <c r="J200" s="11"/>
    </row>
    <row r="201" spans="8:10" x14ac:dyDescent="0.25">
      <c r="H201" s="11"/>
      <c r="I201" s="11"/>
      <c r="J201" s="11"/>
    </row>
    <row r="202" spans="8:10" x14ac:dyDescent="0.25">
      <c r="H202" s="11"/>
      <c r="I202" s="11"/>
      <c r="J202" s="11"/>
    </row>
    <row r="203" spans="8:10" x14ac:dyDescent="0.25">
      <c r="H203" s="11"/>
      <c r="I203" s="11"/>
      <c r="J203" s="11"/>
    </row>
    <row r="204" spans="8:10" x14ac:dyDescent="0.25">
      <c r="H204" s="11"/>
      <c r="I204" s="11"/>
      <c r="J204" s="11"/>
    </row>
    <row r="205" spans="8:10" x14ac:dyDescent="0.25">
      <c r="H205" s="11"/>
      <c r="I205" s="11"/>
      <c r="J205" s="11"/>
    </row>
    <row r="206" spans="8:10" x14ac:dyDescent="0.25">
      <c r="H206" s="11"/>
      <c r="I206" s="11"/>
      <c r="J206" s="11"/>
    </row>
    <row r="207" spans="8:10" x14ac:dyDescent="0.25">
      <c r="H207" s="11"/>
      <c r="I207" s="11"/>
      <c r="J207" s="11"/>
    </row>
    <row r="208" spans="8:10" x14ac:dyDescent="0.25">
      <c r="H208" s="11"/>
      <c r="I208" s="11"/>
      <c r="J208" s="11"/>
    </row>
    <row r="209" spans="8:10" x14ac:dyDescent="0.25">
      <c r="H209" s="11"/>
      <c r="I209" s="11"/>
      <c r="J209" s="11"/>
    </row>
    <row r="210" spans="8:10" x14ac:dyDescent="0.25">
      <c r="H210" s="11"/>
      <c r="I210" s="11"/>
      <c r="J210" s="11"/>
    </row>
    <row r="211" spans="8:10" x14ac:dyDescent="0.25">
      <c r="H211" s="11"/>
      <c r="I211" s="11"/>
      <c r="J211" s="11"/>
    </row>
    <row r="212" spans="8:10" x14ac:dyDescent="0.25">
      <c r="H212" s="11"/>
      <c r="I212" s="11"/>
      <c r="J212" s="11"/>
    </row>
    <row r="213" spans="8:10" x14ac:dyDescent="0.25">
      <c r="H213" s="11"/>
      <c r="I213" s="11"/>
      <c r="J213" s="11"/>
    </row>
    <row r="214" spans="8:10" x14ac:dyDescent="0.25">
      <c r="H214" s="11"/>
      <c r="I214" s="11"/>
      <c r="J214" s="11"/>
    </row>
    <row r="215" spans="8:10" x14ac:dyDescent="0.25">
      <c r="H215" s="11"/>
      <c r="I215" s="11"/>
      <c r="J215" s="11"/>
    </row>
    <row r="216" spans="8:10" x14ac:dyDescent="0.25">
      <c r="H216" s="11"/>
      <c r="I216" s="11"/>
      <c r="J216" s="11"/>
    </row>
    <row r="217" spans="8:10" x14ac:dyDescent="0.25">
      <c r="H217" s="11"/>
      <c r="I217" s="11"/>
      <c r="J217" s="11"/>
    </row>
    <row r="218" spans="8:10" x14ac:dyDescent="0.25">
      <c r="H218" s="11"/>
      <c r="I218" s="11"/>
      <c r="J218" s="11"/>
    </row>
    <row r="219" spans="8:10" x14ac:dyDescent="0.25">
      <c r="H219" s="11"/>
      <c r="I219" s="11"/>
      <c r="J219" s="11"/>
    </row>
    <row r="220" spans="8:10" x14ac:dyDescent="0.25">
      <c r="H220" s="11"/>
      <c r="I220" s="11"/>
      <c r="J220" s="11"/>
    </row>
    <row r="221" spans="8:10" x14ac:dyDescent="0.25">
      <c r="H221" s="11"/>
      <c r="I221" s="11"/>
      <c r="J221" s="11"/>
    </row>
    <row r="222" spans="8:10" x14ac:dyDescent="0.25">
      <c r="H222" s="11"/>
      <c r="I222" s="11"/>
      <c r="J222" s="11"/>
    </row>
    <row r="223" spans="8:10" x14ac:dyDescent="0.25">
      <c r="H223" s="11"/>
      <c r="I223" s="11"/>
      <c r="J223" s="11"/>
    </row>
    <row r="224" spans="8:10" x14ac:dyDescent="0.25">
      <c r="H224" s="11"/>
      <c r="I224" s="11"/>
      <c r="J224" s="11"/>
    </row>
    <row r="225" spans="8:10" x14ac:dyDescent="0.25">
      <c r="H225" s="11"/>
      <c r="I225" s="11"/>
      <c r="J225" s="11"/>
    </row>
    <row r="226" spans="8:10" x14ac:dyDescent="0.25">
      <c r="H226" s="11"/>
      <c r="I226" s="11"/>
      <c r="J226" s="11"/>
    </row>
    <row r="227" spans="8:10" x14ac:dyDescent="0.25">
      <c r="H227" s="11"/>
      <c r="I227" s="11"/>
      <c r="J227" s="11"/>
    </row>
    <row r="228" spans="8:10" x14ac:dyDescent="0.25">
      <c r="H228" s="11"/>
      <c r="I228" s="11"/>
      <c r="J228" s="11"/>
    </row>
    <row r="229" spans="8:10" x14ac:dyDescent="0.25">
      <c r="H229" s="11"/>
      <c r="I229" s="11"/>
      <c r="J229" s="11"/>
    </row>
    <row r="230" spans="8:10" x14ac:dyDescent="0.25">
      <c r="H230" s="11"/>
      <c r="I230" s="11"/>
      <c r="J230" s="11"/>
    </row>
    <row r="231" spans="8:10" x14ac:dyDescent="0.25">
      <c r="H231" s="11"/>
      <c r="I231" s="11"/>
      <c r="J231" s="11"/>
    </row>
    <row r="232" spans="8:10" x14ac:dyDescent="0.25">
      <c r="H232" s="11"/>
      <c r="I232" s="11"/>
      <c r="J232" s="11"/>
    </row>
    <row r="233" spans="8:10" x14ac:dyDescent="0.25">
      <c r="H233" s="11"/>
      <c r="I233" s="11"/>
      <c r="J233" s="11"/>
    </row>
    <row r="234" spans="8:10" x14ac:dyDescent="0.25">
      <c r="H234" s="11"/>
      <c r="I234" s="11"/>
      <c r="J234" s="11"/>
    </row>
    <row r="235" spans="8:10" x14ac:dyDescent="0.25">
      <c r="H235" s="11"/>
      <c r="I235" s="11"/>
      <c r="J235" s="11"/>
    </row>
    <row r="236" spans="8:10" x14ac:dyDescent="0.25">
      <c r="H236" s="11"/>
      <c r="I236" s="11"/>
      <c r="J236" s="11"/>
    </row>
    <row r="237" spans="8:10" x14ac:dyDescent="0.25">
      <c r="H237" s="11"/>
      <c r="I237" s="11"/>
      <c r="J237" s="11"/>
    </row>
    <row r="238" spans="8:10" x14ac:dyDescent="0.25">
      <c r="H238" s="11"/>
      <c r="I238" s="11"/>
      <c r="J238" s="11"/>
    </row>
    <row r="239" spans="8:10" x14ac:dyDescent="0.25">
      <c r="H239" s="11"/>
      <c r="I239" s="11"/>
      <c r="J239" s="11"/>
    </row>
    <row r="240" spans="8:10" x14ac:dyDescent="0.25">
      <c r="H240" s="11"/>
      <c r="I240" s="11"/>
      <c r="J240" s="11"/>
    </row>
    <row r="241" spans="8:10" x14ac:dyDescent="0.25">
      <c r="H241" s="11"/>
      <c r="I241" s="11"/>
      <c r="J241" s="11"/>
    </row>
    <row r="242" spans="8:10" x14ac:dyDescent="0.25">
      <c r="H242" s="11"/>
      <c r="I242" s="11"/>
      <c r="J242" s="11"/>
    </row>
    <row r="243" spans="8:10" x14ac:dyDescent="0.25">
      <c r="H243" s="11"/>
      <c r="I243" s="11"/>
      <c r="J243" s="11"/>
    </row>
    <row r="244" spans="8:10" x14ac:dyDescent="0.25">
      <c r="H244" s="11"/>
      <c r="I244" s="11"/>
      <c r="J244" s="11"/>
    </row>
    <row r="245" spans="8:10" x14ac:dyDescent="0.25">
      <c r="H245" s="11"/>
      <c r="I245" s="11"/>
      <c r="J245" s="11"/>
    </row>
    <row r="246" spans="8:10" x14ac:dyDescent="0.25">
      <c r="H246" s="11"/>
      <c r="I246" s="11"/>
      <c r="J246" s="11"/>
    </row>
    <row r="247" spans="8:10" x14ac:dyDescent="0.25">
      <c r="H247" s="11"/>
      <c r="I247" s="11"/>
      <c r="J247" s="11"/>
    </row>
    <row r="248" spans="8:10" x14ac:dyDescent="0.25">
      <c r="H248" s="11"/>
      <c r="I248" s="11"/>
      <c r="J248" s="11"/>
    </row>
    <row r="249" spans="8:10" x14ac:dyDescent="0.25">
      <c r="H249" s="11"/>
      <c r="I249" s="11"/>
      <c r="J249" s="11"/>
    </row>
    <row r="250" spans="8:10" x14ac:dyDescent="0.25">
      <c r="H250" s="11"/>
      <c r="I250" s="11"/>
      <c r="J250" s="11"/>
    </row>
    <row r="251" spans="8:10" x14ac:dyDescent="0.25">
      <c r="H251" s="11"/>
      <c r="I251" s="11"/>
      <c r="J251" s="11"/>
    </row>
    <row r="252" spans="8:10" x14ac:dyDescent="0.25">
      <c r="H252" s="11"/>
      <c r="I252" s="11"/>
      <c r="J252" s="11"/>
    </row>
    <row r="253" spans="8:10" x14ac:dyDescent="0.25">
      <c r="H253" s="11"/>
      <c r="I253" s="11"/>
      <c r="J253" s="11"/>
    </row>
    <row r="254" spans="8:10" x14ac:dyDescent="0.25">
      <c r="H254" s="11"/>
      <c r="I254" s="11"/>
      <c r="J254" s="11"/>
    </row>
    <row r="255" spans="8:10" x14ac:dyDescent="0.25">
      <c r="H255" s="11"/>
      <c r="I255" s="11"/>
      <c r="J255" s="11"/>
    </row>
    <row r="256" spans="8:10" x14ac:dyDescent="0.25">
      <c r="H256" s="11"/>
      <c r="I256" s="11"/>
      <c r="J256" s="11"/>
    </row>
    <row r="257" spans="8:10" x14ac:dyDescent="0.25">
      <c r="H257" s="11"/>
      <c r="I257" s="11"/>
      <c r="J257" s="11"/>
    </row>
    <row r="258" spans="8:10" x14ac:dyDescent="0.25">
      <c r="H258" s="11"/>
      <c r="I258" s="11"/>
      <c r="J258" s="11"/>
    </row>
    <row r="259" spans="8:10" x14ac:dyDescent="0.25">
      <c r="H259" s="11"/>
      <c r="I259" s="11"/>
      <c r="J259" s="11"/>
    </row>
    <row r="260" spans="8:10" x14ac:dyDescent="0.25">
      <c r="H260" s="11"/>
      <c r="I260" s="11"/>
      <c r="J260" s="11"/>
    </row>
    <row r="261" spans="8:10" x14ac:dyDescent="0.25">
      <c r="H261" s="11"/>
      <c r="I261" s="11"/>
      <c r="J261" s="11"/>
    </row>
    <row r="262" spans="8:10" x14ac:dyDescent="0.25">
      <c r="H262" s="11"/>
      <c r="I262" s="11"/>
      <c r="J262" s="11"/>
    </row>
    <row r="263" spans="8:10" x14ac:dyDescent="0.25">
      <c r="H263" s="11"/>
      <c r="I263" s="11"/>
      <c r="J263" s="11"/>
    </row>
    <row r="264" spans="8:10" x14ac:dyDescent="0.25">
      <c r="H264" s="11"/>
      <c r="I264" s="11"/>
      <c r="J264" s="11"/>
    </row>
    <row r="265" spans="8:10" x14ac:dyDescent="0.25">
      <c r="H265" s="11"/>
      <c r="I265" s="11"/>
      <c r="J265" s="11"/>
    </row>
    <row r="266" spans="8:10" x14ac:dyDescent="0.25">
      <c r="H266" s="11"/>
      <c r="I266" s="11"/>
      <c r="J266" s="11"/>
    </row>
    <row r="267" spans="8:10" x14ac:dyDescent="0.25">
      <c r="H267" s="11"/>
      <c r="I267" s="11"/>
      <c r="J267" s="11"/>
    </row>
    <row r="268" spans="8:10" x14ac:dyDescent="0.25">
      <c r="H268" s="11"/>
      <c r="I268" s="11"/>
      <c r="J268" s="11"/>
    </row>
    <row r="269" spans="8:10" x14ac:dyDescent="0.25">
      <c r="H269" s="11"/>
      <c r="I269" s="11"/>
      <c r="J269" s="11"/>
    </row>
    <row r="270" spans="8:10" x14ac:dyDescent="0.25">
      <c r="H270" s="11"/>
      <c r="I270" s="11"/>
      <c r="J270" s="11"/>
    </row>
    <row r="271" spans="8:10" x14ac:dyDescent="0.25">
      <c r="H271" s="11"/>
      <c r="I271" s="11"/>
      <c r="J271" s="11"/>
    </row>
    <row r="272" spans="8:10" x14ac:dyDescent="0.25">
      <c r="H272" s="11"/>
      <c r="I272" s="11"/>
      <c r="J272" s="11"/>
    </row>
    <row r="273" spans="8:10" x14ac:dyDescent="0.25">
      <c r="H273" s="11"/>
      <c r="I273" s="11"/>
      <c r="J273" s="11"/>
    </row>
    <row r="274" spans="8:10" x14ac:dyDescent="0.25">
      <c r="H274" s="11"/>
      <c r="I274" s="11"/>
      <c r="J274" s="11"/>
    </row>
    <row r="275" spans="8:10" x14ac:dyDescent="0.25">
      <c r="H275" s="11"/>
      <c r="I275" s="11"/>
      <c r="J275" s="11"/>
    </row>
    <row r="276" spans="8:10" x14ac:dyDescent="0.25">
      <c r="H276" s="11"/>
      <c r="I276" s="11"/>
      <c r="J276" s="11"/>
    </row>
    <row r="277" spans="8:10" x14ac:dyDescent="0.25">
      <c r="H277" s="11"/>
      <c r="I277" s="11"/>
      <c r="J277" s="11"/>
    </row>
    <row r="278" spans="8:10" x14ac:dyDescent="0.25">
      <c r="H278" s="11"/>
      <c r="I278" s="11"/>
      <c r="J278" s="11"/>
    </row>
    <row r="279" spans="8:10" x14ac:dyDescent="0.25">
      <c r="H279" s="11"/>
      <c r="I279" s="11"/>
      <c r="J279" s="11"/>
    </row>
    <row r="280" spans="8:10" x14ac:dyDescent="0.25">
      <c r="H280" s="11"/>
      <c r="I280" s="11"/>
      <c r="J280" s="11"/>
    </row>
    <row r="281" spans="8:10" x14ac:dyDescent="0.25">
      <c r="H281" s="11"/>
      <c r="I281" s="11"/>
      <c r="J281" s="11"/>
    </row>
    <row r="282" spans="8:10" x14ac:dyDescent="0.25">
      <c r="H282" s="11"/>
      <c r="I282" s="11"/>
      <c r="J282" s="11"/>
    </row>
    <row r="283" spans="8:10" x14ac:dyDescent="0.25">
      <c r="H283" s="11"/>
      <c r="I283" s="11"/>
      <c r="J283" s="11"/>
    </row>
    <row r="284" spans="8:10" x14ac:dyDescent="0.25">
      <c r="H284" s="11"/>
      <c r="I284" s="11"/>
      <c r="J284" s="11"/>
    </row>
    <row r="285" spans="8:10" x14ac:dyDescent="0.25">
      <c r="H285" s="11"/>
      <c r="I285" s="11"/>
      <c r="J285" s="11"/>
    </row>
    <row r="286" spans="8:10" x14ac:dyDescent="0.25">
      <c r="H286" s="11"/>
      <c r="I286" s="11"/>
      <c r="J286" s="11"/>
    </row>
    <row r="287" spans="8:10" x14ac:dyDescent="0.25">
      <c r="H287" s="11"/>
      <c r="I287" s="11"/>
      <c r="J287" s="11"/>
    </row>
    <row r="288" spans="8:10" x14ac:dyDescent="0.25">
      <c r="H288" s="11"/>
      <c r="I288" s="11"/>
      <c r="J288" s="11"/>
    </row>
    <row r="289" spans="8:10" x14ac:dyDescent="0.25">
      <c r="H289" s="11"/>
      <c r="I289" s="11"/>
      <c r="J289" s="11"/>
    </row>
    <row r="290" spans="8:10" x14ac:dyDescent="0.25">
      <c r="H290" s="11"/>
      <c r="I290" s="11"/>
      <c r="J290" s="11"/>
    </row>
    <row r="291" spans="8:10" x14ac:dyDescent="0.25">
      <c r="H291" s="11"/>
      <c r="I291" s="11"/>
      <c r="J291" s="11"/>
    </row>
    <row r="292" spans="8:10" x14ac:dyDescent="0.25">
      <c r="H292" s="11"/>
      <c r="I292" s="11"/>
      <c r="J292" s="11"/>
    </row>
    <row r="293" spans="8:10" x14ac:dyDescent="0.25">
      <c r="H293" s="11"/>
      <c r="I293" s="11"/>
      <c r="J293" s="11"/>
    </row>
    <row r="294" spans="8:10" x14ac:dyDescent="0.25">
      <c r="H294" s="11"/>
      <c r="I294" s="11"/>
      <c r="J294" s="11"/>
    </row>
    <row r="295" spans="8:10" x14ac:dyDescent="0.25">
      <c r="H295" s="11"/>
      <c r="I295" s="11"/>
      <c r="J295" s="11"/>
    </row>
    <row r="296" spans="8:10" x14ac:dyDescent="0.25">
      <c r="H296" s="11"/>
      <c r="I296" s="11"/>
      <c r="J296" s="11"/>
    </row>
    <row r="297" spans="8:10" x14ac:dyDescent="0.25">
      <c r="H297" s="11"/>
      <c r="I297" s="11"/>
      <c r="J297" s="11"/>
    </row>
    <row r="298" spans="8:10" x14ac:dyDescent="0.25">
      <c r="H298" s="11"/>
      <c r="I298" s="11"/>
      <c r="J298" s="11"/>
    </row>
    <row r="299" spans="8:10" x14ac:dyDescent="0.25">
      <c r="H299" s="11"/>
      <c r="I299" s="11"/>
      <c r="J299" s="11"/>
    </row>
    <row r="300" spans="8:10" x14ac:dyDescent="0.25">
      <c r="H300" s="11"/>
      <c r="I300" s="11"/>
      <c r="J300" s="11"/>
    </row>
    <row r="301" spans="8:10" x14ac:dyDescent="0.25">
      <c r="H301" s="11"/>
      <c r="I301" s="11"/>
      <c r="J301" s="11"/>
    </row>
    <row r="302" spans="8:10" x14ac:dyDescent="0.25">
      <c r="H302" s="11"/>
      <c r="I302" s="11"/>
      <c r="J302" s="11"/>
    </row>
    <row r="303" spans="8:10" x14ac:dyDescent="0.25">
      <c r="H303" s="11"/>
      <c r="I303" s="11"/>
      <c r="J303" s="11"/>
    </row>
    <row r="304" spans="8:10" x14ac:dyDescent="0.25">
      <c r="H304" s="11"/>
      <c r="I304" s="11"/>
      <c r="J304" s="11"/>
    </row>
    <row r="305" spans="8:10" x14ac:dyDescent="0.25">
      <c r="H305" s="11"/>
      <c r="I305" s="11"/>
      <c r="J305" s="11"/>
    </row>
    <row r="306" spans="8:10" x14ac:dyDescent="0.25">
      <c r="H306" s="11"/>
      <c r="I306" s="11"/>
      <c r="J306" s="11"/>
    </row>
    <row r="307" spans="8:10" x14ac:dyDescent="0.25">
      <c r="H307" s="11"/>
      <c r="I307" s="11"/>
      <c r="J307" s="11"/>
    </row>
    <row r="308" spans="8:10" x14ac:dyDescent="0.25">
      <c r="H308" s="11"/>
      <c r="I308" s="11"/>
      <c r="J308" s="11"/>
    </row>
    <row r="309" spans="8:10" x14ac:dyDescent="0.25">
      <c r="H309" s="11"/>
      <c r="I309" s="11"/>
      <c r="J309" s="11"/>
    </row>
    <row r="310" spans="8:10" x14ac:dyDescent="0.25">
      <c r="H310" s="11"/>
      <c r="I310" s="11"/>
      <c r="J310" s="11"/>
    </row>
    <row r="311" spans="8:10" x14ac:dyDescent="0.25">
      <c r="H311" s="11"/>
      <c r="I311" s="11"/>
      <c r="J311" s="11"/>
    </row>
    <row r="312" spans="8:10" x14ac:dyDescent="0.25">
      <c r="H312" s="11"/>
      <c r="I312" s="11"/>
      <c r="J312" s="11"/>
    </row>
    <row r="313" spans="8:10" x14ac:dyDescent="0.25">
      <c r="H313" s="11"/>
      <c r="I313" s="11"/>
      <c r="J313" s="11"/>
    </row>
    <row r="314" spans="8:10" x14ac:dyDescent="0.25">
      <c r="H314" s="11"/>
      <c r="I314" s="11"/>
      <c r="J314" s="11"/>
    </row>
    <row r="315" spans="8:10" x14ac:dyDescent="0.25">
      <c r="H315" s="11"/>
      <c r="I315" s="11"/>
      <c r="J315" s="11"/>
    </row>
    <row r="316" spans="8:10" x14ac:dyDescent="0.25">
      <c r="H316" s="11"/>
      <c r="I316" s="11"/>
      <c r="J316" s="11"/>
    </row>
    <row r="317" spans="8:10" x14ac:dyDescent="0.25">
      <c r="H317" s="11"/>
      <c r="I317" s="11"/>
      <c r="J317" s="11"/>
    </row>
    <row r="318" spans="8:10" x14ac:dyDescent="0.25">
      <c r="H318" s="11"/>
      <c r="I318" s="11"/>
      <c r="J318" s="11"/>
    </row>
    <row r="319" spans="8:10" x14ac:dyDescent="0.25">
      <c r="H319" s="11"/>
      <c r="I319" s="11"/>
      <c r="J319" s="11"/>
    </row>
    <row r="320" spans="8:10" x14ac:dyDescent="0.25">
      <c r="H320" s="11"/>
      <c r="I320" s="11"/>
      <c r="J320" s="11"/>
    </row>
    <row r="321" spans="8:10" x14ac:dyDescent="0.25">
      <c r="H321" s="11"/>
      <c r="I321" s="11"/>
      <c r="J321" s="11"/>
    </row>
    <row r="322" spans="8:10" x14ac:dyDescent="0.25">
      <c r="H322" s="11"/>
      <c r="I322" s="11"/>
      <c r="J322" s="11"/>
    </row>
    <row r="323" spans="8:10" x14ac:dyDescent="0.25">
      <c r="H323" s="11"/>
      <c r="I323" s="11"/>
      <c r="J323" s="11"/>
    </row>
    <row r="324" spans="8:10" x14ac:dyDescent="0.25">
      <c r="H324" s="11"/>
      <c r="I324" s="11"/>
      <c r="J324" s="11"/>
    </row>
    <row r="325" spans="8:10" x14ac:dyDescent="0.25">
      <c r="H325" s="11"/>
      <c r="I325" s="11"/>
      <c r="J325" s="11"/>
    </row>
    <row r="326" spans="8:10" x14ac:dyDescent="0.25">
      <c r="H326" s="11"/>
      <c r="I326" s="11"/>
      <c r="J326" s="11"/>
    </row>
    <row r="327" spans="8:10" x14ac:dyDescent="0.25">
      <c r="H327" s="11"/>
      <c r="I327" s="11"/>
      <c r="J327" s="11"/>
    </row>
    <row r="328" spans="8:10" x14ac:dyDescent="0.25">
      <c r="H328" s="11"/>
      <c r="I328" s="11"/>
      <c r="J328" s="11"/>
    </row>
    <row r="329" spans="8:10" x14ac:dyDescent="0.25">
      <c r="H329" s="11"/>
      <c r="I329" s="11"/>
      <c r="J329" s="11"/>
    </row>
    <row r="330" spans="8:10" x14ac:dyDescent="0.25">
      <c r="H330" s="11"/>
      <c r="I330" s="11"/>
      <c r="J330" s="11"/>
    </row>
  </sheetData>
  <sheetProtection formatCells="0" formatColumns="0" formatRows="0"/>
  <mergeCells count="30">
    <mergeCell ref="A30:A32"/>
    <mergeCell ref="B30:B32"/>
    <mergeCell ref="A33:A34"/>
    <mergeCell ref="B33:B34"/>
    <mergeCell ref="A35:A36"/>
    <mergeCell ref="B35:B36"/>
    <mergeCell ref="A21:A23"/>
    <mergeCell ref="B21:B23"/>
    <mergeCell ref="A24:A26"/>
    <mergeCell ref="B24:B26"/>
    <mergeCell ref="A27:A29"/>
    <mergeCell ref="B27:B29"/>
    <mergeCell ref="AD10:AD11"/>
    <mergeCell ref="AE10:AE11"/>
    <mergeCell ref="A13:A14"/>
    <mergeCell ref="B13:B14"/>
    <mergeCell ref="A19:A20"/>
    <mergeCell ref="B19:B20"/>
    <mergeCell ref="A10:H10"/>
    <mergeCell ref="I10:Q10"/>
    <mergeCell ref="R10:V10"/>
    <mergeCell ref="W10:X10"/>
    <mergeCell ref="Y10:AB10"/>
    <mergeCell ref="AC10:AC11"/>
    <mergeCell ref="AC9:AE9"/>
    <mergeCell ref="A1:V4"/>
    <mergeCell ref="A5:E5"/>
    <mergeCell ref="A7:E7"/>
    <mergeCell ref="A9:V9"/>
    <mergeCell ref="W9:AB9"/>
  </mergeCells>
  <conditionalFormatting sqref="P12 K12:L12">
    <cfRule type="cellIs" dxfId="1365" priority="53" operator="equal">
      <formula>"BAJO"</formula>
    </cfRule>
    <cfRule type="cellIs" dxfId="1364" priority="54" operator="equal">
      <formula>"MODERADO"</formula>
    </cfRule>
    <cfRule type="cellIs" dxfId="1363" priority="55" operator="equal">
      <formula>"ALTO"</formula>
    </cfRule>
    <cfRule type="cellIs" dxfId="1362" priority="56" operator="equal">
      <formula>"EXTREMO"</formula>
    </cfRule>
  </conditionalFormatting>
  <conditionalFormatting sqref="P13 K13:L13">
    <cfRule type="cellIs" dxfId="1361" priority="49" operator="equal">
      <formula>"BAJO"</formula>
    </cfRule>
    <cfRule type="cellIs" dxfId="1360" priority="50" operator="equal">
      <formula>"MODERADO"</formula>
    </cfRule>
    <cfRule type="cellIs" dxfId="1359" priority="51" operator="equal">
      <formula>"ALTO"</formula>
    </cfRule>
    <cfRule type="cellIs" dxfId="1358" priority="52" operator="equal">
      <formula>"EXTREMO"</formula>
    </cfRule>
  </conditionalFormatting>
  <conditionalFormatting sqref="P14 K14:L14">
    <cfRule type="cellIs" dxfId="1357" priority="45" operator="equal">
      <formula>"BAJO"</formula>
    </cfRule>
    <cfRule type="cellIs" dxfId="1356" priority="46" operator="equal">
      <formula>"MODERADO"</formula>
    </cfRule>
    <cfRule type="cellIs" dxfId="1355" priority="47" operator="equal">
      <formula>"ALTO"</formula>
    </cfRule>
    <cfRule type="cellIs" dxfId="1354" priority="48" operator="equal">
      <formula>"EXTREMO"</formula>
    </cfRule>
  </conditionalFormatting>
  <conditionalFormatting sqref="P15 K15:L15">
    <cfRule type="cellIs" dxfId="1353" priority="41" operator="equal">
      <formula>"BAJO"</formula>
    </cfRule>
    <cfRule type="cellIs" dxfId="1352" priority="42" operator="equal">
      <formula>"MODERADO"</formula>
    </cfRule>
    <cfRule type="cellIs" dxfId="1351" priority="43" operator="equal">
      <formula>"ALTO"</formula>
    </cfRule>
    <cfRule type="cellIs" dxfId="1350" priority="44" operator="equal">
      <formula>"EXTREMO"</formula>
    </cfRule>
  </conditionalFormatting>
  <conditionalFormatting sqref="P16 K16:L16">
    <cfRule type="cellIs" dxfId="1349" priority="37" operator="equal">
      <formula>"BAJO"</formula>
    </cfRule>
    <cfRule type="cellIs" dxfId="1348" priority="38" operator="equal">
      <formula>"MODERADO"</formula>
    </cfRule>
    <cfRule type="cellIs" dxfId="1347" priority="39" operator="equal">
      <formula>"ALTO"</formula>
    </cfRule>
    <cfRule type="cellIs" dxfId="1346" priority="40" operator="equal">
      <formula>"EXTREMO"</formula>
    </cfRule>
  </conditionalFormatting>
  <conditionalFormatting sqref="P35:P36 K35:L36">
    <cfRule type="cellIs" dxfId="1345" priority="1" operator="equal">
      <formula>"BAJO"</formula>
    </cfRule>
    <cfRule type="cellIs" dxfId="1344" priority="2" operator="equal">
      <formula>"MODERADO"</formula>
    </cfRule>
    <cfRule type="cellIs" dxfId="1343" priority="3" operator="equal">
      <formula>"ALTO"</formula>
    </cfRule>
    <cfRule type="cellIs" dxfId="1342" priority="4" operator="equal">
      <formula>"EXTREMO"</formula>
    </cfRule>
  </conditionalFormatting>
  <conditionalFormatting sqref="P17 K17:L17">
    <cfRule type="cellIs" dxfId="1341" priority="33" operator="equal">
      <formula>"BAJO"</formula>
    </cfRule>
    <cfRule type="cellIs" dxfId="1340" priority="34" operator="equal">
      <formula>"MODERADO"</formula>
    </cfRule>
    <cfRule type="cellIs" dxfId="1339" priority="35" operator="equal">
      <formula>"ALTO"</formula>
    </cfRule>
    <cfRule type="cellIs" dxfId="1338" priority="36" operator="equal">
      <formula>"EXTREMO"</formula>
    </cfRule>
  </conditionalFormatting>
  <conditionalFormatting sqref="P18 K18:L18">
    <cfRule type="cellIs" dxfId="1337" priority="29" operator="equal">
      <formula>"BAJO"</formula>
    </cfRule>
    <cfRule type="cellIs" dxfId="1336" priority="30" operator="equal">
      <formula>"MODERADO"</formula>
    </cfRule>
    <cfRule type="cellIs" dxfId="1335" priority="31" operator="equal">
      <formula>"ALTO"</formula>
    </cfRule>
    <cfRule type="cellIs" dxfId="1334" priority="32" operator="equal">
      <formula>"EXTREMO"</formula>
    </cfRule>
  </conditionalFormatting>
  <conditionalFormatting sqref="P19:P20 K19:L20">
    <cfRule type="cellIs" dxfId="1333" priority="25" operator="equal">
      <formula>"BAJO"</formula>
    </cfRule>
    <cfRule type="cellIs" dxfId="1332" priority="26" operator="equal">
      <formula>"MODERADO"</formula>
    </cfRule>
    <cfRule type="cellIs" dxfId="1331" priority="27" operator="equal">
      <formula>"ALTO"</formula>
    </cfRule>
    <cfRule type="cellIs" dxfId="1330" priority="28" operator="equal">
      <formula>"EXTREMO"</formula>
    </cfRule>
  </conditionalFormatting>
  <conditionalFormatting sqref="P21:P23 K21:L23">
    <cfRule type="cellIs" dxfId="1329" priority="21" operator="equal">
      <formula>"BAJO"</formula>
    </cfRule>
    <cfRule type="cellIs" dxfId="1328" priority="22" operator="equal">
      <formula>"MODERADO"</formula>
    </cfRule>
    <cfRule type="cellIs" dxfId="1327" priority="23" operator="equal">
      <formula>"ALTO"</formula>
    </cfRule>
    <cfRule type="cellIs" dxfId="1326" priority="24" operator="equal">
      <formula>"EXTREMO"</formula>
    </cfRule>
  </conditionalFormatting>
  <conditionalFormatting sqref="P24:P26 K24:L26">
    <cfRule type="cellIs" dxfId="1325" priority="17" operator="equal">
      <formula>"BAJO"</formula>
    </cfRule>
    <cfRule type="cellIs" dxfId="1324" priority="18" operator="equal">
      <formula>"MODERADO"</formula>
    </cfRule>
    <cfRule type="cellIs" dxfId="1323" priority="19" operator="equal">
      <formula>"ALTO"</formula>
    </cfRule>
    <cfRule type="cellIs" dxfId="1322" priority="20" operator="equal">
      <formula>"EXTREMO"</formula>
    </cfRule>
  </conditionalFormatting>
  <conditionalFormatting sqref="P27:P29 K27:L29">
    <cfRule type="cellIs" dxfId="1321" priority="13" operator="equal">
      <formula>"BAJO"</formula>
    </cfRule>
    <cfRule type="cellIs" dxfId="1320" priority="14" operator="equal">
      <formula>"MODERADO"</formula>
    </cfRule>
    <cfRule type="cellIs" dxfId="1319" priority="15" operator="equal">
      <formula>"ALTO"</formula>
    </cfRule>
    <cfRule type="cellIs" dxfId="1318" priority="16" operator="equal">
      <formula>"EXTREMO"</formula>
    </cfRule>
  </conditionalFormatting>
  <conditionalFormatting sqref="P30:P32 K30:L32">
    <cfRule type="cellIs" dxfId="1317" priority="9" operator="equal">
      <formula>"BAJO"</formula>
    </cfRule>
    <cfRule type="cellIs" dxfId="1316" priority="10" operator="equal">
      <formula>"MODERADO"</formula>
    </cfRule>
    <cfRule type="cellIs" dxfId="1315" priority="11" operator="equal">
      <formula>"ALTO"</formula>
    </cfRule>
    <cfRule type="cellIs" dxfId="1314" priority="12" operator="equal">
      <formula>"EXTREMO"</formula>
    </cfRule>
  </conditionalFormatting>
  <conditionalFormatting sqref="P33:P34 K33:L34">
    <cfRule type="cellIs" dxfId="1313" priority="5" operator="equal">
      <formula>"BAJO"</formula>
    </cfRule>
    <cfRule type="cellIs" dxfId="1312" priority="6" operator="equal">
      <formula>"MODERADO"</formula>
    </cfRule>
    <cfRule type="cellIs" dxfId="1311" priority="7" operator="equal">
      <formula>"ALTO"</formula>
    </cfRule>
    <cfRule type="cellIs" dxfId="1310" priority="8" operator="equal">
      <formula>"EXTREMO"</formula>
    </cfRule>
  </conditionalFormatting>
  <dataValidations count="2">
    <dataValidation type="list" allowBlank="1" showInputMessage="1" showErrorMessage="1" sqref="X7" xr:uid="{79EA60CB-B43D-49A7-9943-B6D9C4BA1BD0}">
      <formula1>"I TRIM, II TRIM, III TRIM, IV TRIM"</formula1>
    </dataValidation>
    <dataValidation type="list" allowBlank="1" showInputMessage="1" showErrorMessage="1" sqref="Q12:Q36" xr:uid="{445697DB-EAC9-4525-898B-BFCE4B6C2F3C}">
      <formula1>"REDUCIR"</formula1>
    </dataValidation>
  </dataValidations>
  <printOptions horizontalCentered="1" verticalCentered="1"/>
  <pageMargins left="0.70866141732283472" right="0.70866141732283472" top="0.74803149606299213" bottom="0.74803149606299213" header="0.31496062992125984" footer="0.31496062992125984"/>
  <pageSetup scale="10" orientation="landscape" r:id="rId1"/>
  <rowBreaks count="1" manualBreakCount="1">
    <brk id="2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29FF9-3D0C-48FF-88D3-734407A4894F}">
  <dimension ref="A1:BL900"/>
  <sheetViews>
    <sheetView topLeftCell="AL19" zoomScale="55" zoomScaleNormal="55" zoomScaleSheetLayoutView="20" workbookViewId="0">
      <selection activeCell="AX11" sqref="AX11:AX16"/>
    </sheetView>
  </sheetViews>
  <sheetFormatPr baseColWidth="10" defaultColWidth="11.42578125" defaultRowHeight="15" x14ac:dyDescent="0.25"/>
  <cols>
    <col min="1" max="1" width="15.85546875" style="356" customWidth="1"/>
    <col min="2" max="2" width="20.140625" style="356" customWidth="1"/>
    <col min="3" max="3" width="18.5703125" style="356" customWidth="1"/>
    <col min="4" max="5" width="9.140625" style="356" customWidth="1"/>
    <col min="6" max="6" width="9.140625" style="356" bestFit="1" customWidth="1"/>
    <col min="7" max="7" width="23.42578125" style="356" customWidth="1"/>
    <col min="8" max="8" width="18" style="356" customWidth="1"/>
    <col min="9" max="9" width="74" style="356" customWidth="1"/>
    <col min="10" max="10" width="7.140625" style="356" bestFit="1" customWidth="1"/>
    <col min="11" max="11" width="29.140625" style="356" customWidth="1"/>
    <col min="12" max="12" width="30.140625" style="356" customWidth="1"/>
    <col min="13" max="13" width="23.85546875" style="356" customWidth="1"/>
    <col min="14" max="14" width="18.42578125" style="356" customWidth="1"/>
    <col min="15" max="15" width="9.42578125" style="356" customWidth="1"/>
    <col min="16" max="16" width="12.5703125" style="5" customWidth="1"/>
    <col min="17" max="17" width="8" style="5" customWidth="1"/>
    <col min="18" max="18" width="14.140625" style="356" customWidth="1"/>
    <col min="19" max="19" width="7.42578125" style="356" customWidth="1"/>
    <col min="20" max="20" width="14.85546875" style="356" customWidth="1"/>
    <col min="21" max="21" width="6.42578125" style="356" bestFit="1" customWidth="1"/>
    <col min="22" max="22" width="13.5703125" style="5" customWidth="1"/>
    <col min="23" max="23" width="6.42578125" style="5" bestFit="1" customWidth="1"/>
    <col min="24" max="24" width="12.42578125" style="356" hidden="1" customWidth="1"/>
    <col min="25" max="25" width="19.42578125" style="6" customWidth="1"/>
    <col min="26" max="26" width="4.85546875" style="356" bestFit="1" customWidth="1"/>
    <col min="27" max="27" width="92.85546875" style="356" customWidth="1"/>
    <col min="28" max="28" width="6.140625" style="356" bestFit="1" customWidth="1"/>
    <col min="29" max="29" width="36.5703125" style="356" customWidth="1"/>
    <col min="30" max="30" width="4.42578125" style="356" bestFit="1" customWidth="1"/>
    <col min="31" max="31" width="7.140625" style="5" customWidth="1"/>
    <col min="32" max="32" width="9.5703125" style="5" customWidth="1"/>
    <col min="33" max="33" width="7.140625" style="5" customWidth="1"/>
    <col min="34" max="34" width="9.5703125" style="5" customWidth="1"/>
    <col min="35" max="35" width="8.42578125" style="5" customWidth="1"/>
    <col min="36" max="36" width="14.140625" style="5" customWidth="1"/>
    <col min="37" max="37" width="12.42578125" style="5" customWidth="1"/>
    <col min="38" max="38" width="4.42578125" style="356" customWidth="1"/>
    <col min="39" max="40" width="4.42578125" style="356" bestFit="1" customWidth="1"/>
    <col min="41" max="41" width="16" style="356" bestFit="1" customWidth="1"/>
    <col min="42" max="42" width="9" style="356" customWidth="1"/>
    <col min="43" max="43" width="11.42578125" style="356" customWidth="1"/>
    <col min="44" max="44" width="12.5703125" style="356" bestFit="1" customWidth="1"/>
    <col min="45" max="45" width="8.5703125" style="356" customWidth="1"/>
    <col min="46" max="46" width="13.5703125" style="356" customWidth="1"/>
    <col min="47" max="47" width="18" style="356" customWidth="1"/>
    <col min="48" max="48" width="18.140625" style="356" bestFit="1" customWidth="1"/>
    <col min="49" max="49" width="19.5703125" style="356" customWidth="1"/>
    <col min="50" max="50" width="53" style="356" customWidth="1"/>
    <col min="51" max="51" width="75.85546875" style="356" customWidth="1"/>
    <col min="52" max="52" width="22.42578125" style="356" customWidth="1"/>
    <col min="53" max="53" width="26.42578125" style="356" customWidth="1"/>
    <col min="54" max="54" width="22" style="356" customWidth="1"/>
    <col min="55" max="55" width="35" style="356" customWidth="1"/>
    <col min="56" max="56" width="17" style="356" customWidth="1"/>
    <col min="57" max="60" width="9.5703125" style="356" customWidth="1"/>
    <col min="61" max="61" width="33.140625" style="356" customWidth="1"/>
    <col min="62" max="62" width="29.42578125" style="356" customWidth="1"/>
    <col min="63" max="63" width="17.85546875" style="356" customWidth="1"/>
    <col min="64" max="64" width="34.42578125" style="356" customWidth="1"/>
    <col min="65" max="16384" width="11.42578125" style="356"/>
  </cols>
  <sheetData>
    <row r="1" spans="1:64" x14ac:dyDescent="0.25">
      <c r="A1" s="901" t="s">
        <v>1478</v>
      </c>
      <c r="B1" s="901"/>
      <c r="C1" s="901"/>
      <c r="D1" s="901"/>
      <c r="E1" s="901"/>
      <c r="F1" s="901"/>
      <c r="G1" s="901"/>
      <c r="I1" s="902"/>
      <c r="J1" s="357"/>
      <c r="K1" s="4"/>
      <c r="L1" s="4"/>
    </row>
    <row r="2" spans="1:64" ht="15" customHeight="1" x14ac:dyDescent="0.25">
      <c r="A2" s="358" t="s">
        <v>34</v>
      </c>
      <c r="B2" s="359">
        <v>2023</v>
      </c>
      <c r="I2" s="902"/>
      <c r="J2" s="357"/>
      <c r="K2" s="44" t="s">
        <v>156</v>
      </c>
      <c r="L2" s="4"/>
      <c r="BI2" s="360"/>
      <c r="BJ2" s="360"/>
    </row>
    <row r="3" spans="1:64" ht="20.25" customHeight="1" x14ac:dyDescent="0.25">
      <c r="A3" s="358" t="s">
        <v>35</v>
      </c>
      <c r="B3" s="903">
        <v>1</v>
      </c>
      <c r="C3" s="903"/>
      <c r="I3" s="902"/>
      <c r="J3" s="357"/>
      <c r="K3" s="44"/>
      <c r="L3" s="4"/>
      <c r="BI3" s="360"/>
      <c r="BJ3" s="360"/>
    </row>
    <row r="4" spans="1:64" ht="26.25" thickBot="1" x14ac:dyDescent="0.3">
      <c r="A4" s="119" t="s">
        <v>36</v>
      </c>
      <c r="B4" s="904"/>
      <c r="C4" s="905"/>
      <c r="D4" s="905"/>
      <c r="E4" s="905"/>
      <c r="F4" s="905"/>
      <c r="G4" s="906"/>
      <c r="H4" s="361"/>
      <c r="I4" s="902"/>
      <c r="J4" s="357"/>
      <c r="K4" s="45" t="s">
        <v>97</v>
      </c>
      <c r="L4" s="4"/>
      <c r="BB4" s="8"/>
      <c r="BC4" s="46" t="s">
        <v>46</v>
      </c>
      <c r="BD4" s="24"/>
      <c r="BI4" s="360"/>
      <c r="BJ4" s="360"/>
    </row>
    <row r="5" spans="1:64" s="368" customFormat="1" ht="19.5" customHeight="1" x14ac:dyDescent="0.25">
      <c r="A5" s="362"/>
      <c r="B5" s="363"/>
      <c r="C5" s="363"/>
      <c r="D5" s="363"/>
      <c r="E5" s="363"/>
      <c r="F5" s="363"/>
      <c r="G5" s="363"/>
      <c r="H5" s="364"/>
      <c r="I5" s="365"/>
      <c r="J5" s="365"/>
      <c r="K5" s="366"/>
      <c r="L5" s="367"/>
      <c r="P5" s="369"/>
      <c r="Q5" s="369"/>
      <c r="V5" s="369"/>
      <c r="W5" s="369"/>
      <c r="Y5" s="370"/>
      <c r="AE5" s="369"/>
      <c r="AF5" s="369"/>
      <c r="AG5" s="369"/>
      <c r="AH5" s="369"/>
      <c r="AI5" s="369"/>
      <c r="AJ5" s="369"/>
      <c r="AK5" s="369"/>
      <c r="BB5" s="371"/>
      <c r="BC5" s="372"/>
      <c r="BD5" s="373"/>
      <c r="BI5" s="374"/>
      <c r="BJ5" s="374"/>
    </row>
    <row r="6" spans="1:64" ht="30" customHeight="1" x14ac:dyDescent="0.25">
      <c r="A6" s="907" t="s">
        <v>1482</v>
      </c>
      <c r="B6" s="907"/>
      <c r="C6" s="907"/>
      <c r="D6" s="907"/>
      <c r="E6" s="907"/>
      <c r="F6" s="907"/>
      <c r="G6" s="907"/>
      <c r="H6" s="907"/>
      <c r="I6" s="907"/>
      <c r="J6" s="907"/>
      <c r="K6" s="907"/>
      <c r="L6" s="8"/>
      <c r="V6" s="47"/>
      <c r="AE6" s="9"/>
      <c r="AF6" s="9"/>
      <c r="AG6" s="9"/>
      <c r="AH6" s="9"/>
      <c r="AI6" s="9"/>
      <c r="AJ6" s="9"/>
      <c r="AK6" s="9"/>
      <c r="BJ6" s="7"/>
      <c r="BK6" s="4"/>
    </row>
    <row r="7" spans="1:64" s="368" customFormat="1" ht="21.75" customHeight="1" x14ac:dyDescent="0.25">
      <c r="A7" s="375"/>
      <c r="B7" s="375"/>
      <c r="C7" s="375"/>
      <c r="D7" s="375"/>
      <c r="E7" s="375"/>
      <c r="F7" s="375"/>
      <c r="G7" s="375"/>
      <c r="H7" s="375"/>
      <c r="I7" s="375"/>
      <c r="J7" s="375"/>
      <c r="K7" s="375"/>
      <c r="L7" s="371"/>
      <c r="P7" s="369"/>
      <c r="Q7" s="369"/>
      <c r="V7" s="376"/>
      <c r="W7" s="369"/>
      <c r="Y7" s="370"/>
      <c r="AE7" s="377"/>
      <c r="AF7" s="377"/>
      <c r="AG7" s="377"/>
      <c r="AH7" s="377"/>
      <c r="AI7" s="377"/>
      <c r="AJ7" s="377"/>
      <c r="AK7" s="377"/>
      <c r="BJ7" s="378"/>
      <c r="BK7" s="367"/>
    </row>
    <row r="8" spans="1:64" ht="15.75" customHeight="1" x14ac:dyDescent="0.25">
      <c r="A8" s="908" t="s">
        <v>19</v>
      </c>
      <c r="B8" s="908" t="s">
        <v>47</v>
      </c>
      <c r="C8" s="908" t="s">
        <v>0</v>
      </c>
      <c r="D8" s="910" t="s">
        <v>1</v>
      </c>
      <c r="E8" s="911"/>
      <c r="F8" s="911"/>
      <c r="G8" s="911"/>
      <c r="H8" s="911"/>
      <c r="I8" s="911"/>
      <c r="J8" s="911"/>
      <c r="K8" s="911"/>
      <c r="L8" s="911"/>
      <c r="M8" s="911"/>
      <c r="N8" s="911"/>
      <c r="O8" s="912"/>
      <c r="P8" s="922" t="s">
        <v>38</v>
      </c>
      <c r="Q8" s="922"/>
      <c r="R8" s="922"/>
      <c r="S8" s="922"/>
      <c r="T8" s="922"/>
      <c r="U8" s="922"/>
      <c r="V8" s="922"/>
      <c r="W8" s="922"/>
      <c r="X8" s="922"/>
      <c r="Y8" s="922"/>
      <c r="Z8" s="923" t="s">
        <v>39</v>
      </c>
      <c r="AA8" s="924"/>
      <c r="AB8" s="924"/>
      <c r="AC8" s="924"/>
      <c r="AD8" s="924"/>
      <c r="AE8" s="924"/>
      <c r="AF8" s="924"/>
      <c r="AG8" s="924"/>
      <c r="AH8" s="924"/>
      <c r="AI8" s="924"/>
      <c r="AJ8" s="924"/>
      <c r="AK8" s="924"/>
      <c r="AL8" s="924"/>
      <c r="AM8" s="924"/>
      <c r="AN8" s="924"/>
      <c r="AO8" s="925" t="s">
        <v>48</v>
      </c>
      <c r="AP8" s="925"/>
      <c r="AQ8" s="925"/>
      <c r="AR8" s="925"/>
      <c r="AS8" s="925"/>
      <c r="AT8" s="925"/>
      <c r="AU8" s="925"/>
      <c r="AV8" s="925"/>
      <c r="AW8" s="926"/>
      <c r="AX8" s="927" t="s">
        <v>41</v>
      </c>
      <c r="AY8" s="928"/>
      <c r="AZ8" s="928"/>
      <c r="BA8" s="928"/>
      <c r="BB8" s="929"/>
      <c r="BC8" s="933" t="s">
        <v>33</v>
      </c>
      <c r="BD8" s="933"/>
      <c r="BE8" s="933"/>
      <c r="BF8" s="933"/>
      <c r="BG8" s="933"/>
      <c r="BH8" s="933"/>
      <c r="BI8" s="933"/>
      <c r="BJ8" s="933"/>
      <c r="BK8" s="933"/>
      <c r="BL8" s="933"/>
    </row>
    <row r="9" spans="1:64" ht="51" customHeight="1" x14ac:dyDescent="0.25">
      <c r="A9" s="908"/>
      <c r="B9" s="908"/>
      <c r="C9" s="908"/>
      <c r="D9" s="48"/>
      <c r="E9" s="49"/>
      <c r="F9" s="49"/>
      <c r="G9" s="49"/>
      <c r="H9" s="49"/>
      <c r="I9" s="49"/>
      <c r="J9" s="49"/>
      <c r="K9" s="49"/>
      <c r="L9" s="49"/>
      <c r="M9" s="49"/>
      <c r="N9" s="910" t="s">
        <v>86</v>
      </c>
      <c r="O9" s="912"/>
      <c r="P9" s="922" t="s">
        <v>7</v>
      </c>
      <c r="Q9" s="922"/>
      <c r="R9" s="922" t="s">
        <v>8</v>
      </c>
      <c r="S9" s="922"/>
      <c r="T9" s="922"/>
      <c r="U9" s="922"/>
      <c r="V9" s="922"/>
      <c r="W9" s="922"/>
      <c r="X9" s="50"/>
      <c r="Y9" s="379"/>
      <c r="Z9" s="923"/>
      <c r="AA9" s="924"/>
      <c r="AB9" s="924"/>
      <c r="AC9" s="924"/>
      <c r="AD9" s="321"/>
      <c r="AE9" s="934"/>
      <c r="AF9" s="934"/>
      <c r="AG9" s="934"/>
      <c r="AH9" s="934"/>
      <c r="AI9" s="934"/>
      <c r="AJ9" s="934"/>
      <c r="AK9" s="934"/>
      <c r="AL9" s="934"/>
      <c r="AM9" s="934"/>
      <c r="AN9" s="934"/>
      <c r="AO9" s="913" t="s">
        <v>49</v>
      </c>
      <c r="AP9" s="914"/>
      <c r="AQ9" s="914"/>
      <c r="AR9" s="915" t="s">
        <v>50</v>
      </c>
      <c r="AS9" s="915"/>
      <c r="AT9" s="915"/>
      <c r="AU9" s="51"/>
      <c r="AV9" s="51"/>
      <c r="AW9" s="52"/>
      <c r="AX9" s="930"/>
      <c r="AY9" s="931"/>
      <c r="AZ9" s="931"/>
      <c r="BA9" s="931"/>
      <c r="BB9" s="932"/>
      <c r="BC9" s="916" t="s">
        <v>26</v>
      </c>
      <c r="BD9" s="916"/>
      <c r="BE9" s="917" t="s">
        <v>145</v>
      </c>
      <c r="BF9" s="917"/>
      <c r="BG9" s="917"/>
      <c r="BH9" s="917"/>
      <c r="BI9" s="53" t="s">
        <v>51</v>
      </c>
      <c r="BJ9" s="917" t="s">
        <v>25</v>
      </c>
      <c r="BK9" s="917"/>
      <c r="BL9" s="917"/>
    </row>
    <row r="10" spans="1:64" ht="140.25" customHeight="1" thickBot="1" x14ac:dyDescent="0.3">
      <c r="A10" s="909"/>
      <c r="B10" s="909"/>
      <c r="C10" s="909"/>
      <c r="D10" s="918" t="s">
        <v>1597</v>
      </c>
      <c r="E10" s="919"/>
      <c r="F10" s="920"/>
      <c r="G10" s="322" t="s">
        <v>136</v>
      </c>
      <c r="H10" s="54" t="s">
        <v>148</v>
      </c>
      <c r="I10" s="322" t="s">
        <v>150</v>
      </c>
      <c r="J10" s="55" t="s">
        <v>135</v>
      </c>
      <c r="K10" s="322" t="s">
        <v>151</v>
      </c>
      <c r="L10" s="54" t="s">
        <v>146</v>
      </c>
      <c r="M10" s="54" t="s">
        <v>147</v>
      </c>
      <c r="N10" s="322" t="s">
        <v>152</v>
      </c>
      <c r="O10" s="322" t="s">
        <v>153</v>
      </c>
      <c r="P10" s="921" t="s">
        <v>87</v>
      </c>
      <c r="Q10" s="921"/>
      <c r="R10" s="921" t="s">
        <v>68</v>
      </c>
      <c r="S10" s="921"/>
      <c r="T10" s="921" t="s">
        <v>69</v>
      </c>
      <c r="U10" s="921"/>
      <c r="V10" s="921" t="s">
        <v>93</v>
      </c>
      <c r="W10" s="921"/>
      <c r="X10" s="320"/>
      <c r="Y10" s="320" t="s">
        <v>52</v>
      </c>
      <c r="Z10" s="317" t="s">
        <v>2</v>
      </c>
      <c r="AA10" s="317" t="s">
        <v>57</v>
      </c>
      <c r="AB10" s="318" t="s">
        <v>1598</v>
      </c>
      <c r="AC10" s="317" t="s">
        <v>155</v>
      </c>
      <c r="AD10" s="318" t="s">
        <v>117</v>
      </c>
      <c r="AE10" s="935" t="s">
        <v>120</v>
      </c>
      <c r="AF10" s="935"/>
      <c r="AG10" s="936" t="s">
        <v>53</v>
      </c>
      <c r="AH10" s="936"/>
      <c r="AI10" s="318" t="s">
        <v>54</v>
      </c>
      <c r="AJ10" s="317" t="s">
        <v>118</v>
      </c>
      <c r="AK10" s="317" t="s">
        <v>119</v>
      </c>
      <c r="AL10" s="318" t="s">
        <v>55</v>
      </c>
      <c r="AM10" s="318" t="s">
        <v>4</v>
      </c>
      <c r="AN10" s="318" t="s">
        <v>56</v>
      </c>
      <c r="AO10" s="320" t="s">
        <v>95</v>
      </c>
      <c r="AP10" s="937" t="s">
        <v>58</v>
      </c>
      <c r="AQ10" s="938"/>
      <c r="AR10" s="320" t="s">
        <v>96</v>
      </c>
      <c r="AS10" s="937" t="s">
        <v>59</v>
      </c>
      <c r="AT10" s="938"/>
      <c r="AU10" s="320" t="s">
        <v>113</v>
      </c>
      <c r="AV10" s="56" t="s">
        <v>143</v>
      </c>
      <c r="AW10" s="56" t="s">
        <v>114</v>
      </c>
      <c r="AX10" s="54" t="s">
        <v>60</v>
      </c>
      <c r="AY10" s="54" t="s">
        <v>85</v>
      </c>
      <c r="AZ10" s="54" t="s">
        <v>22</v>
      </c>
      <c r="BA10" s="54" t="s">
        <v>23</v>
      </c>
      <c r="BB10" s="54" t="s">
        <v>24</v>
      </c>
      <c r="BC10" s="319" t="s">
        <v>144</v>
      </c>
      <c r="BD10" s="319" t="s">
        <v>42</v>
      </c>
      <c r="BE10" s="319" t="s">
        <v>27</v>
      </c>
      <c r="BF10" s="319" t="s">
        <v>28</v>
      </c>
      <c r="BG10" s="319" t="s">
        <v>29</v>
      </c>
      <c r="BH10" s="319" t="s">
        <v>30</v>
      </c>
      <c r="BI10" s="57" t="s">
        <v>154</v>
      </c>
      <c r="BJ10" s="319" t="s">
        <v>88</v>
      </c>
      <c r="BK10" s="319" t="s">
        <v>43</v>
      </c>
      <c r="BL10" s="319" t="s">
        <v>44</v>
      </c>
    </row>
    <row r="11" spans="1:64" s="11" customFormat="1" ht="97.5" customHeight="1" thickBot="1" x14ac:dyDescent="0.3">
      <c r="A11" s="939" t="s">
        <v>61</v>
      </c>
      <c r="B11" s="941" t="s">
        <v>92</v>
      </c>
      <c r="C11" s="943" t="s">
        <v>875</v>
      </c>
      <c r="D11" s="945" t="s">
        <v>840</v>
      </c>
      <c r="E11" s="945" t="s">
        <v>121</v>
      </c>
      <c r="F11" s="948">
        <v>1</v>
      </c>
      <c r="G11" s="973" t="s">
        <v>876</v>
      </c>
      <c r="H11" s="976" t="s">
        <v>98</v>
      </c>
      <c r="I11" s="979" t="s">
        <v>1599</v>
      </c>
      <c r="J11" s="982" t="s">
        <v>16</v>
      </c>
      <c r="K11" s="985" t="str">
        <f>CONCATENATE(" *",[21]Árbol_G!C15," *",[21]Árbol_G!E15," *",[21]Árbol_G!G15)</f>
        <v xml:space="preserve"> * * *</v>
      </c>
      <c r="L11" s="851" t="s">
        <v>1600</v>
      </c>
      <c r="M11" s="851" t="s">
        <v>877</v>
      </c>
      <c r="N11" s="804"/>
      <c r="O11" s="970"/>
      <c r="P11" s="802" t="s">
        <v>62</v>
      </c>
      <c r="Q11" s="954">
        <f>IF(P11="Muy Alta",100%,IF(P11="Alta",80%,IF(P11="Media",60%,IF(P11="Baja",40%,IF(P11="Muy Baja",20%,"")))))</f>
        <v>0.6</v>
      </c>
      <c r="R11" s="802"/>
      <c r="S11" s="954" t="str">
        <f>IF(R11="Catastrófico",100%,IF(R11="Mayor",80%,IF(R11="Moderado",60%,IF(R11="Menor",40%,IF(R11="Leve",20%,"")))))</f>
        <v/>
      </c>
      <c r="T11" s="802" t="s">
        <v>9</v>
      </c>
      <c r="U11" s="954">
        <f>IF(T11="Catastrófico",100%,IF(T11="Mayor",80%,IF(T11="Moderado",60%,IF(T11="Menor",40%,IF(T11="Leve",20%,"")))))</f>
        <v>0.4</v>
      </c>
      <c r="V11" s="957" t="str">
        <f>IF(W11=100%,"Catastrófico",IF(W11=80%,"Mayor",IF(W11=60%,"Moderado",IF(W11=40%,"Menor",IF(W11=20%,"Leve","")))))</f>
        <v>Menor</v>
      </c>
      <c r="W11" s="954">
        <f>IF(AND(S11="",U11=""),"",MAX(S11,U11))</f>
        <v>0.4</v>
      </c>
      <c r="X11" s="954" t="str">
        <f>CONCATENATE(P11,V11)</f>
        <v>MediaMenor</v>
      </c>
      <c r="Y11" s="1001" t="str">
        <f>IF(X11="Muy AltaLeve","Alto",IF(X11="Muy AltaMenor","Alto",IF(X11="Muy AltaModerado","Alto",IF(X11="Muy AltaMayor","Alto",IF(X11="Muy AltaCatastrófico","Extremo",IF(X11="AltaLeve","Moderado",IF(X11="AltaMenor","Moderado",IF(X11="AltaModerado","Alto",IF(X11="AltaMayor","Alto",IF(X11="AltaCatastrófico","Extremo",IF(X11="MediaLeve","Moderado",IF(X11="MediaMenor","Moderado",IF(X11="MediaModerado","Moderado",IF(X11="MediaMayor","Alto",IF(X11="MediaCatastrófico","Extremo",IF(X11="BajaLeve","Bajo",IF(X11="BajaMenor","Moderado",IF(X11="BajaModerado","Moderado",IF(X11="BajaMayor","Alto",IF(X11="BajaCatastrófico","Extremo",IF(X11="Muy BajaLeve","Bajo",IF(X11="Muy BajaMenor","Bajo",IF(X11="Muy BajaModerado","Moderado",IF(X11="Muy BajaMayor","Alto",IF(X11="Muy BajaCatastrófico","Extremo","")))))))))))))))))))))))))</f>
        <v>Moderado</v>
      </c>
      <c r="Z11" s="58">
        <v>1</v>
      </c>
      <c r="AA11" s="380" t="s">
        <v>878</v>
      </c>
      <c r="AB11" s="381" t="s">
        <v>170</v>
      </c>
      <c r="AC11" s="380" t="s">
        <v>879</v>
      </c>
      <c r="AD11" s="382" t="str">
        <f>IF(OR(AE11="Preventivo",AE11="Detectivo"),"Probabilidad",IF(AE11="Correctivo","Impacto",""))</f>
        <v>Probabilidad</v>
      </c>
      <c r="AE11" s="381" t="s">
        <v>64</v>
      </c>
      <c r="AF11" s="301">
        <f>IF(AE11="","",IF(AE11="Preventivo",25%,IF(AE11="Detectivo",15%,IF(AE11="Correctivo",10%))))</f>
        <v>0.25</v>
      </c>
      <c r="AG11" s="381" t="s">
        <v>77</v>
      </c>
      <c r="AH11" s="301">
        <f>IF(AG11="Automático",25%,IF(AG11="Manual",15%,""))</f>
        <v>0.15</v>
      </c>
      <c r="AI11" s="300">
        <f>IF(OR(AF11="",AH11=""),"",AF11+AH11)</f>
        <v>0.4</v>
      </c>
      <c r="AJ11" s="59">
        <f>IFERROR(IF(AD11="Probabilidad",(Q11-(+Q11*AI11)),IF(AD11="Impacto",Q11,"")),"")</f>
        <v>0.36</v>
      </c>
      <c r="AK11" s="59">
        <f>IFERROR(IF(AD11="Impacto",(W11-(W11*AI11)),IF(AD11="Probabilidad",W11,"")),"")</f>
        <v>0.4</v>
      </c>
      <c r="AL11" s="10" t="s">
        <v>66</v>
      </c>
      <c r="AM11" s="10" t="s">
        <v>67</v>
      </c>
      <c r="AN11" s="10" t="s">
        <v>80</v>
      </c>
      <c r="AO11" s="951">
        <f>Q11</f>
        <v>0.6</v>
      </c>
      <c r="AP11" s="951">
        <f>IF(AJ11="","",MIN(AJ11:AJ16))</f>
        <v>0.216</v>
      </c>
      <c r="AQ11" s="967" t="str">
        <f>IFERROR(IF(AP11="","",IF(AP11&lt;=0.2,"Muy Baja",IF(AP11&lt;=0.4,"Baja",IF(AP11&lt;=0.6,"Media",IF(AP11&lt;=0.8,"Alta","Muy Alta"))))),"")</f>
        <v>Baja</v>
      </c>
      <c r="AR11" s="951">
        <f>W11</f>
        <v>0.4</v>
      </c>
      <c r="AS11" s="951">
        <f>IF(AK11="","",MIN(AK11:AK16))</f>
        <v>0.30000000000000004</v>
      </c>
      <c r="AT11" s="967" t="str">
        <f>IFERROR(IF(AS11="","",IF(AS11&lt;=0.2,"Leve",IF(AS11&lt;=0.4,"Menor",IF(AS11&lt;=0.6,"Moderado",IF(AS11&lt;=0.8,"Mayor","Catastrófico"))))),"")</f>
        <v>Menor</v>
      </c>
      <c r="AU11" s="967" t="str">
        <f>Y11</f>
        <v>Moderado</v>
      </c>
      <c r="AV11" s="967" t="str">
        <f>IFERROR(IF(OR(AND(AQ11="Muy Baja",AT11="Leve"),AND(AQ11="Muy Baja",AT11="Menor"),AND(AQ11="Baja",AT11="Leve")),"Bajo",IF(OR(AND(AQ11="Muy baja",AT11="Moderado"),AND(AQ11="Baja",AT11="Menor"),AND(AQ11="Baja",AT11="Moderado"),AND(AQ11="Media",AT11="Leve"),AND(AQ11="Media",AT11="Menor"),AND(AQ11="Media",AT11="Moderado"),AND(AQ11="Alta",AT11="Leve"),AND(AQ11="Alta",AT11="Menor")),"Moderado",IF(OR(AND(AQ11="Muy Baja",AT11="Mayor"),AND(AQ11="Baja",AT11="Mayor"),AND(AQ11="Media",AT11="Mayor"),AND(AQ11="Alta",AT11="Moderado"),AND(AQ11="Alta",AT11="Mayor"),AND(AQ11="Muy Alta",AT11="Leve"),AND(AQ11="Muy Alta",AT11="Menor"),AND(AQ11="Muy Alta",AT11="Moderado"),AND(AQ11="Muy Alta",AT11="Mayor")),"Alto",IF(OR(AND(AQ11="Muy Baja",AT11="Catastrófico"),AND(AQ11="Baja",AT11="Catastrófico"),AND(AQ11="Media",AT11="Catastrófico"),AND(AQ11="Alta",AT11="Catastrófico"),AND(AQ11="Muy Alta",AT11="Catastrófico")),"Extremo","")))),"")</f>
        <v>Moderado</v>
      </c>
      <c r="AW11" s="802" t="s">
        <v>167</v>
      </c>
      <c r="AX11" s="1000" t="s">
        <v>1601</v>
      </c>
      <c r="AY11" s="1000" t="s">
        <v>1602</v>
      </c>
      <c r="AZ11" s="1000" t="s">
        <v>880</v>
      </c>
      <c r="BA11" s="1000" t="s">
        <v>881</v>
      </c>
      <c r="BB11" s="1000" t="s">
        <v>1603</v>
      </c>
      <c r="BC11" s="994"/>
      <c r="BD11" s="994"/>
      <c r="BE11" s="994"/>
      <c r="BF11" s="994"/>
      <c r="BG11" s="994"/>
      <c r="BH11" s="994"/>
      <c r="BI11" s="997"/>
      <c r="BJ11" s="994"/>
      <c r="BK11" s="988"/>
      <c r="BL11" s="988"/>
    </row>
    <row r="12" spans="1:64" s="11" customFormat="1" ht="71.25" thickBot="1" x14ac:dyDescent="0.3">
      <c r="A12" s="940"/>
      <c r="B12" s="942"/>
      <c r="C12" s="944"/>
      <c r="D12" s="946"/>
      <c r="E12" s="946"/>
      <c r="F12" s="949"/>
      <c r="G12" s="974"/>
      <c r="H12" s="977"/>
      <c r="I12" s="980"/>
      <c r="J12" s="983"/>
      <c r="K12" s="986"/>
      <c r="L12" s="852"/>
      <c r="M12" s="852"/>
      <c r="N12" s="805"/>
      <c r="O12" s="971"/>
      <c r="P12" s="803"/>
      <c r="Q12" s="955"/>
      <c r="R12" s="803"/>
      <c r="S12" s="955"/>
      <c r="T12" s="803"/>
      <c r="U12" s="955"/>
      <c r="V12" s="958"/>
      <c r="W12" s="955"/>
      <c r="X12" s="955"/>
      <c r="Y12" s="1002"/>
      <c r="Z12" s="68">
        <v>2</v>
      </c>
      <c r="AA12" s="380" t="s">
        <v>882</v>
      </c>
      <c r="AB12" s="383" t="s">
        <v>170</v>
      </c>
      <c r="AC12" s="380" t="s">
        <v>883</v>
      </c>
      <c r="AD12" s="384" t="str">
        <f t="shared" ref="AD12:AD22" si="0">IF(OR(AE12="Preventivo",AE12="Detectivo"),"Probabilidad",IF(AE12="Correctivo","Impacto",""))</f>
        <v>Impacto</v>
      </c>
      <c r="AE12" s="381" t="s">
        <v>76</v>
      </c>
      <c r="AF12" s="302">
        <f t="shared" ref="AF12:AF22" si="1">IF(AE12="","",IF(AE12="Preventivo",25%,IF(AE12="Detectivo",15%,IF(AE12="Correctivo",10%))))</f>
        <v>0.1</v>
      </c>
      <c r="AG12" s="381" t="s">
        <v>77</v>
      </c>
      <c r="AH12" s="302">
        <f t="shared" ref="AH12:AH22" si="2">IF(AG12="Automático",25%,IF(AG12="Manual",15%,""))</f>
        <v>0.15</v>
      </c>
      <c r="AI12" s="315">
        <f t="shared" ref="AI12:AI22" si="3">IF(OR(AF12="",AH12=""),"",AF12+AH12)</f>
        <v>0.25</v>
      </c>
      <c r="AJ12" s="69">
        <f>IFERROR(IF(AND(AD11="Probabilidad",AD12="Probabilidad"),(AJ11-(+AJ11*AI12)),IF(AD12="Probabilidad",(Q11-(+Q11*AI12)),IF(AD12="Impacto",AJ11,""))),"")</f>
        <v>0.36</v>
      </c>
      <c r="AK12" s="69">
        <f>IFERROR(IF(AND(AD11="Impacto",AD12="Impacto"),(AK11-(+AK11*AI12)),IF(AD12="Impacto",(W11-(+W11*AI12)),IF(AD12="Probabilidad",AK11,""))),"")</f>
        <v>0.30000000000000004</v>
      </c>
      <c r="AL12" s="10" t="s">
        <v>66</v>
      </c>
      <c r="AM12" s="10" t="s">
        <v>67</v>
      </c>
      <c r="AN12" s="10" t="s">
        <v>80</v>
      </c>
      <c r="AO12" s="952"/>
      <c r="AP12" s="952"/>
      <c r="AQ12" s="968"/>
      <c r="AR12" s="952"/>
      <c r="AS12" s="952"/>
      <c r="AT12" s="968"/>
      <c r="AU12" s="968"/>
      <c r="AV12" s="968"/>
      <c r="AW12" s="803"/>
      <c r="AX12" s="989"/>
      <c r="AY12" s="989"/>
      <c r="AZ12" s="989"/>
      <c r="BA12" s="989"/>
      <c r="BB12" s="989"/>
      <c r="BC12" s="995"/>
      <c r="BD12" s="995"/>
      <c r="BE12" s="995"/>
      <c r="BF12" s="995"/>
      <c r="BG12" s="995"/>
      <c r="BH12" s="995"/>
      <c r="BI12" s="998"/>
      <c r="BJ12" s="995"/>
      <c r="BK12" s="989"/>
      <c r="BL12" s="989"/>
    </row>
    <row r="13" spans="1:64" s="11" customFormat="1" ht="120" x14ac:dyDescent="0.25">
      <c r="A13" s="940"/>
      <c r="B13" s="942"/>
      <c r="C13" s="944"/>
      <c r="D13" s="946"/>
      <c r="E13" s="946"/>
      <c r="F13" s="949"/>
      <c r="G13" s="974"/>
      <c r="H13" s="977"/>
      <c r="I13" s="980"/>
      <c r="J13" s="983"/>
      <c r="K13" s="986"/>
      <c r="L13" s="852"/>
      <c r="M13" s="852"/>
      <c r="N13" s="805"/>
      <c r="O13" s="971"/>
      <c r="P13" s="803"/>
      <c r="Q13" s="955"/>
      <c r="R13" s="803"/>
      <c r="S13" s="955"/>
      <c r="T13" s="803"/>
      <c r="U13" s="955"/>
      <c r="V13" s="958"/>
      <c r="W13" s="955"/>
      <c r="X13" s="955"/>
      <c r="Y13" s="1002"/>
      <c r="Z13" s="68">
        <v>3</v>
      </c>
      <c r="AA13" s="64" t="s">
        <v>884</v>
      </c>
      <c r="AB13" s="383" t="s">
        <v>165</v>
      </c>
      <c r="AC13" s="380" t="s">
        <v>869</v>
      </c>
      <c r="AD13" s="384" t="str">
        <f t="shared" si="0"/>
        <v>Probabilidad</v>
      </c>
      <c r="AE13" s="381" t="s">
        <v>64</v>
      </c>
      <c r="AF13" s="302">
        <f t="shared" si="1"/>
        <v>0.25</v>
      </c>
      <c r="AG13" s="383" t="s">
        <v>77</v>
      </c>
      <c r="AH13" s="302">
        <f t="shared" si="2"/>
        <v>0.15</v>
      </c>
      <c r="AI13" s="315">
        <f t="shared" si="3"/>
        <v>0.4</v>
      </c>
      <c r="AJ13" s="69">
        <f>IFERROR(IF(AND(AD12="Probabilidad",AD13="Probabilidad"),(AJ12-(+AJ12*AI13)),IF(AND(AD12="Impacto",AD13="Probabilidad"),(AJ11-(+AJ11*AI13)),IF(AD13="Impacto",AJ12,""))),"")</f>
        <v>0.216</v>
      </c>
      <c r="AK13" s="69">
        <f>IFERROR(IF(AND(AD12="Impacto",AD13="Impacto"),(AK12-(+AK12*AI13)),IF(AND(AD12="Probabilidad",AD13="Impacto"),(AK11-(+AK11*AI13)),IF(AD13="Probabilidad",AK12,""))),"")</f>
        <v>0.30000000000000004</v>
      </c>
      <c r="AL13" s="10" t="s">
        <v>66</v>
      </c>
      <c r="AM13" s="10" t="s">
        <v>67</v>
      </c>
      <c r="AN13" s="10" t="s">
        <v>80</v>
      </c>
      <c r="AO13" s="952"/>
      <c r="AP13" s="952"/>
      <c r="AQ13" s="968"/>
      <c r="AR13" s="952"/>
      <c r="AS13" s="952"/>
      <c r="AT13" s="968"/>
      <c r="AU13" s="968"/>
      <c r="AV13" s="968"/>
      <c r="AW13" s="803"/>
      <c r="AX13" s="989"/>
      <c r="AY13" s="989"/>
      <c r="AZ13" s="989"/>
      <c r="BA13" s="989"/>
      <c r="BB13" s="989"/>
      <c r="BC13" s="996"/>
      <c r="BD13" s="996"/>
      <c r="BE13" s="996"/>
      <c r="BF13" s="996"/>
      <c r="BG13" s="996"/>
      <c r="BH13" s="996"/>
      <c r="BI13" s="999"/>
      <c r="BJ13" s="996"/>
      <c r="BK13" s="990"/>
      <c r="BL13" s="990"/>
    </row>
    <row r="14" spans="1:64" s="11" customFormat="1" ht="15" customHeight="1" x14ac:dyDescent="0.25">
      <c r="A14" s="940"/>
      <c r="B14" s="942"/>
      <c r="C14" s="944"/>
      <c r="D14" s="946"/>
      <c r="E14" s="946"/>
      <c r="F14" s="949"/>
      <c r="G14" s="974"/>
      <c r="H14" s="977"/>
      <c r="I14" s="980"/>
      <c r="J14" s="983"/>
      <c r="K14" s="986"/>
      <c r="L14" s="852"/>
      <c r="M14" s="852"/>
      <c r="N14" s="805"/>
      <c r="O14" s="971"/>
      <c r="P14" s="803"/>
      <c r="Q14" s="955"/>
      <c r="R14" s="803"/>
      <c r="S14" s="955"/>
      <c r="T14" s="803"/>
      <c r="U14" s="955"/>
      <c r="V14" s="958"/>
      <c r="W14" s="955"/>
      <c r="X14" s="955"/>
      <c r="Y14" s="1002"/>
      <c r="Z14" s="68">
        <v>4</v>
      </c>
      <c r="AA14" s="298"/>
      <c r="AB14" s="383"/>
      <c r="AC14" s="385"/>
      <c r="AD14" s="384" t="str">
        <f t="shared" si="0"/>
        <v/>
      </c>
      <c r="AE14" s="383"/>
      <c r="AF14" s="302" t="str">
        <f t="shared" si="1"/>
        <v/>
      </c>
      <c r="AG14" s="383"/>
      <c r="AH14" s="302" t="str">
        <f t="shared" si="2"/>
        <v/>
      </c>
      <c r="AI14" s="315" t="str">
        <f t="shared" si="3"/>
        <v/>
      </c>
      <c r="AJ14" s="69" t="str">
        <f>IFERROR(IF(AND(AD13="Probabilidad",AD14="Probabilidad"),(AJ13-(+AJ13*AI14)),IF(AND(AD13="Impacto",AD14="Probabilidad"),(AJ12-(+AJ12*AI14)),IF(AD14="Impacto",AJ13,""))),"")</f>
        <v/>
      </c>
      <c r="AK14" s="69" t="str">
        <f>IFERROR(IF(AND(AD13="Impacto",AD14="Impacto"),(AK13-(+AK13*AI14)),IF(AND(AD13="Probabilidad",AD14="Impacto"),(AK12-(+AK12*AI14)),IF(AD14="Probabilidad",AK13,""))),"")</f>
        <v/>
      </c>
      <c r="AL14" s="19"/>
      <c r="AM14" s="19"/>
      <c r="AN14" s="19"/>
      <c r="AO14" s="952"/>
      <c r="AP14" s="952"/>
      <c r="AQ14" s="968"/>
      <c r="AR14" s="952"/>
      <c r="AS14" s="952"/>
      <c r="AT14" s="968"/>
      <c r="AU14" s="968"/>
      <c r="AV14" s="968"/>
      <c r="AW14" s="803"/>
      <c r="AX14" s="989"/>
      <c r="AY14" s="989"/>
      <c r="AZ14" s="989"/>
      <c r="BA14" s="989"/>
      <c r="BB14" s="989"/>
      <c r="BC14" s="385"/>
      <c r="BD14" s="385"/>
      <c r="BE14" s="385"/>
      <c r="BF14" s="385"/>
      <c r="BG14" s="385"/>
      <c r="BH14" s="385"/>
      <c r="BI14" s="304"/>
      <c r="BJ14" s="298"/>
      <c r="BK14" s="298"/>
      <c r="BL14" s="307"/>
    </row>
    <row r="15" spans="1:64" s="11" customFormat="1" ht="15" customHeight="1" x14ac:dyDescent="0.25">
      <c r="A15" s="940"/>
      <c r="B15" s="942"/>
      <c r="C15" s="944"/>
      <c r="D15" s="946"/>
      <c r="E15" s="946"/>
      <c r="F15" s="949"/>
      <c r="G15" s="974"/>
      <c r="H15" s="977"/>
      <c r="I15" s="980"/>
      <c r="J15" s="983"/>
      <c r="K15" s="986"/>
      <c r="L15" s="852"/>
      <c r="M15" s="852"/>
      <c r="N15" s="805"/>
      <c r="O15" s="971"/>
      <c r="P15" s="803"/>
      <c r="Q15" s="955"/>
      <c r="R15" s="803"/>
      <c r="S15" s="955"/>
      <c r="T15" s="803"/>
      <c r="U15" s="955"/>
      <c r="V15" s="958"/>
      <c r="W15" s="955"/>
      <c r="X15" s="955"/>
      <c r="Y15" s="1002"/>
      <c r="Z15" s="68">
        <v>5</v>
      </c>
      <c r="AA15" s="385"/>
      <c r="AB15" s="383"/>
      <c r="AC15" s="386"/>
      <c r="AD15" s="384" t="str">
        <f t="shared" si="0"/>
        <v/>
      </c>
      <c r="AE15" s="383"/>
      <c r="AF15" s="302" t="str">
        <f t="shared" si="1"/>
        <v/>
      </c>
      <c r="AG15" s="383"/>
      <c r="AH15" s="302" t="str">
        <f t="shared" si="2"/>
        <v/>
      </c>
      <c r="AI15" s="315" t="str">
        <f t="shared" si="3"/>
        <v/>
      </c>
      <c r="AJ15" s="69" t="str">
        <f>IFERROR(IF(AND(AD14="Probabilidad",AD15="Probabilidad"),(AJ14-(+AJ14*AI15)),IF(AND(AD14="Impacto",AD15="Probabilidad"),(AJ13-(+AJ13*AI15)),IF(AD15="Impacto",AJ14,""))),"")</f>
        <v/>
      </c>
      <c r="AK15" s="69" t="str">
        <f>IFERROR(IF(AND(AD14="Impacto",AD15="Impacto"),(AK14-(+AK14*AI15)),IF(AND(AD14="Probabilidad",AD15="Impacto"),(AK13-(+AK13*AI15)),IF(AD15="Probabilidad",AK14,""))),"")</f>
        <v/>
      </c>
      <c r="AL15" s="19"/>
      <c r="AM15" s="19"/>
      <c r="AN15" s="19"/>
      <c r="AO15" s="952"/>
      <c r="AP15" s="952"/>
      <c r="AQ15" s="968"/>
      <c r="AR15" s="952"/>
      <c r="AS15" s="952"/>
      <c r="AT15" s="968"/>
      <c r="AU15" s="968"/>
      <c r="AV15" s="968"/>
      <c r="AW15" s="803"/>
      <c r="AX15" s="990"/>
      <c r="AY15" s="990"/>
      <c r="AZ15" s="990"/>
      <c r="BA15" s="990"/>
      <c r="BB15" s="990"/>
      <c r="BC15" s="385"/>
      <c r="BD15" s="385"/>
      <c r="BE15" s="385"/>
      <c r="BF15" s="385"/>
      <c r="BG15" s="385"/>
      <c r="BH15" s="385"/>
      <c r="BI15" s="304"/>
      <c r="BJ15" s="298"/>
      <c r="BK15" s="298"/>
      <c r="BL15" s="307"/>
    </row>
    <row r="16" spans="1:64" s="11" customFormat="1" ht="15.75" customHeight="1" thickBot="1" x14ac:dyDescent="0.3">
      <c r="A16" s="940"/>
      <c r="B16" s="942"/>
      <c r="C16" s="944"/>
      <c r="D16" s="947"/>
      <c r="E16" s="947"/>
      <c r="F16" s="950"/>
      <c r="G16" s="975"/>
      <c r="H16" s="978"/>
      <c r="I16" s="981"/>
      <c r="J16" s="984"/>
      <c r="K16" s="987"/>
      <c r="L16" s="960"/>
      <c r="M16" s="960"/>
      <c r="N16" s="806"/>
      <c r="O16" s="972"/>
      <c r="P16" s="847"/>
      <c r="Q16" s="956"/>
      <c r="R16" s="847"/>
      <c r="S16" s="956"/>
      <c r="T16" s="847"/>
      <c r="U16" s="956"/>
      <c r="V16" s="959"/>
      <c r="W16" s="956"/>
      <c r="X16" s="956"/>
      <c r="Y16" s="1003"/>
      <c r="Z16" s="60">
        <v>6</v>
      </c>
      <c r="AA16" s="387"/>
      <c r="AB16" s="388"/>
      <c r="AC16" s="387"/>
      <c r="AD16" s="389" t="str">
        <f t="shared" si="0"/>
        <v/>
      </c>
      <c r="AE16" s="388"/>
      <c r="AF16" s="303" t="str">
        <f t="shared" si="1"/>
        <v/>
      </c>
      <c r="AG16" s="388"/>
      <c r="AH16" s="303" t="str">
        <f t="shared" si="2"/>
        <v/>
      </c>
      <c r="AI16" s="61" t="str">
        <f t="shared" si="3"/>
        <v/>
      </c>
      <c r="AJ16" s="69" t="str">
        <f>IFERROR(IF(AND(AD15="Probabilidad",AD16="Probabilidad"),(AJ15-(+AJ15*AI16)),IF(AND(AD15="Impacto",AD16="Probabilidad"),(AJ14-(+AJ14*AI16)),IF(AD16="Impacto",AJ15,""))),"")</f>
        <v/>
      </c>
      <c r="AK16" s="69" t="str">
        <f>IFERROR(IF(AND(AD15="Impacto",AD16="Impacto"),(AK15-(+AK15*AI16)),IF(AND(AD15="Probabilidad",AD16="Impacto"),(AK14-(+AK14*AI16)),IF(AD16="Probabilidad",AK15,""))),"")</f>
        <v/>
      </c>
      <c r="AL16" s="20"/>
      <c r="AM16" s="20"/>
      <c r="AN16" s="20"/>
      <c r="AO16" s="953"/>
      <c r="AP16" s="953"/>
      <c r="AQ16" s="969"/>
      <c r="AR16" s="953"/>
      <c r="AS16" s="953"/>
      <c r="AT16" s="969"/>
      <c r="AU16" s="969"/>
      <c r="AV16" s="969"/>
      <c r="AW16" s="847"/>
      <c r="AX16" s="960"/>
      <c r="AY16" s="960"/>
      <c r="AZ16" s="960"/>
      <c r="BA16" s="960"/>
      <c r="BB16" s="960"/>
      <c r="BC16" s="387"/>
      <c r="BD16" s="387"/>
      <c r="BE16" s="387"/>
      <c r="BF16" s="387"/>
      <c r="BG16" s="387"/>
      <c r="BH16" s="387"/>
      <c r="BI16" s="305"/>
      <c r="BJ16" s="299"/>
      <c r="BK16" s="299"/>
      <c r="BL16" s="308"/>
    </row>
    <row r="17" spans="1:64" s="11" customFormat="1" ht="77.25" customHeight="1" thickBot="1" x14ac:dyDescent="0.3">
      <c r="A17" s="940"/>
      <c r="B17" s="942"/>
      <c r="C17" s="944"/>
      <c r="D17" s="945" t="s">
        <v>840</v>
      </c>
      <c r="E17" s="945" t="s">
        <v>121</v>
      </c>
      <c r="F17" s="948">
        <v>2</v>
      </c>
      <c r="G17" s="973" t="s">
        <v>876</v>
      </c>
      <c r="H17" s="976" t="s">
        <v>99</v>
      </c>
      <c r="I17" s="991" t="s">
        <v>893</v>
      </c>
      <c r="J17" s="982" t="s">
        <v>16</v>
      </c>
      <c r="K17" s="985" t="str">
        <f>CONCATENATE(" *",[21]Árbol_G!C33," *",[21]Árbol_G!E33," *",[21]Árbol_G!G33)</f>
        <v xml:space="preserve"> * * *</v>
      </c>
      <c r="L17" s="851" t="s">
        <v>885</v>
      </c>
      <c r="M17" s="851" t="s">
        <v>886</v>
      </c>
      <c r="N17" s="961"/>
      <c r="O17" s="964"/>
      <c r="P17" s="802" t="s">
        <v>62</v>
      </c>
      <c r="Q17" s="954">
        <f>IF(P17="Muy Alta",100%,IF(P17="Alta",80%,IF(P17="Media",60%,IF(P17="Baja",40%,IF(P17="Muy Baja",20%,"")))))</f>
        <v>0.6</v>
      </c>
      <c r="R17" s="802"/>
      <c r="S17" s="954" t="str">
        <f>IF(R17="Catastrófico",100%,IF(R17="Mayor",80%,IF(R17="Moderado",60%,IF(R17="Menor",40%,IF(R17="Leve",20%,"")))))</f>
        <v/>
      </c>
      <c r="T17" s="802" t="s">
        <v>74</v>
      </c>
      <c r="U17" s="954">
        <f>IF(T17="Catastrófico",100%,IF(T17="Mayor",80%,IF(T17="Moderado",60%,IF(T17="Menor",40%,IF(T17="Leve",20%,"")))))</f>
        <v>0.2</v>
      </c>
      <c r="V17" s="957" t="str">
        <f>IF(W17=100%,"Catastrófico",IF(W17=80%,"Mayor",IF(W17=60%,"Moderado",IF(W17=40%,"Menor",IF(W17=20%,"Leve","")))))</f>
        <v>Leve</v>
      </c>
      <c r="W17" s="954">
        <f>IF(AND(S17="",U17=""),"",MAX(S17,U17))</f>
        <v>0.2</v>
      </c>
      <c r="X17" s="954" t="str">
        <f>CONCATENATE(P17,V17)</f>
        <v>MediaLeve</v>
      </c>
      <c r="Y17" s="967" t="str">
        <f>IF(X17="Muy AltaLeve","Alto",IF(X17="Muy AltaMenor","Alto",IF(X17="Muy AltaModerado","Alto",IF(X17="Muy AltaMayor","Alto",IF(X17="Muy AltaCatastrófico","Extremo",IF(X17="AltaLeve","Moderado",IF(X17="AltaMenor","Moderado",IF(X17="AltaModerado","Alto",IF(X17="AltaMayor","Alto",IF(X17="AltaCatastrófico","Extremo",IF(X17="MediaLeve","Moderado",IF(X17="MediaMenor","Moderado",IF(X17="MediaModerado","Moderado",IF(X17="MediaMayor","Alto",IF(X17="MediaCatastrófico","Extremo",IF(X17="BajaLeve","Bajo",IF(X17="BajaMenor","Moderado",IF(X17="BajaModerado","Moderado",IF(X17="BajaMayor","Alto",IF(X17="BajaCatastrófico","Extremo",IF(X17="Muy BajaLeve","Bajo",IF(X17="Muy BajaMenor","Bajo",IF(X17="Muy BajaModerado","Moderado",IF(X17="Muy BajaMayor","Alto",IF(X17="Muy BajaCatastrófico","Extremo","")))))))))))))))))))))))))</f>
        <v>Moderado</v>
      </c>
      <c r="Z17" s="58">
        <v>1</v>
      </c>
      <c r="AA17" s="380" t="s">
        <v>887</v>
      </c>
      <c r="AB17" s="381" t="s">
        <v>170</v>
      </c>
      <c r="AC17" s="380" t="s">
        <v>879</v>
      </c>
      <c r="AD17" s="382" t="str">
        <f t="shared" si="0"/>
        <v>Probabilidad</v>
      </c>
      <c r="AE17" s="381" t="s">
        <v>64</v>
      </c>
      <c r="AF17" s="301">
        <f t="shared" si="1"/>
        <v>0.25</v>
      </c>
      <c r="AG17" s="381" t="s">
        <v>77</v>
      </c>
      <c r="AH17" s="301">
        <f t="shared" si="2"/>
        <v>0.15</v>
      </c>
      <c r="AI17" s="300">
        <f t="shared" si="3"/>
        <v>0.4</v>
      </c>
      <c r="AJ17" s="59">
        <f>IFERROR(IF(AD17="Probabilidad",(Q17-(+Q17*AI17)),IF(AD17="Impacto",Q17,"")),"")</f>
        <v>0.36</v>
      </c>
      <c r="AK17" s="59">
        <f>IFERROR(IF(AD17="Impacto",(W17-(+W17*AI17)),IF(AD17="Probabilidad",W17,"")),"")</f>
        <v>0.2</v>
      </c>
      <c r="AL17" s="10" t="s">
        <v>66</v>
      </c>
      <c r="AM17" s="10" t="s">
        <v>67</v>
      </c>
      <c r="AN17" s="10" t="s">
        <v>80</v>
      </c>
      <c r="AO17" s="951">
        <f>Q17</f>
        <v>0.6</v>
      </c>
      <c r="AP17" s="951">
        <f>IF(AJ17="","",MIN(AJ17:AJ22))</f>
        <v>0.12959999999999999</v>
      </c>
      <c r="AQ17" s="967" t="str">
        <f>IFERROR(IF(AP17="","",IF(AP17&lt;=0.2,"Muy Baja",IF(AP17&lt;=0.4,"Baja",IF(AP17&lt;=0.6,"Media",IF(AP17&lt;=0.8,"Alta","Muy Alta"))))),"")</f>
        <v>Muy Baja</v>
      </c>
      <c r="AR17" s="951">
        <f>W17</f>
        <v>0.2</v>
      </c>
      <c r="AS17" s="951">
        <f>IF(AK17="","",MIN(AK17:AK22))</f>
        <v>0.11250000000000002</v>
      </c>
      <c r="AT17" s="967" t="str">
        <f>IFERROR(IF(AS17="","",IF(AS17&lt;=0.2,"Leve",IF(AS17&lt;=0.4,"Menor",IF(AS17&lt;=0.6,"Moderado",IF(AS17&lt;=0.8,"Mayor","Catastrófico"))))),"")</f>
        <v>Leve</v>
      </c>
      <c r="AU17" s="967" t="str">
        <f>Y17</f>
        <v>Moderado</v>
      </c>
      <c r="AV17" s="967" t="str">
        <f>IFERROR(IF(OR(AND(AQ17="Muy Baja",AT17="Leve"),AND(AQ17="Muy Baja",AT17="Menor"),AND(AQ17="Baja",AT17="Leve")),"Bajo",IF(OR(AND(AQ17="Muy baja",AT17="Moderado"),AND(AQ17="Baja",AT17="Menor"),AND(AQ17="Baja",AT17="Moderado"),AND(AQ17="Media",AT17="Leve"),AND(AQ17="Media",AT17="Menor"),AND(AQ17="Media",AT17="Moderado"),AND(AQ17="Alta",AT17="Leve"),AND(AQ17="Alta",AT17="Menor")),"Moderado",IF(OR(AND(AQ17="Muy Baja",AT17="Mayor"),AND(AQ17="Baja",AT17="Mayor"),AND(AQ17="Media",AT17="Mayor"),AND(AQ17="Alta",AT17="Moderado"),AND(AQ17="Alta",AT17="Mayor"),AND(AQ17="Muy Alta",AT17="Leve"),AND(AQ17="Muy Alta",AT17="Menor"),AND(AQ17="Muy Alta",AT17="Moderado"),AND(AQ17="Muy Alta",AT17="Mayor")),"Alto",IF(OR(AND(AQ17="Muy Baja",AT17="Catastrófico"),AND(AQ17="Baja",AT17="Catastrófico"),AND(AQ17="Media",AT17="Catastrófico"),AND(AQ17="Alta",AT17="Catastrófico"),AND(AQ17="Muy Alta",AT17="Catastrófico")),"Extremo","")))),"")</f>
        <v>Bajo</v>
      </c>
      <c r="AW17" s="802" t="s">
        <v>82</v>
      </c>
      <c r="AX17" s="1000"/>
      <c r="AY17" s="1000"/>
      <c r="AZ17" s="1000"/>
      <c r="BA17" s="1000"/>
      <c r="BB17" s="1000"/>
      <c r="BC17" s="1000"/>
      <c r="BD17" s="1000"/>
      <c r="BE17" s="1019"/>
      <c r="BF17" s="1019"/>
      <c r="BG17" s="1000"/>
      <c r="BH17" s="1022" t="s">
        <v>1604</v>
      </c>
      <c r="BI17" s="1022" t="s">
        <v>1604</v>
      </c>
      <c r="BJ17" s="1022"/>
      <c r="BK17" s="1000"/>
      <c r="BL17" s="1000"/>
    </row>
    <row r="18" spans="1:64" s="11" customFormat="1" ht="71.25" thickBot="1" x14ac:dyDescent="0.3">
      <c r="A18" s="940"/>
      <c r="B18" s="942"/>
      <c r="C18" s="944"/>
      <c r="D18" s="946"/>
      <c r="E18" s="946"/>
      <c r="F18" s="949"/>
      <c r="G18" s="974"/>
      <c r="H18" s="977"/>
      <c r="I18" s="992"/>
      <c r="J18" s="983"/>
      <c r="K18" s="986"/>
      <c r="L18" s="852"/>
      <c r="M18" s="852"/>
      <c r="N18" s="962"/>
      <c r="O18" s="965"/>
      <c r="P18" s="803"/>
      <c r="Q18" s="955"/>
      <c r="R18" s="803"/>
      <c r="S18" s="955"/>
      <c r="T18" s="803"/>
      <c r="U18" s="955"/>
      <c r="V18" s="958"/>
      <c r="W18" s="955"/>
      <c r="X18" s="955"/>
      <c r="Y18" s="968"/>
      <c r="Z18" s="68">
        <v>2</v>
      </c>
      <c r="AA18" s="380" t="s">
        <v>882</v>
      </c>
      <c r="AB18" s="381" t="s">
        <v>170</v>
      </c>
      <c r="AC18" s="380" t="s">
        <v>888</v>
      </c>
      <c r="AD18" s="70" t="str">
        <f>IF(OR(AE18="Preventivo",AE18="Detectivo"),"Probabilidad",IF(AE18="Correctivo","Impacto",""))</f>
        <v>Impacto</v>
      </c>
      <c r="AE18" s="383" t="s">
        <v>76</v>
      </c>
      <c r="AF18" s="302">
        <f t="shared" si="1"/>
        <v>0.1</v>
      </c>
      <c r="AG18" s="383" t="s">
        <v>77</v>
      </c>
      <c r="AH18" s="302">
        <f t="shared" si="2"/>
        <v>0.15</v>
      </c>
      <c r="AI18" s="315">
        <f t="shared" si="3"/>
        <v>0.25</v>
      </c>
      <c r="AJ18" s="71">
        <f>IFERROR(IF(AND(AD17="Probabilidad",AD18="Probabilidad"),(AJ17-(+AJ17*AI18)),IF(AD18="Probabilidad",(Q17-(+Q17*AI18)),IF(AD18="Impacto",AJ17,""))),"")</f>
        <v>0.36</v>
      </c>
      <c r="AK18" s="71">
        <f>IFERROR(IF(AND(AD17="Impacto",AD18="Impacto"),(AK17-(+AK17*AI18)),IF(AD18="Impacto",(W17-(+W17*AI18)),IF(AD18="Probabilidad",AK17,""))),"")</f>
        <v>0.15000000000000002</v>
      </c>
      <c r="AL18" s="10" t="s">
        <v>66</v>
      </c>
      <c r="AM18" s="10" t="s">
        <v>67</v>
      </c>
      <c r="AN18" s="10" t="s">
        <v>80</v>
      </c>
      <c r="AO18" s="952"/>
      <c r="AP18" s="952"/>
      <c r="AQ18" s="968"/>
      <c r="AR18" s="952"/>
      <c r="AS18" s="952"/>
      <c r="AT18" s="968"/>
      <c r="AU18" s="968"/>
      <c r="AV18" s="968"/>
      <c r="AW18" s="803"/>
      <c r="AX18" s="989"/>
      <c r="AY18" s="989"/>
      <c r="AZ18" s="989"/>
      <c r="BA18" s="989"/>
      <c r="BB18" s="989"/>
      <c r="BC18" s="989"/>
      <c r="BD18" s="989"/>
      <c r="BE18" s="1020"/>
      <c r="BF18" s="1020"/>
      <c r="BG18" s="989"/>
      <c r="BH18" s="1023"/>
      <c r="BI18" s="1023"/>
      <c r="BJ18" s="1023"/>
      <c r="BK18" s="989"/>
      <c r="BL18" s="989"/>
    </row>
    <row r="19" spans="1:64" s="11" customFormat="1" ht="75.75" thickBot="1" x14ac:dyDescent="0.3">
      <c r="A19" s="940"/>
      <c r="B19" s="942"/>
      <c r="C19" s="944"/>
      <c r="D19" s="946"/>
      <c r="E19" s="946"/>
      <c r="F19" s="949"/>
      <c r="G19" s="974"/>
      <c r="H19" s="977"/>
      <c r="I19" s="992"/>
      <c r="J19" s="983"/>
      <c r="K19" s="986"/>
      <c r="L19" s="852"/>
      <c r="M19" s="852"/>
      <c r="N19" s="962"/>
      <c r="O19" s="965"/>
      <c r="P19" s="803"/>
      <c r="Q19" s="955"/>
      <c r="R19" s="803"/>
      <c r="S19" s="955"/>
      <c r="T19" s="803"/>
      <c r="U19" s="955"/>
      <c r="V19" s="958"/>
      <c r="W19" s="955"/>
      <c r="X19" s="955"/>
      <c r="Y19" s="968"/>
      <c r="Z19" s="68">
        <v>3</v>
      </c>
      <c r="AA19" s="380" t="s">
        <v>889</v>
      </c>
      <c r="AB19" s="383" t="s">
        <v>170</v>
      </c>
      <c r="AC19" s="380" t="s">
        <v>847</v>
      </c>
      <c r="AD19" s="384" t="str">
        <f>IF(OR(AE19="Preventivo",AE19="Detectivo"),"Probabilidad",IF(AE19="Correctivo","Impacto",""))</f>
        <v>Impacto</v>
      </c>
      <c r="AE19" s="383" t="s">
        <v>76</v>
      </c>
      <c r="AF19" s="302">
        <f t="shared" si="1"/>
        <v>0.1</v>
      </c>
      <c r="AG19" s="383" t="s">
        <v>77</v>
      </c>
      <c r="AH19" s="302">
        <f t="shared" si="2"/>
        <v>0.15</v>
      </c>
      <c r="AI19" s="315">
        <f t="shared" si="3"/>
        <v>0.25</v>
      </c>
      <c r="AJ19" s="69">
        <f>IFERROR(IF(AND(AD18="Probabilidad",AD19="Probabilidad"),(AJ18-(+AJ18*AI19)),IF(AND(AD18="Impacto",AD19="Probabilidad"),(AJ17-(+AJ17*AI19)),IF(AD19="Impacto",AJ18,""))),"")</f>
        <v>0.36</v>
      </c>
      <c r="AK19" s="69">
        <f>IFERROR(IF(AND(AD18="Impacto",AD19="Impacto"),(AK18-(+AK18*AI19)),IF(AND(AD18="Probabilidad",AD19="Impacto"),(AK17-(+AK17*AI19)),IF(AD19="Probabilidad",AK18,""))),"")</f>
        <v>0.11250000000000002</v>
      </c>
      <c r="AL19" s="10" t="s">
        <v>66</v>
      </c>
      <c r="AM19" s="10" t="s">
        <v>67</v>
      </c>
      <c r="AN19" s="10" t="s">
        <v>80</v>
      </c>
      <c r="AO19" s="952"/>
      <c r="AP19" s="952"/>
      <c r="AQ19" s="968"/>
      <c r="AR19" s="952"/>
      <c r="AS19" s="952"/>
      <c r="AT19" s="968"/>
      <c r="AU19" s="968"/>
      <c r="AV19" s="968"/>
      <c r="AW19" s="803"/>
      <c r="AX19" s="989"/>
      <c r="AY19" s="989"/>
      <c r="AZ19" s="989"/>
      <c r="BA19" s="989"/>
      <c r="BB19" s="989"/>
      <c r="BC19" s="989"/>
      <c r="BD19" s="989"/>
      <c r="BE19" s="1020"/>
      <c r="BF19" s="1020"/>
      <c r="BG19" s="989"/>
      <c r="BH19" s="1023"/>
      <c r="BI19" s="1023"/>
      <c r="BJ19" s="1023"/>
      <c r="BK19" s="989"/>
      <c r="BL19" s="989"/>
    </row>
    <row r="20" spans="1:64" s="11" customFormat="1" ht="71.25" thickBot="1" x14ac:dyDescent="0.3">
      <c r="A20" s="940"/>
      <c r="B20" s="942"/>
      <c r="C20" s="944"/>
      <c r="D20" s="946"/>
      <c r="E20" s="946"/>
      <c r="F20" s="949"/>
      <c r="G20" s="974"/>
      <c r="H20" s="977"/>
      <c r="I20" s="992"/>
      <c r="J20" s="983"/>
      <c r="K20" s="986"/>
      <c r="L20" s="852"/>
      <c r="M20" s="852"/>
      <c r="N20" s="962"/>
      <c r="O20" s="965"/>
      <c r="P20" s="803"/>
      <c r="Q20" s="955"/>
      <c r="R20" s="803"/>
      <c r="S20" s="955"/>
      <c r="T20" s="803"/>
      <c r="U20" s="955"/>
      <c r="V20" s="958"/>
      <c r="W20" s="955"/>
      <c r="X20" s="955"/>
      <c r="Y20" s="968"/>
      <c r="Z20" s="68">
        <v>4</v>
      </c>
      <c r="AA20" s="390" t="s">
        <v>890</v>
      </c>
      <c r="AB20" s="383" t="s">
        <v>170</v>
      </c>
      <c r="AC20" s="390" t="s">
        <v>891</v>
      </c>
      <c r="AD20" s="384" t="str">
        <f t="shared" si="0"/>
        <v>Probabilidad</v>
      </c>
      <c r="AE20" s="383" t="s">
        <v>64</v>
      </c>
      <c r="AF20" s="302">
        <f t="shared" si="1"/>
        <v>0.25</v>
      </c>
      <c r="AG20" s="383" t="s">
        <v>77</v>
      </c>
      <c r="AH20" s="302">
        <f t="shared" si="2"/>
        <v>0.15</v>
      </c>
      <c r="AI20" s="315">
        <f t="shared" si="3"/>
        <v>0.4</v>
      </c>
      <c r="AJ20" s="69">
        <f>IFERROR(IF(AND(AD19="Probabilidad",AD20="Probabilidad"),(AJ19-(+AJ19*AI20)),IF(AND(AD19="Impacto",AD20="Probabilidad"),(AJ18-(+AJ18*AI20)),IF(AD20="Impacto",AJ19,""))),"")</f>
        <v>0.216</v>
      </c>
      <c r="AK20" s="69">
        <f>IFERROR(IF(AND(AD19="Impacto",AD20="Impacto"),(AK19-(+AK19*AI20)),IF(AND(AD19="Probabilidad",AD20="Impacto"),(AK18-(+AK18*AI20)),IF(AD20="Probabilidad",AK19,""))),"")</f>
        <v>0.11250000000000002</v>
      </c>
      <c r="AL20" s="10" t="s">
        <v>66</v>
      </c>
      <c r="AM20" s="10" t="s">
        <v>67</v>
      </c>
      <c r="AN20" s="10" t="s">
        <v>80</v>
      </c>
      <c r="AO20" s="952"/>
      <c r="AP20" s="952"/>
      <c r="AQ20" s="968"/>
      <c r="AR20" s="952"/>
      <c r="AS20" s="952"/>
      <c r="AT20" s="968"/>
      <c r="AU20" s="968"/>
      <c r="AV20" s="968"/>
      <c r="AW20" s="803"/>
      <c r="AX20" s="989"/>
      <c r="AY20" s="989"/>
      <c r="AZ20" s="989"/>
      <c r="BA20" s="989"/>
      <c r="BB20" s="989"/>
      <c r="BC20" s="989"/>
      <c r="BD20" s="989"/>
      <c r="BE20" s="1020"/>
      <c r="BF20" s="1020"/>
      <c r="BG20" s="989"/>
      <c r="BH20" s="1023"/>
      <c r="BI20" s="1023"/>
      <c r="BJ20" s="1023"/>
      <c r="BK20" s="989"/>
      <c r="BL20" s="989"/>
    </row>
    <row r="21" spans="1:64" s="11" customFormat="1" ht="135" x14ac:dyDescent="0.25">
      <c r="A21" s="940"/>
      <c r="B21" s="942"/>
      <c r="C21" s="944"/>
      <c r="D21" s="946"/>
      <c r="E21" s="946"/>
      <c r="F21" s="949"/>
      <c r="G21" s="974"/>
      <c r="H21" s="977"/>
      <c r="I21" s="992"/>
      <c r="J21" s="983"/>
      <c r="K21" s="986"/>
      <c r="L21" s="852"/>
      <c r="M21" s="852"/>
      <c r="N21" s="962"/>
      <c r="O21" s="965"/>
      <c r="P21" s="803"/>
      <c r="Q21" s="955"/>
      <c r="R21" s="803"/>
      <c r="S21" s="955"/>
      <c r="T21" s="803"/>
      <c r="U21" s="955"/>
      <c r="V21" s="958"/>
      <c r="W21" s="955"/>
      <c r="X21" s="955"/>
      <c r="Y21" s="968"/>
      <c r="Z21" s="68">
        <v>5</v>
      </c>
      <c r="AA21" s="64" t="s">
        <v>892</v>
      </c>
      <c r="AB21" s="383" t="s">
        <v>165</v>
      </c>
      <c r="AC21" s="380" t="s">
        <v>869</v>
      </c>
      <c r="AD21" s="384" t="str">
        <f t="shared" si="0"/>
        <v>Probabilidad</v>
      </c>
      <c r="AE21" s="383" t="s">
        <v>64</v>
      </c>
      <c r="AF21" s="302">
        <f t="shared" si="1"/>
        <v>0.25</v>
      </c>
      <c r="AG21" s="383" t="s">
        <v>77</v>
      </c>
      <c r="AH21" s="302">
        <f t="shared" si="2"/>
        <v>0.15</v>
      </c>
      <c r="AI21" s="315">
        <f t="shared" si="3"/>
        <v>0.4</v>
      </c>
      <c r="AJ21" s="69">
        <f>IFERROR(IF(AND(AD20="Probabilidad",AD21="Probabilidad"),(AJ20-(+AJ20*AI21)),IF(AND(AD20="Impacto",AD21="Probabilidad"),(AJ19-(+AJ19*AI21)),IF(AD21="Impacto",AJ20,""))),"")</f>
        <v>0.12959999999999999</v>
      </c>
      <c r="AK21" s="69">
        <f>IFERROR(IF(AND(AD20="Impacto",AD21="Impacto"),(AK20-(+AK20*AI21)),IF(AND(AD20="Probabilidad",AD21="Impacto"),(AK19-(+AK19*AI21)),IF(AD21="Probabilidad",AK20,""))),"")</f>
        <v>0.11250000000000002</v>
      </c>
      <c r="AL21" s="10" t="s">
        <v>66</v>
      </c>
      <c r="AM21" s="10" t="s">
        <v>67</v>
      </c>
      <c r="AN21" s="10" t="s">
        <v>80</v>
      </c>
      <c r="AO21" s="952"/>
      <c r="AP21" s="952"/>
      <c r="AQ21" s="968"/>
      <c r="AR21" s="952"/>
      <c r="AS21" s="952"/>
      <c r="AT21" s="968"/>
      <c r="AU21" s="968"/>
      <c r="AV21" s="968"/>
      <c r="AW21" s="803"/>
      <c r="AX21" s="990"/>
      <c r="AY21" s="990"/>
      <c r="AZ21" s="990"/>
      <c r="BA21" s="990"/>
      <c r="BB21" s="990"/>
      <c r="BC21" s="990"/>
      <c r="BD21" s="990"/>
      <c r="BE21" s="1020"/>
      <c r="BF21" s="1020"/>
      <c r="BG21" s="990"/>
      <c r="BH21" s="1024"/>
      <c r="BI21" s="1024"/>
      <c r="BJ21" s="1024"/>
      <c r="BK21" s="990"/>
      <c r="BL21" s="990"/>
    </row>
    <row r="22" spans="1:64" s="11" customFormat="1" ht="15.75" customHeight="1" thickBot="1" x14ac:dyDescent="0.3">
      <c r="A22" s="940"/>
      <c r="B22" s="942"/>
      <c r="C22" s="944"/>
      <c r="D22" s="947"/>
      <c r="E22" s="947"/>
      <c r="F22" s="950"/>
      <c r="G22" s="975"/>
      <c r="H22" s="978"/>
      <c r="I22" s="993"/>
      <c r="J22" s="984"/>
      <c r="K22" s="987"/>
      <c r="L22" s="960"/>
      <c r="M22" s="960"/>
      <c r="N22" s="963"/>
      <c r="O22" s="966"/>
      <c r="P22" s="847"/>
      <c r="Q22" s="956"/>
      <c r="R22" s="847"/>
      <c r="S22" s="956"/>
      <c r="T22" s="847"/>
      <c r="U22" s="956"/>
      <c r="V22" s="959"/>
      <c r="W22" s="956"/>
      <c r="X22" s="956"/>
      <c r="Y22" s="969"/>
      <c r="Z22" s="60">
        <v>6</v>
      </c>
      <c r="AA22" s="387"/>
      <c r="AB22" s="388"/>
      <c r="AC22" s="387"/>
      <c r="AD22" s="391" t="str">
        <f t="shared" si="0"/>
        <v/>
      </c>
      <c r="AE22" s="388"/>
      <c r="AF22" s="303" t="str">
        <f t="shared" si="1"/>
        <v/>
      </c>
      <c r="AG22" s="388"/>
      <c r="AH22" s="303" t="str">
        <f t="shared" si="2"/>
        <v/>
      </c>
      <c r="AI22" s="61" t="str">
        <f t="shared" si="3"/>
        <v/>
      </c>
      <c r="AJ22" s="69" t="str">
        <f>IFERROR(IF(AND(AD21="Probabilidad",AD22="Probabilidad"),(AJ21-(+AJ21*AI22)),IF(AND(AD21="Impacto",AD22="Probabilidad"),(AJ20-(+AJ20*AI22)),IF(AD22="Impacto",AJ21,""))),"")</f>
        <v/>
      </c>
      <c r="AK22" s="69" t="str">
        <f>IFERROR(IF(AND(AD21="Impacto",AD22="Impacto"),(AK21-(+AK21*AI22)),IF(AND(AD21="Probabilidad",AD22="Impacto"),(AK20-(+AK20*AI22)),IF(AD22="Probabilidad",AK21,""))),"")</f>
        <v/>
      </c>
      <c r="AL22" s="20"/>
      <c r="AM22" s="20"/>
      <c r="AN22" s="20"/>
      <c r="AO22" s="953"/>
      <c r="AP22" s="953"/>
      <c r="AQ22" s="969"/>
      <c r="AR22" s="953"/>
      <c r="AS22" s="953"/>
      <c r="AT22" s="969"/>
      <c r="AU22" s="969"/>
      <c r="AV22" s="969"/>
      <c r="AW22" s="847"/>
      <c r="AX22" s="960"/>
      <c r="AY22" s="960"/>
      <c r="AZ22" s="960"/>
      <c r="BA22" s="960"/>
      <c r="BB22" s="960"/>
      <c r="BC22" s="960"/>
      <c r="BD22" s="960"/>
      <c r="BE22" s="1021"/>
      <c r="BF22" s="1021"/>
      <c r="BG22" s="392"/>
      <c r="BH22" s="392"/>
      <c r="BI22" s="392"/>
      <c r="BJ22" s="387"/>
      <c r="BK22" s="387"/>
      <c r="BL22" s="393"/>
    </row>
    <row r="23" spans="1:64" s="11" customFormat="1" ht="79.5" customHeight="1" thickBot="1" x14ac:dyDescent="0.3">
      <c r="A23" s="1004" t="s">
        <v>101</v>
      </c>
      <c r="B23" s="1007" t="s">
        <v>92</v>
      </c>
      <c r="C23" s="1009" t="s">
        <v>839</v>
      </c>
      <c r="D23" s="1012" t="s">
        <v>840</v>
      </c>
      <c r="E23" s="945" t="s">
        <v>122</v>
      </c>
      <c r="F23" s="1015">
        <v>1</v>
      </c>
      <c r="G23" s="804" t="s">
        <v>841</v>
      </c>
      <c r="H23" s="802" t="s">
        <v>98</v>
      </c>
      <c r="I23" s="1018" t="s">
        <v>1472</v>
      </c>
      <c r="J23" s="982" t="s">
        <v>16</v>
      </c>
      <c r="K23" s="985" t="str">
        <f>CONCATENATE(" *",[22]Árbol_G!C27," *",[22]Árbol_G!E27," *",[22]Árbol_G!G27)</f>
        <v xml:space="preserve"> * * *</v>
      </c>
      <c r="L23" s="851" t="s">
        <v>842</v>
      </c>
      <c r="M23" s="851" t="s">
        <v>843</v>
      </c>
      <c r="N23" s="804"/>
      <c r="O23" s="970"/>
      <c r="P23" s="802" t="s">
        <v>62</v>
      </c>
      <c r="Q23" s="954">
        <f>IF(P23="Muy Alta",100%,IF(P23="Alta",80%,IF(P23="Media",60%,IF(P23="Baja",40%,IF(P23="Muy Baja",20%,"")))))</f>
        <v>0.6</v>
      </c>
      <c r="R23" s="802"/>
      <c r="S23" s="954" t="str">
        <f>IF(R23="Catastrófico",100%,IF(R23="Mayor",80%,IF(R23="Moderado",60%,IF(R23="Menor",40%,IF(R23="Leve",20%,"")))))</f>
        <v/>
      </c>
      <c r="T23" s="802" t="s">
        <v>10</v>
      </c>
      <c r="U23" s="954">
        <f>IF(T23="Catastrófico",100%,IF(T23="Mayor",80%,IF(T23="Moderado",60%,IF(T23="Menor",40%,IF(T23="Leve",20%,"")))))</f>
        <v>0.6</v>
      </c>
      <c r="V23" s="957" t="str">
        <f>IF(W23=100%,"Catastrófico",IF(W23=80%,"Mayor",IF(W23=60%,"Moderado",IF(W23=40%,"Menor",IF(W23=20%,"Leve","")))))</f>
        <v>Moderado</v>
      </c>
      <c r="W23" s="954">
        <f>IF(AND(S23="",U23=""),"",MAX(S23,U23))</f>
        <v>0.6</v>
      </c>
      <c r="X23" s="954" t="str">
        <f>CONCATENATE(P23,V23)</f>
        <v>MediaModerado</v>
      </c>
      <c r="Y23" s="1001" t="str">
        <f>IF(X23="Muy AltaLeve","Alto",IF(X23="Muy AltaMenor","Alto",IF(X23="Muy AltaModerado","Alto",IF(X23="Muy AltaMayor","Alto",IF(X23="Muy AltaCatastrófico","Extremo",IF(X23="AltaLeve","Moderado",IF(X23="AltaMenor","Moderado",IF(X23="AltaModerado","Alto",IF(X23="AltaMayor","Alto",IF(X23="AltaCatastrófico","Extremo",IF(X23="MediaLeve","Moderado",IF(X23="MediaMenor","Moderado",IF(X23="MediaModerado","Moderado",IF(X23="MediaMayor","Alto",IF(X23="MediaCatastrófico","Extremo",IF(X23="BajaLeve","Bajo",IF(X23="BajaMenor","Moderado",IF(X23="BajaModerado","Moderado",IF(X23="BajaMayor","Alto",IF(X23="BajaCatastrófico","Extremo",IF(X23="Muy BajaLeve","Bajo",IF(X23="Muy BajaMenor","Bajo",IF(X23="Muy BajaModerado","Moderado",IF(X23="Muy BajaMayor","Alto",IF(X23="Muy BajaCatastrófico","Extremo","")))))))))))))))))))))))))</f>
        <v>Moderado</v>
      </c>
      <c r="Z23" s="58">
        <v>1</v>
      </c>
      <c r="AA23" s="385" t="s">
        <v>844</v>
      </c>
      <c r="AB23" s="381" t="s">
        <v>170</v>
      </c>
      <c r="AC23" s="385" t="s">
        <v>459</v>
      </c>
      <c r="AD23" s="382" t="str">
        <f>IF(OR(AE23="Preventivo",AE23="Detectivo"),"Probabilidad",IF(AE23="Correctivo","Impacto",""))</f>
        <v>Probabilidad</v>
      </c>
      <c r="AE23" s="381" t="s">
        <v>64</v>
      </c>
      <c r="AF23" s="301">
        <f>IF(AE23="","",IF(AE23="Preventivo",25%,IF(AE23="Detectivo",15%,IF(AE23="Correctivo",10%))))</f>
        <v>0.25</v>
      </c>
      <c r="AG23" s="381" t="s">
        <v>77</v>
      </c>
      <c r="AH23" s="301">
        <f>IF(AG23="Automático",25%,IF(AG23="Manual",15%,""))</f>
        <v>0.15</v>
      </c>
      <c r="AI23" s="300">
        <f>IF(OR(AF23="",AH23=""),"",AF23+AH23)</f>
        <v>0.4</v>
      </c>
      <c r="AJ23" s="59">
        <f>IFERROR(IF(AD23="Probabilidad",(Q23-(+Q23*AI23)),IF(AD23="Impacto",Q23,"")),"")</f>
        <v>0.36</v>
      </c>
      <c r="AK23" s="59">
        <f>IFERROR(IF(AD23="Impacto",(W23-(W23*AI23)),IF(AD23="Probabilidad",W23,"")),"")</f>
        <v>0.6</v>
      </c>
      <c r="AL23" s="10" t="s">
        <v>78</v>
      </c>
      <c r="AM23" s="10" t="s">
        <v>79</v>
      </c>
      <c r="AN23" s="10" t="s">
        <v>80</v>
      </c>
      <c r="AO23" s="951">
        <f>Q23</f>
        <v>0.6</v>
      </c>
      <c r="AP23" s="951">
        <f>IF(AJ23="","",MIN(AJ23:AJ28))</f>
        <v>0.12959999999999999</v>
      </c>
      <c r="AQ23" s="967" t="str">
        <f>IFERROR(IF(AP23="","",IF(AP23&lt;=0.2,"Muy Baja",IF(AP23&lt;=0.4,"Baja",IF(AP23&lt;=0.6,"Media",IF(AP23&lt;=0.8,"Alta","Muy Alta"))))),"")</f>
        <v>Muy Baja</v>
      </c>
      <c r="AR23" s="951">
        <f>W23</f>
        <v>0.6</v>
      </c>
      <c r="AS23" s="951">
        <f>IF(AK23="","",MIN(AK23:AK28))</f>
        <v>0.44999999999999996</v>
      </c>
      <c r="AT23" s="967" t="str">
        <f>IFERROR(IF(AS23="","",IF(AS23&lt;=0.2,"Leve",IF(AS23&lt;=0.4,"Menor",IF(AS23&lt;=0.6,"Moderado",IF(AS23&lt;=0.8,"Mayor","Catastrófico"))))),"")</f>
        <v>Moderado</v>
      </c>
      <c r="AU23" s="967" t="str">
        <f>Y23</f>
        <v>Moderado</v>
      </c>
      <c r="AV23" s="967" t="str">
        <f>IFERROR(IF(OR(AND(AQ23="Muy Baja",AT23="Leve"),AND(AQ23="Muy Baja",AT23="Menor"),AND(AQ23="Baja",AT23="Leve")),"Bajo",IF(OR(AND(AQ23="Muy baja",AT23="Moderado"),AND(AQ23="Baja",AT23="Menor"),AND(AQ23="Baja",AT23="Moderado"),AND(AQ23="Media",AT23="Leve"),AND(AQ23="Media",AT23="Menor"),AND(AQ23="Media",AT23="Moderado"),AND(AQ23="Alta",AT23="Leve"),AND(AQ23="Alta",AT23="Menor")),"Moderado",IF(OR(AND(AQ23="Muy Baja",AT23="Mayor"),AND(AQ23="Baja",AT23="Mayor"),AND(AQ23="Media",AT23="Mayor"),AND(AQ23="Alta",AT23="Moderado"),AND(AQ23="Alta",AT23="Mayor"),AND(AQ23="Muy Alta",AT23="Leve"),AND(AQ23="Muy Alta",AT23="Menor"),AND(AQ23="Muy Alta",AT23="Moderado"),AND(AQ23="Muy Alta",AT23="Mayor")),"Alto",IF(OR(AND(AQ23="Muy Baja",AT23="Catastrófico"),AND(AQ23="Baja",AT23="Catastrófico"),AND(AQ23="Media",AT23="Catastrófico"),AND(AQ23="Alta",AT23="Catastrófico"),AND(AQ23="Muy Alta",AT23="Catastrófico")),"Extremo","")))),"")</f>
        <v>Moderado</v>
      </c>
      <c r="AW23" s="802" t="s">
        <v>167</v>
      </c>
      <c r="AX23" s="804" t="s">
        <v>1605</v>
      </c>
      <c r="AY23" s="804" t="s">
        <v>1606</v>
      </c>
      <c r="AZ23" s="1034" t="s">
        <v>664</v>
      </c>
      <c r="BA23" s="1034" t="s">
        <v>845</v>
      </c>
      <c r="BB23" s="1037">
        <v>45291</v>
      </c>
      <c r="BC23" s="855"/>
      <c r="BD23" s="855"/>
      <c r="BE23" s="855"/>
      <c r="BF23" s="855"/>
      <c r="BG23" s="1031"/>
      <c r="BH23" s="855"/>
      <c r="BI23" s="1038"/>
      <c r="BJ23" s="861"/>
      <c r="BK23" s="861"/>
      <c r="BL23" s="1025"/>
    </row>
    <row r="24" spans="1:64" s="11" customFormat="1" ht="71.25" thickBot="1" x14ac:dyDescent="0.3">
      <c r="A24" s="1005"/>
      <c r="B24" s="942"/>
      <c r="C24" s="1010"/>
      <c r="D24" s="1013"/>
      <c r="E24" s="946"/>
      <c r="F24" s="1016"/>
      <c r="G24" s="805"/>
      <c r="H24" s="803"/>
      <c r="I24" s="952"/>
      <c r="J24" s="983"/>
      <c r="K24" s="986"/>
      <c r="L24" s="852"/>
      <c r="M24" s="852"/>
      <c r="N24" s="805"/>
      <c r="O24" s="971"/>
      <c r="P24" s="803"/>
      <c r="Q24" s="955"/>
      <c r="R24" s="803"/>
      <c r="S24" s="955"/>
      <c r="T24" s="803"/>
      <c r="U24" s="955"/>
      <c r="V24" s="958"/>
      <c r="W24" s="955"/>
      <c r="X24" s="955"/>
      <c r="Y24" s="1002"/>
      <c r="Z24" s="68">
        <v>2</v>
      </c>
      <c r="AA24" s="385" t="s">
        <v>846</v>
      </c>
      <c r="AB24" s="381" t="s">
        <v>170</v>
      </c>
      <c r="AC24" s="385" t="s">
        <v>847</v>
      </c>
      <c r="AD24" s="384" t="str">
        <f t="shared" ref="AD24:AD58" si="4">IF(OR(AE24="Preventivo",AE24="Detectivo"),"Probabilidad",IF(AE24="Correctivo","Impacto",""))</f>
        <v>Probabilidad</v>
      </c>
      <c r="AE24" s="381" t="s">
        <v>64</v>
      </c>
      <c r="AF24" s="302">
        <f t="shared" ref="AF24:AF58" si="5">IF(AE24="","",IF(AE24="Preventivo",25%,IF(AE24="Detectivo",15%,IF(AE24="Correctivo",10%))))</f>
        <v>0.25</v>
      </c>
      <c r="AG24" s="381" t="s">
        <v>77</v>
      </c>
      <c r="AH24" s="302">
        <f t="shared" ref="AH24:AH58" si="6">IF(AG24="Automático",25%,IF(AG24="Manual",15%,""))</f>
        <v>0.15</v>
      </c>
      <c r="AI24" s="315">
        <f t="shared" ref="AI24:AI58" si="7">IF(OR(AF24="",AH24=""),"",AF24+AH24)</f>
        <v>0.4</v>
      </c>
      <c r="AJ24" s="69">
        <f>IFERROR(IF(AND(AD23="Probabilidad",AD24="Probabilidad"),(AJ23-(+AJ23*AI24)),IF(AD24="Probabilidad",(Q23-(+Q23*AI24)),IF(AD24="Impacto",AJ23,""))),"")</f>
        <v>0.216</v>
      </c>
      <c r="AK24" s="69">
        <f>IFERROR(IF(AND(AD23="Impacto",AD24="Impacto"),(AK23-(+AK23*AI24)),IF(AD24="Impacto",(W23-(+W23*AI24)),IF(AD24="Probabilidad",AK23,""))),"")</f>
        <v>0.6</v>
      </c>
      <c r="AL24" s="10" t="s">
        <v>66</v>
      </c>
      <c r="AM24" s="19" t="s">
        <v>67</v>
      </c>
      <c r="AN24" s="19" t="s">
        <v>80</v>
      </c>
      <c r="AO24" s="952"/>
      <c r="AP24" s="952"/>
      <c r="AQ24" s="968"/>
      <c r="AR24" s="952"/>
      <c r="AS24" s="952"/>
      <c r="AT24" s="968"/>
      <c r="AU24" s="968"/>
      <c r="AV24" s="968"/>
      <c r="AW24" s="803"/>
      <c r="AX24" s="805"/>
      <c r="AY24" s="805"/>
      <c r="AZ24" s="1035"/>
      <c r="BA24" s="1035"/>
      <c r="BB24" s="852"/>
      <c r="BC24" s="852"/>
      <c r="BD24" s="852"/>
      <c r="BE24" s="852"/>
      <c r="BF24" s="852"/>
      <c r="BG24" s="1032"/>
      <c r="BH24" s="852"/>
      <c r="BI24" s="971"/>
      <c r="BJ24" s="805"/>
      <c r="BK24" s="805"/>
      <c r="BL24" s="1026"/>
    </row>
    <row r="25" spans="1:64" s="11" customFormat="1" ht="71.25" thickBot="1" x14ac:dyDescent="0.3">
      <c r="A25" s="1005"/>
      <c r="B25" s="942"/>
      <c r="C25" s="1010"/>
      <c r="D25" s="1013"/>
      <c r="E25" s="946"/>
      <c r="F25" s="1016"/>
      <c r="G25" s="805"/>
      <c r="H25" s="803"/>
      <c r="I25" s="952"/>
      <c r="J25" s="983"/>
      <c r="K25" s="986"/>
      <c r="L25" s="852"/>
      <c r="M25" s="852"/>
      <c r="N25" s="805"/>
      <c r="O25" s="971"/>
      <c r="P25" s="803"/>
      <c r="Q25" s="955"/>
      <c r="R25" s="803"/>
      <c r="S25" s="955"/>
      <c r="T25" s="803"/>
      <c r="U25" s="955"/>
      <c r="V25" s="958"/>
      <c r="W25" s="955"/>
      <c r="X25" s="955"/>
      <c r="Y25" s="1002"/>
      <c r="Z25" s="68">
        <v>3</v>
      </c>
      <c r="AA25" s="385" t="s">
        <v>848</v>
      </c>
      <c r="AB25" s="381" t="s">
        <v>170</v>
      </c>
      <c r="AC25" s="385" t="s">
        <v>849</v>
      </c>
      <c r="AD25" s="384" t="str">
        <f t="shared" si="4"/>
        <v>Impacto</v>
      </c>
      <c r="AE25" s="383" t="s">
        <v>76</v>
      </c>
      <c r="AF25" s="302">
        <f t="shared" si="5"/>
        <v>0.1</v>
      </c>
      <c r="AG25" s="381" t="s">
        <v>77</v>
      </c>
      <c r="AH25" s="302">
        <f t="shared" si="6"/>
        <v>0.15</v>
      </c>
      <c r="AI25" s="315">
        <f t="shared" si="7"/>
        <v>0.25</v>
      </c>
      <c r="AJ25" s="69">
        <f>IFERROR(IF(AND(AD24="Probabilidad",AD25="Probabilidad"),(AJ24-(+AJ24*AI25)),IF(AND(AD24="Impacto",AD25="Probabilidad"),(AJ23-(+AJ23*AI25)),IF(AD25="Impacto",AJ24,""))),"")</f>
        <v>0.216</v>
      </c>
      <c r="AK25" s="69">
        <f>IFERROR(IF(AND(AD24="Impacto",AD25="Impacto"),(AK24-(+AK24*AI25)),IF(AND(AD24="Probabilidad",AD25="Impacto"),(AK23-(+AK23*AI25)),IF(AD25="Probabilidad",AK24,""))),"")</f>
        <v>0.44999999999999996</v>
      </c>
      <c r="AL25" s="10" t="s">
        <v>66</v>
      </c>
      <c r="AM25" s="19" t="s">
        <v>79</v>
      </c>
      <c r="AN25" s="19" t="s">
        <v>80</v>
      </c>
      <c r="AO25" s="952"/>
      <c r="AP25" s="952"/>
      <c r="AQ25" s="968"/>
      <c r="AR25" s="952"/>
      <c r="AS25" s="952"/>
      <c r="AT25" s="968"/>
      <c r="AU25" s="968"/>
      <c r="AV25" s="968"/>
      <c r="AW25" s="803"/>
      <c r="AX25" s="805"/>
      <c r="AY25" s="805"/>
      <c r="AZ25" s="1035"/>
      <c r="BA25" s="1035"/>
      <c r="BB25" s="852"/>
      <c r="BC25" s="852"/>
      <c r="BD25" s="852"/>
      <c r="BE25" s="852"/>
      <c r="BF25" s="852"/>
      <c r="BG25" s="1032"/>
      <c r="BH25" s="852"/>
      <c r="BI25" s="971"/>
      <c r="BJ25" s="805"/>
      <c r="BK25" s="805"/>
      <c r="BL25" s="1026"/>
    </row>
    <row r="26" spans="1:64" s="11" customFormat="1" ht="90" x14ac:dyDescent="0.25">
      <c r="A26" s="1005"/>
      <c r="B26" s="942"/>
      <c r="C26" s="1010"/>
      <c r="D26" s="1013"/>
      <c r="E26" s="946"/>
      <c r="F26" s="1016"/>
      <c r="G26" s="805"/>
      <c r="H26" s="803"/>
      <c r="I26" s="952"/>
      <c r="J26" s="983"/>
      <c r="K26" s="986"/>
      <c r="L26" s="852"/>
      <c r="M26" s="852"/>
      <c r="N26" s="805"/>
      <c r="O26" s="971"/>
      <c r="P26" s="803"/>
      <c r="Q26" s="955"/>
      <c r="R26" s="803"/>
      <c r="S26" s="955"/>
      <c r="T26" s="803"/>
      <c r="U26" s="955"/>
      <c r="V26" s="958"/>
      <c r="W26" s="955"/>
      <c r="X26" s="955"/>
      <c r="Y26" s="1002"/>
      <c r="Z26" s="68">
        <v>4</v>
      </c>
      <c r="AA26" s="385" t="s">
        <v>850</v>
      </c>
      <c r="AB26" s="383" t="s">
        <v>165</v>
      </c>
      <c r="AC26" s="385" t="s">
        <v>851</v>
      </c>
      <c r="AD26" s="384" t="str">
        <f t="shared" si="4"/>
        <v>Probabilidad</v>
      </c>
      <c r="AE26" s="383" t="s">
        <v>64</v>
      </c>
      <c r="AF26" s="302">
        <f t="shared" si="5"/>
        <v>0.25</v>
      </c>
      <c r="AG26" s="381" t="s">
        <v>77</v>
      </c>
      <c r="AH26" s="302">
        <f t="shared" si="6"/>
        <v>0.15</v>
      </c>
      <c r="AI26" s="315">
        <f t="shared" si="7"/>
        <v>0.4</v>
      </c>
      <c r="AJ26" s="69">
        <f>IFERROR(IF(AND(AD25="Probabilidad",AD26="Probabilidad"),(AJ25-(+AJ25*AI26)),IF(AND(AD25="Impacto",AD26="Probabilidad"),(AJ24-(+AJ24*AI26)),IF(AD26="Impacto",AJ25,""))),"")</f>
        <v>0.12959999999999999</v>
      </c>
      <c r="AK26" s="69">
        <f>IFERROR(IF(AND(AD25="Impacto",AD26="Impacto"),(AK25-(+AK25*AI26)),IF(AND(AD25="Probabilidad",AD26="Impacto"),(AK24-(+AK24*AI26)),IF(AD26="Probabilidad",AK25,""))),"")</f>
        <v>0.44999999999999996</v>
      </c>
      <c r="AL26" s="10" t="s">
        <v>66</v>
      </c>
      <c r="AM26" s="19" t="s">
        <v>67</v>
      </c>
      <c r="AN26" s="19" t="s">
        <v>80</v>
      </c>
      <c r="AO26" s="952"/>
      <c r="AP26" s="952"/>
      <c r="AQ26" s="968"/>
      <c r="AR26" s="952"/>
      <c r="AS26" s="952"/>
      <c r="AT26" s="968"/>
      <c r="AU26" s="968"/>
      <c r="AV26" s="968"/>
      <c r="AW26" s="803"/>
      <c r="AX26" s="805"/>
      <c r="AY26" s="805"/>
      <c r="AZ26" s="1035"/>
      <c r="BA26" s="1035"/>
      <c r="BB26" s="852"/>
      <c r="BC26" s="852"/>
      <c r="BD26" s="852"/>
      <c r="BE26" s="852"/>
      <c r="BF26" s="852"/>
      <c r="BG26" s="1032"/>
      <c r="BH26" s="852"/>
      <c r="BI26" s="971"/>
      <c r="BJ26" s="805"/>
      <c r="BK26" s="805"/>
      <c r="BL26" s="1026"/>
    </row>
    <row r="27" spans="1:64" s="11" customFormat="1" x14ac:dyDescent="0.25">
      <c r="A27" s="1005"/>
      <c r="B27" s="942"/>
      <c r="C27" s="1010"/>
      <c r="D27" s="1013"/>
      <c r="E27" s="946"/>
      <c r="F27" s="1016"/>
      <c r="G27" s="805"/>
      <c r="H27" s="803"/>
      <c r="I27" s="952"/>
      <c r="J27" s="983"/>
      <c r="K27" s="986"/>
      <c r="L27" s="852"/>
      <c r="M27" s="852"/>
      <c r="N27" s="805"/>
      <c r="O27" s="971"/>
      <c r="P27" s="803"/>
      <c r="Q27" s="955"/>
      <c r="R27" s="803"/>
      <c r="S27" s="955"/>
      <c r="T27" s="803"/>
      <c r="U27" s="955"/>
      <c r="V27" s="958"/>
      <c r="W27" s="955"/>
      <c r="X27" s="955"/>
      <c r="Y27" s="1002"/>
      <c r="Z27" s="68">
        <v>5</v>
      </c>
      <c r="AA27" s="309"/>
      <c r="AB27" s="383"/>
      <c r="AC27" s="385"/>
      <c r="AD27" s="384" t="str">
        <f t="shared" si="4"/>
        <v/>
      </c>
      <c r="AE27" s="383"/>
      <c r="AF27" s="302" t="str">
        <f t="shared" si="5"/>
        <v/>
      </c>
      <c r="AG27" s="383"/>
      <c r="AH27" s="302" t="str">
        <f t="shared" si="6"/>
        <v/>
      </c>
      <c r="AI27" s="315" t="str">
        <f t="shared" si="7"/>
        <v/>
      </c>
      <c r="AJ27" s="69" t="str">
        <f>IFERROR(IF(AND(AD26="Probabilidad",AD27="Probabilidad"),(AJ26-(+AJ26*AI27)),IF(AND(AD26="Impacto",AD27="Probabilidad"),(AJ25-(+AJ25*AI27)),IF(AD27="Impacto",AJ26,""))),"")</f>
        <v/>
      </c>
      <c r="AK27" s="69" t="str">
        <f>IFERROR(IF(AND(AD26="Impacto",AD27="Impacto"),(AK26-(+AK26*AI27)),IF(AND(AD26="Probabilidad",AD27="Impacto"),(AK25-(+AK25*AI27)),IF(AD27="Probabilidad",AK26,""))),"")</f>
        <v/>
      </c>
      <c r="AL27" s="19"/>
      <c r="AM27" s="19"/>
      <c r="AN27" s="19"/>
      <c r="AO27" s="952"/>
      <c r="AP27" s="952"/>
      <c r="AQ27" s="968"/>
      <c r="AR27" s="952"/>
      <c r="AS27" s="952"/>
      <c r="AT27" s="968"/>
      <c r="AU27" s="968"/>
      <c r="AV27" s="968"/>
      <c r="AW27" s="803"/>
      <c r="AX27" s="805"/>
      <c r="AY27" s="805"/>
      <c r="AZ27" s="1035"/>
      <c r="BA27" s="1035"/>
      <c r="BB27" s="852"/>
      <c r="BC27" s="852"/>
      <c r="BD27" s="852"/>
      <c r="BE27" s="852"/>
      <c r="BF27" s="852"/>
      <c r="BG27" s="1032"/>
      <c r="BH27" s="852"/>
      <c r="BI27" s="971"/>
      <c r="BJ27" s="805"/>
      <c r="BK27" s="805"/>
      <c r="BL27" s="1026"/>
    </row>
    <row r="28" spans="1:64" s="11" customFormat="1" ht="15.75" thickBot="1" x14ac:dyDescent="0.3">
      <c r="A28" s="1005"/>
      <c r="B28" s="942"/>
      <c r="C28" s="1010"/>
      <c r="D28" s="1014"/>
      <c r="E28" s="947"/>
      <c r="F28" s="1017"/>
      <c r="G28" s="806"/>
      <c r="H28" s="847"/>
      <c r="I28" s="953"/>
      <c r="J28" s="984"/>
      <c r="K28" s="987"/>
      <c r="L28" s="960"/>
      <c r="M28" s="960"/>
      <c r="N28" s="806"/>
      <c r="O28" s="972"/>
      <c r="P28" s="847"/>
      <c r="Q28" s="956"/>
      <c r="R28" s="847"/>
      <c r="S28" s="956"/>
      <c r="T28" s="847"/>
      <c r="U28" s="956"/>
      <c r="V28" s="959"/>
      <c r="W28" s="956"/>
      <c r="X28" s="956"/>
      <c r="Y28" s="1003"/>
      <c r="Z28" s="60">
        <v>6</v>
      </c>
      <c r="AA28" s="387"/>
      <c r="AB28" s="388"/>
      <c r="AC28" s="387"/>
      <c r="AD28" s="389" t="str">
        <f t="shared" si="4"/>
        <v/>
      </c>
      <c r="AE28" s="388"/>
      <c r="AF28" s="303" t="str">
        <f t="shared" si="5"/>
        <v/>
      </c>
      <c r="AG28" s="388"/>
      <c r="AH28" s="303" t="str">
        <f t="shared" si="6"/>
        <v/>
      </c>
      <c r="AI28" s="61" t="str">
        <f t="shared" si="7"/>
        <v/>
      </c>
      <c r="AJ28" s="69" t="str">
        <f>IFERROR(IF(AND(AD27="Probabilidad",AD28="Probabilidad"),(AJ27-(+AJ27*AI28)),IF(AND(AD27="Impacto",AD28="Probabilidad"),(AJ26-(+AJ26*AI28)),IF(AD28="Impacto",AJ27,""))),"")</f>
        <v/>
      </c>
      <c r="AK28" s="69" t="str">
        <f>IFERROR(IF(AND(AD27="Impacto",AD28="Impacto"),(AK27-(+AK27*AI28)),IF(AND(AD27="Probabilidad",AD28="Impacto"),(AK26-(+AK26*AI28)),IF(AD28="Probabilidad",AK27,""))),"")</f>
        <v/>
      </c>
      <c r="AL28" s="20"/>
      <c r="AM28" s="20"/>
      <c r="AN28" s="20"/>
      <c r="AO28" s="953"/>
      <c r="AP28" s="953"/>
      <c r="AQ28" s="969"/>
      <c r="AR28" s="953"/>
      <c r="AS28" s="953"/>
      <c r="AT28" s="969"/>
      <c r="AU28" s="969"/>
      <c r="AV28" s="969"/>
      <c r="AW28" s="847"/>
      <c r="AX28" s="806"/>
      <c r="AY28" s="806"/>
      <c r="AZ28" s="1036"/>
      <c r="BA28" s="1036"/>
      <c r="BB28" s="960"/>
      <c r="BC28" s="960"/>
      <c r="BD28" s="960"/>
      <c r="BE28" s="960"/>
      <c r="BF28" s="960"/>
      <c r="BG28" s="1033"/>
      <c r="BH28" s="960"/>
      <c r="BI28" s="972"/>
      <c r="BJ28" s="806"/>
      <c r="BK28" s="806"/>
      <c r="BL28" s="1027"/>
    </row>
    <row r="29" spans="1:64" s="11" customFormat="1" ht="57.75" customHeight="1" thickBot="1" x14ac:dyDescent="0.3">
      <c r="A29" s="1005"/>
      <c r="B29" s="942"/>
      <c r="C29" s="1010"/>
      <c r="D29" s="1012" t="s">
        <v>840</v>
      </c>
      <c r="E29" s="945" t="s">
        <v>122</v>
      </c>
      <c r="F29" s="1015">
        <v>2</v>
      </c>
      <c r="G29" s="851" t="s">
        <v>841</v>
      </c>
      <c r="H29" s="802" t="s">
        <v>99</v>
      </c>
      <c r="I29" s="1028" t="s">
        <v>1473</v>
      </c>
      <c r="J29" s="982" t="s">
        <v>16</v>
      </c>
      <c r="K29" s="985" t="str">
        <f>CONCATENATE(" *",[22]Árbol_G!C45," *",[22]Árbol_G!E45," *",[22]Árbol_G!G45)</f>
        <v xml:space="preserve"> * * *</v>
      </c>
      <c r="L29" s="851" t="s">
        <v>852</v>
      </c>
      <c r="M29" s="851" t="s">
        <v>853</v>
      </c>
      <c r="N29" s="961"/>
      <c r="O29" s="964"/>
      <c r="P29" s="802" t="s">
        <v>70</v>
      </c>
      <c r="Q29" s="954">
        <f>IF(P29="Muy Alta",100%,IF(P29="Alta",80%,IF(P29="Media",60%,IF(P29="Baja",40%,IF(P29="Muy Baja",20%,"")))))</f>
        <v>0.2</v>
      </c>
      <c r="R29" s="802"/>
      <c r="S29" s="954" t="str">
        <f>IF(R29="Catastrófico",100%,IF(R29="Mayor",80%,IF(R29="Moderado",60%,IF(R29="Menor",40%,IF(R29="Leve",20%,"")))))</f>
        <v/>
      </c>
      <c r="T29" s="802" t="s">
        <v>11</v>
      </c>
      <c r="U29" s="954">
        <f>IF(T29="Catastrófico",100%,IF(T29="Mayor",80%,IF(T29="Moderado",60%,IF(T29="Menor",40%,IF(T29="Leve",20%,"")))))</f>
        <v>0.8</v>
      </c>
      <c r="V29" s="957" t="str">
        <f>IF(W29=100%,"Catastrófico",IF(W29=80%,"Mayor",IF(W29=60%,"Moderado",IF(W29=40%,"Menor",IF(W29=20%,"Leve","")))))</f>
        <v>Mayor</v>
      </c>
      <c r="W29" s="954">
        <f>IF(AND(S29="",U29=""),"",MAX(S29,U29))</f>
        <v>0.8</v>
      </c>
      <c r="X29" s="954" t="str">
        <f>CONCATENATE(P29,V29)</f>
        <v>Muy BajaMayor</v>
      </c>
      <c r="Y29" s="967" t="str">
        <f>IF(X29="Muy AltaLeve","Alto",IF(X29="Muy AltaMenor","Alto",IF(X29="Muy AltaModerado","Alto",IF(X29="Muy AltaMayor","Alto",IF(X29="Muy AltaCatastrófico","Extremo",IF(X29="AltaLeve","Moderado",IF(X29="AltaMenor","Moderado",IF(X29="AltaModerado","Alto",IF(X29="AltaMayor","Alto",IF(X29="AltaCatastrófico","Extremo",IF(X29="MediaLeve","Moderado",IF(X29="MediaMenor","Moderado",IF(X29="MediaModerado","Moderado",IF(X29="MediaMayor","Alto",IF(X29="MediaCatastrófico","Extremo",IF(X29="BajaLeve","Bajo",IF(X29="BajaMenor","Moderado",IF(X29="BajaModerado","Moderado",IF(X29="BajaMayor","Alto",IF(X29="BajaCatastrófico","Extremo",IF(X29="Muy BajaLeve","Bajo",IF(X29="Muy BajaMenor","Bajo",IF(X29="Muy BajaModerado","Moderado",IF(X29="Muy BajaMayor","Alto",IF(X29="Muy BajaCatastrófico","Extremo","")))))))))))))))))))))))))</f>
        <v>Alto</v>
      </c>
      <c r="Z29" s="58">
        <v>1</v>
      </c>
      <c r="AA29" s="385" t="s">
        <v>854</v>
      </c>
      <c r="AB29" s="381" t="s">
        <v>170</v>
      </c>
      <c r="AC29" s="385" t="s">
        <v>847</v>
      </c>
      <c r="AD29" s="382" t="str">
        <f t="shared" si="4"/>
        <v>Probabilidad</v>
      </c>
      <c r="AE29" s="381" t="s">
        <v>64</v>
      </c>
      <c r="AF29" s="301">
        <f t="shared" si="5"/>
        <v>0.25</v>
      </c>
      <c r="AG29" s="381" t="s">
        <v>77</v>
      </c>
      <c r="AH29" s="301">
        <f t="shared" si="6"/>
        <v>0.15</v>
      </c>
      <c r="AI29" s="300">
        <f t="shared" si="7"/>
        <v>0.4</v>
      </c>
      <c r="AJ29" s="59">
        <f>IFERROR(IF(AD29="Probabilidad",(Q29-(+Q29*AI29)),IF(AD29="Impacto",Q29,"")),"")</f>
        <v>0.12</v>
      </c>
      <c r="AK29" s="59">
        <f>IFERROR(IF(AD29="Impacto",(W29-(+W29*AI29)),IF(AD29="Probabilidad",W29,"")),"")</f>
        <v>0.8</v>
      </c>
      <c r="AL29" s="10" t="s">
        <v>66</v>
      </c>
      <c r="AM29" s="10" t="s">
        <v>67</v>
      </c>
      <c r="AN29" s="10" t="s">
        <v>80</v>
      </c>
      <c r="AO29" s="951">
        <f>Q29</f>
        <v>0.2</v>
      </c>
      <c r="AP29" s="951">
        <f>IF(AJ29="","",MIN(AJ29:AJ34))</f>
        <v>3.5999999999999997E-2</v>
      </c>
      <c r="AQ29" s="967" t="str">
        <f>IFERROR(IF(AP29="","",IF(AP29&lt;=0.2,"Muy Baja",IF(AP29&lt;=0.4,"Baja",IF(AP29&lt;=0.6,"Media",IF(AP29&lt;=0.8,"Alta","Muy Alta"))))),"")</f>
        <v>Muy Baja</v>
      </c>
      <c r="AR29" s="951">
        <f>W29</f>
        <v>0.8</v>
      </c>
      <c r="AS29" s="951">
        <f>IF(AK29="","",MIN(AK29:AK34))</f>
        <v>0.8</v>
      </c>
      <c r="AT29" s="967" t="str">
        <f>IFERROR(IF(AS29="","",IF(AS29&lt;=0.2,"Leve",IF(AS29&lt;=0.4,"Menor",IF(AS29&lt;=0.6,"Moderado",IF(AS29&lt;=0.8,"Mayor","Catastrófico"))))),"")</f>
        <v>Mayor</v>
      </c>
      <c r="AU29" s="967" t="str">
        <f>Y29</f>
        <v>Alto</v>
      </c>
      <c r="AV29" s="967" t="str">
        <f>IFERROR(IF(OR(AND(AQ29="Muy Baja",AT29="Leve"),AND(AQ29="Muy Baja",AT29="Menor"),AND(AQ29="Baja",AT29="Leve")),"Bajo",IF(OR(AND(AQ29="Muy baja",AT29="Moderado"),AND(AQ29="Baja",AT29="Menor"),AND(AQ29="Baja",AT29="Moderado"),AND(AQ29="Media",AT29="Leve"),AND(AQ29="Media",AT29="Menor"),AND(AQ29="Media",AT29="Moderado"),AND(AQ29="Alta",AT29="Leve"),AND(AQ29="Alta",AT29="Menor")),"Moderado",IF(OR(AND(AQ29="Muy Baja",AT29="Mayor"),AND(AQ29="Baja",AT29="Mayor"),AND(AQ29="Media",AT29="Mayor"),AND(AQ29="Alta",AT29="Moderado"),AND(AQ29="Alta",AT29="Mayor"),AND(AQ29="Muy Alta",AT29="Leve"),AND(AQ29="Muy Alta",AT29="Menor"),AND(AQ29="Muy Alta",AT29="Moderado"),AND(AQ29="Muy Alta",AT29="Mayor")),"Alto",IF(OR(AND(AQ29="Muy Baja",AT29="Catastrófico"),AND(AQ29="Baja",AT29="Catastrófico"),AND(AQ29="Media",AT29="Catastrófico"),AND(AQ29="Alta",AT29="Catastrófico"),AND(AQ29="Muy Alta",AT29="Catastrófico")),"Extremo","")))),"")</f>
        <v>Alto</v>
      </c>
      <c r="AW29" s="802" t="s">
        <v>167</v>
      </c>
      <c r="AX29" s="851" t="s">
        <v>1607</v>
      </c>
      <c r="AY29" s="851" t="s">
        <v>1608</v>
      </c>
      <c r="AZ29" s="1034" t="s">
        <v>664</v>
      </c>
      <c r="BA29" s="1034" t="s">
        <v>845</v>
      </c>
      <c r="BB29" s="1037">
        <v>45291</v>
      </c>
      <c r="BC29" s="861"/>
      <c r="BD29" s="855"/>
      <c r="BE29" s="1039"/>
      <c r="BF29" s="1039"/>
      <c r="BG29" s="1038"/>
      <c r="BH29" s="1039"/>
      <c r="BI29" s="1039"/>
      <c r="BJ29" s="861"/>
      <c r="BK29" s="855"/>
      <c r="BL29" s="1040"/>
    </row>
    <row r="30" spans="1:64" s="11" customFormat="1" ht="90" x14ac:dyDescent="0.25">
      <c r="A30" s="1005"/>
      <c r="B30" s="942"/>
      <c r="C30" s="1010"/>
      <c r="D30" s="1013"/>
      <c r="E30" s="946"/>
      <c r="F30" s="1016"/>
      <c r="G30" s="852"/>
      <c r="H30" s="803"/>
      <c r="I30" s="1029"/>
      <c r="J30" s="983"/>
      <c r="K30" s="986"/>
      <c r="L30" s="852"/>
      <c r="M30" s="852"/>
      <c r="N30" s="962"/>
      <c r="O30" s="965"/>
      <c r="P30" s="803"/>
      <c r="Q30" s="955"/>
      <c r="R30" s="803"/>
      <c r="S30" s="955"/>
      <c r="T30" s="803"/>
      <c r="U30" s="955"/>
      <c r="V30" s="958"/>
      <c r="W30" s="955"/>
      <c r="X30" s="955"/>
      <c r="Y30" s="968"/>
      <c r="Z30" s="68">
        <v>2</v>
      </c>
      <c r="AA30" s="62" t="s">
        <v>855</v>
      </c>
      <c r="AB30" s="383" t="s">
        <v>165</v>
      </c>
      <c r="AC30" s="385" t="s">
        <v>856</v>
      </c>
      <c r="AD30" s="70" t="str">
        <f>IF(OR(AE30="Preventivo",AE30="Detectivo"),"Probabilidad",IF(AE30="Correctivo","Impacto",""))</f>
        <v>Probabilidad</v>
      </c>
      <c r="AE30" s="19" t="s">
        <v>64</v>
      </c>
      <c r="AF30" s="302">
        <f t="shared" si="5"/>
        <v>0.25</v>
      </c>
      <c r="AG30" s="19" t="s">
        <v>65</v>
      </c>
      <c r="AH30" s="302">
        <f t="shared" si="6"/>
        <v>0.25</v>
      </c>
      <c r="AI30" s="315">
        <f t="shared" si="7"/>
        <v>0.5</v>
      </c>
      <c r="AJ30" s="71">
        <f>IFERROR(IF(AND(AD29="Probabilidad",AD30="Probabilidad"),(AJ29-(+AJ29*AI30)),IF(AD30="Probabilidad",(Q29-(+Q29*AI30)),IF(AD30="Impacto",AJ29,""))),"")</f>
        <v>0.06</v>
      </c>
      <c r="AK30" s="71">
        <f>IFERROR(IF(AND(AD29="Impacto",AD30="Impacto"),(AK29-(+AK29*AI30)),IF(AD30="Impacto",(W29-(+W29*AI30)),IF(AD30="Probabilidad",AK29,""))),"")</f>
        <v>0.8</v>
      </c>
      <c r="AL30" s="10" t="s">
        <v>66</v>
      </c>
      <c r="AM30" s="10" t="s">
        <v>67</v>
      </c>
      <c r="AN30" s="10" t="s">
        <v>80</v>
      </c>
      <c r="AO30" s="952"/>
      <c r="AP30" s="952"/>
      <c r="AQ30" s="968"/>
      <c r="AR30" s="952"/>
      <c r="AS30" s="952"/>
      <c r="AT30" s="968"/>
      <c r="AU30" s="968"/>
      <c r="AV30" s="968"/>
      <c r="AW30" s="803"/>
      <c r="AX30" s="852"/>
      <c r="AY30" s="852"/>
      <c r="AZ30" s="1035"/>
      <c r="BA30" s="1035"/>
      <c r="BB30" s="1046"/>
      <c r="BC30" s="805"/>
      <c r="BD30" s="852"/>
      <c r="BE30" s="1020"/>
      <c r="BF30" s="1020"/>
      <c r="BG30" s="805"/>
      <c r="BH30" s="1020"/>
      <c r="BI30" s="1020"/>
      <c r="BJ30" s="805"/>
      <c r="BK30" s="852"/>
      <c r="BL30" s="1041"/>
    </row>
    <row r="31" spans="1:64" s="11" customFormat="1" ht="70.5" x14ac:dyDescent="0.25">
      <c r="A31" s="1005"/>
      <c r="B31" s="942"/>
      <c r="C31" s="1010"/>
      <c r="D31" s="1013"/>
      <c r="E31" s="946"/>
      <c r="F31" s="1016"/>
      <c r="G31" s="852"/>
      <c r="H31" s="803"/>
      <c r="I31" s="1029"/>
      <c r="J31" s="983"/>
      <c r="K31" s="986"/>
      <c r="L31" s="852"/>
      <c r="M31" s="852"/>
      <c r="N31" s="962"/>
      <c r="O31" s="965"/>
      <c r="P31" s="803"/>
      <c r="Q31" s="955"/>
      <c r="R31" s="803"/>
      <c r="S31" s="955"/>
      <c r="T31" s="803"/>
      <c r="U31" s="955"/>
      <c r="V31" s="958"/>
      <c r="W31" s="955"/>
      <c r="X31" s="955"/>
      <c r="Y31" s="968"/>
      <c r="Z31" s="68">
        <v>3</v>
      </c>
      <c r="AA31" s="298" t="s">
        <v>857</v>
      </c>
      <c r="AB31" s="383" t="s">
        <v>170</v>
      </c>
      <c r="AC31" s="385" t="s">
        <v>856</v>
      </c>
      <c r="AD31" s="384" t="str">
        <f>IF(OR(AE31="Preventivo",AE31="Detectivo"),"Probabilidad",IF(AE31="Correctivo","Impacto",""))</f>
        <v>Probabilidad</v>
      </c>
      <c r="AE31" s="383" t="s">
        <v>64</v>
      </c>
      <c r="AF31" s="302">
        <f t="shared" si="5"/>
        <v>0.25</v>
      </c>
      <c r="AG31" s="383" t="s">
        <v>77</v>
      </c>
      <c r="AH31" s="302">
        <f t="shared" si="6"/>
        <v>0.15</v>
      </c>
      <c r="AI31" s="315">
        <f t="shared" si="7"/>
        <v>0.4</v>
      </c>
      <c r="AJ31" s="69">
        <f>IFERROR(IF(AND(AD30="Probabilidad",AD31="Probabilidad"),(AJ30-(+AJ30*AI31)),IF(AND(AD30="Impacto",AD31="Probabilidad"),(AJ29-(+AJ29*AI31)),IF(AD31="Impacto",AJ30,""))),"")</f>
        <v>3.5999999999999997E-2</v>
      </c>
      <c r="AK31" s="69">
        <f>IFERROR(IF(AND(AD30="Impacto",AD31="Impacto"),(AK30-(+AK30*AI31)),IF(AND(AD30="Probabilidad",AD31="Impacto"),(AK29-(+AK29*AI31)),IF(AD31="Probabilidad",AK30,""))),"")</f>
        <v>0.8</v>
      </c>
      <c r="AL31" s="19" t="s">
        <v>66</v>
      </c>
      <c r="AM31" s="19" t="s">
        <v>67</v>
      </c>
      <c r="AN31" s="19" t="s">
        <v>80</v>
      </c>
      <c r="AO31" s="952"/>
      <c r="AP31" s="952"/>
      <c r="AQ31" s="968"/>
      <c r="AR31" s="952"/>
      <c r="AS31" s="952"/>
      <c r="AT31" s="968"/>
      <c r="AU31" s="968"/>
      <c r="AV31" s="968"/>
      <c r="AW31" s="803"/>
      <c r="AX31" s="852"/>
      <c r="AY31" s="852"/>
      <c r="AZ31" s="1035"/>
      <c r="BA31" s="1035"/>
      <c r="BB31" s="1046"/>
      <c r="BC31" s="805"/>
      <c r="BD31" s="852"/>
      <c r="BE31" s="1020"/>
      <c r="BF31" s="1020"/>
      <c r="BG31" s="805"/>
      <c r="BH31" s="1020"/>
      <c r="BI31" s="1020"/>
      <c r="BJ31" s="805"/>
      <c r="BK31" s="852"/>
      <c r="BL31" s="1041"/>
    </row>
    <row r="32" spans="1:64" s="11" customFormat="1" x14ac:dyDescent="0.25">
      <c r="A32" s="1005"/>
      <c r="B32" s="942"/>
      <c r="C32" s="1010"/>
      <c r="D32" s="1013"/>
      <c r="E32" s="946"/>
      <c r="F32" s="1016"/>
      <c r="G32" s="852"/>
      <c r="H32" s="803"/>
      <c r="I32" s="1029"/>
      <c r="J32" s="983"/>
      <c r="K32" s="986"/>
      <c r="L32" s="852"/>
      <c r="M32" s="852"/>
      <c r="N32" s="962"/>
      <c r="O32" s="965"/>
      <c r="P32" s="803"/>
      <c r="Q32" s="955"/>
      <c r="R32" s="803"/>
      <c r="S32" s="955"/>
      <c r="T32" s="803"/>
      <c r="U32" s="955"/>
      <c r="V32" s="958"/>
      <c r="W32" s="955"/>
      <c r="X32" s="955"/>
      <c r="Y32" s="968"/>
      <c r="Z32" s="68">
        <v>4</v>
      </c>
      <c r="AA32" s="385"/>
      <c r="AB32" s="383"/>
      <c r="AC32" s="385"/>
      <c r="AD32" s="384" t="str">
        <f t="shared" si="4"/>
        <v/>
      </c>
      <c r="AE32" s="383"/>
      <c r="AF32" s="302" t="str">
        <f t="shared" si="5"/>
        <v/>
      </c>
      <c r="AG32" s="383"/>
      <c r="AH32" s="302" t="str">
        <f t="shared" si="6"/>
        <v/>
      </c>
      <c r="AI32" s="315" t="str">
        <f t="shared" si="7"/>
        <v/>
      </c>
      <c r="AJ32" s="69" t="str">
        <f>IFERROR(IF(AND(AD31="Probabilidad",AD32="Probabilidad"),(AJ31-(+AJ31*AI32)),IF(AND(AD31="Impacto",AD32="Probabilidad"),(AJ30-(+AJ30*AI32)),IF(AD32="Impacto",AJ31,""))),"")</f>
        <v/>
      </c>
      <c r="AK32" s="69" t="str">
        <f>IFERROR(IF(AND(AD31="Impacto",AD32="Impacto"),(AK31-(+AK31*AI32)),IF(AND(AD31="Probabilidad",AD32="Impacto"),(AK30-(+AK30*AI32)),IF(AD32="Probabilidad",AK31,""))),"")</f>
        <v/>
      </c>
      <c r="AL32" s="19"/>
      <c r="AM32" s="19"/>
      <c r="AN32" s="19"/>
      <c r="AO32" s="952"/>
      <c r="AP32" s="952"/>
      <c r="AQ32" s="968"/>
      <c r="AR32" s="952"/>
      <c r="AS32" s="952"/>
      <c r="AT32" s="968"/>
      <c r="AU32" s="968"/>
      <c r="AV32" s="968"/>
      <c r="AW32" s="803"/>
      <c r="AX32" s="852"/>
      <c r="AY32" s="852"/>
      <c r="AZ32" s="1035"/>
      <c r="BA32" s="1035"/>
      <c r="BB32" s="1046"/>
      <c r="BC32" s="805"/>
      <c r="BD32" s="852"/>
      <c r="BE32" s="1020"/>
      <c r="BF32" s="1020"/>
      <c r="BG32" s="805"/>
      <c r="BH32" s="1020"/>
      <c r="BI32" s="1020"/>
      <c r="BJ32" s="805"/>
      <c r="BK32" s="852"/>
      <c r="BL32" s="1041"/>
    </row>
    <row r="33" spans="1:64" s="11" customFormat="1" x14ac:dyDescent="0.25">
      <c r="A33" s="1005"/>
      <c r="B33" s="942"/>
      <c r="C33" s="1010"/>
      <c r="D33" s="1013"/>
      <c r="E33" s="946"/>
      <c r="F33" s="1016"/>
      <c r="G33" s="852"/>
      <c r="H33" s="803"/>
      <c r="I33" s="1029"/>
      <c r="J33" s="983"/>
      <c r="K33" s="986"/>
      <c r="L33" s="852"/>
      <c r="M33" s="852"/>
      <c r="N33" s="962"/>
      <c r="O33" s="965"/>
      <c r="P33" s="803"/>
      <c r="Q33" s="955"/>
      <c r="R33" s="803"/>
      <c r="S33" s="955"/>
      <c r="T33" s="803"/>
      <c r="U33" s="955"/>
      <c r="V33" s="958"/>
      <c r="W33" s="955"/>
      <c r="X33" s="955"/>
      <c r="Y33" s="968"/>
      <c r="Z33" s="68">
        <v>5</v>
      </c>
      <c r="AA33" s="306"/>
      <c r="AB33" s="383"/>
      <c r="AC33" s="385"/>
      <c r="AD33" s="384" t="str">
        <f t="shared" si="4"/>
        <v/>
      </c>
      <c r="AE33" s="383"/>
      <c r="AF33" s="302" t="str">
        <f t="shared" si="5"/>
        <v/>
      </c>
      <c r="AG33" s="383"/>
      <c r="AH33" s="302" t="str">
        <f t="shared" si="6"/>
        <v/>
      </c>
      <c r="AI33" s="315" t="str">
        <f t="shared" si="7"/>
        <v/>
      </c>
      <c r="AJ33" s="69" t="str">
        <f>IFERROR(IF(AND(AD32="Probabilidad",AD33="Probabilidad"),(AJ32-(+AJ32*AI33)),IF(AND(AD32="Impacto",AD33="Probabilidad"),(AJ31-(+AJ31*AI33)),IF(AD33="Impacto",AJ32,""))),"")</f>
        <v/>
      </c>
      <c r="AK33" s="69" t="str">
        <f>IFERROR(IF(AND(AD32="Impacto",AD33="Impacto"),(AK32-(+AK32*AI33)),IF(AND(AD32="Probabilidad",AD33="Impacto"),(AK31-(+AK31*AI33)),IF(AD33="Probabilidad",AK32,""))),"")</f>
        <v/>
      </c>
      <c r="AL33" s="19"/>
      <c r="AM33" s="19"/>
      <c r="AN33" s="19"/>
      <c r="AO33" s="952"/>
      <c r="AP33" s="952"/>
      <c r="AQ33" s="968"/>
      <c r="AR33" s="952"/>
      <c r="AS33" s="952"/>
      <c r="AT33" s="968"/>
      <c r="AU33" s="968"/>
      <c r="AV33" s="968"/>
      <c r="AW33" s="803"/>
      <c r="AX33" s="852"/>
      <c r="AY33" s="852"/>
      <c r="AZ33" s="1035"/>
      <c r="BA33" s="1035"/>
      <c r="BB33" s="1046"/>
      <c r="BC33" s="805"/>
      <c r="BD33" s="852"/>
      <c r="BE33" s="1020"/>
      <c r="BF33" s="1020"/>
      <c r="BG33" s="805"/>
      <c r="BH33" s="1020"/>
      <c r="BI33" s="1020"/>
      <c r="BJ33" s="805"/>
      <c r="BK33" s="852"/>
      <c r="BL33" s="1041"/>
    </row>
    <row r="34" spans="1:64" s="11" customFormat="1" ht="15.75" thickBot="1" x14ac:dyDescent="0.3">
      <c r="A34" s="1005"/>
      <c r="B34" s="942"/>
      <c r="C34" s="1010"/>
      <c r="D34" s="1014"/>
      <c r="E34" s="947"/>
      <c r="F34" s="1017"/>
      <c r="G34" s="960"/>
      <c r="H34" s="847"/>
      <c r="I34" s="1030"/>
      <c r="J34" s="984"/>
      <c r="K34" s="987"/>
      <c r="L34" s="960"/>
      <c r="M34" s="960"/>
      <c r="N34" s="963"/>
      <c r="O34" s="966"/>
      <c r="P34" s="847"/>
      <c r="Q34" s="956"/>
      <c r="R34" s="847"/>
      <c r="S34" s="956"/>
      <c r="T34" s="847"/>
      <c r="U34" s="956"/>
      <c r="V34" s="959"/>
      <c r="W34" s="956"/>
      <c r="X34" s="956"/>
      <c r="Y34" s="969"/>
      <c r="Z34" s="60">
        <v>6</v>
      </c>
      <c r="AA34" s="387"/>
      <c r="AB34" s="388"/>
      <c r="AC34" s="387"/>
      <c r="AD34" s="391" t="str">
        <f t="shared" si="4"/>
        <v/>
      </c>
      <c r="AE34" s="388"/>
      <c r="AF34" s="303" t="str">
        <f t="shared" si="5"/>
        <v/>
      </c>
      <c r="AG34" s="388"/>
      <c r="AH34" s="303" t="str">
        <f t="shared" si="6"/>
        <v/>
      </c>
      <c r="AI34" s="61" t="str">
        <f t="shared" si="7"/>
        <v/>
      </c>
      <c r="AJ34" s="69" t="str">
        <f>IFERROR(IF(AND(AD33="Probabilidad",AD34="Probabilidad"),(AJ33-(+AJ33*AI34)),IF(AND(AD33="Impacto",AD34="Probabilidad"),(AJ32-(+AJ32*AI34)),IF(AD34="Impacto",AJ33,""))),"")</f>
        <v/>
      </c>
      <c r="AK34" s="69" t="str">
        <f>IFERROR(IF(AND(AD33="Impacto",AD34="Impacto"),(AK33-(+AK33*AI34)),IF(AND(AD33="Probabilidad",AD34="Impacto"),(AK32-(+AK32*AI34)),IF(AD34="Probabilidad",AK33,""))),"")</f>
        <v/>
      </c>
      <c r="AL34" s="20"/>
      <c r="AM34" s="20"/>
      <c r="AN34" s="20"/>
      <c r="AO34" s="953"/>
      <c r="AP34" s="953"/>
      <c r="AQ34" s="969"/>
      <c r="AR34" s="953"/>
      <c r="AS34" s="953"/>
      <c r="AT34" s="969"/>
      <c r="AU34" s="969"/>
      <c r="AV34" s="969"/>
      <c r="AW34" s="847"/>
      <c r="AX34" s="960"/>
      <c r="AY34" s="960"/>
      <c r="AZ34" s="1036"/>
      <c r="BA34" s="1036"/>
      <c r="BB34" s="1047"/>
      <c r="BC34" s="806"/>
      <c r="BD34" s="960"/>
      <c r="BE34" s="1021"/>
      <c r="BF34" s="1021"/>
      <c r="BG34" s="806"/>
      <c r="BH34" s="1021"/>
      <c r="BI34" s="1021"/>
      <c r="BJ34" s="806"/>
      <c r="BK34" s="960"/>
      <c r="BL34" s="1042"/>
    </row>
    <row r="35" spans="1:64" s="11" customFormat="1" ht="78.75" customHeight="1" thickBot="1" x14ac:dyDescent="0.3">
      <c r="A35" s="1005"/>
      <c r="B35" s="942"/>
      <c r="C35" s="1010"/>
      <c r="D35" s="1012" t="s">
        <v>840</v>
      </c>
      <c r="E35" s="945" t="s">
        <v>122</v>
      </c>
      <c r="F35" s="1015">
        <v>3</v>
      </c>
      <c r="G35" s="851" t="s">
        <v>858</v>
      </c>
      <c r="H35" s="802" t="s">
        <v>98</v>
      </c>
      <c r="I35" s="1043" t="s">
        <v>1474</v>
      </c>
      <c r="J35" s="982" t="s">
        <v>16</v>
      </c>
      <c r="K35" s="985" t="str">
        <f>CONCATENATE(" *",[22]Árbol_G!C63," *",[22]Árbol_G!E63," *",[22]Árbol_G!G63)</f>
        <v xml:space="preserve"> * * *Si no existe un segundo efecto/consecuencia/causa coloque un espacio o un punto</v>
      </c>
      <c r="L35" s="851" t="s">
        <v>859</v>
      </c>
      <c r="M35" s="851" t="s">
        <v>853</v>
      </c>
      <c r="N35" s="804"/>
      <c r="O35" s="970"/>
      <c r="P35" s="802" t="s">
        <v>70</v>
      </c>
      <c r="Q35" s="954">
        <f>IF(P35="Muy Alta",100%,IF(P35="Alta",80%,IF(P35="Media",60%,IF(P35="Baja",40%,IF(P35="Muy Baja",20%,"")))))</f>
        <v>0.2</v>
      </c>
      <c r="R35" s="802"/>
      <c r="S35" s="954" t="str">
        <f>IF(R35="Catastrófico",100%,IF(R35="Mayor",80%,IF(R35="Moderado",60%,IF(R35="Menor",40%,IF(R35="Leve",20%,"")))))</f>
        <v/>
      </c>
      <c r="T35" s="802" t="s">
        <v>74</v>
      </c>
      <c r="U35" s="954">
        <f>IF(T35="Catastrófico",100%,IF(T35="Mayor",80%,IF(T35="Moderado",60%,IF(T35="Menor",40%,IF(T35="Leve",20%,"")))))</f>
        <v>0.2</v>
      </c>
      <c r="V35" s="957" t="str">
        <f>IF(W35=100%,"Catastrófico",IF(W35=80%,"Mayor",IF(W35=60%,"Moderado",IF(W35=40%,"Menor",IF(W35=20%,"Leve","")))))</f>
        <v>Leve</v>
      </c>
      <c r="W35" s="954">
        <f>IF(AND(S35="",U35=""),"",MAX(S35,U35))</f>
        <v>0.2</v>
      </c>
      <c r="X35" s="954" t="str">
        <f>CONCATENATE(P35,V35)</f>
        <v>Muy BajaLeve</v>
      </c>
      <c r="Y35" s="967" t="str">
        <f>IF(X35="Muy AltaLeve","Alto",IF(X35="Muy AltaMenor","Alto",IF(X35="Muy AltaModerado","Alto",IF(X35="Muy AltaMayor","Alto",IF(X35="Muy AltaCatastrófico","Extremo",IF(X35="AltaLeve","Moderado",IF(X35="AltaMenor","Moderado",IF(X35="AltaModerado","Alto",IF(X35="AltaMayor","Alto",IF(X35="AltaCatastrófico","Extremo",IF(X35="MediaLeve","Moderado",IF(X35="MediaMenor","Moderado",IF(X35="MediaModerado","Moderado",IF(X35="MediaMayor","Alto",IF(X35="MediaCatastrófico","Extremo",IF(X35="BajaLeve","Bajo",IF(X35="BajaMenor","Moderado",IF(X35="BajaModerado","Moderado",IF(X35="BajaMayor","Alto",IF(X35="BajaCatastrófico","Extremo",IF(X35="Muy BajaLeve","Bajo",IF(X35="Muy BajaMenor","Bajo",IF(X35="Muy BajaModerado","Moderado",IF(X35="Muy BajaMayor","Alto",IF(X35="Muy BajaCatastrófico","Extremo","")))))))))))))))))))))))))</f>
        <v>Bajo</v>
      </c>
      <c r="Z35" s="58">
        <v>1</v>
      </c>
      <c r="AA35" s="298" t="s">
        <v>1609</v>
      </c>
      <c r="AB35" s="381" t="s">
        <v>170</v>
      </c>
      <c r="AC35" s="394" t="s">
        <v>94</v>
      </c>
      <c r="AD35" s="382" t="str">
        <f t="shared" si="4"/>
        <v>Probabilidad</v>
      </c>
      <c r="AE35" s="381" t="s">
        <v>64</v>
      </c>
      <c r="AF35" s="301">
        <f t="shared" si="5"/>
        <v>0.25</v>
      </c>
      <c r="AG35" s="381" t="s">
        <v>77</v>
      </c>
      <c r="AH35" s="301">
        <f t="shared" si="6"/>
        <v>0.15</v>
      </c>
      <c r="AI35" s="300">
        <f t="shared" si="7"/>
        <v>0.4</v>
      </c>
      <c r="AJ35" s="59">
        <f>IFERROR(IF(AD35="Probabilidad",(Q35-(+Q35*AI35)),IF(AD35="Impacto",Q35,"")),"")</f>
        <v>0.12</v>
      </c>
      <c r="AK35" s="59">
        <f>IFERROR(IF(AD35="Impacto",(W35-(+W35*AI35)),IF(AD35="Probabilidad",W35,"")),"")</f>
        <v>0.2</v>
      </c>
      <c r="AL35" s="10" t="s">
        <v>78</v>
      </c>
      <c r="AM35" s="10" t="s">
        <v>67</v>
      </c>
      <c r="AN35" s="10" t="s">
        <v>80</v>
      </c>
      <c r="AO35" s="951">
        <f>Q35</f>
        <v>0.2</v>
      </c>
      <c r="AP35" s="951">
        <f>IF(AJ35="","",MIN(AJ35:AJ40))</f>
        <v>4.3199999999999995E-2</v>
      </c>
      <c r="AQ35" s="967" t="str">
        <f>IFERROR(IF(AP35="","",IF(AP35&lt;=0.2,"Muy Baja",IF(AP35&lt;=0.4,"Baja",IF(AP35&lt;=0.6,"Media",IF(AP35&lt;=0.8,"Alta","Muy Alta"))))),"")</f>
        <v>Muy Baja</v>
      </c>
      <c r="AR35" s="951">
        <f>W35</f>
        <v>0.2</v>
      </c>
      <c r="AS35" s="951">
        <f>IF(AK35="","",MIN(AK35:AK40))</f>
        <v>0.2</v>
      </c>
      <c r="AT35" s="967" t="str">
        <f>IFERROR(IF(AS35="","",IF(AS35&lt;=0.2,"Leve",IF(AS35&lt;=0.4,"Menor",IF(AS35&lt;=0.6,"Moderado",IF(AS35&lt;=0.8,"Mayor","Catastrófico"))))),"")</f>
        <v>Leve</v>
      </c>
      <c r="AU35" s="967" t="str">
        <f>Y35</f>
        <v>Bajo</v>
      </c>
      <c r="AV35" s="967" t="str">
        <f>IFERROR(IF(OR(AND(AQ35="Muy Baja",AT35="Leve"),AND(AQ35="Muy Baja",AT35="Menor"),AND(AQ35="Baja",AT35="Leve")),"Bajo",IF(OR(AND(AQ35="Muy baja",AT35="Moderado"),AND(AQ35="Baja",AT35="Menor"),AND(AQ35="Baja",AT35="Moderado"),AND(AQ35="Media",AT35="Leve"),AND(AQ35="Media",AT35="Menor"),AND(AQ35="Media",AT35="Moderado"),AND(AQ35="Alta",AT35="Leve"),AND(AQ35="Alta",AT35="Menor")),"Moderado",IF(OR(AND(AQ35="Muy Baja",AT35="Mayor"),AND(AQ35="Baja",AT35="Mayor"),AND(AQ35="Media",AT35="Mayor"),AND(AQ35="Alta",AT35="Moderado"),AND(AQ35="Alta",AT35="Mayor"),AND(AQ35="Muy Alta",AT35="Leve"),AND(AQ35="Muy Alta",AT35="Menor"),AND(AQ35="Muy Alta",AT35="Moderado"),AND(AQ35="Muy Alta",AT35="Mayor")),"Alto",IF(OR(AND(AQ35="Muy Baja",AT35="Catastrófico"),AND(AQ35="Baja",AT35="Catastrófico"),AND(AQ35="Media",AT35="Catastrófico"),AND(AQ35="Alta",AT35="Catastrófico"),AND(AQ35="Muy Alta",AT35="Catastrófico")),"Extremo","")))),"")</f>
        <v>Bajo</v>
      </c>
      <c r="AW35" s="802" t="s">
        <v>82</v>
      </c>
      <c r="AX35" s="961"/>
      <c r="AY35" s="851"/>
      <c r="AZ35" s="851"/>
      <c r="BA35" s="851"/>
      <c r="BB35" s="1037"/>
      <c r="BC35" s="851"/>
      <c r="BD35" s="851"/>
      <c r="BE35" s="1019"/>
      <c r="BF35" s="1019"/>
      <c r="BG35" s="1019"/>
      <c r="BH35" s="1019"/>
      <c r="BI35" s="1019"/>
      <c r="BJ35" s="804"/>
      <c r="BK35" s="851"/>
      <c r="BL35" s="1048"/>
    </row>
    <row r="36" spans="1:64" s="11" customFormat="1" ht="79.5" thickBot="1" x14ac:dyDescent="0.3">
      <c r="A36" s="1005"/>
      <c r="B36" s="942"/>
      <c r="C36" s="1010"/>
      <c r="D36" s="1013"/>
      <c r="E36" s="946"/>
      <c r="F36" s="1016"/>
      <c r="G36" s="852"/>
      <c r="H36" s="803"/>
      <c r="I36" s="1044"/>
      <c r="J36" s="983"/>
      <c r="K36" s="986"/>
      <c r="L36" s="852"/>
      <c r="M36" s="852"/>
      <c r="N36" s="805"/>
      <c r="O36" s="971"/>
      <c r="P36" s="803"/>
      <c r="Q36" s="955"/>
      <c r="R36" s="803"/>
      <c r="S36" s="955"/>
      <c r="T36" s="803"/>
      <c r="U36" s="955"/>
      <c r="V36" s="958"/>
      <c r="W36" s="955"/>
      <c r="X36" s="955"/>
      <c r="Y36" s="968"/>
      <c r="Z36" s="68">
        <v>2</v>
      </c>
      <c r="AA36" s="298" t="s">
        <v>1610</v>
      </c>
      <c r="AB36" s="381" t="s">
        <v>170</v>
      </c>
      <c r="AC36" s="385" t="s">
        <v>94</v>
      </c>
      <c r="AD36" s="384" t="str">
        <f t="shared" si="4"/>
        <v>Probabilidad</v>
      </c>
      <c r="AE36" s="381" t="s">
        <v>64</v>
      </c>
      <c r="AF36" s="302">
        <f t="shared" si="5"/>
        <v>0.25</v>
      </c>
      <c r="AG36" s="381" t="s">
        <v>77</v>
      </c>
      <c r="AH36" s="302">
        <f t="shared" si="6"/>
        <v>0.15</v>
      </c>
      <c r="AI36" s="315">
        <f t="shared" si="7"/>
        <v>0.4</v>
      </c>
      <c r="AJ36" s="69">
        <f>IFERROR(IF(AND(AD35="Probabilidad",AD36="Probabilidad"),(AJ35-(+AJ35*AI36)),IF(AD36="Probabilidad",(Q35-(+Q35*AI36)),IF(AD36="Impacto",AJ35,""))),"")</f>
        <v>7.1999999999999995E-2</v>
      </c>
      <c r="AK36" s="69">
        <f>IFERROR(IF(AND(AD35="Impacto",AD36="Impacto"),(AK35-(+AK35*AI36)),IF(AD36="Impacto",(W35-(+W35*AI36)),IF(AD36="Probabilidad",AK35,""))),"")</f>
        <v>0.2</v>
      </c>
      <c r="AL36" s="10" t="s">
        <v>78</v>
      </c>
      <c r="AM36" s="10" t="s">
        <v>67</v>
      </c>
      <c r="AN36" s="10" t="s">
        <v>80</v>
      </c>
      <c r="AO36" s="952"/>
      <c r="AP36" s="952"/>
      <c r="AQ36" s="968"/>
      <c r="AR36" s="952"/>
      <c r="AS36" s="952"/>
      <c r="AT36" s="968"/>
      <c r="AU36" s="968"/>
      <c r="AV36" s="968"/>
      <c r="AW36" s="803"/>
      <c r="AX36" s="962"/>
      <c r="AY36" s="852"/>
      <c r="AZ36" s="852"/>
      <c r="BA36" s="852"/>
      <c r="BB36" s="1046"/>
      <c r="BC36" s="852"/>
      <c r="BD36" s="852"/>
      <c r="BE36" s="1020"/>
      <c r="BF36" s="1020"/>
      <c r="BG36" s="1020"/>
      <c r="BH36" s="1020"/>
      <c r="BI36" s="1020"/>
      <c r="BJ36" s="805"/>
      <c r="BK36" s="852"/>
      <c r="BL36" s="1041"/>
    </row>
    <row r="37" spans="1:64" s="11" customFormat="1" ht="70.5" x14ac:dyDescent="0.25">
      <c r="A37" s="1005"/>
      <c r="B37" s="942"/>
      <c r="C37" s="1010"/>
      <c r="D37" s="1013"/>
      <c r="E37" s="946"/>
      <c r="F37" s="1016"/>
      <c r="G37" s="852"/>
      <c r="H37" s="803"/>
      <c r="I37" s="1044"/>
      <c r="J37" s="983"/>
      <c r="K37" s="986"/>
      <c r="L37" s="852"/>
      <c r="M37" s="852"/>
      <c r="N37" s="805"/>
      <c r="O37" s="971"/>
      <c r="P37" s="803"/>
      <c r="Q37" s="955"/>
      <c r="R37" s="803"/>
      <c r="S37" s="955"/>
      <c r="T37" s="803"/>
      <c r="U37" s="955"/>
      <c r="V37" s="958"/>
      <c r="W37" s="955"/>
      <c r="X37" s="955"/>
      <c r="Y37" s="968"/>
      <c r="Z37" s="68">
        <v>3</v>
      </c>
      <c r="AA37" s="298" t="s">
        <v>860</v>
      </c>
      <c r="AB37" s="381" t="s">
        <v>170</v>
      </c>
      <c r="AC37" s="385" t="s">
        <v>861</v>
      </c>
      <c r="AD37" s="384" t="str">
        <f t="shared" si="4"/>
        <v>Probabilidad</v>
      </c>
      <c r="AE37" s="381" t="s">
        <v>64</v>
      </c>
      <c r="AF37" s="302">
        <f t="shared" si="5"/>
        <v>0.25</v>
      </c>
      <c r="AG37" s="381" t="s">
        <v>77</v>
      </c>
      <c r="AH37" s="302">
        <f t="shared" si="6"/>
        <v>0.15</v>
      </c>
      <c r="AI37" s="315">
        <f t="shared" si="7"/>
        <v>0.4</v>
      </c>
      <c r="AJ37" s="69">
        <f>IFERROR(IF(AND(AD36="Probabilidad",AD37="Probabilidad"),(AJ36-(+AJ36*AI37)),IF(AND(AD36="Impacto",AD37="Probabilidad"),(AJ35-(+AJ35*AI37)),IF(AD37="Impacto",AJ36,""))),"")</f>
        <v>4.3199999999999995E-2</v>
      </c>
      <c r="AK37" s="69">
        <f>IFERROR(IF(AND(AD36="Impacto",AD37="Impacto"),(AK36-(+AK36*AI37)),IF(AND(AD36="Probabilidad",AD37="Impacto"),(AK35-(+AK35*AI37)),IF(AD37="Probabilidad",AK36,""))),"")</f>
        <v>0.2</v>
      </c>
      <c r="AL37" s="19" t="s">
        <v>66</v>
      </c>
      <c r="AM37" s="19" t="s">
        <v>67</v>
      </c>
      <c r="AN37" s="19" t="s">
        <v>80</v>
      </c>
      <c r="AO37" s="952"/>
      <c r="AP37" s="952"/>
      <c r="AQ37" s="968"/>
      <c r="AR37" s="952"/>
      <c r="AS37" s="952"/>
      <c r="AT37" s="968"/>
      <c r="AU37" s="968"/>
      <c r="AV37" s="968"/>
      <c r="AW37" s="803"/>
      <c r="AX37" s="962"/>
      <c r="AY37" s="852"/>
      <c r="AZ37" s="852"/>
      <c r="BA37" s="852"/>
      <c r="BB37" s="1046"/>
      <c r="BC37" s="852"/>
      <c r="BD37" s="852"/>
      <c r="BE37" s="1020"/>
      <c r="BF37" s="1020"/>
      <c r="BG37" s="1020"/>
      <c r="BH37" s="1020"/>
      <c r="BI37" s="1020"/>
      <c r="BJ37" s="805"/>
      <c r="BK37" s="852"/>
      <c r="BL37" s="1041"/>
    </row>
    <row r="38" spans="1:64" s="11" customFormat="1" x14ac:dyDescent="0.25">
      <c r="A38" s="1005"/>
      <c r="B38" s="942"/>
      <c r="C38" s="1010"/>
      <c r="D38" s="1013"/>
      <c r="E38" s="946"/>
      <c r="F38" s="1016"/>
      <c r="G38" s="852"/>
      <c r="H38" s="803"/>
      <c r="I38" s="1044"/>
      <c r="J38" s="983"/>
      <c r="K38" s="986"/>
      <c r="L38" s="852"/>
      <c r="M38" s="852"/>
      <c r="N38" s="805"/>
      <c r="O38" s="971"/>
      <c r="P38" s="803"/>
      <c r="Q38" s="955"/>
      <c r="R38" s="803"/>
      <c r="S38" s="955"/>
      <c r="T38" s="803"/>
      <c r="U38" s="955"/>
      <c r="V38" s="958"/>
      <c r="W38" s="955"/>
      <c r="X38" s="955"/>
      <c r="Y38" s="968"/>
      <c r="Z38" s="68">
        <v>4</v>
      </c>
      <c r="AA38" s="298"/>
      <c r="AB38" s="383"/>
      <c r="AC38" s="385"/>
      <c r="AD38" s="384" t="str">
        <f t="shared" si="4"/>
        <v/>
      </c>
      <c r="AE38" s="383"/>
      <c r="AF38" s="302" t="str">
        <f t="shared" si="5"/>
        <v/>
      </c>
      <c r="AG38" s="383"/>
      <c r="AH38" s="302" t="str">
        <f t="shared" si="6"/>
        <v/>
      </c>
      <c r="AI38" s="315" t="str">
        <f t="shared" si="7"/>
        <v/>
      </c>
      <c r="AJ38" s="69" t="str">
        <f>IFERROR(IF(AND(AD37="Probabilidad",AD38="Probabilidad"),(AJ37-(+AJ37*AI38)),IF(AND(AD37="Impacto",AD38="Probabilidad"),(AJ36-(+AJ36*AI38)),IF(AD38="Impacto",AJ37,""))),"")</f>
        <v/>
      </c>
      <c r="AK38" s="69" t="str">
        <f>IFERROR(IF(AND(AD37="Impacto",AD38="Impacto"),(AK37-(+AK37*AI38)),IF(AND(AD37="Probabilidad",AD38="Impacto"),(AK36-(+AK36*AI38)),IF(AD38="Probabilidad",AK37,""))),"")</f>
        <v/>
      </c>
      <c r="AL38" s="19"/>
      <c r="AM38" s="19"/>
      <c r="AN38" s="19"/>
      <c r="AO38" s="952"/>
      <c r="AP38" s="952"/>
      <c r="AQ38" s="968"/>
      <c r="AR38" s="952"/>
      <c r="AS38" s="952"/>
      <c r="AT38" s="968"/>
      <c r="AU38" s="968"/>
      <c r="AV38" s="968"/>
      <c r="AW38" s="803"/>
      <c r="AX38" s="962"/>
      <c r="AY38" s="852"/>
      <c r="AZ38" s="852"/>
      <c r="BA38" s="852"/>
      <c r="BB38" s="1046"/>
      <c r="BC38" s="852"/>
      <c r="BD38" s="852"/>
      <c r="BE38" s="1020"/>
      <c r="BF38" s="1020"/>
      <c r="BG38" s="1020"/>
      <c r="BH38" s="1020"/>
      <c r="BI38" s="1020"/>
      <c r="BJ38" s="805"/>
      <c r="BK38" s="852"/>
      <c r="BL38" s="1041"/>
    </row>
    <row r="39" spans="1:64" s="11" customFormat="1" x14ac:dyDescent="0.25">
      <c r="A39" s="1005"/>
      <c r="B39" s="942"/>
      <c r="C39" s="1010"/>
      <c r="D39" s="1013"/>
      <c r="E39" s="946"/>
      <c r="F39" s="1016"/>
      <c r="G39" s="852"/>
      <c r="H39" s="803"/>
      <c r="I39" s="1044"/>
      <c r="J39" s="983"/>
      <c r="K39" s="986"/>
      <c r="L39" s="852"/>
      <c r="M39" s="852"/>
      <c r="N39" s="805"/>
      <c r="O39" s="971"/>
      <c r="P39" s="803"/>
      <c r="Q39" s="955"/>
      <c r="R39" s="803"/>
      <c r="S39" s="955"/>
      <c r="T39" s="803"/>
      <c r="U39" s="955"/>
      <c r="V39" s="958"/>
      <c r="W39" s="955"/>
      <c r="X39" s="955"/>
      <c r="Y39" s="968"/>
      <c r="Z39" s="68">
        <v>5</v>
      </c>
      <c r="AA39" s="385"/>
      <c r="AB39" s="383"/>
      <c r="AC39" s="386"/>
      <c r="AD39" s="384" t="str">
        <f t="shared" si="4"/>
        <v/>
      </c>
      <c r="AE39" s="383"/>
      <c r="AF39" s="302" t="str">
        <f t="shared" si="5"/>
        <v/>
      </c>
      <c r="AG39" s="383"/>
      <c r="AH39" s="302" t="str">
        <f t="shared" si="6"/>
        <v/>
      </c>
      <c r="AI39" s="315" t="str">
        <f t="shared" si="7"/>
        <v/>
      </c>
      <c r="AJ39" s="69" t="str">
        <f>IFERROR(IF(AND(AD38="Probabilidad",AD39="Probabilidad"),(AJ38-(+AJ38*AI39)),IF(AND(AD38="Impacto",AD39="Probabilidad"),(AJ37-(+AJ37*AI39)),IF(AD39="Impacto",AJ38,""))),"")</f>
        <v/>
      </c>
      <c r="AK39" s="69" t="str">
        <f>IFERROR(IF(AND(AD38="Impacto",AD39="Impacto"),(AK38-(+AK38*AI39)),IF(AND(AD38="Probabilidad",AD39="Impacto"),(AK37-(+AK37*AI39)),IF(AD39="Probabilidad",AK38,""))),"")</f>
        <v/>
      </c>
      <c r="AL39" s="19"/>
      <c r="AM39" s="19"/>
      <c r="AN39" s="19"/>
      <c r="AO39" s="952"/>
      <c r="AP39" s="952"/>
      <c r="AQ39" s="968"/>
      <c r="AR39" s="952"/>
      <c r="AS39" s="952"/>
      <c r="AT39" s="968"/>
      <c r="AU39" s="968"/>
      <c r="AV39" s="968"/>
      <c r="AW39" s="803"/>
      <c r="AX39" s="962"/>
      <c r="AY39" s="852"/>
      <c r="AZ39" s="852"/>
      <c r="BA39" s="852"/>
      <c r="BB39" s="1046"/>
      <c r="BC39" s="852"/>
      <c r="BD39" s="852"/>
      <c r="BE39" s="1020"/>
      <c r="BF39" s="1020"/>
      <c r="BG39" s="1020"/>
      <c r="BH39" s="1020"/>
      <c r="BI39" s="1020"/>
      <c r="BJ39" s="805"/>
      <c r="BK39" s="852"/>
      <c r="BL39" s="1041"/>
    </row>
    <row r="40" spans="1:64" s="11" customFormat="1" ht="15.75" thickBot="1" x14ac:dyDescent="0.3">
      <c r="A40" s="1005"/>
      <c r="B40" s="942"/>
      <c r="C40" s="1010"/>
      <c r="D40" s="1014"/>
      <c r="E40" s="947"/>
      <c r="F40" s="1017"/>
      <c r="G40" s="960"/>
      <c r="H40" s="847"/>
      <c r="I40" s="1045"/>
      <c r="J40" s="984"/>
      <c r="K40" s="987"/>
      <c r="L40" s="960"/>
      <c r="M40" s="960"/>
      <c r="N40" s="806"/>
      <c r="O40" s="972"/>
      <c r="P40" s="847"/>
      <c r="Q40" s="956"/>
      <c r="R40" s="847"/>
      <c r="S40" s="956"/>
      <c r="T40" s="847"/>
      <c r="U40" s="956"/>
      <c r="V40" s="959"/>
      <c r="W40" s="956"/>
      <c r="X40" s="956"/>
      <c r="Y40" s="969"/>
      <c r="Z40" s="60">
        <v>6</v>
      </c>
      <c r="AA40" s="387"/>
      <c r="AB40" s="388"/>
      <c r="AC40" s="387"/>
      <c r="AD40" s="391" t="str">
        <f t="shared" si="4"/>
        <v/>
      </c>
      <c r="AE40" s="388"/>
      <c r="AF40" s="303" t="str">
        <f t="shared" si="5"/>
        <v/>
      </c>
      <c r="AG40" s="388"/>
      <c r="AH40" s="303" t="str">
        <f t="shared" si="6"/>
        <v/>
      </c>
      <c r="AI40" s="61" t="str">
        <f t="shared" si="7"/>
        <v/>
      </c>
      <c r="AJ40" s="69" t="str">
        <f>IFERROR(IF(AND(AD39="Probabilidad",AD40="Probabilidad"),(AJ39-(+AJ39*AI40)),IF(AND(AD39="Impacto",AD40="Probabilidad"),(AJ38-(+AJ38*AI40)),IF(AD40="Impacto",AJ39,""))),"")</f>
        <v/>
      </c>
      <c r="AK40" s="69" t="str">
        <f>IFERROR(IF(AND(AD39="Impacto",AD40="Impacto"),(AK39-(+AK39*AI40)),IF(AND(AD39="Probabilidad",AD40="Impacto"),(AK38-(+AK38*AI40)),IF(AD40="Probabilidad",AK39,""))),"")</f>
        <v/>
      </c>
      <c r="AL40" s="20"/>
      <c r="AM40" s="20"/>
      <c r="AN40" s="20"/>
      <c r="AO40" s="953"/>
      <c r="AP40" s="953"/>
      <c r="AQ40" s="969"/>
      <c r="AR40" s="953"/>
      <c r="AS40" s="953"/>
      <c r="AT40" s="969"/>
      <c r="AU40" s="969"/>
      <c r="AV40" s="969"/>
      <c r="AW40" s="847"/>
      <c r="AX40" s="963"/>
      <c r="AY40" s="960"/>
      <c r="AZ40" s="960"/>
      <c r="BA40" s="960"/>
      <c r="BB40" s="1047"/>
      <c r="BC40" s="960"/>
      <c r="BD40" s="960"/>
      <c r="BE40" s="1021"/>
      <c r="BF40" s="1021"/>
      <c r="BG40" s="1021"/>
      <c r="BH40" s="1021"/>
      <c r="BI40" s="1021"/>
      <c r="BJ40" s="806"/>
      <c r="BK40" s="960"/>
      <c r="BL40" s="1042"/>
    </row>
    <row r="41" spans="1:64" s="11" customFormat="1" ht="70.5" customHeight="1" thickBot="1" x14ac:dyDescent="0.3">
      <c r="A41" s="1005"/>
      <c r="B41" s="942"/>
      <c r="C41" s="1010"/>
      <c r="D41" s="1012" t="s">
        <v>840</v>
      </c>
      <c r="E41" s="945" t="s">
        <v>122</v>
      </c>
      <c r="F41" s="1015">
        <v>4</v>
      </c>
      <c r="G41" s="851" t="s">
        <v>858</v>
      </c>
      <c r="H41" s="802" t="s">
        <v>99</v>
      </c>
      <c r="I41" s="1043" t="s">
        <v>1475</v>
      </c>
      <c r="J41" s="982" t="s">
        <v>16</v>
      </c>
      <c r="K41" s="985" t="str">
        <f>CONCATENATE(" *",[22]Árbol_G!C80," *",[22]Árbol_G!E80," *",[22]Árbol_G!G80)</f>
        <v xml:space="preserve"> * * *Si no existe un segundo efecto/consecuencia/causa coloque un espacio o un punto</v>
      </c>
      <c r="L41" s="851" t="s">
        <v>862</v>
      </c>
      <c r="M41" s="851" t="s">
        <v>863</v>
      </c>
      <c r="N41" s="804"/>
      <c r="O41" s="1049"/>
      <c r="P41" s="802" t="s">
        <v>70</v>
      </c>
      <c r="Q41" s="954">
        <f>IF(P41="Muy Alta",100%,IF(P41="Alta",80%,IF(P41="Media",60%,IF(P41="Baja",40%,IF(P41="Muy Baja",20%,"")))))</f>
        <v>0.2</v>
      </c>
      <c r="R41" s="802"/>
      <c r="S41" s="954" t="str">
        <f>IF(R41="Catastrófico",100%,IF(R41="Mayor",80%,IF(R41="Moderado",60%,IF(R41="Menor",40%,IF(R41="Leve",20%,"")))))</f>
        <v/>
      </c>
      <c r="T41" s="802" t="s">
        <v>74</v>
      </c>
      <c r="U41" s="954">
        <f>IF(T41="Catastrófico",100%,IF(T41="Mayor",80%,IF(T41="Moderado",60%,IF(T41="Menor",40%,IF(T41="Leve",20%,"")))))</f>
        <v>0.2</v>
      </c>
      <c r="V41" s="957" t="str">
        <f>IF(W41=100%,"Catastrófico",IF(W41=80%,"Mayor",IF(W41=60%,"Moderado",IF(W41=40%,"Menor",IF(W41=20%,"Leve","")))))</f>
        <v>Leve</v>
      </c>
      <c r="W41" s="954">
        <f>IF(AND(S41="",U41=""),"",MAX(S41,U41))</f>
        <v>0.2</v>
      </c>
      <c r="X41" s="954" t="str">
        <f>CONCATENATE(P41,V41)</f>
        <v>Muy BajaLeve</v>
      </c>
      <c r="Y41" s="967" t="str">
        <f>IF(X41="Muy AltaLeve","Alto",IF(X41="Muy AltaMenor","Alto",IF(X41="Muy AltaModerado","Alto",IF(X41="Muy AltaMayor","Alto",IF(X41="Muy AltaCatastrófico","Extremo",IF(X41="AltaLeve","Moderado",IF(X41="AltaMenor","Moderado",IF(X41="AltaModerado","Alto",IF(X41="AltaMayor","Alto",IF(X41="AltaCatastrófico","Extremo",IF(X41="MediaLeve","Moderado",IF(X41="MediaMenor","Moderado",IF(X41="MediaModerado","Moderado",IF(X41="MediaMayor","Alto",IF(X41="MediaCatastrófico","Extremo",IF(X41="BajaLeve","Bajo",IF(X41="BajaMenor","Moderado",IF(X41="BajaModerado","Moderado",IF(X41="BajaMayor","Alto",IF(X41="BajaCatastrófico","Extremo",IF(X41="Muy BajaLeve","Bajo",IF(X41="Muy BajaMenor","Bajo",IF(X41="Muy BajaModerado","Moderado",IF(X41="Muy BajaMayor","Alto",IF(X41="Muy BajaCatastrófico","Extremo","")))))))))))))))))))))))))</f>
        <v>Bajo</v>
      </c>
      <c r="Z41" s="58">
        <v>1</v>
      </c>
      <c r="AA41" s="395" t="s">
        <v>860</v>
      </c>
      <c r="AB41" s="381" t="s">
        <v>170</v>
      </c>
      <c r="AC41" s="395" t="s">
        <v>861</v>
      </c>
      <c r="AD41" s="382" t="str">
        <f t="shared" si="4"/>
        <v>Probabilidad</v>
      </c>
      <c r="AE41" s="381" t="s">
        <v>64</v>
      </c>
      <c r="AF41" s="301">
        <f t="shared" si="5"/>
        <v>0.25</v>
      </c>
      <c r="AG41" s="381" t="s">
        <v>77</v>
      </c>
      <c r="AH41" s="301">
        <f t="shared" si="6"/>
        <v>0.15</v>
      </c>
      <c r="AI41" s="300">
        <f t="shared" si="7"/>
        <v>0.4</v>
      </c>
      <c r="AJ41" s="59">
        <f>IFERROR(IF(AD41="Probabilidad",(Q41-(+Q41*AI41)),IF(AD41="Impacto",Q41,"")),"")</f>
        <v>0.12</v>
      </c>
      <c r="AK41" s="59">
        <f>IFERROR(IF(AD41="Impacto",(W41-(+W41*AI41)),IF(AD41="Probabilidad",W41,"")),"")</f>
        <v>0.2</v>
      </c>
      <c r="AL41" s="10" t="s">
        <v>66</v>
      </c>
      <c r="AM41" s="10" t="s">
        <v>79</v>
      </c>
      <c r="AN41" s="10" t="s">
        <v>80</v>
      </c>
      <c r="AO41" s="951">
        <f>Q41</f>
        <v>0.2</v>
      </c>
      <c r="AP41" s="951">
        <f>IF(AJ41="","",MIN(AJ41:AJ46))</f>
        <v>7.1999999999999995E-2</v>
      </c>
      <c r="AQ41" s="967" t="str">
        <f>IFERROR(IF(AP41="","",IF(AP41&lt;=0.2,"Muy Baja",IF(AP41&lt;=0.4,"Baja",IF(AP41&lt;=0.6,"Media",IF(AP41&lt;=0.8,"Alta","Muy Alta"))))),"")</f>
        <v>Muy Baja</v>
      </c>
      <c r="AR41" s="951">
        <f>W41</f>
        <v>0.2</v>
      </c>
      <c r="AS41" s="951">
        <f>IF(AK41="","",MIN(AK41:AK46))</f>
        <v>0.2</v>
      </c>
      <c r="AT41" s="967" t="str">
        <f>IFERROR(IF(AS41="","",IF(AS41&lt;=0.2,"Leve",IF(AS41&lt;=0.4,"Menor",IF(AS41&lt;=0.6,"Moderado",IF(AS41&lt;=0.8,"Mayor","Catastrófico"))))),"")</f>
        <v>Leve</v>
      </c>
      <c r="AU41" s="967" t="str">
        <f>Y41</f>
        <v>Bajo</v>
      </c>
      <c r="AV41" s="967" t="str">
        <f>IFERROR(IF(OR(AND(AQ41="Muy Baja",AT41="Leve"),AND(AQ41="Muy Baja",AT41="Menor"),AND(AQ41="Baja",AT41="Leve")),"Bajo",IF(OR(AND(AQ41="Muy baja",AT41="Moderado"),AND(AQ41="Baja",AT41="Menor"),AND(AQ41="Baja",AT41="Moderado"),AND(AQ41="Media",AT41="Leve"),AND(AQ41="Media",AT41="Menor"),AND(AQ41="Media",AT41="Moderado"),AND(AQ41="Alta",AT41="Leve"),AND(AQ41="Alta",AT41="Menor")),"Moderado",IF(OR(AND(AQ41="Muy Baja",AT41="Mayor"),AND(AQ41="Baja",AT41="Mayor"),AND(AQ41="Media",AT41="Mayor"),AND(AQ41="Alta",AT41="Moderado"),AND(AQ41="Alta",AT41="Mayor"),AND(AQ41="Muy Alta",AT41="Leve"),AND(AQ41="Muy Alta",AT41="Menor"),AND(AQ41="Muy Alta",AT41="Moderado"),AND(AQ41="Muy Alta",AT41="Mayor")),"Alto",IF(OR(AND(AQ41="Muy Baja",AT41="Catastrófico"),AND(AQ41="Baja",AT41="Catastrófico"),AND(AQ41="Media",AT41="Catastrófico"),AND(AQ41="Alta",AT41="Catastrófico"),AND(AQ41="Muy Alta",AT41="Catastrófico")),"Extremo","")))),"")</f>
        <v>Bajo</v>
      </c>
      <c r="AW41" s="802" t="s">
        <v>82</v>
      </c>
      <c r="AX41" s="851"/>
      <c r="AY41" s="851"/>
      <c r="AZ41" s="851"/>
      <c r="BA41" s="851"/>
      <c r="BB41" s="1037"/>
      <c r="BC41" s="851"/>
      <c r="BD41" s="851"/>
      <c r="BE41" s="1019"/>
      <c r="BF41" s="1019"/>
      <c r="BG41" s="1019"/>
      <c r="BH41" s="1019"/>
      <c r="BI41" s="1019"/>
      <c r="BJ41" s="804"/>
      <c r="BK41" s="851"/>
      <c r="BL41" s="1048"/>
    </row>
    <row r="42" spans="1:64" s="11" customFormat="1" ht="105" x14ac:dyDescent="0.25">
      <c r="A42" s="1005"/>
      <c r="B42" s="942"/>
      <c r="C42" s="1010"/>
      <c r="D42" s="1013"/>
      <c r="E42" s="946"/>
      <c r="F42" s="1016"/>
      <c r="G42" s="852"/>
      <c r="H42" s="803"/>
      <c r="I42" s="1044"/>
      <c r="J42" s="983"/>
      <c r="K42" s="986"/>
      <c r="L42" s="852"/>
      <c r="M42" s="852"/>
      <c r="N42" s="805"/>
      <c r="O42" s="1050"/>
      <c r="P42" s="803"/>
      <c r="Q42" s="955"/>
      <c r="R42" s="803"/>
      <c r="S42" s="955"/>
      <c r="T42" s="803"/>
      <c r="U42" s="955"/>
      <c r="V42" s="958"/>
      <c r="W42" s="955"/>
      <c r="X42" s="955"/>
      <c r="Y42" s="968"/>
      <c r="Z42" s="68">
        <v>2</v>
      </c>
      <c r="AA42" s="385" t="s">
        <v>864</v>
      </c>
      <c r="AB42" s="383" t="s">
        <v>170</v>
      </c>
      <c r="AC42" s="385" t="s">
        <v>94</v>
      </c>
      <c r="AD42" s="384" t="str">
        <f t="shared" si="4"/>
        <v>Probabilidad</v>
      </c>
      <c r="AE42" s="381" t="s">
        <v>64</v>
      </c>
      <c r="AF42" s="302">
        <f t="shared" si="5"/>
        <v>0.25</v>
      </c>
      <c r="AG42" s="381" t="s">
        <v>77</v>
      </c>
      <c r="AH42" s="302">
        <f t="shared" si="6"/>
        <v>0.15</v>
      </c>
      <c r="AI42" s="315">
        <f t="shared" si="7"/>
        <v>0.4</v>
      </c>
      <c r="AJ42" s="69">
        <f>IFERROR(IF(AND(AD41="Probabilidad",AD42="Probabilidad"),(AJ41-(+AJ41*AI42)),IF(AD42="Probabilidad",(Q41-(+Q41*AI42)),IF(AD42="Impacto",AJ41,""))),"")</f>
        <v>7.1999999999999995E-2</v>
      </c>
      <c r="AK42" s="69">
        <f>IFERROR(IF(AND(AD41="Impacto",AD42="Impacto"),(AK41-(+AK41*AI42)),IF(AD42="Impacto",(W41-(+W41*AI42)),IF(AD42="Probabilidad",AK41,""))),"")</f>
        <v>0.2</v>
      </c>
      <c r="AL42" s="19" t="s">
        <v>78</v>
      </c>
      <c r="AM42" s="19" t="s">
        <v>67</v>
      </c>
      <c r="AN42" s="19" t="s">
        <v>81</v>
      </c>
      <c r="AO42" s="952"/>
      <c r="AP42" s="952"/>
      <c r="AQ42" s="968"/>
      <c r="AR42" s="952"/>
      <c r="AS42" s="952"/>
      <c r="AT42" s="968"/>
      <c r="AU42" s="968"/>
      <c r="AV42" s="968"/>
      <c r="AW42" s="803"/>
      <c r="AX42" s="852"/>
      <c r="AY42" s="852"/>
      <c r="AZ42" s="852"/>
      <c r="BA42" s="852"/>
      <c r="BB42" s="1046"/>
      <c r="BC42" s="852"/>
      <c r="BD42" s="852"/>
      <c r="BE42" s="1020"/>
      <c r="BF42" s="1020"/>
      <c r="BG42" s="1020"/>
      <c r="BH42" s="1020"/>
      <c r="BI42" s="1020"/>
      <c r="BJ42" s="805"/>
      <c r="BK42" s="852"/>
      <c r="BL42" s="1041"/>
    </row>
    <row r="43" spans="1:64" s="11" customFormat="1" x14ac:dyDescent="0.25">
      <c r="A43" s="1005"/>
      <c r="B43" s="942"/>
      <c r="C43" s="1010"/>
      <c r="D43" s="1013"/>
      <c r="E43" s="946"/>
      <c r="F43" s="1016"/>
      <c r="G43" s="852"/>
      <c r="H43" s="803"/>
      <c r="I43" s="1044"/>
      <c r="J43" s="983"/>
      <c r="K43" s="986"/>
      <c r="L43" s="852"/>
      <c r="M43" s="852"/>
      <c r="N43" s="805"/>
      <c r="O43" s="1050"/>
      <c r="P43" s="803"/>
      <c r="Q43" s="955"/>
      <c r="R43" s="803"/>
      <c r="S43" s="955"/>
      <c r="T43" s="803"/>
      <c r="U43" s="955"/>
      <c r="V43" s="958"/>
      <c r="W43" s="955"/>
      <c r="X43" s="955"/>
      <c r="Y43" s="968"/>
      <c r="Z43" s="68">
        <v>3</v>
      </c>
      <c r="AA43" s="385"/>
      <c r="AB43" s="383"/>
      <c r="AC43" s="385"/>
      <c r="AD43" s="384" t="str">
        <f t="shared" si="4"/>
        <v/>
      </c>
      <c r="AE43" s="383"/>
      <c r="AF43" s="302" t="str">
        <f t="shared" si="5"/>
        <v/>
      </c>
      <c r="AG43" s="383"/>
      <c r="AH43" s="302" t="str">
        <f t="shared" si="6"/>
        <v/>
      </c>
      <c r="AI43" s="315" t="str">
        <f t="shared" si="7"/>
        <v/>
      </c>
      <c r="AJ43" s="69" t="str">
        <f>IFERROR(IF(AND(AD42="Probabilidad",AD43="Probabilidad"),(AJ42-(+AJ42*AI43)),IF(AND(AD42="Impacto",AD43="Probabilidad"),(AJ41-(+AJ41*AI43)),IF(AD43="Impacto",AJ42,""))),"")</f>
        <v/>
      </c>
      <c r="AK43" s="69" t="str">
        <f>IFERROR(IF(AND(AD42="Impacto",AD43="Impacto"),(AK42-(+AK42*AI43)),IF(AND(AD42="Probabilidad",AD43="Impacto"),(AK41-(+AK41*AI43)),IF(AD43="Probabilidad",AK42,""))),"")</f>
        <v/>
      </c>
      <c r="AL43" s="19"/>
      <c r="AM43" s="19"/>
      <c r="AN43" s="19"/>
      <c r="AO43" s="952"/>
      <c r="AP43" s="952"/>
      <c r="AQ43" s="968"/>
      <c r="AR43" s="952"/>
      <c r="AS43" s="952"/>
      <c r="AT43" s="968"/>
      <c r="AU43" s="968"/>
      <c r="AV43" s="968"/>
      <c r="AW43" s="803"/>
      <c r="AX43" s="852"/>
      <c r="AY43" s="852"/>
      <c r="AZ43" s="852"/>
      <c r="BA43" s="852"/>
      <c r="BB43" s="1046"/>
      <c r="BC43" s="852"/>
      <c r="BD43" s="852"/>
      <c r="BE43" s="1020"/>
      <c r="BF43" s="1020"/>
      <c r="BG43" s="1020"/>
      <c r="BH43" s="1020"/>
      <c r="BI43" s="1020"/>
      <c r="BJ43" s="805"/>
      <c r="BK43" s="852"/>
      <c r="BL43" s="1041"/>
    </row>
    <row r="44" spans="1:64" s="11" customFormat="1" x14ac:dyDescent="0.25">
      <c r="A44" s="1005"/>
      <c r="B44" s="942"/>
      <c r="C44" s="1010"/>
      <c r="D44" s="1013"/>
      <c r="E44" s="946"/>
      <c r="F44" s="1016"/>
      <c r="G44" s="852"/>
      <c r="H44" s="803"/>
      <c r="I44" s="1044"/>
      <c r="J44" s="983"/>
      <c r="K44" s="986"/>
      <c r="L44" s="852"/>
      <c r="M44" s="852"/>
      <c r="N44" s="805"/>
      <c r="O44" s="1050"/>
      <c r="P44" s="803"/>
      <c r="Q44" s="955"/>
      <c r="R44" s="803"/>
      <c r="S44" s="955"/>
      <c r="T44" s="803"/>
      <c r="U44" s="955"/>
      <c r="V44" s="958"/>
      <c r="W44" s="955"/>
      <c r="X44" s="955"/>
      <c r="Y44" s="968"/>
      <c r="Z44" s="68">
        <v>4</v>
      </c>
      <c r="AA44" s="385"/>
      <c r="AB44" s="383"/>
      <c r="AC44" s="385"/>
      <c r="AD44" s="384" t="str">
        <f t="shared" si="4"/>
        <v/>
      </c>
      <c r="AE44" s="383"/>
      <c r="AF44" s="302" t="str">
        <f t="shared" si="5"/>
        <v/>
      </c>
      <c r="AG44" s="383"/>
      <c r="AH44" s="302" t="str">
        <f t="shared" si="6"/>
        <v/>
      </c>
      <c r="AI44" s="315" t="str">
        <f t="shared" si="7"/>
        <v/>
      </c>
      <c r="AJ44" s="69" t="str">
        <f>IFERROR(IF(AND(AD43="Probabilidad",AD44="Probabilidad"),(AJ43-(+AJ43*AI44)),IF(AND(AD43="Impacto",AD44="Probabilidad"),(AJ42-(+AJ42*AI44)),IF(AD44="Impacto",AJ43,""))),"")</f>
        <v/>
      </c>
      <c r="AK44" s="69" t="str">
        <f>IFERROR(IF(AND(AD43="Impacto",AD44="Impacto"),(AK43-(+AK43*AI44)),IF(AND(AD43="Probabilidad",AD44="Impacto"),(AK42-(+AK42*AI44)),IF(AD44="Probabilidad",AK43,""))),"")</f>
        <v/>
      </c>
      <c r="AL44" s="19"/>
      <c r="AM44" s="19"/>
      <c r="AN44" s="19"/>
      <c r="AO44" s="952"/>
      <c r="AP44" s="952"/>
      <c r="AQ44" s="968"/>
      <c r="AR44" s="952"/>
      <c r="AS44" s="952"/>
      <c r="AT44" s="968"/>
      <c r="AU44" s="968"/>
      <c r="AV44" s="968"/>
      <c r="AW44" s="803"/>
      <c r="AX44" s="852"/>
      <c r="AY44" s="852"/>
      <c r="AZ44" s="852"/>
      <c r="BA44" s="852"/>
      <c r="BB44" s="1046"/>
      <c r="BC44" s="852"/>
      <c r="BD44" s="852"/>
      <c r="BE44" s="1020"/>
      <c r="BF44" s="1020"/>
      <c r="BG44" s="1020"/>
      <c r="BH44" s="1020"/>
      <c r="BI44" s="1020"/>
      <c r="BJ44" s="805"/>
      <c r="BK44" s="852"/>
      <c r="BL44" s="1041"/>
    </row>
    <row r="45" spans="1:64" s="11" customFormat="1" x14ac:dyDescent="0.25">
      <c r="A45" s="1005"/>
      <c r="B45" s="942"/>
      <c r="C45" s="1010"/>
      <c r="D45" s="1013"/>
      <c r="E45" s="946"/>
      <c r="F45" s="1016"/>
      <c r="G45" s="852"/>
      <c r="H45" s="803"/>
      <c r="I45" s="1044"/>
      <c r="J45" s="983"/>
      <c r="K45" s="986"/>
      <c r="L45" s="852"/>
      <c r="M45" s="852"/>
      <c r="N45" s="805"/>
      <c r="O45" s="1050"/>
      <c r="P45" s="803"/>
      <c r="Q45" s="955"/>
      <c r="R45" s="803"/>
      <c r="S45" s="955"/>
      <c r="T45" s="803"/>
      <c r="U45" s="955"/>
      <c r="V45" s="958"/>
      <c r="W45" s="955"/>
      <c r="X45" s="955"/>
      <c r="Y45" s="968"/>
      <c r="Z45" s="68">
        <v>5</v>
      </c>
      <c r="AA45" s="385"/>
      <c r="AB45" s="383"/>
      <c r="AC45" s="385"/>
      <c r="AD45" s="384" t="str">
        <f t="shared" si="4"/>
        <v/>
      </c>
      <c r="AE45" s="383"/>
      <c r="AF45" s="302" t="str">
        <f t="shared" si="5"/>
        <v/>
      </c>
      <c r="AG45" s="383"/>
      <c r="AH45" s="302" t="str">
        <f t="shared" si="6"/>
        <v/>
      </c>
      <c r="AI45" s="315" t="str">
        <f t="shared" si="7"/>
        <v/>
      </c>
      <c r="AJ45" s="69" t="str">
        <f>IFERROR(IF(AND(AD44="Probabilidad",AD45="Probabilidad"),(AJ44-(+AJ44*AI45)),IF(AND(AD44="Impacto",AD45="Probabilidad"),(AJ43-(+AJ43*AI45)),IF(AD45="Impacto",AJ44,""))),"")</f>
        <v/>
      </c>
      <c r="AK45" s="69" t="str">
        <f>IFERROR(IF(AND(AD44="Impacto",AD45="Impacto"),(AK44-(+AK44*AI45)),IF(AND(AD44="Probabilidad",AD45="Impacto"),(AK43-(+AK43*AI45)),IF(AD45="Probabilidad",AK44,""))),"")</f>
        <v/>
      </c>
      <c r="AL45" s="19"/>
      <c r="AM45" s="19"/>
      <c r="AN45" s="19"/>
      <c r="AO45" s="952"/>
      <c r="AP45" s="952"/>
      <c r="AQ45" s="968"/>
      <c r="AR45" s="952"/>
      <c r="AS45" s="952"/>
      <c r="AT45" s="968"/>
      <c r="AU45" s="968"/>
      <c r="AV45" s="968"/>
      <c r="AW45" s="803"/>
      <c r="AX45" s="852"/>
      <c r="AY45" s="852"/>
      <c r="AZ45" s="852"/>
      <c r="BA45" s="852"/>
      <c r="BB45" s="1046"/>
      <c r="BC45" s="852"/>
      <c r="BD45" s="852"/>
      <c r="BE45" s="1020"/>
      <c r="BF45" s="1020"/>
      <c r="BG45" s="1020"/>
      <c r="BH45" s="1020"/>
      <c r="BI45" s="1020"/>
      <c r="BJ45" s="805"/>
      <c r="BK45" s="852"/>
      <c r="BL45" s="1041"/>
    </row>
    <row r="46" spans="1:64" s="11" customFormat="1" ht="15.75" thickBot="1" x14ac:dyDescent="0.3">
      <c r="A46" s="1005"/>
      <c r="B46" s="942"/>
      <c r="C46" s="1010"/>
      <c r="D46" s="1014"/>
      <c r="E46" s="947"/>
      <c r="F46" s="1017"/>
      <c r="G46" s="960"/>
      <c r="H46" s="847"/>
      <c r="I46" s="1045"/>
      <c r="J46" s="984"/>
      <c r="K46" s="987"/>
      <c r="L46" s="960"/>
      <c r="M46" s="960"/>
      <c r="N46" s="806"/>
      <c r="O46" s="1051"/>
      <c r="P46" s="847"/>
      <c r="Q46" s="956"/>
      <c r="R46" s="847"/>
      <c r="S46" s="956"/>
      <c r="T46" s="847"/>
      <c r="U46" s="956"/>
      <c r="V46" s="959"/>
      <c r="W46" s="956"/>
      <c r="X46" s="956"/>
      <c r="Y46" s="969"/>
      <c r="Z46" s="60">
        <v>6</v>
      </c>
      <c r="AA46" s="387"/>
      <c r="AB46" s="388"/>
      <c r="AC46" s="387"/>
      <c r="AD46" s="391" t="str">
        <f t="shared" si="4"/>
        <v/>
      </c>
      <c r="AE46" s="388"/>
      <c r="AF46" s="303" t="str">
        <f t="shared" si="5"/>
        <v/>
      </c>
      <c r="AG46" s="388"/>
      <c r="AH46" s="303" t="str">
        <f t="shared" si="6"/>
        <v/>
      </c>
      <c r="AI46" s="61" t="str">
        <f t="shared" si="7"/>
        <v/>
      </c>
      <c r="AJ46" s="69" t="str">
        <f>IFERROR(IF(AND(AD45="Probabilidad",AD46="Probabilidad"),(AJ45-(+AJ45*AI46)),IF(AND(AD45="Impacto",AD46="Probabilidad"),(AJ44-(+AJ44*AI46)),IF(AD46="Impacto",AJ45,""))),"")</f>
        <v/>
      </c>
      <c r="AK46" s="69" t="str">
        <f>IFERROR(IF(AND(AD45="Impacto",AD46="Impacto"),(AK45-(+AK45*AI46)),IF(AND(AD45="Probabilidad",AD46="Impacto"),(AK44-(+AK44*AI46)),IF(AD46="Probabilidad",AK45,""))),"")</f>
        <v/>
      </c>
      <c r="AL46" s="20"/>
      <c r="AM46" s="20"/>
      <c r="AN46" s="20"/>
      <c r="AO46" s="953"/>
      <c r="AP46" s="953"/>
      <c r="AQ46" s="969"/>
      <c r="AR46" s="953"/>
      <c r="AS46" s="953"/>
      <c r="AT46" s="969"/>
      <c r="AU46" s="969"/>
      <c r="AV46" s="969"/>
      <c r="AW46" s="847"/>
      <c r="AX46" s="960"/>
      <c r="AY46" s="960"/>
      <c r="AZ46" s="960"/>
      <c r="BA46" s="960"/>
      <c r="BB46" s="1047"/>
      <c r="BC46" s="960"/>
      <c r="BD46" s="960"/>
      <c r="BE46" s="1021"/>
      <c r="BF46" s="1021"/>
      <c r="BG46" s="1021"/>
      <c r="BH46" s="1021"/>
      <c r="BI46" s="1021"/>
      <c r="BJ46" s="806"/>
      <c r="BK46" s="960"/>
      <c r="BL46" s="1042"/>
    </row>
    <row r="47" spans="1:64" s="11" customFormat="1" ht="129" customHeight="1" thickBot="1" x14ac:dyDescent="0.3">
      <c r="A47" s="1005"/>
      <c r="B47" s="942"/>
      <c r="C47" s="1010"/>
      <c r="D47" s="1012" t="s">
        <v>840</v>
      </c>
      <c r="E47" s="945" t="s">
        <v>122</v>
      </c>
      <c r="F47" s="1015">
        <v>5</v>
      </c>
      <c r="G47" s="851" t="s">
        <v>865</v>
      </c>
      <c r="H47" s="802" t="s">
        <v>100</v>
      </c>
      <c r="I47" s="1043" t="s">
        <v>1476</v>
      </c>
      <c r="J47" s="982" t="s">
        <v>16</v>
      </c>
      <c r="K47" s="1001" t="str">
        <f>CONCATENATE(" *",[22]Árbol_G!C97," *",[22]Árbol_G!E97," *",[22]Árbol_G!G97)</f>
        <v xml:space="preserve"> * * *Si no existe un segundo efecto/consecuencia/causa coloque un espacio o un punto</v>
      </c>
      <c r="L47" s="851" t="s">
        <v>866</v>
      </c>
      <c r="M47" s="851" t="s">
        <v>867</v>
      </c>
      <c r="N47" s="1052"/>
      <c r="O47" s="1049"/>
      <c r="P47" s="802" t="s">
        <v>70</v>
      </c>
      <c r="Q47" s="954">
        <f>IF(P47="Muy Alta",100%,IF(P47="Alta",80%,IF(P47="Media",60%,IF(P47="Baja",40%,IF(P47="Muy Baja",20%,"")))))</f>
        <v>0.2</v>
      </c>
      <c r="R47" s="802"/>
      <c r="S47" s="954" t="str">
        <f>IF(R47="Catastrófico",100%,IF(R47="Mayor",80%,IF(R47="Moderado",60%,IF(R47="Menor",40%,IF(R47="Leve",20%,"")))))</f>
        <v/>
      </c>
      <c r="T47" s="802" t="s">
        <v>74</v>
      </c>
      <c r="U47" s="954">
        <f>IF(T47="Catastrófico",100%,IF(T47="Mayor",80%,IF(T47="Moderado",60%,IF(T47="Menor",40%,IF(T47="Leve",20%,"")))))</f>
        <v>0.2</v>
      </c>
      <c r="V47" s="957" t="str">
        <f>IF(W47=100%,"Catastrófico",IF(W47=80%,"Mayor",IF(W47=60%,"Moderado",IF(W47=40%,"Menor",IF(W47=20%,"Leve","")))))</f>
        <v>Leve</v>
      </c>
      <c r="W47" s="954">
        <f>IF(AND(S47="",U47=""),"",MAX(S47,U47))</f>
        <v>0.2</v>
      </c>
      <c r="X47" s="954" t="str">
        <f>CONCATENATE(P47,V47)</f>
        <v>Muy BajaLeve</v>
      </c>
      <c r="Y47" s="967" t="str">
        <f>IF(X47="Muy AltaLeve","Alto",IF(X47="Muy AltaMenor","Alto",IF(X47="Muy AltaModerado","Alto",IF(X47="Muy AltaMayor","Alto",IF(X47="Muy AltaCatastrófico","Extremo",IF(X47="AltaLeve","Moderado",IF(X47="AltaMenor","Moderado",IF(X47="AltaModerado","Alto",IF(X47="AltaMayor","Alto",IF(X47="AltaCatastrófico","Extremo",IF(X47="MediaLeve","Moderado",IF(X47="MediaMenor","Moderado",IF(X47="MediaModerado","Moderado",IF(X47="MediaMayor","Alto",IF(X47="MediaCatastrófico","Extremo",IF(X47="BajaLeve","Bajo",IF(X47="BajaMenor","Moderado",IF(X47="BajaModerado","Moderado",IF(X47="BajaMayor","Alto",IF(X47="BajaCatastrófico","Extremo",IF(X47="Muy BajaLeve","Bajo",IF(X47="Muy BajaMenor","Bajo",IF(X47="Muy BajaModerado","Moderado",IF(X47="Muy BajaMayor","Alto",IF(X47="Muy BajaCatastrófico","Extremo","")))))))))))))))))))))))))</f>
        <v>Bajo</v>
      </c>
      <c r="Z47" s="58">
        <v>1</v>
      </c>
      <c r="AA47" s="395" t="s">
        <v>868</v>
      </c>
      <c r="AB47" s="381" t="s">
        <v>165</v>
      </c>
      <c r="AC47" s="395" t="s">
        <v>869</v>
      </c>
      <c r="AD47" s="396" t="str">
        <f t="shared" si="4"/>
        <v>Probabilidad</v>
      </c>
      <c r="AE47" s="381" t="s">
        <v>75</v>
      </c>
      <c r="AF47" s="301">
        <f t="shared" si="5"/>
        <v>0.15</v>
      </c>
      <c r="AG47" s="381" t="s">
        <v>77</v>
      </c>
      <c r="AH47" s="301">
        <f t="shared" si="6"/>
        <v>0.15</v>
      </c>
      <c r="AI47" s="300">
        <f t="shared" si="7"/>
        <v>0.3</v>
      </c>
      <c r="AJ47" s="59">
        <f>IFERROR(IF(AD47="Probabilidad",(Q47-(+Q47*AI47)),IF(AD47="Impacto",Q47,"")),"")</f>
        <v>0.14000000000000001</v>
      </c>
      <c r="AK47" s="59">
        <f>IFERROR(IF(AD47="Impacto",(W47-(+W47*AI47)),IF(AD47="Probabilidad",W47,"")),"")</f>
        <v>0.2</v>
      </c>
      <c r="AL47" s="10" t="s">
        <v>66</v>
      </c>
      <c r="AM47" s="10" t="s">
        <v>67</v>
      </c>
      <c r="AN47" s="10" t="s">
        <v>80</v>
      </c>
      <c r="AO47" s="951">
        <f>Q47</f>
        <v>0.2</v>
      </c>
      <c r="AP47" s="951">
        <f>IF(AJ47="","",MIN(AJ47:AJ52))</f>
        <v>8.4000000000000005E-2</v>
      </c>
      <c r="AQ47" s="967" t="str">
        <f>IFERROR(IF(AP47="","",IF(AP47&lt;=0.2,"Muy Baja",IF(AP47&lt;=0.4,"Baja",IF(AP47&lt;=0.6,"Media",IF(AP47&lt;=0.8,"Alta","Muy Alta"))))),"")</f>
        <v>Muy Baja</v>
      </c>
      <c r="AR47" s="951">
        <f>W47</f>
        <v>0.2</v>
      </c>
      <c r="AS47" s="951">
        <f>IF(AK47="","",MIN(AK47:AK52))</f>
        <v>0.2</v>
      </c>
      <c r="AT47" s="967" t="str">
        <f>IFERROR(IF(AS47="","",IF(AS47&lt;=0.2,"Leve",IF(AS47&lt;=0.4,"Menor",IF(AS47&lt;=0.6,"Moderado",IF(AS47&lt;=0.8,"Mayor","Catastrófico"))))),"")</f>
        <v>Leve</v>
      </c>
      <c r="AU47" s="967" t="str">
        <f>Y47</f>
        <v>Bajo</v>
      </c>
      <c r="AV47" s="967" t="str">
        <f>IFERROR(IF(OR(AND(AQ47="Muy Baja",AT47="Leve"),AND(AQ47="Muy Baja",AT47="Menor"),AND(AQ47="Baja",AT47="Leve")),"Bajo",IF(OR(AND(AQ47="Muy baja",AT47="Moderado"),AND(AQ47="Baja",AT47="Menor"),AND(AQ47="Baja",AT47="Moderado"),AND(AQ47="Media",AT47="Leve"),AND(AQ47="Media",AT47="Menor"),AND(AQ47="Media",AT47="Moderado"),AND(AQ47="Alta",AT47="Leve"),AND(AQ47="Alta",AT47="Menor")),"Moderado",IF(OR(AND(AQ47="Muy Baja",AT47="Mayor"),AND(AQ47="Baja",AT47="Mayor"),AND(AQ47="Media",AT47="Mayor"),AND(AQ47="Alta",AT47="Moderado"),AND(AQ47="Alta",AT47="Mayor"),AND(AQ47="Muy Alta",AT47="Leve"),AND(AQ47="Muy Alta",AT47="Menor"),AND(AQ47="Muy Alta",AT47="Moderado"),AND(AQ47="Muy Alta",AT47="Mayor")),"Alto",IF(OR(AND(AQ47="Muy Baja",AT47="Catastrófico"),AND(AQ47="Baja",AT47="Catastrófico"),AND(AQ47="Media",AT47="Catastrófico"),AND(AQ47="Alta",AT47="Catastrófico"),AND(AQ47="Muy Alta",AT47="Catastrófico")),"Extremo","")))),"")</f>
        <v>Bajo</v>
      </c>
      <c r="AW47" s="802" t="s">
        <v>82</v>
      </c>
      <c r="AX47" s="851"/>
      <c r="AY47" s="851"/>
      <c r="AZ47" s="851"/>
      <c r="BA47" s="851"/>
      <c r="BB47" s="1037"/>
      <c r="BC47" s="851"/>
      <c r="BD47" s="851"/>
      <c r="BE47" s="1019"/>
      <c r="BF47" s="1019"/>
      <c r="BG47" s="1019"/>
      <c r="BH47" s="1019"/>
      <c r="BI47" s="1019"/>
      <c r="BJ47" s="804"/>
      <c r="BK47" s="851"/>
      <c r="BL47" s="1048"/>
    </row>
    <row r="48" spans="1:64" s="11" customFormat="1" ht="90" x14ac:dyDescent="0.25">
      <c r="A48" s="1005"/>
      <c r="B48" s="942"/>
      <c r="C48" s="1010"/>
      <c r="D48" s="1013"/>
      <c r="E48" s="946"/>
      <c r="F48" s="1016"/>
      <c r="G48" s="852"/>
      <c r="H48" s="803"/>
      <c r="I48" s="1044"/>
      <c r="J48" s="983"/>
      <c r="K48" s="1002"/>
      <c r="L48" s="852"/>
      <c r="M48" s="852"/>
      <c r="N48" s="1053"/>
      <c r="O48" s="1050"/>
      <c r="P48" s="803"/>
      <c r="Q48" s="955"/>
      <c r="R48" s="803"/>
      <c r="S48" s="955"/>
      <c r="T48" s="803"/>
      <c r="U48" s="955"/>
      <c r="V48" s="958"/>
      <c r="W48" s="955"/>
      <c r="X48" s="955"/>
      <c r="Y48" s="968"/>
      <c r="Z48" s="68">
        <v>2</v>
      </c>
      <c r="AA48" s="385" t="s">
        <v>870</v>
      </c>
      <c r="AB48" s="383" t="s">
        <v>170</v>
      </c>
      <c r="AC48" s="385" t="s">
        <v>869</v>
      </c>
      <c r="AD48" s="384" t="str">
        <f t="shared" si="4"/>
        <v>Probabilidad</v>
      </c>
      <c r="AE48" s="383" t="s">
        <v>64</v>
      </c>
      <c r="AF48" s="302">
        <f t="shared" si="5"/>
        <v>0.25</v>
      </c>
      <c r="AG48" s="383" t="s">
        <v>77</v>
      </c>
      <c r="AH48" s="302">
        <f t="shared" si="6"/>
        <v>0.15</v>
      </c>
      <c r="AI48" s="315">
        <f t="shared" si="7"/>
        <v>0.4</v>
      </c>
      <c r="AJ48" s="69">
        <f>IFERROR(IF(AND(AD47="Probabilidad",AD48="Probabilidad"),(AJ47-(+AJ47*AI48)),IF(AD48="Probabilidad",(Q47-(+Q47*AI48)),IF(AD48="Impacto",AJ47,""))),"")</f>
        <v>8.4000000000000005E-2</v>
      </c>
      <c r="AK48" s="69">
        <f>IFERROR(IF(AND(AD47="Impacto",AD48="Impacto"),(AK47-(+AK47*AI48)),IF(AD48="Impacto",(W47-(+W47*AI48)),IF(AD48="Probabilidad",AK47,""))),"")</f>
        <v>0.2</v>
      </c>
      <c r="AL48" s="19" t="s">
        <v>66</v>
      </c>
      <c r="AM48" s="10" t="s">
        <v>67</v>
      </c>
      <c r="AN48" s="10" t="s">
        <v>80</v>
      </c>
      <c r="AO48" s="952"/>
      <c r="AP48" s="952"/>
      <c r="AQ48" s="968"/>
      <c r="AR48" s="952"/>
      <c r="AS48" s="952"/>
      <c r="AT48" s="968"/>
      <c r="AU48" s="968"/>
      <c r="AV48" s="968"/>
      <c r="AW48" s="803"/>
      <c r="AX48" s="852"/>
      <c r="AY48" s="852"/>
      <c r="AZ48" s="852"/>
      <c r="BA48" s="852"/>
      <c r="BB48" s="1046"/>
      <c r="BC48" s="852"/>
      <c r="BD48" s="852"/>
      <c r="BE48" s="1020"/>
      <c r="BF48" s="1020"/>
      <c r="BG48" s="1020"/>
      <c r="BH48" s="1020"/>
      <c r="BI48" s="1020"/>
      <c r="BJ48" s="805"/>
      <c r="BK48" s="852"/>
      <c r="BL48" s="1041"/>
    </row>
    <row r="49" spans="1:64" s="11" customFormat="1" x14ac:dyDescent="0.25">
      <c r="A49" s="1005"/>
      <c r="B49" s="942"/>
      <c r="C49" s="1010"/>
      <c r="D49" s="1013"/>
      <c r="E49" s="946"/>
      <c r="F49" s="1016"/>
      <c r="G49" s="852"/>
      <c r="H49" s="803"/>
      <c r="I49" s="1044"/>
      <c r="J49" s="983"/>
      <c r="K49" s="1002"/>
      <c r="L49" s="852"/>
      <c r="M49" s="852"/>
      <c r="N49" s="1053"/>
      <c r="O49" s="1050"/>
      <c r="P49" s="803"/>
      <c r="Q49" s="955"/>
      <c r="R49" s="803"/>
      <c r="S49" s="955"/>
      <c r="T49" s="803"/>
      <c r="U49" s="955"/>
      <c r="V49" s="958"/>
      <c r="W49" s="955"/>
      <c r="X49" s="955"/>
      <c r="Y49" s="968"/>
      <c r="Z49" s="68">
        <v>3</v>
      </c>
      <c r="AA49" s="385"/>
      <c r="AB49" s="383"/>
      <c r="AC49" s="385"/>
      <c r="AD49" s="384" t="str">
        <f t="shared" si="4"/>
        <v/>
      </c>
      <c r="AE49" s="383"/>
      <c r="AF49" s="302" t="str">
        <f t="shared" si="5"/>
        <v/>
      </c>
      <c r="AG49" s="383"/>
      <c r="AH49" s="302" t="str">
        <f t="shared" si="6"/>
        <v/>
      </c>
      <c r="AI49" s="315" t="str">
        <f t="shared" si="7"/>
        <v/>
      </c>
      <c r="AJ49" s="69" t="str">
        <f>IFERROR(IF(AND(AD48="Probabilidad",AD49="Probabilidad"),(AJ48-(+AJ48*AI49)),IF(AND(AD48="Impacto",AD49="Probabilidad"),(AJ47-(+AJ47*AI49)),IF(AD49="Impacto",AJ48,""))),"")</f>
        <v/>
      </c>
      <c r="AK49" s="69" t="str">
        <f>IFERROR(IF(AND(AD48="Impacto",AD49="Impacto"),(AK48-(+AK48*AI49)),IF(AND(AD48="Probabilidad",AD49="Impacto"),(AK47-(+AK47*AI49)),IF(AD49="Probabilidad",AK48,""))),"")</f>
        <v/>
      </c>
      <c r="AL49" s="19"/>
      <c r="AM49" s="19"/>
      <c r="AN49" s="19"/>
      <c r="AO49" s="952"/>
      <c r="AP49" s="952"/>
      <c r="AQ49" s="968"/>
      <c r="AR49" s="952"/>
      <c r="AS49" s="952"/>
      <c r="AT49" s="968"/>
      <c r="AU49" s="968"/>
      <c r="AV49" s="968"/>
      <c r="AW49" s="803"/>
      <c r="AX49" s="852"/>
      <c r="AY49" s="852"/>
      <c r="AZ49" s="852"/>
      <c r="BA49" s="852"/>
      <c r="BB49" s="1046"/>
      <c r="BC49" s="852"/>
      <c r="BD49" s="852"/>
      <c r="BE49" s="1020"/>
      <c r="BF49" s="1020"/>
      <c r="BG49" s="1020"/>
      <c r="BH49" s="1020"/>
      <c r="BI49" s="1020"/>
      <c r="BJ49" s="805"/>
      <c r="BK49" s="852"/>
      <c r="BL49" s="1041"/>
    </row>
    <row r="50" spans="1:64" s="11" customFormat="1" x14ac:dyDescent="0.25">
      <c r="A50" s="1005"/>
      <c r="B50" s="942"/>
      <c r="C50" s="1010"/>
      <c r="D50" s="1013"/>
      <c r="E50" s="946"/>
      <c r="F50" s="1016"/>
      <c r="G50" s="852"/>
      <c r="H50" s="803"/>
      <c r="I50" s="1044"/>
      <c r="J50" s="983"/>
      <c r="K50" s="1002"/>
      <c r="L50" s="852"/>
      <c r="M50" s="852"/>
      <c r="N50" s="1053"/>
      <c r="O50" s="1050"/>
      <c r="P50" s="803"/>
      <c r="Q50" s="955"/>
      <c r="R50" s="803"/>
      <c r="S50" s="955"/>
      <c r="T50" s="803"/>
      <c r="U50" s="955"/>
      <c r="V50" s="958"/>
      <c r="W50" s="955"/>
      <c r="X50" s="955"/>
      <c r="Y50" s="968"/>
      <c r="Z50" s="68">
        <v>4</v>
      </c>
      <c r="AA50" s="385"/>
      <c r="AB50" s="383"/>
      <c r="AC50" s="385"/>
      <c r="AD50" s="384" t="str">
        <f t="shared" si="4"/>
        <v/>
      </c>
      <c r="AE50" s="383"/>
      <c r="AF50" s="302" t="str">
        <f t="shared" si="5"/>
        <v/>
      </c>
      <c r="AG50" s="383"/>
      <c r="AH50" s="302" t="str">
        <f t="shared" si="6"/>
        <v/>
      </c>
      <c r="AI50" s="315" t="str">
        <f t="shared" si="7"/>
        <v/>
      </c>
      <c r="AJ50" s="69" t="str">
        <f>IFERROR(IF(AND(AD49="Probabilidad",AD50="Probabilidad"),(AJ49-(+AJ49*AI50)),IF(AND(AD49="Impacto",AD50="Probabilidad"),(AJ48-(+AJ48*AI50)),IF(AD50="Impacto",AJ49,""))),"")</f>
        <v/>
      </c>
      <c r="AK50" s="69" t="str">
        <f>IFERROR(IF(AND(AD49="Impacto",AD50="Impacto"),(AK49-(+AK49*AI50)),IF(AND(AD49="Probabilidad",AD50="Impacto"),(AK48-(+AK48*AI50)),IF(AD50="Probabilidad",AK49,""))),"")</f>
        <v/>
      </c>
      <c r="AL50" s="19"/>
      <c r="AM50" s="19"/>
      <c r="AN50" s="19"/>
      <c r="AO50" s="952"/>
      <c r="AP50" s="952"/>
      <c r="AQ50" s="968"/>
      <c r="AR50" s="952"/>
      <c r="AS50" s="952"/>
      <c r="AT50" s="968"/>
      <c r="AU50" s="968"/>
      <c r="AV50" s="968"/>
      <c r="AW50" s="803"/>
      <c r="AX50" s="852"/>
      <c r="AY50" s="852"/>
      <c r="AZ50" s="852"/>
      <c r="BA50" s="852"/>
      <c r="BB50" s="1046"/>
      <c r="BC50" s="852"/>
      <c r="BD50" s="852"/>
      <c r="BE50" s="1020"/>
      <c r="BF50" s="1020"/>
      <c r="BG50" s="1020"/>
      <c r="BH50" s="1020"/>
      <c r="BI50" s="1020"/>
      <c r="BJ50" s="805"/>
      <c r="BK50" s="852"/>
      <c r="BL50" s="1041"/>
    </row>
    <row r="51" spans="1:64" s="11" customFormat="1" x14ac:dyDescent="0.25">
      <c r="A51" s="1005"/>
      <c r="B51" s="942"/>
      <c r="C51" s="1010"/>
      <c r="D51" s="1013"/>
      <c r="E51" s="946"/>
      <c r="F51" s="1016"/>
      <c r="G51" s="852"/>
      <c r="H51" s="803"/>
      <c r="I51" s="1044"/>
      <c r="J51" s="983"/>
      <c r="K51" s="1002"/>
      <c r="L51" s="852"/>
      <c r="M51" s="852"/>
      <c r="N51" s="1053"/>
      <c r="O51" s="1050"/>
      <c r="P51" s="803"/>
      <c r="Q51" s="955"/>
      <c r="R51" s="803"/>
      <c r="S51" s="955"/>
      <c r="T51" s="803"/>
      <c r="U51" s="955"/>
      <c r="V51" s="958"/>
      <c r="W51" s="955"/>
      <c r="X51" s="955"/>
      <c r="Y51" s="968"/>
      <c r="Z51" s="68">
        <v>5</v>
      </c>
      <c r="AA51" s="385"/>
      <c r="AB51" s="383"/>
      <c r="AC51" s="385"/>
      <c r="AD51" s="384" t="str">
        <f t="shared" si="4"/>
        <v/>
      </c>
      <c r="AE51" s="383"/>
      <c r="AF51" s="302" t="str">
        <f t="shared" si="5"/>
        <v/>
      </c>
      <c r="AG51" s="383"/>
      <c r="AH51" s="302" t="str">
        <f t="shared" si="6"/>
        <v/>
      </c>
      <c r="AI51" s="315" t="str">
        <f t="shared" si="7"/>
        <v/>
      </c>
      <c r="AJ51" s="69" t="str">
        <f>IFERROR(IF(AND(AD50="Probabilidad",AD51="Probabilidad"),(AJ50-(+AJ50*AI51)),IF(AND(AD50="Impacto",AD51="Probabilidad"),(AJ49-(+AJ49*AI51)),IF(AD51="Impacto",AJ50,""))),"")</f>
        <v/>
      </c>
      <c r="AK51" s="69" t="str">
        <f>IFERROR(IF(AND(AD50="Impacto",AD51="Impacto"),(AK50-(+AK50*AI51)),IF(AND(AD50="Probabilidad",AD51="Impacto"),(AK49-(+AK49*AI51)),IF(AD51="Probabilidad",AK50,""))),"")</f>
        <v/>
      </c>
      <c r="AL51" s="19"/>
      <c r="AM51" s="19"/>
      <c r="AN51" s="19"/>
      <c r="AO51" s="952"/>
      <c r="AP51" s="952"/>
      <c r="AQ51" s="968"/>
      <c r="AR51" s="952"/>
      <c r="AS51" s="952"/>
      <c r="AT51" s="968"/>
      <c r="AU51" s="968"/>
      <c r="AV51" s="968"/>
      <c r="AW51" s="803"/>
      <c r="AX51" s="852"/>
      <c r="AY51" s="852"/>
      <c r="AZ51" s="852"/>
      <c r="BA51" s="852"/>
      <c r="BB51" s="1046"/>
      <c r="BC51" s="852"/>
      <c r="BD51" s="852"/>
      <c r="BE51" s="1020"/>
      <c r="BF51" s="1020"/>
      <c r="BG51" s="1020"/>
      <c r="BH51" s="1020"/>
      <c r="BI51" s="1020"/>
      <c r="BJ51" s="805"/>
      <c r="BK51" s="852"/>
      <c r="BL51" s="1041"/>
    </row>
    <row r="52" spans="1:64" s="11" customFormat="1" ht="15.75" thickBot="1" x14ac:dyDescent="0.3">
      <c r="A52" s="1005"/>
      <c r="B52" s="942"/>
      <c r="C52" s="1010"/>
      <c r="D52" s="1014"/>
      <c r="E52" s="947"/>
      <c r="F52" s="1017"/>
      <c r="G52" s="960"/>
      <c r="H52" s="847"/>
      <c r="I52" s="1045"/>
      <c r="J52" s="984"/>
      <c r="K52" s="1003"/>
      <c r="L52" s="960"/>
      <c r="M52" s="960"/>
      <c r="N52" s="1054"/>
      <c r="O52" s="1051"/>
      <c r="P52" s="847"/>
      <c r="Q52" s="956"/>
      <c r="R52" s="847"/>
      <c r="S52" s="956"/>
      <c r="T52" s="847"/>
      <c r="U52" s="956"/>
      <c r="V52" s="959"/>
      <c r="W52" s="956"/>
      <c r="X52" s="956"/>
      <c r="Y52" s="969"/>
      <c r="Z52" s="60">
        <v>6</v>
      </c>
      <c r="AA52" s="387"/>
      <c r="AB52" s="388"/>
      <c r="AC52" s="387"/>
      <c r="AD52" s="389" t="str">
        <f t="shared" si="4"/>
        <v/>
      </c>
      <c r="AE52" s="397"/>
      <c r="AF52" s="303" t="str">
        <f t="shared" si="5"/>
        <v/>
      </c>
      <c r="AG52" s="397"/>
      <c r="AH52" s="303" t="str">
        <f t="shared" si="6"/>
        <v/>
      </c>
      <c r="AI52" s="61" t="str">
        <f t="shared" si="7"/>
        <v/>
      </c>
      <c r="AJ52" s="69" t="str">
        <f>IFERROR(IF(AND(AD51="Probabilidad",AD52="Probabilidad"),(AJ51-(+AJ51*AI52)),IF(AND(AD51="Impacto",AD52="Probabilidad"),(AJ50-(+AJ50*AI52)),IF(AD52="Impacto",AJ51,""))),"")</f>
        <v/>
      </c>
      <c r="AK52" s="69" t="str">
        <f>IFERROR(IF(AND(AD51="Impacto",AD52="Impacto"),(AK51-(+AK51*AI52)),IF(AND(AD51="Probabilidad",AD52="Impacto"),(AK50-(+AK50*AI52)),IF(AD52="Probabilidad",AK51,""))),"")</f>
        <v/>
      </c>
      <c r="AL52" s="20"/>
      <c r="AM52" s="20"/>
      <c r="AN52" s="20"/>
      <c r="AO52" s="953"/>
      <c r="AP52" s="953"/>
      <c r="AQ52" s="969"/>
      <c r="AR52" s="953"/>
      <c r="AS52" s="953"/>
      <c r="AT52" s="969"/>
      <c r="AU52" s="969"/>
      <c r="AV52" s="969"/>
      <c r="AW52" s="847"/>
      <c r="AX52" s="960"/>
      <c r="AY52" s="960"/>
      <c r="AZ52" s="960"/>
      <c r="BA52" s="960"/>
      <c r="BB52" s="1047"/>
      <c r="BC52" s="960"/>
      <c r="BD52" s="960"/>
      <c r="BE52" s="1021"/>
      <c r="BF52" s="1021"/>
      <c r="BG52" s="1021"/>
      <c r="BH52" s="1021"/>
      <c r="BI52" s="1021"/>
      <c r="BJ52" s="806"/>
      <c r="BK52" s="960"/>
      <c r="BL52" s="1042"/>
    </row>
    <row r="53" spans="1:64" s="11" customFormat="1" ht="135" customHeight="1" thickBot="1" x14ac:dyDescent="0.3">
      <c r="A53" s="1005"/>
      <c r="B53" s="942"/>
      <c r="C53" s="1010"/>
      <c r="D53" s="1012" t="s">
        <v>840</v>
      </c>
      <c r="E53" s="945" t="s">
        <v>122</v>
      </c>
      <c r="F53" s="1015">
        <v>6</v>
      </c>
      <c r="G53" s="851" t="s">
        <v>865</v>
      </c>
      <c r="H53" s="802" t="s">
        <v>99</v>
      </c>
      <c r="I53" s="1018" t="s">
        <v>1477</v>
      </c>
      <c r="J53" s="982" t="s">
        <v>16</v>
      </c>
      <c r="K53" s="1001" t="str">
        <f>CONCATENATE(" *",[22]Árbol_G!C114," *",[22]Árbol_G!E114," *",[22]Árbol_G!G114)</f>
        <v xml:space="preserve"> * * *Si no existe un segundo efecto/consecuencia/causa coloque un espacio o un punto</v>
      </c>
      <c r="L53" s="851" t="s">
        <v>871</v>
      </c>
      <c r="M53" s="851" t="s">
        <v>872</v>
      </c>
      <c r="N53" s="804"/>
      <c r="O53" s="970"/>
      <c r="P53" s="802" t="s">
        <v>70</v>
      </c>
      <c r="Q53" s="954">
        <f>IF(P53="Muy Alta",100%,IF(P53="Alta",80%,IF(P53="Media",60%,IF(P53="Baja",40%,IF(P53="Muy Baja",20%,"")))))</f>
        <v>0.2</v>
      </c>
      <c r="R53" s="802"/>
      <c r="S53" s="954" t="str">
        <f>IF(R53="Catastrófico",100%,IF(R53="Mayor",80%,IF(R53="Moderado",60%,IF(R53="Menor",40%,IF(R53="Leve",20%,"")))))</f>
        <v/>
      </c>
      <c r="T53" s="802" t="s">
        <v>74</v>
      </c>
      <c r="U53" s="954">
        <f>IF(T53="Catastrófico",100%,IF(T53="Mayor",80%,IF(T53="Moderado",60%,IF(T53="Menor",40%,IF(T53="Leve",20%,"")))))</f>
        <v>0.2</v>
      </c>
      <c r="V53" s="957" t="str">
        <f>IF(W53=100%,"Catastrófico",IF(W53=80%,"Mayor",IF(W53=60%,"Moderado",IF(W53=40%,"Menor",IF(W53=20%,"Leve","")))))</f>
        <v>Leve</v>
      </c>
      <c r="W53" s="954">
        <f>IF(AND(S53="",U53=""),"",MAX(S53,U53))</f>
        <v>0.2</v>
      </c>
      <c r="X53" s="954" t="str">
        <f>CONCATENATE(P53,V53)</f>
        <v>Muy BajaLeve</v>
      </c>
      <c r="Y53" s="967" t="str">
        <f>IF(X53="Muy AltaLeve","Alto",IF(X53="Muy AltaMenor","Alto",IF(X53="Muy AltaModerado","Alto",IF(X53="Muy AltaMayor","Alto",IF(X53="Muy AltaCatastrófico","Extremo",IF(X53="AltaLeve","Moderado",IF(X53="AltaMenor","Moderado",IF(X53="AltaModerado","Alto",IF(X53="AltaMayor","Alto",IF(X53="AltaCatastrófico","Extremo",IF(X53="MediaLeve","Moderado",IF(X53="MediaMenor","Moderado",IF(X53="MediaModerado","Moderado",IF(X53="MediaMayor","Alto",IF(X53="MediaCatastrófico","Extremo",IF(X53="BajaLeve","Bajo",IF(X53="BajaMenor","Moderado",IF(X53="BajaModerado","Moderado",IF(X53="BajaMayor","Alto",IF(X53="BajaCatastrófico","Extremo",IF(X53="Muy BajaLeve","Bajo",IF(X53="Muy BajaMenor","Bajo",IF(X53="Muy BajaModerado","Moderado",IF(X53="Muy BajaMayor","Alto",IF(X53="Muy BajaCatastrófico","Extremo","")))))))))))))))))))))))))</f>
        <v>Bajo</v>
      </c>
      <c r="Z53" s="58">
        <v>1</v>
      </c>
      <c r="AA53" s="395" t="s">
        <v>868</v>
      </c>
      <c r="AB53" s="381" t="s">
        <v>165</v>
      </c>
      <c r="AC53" s="395" t="s">
        <v>869</v>
      </c>
      <c r="AD53" s="382" t="str">
        <f t="shared" si="4"/>
        <v>Probabilidad</v>
      </c>
      <c r="AE53" s="381" t="s">
        <v>64</v>
      </c>
      <c r="AF53" s="301">
        <f t="shared" si="5"/>
        <v>0.25</v>
      </c>
      <c r="AG53" s="381" t="s">
        <v>77</v>
      </c>
      <c r="AH53" s="301">
        <f t="shared" si="6"/>
        <v>0.15</v>
      </c>
      <c r="AI53" s="300">
        <f t="shared" si="7"/>
        <v>0.4</v>
      </c>
      <c r="AJ53" s="59">
        <f>IFERROR(IF(AD53="Probabilidad",(Q53-(+Q53*AI53)),IF(AD53="Impacto",Q53,"")),"")</f>
        <v>0.12</v>
      </c>
      <c r="AK53" s="59">
        <f>IFERROR(IF(AD53="Impacto",(W53-(+W53*AI53)),IF(AD53="Probabilidad",W53,"")),"")</f>
        <v>0.2</v>
      </c>
      <c r="AL53" s="10" t="s">
        <v>66</v>
      </c>
      <c r="AM53" s="10" t="s">
        <v>67</v>
      </c>
      <c r="AN53" s="10" t="s">
        <v>80</v>
      </c>
      <c r="AO53" s="951">
        <f>Q53</f>
        <v>0.2</v>
      </c>
      <c r="AP53" s="951">
        <f>IF(AJ53="","",MIN(AJ53:AJ58))</f>
        <v>7.1999999999999995E-2</v>
      </c>
      <c r="AQ53" s="967" t="str">
        <f>IFERROR(IF(AP53="","",IF(AP53&lt;=0.2,"Muy Baja",IF(AP53&lt;=0.4,"Baja",IF(AP53&lt;=0.6,"Media",IF(AP53&lt;=0.8,"Alta","Muy Alta"))))),"")</f>
        <v>Muy Baja</v>
      </c>
      <c r="AR53" s="951">
        <f>W53</f>
        <v>0.2</v>
      </c>
      <c r="AS53" s="951">
        <f>IF(AK53="","",MIN(AK53:AK58))</f>
        <v>0.2</v>
      </c>
      <c r="AT53" s="967" t="str">
        <f>IFERROR(IF(AS53="","",IF(AS53&lt;=0.2,"Leve",IF(AS53&lt;=0.4,"Menor",IF(AS53&lt;=0.6,"Moderado",IF(AS53&lt;=0.8,"Mayor","Catastrófico"))))),"")</f>
        <v>Leve</v>
      </c>
      <c r="AU53" s="967" t="str">
        <f>Y53</f>
        <v>Bajo</v>
      </c>
      <c r="AV53" s="967" t="str">
        <f>IFERROR(IF(OR(AND(AQ53="Muy Baja",AT53="Leve"),AND(AQ53="Muy Baja",AT53="Menor"),AND(AQ53="Baja",AT53="Leve")),"Bajo",IF(OR(AND(AQ53="Muy baja",AT53="Moderado"),AND(AQ53="Baja",AT53="Menor"),AND(AQ53="Baja",AT53="Moderado"),AND(AQ53="Media",AT53="Leve"),AND(AQ53="Media",AT53="Menor"),AND(AQ53="Media",AT53="Moderado"),AND(AQ53="Alta",AT53="Leve"),AND(AQ53="Alta",AT53="Menor")),"Moderado",IF(OR(AND(AQ53="Muy Baja",AT53="Mayor"),AND(AQ53="Baja",AT53="Mayor"),AND(AQ53="Media",AT53="Mayor"),AND(AQ53="Alta",AT53="Moderado"),AND(AQ53="Alta",AT53="Mayor"),AND(AQ53="Muy Alta",AT53="Leve"),AND(AQ53="Muy Alta",AT53="Menor"),AND(AQ53="Muy Alta",AT53="Moderado"),AND(AQ53="Muy Alta",AT53="Mayor")),"Alto",IF(OR(AND(AQ53="Muy Baja",AT53="Catastrófico"),AND(AQ53="Baja",AT53="Catastrófico"),AND(AQ53="Media",AT53="Catastrófico"),AND(AQ53="Alta",AT53="Catastrófico"),AND(AQ53="Muy Alta",AT53="Catastrófico")),"Extremo","")))),"")</f>
        <v>Bajo</v>
      </c>
      <c r="AW53" s="802" t="s">
        <v>82</v>
      </c>
      <c r="AX53" s="851"/>
      <c r="AY53" s="851"/>
      <c r="AZ53" s="851"/>
      <c r="BA53" s="851"/>
      <c r="BB53" s="1037"/>
      <c r="BC53" s="851"/>
      <c r="BD53" s="851"/>
      <c r="BE53" s="1019"/>
      <c r="BF53" s="1019"/>
      <c r="BG53" s="1019"/>
      <c r="BH53" s="1019"/>
      <c r="BI53" s="1019"/>
      <c r="BJ53" s="804"/>
      <c r="BK53" s="851"/>
      <c r="BL53" s="1048"/>
    </row>
    <row r="54" spans="1:64" s="11" customFormat="1" ht="78.75" x14ac:dyDescent="0.25">
      <c r="A54" s="1005"/>
      <c r="B54" s="942"/>
      <c r="C54" s="1010"/>
      <c r="D54" s="1013"/>
      <c r="E54" s="946"/>
      <c r="F54" s="1016"/>
      <c r="G54" s="852"/>
      <c r="H54" s="803"/>
      <c r="I54" s="952"/>
      <c r="J54" s="983"/>
      <c r="K54" s="1002"/>
      <c r="L54" s="852"/>
      <c r="M54" s="852"/>
      <c r="N54" s="805"/>
      <c r="O54" s="971"/>
      <c r="P54" s="803"/>
      <c r="Q54" s="955"/>
      <c r="R54" s="803"/>
      <c r="S54" s="955"/>
      <c r="T54" s="803"/>
      <c r="U54" s="955"/>
      <c r="V54" s="958"/>
      <c r="W54" s="955"/>
      <c r="X54" s="955"/>
      <c r="Y54" s="968"/>
      <c r="Z54" s="68">
        <v>2</v>
      </c>
      <c r="AA54" s="385" t="s">
        <v>873</v>
      </c>
      <c r="AB54" s="383" t="s">
        <v>170</v>
      </c>
      <c r="AC54" s="385" t="s">
        <v>874</v>
      </c>
      <c r="AD54" s="384" t="str">
        <f t="shared" si="4"/>
        <v>Probabilidad</v>
      </c>
      <c r="AE54" s="381" t="s">
        <v>64</v>
      </c>
      <c r="AF54" s="302">
        <f t="shared" si="5"/>
        <v>0.25</v>
      </c>
      <c r="AG54" s="381" t="s">
        <v>77</v>
      </c>
      <c r="AH54" s="302">
        <f t="shared" si="6"/>
        <v>0.15</v>
      </c>
      <c r="AI54" s="315">
        <f t="shared" si="7"/>
        <v>0.4</v>
      </c>
      <c r="AJ54" s="69">
        <f>IFERROR(IF(AND(AD53="Probabilidad",AD54="Probabilidad"),(AJ53-(+AJ53*AI54)),IF(AD54="Probabilidad",(Q53-(+Q53*AI54)),IF(AD54="Impacto",AJ53,""))),"")</f>
        <v>7.1999999999999995E-2</v>
      </c>
      <c r="AK54" s="69">
        <f>IFERROR(IF(AND(AD53="Impacto",AD54="Impacto"),(AK53-(+AK53*AI54)),IF(AD54="Impacto",(W53-(+W53*AI54)),IF(AD54="Probabilidad",AK53,""))),"")</f>
        <v>0.2</v>
      </c>
      <c r="AL54" s="19" t="s">
        <v>78</v>
      </c>
      <c r="AM54" s="19" t="s">
        <v>79</v>
      </c>
      <c r="AN54" s="19" t="s">
        <v>81</v>
      </c>
      <c r="AO54" s="952"/>
      <c r="AP54" s="952"/>
      <c r="AQ54" s="968"/>
      <c r="AR54" s="952"/>
      <c r="AS54" s="952"/>
      <c r="AT54" s="968"/>
      <c r="AU54" s="968"/>
      <c r="AV54" s="968"/>
      <c r="AW54" s="803"/>
      <c r="AX54" s="852"/>
      <c r="AY54" s="852"/>
      <c r="AZ54" s="852"/>
      <c r="BA54" s="852"/>
      <c r="BB54" s="1046"/>
      <c r="BC54" s="852"/>
      <c r="BD54" s="852"/>
      <c r="BE54" s="1020"/>
      <c r="BF54" s="1020"/>
      <c r="BG54" s="1020"/>
      <c r="BH54" s="1020"/>
      <c r="BI54" s="1020"/>
      <c r="BJ54" s="805"/>
      <c r="BK54" s="852"/>
      <c r="BL54" s="1041"/>
    </row>
    <row r="55" spans="1:64" s="11" customFormat="1" x14ac:dyDescent="0.25">
      <c r="A55" s="1005"/>
      <c r="B55" s="942"/>
      <c r="C55" s="1010"/>
      <c r="D55" s="1013"/>
      <c r="E55" s="946"/>
      <c r="F55" s="1016"/>
      <c r="G55" s="852"/>
      <c r="H55" s="803"/>
      <c r="I55" s="952"/>
      <c r="J55" s="983"/>
      <c r="K55" s="1002"/>
      <c r="L55" s="852"/>
      <c r="M55" s="852"/>
      <c r="N55" s="805"/>
      <c r="O55" s="971"/>
      <c r="P55" s="803"/>
      <c r="Q55" s="955"/>
      <c r="R55" s="803"/>
      <c r="S55" s="955"/>
      <c r="T55" s="803"/>
      <c r="U55" s="955"/>
      <c r="V55" s="958"/>
      <c r="W55" s="955"/>
      <c r="X55" s="955"/>
      <c r="Y55" s="968"/>
      <c r="Z55" s="68">
        <v>3</v>
      </c>
      <c r="AA55" s="385"/>
      <c r="AB55" s="383"/>
      <c r="AC55" s="385"/>
      <c r="AD55" s="384" t="str">
        <f t="shared" si="4"/>
        <v/>
      </c>
      <c r="AE55" s="383"/>
      <c r="AF55" s="302" t="str">
        <f t="shared" si="5"/>
        <v/>
      </c>
      <c r="AG55" s="383"/>
      <c r="AH55" s="302" t="str">
        <f t="shared" si="6"/>
        <v/>
      </c>
      <c r="AI55" s="315" t="str">
        <f t="shared" si="7"/>
        <v/>
      </c>
      <c r="AJ55" s="69" t="str">
        <f>IFERROR(IF(AND(AD54="Probabilidad",AD55="Probabilidad"),(AJ54-(+AJ54*AI55)),IF(AND(AD54="Impacto",AD55="Probabilidad"),(AJ53-(+AJ53*AI55)),IF(AD55="Impacto",AJ54,""))),"")</f>
        <v/>
      </c>
      <c r="AK55" s="69" t="str">
        <f>IFERROR(IF(AND(AD54="Impacto",AD55="Impacto"),(AK54-(+AK54*AI55)),IF(AND(AD54="Probabilidad",AD55="Impacto"),(AK53-(+AK53*AI55)),IF(AD55="Probabilidad",AK54,""))),"")</f>
        <v/>
      </c>
      <c r="AL55" s="19"/>
      <c r="AM55" s="19"/>
      <c r="AN55" s="19"/>
      <c r="AO55" s="952"/>
      <c r="AP55" s="952"/>
      <c r="AQ55" s="968"/>
      <c r="AR55" s="952"/>
      <c r="AS55" s="952"/>
      <c r="AT55" s="968"/>
      <c r="AU55" s="968"/>
      <c r="AV55" s="968"/>
      <c r="AW55" s="803"/>
      <c r="AX55" s="852"/>
      <c r="AY55" s="852"/>
      <c r="AZ55" s="852"/>
      <c r="BA55" s="852"/>
      <c r="BB55" s="1046"/>
      <c r="BC55" s="852"/>
      <c r="BD55" s="852"/>
      <c r="BE55" s="1020"/>
      <c r="BF55" s="1020"/>
      <c r="BG55" s="1020"/>
      <c r="BH55" s="1020"/>
      <c r="BI55" s="1020"/>
      <c r="BJ55" s="805"/>
      <c r="BK55" s="852"/>
      <c r="BL55" s="1041"/>
    </row>
    <row r="56" spans="1:64" s="11" customFormat="1" x14ac:dyDescent="0.25">
      <c r="A56" s="1005"/>
      <c r="B56" s="942"/>
      <c r="C56" s="1010"/>
      <c r="D56" s="1013"/>
      <c r="E56" s="946"/>
      <c r="F56" s="1016"/>
      <c r="G56" s="852"/>
      <c r="H56" s="803"/>
      <c r="I56" s="952"/>
      <c r="J56" s="983"/>
      <c r="K56" s="1002"/>
      <c r="L56" s="852"/>
      <c r="M56" s="852"/>
      <c r="N56" s="805"/>
      <c r="O56" s="971"/>
      <c r="P56" s="803"/>
      <c r="Q56" s="955"/>
      <c r="R56" s="803"/>
      <c r="S56" s="955"/>
      <c r="T56" s="803"/>
      <c r="U56" s="955"/>
      <c r="V56" s="958"/>
      <c r="W56" s="955"/>
      <c r="X56" s="955"/>
      <c r="Y56" s="968"/>
      <c r="Z56" s="68">
        <v>4</v>
      </c>
      <c r="AA56" s="385"/>
      <c r="AB56" s="383"/>
      <c r="AC56" s="385"/>
      <c r="AD56" s="384" t="str">
        <f t="shared" si="4"/>
        <v/>
      </c>
      <c r="AE56" s="383"/>
      <c r="AF56" s="302" t="str">
        <f t="shared" si="5"/>
        <v/>
      </c>
      <c r="AG56" s="383"/>
      <c r="AH56" s="302" t="str">
        <f t="shared" si="6"/>
        <v/>
      </c>
      <c r="AI56" s="315" t="str">
        <f t="shared" si="7"/>
        <v/>
      </c>
      <c r="AJ56" s="69" t="str">
        <f>IFERROR(IF(AND(AD55="Probabilidad",AD56="Probabilidad"),(AJ55-(+AJ55*AI56)),IF(AND(AD55="Impacto",AD56="Probabilidad"),(AJ54-(+AJ54*AI56)),IF(AD56="Impacto",AJ55,""))),"")</f>
        <v/>
      </c>
      <c r="AK56" s="69" t="str">
        <f>IFERROR(IF(AND(AD55="Impacto",AD56="Impacto"),(AK55-(+AK55*AI56)),IF(AND(AD55="Probabilidad",AD56="Impacto"),(AK54-(+AK54*AI56)),IF(AD56="Probabilidad",AK55,""))),"")</f>
        <v/>
      </c>
      <c r="AL56" s="19"/>
      <c r="AM56" s="19"/>
      <c r="AN56" s="19"/>
      <c r="AO56" s="952"/>
      <c r="AP56" s="952"/>
      <c r="AQ56" s="968"/>
      <c r="AR56" s="952"/>
      <c r="AS56" s="952"/>
      <c r="AT56" s="968"/>
      <c r="AU56" s="968"/>
      <c r="AV56" s="968"/>
      <c r="AW56" s="803"/>
      <c r="AX56" s="852"/>
      <c r="AY56" s="852"/>
      <c r="AZ56" s="852"/>
      <c r="BA56" s="852"/>
      <c r="BB56" s="1046"/>
      <c r="BC56" s="852"/>
      <c r="BD56" s="852"/>
      <c r="BE56" s="1020"/>
      <c r="BF56" s="1020"/>
      <c r="BG56" s="1020"/>
      <c r="BH56" s="1020"/>
      <c r="BI56" s="1020"/>
      <c r="BJ56" s="805"/>
      <c r="BK56" s="852"/>
      <c r="BL56" s="1041"/>
    </row>
    <row r="57" spans="1:64" s="11" customFormat="1" x14ac:dyDescent="0.25">
      <c r="A57" s="1005"/>
      <c r="B57" s="942"/>
      <c r="C57" s="1010"/>
      <c r="D57" s="1013"/>
      <c r="E57" s="946"/>
      <c r="F57" s="1016"/>
      <c r="G57" s="852"/>
      <c r="H57" s="803"/>
      <c r="I57" s="952"/>
      <c r="J57" s="983"/>
      <c r="K57" s="1002"/>
      <c r="L57" s="852"/>
      <c r="M57" s="852"/>
      <c r="N57" s="805"/>
      <c r="O57" s="971"/>
      <c r="P57" s="803"/>
      <c r="Q57" s="955"/>
      <c r="R57" s="803"/>
      <c r="S57" s="955"/>
      <c r="T57" s="803"/>
      <c r="U57" s="955"/>
      <c r="V57" s="958"/>
      <c r="W57" s="955"/>
      <c r="X57" s="955"/>
      <c r="Y57" s="968"/>
      <c r="Z57" s="68">
        <v>5</v>
      </c>
      <c r="AA57" s="385"/>
      <c r="AB57" s="383"/>
      <c r="AC57" s="385"/>
      <c r="AD57" s="384" t="str">
        <f t="shared" si="4"/>
        <v/>
      </c>
      <c r="AE57" s="383"/>
      <c r="AF57" s="302" t="str">
        <f t="shared" si="5"/>
        <v/>
      </c>
      <c r="AG57" s="383"/>
      <c r="AH57" s="302" t="str">
        <f t="shared" si="6"/>
        <v/>
      </c>
      <c r="AI57" s="315" t="str">
        <f t="shared" si="7"/>
        <v/>
      </c>
      <c r="AJ57" s="69" t="str">
        <f>IFERROR(IF(AND(AD56="Probabilidad",AD57="Probabilidad"),(AJ56-(+AJ56*AI57)),IF(AND(AD56="Impacto",AD57="Probabilidad"),(AJ55-(+AJ55*AI57)),IF(AD57="Impacto",AJ56,""))),"")</f>
        <v/>
      </c>
      <c r="AK57" s="69" t="str">
        <f>IFERROR(IF(AND(AD56="Impacto",AD57="Impacto"),(AK56-(+AK56*AI57)),IF(AND(AD56="Probabilidad",AD57="Impacto"),(AK55-(+AK55*AI57)),IF(AD57="Probabilidad",AK56,""))),"")</f>
        <v/>
      </c>
      <c r="AL57" s="19"/>
      <c r="AM57" s="19"/>
      <c r="AN57" s="19"/>
      <c r="AO57" s="952"/>
      <c r="AP57" s="952"/>
      <c r="AQ57" s="968"/>
      <c r="AR57" s="952"/>
      <c r="AS57" s="952"/>
      <c r="AT57" s="968"/>
      <c r="AU57" s="968"/>
      <c r="AV57" s="968"/>
      <c r="AW57" s="803"/>
      <c r="AX57" s="852"/>
      <c r="AY57" s="852"/>
      <c r="AZ57" s="852"/>
      <c r="BA57" s="852"/>
      <c r="BB57" s="1046"/>
      <c r="BC57" s="852"/>
      <c r="BD57" s="852"/>
      <c r="BE57" s="1020"/>
      <c r="BF57" s="1020"/>
      <c r="BG57" s="1020"/>
      <c r="BH57" s="1020"/>
      <c r="BI57" s="1020"/>
      <c r="BJ57" s="805"/>
      <c r="BK57" s="852"/>
      <c r="BL57" s="1041"/>
    </row>
    <row r="58" spans="1:64" s="11" customFormat="1" ht="15.75" thickBot="1" x14ac:dyDescent="0.3">
      <c r="A58" s="1006"/>
      <c r="B58" s="1008"/>
      <c r="C58" s="1011"/>
      <c r="D58" s="1014"/>
      <c r="E58" s="947"/>
      <c r="F58" s="1017"/>
      <c r="G58" s="960"/>
      <c r="H58" s="847"/>
      <c r="I58" s="953"/>
      <c r="J58" s="984"/>
      <c r="K58" s="1003"/>
      <c r="L58" s="960"/>
      <c r="M58" s="960"/>
      <c r="N58" s="806"/>
      <c r="O58" s="972"/>
      <c r="P58" s="847"/>
      <c r="Q58" s="956"/>
      <c r="R58" s="847"/>
      <c r="S58" s="956"/>
      <c r="T58" s="847"/>
      <c r="U58" s="956"/>
      <c r="V58" s="959"/>
      <c r="W58" s="956"/>
      <c r="X58" s="956"/>
      <c r="Y58" s="969"/>
      <c r="Z58" s="60">
        <v>6</v>
      </c>
      <c r="AA58" s="387"/>
      <c r="AB58" s="388"/>
      <c r="AC58" s="387"/>
      <c r="AD58" s="391" t="str">
        <f t="shared" si="4"/>
        <v/>
      </c>
      <c r="AE58" s="388"/>
      <c r="AF58" s="303" t="str">
        <f t="shared" si="5"/>
        <v/>
      </c>
      <c r="AG58" s="388"/>
      <c r="AH58" s="303" t="str">
        <f t="shared" si="6"/>
        <v/>
      </c>
      <c r="AI58" s="61" t="str">
        <f t="shared" si="7"/>
        <v/>
      </c>
      <c r="AJ58" s="69" t="str">
        <f>IFERROR(IF(AND(AD57="Probabilidad",AD58="Probabilidad"),(AJ57-(+AJ57*AI58)),IF(AND(AD57="Impacto",AD58="Probabilidad"),(AJ56-(+AJ56*AI58)),IF(AD58="Impacto",AJ57,""))),"")</f>
        <v/>
      </c>
      <c r="AK58" s="69" t="str">
        <f>IFERROR(IF(AND(AD57="Impacto",AD58="Impacto"),(AK57-(+AK57*AI58)),IF(AND(AD57="Probabilidad",AD58="Impacto"),(AK56-(+AK56*AI58)),IF(AD58="Probabilidad",AK57,""))),"")</f>
        <v/>
      </c>
      <c r="AL58" s="20"/>
      <c r="AM58" s="20"/>
      <c r="AN58" s="20"/>
      <c r="AO58" s="953"/>
      <c r="AP58" s="953"/>
      <c r="AQ58" s="969"/>
      <c r="AR58" s="953"/>
      <c r="AS58" s="953"/>
      <c r="AT58" s="969"/>
      <c r="AU58" s="969"/>
      <c r="AV58" s="969"/>
      <c r="AW58" s="847"/>
      <c r="AX58" s="960"/>
      <c r="AY58" s="960"/>
      <c r="AZ58" s="960"/>
      <c r="BA58" s="960"/>
      <c r="BB58" s="1047"/>
      <c r="BC58" s="960"/>
      <c r="BD58" s="960"/>
      <c r="BE58" s="1021"/>
      <c r="BF58" s="1021"/>
      <c r="BG58" s="1021"/>
      <c r="BH58" s="1021"/>
      <c r="BI58" s="1021"/>
      <c r="BJ58" s="806"/>
      <c r="BK58" s="960"/>
      <c r="BL58" s="1042"/>
    </row>
    <row r="59" spans="1:64" s="11" customFormat="1" ht="98.25" customHeight="1" thickBot="1" x14ac:dyDescent="0.3">
      <c r="A59" s="1055" t="s">
        <v>103</v>
      </c>
      <c r="B59" s="1058" t="s">
        <v>92</v>
      </c>
      <c r="C59" s="1061" t="s">
        <v>894</v>
      </c>
      <c r="D59" s="1012" t="s">
        <v>840</v>
      </c>
      <c r="E59" s="945" t="s">
        <v>125</v>
      </c>
      <c r="F59" s="1015">
        <v>1</v>
      </c>
      <c r="G59" s="1064" t="s">
        <v>895</v>
      </c>
      <c r="H59" s="1067" t="s">
        <v>98</v>
      </c>
      <c r="I59" s="1018" t="s">
        <v>967</v>
      </c>
      <c r="J59" s="982" t="s">
        <v>16</v>
      </c>
      <c r="K59" s="985" t="str">
        <f>CONCATENATE(" *",[23]Árbol_G!C63," *",[23]Árbol_G!E63," *",[23]Árbol_G!G63)</f>
        <v xml:space="preserve"> * * *Si no existe un segundo efecto/consecuencia/causa coloque un espacio o un punto</v>
      </c>
      <c r="L59" s="851" t="s">
        <v>896</v>
      </c>
      <c r="M59" s="851" t="s">
        <v>897</v>
      </c>
      <c r="N59" s="804"/>
      <c r="O59" s="970"/>
      <c r="P59" s="802" t="s">
        <v>898</v>
      </c>
      <c r="Q59" s="954">
        <f>IF(P59="Muy Alta",100%,IF(P59="Alta",80%,IF(P59="Media",60%,IF(P59="Baja",40%,IF(P59="Muy Baja",20%,"")))))</f>
        <v>0.8</v>
      </c>
      <c r="R59" s="802" t="s">
        <v>74</v>
      </c>
      <c r="S59" s="954">
        <f>IF(R59="Catastrófico",100%,IF(R59="Mayor",80%,IF(R59="Moderado",60%,IF(R59="Menor",40%,IF(R59="Leve",20%,"")))))</f>
        <v>0.2</v>
      </c>
      <c r="T59" s="802" t="s">
        <v>899</v>
      </c>
      <c r="U59" s="954">
        <f>IF(T59="Catastrófico",100%,IF(T59="Mayor",80%,IF(T59="Moderado",60%,IF(T59="Menor",40%,IF(T59="Leve",20%,"")))))</f>
        <v>0.6</v>
      </c>
      <c r="V59" s="957" t="str">
        <f>IF(W59=100%,"Catastrófico",IF(W59=80%,"Mayor",IF(W59=60%,"Moderado",IF(W59=40%,"Menor",IF(W59=20%,"Leve","")))))</f>
        <v>Moderado</v>
      </c>
      <c r="W59" s="954">
        <f>IF(AND(S59="",U59=""),"",MAX(S59,U59))</f>
        <v>0.6</v>
      </c>
      <c r="X59" s="954" t="str">
        <f>CONCATENATE(P59,V59)</f>
        <v>altaModerado</v>
      </c>
      <c r="Y59" s="1001" t="str">
        <f>IF(X59="Muy AltaLeve","Alto",IF(X59="Muy AltaMenor","Alto",IF(X59="Muy AltaModerado","Alto",IF(X59="Muy AltaMayor","Alto",IF(X59="Muy AltaCatastrófico","Extremo",IF(X59="AltaLeve","Moderado",IF(X59="AltaMenor","Moderado",IF(X59="AltaModerado","Alto",IF(X59="AltaMayor","Alto",IF(X59="AltaCatastrófico","Extremo",IF(X59="MediaLeve","Moderado",IF(X59="MediaMenor","Moderado",IF(X59="MediaModerado","Moderado",IF(X59="MediaMayor","Alto",IF(X59="MediaCatastrófico","Extremo",IF(X59="BajaLeve","Bajo",IF(X59="BajaMenor","Moderado",IF(X59="BajaModerado","Moderado",IF(X59="BajaMayor","Alto",IF(X59="BajaCatastrófico","Extremo",IF(X59="Muy BajaLeve","Bajo",IF(X59="Muy BajaMenor","Bajo",IF(X59="Muy BajaModerado","Moderado",IF(X59="Muy BajaMayor","Alto",IF(X59="Muy BajaCatastrófico","Extremo","")))))))))))))))))))))))))</f>
        <v>Alto</v>
      </c>
      <c r="Z59" s="398">
        <v>1</v>
      </c>
      <c r="AA59" s="399" t="s">
        <v>900</v>
      </c>
      <c r="AB59" s="400" t="s">
        <v>170</v>
      </c>
      <c r="AC59" s="401" t="s">
        <v>901</v>
      </c>
      <c r="AD59" s="402" t="str">
        <f>IF(OR(AE59="Preventivo",AE59="Detectivo"),"Probabilidad",IF(AE59="Correctivo","Impacto",""))</f>
        <v>Probabilidad</v>
      </c>
      <c r="AE59" s="403" t="s">
        <v>902</v>
      </c>
      <c r="AF59" s="404">
        <f>IF(AE59="","",IF(AE59="Preventivo",25%,IF(AE59="Detectivo",15%,IF(AE59="Correctivo",10%))))</f>
        <v>0.25</v>
      </c>
      <c r="AG59" s="403" t="s">
        <v>903</v>
      </c>
      <c r="AH59" s="404">
        <f>IF(AG59="Automático",25%,IF(AG59="Manual",15%,""))</f>
        <v>0.15</v>
      </c>
      <c r="AI59" s="405">
        <f>IF(OR(AF59="",AH59=""),"",AF59+AH59)</f>
        <v>0.4</v>
      </c>
      <c r="AJ59" s="406">
        <f>IFERROR(IF(AD59="Probabilidad",(Q59-(+Q59*AI59)),IF(AD59="Impacto",Q59,"")),"")</f>
        <v>0.48</v>
      </c>
      <c r="AK59" s="406">
        <f>IFERROR(IF(AD59="Impacto",(W59-(W59*AI59)),IF(AD59="Probabilidad",W59,"")),"")</f>
        <v>0.6</v>
      </c>
      <c r="AL59" s="407" t="s">
        <v>66</v>
      </c>
      <c r="AM59" s="407" t="s">
        <v>67</v>
      </c>
      <c r="AN59" s="407" t="s">
        <v>80</v>
      </c>
      <c r="AO59" s="951">
        <f>Q59</f>
        <v>0.8</v>
      </c>
      <c r="AP59" s="951">
        <f>IF(AJ59="","",MIN(AJ59:AJ64))</f>
        <v>0.23519999999999996</v>
      </c>
      <c r="AQ59" s="967" t="str">
        <f>IFERROR(IF(AP59="","",IF(AP59&lt;=0.2,"Muy Baja",IF(AP59&lt;=0.4,"Baja",IF(AP59&lt;=0.6,"Media",IF(AP59&lt;=0.8,"Alta","Muy Alta"))))),"")</f>
        <v>Baja</v>
      </c>
      <c r="AR59" s="951">
        <f>W59</f>
        <v>0.6</v>
      </c>
      <c r="AS59" s="951">
        <f>IF(AK59="","",MIN(AK59:AK64))</f>
        <v>0.44999999999999996</v>
      </c>
      <c r="AT59" s="967" t="str">
        <f>IFERROR(IF(AS59="","",IF(AS59&lt;=0.2,"Leve",IF(AS59&lt;=0.4,"Menor",IF(AS59&lt;=0.6,"Moderado",IF(AS59&lt;=0.8,"Mayor","Catastrófico"))))),"")</f>
        <v>Moderado</v>
      </c>
      <c r="AU59" s="967" t="str">
        <f>Y59</f>
        <v>Alto</v>
      </c>
      <c r="AV59" s="967" t="str">
        <f>IFERROR(IF(OR(AND(AQ59="Muy Baja",AT59="Leve"),AND(AQ59="Muy Baja",AT59="Menor"),AND(AQ59="Baja",AT59="Leve")),"Bajo",IF(OR(AND(AQ59="Muy baja",AT59="Moderado"),AND(AQ59="Baja",AT59="Menor"),AND(AQ59="Baja",AT59="Moderado"),AND(AQ59="Media",AT59="Leve"),AND(AQ59="Media",AT59="Menor"),AND(AQ59="Media",AT59="Moderado"),AND(AQ59="Alta",AT59="Leve"),AND(AQ59="Alta",AT59="Menor")),"Moderado",IF(OR(AND(AQ59="Muy Baja",AT59="Mayor"),AND(AQ59="Baja",AT59="Mayor"),AND(AQ59="Media",AT59="Mayor"),AND(AQ59="Alta",AT59="Moderado"),AND(AQ59="Alta",AT59="Mayor"),AND(AQ59="Muy Alta",AT59="Leve"),AND(AQ59="Muy Alta",AT59="Menor"),AND(AQ59="Muy Alta",AT59="Moderado"),AND(AQ59="Muy Alta",AT59="Mayor")),"Alto",IF(OR(AND(AQ59="Muy Baja",AT59="Catastrófico"),AND(AQ59="Baja",AT59="Catastrófico"),AND(AQ59="Media",AT59="Catastrófico"),AND(AQ59="Alta",AT59="Catastrófico"),AND(AQ59="Muy Alta",AT59="Catastrófico")),"Extremo","")))),"")</f>
        <v>Moderado</v>
      </c>
      <c r="AW59" s="802" t="s">
        <v>167</v>
      </c>
      <c r="AX59" s="1074" t="s">
        <v>1611</v>
      </c>
      <c r="AY59" s="1074" t="s">
        <v>1612</v>
      </c>
      <c r="AZ59" s="1070" t="s">
        <v>904</v>
      </c>
      <c r="BA59" s="1070" t="s">
        <v>978</v>
      </c>
      <c r="BB59" s="1070" t="s">
        <v>1567</v>
      </c>
      <c r="BC59" s="1073"/>
      <c r="BD59" s="855"/>
      <c r="BE59" s="855"/>
      <c r="BF59" s="855"/>
      <c r="BG59" s="855"/>
      <c r="BH59" s="855"/>
      <c r="BI59" s="1038"/>
      <c r="BJ59" s="861"/>
      <c r="BK59" s="861"/>
      <c r="BL59" s="1025"/>
    </row>
    <row r="60" spans="1:64" s="11" customFormat="1" ht="90.75" thickBot="1" x14ac:dyDescent="0.3">
      <c r="A60" s="1056"/>
      <c r="B60" s="1059"/>
      <c r="C60" s="1062"/>
      <c r="D60" s="1013"/>
      <c r="E60" s="946"/>
      <c r="F60" s="1016"/>
      <c r="G60" s="1065"/>
      <c r="H60" s="1068"/>
      <c r="I60" s="952"/>
      <c r="J60" s="983"/>
      <c r="K60" s="986"/>
      <c r="L60" s="852"/>
      <c r="M60" s="852"/>
      <c r="N60" s="805"/>
      <c r="O60" s="971"/>
      <c r="P60" s="803"/>
      <c r="Q60" s="955"/>
      <c r="R60" s="803"/>
      <c r="S60" s="955"/>
      <c r="T60" s="803"/>
      <c r="U60" s="955"/>
      <c r="V60" s="958"/>
      <c r="W60" s="955"/>
      <c r="X60" s="955"/>
      <c r="Y60" s="1002"/>
      <c r="Z60" s="68">
        <v>2</v>
      </c>
      <c r="AA60" s="385" t="s">
        <v>905</v>
      </c>
      <c r="AB60" s="383" t="s">
        <v>170</v>
      </c>
      <c r="AC60" s="385" t="s">
        <v>906</v>
      </c>
      <c r="AD60" s="384" t="str">
        <f t="shared" ref="AD60:AD123" si="8">IF(OR(AE60="Preventivo",AE60="Detectivo"),"Probabilidad",IF(AE60="Correctivo","Impacto",""))</f>
        <v>Probabilidad</v>
      </c>
      <c r="AE60" s="383" t="s">
        <v>907</v>
      </c>
      <c r="AF60" s="302">
        <f t="shared" ref="AF60:AF123" si="9">IF(AE60="","",IF(AE60="Preventivo",25%,IF(AE60="Detectivo",15%,IF(AE60="Correctivo",10%))))</f>
        <v>0.15</v>
      </c>
      <c r="AG60" s="383" t="s">
        <v>903</v>
      </c>
      <c r="AH60" s="302">
        <f t="shared" ref="AH60:AH123" si="10">IF(AG60="Automático",25%,IF(AG60="Manual",15%,""))</f>
        <v>0.15</v>
      </c>
      <c r="AI60" s="315">
        <f t="shared" ref="AI60:AI123" si="11">IF(OR(AF60="",AH60=""),"",AF60+AH60)</f>
        <v>0.3</v>
      </c>
      <c r="AJ60" s="69">
        <f>IFERROR(IF(AND(AD59="Probabilidad",AD60="Probabilidad"),(AJ59-(+AJ59*AI60)),IF(AD60="Probabilidad",(Q59-(+Q59*AI60)),IF(AD60="Impacto",AJ59,""))),"")</f>
        <v>0.33599999999999997</v>
      </c>
      <c r="AK60" s="69">
        <f>IFERROR(IF(AND(AD59="Impacto",AD60="Impacto"),(AK59-(+AK59*AI60)),IF(AD60="Impacto",(W59-(+W59*AI60)),IF(AD60="Probabilidad",AK59,""))),"")</f>
        <v>0.6</v>
      </c>
      <c r="AL60" s="10" t="s">
        <v>66</v>
      </c>
      <c r="AM60" s="10" t="s">
        <v>67</v>
      </c>
      <c r="AN60" s="10" t="s">
        <v>80</v>
      </c>
      <c r="AO60" s="952"/>
      <c r="AP60" s="952"/>
      <c r="AQ60" s="968"/>
      <c r="AR60" s="952"/>
      <c r="AS60" s="952"/>
      <c r="AT60" s="968"/>
      <c r="AU60" s="968"/>
      <c r="AV60" s="968"/>
      <c r="AW60" s="803"/>
      <c r="AX60" s="1075"/>
      <c r="AY60" s="1075"/>
      <c r="AZ60" s="1071"/>
      <c r="BA60" s="1071"/>
      <c r="BB60" s="1071"/>
      <c r="BC60" s="1032"/>
      <c r="BD60" s="852"/>
      <c r="BE60" s="852"/>
      <c r="BF60" s="852"/>
      <c r="BG60" s="852"/>
      <c r="BH60" s="852"/>
      <c r="BI60" s="971"/>
      <c r="BJ60" s="805"/>
      <c r="BK60" s="805"/>
      <c r="BL60" s="1026"/>
    </row>
    <row r="61" spans="1:64" s="11" customFormat="1" ht="90.75" thickBot="1" x14ac:dyDescent="0.3">
      <c r="A61" s="1056"/>
      <c r="B61" s="1059"/>
      <c r="C61" s="1062"/>
      <c r="D61" s="1013"/>
      <c r="E61" s="946"/>
      <c r="F61" s="1016"/>
      <c r="G61" s="1065"/>
      <c r="H61" s="1068"/>
      <c r="I61" s="952"/>
      <c r="J61" s="983"/>
      <c r="K61" s="986"/>
      <c r="L61" s="852"/>
      <c r="M61" s="852"/>
      <c r="N61" s="805"/>
      <c r="O61" s="971"/>
      <c r="P61" s="803"/>
      <c r="Q61" s="955"/>
      <c r="R61" s="803"/>
      <c r="S61" s="955"/>
      <c r="T61" s="803"/>
      <c r="U61" s="955"/>
      <c r="V61" s="958"/>
      <c r="W61" s="955"/>
      <c r="X61" s="955"/>
      <c r="Y61" s="1002"/>
      <c r="Z61" s="68">
        <v>3</v>
      </c>
      <c r="AA61" s="385" t="s">
        <v>905</v>
      </c>
      <c r="AB61" s="383" t="s">
        <v>170</v>
      </c>
      <c r="AC61" s="385" t="s">
        <v>906</v>
      </c>
      <c r="AD61" s="384" t="str">
        <f t="shared" si="8"/>
        <v>Impacto</v>
      </c>
      <c r="AE61" s="383" t="s">
        <v>908</v>
      </c>
      <c r="AF61" s="302">
        <f t="shared" si="9"/>
        <v>0.1</v>
      </c>
      <c r="AG61" s="383" t="s">
        <v>903</v>
      </c>
      <c r="AH61" s="302">
        <f t="shared" si="10"/>
        <v>0.15</v>
      </c>
      <c r="AI61" s="315">
        <f t="shared" si="11"/>
        <v>0.25</v>
      </c>
      <c r="AJ61" s="69">
        <f>IFERROR(IF(AND(AD60="Probabilidad",AD61="Probabilidad"),(AJ60-(+AJ60*AI61)),IF(AND(AD60="Impacto",AD61="Probabilidad"),(AJ59-(+AJ59*AI61)),IF(AD61="Impacto",AJ60,""))),"")</f>
        <v>0.33599999999999997</v>
      </c>
      <c r="AK61" s="69">
        <f>IFERROR(IF(AND(AD60="Impacto",AD61="Impacto"),(AK60-(+AK60*AI61)),IF(AND(AD60="Probabilidad",AD61="Impacto"),(AK59-(+AK59*AI61)),IF(AD61="Probabilidad",AK60,""))),"")</f>
        <v>0.44999999999999996</v>
      </c>
      <c r="AL61" s="10" t="s">
        <v>66</v>
      </c>
      <c r="AM61" s="10" t="s">
        <v>67</v>
      </c>
      <c r="AN61" s="10" t="s">
        <v>80</v>
      </c>
      <c r="AO61" s="952"/>
      <c r="AP61" s="952"/>
      <c r="AQ61" s="968"/>
      <c r="AR61" s="952"/>
      <c r="AS61" s="952"/>
      <c r="AT61" s="968"/>
      <c r="AU61" s="968"/>
      <c r="AV61" s="968"/>
      <c r="AW61" s="803"/>
      <c r="AX61" s="1075"/>
      <c r="AY61" s="1075"/>
      <c r="AZ61" s="1071"/>
      <c r="BA61" s="1071"/>
      <c r="BB61" s="1071"/>
      <c r="BC61" s="1032"/>
      <c r="BD61" s="852"/>
      <c r="BE61" s="852"/>
      <c r="BF61" s="852"/>
      <c r="BG61" s="852"/>
      <c r="BH61" s="852"/>
      <c r="BI61" s="971"/>
      <c r="BJ61" s="805"/>
      <c r="BK61" s="805"/>
      <c r="BL61" s="1026"/>
    </row>
    <row r="62" spans="1:64" s="11" customFormat="1" ht="70.5" x14ac:dyDescent="0.25">
      <c r="A62" s="1056"/>
      <c r="B62" s="1059"/>
      <c r="C62" s="1062"/>
      <c r="D62" s="1013"/>
      <c r="E62" s="946"/>
      <c r="F62" s="1016"/>
      <c r="G62" s="1065"/>
      <c r="H62" s="1068"/>
      <c r="I62" s="952"/>
      <c r="J62" s="983"/>
      <c r="K62" s="986"/>
      <c r="L62" s="852"/>
      <c r="M62" s="852"/>
      <c r="N62" s="805"/>
      <c r="O62" s="971"/>
      <c r="P62" s="803"/>
      <c r="Q62" s="955"/>
      <c r="R62" s="803"/>
      <c r="S62" s="955"/>
      <c r="T62" s="803"/>
      <c r="U62" s="955"/>
      <c r="V62" s="958"/>
      <c r="W62" s="955"/>
      <c r="X62" s="955"/>
      <c r="Y62" s="1002"/>
      <c r="Z62" s="68">
        <v>4</v>
      </c>
      <c r="AA62" s="385" t="s">
        <v>909</v>
      </c>
      <c r="AB62" s="383" t="s">
        <v>170</v>
      </c>
      <c r="AC62" s="360" t="s">
        <v>901</v>
      </c>
      <c r="AD62" s="384" t="str">
        <f t="shared" si="8"/>
        <v>Probabilidad</v>
      </c>
      <c r="AE62" s="383" t="s">
        <v>907</v>
      </c>
      <c r="AF62" s="302">
        <f t="shared" si="9"/>
        <v>0.15</v>
      </c>
      <c r="AG62" s="383" t="s">
        <v>903</v>
      </c>
      <c r="AH62" s="302">
        <f t="shared" si="10"/>
        <v>0.15</v>
      </c>
      <c r="AI62" s="315">
        <f t="shared" si="11"/>
        <v>0.3</v>
      </c>
      <c r="AJ62" s="69">
        <f>IFERROR(IF(AND(AD61="Probabilidad",AD62="Probabilidad"),(AJ61-(+AJ61*AI62)),IF(AND(AD61="Impacto",AD62="Probabilidad"),(AJ60-(+AJ60*AI62)),IF(AD62="Impacto",AJ61,""))),"")</f>
        <v>0.23519999999999996</v>
      </c>
      <c r="AK62" s="69">
        <f>IFERROR(IF(AND(AD61="Impacto",AD62="Impacto"),(AK61-(+AK61*AI62)),IF(AND(AD61="Probabilidad",AD62="Impacto"),(AK60-(+AK60*AI62)),IF(AD62="Probabilidad",AK61,""))),"")</f>
        <v>0.44999999999999996</v>
      </c>
      <c r="AL62" s="10" t="s">
        <v>66</v>
      </c>
      <c r="AM62" s="10" t="s">
        <v>67</v>
      </c>
      <c r="AN62" s="10" t="s">
        <v>80</v>
      </c>
      <c r="AO62" s="952"/>
      <c r="AP62" s="952"/>
      <c r="AQ62" s="968"/>
      <c r="AR62" s="952"/>
      <c r="AS62" s="952"/>
      <c r="AT62" s="968"/>
      <c r="AU62" s="968"/>
      <c r="AV62" s="968"/>
      <c r="AW62" s="803"/>
      <c r="AX62" s="1075"/>
      <c r="AY62" s="1075"/>
      <c r="AZ62" s="1071"/>
      <c r="BA62" s="1071"/>
      <c r="BB62" s="1071"/>
      <c r="BC62" s="1032"/>
      <c r="BD62" s="852"/>
      <c r="BE62" s="852"/>
      <c r="BF62" s="852"/>
      <c r="BG62" s="852"/>
      <c r="BH62" s="852"/>
      <c r="BI62" s="971"/>
      <c r="BJ62" s="805"/>
      <c r="BK62" s="805"/>
      <c r="BL62" s="1026"/>
    </row>
    <row r="63" spans="1:64" s="11" customFormat="1" x14ac:dyDescent="0.25">
      <c r="A63" s="1056"/>
      <c r="B63" s="1059"/>
      <c r="C63" s="1062"/>
      <c r="D63" s="1013"/>
      <c r="E63" s="946"/>
      <c r="F63" s="1016"/>
      <c r="G63" s="1065"/>
      <c r="H63" s="1068"/>
      <c r="I63" s="952"/>
      <c r="J63" s="983"/>
      <c r="K63" s="986"/>
      <c r="L63" s="852"/>
      <c r="M63" s="852"/>
      <c r="N63" s="805"/>
      <c r="O63" s="971"/>
      <c r="P63" s="803"/>
      <c r="Q63" s="955"/>
      <c r="R63" s="803"/>
      <c r="S63" s="955"/>
      <c r="T63" s="803"/>
      <c r="U63" s="955"/>
      <c r="V63" s="958"/>
      <c r="W63" s="955"/>
      <c r="X63" s="955"/>
      <c r="Y63" s="1002"/>
      <c r="Z63" s="68">
        <v>5</v>
      </c>
      <c r="AA63" s="385"/>
      <c r="AB63" s="383"/>
      <c r="AC63" s="386"/>
      <c r="AD63" s="384" t="str">
        <f t="shared" si="8"/>
        <v/>
      </c>
      <c r="AE63" s="383"/>
      <c r="AF63" s="302" t="str">
        <f t="shared" si="9"/>
        <v/>
      </c>
      <c r="AG63" s="383"/>
      <c r="AH63" s="302" t="str">
        <f t="shared" si="10"/>
        <v/>
      </c>
      <c r="AI63" s="315" t="str">
        <f t="shared" si="11"/>
        <v/>
      </c>
      <c r="AJ63" s="69" t="str">
        <f>IFERROR(IF(AND(AD62="Probabilidad",AD63="Probabilidad"),(AJ62-(+AJ62*AI63)),IF(AND(AD62="Impacto",AD63="Probabilidad"),(AJ61-(+AJ61*AI63)),IF(AD63="Impacto",AJ62,""))),"")</f>
        <v/>
      </c>
      <c r="AK63" s="69" t="str">
        <f>IFERROR(IF(AND(AD62="Impacto",AD63="Impacto"),(AK62-(+AK62*AI63)),IF(AND(AD62="Probabilidad",AD63="Impacto"),(AK61-(+AK61*AI63)),IF(AD63="Probabilidad",AK62,""))),"")</f>
        <v/>
      </c>
      <c r="AL63" s="19"/>
      <c r="AM63" s="19"/>
      <c r="AN63" s="19"/>
      <c r="AO63" s="952"/>
      <c r="AP63" s="952"/>
      <c r="AQ63" s="968"/>
      <c r="AR63" s="952"/>
      <c r="AS63" s="952"/>
      <c r="AT63" s="968"/>
      <c r="AU63" s="968"/>
      <c r="AV63" s="968"/>
      <c r="AW63" s="803"/>
      <c r="AX63" s="1075"/>
      <c r="AY63" s="1075"/>
      <c r="AZ63" s="1071"/>
      <c r="BA63" s="1071"/>
      <c r="BB63" s="1071"/>
      <c r="BC63" s="1032"/>
      <c r="BD63" s="852"/>
      <c r="BE63" s="852"/>
      <c r="BF63" s="852"/>
      <c r="BG63" s="852"/>
      <c r="BH63" s="852"/>
      <c r="BI63" s="971"/>
      <c r="BJ63" s="805"/>
      <c r="BK63" s="805"/>
      <c r="BL63" s="1026"/>
    </row>
    <row r="64" spans="1:64" s="11" customFormat="1" ht="15.75" thickBot="1" x14ac:dyDescent="0.3">
      <c r="A64" s="1056"/>
      <c r="B64" s="1059"/>
      <c r="C64" s="1062"/>
      <c r="D64" s="1014"/>
      <c r="E64" s="947"/>
      <c r="F64" s="1017"/>
      <c r="G64" s="1066"/>
      <c r="H64" s="1069"/>
      <c r="I64" s="953"/>
      <c r="J64" s="984"/>
      <c r="K64" s="987"/>
      <c r="L64" s="960"/>
      <c r="M64" s="960"/>
      <c r="N64" s="806"/>
      <c r="O64" s="972"/>
      <c r="P64" s="847"/>
      <c r="Q64" s="956"/>
      <c r="R64" s="847"/>
      <c r="S64" s="956"/>
      <c r="T64" s="847"/>
      <c r="U64" s="956"/>
      <c r="V64" s="959"/>
      <c r="W64" s="956"/>
      <c r="X64" s="956"/>
      <c r="Y64" s="1003"/>
      <c r="Z64" s="60">
        <v>6</v>
      </c>
      <c r="AA64" s="387"/>
      <c r="AB64" s="388"/>
      <c r="AC64" s="387"/>
      <c r="AD64" s="389" t="str">
        <f t="shared" si="8"/>
        <v/>
      </c>
      <c r="AE64" s="388"/>
      <c r="AF64" s="303" t="str">
        <f t="shared" si="9"/>
        <v/>
      </c>
      <c r="AG64" s="388"/>
      <c r="AH64" s="303" t="str">
        <f t="shared" si="10"/>
        <v/>
      </c>
      <c r="AI64" s="61" t="str">
        <f t="shared" si="11"/>
        <v/>
      </c>
      <c r="AJ64" s="69" t="str">
        <f>IFERROR(IF(AND(AD63="Probabilidad",AD64="Probabilidad"),(AJ63-(+AJ63*AI64)),IF(AND(AD63="Impacto",AD64="Probabilidad"),(AJ62-(+AJ62*AI64)),IF(AD64="Impacto",AJ63,""))),"")</f>
        <v/>
      </c>
      <c r="AK64" s="69" t="str">
        <f>IFERROR(IF(AND(AD63="Impacto",AD64="Impacto"),(AK63-(+AK63*AI64)),IF(AND(AD63="Probabilidad",AD64="Impacto"),(AK62-(+AK62*AI64)),IF(AD64="Probabilidad",AK63,""))),"")</f>
        <v/>
      </c>
      <c r="AL64" s="20"/>
      <c r="AM64" s="20"/>
      <c r="AN64" s="20"/>
      <c r="AO64" s="953"/>
      <c r="AP64" s="953"/>
      <c r="AQ64" s="969"/>
      <c r="AR64" s="953"/>
      <c r="AS64" s="953"/>
      <c r="AT64" s="969"/>
      <c r="AU64" s="969"/>
      <c r="AV64" s="969"/>
      <c r="AW64" s="847"/>
      <c r="AX64" s="1076"/>
      <c r="AY64" s="1076"/>
      <c r="AZ64" s="1072"/>
      <c r="BA64" s="1072"/>
      <c r="BB64" s="1072"/>
      <c r="BC64" s="1033"/>
      <c r="BD64" s="960"/>
      <c r="BE64" s="960"/>
      <c r="BF64" s="960"/>
      <c r="BG64" s="960"/>
      <c r="BH64" s="960"/>
      <c r="BI64" s="972"/>
      <c r="BJ64" s="806"/>
      <c r="BK64" s="806"/>
      <c r="BL64" s="1027"/>
    </row>
    <row r="65" spans="1:64" s="11" customFormat="1" ht="71.25" customHeight="1" thickBot="1" x14ac:dyDescent="0.3">
      <c r="A65" s="1056"/>
      <c r="B65" s="1059"/>
      <c r="C65" s="1062"/>
      <c r="D65" s="1012" t="s">
        <v>840</v>
      </c>
      <c r="E65" s="945" t="s">
        <v>125</v>
      </c>
      <c r="F65" s="1015">
        <v>2</v>
      </c>
      <c r="G65" s="1064" t="s">
        <v>895</v>
      </c>
      <c r="H65" s="1067" t="s">
        <v>99</v>
      </c>
      <c r="I65" s="1028" t="s">
        <v>968</v>
      </c>
      <c r="J65" s="982" t="s">
        <v>16</v>
      </c>
      <c r="K65" s="985" t="str">
        <f>CONCATENATE(" *",[23]Árbol_G!C81," *",[23]Árbol_G!E81," *",[23]Árbol_G!G81)</f>
        <v xml:space="preserve"> * * *</v>
      </c>
      <c r="L65" s="851" t="s">
        <v>910</v>
      </c>
      <c r="M65" s="851" t="s">
        <v>911</v>
      </c>
      <c r="N65" s="961"/>
      <c r="O65" s="964"/>
      <c r="P65" s="802" t="s">
        <v>898</v>
      </c>
      <c r="Q65" s="954">
        <f>IF(P65="Muy Alta",100%,IF(P65="Alta",80%,IF(P65="Media",60%,IF(P65="Baja",40%,IF(P65="Muy Baja",20%,"")))))</f>
        <v>0.8</v>
      </c>
      <c r="R65" s="802" t="s">
        <v>74</v>
      </c>
      <c r="S65" s="954">
        <f>IF(R65="Catastrófico",100%,IF(R65="Mayor",80%,IF(R65="Moderado",60%,IF(R65="Menor",40%,IF(R65="Leve",20%,"")))))</f>
        <v>0.2</v>
      </c>
      <c r="T65" s="802" t="s">
        <v>912</v>
      </c>
      <c r="U65" s="954">
        <f>IF(T65="Catastrófico",100%,IF(T65="Mayor",80%,IF(T65="Moderado",60%,IF(T65="Menor",40%,IF(T65="Leve",20%,"")))))</f>
        <v>0.2</v>
      </c>
      <c r="V65" s="957" t="str">
        <f>IF(W65=100%,"Catastrófico",IF(W65=80%,"Mayor",IF(W65=60%,"Moderado",IF(W65=40%,"Menor",IF(W65=20%,"Leve","")))))</f>
        <v>Leve</v>
      </c>
      <c r="W65" s="954">
        <f>IF(AND(S65="",U65=""),"",MAX(S65,U65))</f>
        <v>0.2</v>
      </c>
      <c r="X65" s="954" t="str">
        <f>CONCATENATE(P65,V65)</f>
        <v>altaLeve</v>
      </c>
      <c r="Y65" s="967" t="str">
        <f>IF(X65="Muy AltaLeve","Alto",IF(X65="Muy AltaMenor","Alto",IF(X65="Muy AltaModerado","Alto",IF(X65="Muy AltaMayor","Alto",IF(X65="Muy AltaCatastrófico","Extremo",IF(X65="AltaLeve","Moderado",IF(X65="AltaMenor","Moderado",IF(X65="AltaModerado","Alto",IF(X65="AltaMayor","Alto",IF(X65="AltaCatastrófico","Extremo",IF(X65="MediaLeve","Moderado",IF(X65="MediaMenor","Moderado",IF(X65="MediaModerado","Moderado",IF(X65="MediaMayor","Alto",IF(X65="MediaCatastrófico","Extremo",IF(X65="BajaLeve","Bajo",IF(X65="BajaMenor","Moderado",IF(X65="BajaModerado","Moderado",IF(X65="BajaMayor","Alto",IF(X65="BajaCatastrófico","Extremo",IF(X65="Muy BajaLeve","Bajo",IF(X65="Muy BajaMenor","Bajo",IF(X65="Muy BajaModerado","Moderado",IF(X65="Muy BajaMayor","Alto",IF(X65="Muy BajaCatastrófico","Extremo","")))))))))))))))))))))))))</f>
        <v>Moderado</v>
      </c>
      <c r="Z65" s="58">
        <v>1</v>
      </c>
      <c r="AA65" s="385" t="s">
        <v>913</v>
      </c>
      <c r="AB65" s="381" t="s">
        <v>170</v>
      </c>
      <c r="AC65" s="385" t="s">
        <v>914</v>
      </c>
      <c r="AD65" s="382" t="str">
        <f t="shared" si="8"/>
        <v>Probabilidad</v>
      </c>
      <c r="AE65" s="381" t="s">
        <v>902</v>
      </c>
      <c r="AF65" s="301">
        <f t="shared" si="9"/>
        <v>0.25</v>
      </c>
      <c r="AG65" s="381" t="s">
        <v>903</v>
      </c>
      <c r="AH65" s="301">
        <f t="shared" si="10"/>
        <v>0.15</v>
      </c>
      <c r="AI65" s="300">
        <f t="shared" si="11"/>
        <v>0.4</v>
      </c>
      <c r="AJ65" s="59">
        <f>IFERROR(IF(AD65="Probabilidad",(Q65-(+Q65*AI65)),IF(AD65="Impacto",Q65,"")),"")</f>
        <v>0.48</v>
      </c>
      <c r="AK65" s="59">
        <f>IFERROR(IF(AD65="Impacto",(W65-(+W65*AI65)),IF(AD65="Probabilidad",W65,"")),"")</f>
        <v>0.2</v>
      </c>
      <c r="AL65" s="10" t="s">
        <v>66</v>
      </c>
      <c r="AM65" s="10" t="s">
        <v>67</v>
      </c>
      <c r="AN65" s="10" t="s">
        <v>80</v>
      </c>
      <c r="AO65" s="951">
        <f>Q65</f>
        <v>0.8</v>
      </c>
      <c r="AP65" s="951">
        <f>IF(AJ65="","",MIN(AJ65:AJ70))</f>
        <v>0.20159999999999997</v>
      </c>
      <c r="AQ65" s="967" t="str">
        <f>IFERROR(IF(AP65="","",IF(AP65&lt;=0.2,"Muy Baja",IF(AP65&lt;=0.4,"Baja",IF(AP65&lt;=0.6,"Media",IF(AP65&lt;=0.8,"Alta","Muy Alta"))))),"")</f>
        <v>Baja</v>
      </c>
      <c r="AR65" s="951">
        <f>W65</f>
        <v>0.2</v>
      </c>
      <c r="AS65" s="951">
        <f>IF(AK65="","",MIN(AK65:AK70))</f>
        <v>0.15000000000000002</v>
      </c>
      <c r="AT65" s="967" t="str">
        <f>IFERROR(IF(AS65="","",IF(AS65&lt;=0.2,"Leve",IF(AS65&lt;=0.4,"Menor",IF(AS65&lt;=0.6,"Moderado",IF(AS65&lt;=0.8,"Mayor","Catastrófico"))))),"")</f>
        <v>Leve</v>
      </c>
      <c r="AU65" s="967" t="str">
        <f>Y65</f>
        <v>Moderado</v>
      </c>
      <c r="AV65" s="967" t="str">
        <f>IFERROR(IF(OR(AND(AQ65="Muy Baja",AT65="Leve"),AND(AQ65="Muy Baja",AT65="Menor"),AND(AQ65="Baja",AT65="Leve")),"Bajo",IF(OR(AND(AQ65="Muy baja",AT65="Moderado"),AND(AQ65="Baja",AT65="Menor"),AND(AQ65="Baja",AT65="Moderado"),AND(AQ65="Media",AT65="Leve"),AND(AQ65="Media",AT65="Menor"),AND(AQ65="Media",AT65="Moderado"),AND(AQ65="Alta",AT65="Leve"),AND(AQ65="Alta",AT65="Menor")),"Moderado",IF(OR(AND(AQ65="Muy Baja",AT65="Mayor"),AND(AQ65="Baja",AT65="Mayor"),AND(AQ65="Media",AT65="Mayor"),AND(AQ65="Alta",AT65="Moderado"),AND(AQ65="Alta",AT65="Mayor"),AND(AQ65="Muy Alta",AT65="Leve"),AND(AQ65="Muy Alta",AT65="Menor"),AND(AQ65="Muy Alta",AT65="Moderado"),AND(AQ65="Muy Alta",AT65="Mayor")),"Alto",IF(OR(AND(AQ65="Muy Baja",AT65="Catastrófico"),AND(AQ65="Baja",AT65="Catastrófico"),AND(AQ65="Media",AT65="Catastrófico"),AND(AQ65="Alta",AT65="Catastrófico"),AND(AQ65="Muy Alta",AT65="Catastrófico")),"Extremo","")))),"")</f>
        <v>Bajo</v>
      </c>
      <c r="AW65" s="802" t="s">
        <v>82</v>
      </c>
      <c r="AX65" s="1000"/>
      <c r="AY65" s="1000"/>
      <c r="AZ65" s="1000"/>
      <c r="BA65" s="1000"/>
      <c r="BB65" s="1000"/>
      <c r="BC65" s="1000"/>
      <c r="BD65" s="1000"/>
      <c r="BE65" s="1000"/>
      <c r="BF65" s="1000"/>
      <c r="BG65" s="1000"/>
      <c r="BH65" s="1019"/>
      <c r="BI65" s="1019"/>
      <c r="BJ65" s="851"/>
      <c r="BK65" s="851"/>
      <c r="BL65" s="1048"/>
    </row>
    <row r="66" spans="1:64" s="11" customFormat="1" ht="75.75" thickBot="1" x14ac:dyDescent="0.3">
      <c r="A66" s="1056"/>
      <c r="B66" s="1059"/>
      <c r="C66" s="1062"/>
      <c r="D66" s="1013"/>
      <c r="E66" s="946"/>
      <c r="F66" s="1016"/>
      <c r="G66" s="1065"/>
      <c r="H66" s="1068"/>
      <c r="I66" s="1029"/>
      <c r="J66" s="983"/>
      <c r="K66" s="986"/>
      <c r="L66" s="852"/>
      <c r="M66" s="852"/>
      <c r="N66" s="962"/>
      <c r="O66" s="965"/>
      <c r="P66" s="803"/>
      <c r="Q66" s="955"/>
      <c r="R66" s="803"/>
      <c r="S66" s="955"/>
      <c r="T66" s="803"/>
      <c r="U66" s="955"/>
      <c r="V66" s="958"/>
      <c r="W66" s="955"/>
      <c r="X66" s="955"/>
      <c r="Y66" s="968"/>
      <c r="Z66" s="68">
        <v>2</v>
      </c>
      <c r="AA66" s="385" t="s">
        <v>913</v>
      </c>
      <c r="AB66" s="381" t="s">
        <v>170</v>
      </c>
      <c r="AC66" s="385" t="s">
        <v>914</v>
      </c>
      <c r="AD66" s="70" t="str">
        <f>IF(OR(AE66="Preventivo",AE66="Detectivo"),"Probabilidad",IF(AE66="Correctivo","Impacto",""))</f>
        <v>Impacto</v>
      </c>
      <c r="AE66" s="383" t="s">
        <v>908</v>
      </c>
      <c r="AF66" s="302">
        <f t="shared" si="9"/>
        <v>0.1</v>
      </c>
      <c r="AG66" s="383" t="s">
        <v>903</v>
      </c>
      <c r="AH66" s="302">
        <f t="shared" si="10"/>
        <v>0.15</v>
      </c>
      <c r="AI66" s="315">
        <f t="shared" si="11"/>
        <v>0.25</v>
      </c>
      <c r="AJ66" s="71">
        <f>IFERROR(IF(AND(AD65="Probabilidad",AD66="Probabilidad"),(AJ65-(+AJ65*AI66)),IF(AD66="Probabilidad",(Q65-(+Q65*AI66)),IF(AD66="Impacto",AJ65,""))),"")</f>
        <v>0.48</v>
      </c>
      <c r="AK66" s="71">
        <f>IFERROR(IF(AND(AD65="Impacto",AD66="Impacto"),(AK65-(+AK65*AI66)),IF(AD66="Impacto",(W65-(+W65*AI66)),IF(AD66="Probabilidad",AK65,""))),"")</f>
        <v>0.15000000000000002</v>
      </c>
      <c r="AL66" s="10" t="s">
        <v>66</v>
      </c>
      <c r="AM66" s="10" t="s">
        <v>67</v>
      </c>
      <c r="AN66" s="10" t="s">
        <v>80</v>
      </c>
      <c r="AO66" s="952"/>
      <c r="AP66" s="952"/>
      <c r="AQ66" s="968"/>
      <c r="AR66" s="952"/>
      <c r="AS66" s="952"/>
      <c r="AT66" s="968"/>
      <c r="AU66" s="968"/>
      <c r="AV66" s="968"/>
      <c r="AW66" s="803"/>
      <c r="AX66" s="989"/>
      <c r="AY66" s="989"/>
      <c r="AZ66" s="989"/>
      <c r="BA66" s="989"/>
      <c r="BB66" s="989"/>
      <c r="BC66" s="989"/>
      <c r="BD66" s="989"/>
      <c r="BE66" s="989"/>
      <c r="BF66" s="989"/>
      <c r="BG66" s="989"/>
      <c r="BH66" s="1020"/>
      <c r="BI66" s="1020"/>
      <c r="BJ66" s="852"/>
      <c r="BK66" s="852"/>
      <c r="BL66" s="1041"/>
    </row>
    <row r="67" spans="1:64" s="11" customFormat="1" ht="105.75" thickBot="1" x14ac:dyDescent="0.3">
      <c r="A67" s="1056"/>
      <c r="B67" s="1059"/>
      <c r="C67" s="1062"/>
      <c r="D67" s="1013"/>
      <c r="E67" s="946"/>
      <c r="F67" s="1016"/>
      <c r="G67" s="1065"/>
      <c r="H67" s="1068"/>
      <c r="I67" s="1029"/>
      <c r="J67" s="983"/>
      <c r="K67" s="986"/>
      <c r="L67" s="852"/>
      <c r="M67" s="852"/>
      <c r="N67" s="962"/>
      <c r="O67" s="965"/>
      <c r="P67" s="803"/>
      <c r="Q67" s="955"/>
      <c r="R67" s="803"/>
      <c r="S67" s="955"/>
      <c r="T67" s="803"/>
      <c r="U67" s="955"/>
      <c r="V67" s="958"/>
      <c r="W67" s="955"/>
      <c r="X67" s="955"/>
      <c r="Y67" s="968"/>
      <c r="Z67" s="68">
        <v>3</v>
      </c>
      <c r="AA67" s="385" t="s">
        <v>915</v>
      </c>
      <c r="AB67" s="381" t="s">
        <v>165</v>
      </c>
      <c r="AC67" s="385" t="s">
        <v>851</v>
      </c>
      <c r="AD67" s="384" t="str">
        <f>IF(OR(AE67="Preventivo",AE67="Detectivo"),"Probabilidad",IF(AE67="Correctivo","Impacto",""))</f>
        <v>Probabilidad</v>
      </c>
      <c r="AE67" s="383" t="s">
        <v>907</v>
      </c>
      <c r="AF67" s="302">
        <f t="shared" si="9"/>
        <v>0.15</v>
      </c>
      <c r="AG67" s="383" t="s">
        <v>903</v>
      </c>
      <c r="AH67" s="302">
        <f t="shared" si="10"/>
        <v>0.15</v>
      </c>
      <c r="AI67" s="315">
        <f t="shared" si="11"/>
        <v>0.3</v>
      </c>
      <c r="AJ67" s="69">
        <f>IFERROR(IF(AND(AD66="Probabilidad",AD67="Probabilidad"),(AJ66-(+AJ66*AI67)),IF(AND(AD66="Impacto",AD67="Probabilidad"),(AJ65-(+AJ65*AI67)),IF(AD67="Impacto",AJ66,""))),"")</f>
        <v>0.33599999999999997</v>
      </c>
      <c r="AK67" s="69">
        <f>IFERROR(IF(AND(AD66="Impacto",AD67="Impacto"),(AK66-(+AK66*AI67)),IF(AND(AD66="Probabilidad",AD67="Impacto"),(AK65-(+AK65*AI67)),IF(AD67="Probabilidad",AK66,""))),"")</f>
        <v>0.15000000000000002</v>
      </c>
      <c r="AL67" s="10" t="s">
        <v>66</v>
      </c>
      <c r="AM67" s="10" t="s">
        <v>67</v>
      </c>
      <c r="AN67" s="10" t="s">
        <v>80</v>
      </c>
      <c r="AO67" s="952"/>
      <c r="AP67" s="952"/>
      <c r="AQ67" s="968"/>
      <c r="AR67" s="952"/>
      <c r="AS67" s="952"/>
      <c r="AT67" s="968"/>
      <c r="AU67" s="968"/>
      <c r="AV67" s="968"/>
      <c r="AW67" s="803"/>
      <c r="AX67" s="989"/>
      <c r="AY67" s="989"/>
      <c r="AZ67" s="989"/>
      <c r="BA67" s="989"/>
      <c r="BB67" s="989"/>
      <c r="BC67" s="989"/>
      <c r="BD67" s="989"/>
      <c r="BE67" s="989"/>
      <c r="BF67" s="989"/>
      <c r="BG67" s="989"/>
      <c r="BH67" s="1020"/>
      <c r="BI67" s="1020"/>
      <c r="BJ67" s="852"/>
      <c r="BK67" s="852"/>
      <c r="BL67" s="1041"/>
    </row>
    <row r="68" spans="1:64" s="11" customFormat="1" ht="165" x14ac:dyDescent="0.25">
      <c r="A68" s="1056"/>
      <c r="B68" s="1059"/>
      <c r="C68" s="1062"/>
      <c r="D68" s="1013"/>
      <c r="E68" s="946"/>
      <c r="F68" s="1016"/>
      <c r="G68" s="1065"/>
      <c r="H68" s="1068"/>
      <c r="I68" s="1029"/>
      <c r="J68" s="983"/>
      <c r="K68" s="986"/>
      <c r="L68" s="852"/>
      <c r="M68" s="852"/>
      <c r="N68" s="962"/>
      <c r="O68" s="965"/>
      <c r="P68" s="803"/>
      <c r="Q68" s="955"/>
      <c r="R68" s="803"/>
      <c r="S68" s="955"/>
      <c r="T68" s="803"/>
      <c r="U68" s="955"/>
      <c r="V68" s="958"/>
      <c r="W68" s="955"/>
      <c r="X68" s="955"/>
      <c r="Y68" s="968"/>
      <c r="Z68" s="68">
        <v>4</v>
      </c>
      <c r="AA68" s="310" t="s">
        <v>916</v>
      </c>
      <c r="AB68" s="381" t="s">
        <v>170</v>
      </c>
      <c r="AC68" s="310" t="s">
        <v>917</v>
      </c>
      <c r="AD68" s="384" t="str">
        <f t="shared" si="8"/>
        <v>Probabilidad</v>
      </c>
      <c r="AE68" s="383" t="s">
        <v>902</v>
      </c>
      <c r="AF68" s="302">
        <f t="shared" si="9"/>
        <v>0.25</v>
      </c>
      <c r="AG68" s="383" t="s">
        <v>903</v>
      </c>
      <c r="AH68" s="302">
        <f t="shared" si="10"/>
        <v>0.15</v>
      </c>
      <c r="AI68" s="315">
        <f t="shared" si="11"/>
        <v>0.4</v>
      </c>
      <c r="AJ68" s="69">
        <f>IFERROR(IF(AND(AD67="Probabilidad",AD68="Probabilidad"),(AJ67-(+AJ67*AI68)),IF(AND(AD67="Impacto",AD68="Probabilidad"),(AJ66-(+AJ66*AI68)),IF(AD68="Impacto",AJ67,""))),"")</f>
        <v>0.20159999999999997</v>
      </c>
      <c r="AK68" s="69">
        <f>IFERROR(IF(AND(AD67="Impacto",AD68="Impacto"),(AK67-(+AK67*AI68)),IF(AND(AD67="Probabilidad",AD68="Impacto"),(AK66-(+AK66*AI68)),IF(AD68="Probabilidad",AK67,""))),"")</f>
        <v>0.15000000000000002</v>
      </c>
      <c r="AL68" s="10" t="s">
        <v>66</v>
      </c>
      <c r="AM68" s="10" t="s">
        <v>67</v>
      </c>
      <c r="AN68" s="10" t="s">
        <v>80</v>
      </c>
      <c r="AO68" s="952"/>
      <c r="AP68" s="952"/>
      <c r="AQ68" s="968"/>
      <c r="AR68" s="952"/>
      <c r="AS68" s="952"/>
      <c r="AT68" s="968"/>
      <c r="AU68" s="968"/>
      <c r="AV68" s="968"/>
      <c r="AW68" s="803"/>
      <c r="AX68" s="989"/>
      <c r="AY68" s="989"/>
      <c r="AZ68" s="989"/>
      <c r="BA68" s="989"/>
      <c r="BB68" s="989"/>
      <c r="BC68" s="989"/>
      <c r="BD68" s="989"/>
      <c r="BE68" s="989"/>
      <c r="BF68" s="989"/>
      <c r="BG68" s="989"/>
      <c r="BH68" s="1020"/>
      <c r="BI68" s="1020"/>
      <c r="BJ68" s="852"/>
      <c r="BK68" s="852"/>
      <c r="BL68" s="1041"/>
    </row>
    <row r="69" spans="1:64" s="11" customFormat="1" x14ac:dyDescent="0.25">
      <c r="A69" s="1056"/>
      <c r="B69" s="1059"/>
      <c r="C69" s="1062"/>
      <c r="D69" s="1013"/>
      <c r="E69" s="946"/>
      <c r="F69" s="1016"/>
      <c r="G69" s="1065"/>
      <c r="H69" s="1068"/>
      <c r="I69" s="1029"/>
      <c r="J69" s="983"/>
      <c r="K69" s="986"/>
      <c r="L69" s="852"/>
      <c r="M69" s="852"/>
      <c r="N69" s="962"/>
      <c r="O69" s="965"/>
      <c r="P69" s="803"/>
      <c r="Q69" s="955"/>
      <c r="R69" s="803"/>
      <c r="S69" s="955"/>
      <c r="T69" s="803"/>
      <c r="U69" s="955"/>
      <c r="V69" s="958"/>
      <c r="W69" s="955"/>
      <c r="X69" s="955"/>
      <c r="Y69" s="968"/>
      <c r="Z69" s="68">
        <v>5</v>
      </c>
      <c r="AA69" s="385"/>
      <c r="AB69" s="383"/>
      <c r="AC69" s="385"/>
      <c r="AD69" s="384" t="str">
        <f t="shared" si="8"/>
        <v/>
      </c>
      <c r="AE69" s="383"/>
      <c r="AF69" s="302" t="str">
        <f t="shared" si="9"/>
        <v/>
      </c>
      <c r="AG69" s="383"/>
      <c r="AH69" s="302" t="str">
        <f t="shared" si="10"/>
        <v/>
      </c>
      <c r="AI69" s="315" t="str">
        <f t="shared" si="11"/>
        <v/>
      </c>
      <c r="AJ69" s="69" t="str">
        <f>IFERROR(IF(AND(AD68="Probabilidad",AD69="Probabilidad"),(AJ68-(+AJ68*AI69)),IF(AND(AD68="Impacto",AD69="Probabilidad"),(AJ67-(+AJ67*AI69)),IF(AD69="Impacto",AJ68,""))),"")</f>
        <v/>
      </c>
      <c r="AK69" s="69" t="str">
        <f>IFERROR(IF(AND(AD68="Impacto",AD69="Impacto"),(AK68-(+AK68*AI69)),IF(AND(AD68="Probabilidad",AD69="Impacto"),(AK67-(+AK67*AI69)),IF(AD69="Probabilidad",AK68,""))),"")</f>
        <v/>
      </c>
      <c r="AL69" s="19"/>
      <c r="AM69" s="19"/>
      <c r="AN69" s="19"/>
      <c r="AO69" s="952"/>
      <c r="AP69" s="952"/>
      <c r="AQ69" s="968"/>
      <c r="AR69" s="952"/>
      <c r="AS69" s="952"/>
      <c r="AT69" s="968"/>
      <c r="AU69" s="968"/>
      <c r="AV69" s="968"/>
      <c r="AW69" s="803"/>
      <c r="AX69" s="989"/>
      <c r="AY69" s="989"/>
      <c r="AZ69" s="989"/>
      <c r="BA69" s="989"/>
      <c r="BB69" s="989"/>
      <c r="BC69" s="989"/>
      <c r="BD69" s="989"/>
      <c r="BE69" s="989"/>
      <c r="BF69" s="989"/>
      <c r="BG69" s="989"/>
      <c r="BH69" s="1020"/>
      <c r="BI69" s="1020"/>
      <c r="BJ69" s="852"/>
      <c r="BK69" s="852"/>
      <c r="BL69" s="1041"/>
    </row>
    <row r="70" spans="1:64" s="11" customFormat="1" ht="15.75" thickBot="1" x14ac:dyDescent="0.3">
      <c r="A70" s="1056"/>
      <c r="B70" s="1059"/>
      <c r="C70" s="1062"/>
      <c r="D70" s="1014"/>
      <c r="E70" s="947"/>
      <c r="F70" s="1017"/>
      <c r="G70" s="1066"/>
      <c r="H70" s="1069"/>
      <c r="I70" s="1030"/>
      <c r="J70" s="984"/>
      <c r="K70" s="987"/>
      <c r="L70" s="960"/>
      <c r="M70" s="960"/>
      <c r="N70" s="963"/>
      <c r="O70" s="966"/>
      <c r="P70" s="847"/>
      <c r="Q70" s="956"/>
      <c r="R70" s="847"/>
      <c r="S70" s="956"/>
      <c r="T70" s="847"/>
      <c r="U70" s="956"/>
      <c r="V70" s="959"/>
      <c r="W70" s="956"/>
      <c r="X70" s="956"/>
      <c r="Y70" s="969"/>
      <c r="Z70" s="60">
        <v>6</v>
      </c>
      <c r="AA70" s="387"/>
      <c r="AB70" s="388"/>
      <c r="AC70" s="387"/>
      <c r="AD70" s="391" t="str">
        <f t="shared" si="8"/>
        <v/>
      </c>
      <c r="AE70" s="388"/>
      <c r="AF70" s="303" t="str">
        <f t="shared" si="9"/>
        <v/>
      </c>
      <c r="AG70" s="388"/>
      <c r="AH70" s="303" t="str">
        <f t="shared" si="10"/>
        <v/>
      </c>
      <c r="AI70" s="61" t="str">
        <f t="shared" si="11"/>
        <v/>
      </c>
      <c r="AJ70" s="69" t="str">
        <f>IFERROR(IF(AND(AD69="Probabilidad",AD70="Probabilidad"),(AJ69-(+AJ69*AI70)),IF(AND(AD69="Impacto",AD70="Probabilidad"),(AJ68-(+AJ68*AI70)),IF(AD70="Impacto",AJ69,""))),"")</f>
        <v/>
      </c>
      <c r="AK70" s="69" t="str">
        <f>IFERROR(IF(AND(AD69="Impacto",AD70="Impacto"),(AK69-(+AK69*AI70)),IF(AND(AD69="Probabilidad",AD70="Impacto"),(AK68-(+AK68*AI70)),IF(AD70="Probabilidad",AK69,""))),"")</f>
        <v/>
      </c>
      <c r="AL70" s="20"/>
      <c r="AM70" s="20"/>
      <c r="AN70" s="20"/>
      <c r="AO70" s="953"/>
      <c r="AP70" s="953"/>
      <c r="AQ70" s="969"/>
      <c r="AR70" s="953"/>
      <c r="AS70" s="953"/>
      <c r="AT70" s="969"/>
      <c r="AU70" s="969"/>
      <c r="AV70" s="969"/>
      <c r="AW70" s="847"/>
      <c r="AX70" s="1077"/>
      <c r="AY70" s="1077"/>
      <c r="AZ70" s="1077"/>
      <c r="BA70" s="1077"/>
      <c r="BB70" s="1077"/>
      <c r="BC70" s="1077"/>
      <c r="BD70" s="1077"/>
      <c r="BE70" s="1077"/>
      <c r="BF70" s="1077"/>
      <c r="BG70" s="1077"/>
      <c r="BH70" s="1021"/>
      <c r="BI70" s="1021"/>
      <c r="BJ70" s="960"/>
      <c r="BK70" s="960"/>
      <c r="BL70" s="1042"/>
    </row>
    <row r="71" spans="1:64" s="11" customFormat="1" ht="71.25" customHeight="1" thickBot="1" x14ac:dyDescent="0.3">
      <c r="A71" s="1056"/>
      <c r="B71" s="1059"/>
      <c r="C71" s="1062"/>
      <c r="D71" s="1012" t="s">
        <v>840</v>
      </c>
      <c r="E71" s="945" t="s">
        <v>125</v>
      </c>
      <c r="F71" s="1015">
        <v>3</v>
      </c>
      <c r="G71" s="1034" t="s">
        <v>918</v>
      </c>
      <c r="H71" s="1067" t="s">
        <v>98</v>
      </c>
      <c r="I71" s="1043" t="s">
        <v>969</v>
      </c>
      <c r="J71" s="982" t="s">
        <v>16</v>
      </c>
      <c r="K71" s="985" t="str">
        <f>CONCATENATE(" *",[23]Árbol_G!C99," *",[23]Árbol_G!E99," *",[23]Árbol_G!G99)</f>
        <v xml:space="preserve"> * * *</v>
      </c>
      <c r="L71" s="851" t="s">
        <v>896</v>
      </c>
      <c r="M71" s="851" t="s">
        <v>897</v>
      </c>
      <c r="N71" s="804"/>
      <c r="O71" s="970"/>
      <c r="P71" s="802" t="s">
        <v>898</v>
      </c>
      <c r="Q71" s="954">
        <f>IF(P71="Muy Alta",100%,IF(P71="Alta",80%,IF(P71="Media",60%,IF(P71="Baja",40%,IF(P71="Muy Baja",20%,"")))))</f>
        <v>0.8</v>
      </c>
      <c r="R71" s="802" t="s">
        <v>74</v>
      </c>
      <c r="S71" s="954">
        <f>IF(R71="Catastrófico",100%,IF(R71="Mayor",80%,IF(R71="Moderado",60%,IF(R71="Menor",40%,IF(R71="Leve",20%,"")))))</f>
        <v>0.2</v>
      </c>
      <c r="T71" s="802" t="s">
        <v>919</v>
      </c>
      <c r="U71" s="954">
        <f>IF(T71="Catastrófico",100%,IF(T71="Mayor",80%,IF(T71="Moderado",60%,IF(T71="Menor",40%,IF(T71="Leve",20%,"")))))</f>
        <v>0.4</v>
      </c>
      <c r="V71" s="957" t="str">
        <f>IF(W71=100%,"Catastrófico",IF(W71=80%,"Mayor",IF(W71=60%,"Moderado",IF(W71=40%,"Menor",IF(W71=20%,"Leve","")))))</f>
        <v>Menor</v>
      </c>
      <c r="W71" s="954">
        <f>IF(AND(S71="",U71=""),"",MAX(S71,U71))</f>
        <v>0.4</v>
      </c>
      <c r="X71" s="954" t="str">
        <f>CONCATENATE(P71,V71)</f>
        <v>altaMenor</v>
      </c>
      <c r="Y71" s="967" t="str">
        <f>IF(X71="Muy AltaLeve","Alto",IF(X71="Muy AltaMenor","Alto",IF(X71="Muy AltaModerado","Alto",IF(X71="Muy AltaMayor","Alto",IF(X71="Muy AltaCatastrófico","Extremo",IF(X71="AltaLeve","Moderado",IF(X71="AltaMenor","Moderado",IF(X71="AltaModerado","Alto",IF(X71="AltaMayor","Alto",IF(X71="AltaCatastrófico","Extremo",IF(X71="MediaLeve","Moderado",IF(X71="MediaMenor","Moderado",IF(X71="MediaModerado","Moderado",IF(X71="MediaMayor","Alto",IF(X71="MediaCatastrófico","Extremo",IF(X71="BajaLeve","Bajo",IF(X71="BajaMenor","Moderado",IF(X71="BajaModerado","Moderado",IF(X71="BajaMayor","Alto",IF(X71="BajaCatastrófico","Extremo",IF(X71="Muy BajaLeve","Bajo",IF(X71="Muy BajaMenor","Bajo",IF(X71="Muy BajaModerado","Moderado",IF(X71="Muy BajaMayor","Alto",IF(X71="Muy BajaCatastrófico","Extremo","")))))))))))))))))))))))))</f>
        <v>Moderado</v>
      </c>
      <c r="Z71" s="58">
        <v>1</v>
      </c>
      <c r="AA71" s="62" t="s">
        <v>920</v>
      </c>
      <c r="AB71" s="381" t="s">
        <v>165</v>
      </c>
      <c r="AC71" s="385" t="s">
        <v>921</v>
      </c>
      <c r="AD71" s="382" t="str">
        <f t="shared" si="8"/>
        <v>Probabilidad</v>
      </c>
      <c r="AE71" s="381" t="s">
        <v>907</v>
      </c>
      <c r="AF71" s="301">
        <f t="shared" si="9"/>
        <v>0.15</v>
      </c>
      <c r="AG71" s="381" t="s">
        <v>65</v>
      </c>
      <c r="AH71" s="301">
        <f t="shared" si="10"/>
        <v>0.25</v>
      </c>
      <c r="AI71" s="300">
        <f t="shared" si="11"/>
        <v>0.4</v>
      </c>
      <c r="AJ71" s="59">
        <f>IFERROR(IF(AD71="Probabilidad",(Q71-(+Q71*AI71)),IF(AD71="Impacto",Q71,"")),"")</f>
        <v>0.48</v>
      </c>
      <c r="AK71" s="59">
        <f>IFERROR(IF(AD71="Impacto",(W71-(+W71*AI71)),IF(AD71="Probabilidad",W71,"")),"")</f>
        <v>0.4</v>
      </c>
      <c r="AL71" s="10" t="s">
        <v>66</v>
      </c>
      <c r="AM71" s="10" t="s">
        <v>67</v>
      </c>
      <c r="AN71" s="10" t="s">
        <v>80</v>
      </c>
      <c r="AO71" s="951">
        <f>Q71</f>
        <v>0.8</v>
      </c>
      <c r="AP71" s="951">
        <f>IF(AJ71="","",MIN(AJ71:AJ76))</f>
        <v>0.11524799999999999</v>
      </c>
      <c r="AQ71" s="967" t="str">
        <f>IFERROR(IF(AP71="","",IF(AP71&lt;=0.2,"Muy Baja",IF(AP71&lt;=0.4,"Baja",IF(AP71&lt;=0.6,"Media",IF(AP71&lt;=0.8,"Alta","Muy Alta"))))),"")</f>
        <v>Muy Baja</v>
      </c>
      <c r="AR71" s="951">
        <f>W71</f>
        <v>0.4</v>
      </c>
      <c r="AS71" s="951">
        <f>IF(AK71="","",MIN(AK71:AK76))</f>
        <v>0.30000000000000004</v>
      </c>
      <c r="AT71" s="967" t="str">
        <f>IFERROR(IF(AS71="","",IF(AS71&lt;=0.2,"Leve",IF(AS71&lt;=0.4,"Menor",IF(AS71&lt;=0.6,"Moderado",IF(AS71&lt;=0.8,"Mayor","Catastrófico"))))),"")</f>
        <v>Menor</v>
      </c>
      <c r="AU71" s="967" t="str">
        <f>Y71</f>
        <v>Moderado</v>
      </c>
      <c r="AV71" s="967" t="str">
        <f>IFERROR(IF(OR(AND(AQ71="Muy Baja",AT71="Leve"),AND(AQ71="Muy Baja",AT71="Menor"),AND(AQ71="Baja",AT71="Leve")),"Bajo",IF(OR(AND(AQ71="Muy baja",AT71="Moderado"),AND(AQ71="Baja",AT71="Menor"),AND(AQ71="Baja",AT71="Moderado"),AND(AQ71="Media",AT71="Leve"),AND(AQ71="Media",AT71="Menor"),AND(AQ71="Media",AT71="Moderado"),AND(AQ71="Alta",AT71="Leve"),AND(AQ71="Alta",AT71="Menor")),"Moderado",IF(OR(AND(AQ71="Muy Baja",AT71="Mayor"),AND(AQ71="Baja",AT71="Mayor"),AND(AQ71="Media",AT71="Mayor"),AND(AQ71="Alta",AT71="Moderado"),AND(AQ71="Alta",AT71="Mayor"),AND(AQ71="Muy Alta",AT71="Leve"),AND(AQ71="Muy Alta",AT71="Menor"),AND(AQ71="Muy Alta",AT71="Moderado"),AND(AQ71="Muy Alta",AT71="Mayor")),"Alto",IF(OR(AND(AQ71="Muy Baja",AT71="Catastrófico"),AND(AQ71="Baja",AT71="Catastrófico"),AND(AQ71="Media",AT71="Catastrófico"),AND(AQ71="Alta",AT71="Catastrófico"),AND(AQ71="Muy Alta",AT71="Catastrófico")),"Extremo","")))),"")</f>
        <v>Bajo</v>
      </c>
      <c r="AW71" s="802" t="s">
        <v>82</v>
      </c>
      <c r="AX71" s="1000"/>
      <c r="AY71" s="1000"/>
      <c r="AZ71" s="1000"/>
      <c r="BA71" s="1000"/>
      <c r="BB71" s="1000"/>
      <c r="BC71" s="1000"/>
      <c r="BD71" s="1000"/>
      <c r="BE71" s="1000"/>
      <c r="BF71" s="1000"/>
      <c r="BG71" s="1000"/>
      <c r="BH71" s="1019"/>
      <c r="BI71" s="1019"/>
      <c r="BJ71" s="851"/>
      <c r="BK71" s="851"/>
      <c r="BL71" s="1048"/>
    </row>
    <row r="72" spans="1:64" s="11" customFormat="1" ht="75.75" thickBot="1" x14ac:dyDescent="0.3">
      <c r="A72" s="1056"/>
      <c r="B72" s="1059"/>
      <c r="C72" s="1062"/>
      <c r="D72" s="1013"/>
      <c r="E72" s="946"/>
      <c r="F72" s="1016"/>
      <c r="G72" s="1035"/>
      <c r="H72" s="1068"/>
      <c r="I72" s="1044"/>
      <c r="J72" s="983"/>
      <c r="K72" s="986"/>
      <c r="L72" s="852"/>
      <c r="M72" s="852"/>
      <c r="N72" s="805"/>
      <c r="O72" s="971"/>
      <c r="P72" s="803"/>
      <c r="Q72" s="955"/>
      <c r="R72" s="803"/>
      <c r="S72" s="955"/>
      <c r="T72" s="803"/>
      <c r="U72" s="955"/>
      <c r="V72" s="958"/>
      <c r="W72" s="955"/>
      <c r="X72" s="955"/>
      <c r="Y72" s="968"/>
      <c r="Z72" s="68">
        <v>2</v>
      </c>
      <c r="AA72" s="385" t="s">
        <v>922</v>
      </c>
      <c r="AB72" s="381" t="s">
        <v>170</v>
      </c>
      <c r="AC72" s="385" t="s">
        <v>923</v>
      </c>
      <c r="AD72" s="384" t="str">
        <f t="shared" si="8"/>
        <v>Probabilidad</v>
      </c>
      <c r="AE72" s="383" t="s">
        <v>907</v>
      </c>
      <c r="AF72" s="302">
        <f t="shared" si="9"/>
        <v>0.15</v>
      </c>
      <c r="AG72" s="383" t="s">
        <v>903</v>
      </c>
      <c r="AH72" s="302">
        <f t="shared" si="10"/>
        <v>0.15</v>
      </c>
      <c r="AI72" s="315">
        <f t="shared" si="11"/>
        <v>0.3</v>
      </c>
      <c r="AJ72" s="69">
        <f>IFERROR(IF(AND(AD71="Probabilidad",AD72="Probabilidad"),(AJ71-(+AJ71*AI72)),IF(AD72="Probabilidad",(Q71-(+Q71*AI72)),IF(AD72="Impacto",AJ71,""))),"")</f>
        <v>0.33599999999999997</v>
      </c>
      <c r="AK72" s="69">
        <f>IFERROR(IF(AND(AD71="Impacto",AD72="Impacto"),(AK71-(+AK71*AI72)),IF(AD72="Impacto",(W71-(+W71*AI72)),IF(AD72="Probabilidad",AK71,""))),"")</f>
        <v>0.4</v>
      </c>
      <c r="AL72" s="10" t="s">
        <v>66</v>
      </c>
      <c r="AM72" s="10" t="s">
        <v>67</v>
      </c>
      <c r="AN72" s="10" t="s">
        <v>80</v>
      </c>
      <c r="AO72" s="952"/>
      <c r="AP72" s="952"/>
      <c r="AQ72" s="968"/>
      <c r="AR72" s="952"/>
      <c r="AS72" s="952"/>
      <c r="AT72" s="968"/>
      <c r="AU72" s="968"/>
      <c r="AV72" s="968"/>
      <c r="AW72" s="803"/>
      <c r="AX72" s="989"/>
      <c r="AY72" s="989"/>
      <c r="AZ72" s="989"/>
      <c r="BA72" s="989"/>
      <c r="BB72" s="989"/>
      <c r="BC72" s="989"/>
      <c r="BD72" s="989"/>
      <c r="BE72" s="989"/>
      <c r="BF72" s="989"/>
      <c r="BG72" s="989"/>
      <c r="BH72" s="1020"/>
      <c r="BI72" s="1020"/>
      <c r="BJ72" s="852"/>
      <c r="BK72" s="852"/>
      <c r="BL72" s="1041"/>
    </row>
    <row r="73" spans="1:64" s="11" customFormat="1" ht="75.75" thickBot="1" x14ac:dyDescent="0.3">
      <c r="A73" s="1056"/>
      <c r="B73" s="1059"/>
      <c r="C73" s="1062"/>
      <c r="D73" s="1013"/>
      <c r="E73" s="946"/>
      <c r="F73" s="1016"/>
      <c r="G73" s="1035"/>
      <c r="H73" s="1068"/>
      <c r="I73" s="1044"/>
      <c r="J73" s="983"/>
      <c r="K73" s="986"/>
      <c r="L73" s="852"/>
      <c r="M73" s="852"/>
      <c r="N73" s="805"/>
      <c r="O73" s="971"/>
      <c r="P73" s="803"/>
      <c r="Q73" s="955"/>
      <c r="R73" s="803"/>
      <c r="S73" s="955"/>
      <c r="T73" s="803"/>
      <c r="U73" s="955"/>
      <c r="V73" s="958"/>
      <c r="W73" s="955"/>
      <c r="X73" s="955"/>
      <c r="Y73" s="968"/>
      <c r="Z73" s="68">
        <v>3</v>
      </c>
      <c r="AA73" s="385" t="s">
        <v>922</v>
      </c>
      <c r="AB73" s="381" t="s">
        <v>170</v>
      </c>
      <c r="AC73" s="385" t="s">
        <v>923</v>
      </c>
      <c r="AD73" s="384" t="str">
        <f t="shared" si="8"/>
        <v>Impacto</v>
      </c>
      <c r="AE73" s="383" t="s">
        <v>908</v>
      </c>
      <c r="AF73" s="302">
        <f t="shared" si="9"/>
        <v>0.1</v>
      </c>
      <c r="AG73" s="383" t="s">
        <v>903</v>
      </c>
      <c r="AH73" s="302">
        <f t="shared" si="10"/>
        <v>0.15</v>
      </c>
      <c r="AI73" s="315">
        <f t="shared" si="11"/>
        <v>0.25</v>
      </c>
      <c r="AJ73" s="69">
        <f>IFERROR(IF(AND(AD72="Probabilidad",AD73="Probabilidad"),(AJ72-(+AJ72*AI73)),IF(AND(AD72="Impacto",AD73="Probabilidad"),(AJ71-(+AJ71*AI73)),IF(AD73="Impacto",AJ72,""))),"")</f>
        <v>0.33599999999999997</v>
      </c>
      <c r="AK73" s="69">
        <f>IFERROR(IF(AND(AD72="Impacto",AD73="Impacto"),(AK72-(+AK72*AI73)),IF(AND(AD72="Probabilidad",AD73="Impacto"),(AK71-(+AK71*AI73)),IF(AD73="Probabilidad",AK72,""))),"")</f>
        <v>0.30000000000000004</v>
      </c>
      <c r="AL73" s="10" t="s">
        <v>66</v>
      </c>
      <c r="AM73" s="10" t="s">
        <v>67</v>
      </c>
      <c r="AN73" s="10" t="s">
        <v>80</v>
      </c>
      <c r="AO73" s="952"/>
      <c r="AP73" s="952"/>
      <c r="AQ73" s="968"/>
      <c r="AR73" s="952"/>
      <c r="AS73" s="952"/>
      <c r="AT73" s="968"/>
      <c r="AU73" s="968"/>
      <c r="AV73" s="968"/>
      <c r="AW73" s="803"/>
      <c r="AX73" s="989"/>
      <c r="AY73" s="989"/>
      <c r="AZ73" s="989"/>
      <c r="BA73" s="989"/>
      <c r="BB73" s="989"/>
      <c r="BC73" s="989"/>
      <c r="BD73" s="989"/>
      <c r="BE73" s="989"/>
      <c r="BF73" s="989"/>
      <c r="BG73" s="989"/>
      <c r="BH73" s="1020"/>
      <c r="BI73" s="1020"/>
      <c r="BJ73" s="852"/>
      <c r="BK73" s="852"/>
      <c r="BL73" s="1041"/>
    </row>
    <row r="74" spans="1:64" s="11" customFormat="1" ht="75.75" thickBot="1" x14ac:dyDescent="0.3">
      <c r="A74" s="1056"/>
      <c r="B74" s="1059"/>
      <c r="C74" s="1062"/>
      <c r="D74" s="1013"/>
      <c r="E74" s="946"/>
      <c r="F74" s="1016"/>
      <c r="G74" s="1035"/>
      <c r="H74" s="1068"/>
      <c r="I74" s="1044"/>
      <c r="J74" s="983"/>
      <c r="K74" s="986"/>
      <c r="L74" s="852"/>
      <c r="M74" s="852"/>
      <c r="N74" s="805"/>
      <c r="O74" s="971"/>
      <c r="P74" s="803"/>
      <c r="Q74" s="955"/>
      <c r="R74" s="803"/>
      <c r="S74" s="955"/>
      <c r="T74" s="803"/>
      <c r="U74" s="955"/>
      <c r="V74" s="958"/>
      <c r="W74" s="955"/>
      <c r="X74" s="955"/>
      <c r="Y74" s="968"/>
      <c r="Z74" s="68">
        <v>4</v>
      </c>
      <c r="AA74" s="385" t="s">
        <v>924</v>
      </c>
      <c r="AB74" s="381" t="s">
        <v>170</v>
      </c>
      <c r="AC74" s="385" t="s">
        <v>923</v>
      </c>
      <c r="AD74" s="384" t="str">
        <f t="shared" si="8"/>
        <v>Probabilidad</v>
      </c>
      <c r="AE74" s="383" t="s">
        <v>907</v>
      </c>
      <c r="AF74" s="302">
        <f t="shared" si="9"/>
        <v>0.15</v>
      </c>
      <c r="AG74" s="383" t="s">
        <v>903</v>
      </c>
      <c r="AH74" s="302">
        <f t="shared" si="10"/>
        <v>0.15</v>
      </c>
      <c r="AI74" s="315">
        <f t="shared" si="11"/>
        <v>0.3</v>
      </c>
      <c r="AJ74" s="69">
        <f>IFERROR(IF(AND(AD73="Probabilidad",AD74="Probabilidad"),(AJ73-(+AJ73*AI74)),IF(AND(AD73="Impacto",AD74="Probabilidad"),(AJ72-(+AJ72*AI74)),IF(AD74="Impacto",AJ73,""))),"")</f>
        <v>0.23519999999999996</v>
      </c>
      <c r="AK74" s="69">
        <f>IFERROR(IF(AND(AD73="Impacto",AD74="Impacto"),(AK73-(+AK73*AI74)),IF(AND(AD73="Probabilidad",AD74="Impacto"),(AK72-(+AK72*AI74)),IF(AD74="Probabilidad",AK73,""))),"")</f>
        <v>0.30000000000000004</v>
      </c>
      <c r="AL74" s="10" t="s">
        <v>66</v>
      </c>
      <c r="AM74" s="10" t="s">
        <v>67</v>
      </c>
      <c r="AN74" s="10" t="s">
        <v>80</v>
      </c>
      <c r="AO74" s="952"/>
      <c r="AP74" s="952"/>
      <c r="AQ74" s="968"/>
      <c r="AR74" s="952"/>
      <c r="AS74" s="952"/>
      <c r="AT74" s="968"/>
      <c r="AU74" s="968"/>
      <c r="AV74" s="968"/>
      <c r="AW74" s="803"/>
      <c r="AX74" s="989"/>
      <c r="AY74" s="989"/>
      <c r="AZ74" s="989"/>
      <c r="BA74" s="989"/>
      <c r="BB74" s="989"/>
      <c r="BC74" s="989"/>
      <c r="BD74" s="989"/>
      <c r="BE74" s="989"/>
      <c r="BF74" s="989"/>
      <c r="BG74" s="989"/>
      <c r="BH74" s="1020"/>
      <c r="BI74" s="1020"/>
      <c r="BJ74" s="852"/>
      <c r="BK74" s="852"/>
      <c r="BL74" s="1041"/>
    </row>
    <row r="75" spans="1:64" s="11" customFormat="1" ht="105.75" thickBot="1" x14ac:dyDescent="0.3">
      <c r="A75" s="1056"/>
      <c r="B75" s="1059"/>
      <c r="C75" s="1062"/>
      <c r="D75" s="1013"/>
      <c r="E75" s="946"/>
      <c r="F75" s="1016"/>
      <c r="G75" s="1035"/>
      <c r="H75" s="1068"/>
      <c r="I75" s="1044"/>
      <c r="J75" s="983"/>
      <c r="K75" s="986"/>
      <c r="L75" s="852"/>
      <c r="M75" s="852"/>
      <c r="N75" s="805"/>
      <c r="O75" s="971"/>
      <c r="P75" s="803"/>
      <c r="Q75" s="955"/>
      <c r="R75" s="803"/>
      <c r="S75" s="955"/>
      <c r="T75" s="803"/>
      <c r="U75" s="955"/>
      <c r="V75" s="958"/>
      <c r="W75" s="955"/>
      <c r="X75" s="955"/>
      <c r="Y75" s="968"/>
      <c r="Z75" s="68">
        <v>5</v>
      </c>
      <c r="AA75" s="385" t="s">
        <v>915</v>
      </c>
      <c r="AB75" s="381" t="s">
        <v>165</v>
      </c>
      <c r="AC75" s="385" t="s">
        <v>851</v>
      </c>
      <c r="AD75" s="384" t="str">
        <f t="shared" si="8"/>
        <v>Probabilidad</v>
      </c>
      <c r="AE75" s="383" t="s">
        <v>907</v>
      </c>
      <c r="AF75" s="302">
        <f t="shared" si="9"/>
        <v>0.15</v>
      </c>
      <c r="AG75" s="383" t="s">
        <v>903</v>
      </c>
      <c r="AH75" s="302">
        <f t="shared" si="10"/>
        <v>0.15</v>
      </c>
      <c r="AI75" s="315">
        <f t="shared" si="11"/>
        <v>0.3</v>
      </c>
      <c r="AJ75" s="69">
        <f>IFERROR(IF(AND(AD74="Probabilidad",AD75="Probabilidad"),(AJ74-(+AJ74*AI75)),IF(AND(AD74="Impacto",AD75="Probabilidad"),(AJ73-(+AJ73*AI75)),IF(AD75="Impacto",AJ74,""))),"")</f>
        <v>0.16463999999999998</v>
      </c>
      <c r="AK75" s="69">
        <f>IFERROR(IF(AND(AD74="Impacto",AD75="Impacto"),(AK74-(+AK74*AI75)),IF(AND(AD74="Probabilidad",AD75="Impacto"),(AK73-(+AK73*AI75)),IF(AD75="Probabilidad",AK74,""))),"")</f>
        <v>0.30000000000000004</v>
      </c>
      <c r="AL75" s="10" t="s">
        <v>66</v>
      </c>
      <c r="AM75" s="10" t="s">
        <v>67</v>
      </c>
      <c r="AN75" s="10" t="s">
        <v>80</v>
      </c>
      <c r="AO75" s="952"/>
      <c r="AP75" s="952"/>
      <c r="AQ75" s="968"/>
      <c r="AR75" s="952"/>
      <c r="AS75" s="952"/>
      <c r="AT75" s="968"/>
      <c r="AU75" s="968"/>
      <c r="AV75" s="968"/>
      <c r="AW75" s="803"/>
      <c r="AX75" s="989"/>
      <c r="AY75" s="989"/>
      <c r="AZ75" s="989"/>
      <c r="BA75" s="989"/>
      <c r="BB75" s="989"/>
      <c r="BC75" s="989"/>
      <c r="BD75" s="989"/>
      <c r="BE75" s="989"/>
      <c r="BF75" s="989"/>
      <c r="BG75" s="989"/>
      <c r="BH75" s="1020"/>
      <c r="BI75" s="1020"/>
      <c r="BJ75" s="852"/>
      <c r="BK75" s="852"/>
      <c r="BL75" s="1041"/>
    </row>
    <row r="76" spans="1:64" s="11" customFormat="1" ht="75.75" thickBot="1" x14ac:dyDescent="0.3">
      <c r="A76" s="1056"/>
      <c r="B76" s="1059"/>
      <c r="C76" s="1062"/>
      <c r="D76" s="1014"/>
      <c r="E76" s="947"/>
      <c r="F76" s="1017"/>
      <c r="G76" s="1036"/>
      <c r="H76" s="1069"/>
      <c r="I76" s="1045"/>
      <c r="J76" s="984"/>
      <c r="K76" s="987"/>
      <c r="L76" s="960"/>
      <c r="M76" s="960"/>
      <c r="N76" s="806"/>
      <c r="O76" s="972"/>
      <c r="P76" s="847"/>
      <c r="Q76" s="956"/>
      <c r="R76" s="847"/>
      <c r="S76" s="956"/>
      <c r="T76" s="847"/>
      <c r="U76" s="956"/>
      <c r="V76" s="959"/>
      <c r="W76" s="956"/>
      <c r="X76" s="956"/>
      <c r="Y76" s="969"/>
      <c r="Z76" s="60">
        <v>6</v>
      </c>
      <c r="AA76" s="385" t="s">
        <v>925</v>
      </c>
      <c r="AB76" s="381" t="s">
        <v>170</v>
      </c>
      <c r="AC76" s="385" t="s">
        <v>926</v>
      </c>
      <c r="AD76" s="391" t="str">
        <f t="shared" si="8"/>
        <v>Probabilidad</v>
      </c>
      <c r="AE76" s="397" t="s">
        <v>907</v>
      </c>
      <c r="AF76" s="303">
        <f t="shared" si="9"/>
        <v>0.15</v>
      </c>
      <c r="AG76" s="397" t="s">
        <v>903</v>
      </c>
      <c r="AH76" s="303">
        <f t="shared" si="10"/>
        <v>0.15</v>
      </c>
      <c r="AI76" s="61">
        <f t="shared" si="11"/>
        <v>0.3</v>
      </c>
      <c r="AJ76" s="69">
        <f>IFERROR(IF(AND(AD75="Probabilidad",AD76="Probabilidad"),(AJ75-(+AJ75*AI76)),IF(AND(AD75="Impacto",AD76="Probabilidad"),(AJ74-(+AJ74*AI76)),IF(AD76="Impacto",AJ75,""))),"")</f>
        <v>0.11524799999999999</v>
      </c>
      <c r="AK76" s="69">
        <f>IFERROR(IF(AND(AD75="Impacto",AD76="Impacto"),(AK75-(+AK75*AI76)),IF(AND(AD75="Probabilidad",AD76="Impacto"),(AK74-(+AK74*AI76)),IF(AD76="Probabilidad",AK75,""))),"")</f>
        <v>0.30000000000000004</v>
      </c>
      <c r="AL76" s="10" t="s">
        <v>66</v>
      </c>
      <c r="AM76" s="10" t="s">
        <v>67</v>
      </c>
      <c r="AN76" s="10" t="s">
        <v>80</v>
      </c>
      <c r="AO76" s="953"/>
      <c r="AP76" s="953"/>
      <c r="AQ76" s="969"/>
      <c r="AR76" s="953"/>
      <c r="AS76" s="953"/>
      <c r="AT76" s="969"/>
      <c r="AU76" s="969"/>
      <c r="AV76" s="969"/>
      <c r="AW76" s="847"/>
      <c r="AX76" s="1077"/>
      <c r="AY76" s="1077"/>
      <c r="AZ76" s="1077"/>
      <c r="BA76" s="1077"/>
      <c r="BB76" s="1077"/>
      <c r="BC76" s="1077"/>
      <c r="BD76" s="1077"/>
      <c r="BE76" s="1077"/>
      <c r="BF76" s="1077"/>
      <c r="BG76" s="1077"/>
      <c r="BH76" s="1021"/>
      <c r="BI76" s="1021"/>
      <c r="BJ76" s="960"/>
      <c r="BK76" s="960"/>
      <c r="BL76" s="1042"/>
    </row>
    <row r="77" spans="1:64" ht="71.25" customHeight="1" thickBot="1" x14ac:dyDescent="0.3">
      <c r="A77" s="1056"/>
      <c r="B77" s="1059"/>
      <c r="C77" s="1062"/>
      <c r="D77" s="1012" t="s">
        <v>840</v>
      </c>
      <c r="E77" s="945" t="s">
        <v>125</v>
      </c>
      <c r="F77" s="1015">
        <v>4</v>
      </c>
      <c r="G77" s="1034" t="s">
        <v>918</v>
      </c>
      <c r="H77" s="1067" t="s">
        <v>99</v>
      </c>
      <c r="I77" s="1043" t="s">
        <v>970</v>
      </c>
      <c r="J77" s="982" t="s">
        <v>16</v>
      </c>
      <c r="K77" s="985" t="str">
        <f>CONCATENATE(" *",[23]Árbol_G!C116," *",[23]Árbol_G!E116," *",[23]Árbol_G!G116)</f>
        <v xml:space="preserve"> * * *</v>
      </c>
      <c r="L77" s="851" t="s">
        <v>910</v>
      </c>
      <c r="M77" s="851" t="s">
        <v>911</v>
      </c>
      <c r="N77" s="804"/>
      <c r="O77" s="1049"/>
      <c r="P77" s="802" t="s">
        <v>898</v>
      </c>
      <c r="Q77" s="954">
        <f>IF(P77="Muy Alta",100%,IF(P77="Alta",80%,IF(P77="Media",60%,IF(P77="Baja",40%,IF(P77="Muy Baja",20%,"")))))</f>
        <v>0.8</v>
      </c>
      <c r="R77" s="802" t="s">
        <v>74</v>
      </c>
      <c r="S77" s="954">
        <f>IF(R77="Catastrófico",100%,IF(R77="Mayor",80%,IF(R77="Moderado",60%,IF(R77="Menor",40%,IF(R77="Leve",20%,"")))))</f>
        <v>0.2</v>
      </c>
      <c r="T77" s="802" t="s">
        <v>912</v>
      </c>
      <c r="U77" s="954">
        <f>IF(T77="Catastrófico",100%,IF(T77="Mayor",80%,IF(T77="Moderado",60%,IF(T77="Menor",40%,IF(T77="Leve",20%,"")))))</f>
        <v>0.2</v>
      </c>
      <c r="V77" s="957" t="str">
        <f>IF(W77=100%,"Catastrófico",IF(W77=80%,"Mayor",IF(W77=60%,"Moderado",IF(W77=40%,"Menor",IF(W77=20%,"Leve","")))))</f>
        <v>Leve</v>
      </c>
      <c r="W77" s="954">
        <f>IF(AND(S77="",U77=""),"",MAX(S77,U77))</f>
        <v>0.2</v>
      </c>
      <c r="X77" s="954" t="str">
        <f>CONCATENATE(P77,V77)</f>
        <v>altaLeve</v>
      </c>
      <c r="Y77" s="967" t="str">
        <f>IF(X77="Muy AltaLeve","Alto",IF(X77="Muy AltaMenor","Alto",IF(X77="Muy AltaModerado","Alto",IF(X77="Muy AltaMayor","Alto",IF(X77="Muy AltaCatastrófico","Extremo",IF(X77="AltaLeve","Moderado",IF(X77="AltaMenor","Moderado",IF(X77="AltaModerado","Alto",IF(X77="AltaMayor","Alto",IF(X77="AltaCatastrófico","Extremo",IF(X77="MediaLeve","Moderado",IF(X77="MediaMenor","Moderado",IF(X77="MediaModerado","Moderado",IF(X77="MediaMayor","Alto",IF(X77="MediaCatastrófico","Extremo",IF(X77="BajaLeve","Bajo",IF(X77="BajaMenor","Moderado",IF(X77="BajaModerado","Moderado",IF(X77="BajaMayor","Alto",IF(X77="BajaCatastrófico","Extremo",IF(X77="Muy BajaLeve","Bajo",IF(X77="Muy BajaMenor","Bajo",IF(X77="Muy BajaModerado","Moderado",IF(X77="Muy BajaMayor","Alto",IF(X77="Muy BajaCatastrófico","Extremo","")))))))))))))))))))))))))</f>
        <v>Moderado</v>
      </c>
      <c r="Z77" s="58">
        <v>1</v>
      </c>
      <c r="AA77" s="81" t="s">
        <v>927</v>
      </c>
      <c r="AB77" s="381" t="s">
        <v>170</v>
      </c>
      <c r="AC77" s="408" t="s">
        <v>928</v>
      </c>
      <c r="AD77" s="382" t="str">
        <f t="shared" si="8"/>
        <v>Probabilidad</v>
      </c>
      <c r="AE77" s="381" t="s">
        <v>902</v>
      </c>
      <c r="AF77" s="301">
        <f t="shared" si="9"/>
        <v>0.25</v>
      </c>
      <c r="AG77" s="381" t="s">
        <v>903</v>
      </c>
      <c r="AH77" s="301">
        <f t="shared" si="10"/>
        <v>0.15</v>
      </c>
      <c r="AI77" s="300">
        <f t="shared" si="11"/>
        <v>0.4</v>
      </c>
      <c r="AJ77" s="59">
        <f>IFERROR(IF(AD77="Probabilidad",(Q77-(+Q77*AI77)),IF(AD77="Impacto",Q77,"")),"")</f>
        <v>0.48</v>
      </c>
      <c r="AK77" s="59">
        <f>IFERROR(IF(AD77="Impacto",(W77-(+W77*AI77)),IF(AD77="Probabilidad",W77,"")),"")</f>
        <v>0.2</v>
      </c>
      <c r="AL77" s="10" t="s">
        <v>66</v>
      </c>
      <c r="AM77" s="10" t="s">
        <v>67</v>
      </c>
      <c r="AN77" s="10" t="s">
        <v>80</v>
      </c>
      <c r="AO77" s="951">
        <f>Q77</f>
        <v>0.8</v>
      </c>
      <c r="AP77" s="951">
        <f>IF(AJ77="","",MIN(AJ77:AJ82))</f>
        <v>0.33599999999999997</v>
      </c>
      <c r="AQ77" s="967" t="str">
        <f>IFERROR(IF(AP77="","",IF(AP77&lt;=0.2,"Muy Baja",IF(AP77&lt;=0.4,"Baja",IF(AP77&lt;=0.6,"Media",IF(AP77&lt;=0.8,"Alta","Muy Alta"))))),"")</f>
        <v>Baja</v>
      </c>
      <c r="AR77" s="951">
        <f>W77</f>
        <v>0.2</v>
      </c>
      <c r="AS77" s="951">
        <f>IF(AK77="","",MIN(AK77:AK82))</f>
        <v>0.15000000000000002</v>
      </c>
      <c r="AT77" s="967" t="str">
        <f>IFERROR(IF(AS77="","",IF(AS77&lt;=0.2,"Leve",IF(AS77&lt;=0.4,"Menor",IF(AS77&lt;=0.6,"Moderado",IF(AS77&lt;=0.8,"Mayor","Catastrófico"))))),"")</f>
        <v>Leve</v>
      </c>
      <c r="AU77" s="967" t="str">
        <f>Y77</f>
        <v>Moderado</v>
      </c>
      <c r="AV77" s="967" t="str">
        <f>IFERROR(IF(OR(AND(AQ77="Muy Baja",AT77="Leve"),AND(AQ77="Muy Baja",AT77="Menor"),AND(AQ77="Baja",AT77="Leve")),"Bajo",IF(OR(AND(AQ77="Muy baja",AT77="Moderado"),AND(AQ77="Baja",AT77="Menor"),AND(AQ77="Baja",AT77="Moderado"),AND(AQ77="Media",AT77="Leve"),AND(AQ77="Media",AT77="Menor"),AND(AQ77="Media",AT77="Moderado"),AND(AQ77="Alta",AT77="Leve"),AND(AQ77="Alta",AT77="Menor")),"Moderado",IF(OR(AND(AQ77="Muy Baja",AT77="Mayor"),AND(AQ77="Baja",AT77="Mayor"),AND(AQ77="Media",AT77="Mayor"),AND(AQ77="Alta",AT77="Moderado"),AND(AQ77="Alta",AT77="Mayor"),AND(AQ77="Muy Alta",AT77="Leve"),AND(AQ77="Muy Alta",AT77="Menor"),AND(AQ77="Muy Alta",AT77="Moderado"),AND(AQ77="Muy Alta",AT77="Mayor")),"Alto",IF(OR(AND(AQ77="Muy Baja",AT77="Catastrófico"),AND(AQ77="Baja",AT77="Catastrófico"),AND(AQ77="Media",AT77="Catastrófico"),AND(AQ77="Alta",AT77="Catastrófico"),AND(AQ77="Muy Alta",AT77="Catastrófico")),"Extremo","")))),"")</f>
        <v>Bajo</v>
      </c>
      <c r="AW77" s="802" t="s">
        <v>82</v>
      </c>
      <c r="AX77" s="1000"/>
      <c r="AY77" s="1000"/>
      <c r="AZ77" s="1000"/>
      <c r="BA77" s="1000"/>
      <c r="BB77" s="1000"/>
      <c r="BC77" s="1081"/>
      <c r="BD77" s="851"/>
      <c r="BE77" s="1019"/>
      <c r="BF77" s="1019"/>
      <c r="BG77" s="1019"/>
      <c r="BH77" s="1019"/>
      <c r="BI77" s="1019"/>
      <c r="BJ77" s="851"/>
      <c r="BK77" s="851"/>
      <c r="BL77" s="1048"/>
    </row>
    <row r="78" spans="1:64" ht="75.75" thickBot="1" x14ac:dyDescent="0.3">
      <c r="A78" s="1056"/>
      <c r="B78" s="1059"/>
      <c r="C78" s="1062"/>
      <c r="D78" s="1013"/>
      <c r="E78" s="946"/>
      <c r="F78" s="1016"/>
      <c r="G78" s="1035"/>
      <c r="H78" s="1068"/>
      <c r="I78" s="1044"/>
      <c r="J78" s="983"/>
      <c r="K78" s="986"/>
      <c r="L78" s="852"/>
      <c r="M78" s="852"/>
      <c r="N78" s="805"/>
      <c r="O78" s="1050"/>
      <c r="P78" s="803"/>
      <c r="Q78" s="955"/>
      <c r="R78" s="803"/>
      <c r="S78" s="955"/>
      <c r="T78" s="803"/>
      <c r="U78" s="955"/>
      <c r="V78" s="958"/>
      <c r="W78" s="955"/>
      <c r="X78" s="955"/>
      <c r="Y78" s="968"/>
      <c r="Z78" s="68">
        <v>2</v>
      </c>
      <c r="AA78" s="81" t="s">
        <v>927</v>
      </c>
      <c r="AB78" s="381" t="s">
        <v>170</v>
      </c>
      <c r="AC78" s="408" t="s">
        <v>928</v>
      </c>
      <c r="AD78" s="384" t="str">
        <f t="shared" si="8"/>
        <v>Impacto</v>
      </c>
      <c r="AE78" s="383" t="s">
        <v>908</v>
      </c>
      <c r="AF78" s="302">
        <f t="shared" si="9"/>
        <v>0.1</v>
      </c>
      <c r="AG78" s="383" t="s">
        <v>903</v>
      </c>
      <c r="AH78" s="302">
        <f t="shared" si="10"/>
        <v>0.15</v>
      </c>
      <c r="AI78" s="315">
        <f t="shared" si="11"/>
        <v>0.25</v>
      </c>
      <c r="AJ78" s="69">
        <f>IFERROR(IF(AND(AD77="Probabilidad",AD78="Probabilidad"),(AJ77-(+AJ77*AI78)),IF(AD78="Probabilidad",(Q77-(+Q77*AI78)),IF(AD78="Impacto",AJ77,""))),"")</f>
        <v>0.48</v>
      </c>
      <c r="AK78" s="69">
        <f>IFERROR(IF(AND(AD77="Impacto",AD78="Impacto"),(AK77-(+AK77*AI78)),IF(AD78="Impacto",(W77-(+W77*AI78)),IF(AD78="Probabilidad",AK77,""))),"")</f>
        <v>0.15000000000000002</v>
      </c>
      <c r="AL78" s="10" t="s">
        <v>66</v>
      </c>
      <c r="AM78" s="10" t="s">
        <v>67</v>
      </c>
      <c r="AN78" s="10" t="s">
        <v>80</v>
      </c>
      <c r="AO78" s="952"/>
      <c r="AP78" s="952"/>
      <c r="AQ78" s="968"/>
      <c r="AR78" s="952"/>
      <c r="AS78" s="952"/>
      <c r="AT78" s="968"/>
      <c r="AU78" s="968"/>
      <c r="AV78" s="968"/>
      <c r="AW78" s="803"/>
      <c r="AX78" s="989"/>
      <c r="AY78" s="989"/>
      <c r="AZ78" s="989"/>
      <c r="BA78" s="989"/>
      <c r="BB78" s="989"/>
      <c r="BC78" s="1032"/>
      <c r="BD78" s="852"/>
      <c r="BE78" s="1020"/>
      <c r="BF78" s="1020"/>
      <c r="BG78" s="1020"/>
      <c r="BH78" s="1020"/>
      <c r="BI78" s="1020"/>
      <c r="BJ78" s="852"/>
      <c r="BK78" s="852"/>
      <c r="BL78" s="1041"/>
    </row>
    <row r="79" spans="1:64" ht="105" x14ac:dyDescent="0.25">
      <c r="A79" s="1056"/>
      <c r="B79" s="1059"/>
      <c r="C79" s="1062"/>
      <c r="D79" s="1013"/>
      <c r="E79" s="946"/>
      <c r="F79" s="1016"/>
      <c r="G79" s="1035"/>
      <c r="H79" s="1068"/>
      <c r="I79" s="1044"/>
      <c r="J79" s="983"/>
      <c r="K79" s="986"/>
      <c r="L79" s="852"/>
      <c r="M79" s="852"/>
      <c r="N79" s="805"/>
      <c r="O79" s="1050"/>
      <c r="P79" s="803"/>
      <c r="Q79" s="955"/>
      <c r="R79" s="803"/>
      <c r="S79" s="955"/>
      <c r="T79" s="803"/>
      <c r="U79" s="955"/>
      <c r="V79" s="958"/>
      <c r="W79" s="955"/>
      <c r="X79" s="955"/>
      <c r="Y79" s="968"/>
      <c r="Z79" s="68">
        <v>3</v>
      </c>
      <c r="AA79" s="385" t="s">
        <v>915</v>
      </c>
      <c r="AB79" s="381" t="s">
        <v>165</v>
      </c>
      <c r="AC79" s="385" t="s">
        <v>851</v>
      </c>
      <c r="AD79" s="384" t="str">
        <f t="shared" si="8"/>
        <v>Probabilidad</v>
      </c>
      <c r="AE79" s="383" t="s">
        <v>907</v>
      </c>
      <c r="AF79" s="302">
        <f t="shared" si="9"/>
        <v>0.15</v>
      </c>
      <c r="AG79" s="383" t="s">
        <v>903</v>
      </c>
      <c r="AH79" s="302">
        <f t="shared" si="10"/>
        <v>0.15</v>
      </c>
      <c r="AI79" s="315">
        <f t="shared" si="11"/>
        <v>0.3</v>
      </c>
      <c r="AJ79" s="69">
        <f>IFERROR(IF(AND(AD78="Probabilidad",AD79="Probabilidad"),(AJ78-(+AJ78*AI79)),IF(AND(AD78="Impacto",AD79="Probabilidad"),(AJ77-(+AJ77*AI79)),IF(AD79="Impacto",AJ78,""))),"")</f>
        <v>0.33599999999999997</v>
      </c>
      <c r="AK79" s="69">
        <f>IFERROR(IF(AND(AD78="Impacto",AD79="Impacto"),(AK78-(+AK78*AI79)),IF(AND(AD78="Probabilidad",AD79="Impacto"),(AK77-(+AK77*AI79)),IF(AD79="Probabilidad",AK78,""))),"")</f>
        <v>0.15000000000000002</v>
      </c>
      <c r="AL79" s="10" t="s">
        <v>66</v>
      </c>
      <c r="AM79" s="10" t="s">
        <v>67</v>
      </c>
      <c r="AN79" s="10" t="s">
        <v>80</v>
      </c>
      <c r="AO79" s="952"/>
      <c r="AP79" s="952"/>
      <c r="AQ79" s="968"/>
      <c r="AR79" s="952"/>
      <c r="AS79" s="952"/>
      <c r="AT79" s="968"/>
      <c r="AU79" s="968"/>
      <c r="AV79" s="968"/>
      <c r="AW79" s="803"/>
      <c r="AX79" s="989"/>
      <c r="AY79" s="989"/>
      <c r="AZ79" s="989"/>
      <c r="BA79" s="989"/>
      <c r="BB79" s="989"/>
      <c r="BC79" s="1032"/>
      <c r="BD79" s="852"/>
      <c r="BE79" s="1020"/>
      <c r="BF79" s="1020"/>
      <c r="BG79" s="1020"/>
      <c r="BH79" s="1020"/>
      <c r="BI79" s="1020"/>
      <c r="BJ79" s="852"/>
      <c r="BK79" s="852"/>
      <c r="BL79" s="1041"/>
    </row>
    <row r="80" spans="1:64" x14ac:dyDescent="0.25">
      <c r="A80" s="1056"/>
      <c r="B80" s="1059"/>
      <c r="C80" s="1062"/>
      <c r="D80" s="1013"/>
      <c r="E80" s="946"/>
      <c r="F80" s="1016"/>
      <c r="G80" s="1035"/>
      <c r="H80" s="1068"/>
      <c r="I80" s="1044"/>
      <c r="J80" s="983"/>
      <c r="K80" s="986"/>
      <c r="L80" s="852"/>
      <c r="M80" s="852"/>
      <c r="N80" s="805"/>
      <c r="O80" s="1050"/>
      <c r="P80" s="803"/>
      <c r="Q80" s="955"/>
      <c r="R80" s="803"/>
      <c r="S80" s="955"/>
      <c r="T80" s="803"/>
      <c r="U80" s="955"/>
      <c r="V80" s="958"/>
      <c r="W80" s="955"/>
      <c r="X80" s="955"/>
      <c r="Y80" s="968"/>
      <c r="Z80" s="68">
        <v>4</v>
      </c>
      <c r="AA80" s="385"/>
      <c r="AB80" s="383"/>
      <c r="AC80" s="385"/>
      <c r="AD80" s="384" t="str">
        <f t="shared" si="8"/>
        <v/>
      </c>
      <c r="AE80" s="383"/>
      <c r="AF80" s="302" t="str">
        <f t="shared" si="9"/>
        <v/>
      </c>
      <c r="AG80" s="383"/>
      <c r="AH80" s="302" t="str">
        <f t="shared" si="10"/>
        <v/>
      </c>
      <c r="AI80" s="315" t="str">
        <f t="shared" si="11"/>
        <v/>
      </c>
      <c r="AJ80" s="69" t="str">
        <f>IFERROR(IF(AND(AD79="Probabilidad",AD80="Probabilidad"),(AJ79-(+AJ79*AI80)),IF(AND(AD79="Impacto",AD80="Probabilidad"),(AJ78-(+AJ78*AI80)),IF(AD80="Impacto",AJ79,""))),"")</f>
        <v/>
      </c>
      <c r="AK80" s="69" t="str">
        <f>IFERROR(IF(AND(AD79="Impacto",AD80="Impacto"),(AK79-(+AK79*AI80)),IF(AND(AD79="Probabilidad",AD80="Impacto"),(AK78-(+AK78*AI80)),IF(AD80="Probabilidad",AK79,""))),"")</f>
        <v/>
      </c>
      <c r="AL80" s="19"/>
      <c r="AM80" s="19"/>
      <c r="AN80" s="19"/>
      <c r="AO80" s="952"/>
      <c r="AP80" s="952"/>
      <c r="AQ80" s="968"/>
      <c r="AR80" s="952"/>
      <c r="AS80" s="952"/>
      <c r="AT80" s="968"/>
      <c r="AU80" s="968"/>
      <c r="AV80" s="968"/>
      <c r="AW80" s="803"/>
      <c r="AX80" s="989"/>
      <c r="AY80" s="989"/>
      <c r="AZ80" s="989"/>
      <c r="BA80" s="989"/>
      <c r="BB80" s="989"/>
      <c r="BC80" s="1032"/>
      <c r="BD80" s="852"/>
      <c r="BE80" s="1020"/>
      <c r="BF80" s="1020"/>
      <c r="BG80" s="1020"/>
      <c r="BH80" s="1020"/>
      <c r="BI80" s="1020"/>
      <c r="BJ80" s="852"/>
      <c r="BK80" s="852"/>
      <c r="BL80" s="1041"/>
    </row>
    <row r="81" spans="1:64" x14ac:dyDescent="0.25">
      <c r="A81" s="1056"/>
      <c r="B81" s="1059"/>
      <c r="C81" s="1062"/>
      <c r="D81" s="1013"/>
      <c r="E81" s="946"/>
      <c r="F81" s="1016"/>
      <c r="G81" s="1035"/>
      <c r="H81" s="1068"/>
      <c r="I81" s="1044"/>
      <c r="J81" s="983"/>
      <c r="K81" s="986"/>
      <c r="L81" s="852"/>
      <c r="M81" s="852"/>
      <c r="N81" s="805"/>
      <c r="O81" s="1050"/>
      <c r="P81" s="803"/>
      <c r="Q81" s="955"/>
      <c r="R81" s="803"/>
      <c r="S81" s="955"/>
      <c r="T81" s="803"/>
      <c r="U81" s="955"/>
      <c r="V81" s="958"/>
      <c r="W81" s="955"/>
      <c r="X81" s="955"/>
      <c r="Y81" s="968"/>
      <c r="Z81" s="68">
        <v>5</v>
      </c>
      <c r="AA81" s="385"/>
      <c r="AB81" s="383"/>
      <c r="AC81" s="385"/>
      <c r="AD81" s="384" t="str">
        <f t="shared" si="8"/>
        <v/>
      </c>
      <c r="AE81" s="383"/>
      <c r="AF81" s="302" t="str">
        <f t="shared" si="9"/>
        <v/>
      </c>
      <c r="AG81" s="383"/>
      <c r="AH81" s="302" t="str">
        <f t="shared" si="10"/>
        <v/>
      </c>
      <c r="AI81" s="315" t="str">
        <f t="shared" si="11"/>
        <v/>
      </c>
      <c r="AJ81" s="69" t="str">
        <f>IFERROR(IF(AND(AD80="Probabilidad",AD81="Probabilidad"),(AJ80-(+AJ80*AI81)),IF(AND(AD80="Impacto",AD81="Probabilidad"),(AJ79-(+AJ79*AI81)),IF(AD81="Impacto",AJ80,""))),"")</f>
        <v/>
      </c>
      <c r="AK81" s="69" t="str">
        <f>IFERROR(IF(AND(AD80="Impacto",AD81="Impacto"),(AK80-(+AK80*AI81)),IF(AND(AD80="Probabilidad",AD81="Impacto"),(AK79-(+AK79*AI81)),IF(AD81="Probabilidad",AK80,""))),"")</f>
        <v/>
      </c>
      <c r="AL81" s="19"/>
      <c r="AM81" s="19"/>
      <c r="AN81" s="19"/>
      <c r="AO81" s="952"/>
      <c r="AP81" s="952"/>
      <c r="AQ81" s="968"/>
      <c r="AR81" s="952"/>
      <c r="AS81" s="952"/>
      <c r="AT81" s="968"/>
      <c r="AU81" s="968"/>
      <c r="AV81" s="968"/>
      <c r="AW81" s="803"/>
      <c r="AX81" s="989"/>
      <c r="AY81" s="989"/>
      <c r="AZ81" s="989"/>
      <c r="BA81" s="989"/>
      <c r="BB81" s="989"/>
      <c r="BC81" s="1032"/>
      <c r="BD81" s="852"/>
      <c r="BE81" s="1020"/>
      <c r="BF81" s="1020"/>
      <c r="BG81" s="1020"/>
      <c r="BH81" s="1020"/>
      <c r="BI81" s="1020"/>
      <c r="BJ81" s="852"/>
      <c r="BK81" s="852"/>
      <c r="BL81" s="1041"/>
    </row>
    <row r="82" spans="1:64" ht="15.75" thickBot="1" x14ac:dyDescent="0.3">
      <c r="A82" s="1056"/>
      <c r="B82" s="1059"/>
      <c r="C82" s="1062"/>
      <c r="D82" s="1014"/>
      <c r="E82" s="947"/>
      <c r="F82" s="1017"/>
      <c r="G82" s="1036"/>
      <c r="H82" s="1069"/>
      <c r="I82" s="1045"/>
      <c r="J82" s="984"/>
      <c r="K82" s="987"/>
      <c r="L82" s="960"/>
      <c r="M82" s="960"/>
      <c r="N82" s="806"/>
      <c r="O82" s="1051"/>
      <c r="P82" s="847"/>
      <c r="Q82" s="956"/>
      <c r="R82" s="847"/>
      <c r="S82" s="956"/>
      <c r="T82" s="847"/>
      <c r="U82" s="956"/>
      <c r="V82" s="959"/>
      <c r="W82" s="956"/>
      <c r="X82" s="956"/>
      <c r="Y82" s="969"/>
      <c r="Z82" s="60">
        <v>6</v>
      </c>
      <c r="AA82" s="387"/>
      <c r="AB82" s="388"/>
      <c r="AC82" s="387"/>
      <c r="AD82" s="391" t="str">
        <f t="shared" si="8"/>
        <v/>
      </c>
      <c r="AE82" s="388"/>
      <c r="AF82" s="303" t="str">
        <f t="shared" si="9"/>
        <v/>
      </c>
      <c r="AG82" s="388"/>
      <c r="AH82" s="303" t="str">
        <f t="shared" si="10"/>
        <v/>
      </c>
      <c r="AI82" s="61" t="str">
        <f t="shared" si="11"/>
        <v/>
      </c>
      <c r="AJ82" s="69" t="str">
        <f>IFERROR(IF(AND(AD81="Probabilidad",AD82="Probabilidad"),(AJ81-(+AJ81*AI82)),IF(AND(AD81="Impacto",AD82="Probabilidad"),(AJ80-(+AJ80*AI82)),IF(AD82="Impacto",AJ81,""))),"")</f>
        <v/>
      </c>
      <c r="AK82" s="69" t="str">
        <f>IFERROR(IF(AND(AD81="Impacto",AD82="Impacto"),(AK81-(+AK81*AI82)),IF(AND(AD81="Probabilidad",AD82="Impacto"),(AK80-(+AK80*AI82)),IF(AD82="Probabilidad",AK81,""))),"")</f>
        <v/>
      </c>
      <c r="AL82" s="20"/>
      <c r="AM82" s="20"/>
      <c r="AN82" s="20"/>
      <c r="AO82" s="953"/>
      <c r="AP82" s="953"/>
      <c r="AQ82" s="969"/>
      <c r="AR82" s="953"/>
      <c r="AS82" s="953"/>
      <c r="AT82" s="969"/>
      <c r="AU82" s="969"/>
      <c r="AV82" s="1083"/>
      <c r="AW82" s="1084"/>
      <c r="AX82" s="989"/>
      <c r="AY82" s="989"/>
      <c r="AZ82" s="989"/>
      <c r="BA82" s="989"/>
      <c r="BB82" s="989"/>
      <c r="BC82" s="1082"/>
      <c r="BD82" s="1080"/>
      <c r="BE82" s="1079"/>
      <c r="BF82" s="1079"/>
      <c r="BG82" s="1079"/>
      <c r="BH82" s="1079"/>
      <c r="BI82" s="1079"/>
      <c r="BJ82" s="1080"/>
      <c r="BK82" s="1080"/>
      <c r="BL82" s="1078"/>
    </row>
    <row r="83" spans="1:64" ht="77.25" customHeight="1" thickBot="1" x14ac:dyDescent="0.3">
      <c r="A83" s="1056"/>
      <c r="B83" s="1059"/>
      <c r="C83" s="1062"/>
      <c r="D83" s="1012" t="s">
        <v>840</v>
      </c>
      <c r="E83" s="945" t="s">
        <v>125</v>
      </c>
      <c r="F83" s="1015">
        <v>5</v>
      </c>
      <c r="G83" s="1034" t="s">
        <v>929</v>
      </c>
      <c r="H83" s="1067" t="s">
        <v>98</v>
      </c>
      <c r="I83" s="1043" t="s">
        <v>971</v>
      </c>
      <c r="J83" s="982" t="s">
        <v>16</v>
      </c>
      <c r="K83" s="1001" t="str">
        <f>CONCATENATE(" *",[23]Árbol_G!C133," *",[23]Árbol_G!E133," *",[23]Árbol_G!G133)</f>
        <v xml:space="preserve"> * * *</v>
      </c>
      <c r="L83" s="851" t="s">
        <v>930</v>
      </c>
      <c r="M83" s="851" t="s">
        <v>931</v>
      </c>
      <c r="N83" s="1052"/>
      <c r="O83" s="1049"/>
      <c r="P83" s="802" t="s">
        <v>898</v>
      </c>
      <c r="Q83" s="954">
        <f>IF(P83="Muy Alta",100%,IF(P83="Alta",80%,IF(P83="Media",60%,IF(P83="Baja",40%,IF(P83="Muy Baja",20%,"")))))</f>
        <v>0.8</v>
      </c>
      <c r="R83" s="802"/>
      <c r="S83" s="954" t="str">
        <f>IF(R83="Catastrófico",100%,IF(R83="Mayor",80%,IF(R83="Moderado",60%,IF(R83="Menor",40%,IF(R83="Leve",20%,"")))))</f>
        <v/>
      </c>
      <c r="T83" s="802" t="s">
        <v>919</v>
      </c>
      <c r="U83" s="954">
        <f>IF(T83="Catastrófico",100%,IF(T83="Mayor",80%,IF(T83="Moderado",60%,IF(T83="Menor",40%,IF(T83="Leve",20%,"")))))</f>
        <v>0.4</v>
      </c>
      <c r="V83" s="957" t="str">
        <f>IF(W83=100%,"Catastrófico",IF(W83=80%,"Mayor",IF(W83=60%,"Moderado",IF(W83=40%,"Menor",IF(W83=20%,"Leve","")))))</f>
        <v>Menor</v>
      </c>
      <c r="W83" s="954">
        <f>IF(AND(S83="",U83=""),"",MAX(S83,U83))</f>
        <v>0.4</v>
      </c>
      <c r="X83" s="954" t="str">
        <f>CONCATENATE(P83,V83)</f>
        <v>altaMenor</v>
      </c>
      <c r="Y83" s="967" t="str">
        <f>IF(X83="Muy AltaLeve","Alto",IF(X83="Muy AltaMenor","Alto",IF(X83="Muy AltaModerado","Alto",IF(X83="Muy AltaMayor","Alto",IF(X83="Muy AltaCatastrófico","Extremo",IF(X83="AltaLeve","Moderado",IF(X83="AltaMenor","Moderado",IF(X83="AltaModerado","Alto",IF(X83="AltaMayor","Alto",IF(X83="AltaCatastrófico","Extremo",IF(X83="MediaLeve","Moderado",IF(X83="MediaMenor","Moderado",IF(X83="MediaModerado","Moderado",IF(X83="MediaMayor","Alto",IF(X83="MediaCatastrófico","Extremo",IF(X83="BajaLeve","Bajo",IF(X83="BajaMenor","Moderado",IF(X83="BajaModerado","Moderado",IF(X83="BajaMayor","Alto",IF(X83="BajaCatastrófico","Extremo",IF(X83="Muy BajaLeve","Bajo",IF(X83="Muy BajaMenor","Bajo",IF(X83="Muy BajaModerado","Moderado",IF(X83="Muy BajaMayor","Alto",IF(X83="Muy BajaCatastrófico","Extremo","")))))))))))))))))))))))))</f>
        <v>Moderado</v>
      </c>
      <c r="Z83" s="58">
        <v>1</v>
      </c>
      <c r="AA83" s="385" t="s">
        <v>932</v>
      </c>
      <c r="AB83" s="381" t="s">
        <v>170</v>
      </c>
      <c r="AC83" s="385" t="s">
        <v>879</v>
      </c>
      <c r="AD83" s="396" t="str">
        <f t="shared" si="8"/>
        <v>Probabilidad</v>
      </c>
      <c r="AE83" s="409" t="s">
        <v>902</v>
      </c>
      <c r="AF83" s="301">
        <f t="shared" si="9"/>
        <v>0.25</v>
      </c>
      <c r="AG83" s="409" t="s">
        <v>903</v>
      </c>
      <c r="AH83" s="301">
        <f t="shared" si="10"/>
        <v>0.15</v>
      </c>
      <c r="AI83" s="300">
        <f t="shared" si="11"/>
        <v>0.4</v>
      </c>
      <c r="AJ83" s="59">
        <f>IFERROR(IF(AD83="Probabilidad",(Q83-(+Q83*AI83)),IF(AD83="Impacto",Q83,"")),"")</f>
        <v>0.48</v>
      </c>
      <c r="AK83" s="59">
        <f>IFERROR(IF(AD83="Impacto",(W83-(+W83*AI83)),IF(AD83="Probabilidad",W83,"")),"")</f>
        <v>0.4</v>
      </c>
      <c r="AL83" s="10" t="s">
        <v>66</v>
      </c>
      <c r="AM83" s="10" t="s">
        <v>67</v>
      </c>
      <c r="AN83" s="10" t="s">
        <v>80</v>
      </c>
      <c r="AO83" s="951">
        <f>Q83</f>
        <v>0.8</v>
      </c>
      <c r="AP83" s="951">
        <f>IF(AJ83="","",MIN(AJ83:AJ88))</f>
        <v>0.33599999999999997</v>
      </c>
      <c r="AQ83" s="967" t="str">
        <f>IFERROR(IF(AP83="","",IF(AP83&lt;=0.2,"Muy Baja",IF(AP83&lt;=0.4,"Baja",IF(AP83&lt;=0.6,"Media",IF(AP83&lt;=0.8,"Alta","Muy Alta"))))),"")</f>
        <v>Baja</v>
      </c>
      <c r="AR83" s="951">
        <f>W83</f>
        <v>0.4</v>
      </c>
      <c r="AS83" s="951">
        <f>IF(AK83="","",MIN(AK83:AK88))</f>
        <v>0.30000000000000004</v>
      </c>
      <c r="AT83" s="967" t="str">
        <f>IFERROR(IF(AS83="","",IF(AS83&lt;=0.2,"Leve",IF(AS83&lt;=0.4,"Menor",IF(AS83&lt;=0.6,"Moderado",IF(AS83&lt;=0.8,"Mayor","Catastrófico"))))),"")</f>
        <v>Menor</v>
      </c>
      <c r="AU83" s="1095" t="str">
        <f>Y83</f>
        <v>Moderado</v>
      </c>
      <c r="AV83" s="968" t="str">
        <f>IFERROR(IF(OR(AND(AQ83="Muy Baja",AT83="Leve"),AND(AQ83="Muy Baja",AT83="Menor"),AND(AQ83="Baja",AT83="Leve")),"Bajo",IF(OR(AND(AQ83="Muy baja",AT83="Moderado"),AND(AQ83="Baja",AT83="Menor"),AND(AQ83="Baja",AT83="Moderado"),AND(AQ83="Media",AT83="Leve"),AND(AQ83="Media",AT83="Menor"),AND(AQ83="Media",AT83="Moderado"),AND(AQ83="Alta",AT83="Leve"),AND(AQ83="Alta",AT83="Menor")),"Moderado",IF(OR(AND(AQ83="Muy Baja",AT83="Mayor"),AND(AQ83="Baja",AT83="Mayor"),AND(AQ83="Media",AT83="Mayor"),AND(AQ83="Alta",AT83="Moderado"),AND(AQ83="Alta",AT83="Mayor"),AND(AQ83="Muy Alta",AT83="Leve"),AND(AQ83="Muy Alta",AT83="Menor"),AND(AQ83="Muy Alta",AT83="Moderado"),AND(AQ83="Muy Alta",AT83="Mayor")),"Alto",IF(OR(AND(AQ83="Muy Baja",AT83="Catastrófico"),AND(AQ83="Baja",AT83="Catastrófico"),AND(AQ83="Media",AT83="Catastrófico"),AND(AQ83="Alta",AT83="Catastrófico"),AND(AQ83="Muy Alta",AT83="Catastrófico")),"Extremo","")))),"")</f>
        <v>Moderado</v>
      </c>
      <c r="AW83" s="803" t="s">
        <v>167</v>
      </c>
      <c r="AX83" s="1085" t="s">
        <v>1613</v>
      </c>
      <c r="AY83" s="1085" t="s">
        <v>1614</v>
      </c>
      <c r="AZ83" s="1089" t="s">
        <v>933</v>
      </c>
      <c r="BA83" s="1089" t="s">
        <v>1615</v>
      </c>
      <c r="BB83" s="1092" t="s">
        <v>1567</v>
      </c>
      <c r="BC83" s="1094"/>
      <c r="BD83" s="856"/>
      <c r="BE83" s="1088"/>
      <c r="BF83" s="1088"/>
      <c r="BG83" s="1088"/>
      <c r="BH83" s="1088"/>
      <c r="BI83" s="1088"/>
      <c r="BJ83" s="856"/>
      <c r="BK83" s="856"/>
      <c r="BL83" s="856"/>
    </row>
    <row r="84" spans="1:64" ht="71.25" thickBot="1" x14ac:dyDescent="0.3">
      <c r="A84" s="1056"/>
      <c r="B84" s="1059"/>
      <c r="C84" s="1062"/>
      <c r="D84" s="1013"/>
      <c r="E84" s="946"/>
      <c r="F84" s="1016"/>
      <c r="G84" s="1035"/>
      <c r="H84" s="1068"/>
      <c r="I84" s="1044"/>
      <c r="J84" s="983"/>
      <c r="K84" s="1002"/>
      <c r="L84" s="852"/>
      <c r="M84" s="852"/>
      <c r="N84" s="1053"/>
      <c r="O84" s="1050"/>
      <c r="P84" s="803"/>
      <c r="Q84" s="955"/>
      <c r="R84" s="803"/>
      <c r="S84" s="955"/>
      <c r="T84" s="803"/>
      <c r="U84" s="955"/>
      <c r="V84" s="958"/>
      <c r="W84" s="955"/>
      <c r="X84" s="955"/>
      <c r="Y84" s="968"/>
      <c r="Z84" s="68">
        <v>2</v>
      </c>
      <c r="AA84" s="385" t="s">
        <v>934</v>
      </c>
      <c r="AB84" s="383" t="s">
        <v>170</v>
      </c>
      <c r="AC84" s="385" t="s">
        <v>935</v>
      </c>
      <c r="AD84" s="384" t="str">
        <f t="shared" si="8"/>
        <v>Impacto</v>
      </c>
      <c r="AE84" s="383" t="s">
        <v>908</v>
      </c>
      <c r="AF84" s="302">
        <f t="shared" si="9"/>
        <v>0.1</v>
      </c>
      <c r="AG84" s="383" t="s">
        <v>903</v>
      </c>
      <c r="AH84" s="302">
        <f t="shared" si="10"/>
        <v>0.15</v>
      </c>
      <c r="AI84" s="315">
        <f t="shared" si="11"/>
        <v>0.25</v>
      </c>
      <c r="AJ84" s="69">
        <f>IFERROR(IF(AND(AD83="Probabilidad",AD84="Probabilidad"),(AJ83-(+AJ83*AI84)),IF(AD84="Probabilidad",(Q83-(+Q83*AI84)),IF(AD84="Impacto",AJ83,""))),"")</f>
        <v>0.48</v>
      </c>
      <c r="AK84" s="69">
        <f>IFERROR(IF(AND(AD83="Impacto",AD84="Impacto"),(AK83-(+AK83*AI84)),IF(AD84="Impacto",(W83-(+W83*AI84)),IF(AD84="Probabilidad",AK83,""))),"")</f>
        <v>0.30000000000000004</v>
      </c>
      <c r="AL84" s="10" t="s">
        <v>66</v>
      </c>
      <c r="AM84" s="10" t="s">
        <v>67</v>
      </c>
      <c r="AN84" s="10" t="s">
        <v>80</v>
      </c>
      <c r="AO84" s="952"/>
      <c r="AP84" s="952"/>
      <c r="AQ84" s="968"/>
      <c r="AR84" s="952"/>
      <c r="AS84" s="952"/>
      <c r="AT84" s="968"/>
      <c r="AU84" s="1096"/>
      <c r="AV84" s="968"/>
      <c r="AW84" s="803"/>
      <c r="AX84" s="1086"/>
      <c r="AY84" s="1086"/>
      <c r="AZ84" s="1090"/>
      <c r="BA84" s="1090"/>
      <c r="BB84" s="1092"/>
      <c r="BC84" s="1032"/>
      <c r="BD84" s="852"/>
      <c r="BE84" s="1020"/>
      <c r="BF84" s="1020"/>
      <c r="BG84" s="1020"/>
      <c r="BH84" s="1020"/>
      <c r="BI84" s="1020"/>
      <c r="BJ84" s="852"/>
      <c r="BK84" s="852"/>
      <c r="BL84" s="852"/>
    </row>
    <row r="85" spans="1:64" ht="105" x14ac:dyDescent="0.25">
      <c r="A85" s="1056"/>
      <c r="B85" s="1059"/>
      <c r="C85" s="1062"/>
      <c r="D85" s="1013"/>
      <c r="E85" s="946"/>
      <c r="F85" s="1016"/>
      <c r="G85" s="1035"/>
      <c r="H85" s="1068"/>
      <c r="I85" s="1044"/>
      <c r="J85" s="983"/>
      <c r="K85" s="1002"/>
      <c r="L85" s="852"/>
      <c r="M85" s="852"/>
      <c r="N85" s="1053"/>
      <c r="O85" s="1050"/>
      <c r="P85" s="803"/>
      <c r="Q85" s="955"/>
      <c r="R85" s="803"/>
      <c r="S85" s="955"/>
      <c r="T85" s="803"/>
      <c r="U85" s="955"/>
      <c r="V85" s="958"/>
      <c r="W85" s="955"/>
      <c r="X85" s="955"/>
      <c r="Y85" s="968"/>
      <c r="Z85" s="68">
        <v>3</v>
      </c>
      <c r="AA85" s="385" t="s">
        <v>936</v>
      </c>
      <c r="AB85" s="383" t="s">
        <v>165</v>
      </c>
      <c r="AC85" s="385" t="s">
        <v>851</v>
      </c>
      <c r="AD85" s="384" t="str">
        <f t="shared" si="8"/>
        <v>Probabilidad</v>
      </c>
      <c r="AE85" s="383" t="s">
        <v>907</v>
      </c>
      <c r="AF85" s="302">
        <f t="shared" si="9"/>
        <v>0.15</v>
      </c>
      <c r="AG85" s="383" t="s">
        <v>903</v>
      </c>
      <c r="AH85" s="302">
        <f t="shared" si="10"/>
        <v>0.15</v>
      </c>
      <c r="AI85" s="315">
        <f t="shared" si="11"/>
        <v>0.3</v>
      </c>
      <c r="AJ85" s="69">
        <f>IFERROR(IF(AND(AD84="Probabilidad",AD85="Probabilidad"),(AJ84-(+AJ84*AI85)),IF(AND(AD84="Impacto",AD85="Probabilidad"),(AJ83-(+AJ83*AI85)),IF(AD85="Impacto",AJ84,""))),"")</f>
        <v>0.33599999999999997</v>
      </c>
      <c r="AK85" s="69">
        <f>IFERROR(IF(AND(AD84="Impacto",AD85="Impacto"),(AK84-(+AK84*AI85)),IF(AND(AD84="Probabilidad",AD85="Impacto"),(AK83-(+AK83*AI85)),IF(AD85="Probabilidad",AK84,""))),"")</f>
        <v>0.30000000000000004</v>
      </c>
      <c r="AL85" s="10" t="s">
        <v>66</v>
      </c>
      <c r="AM85" s="10" t="s">
        <v>67</v>
      </c>
      <c r="AN85" s="10" t="s">
        <v>80</v>
      </c>
      <c r="AO85" s="952"/>
      <c r="AP85" s="952"/>
      <c r="AQ85" s="968"/>
      <c r="AR85" s="952"/>
      <c r="AS85" s="952"/>
      <c r="AT85" s="968"/>
      <c r="AU85" s="1096"/>
      <c r="AV85" s="968"/>
      <c r="AW85" s="803"/>
      <c r="AX85" s="1086"/>
      <c r="AY85" s="1086"/>
      <c r="AZ85" s="1090"/>
      <c r="BA85" s="1090"/>
      <c r="BB85" s="1092"/>
      <c r="BC85" s="1032"/>
      <c r="BD85" s="852"/>
      <c r="BE85" s="1020"/>
      <c r="BF85" s="1020"/>
      <c r="BG85" s="1020"/>
      <c r="BH85" s="1020"/>
      <c r="BI85" s="1020"/>
      <c r="BJ85" s="852"/>
      <c r="BK85" s="852"/>
      <c r="BL85" s="852"/>
    </row>
    <row r="86" spans="1:64" x14ac:dyDescent="0.25">
      <c r="A86" s="1056"/>
      <c r="B86" s="1059"/>
      <c r="C86" s="1062"/>
      <c r="D86" s="1013"/>
      <c r="E86" s="946"/>
      <c r="F86" s="1016"/>
      <c r="G86" s="1035"/>
      <c r="H86" s="1068"/>
      <c r="I86" s="1044"/>
      <c r="J86" s="983"/>
      <c r="K86" s="1002"/>
      <c r="L86" s="852"/>
      <c r="M86" s="852"/>
      <c r="N86" s="1053"/>
      <c r="O86" s="1050"/>
      <c r="P86" s="803"/>
      <c r="Q86" s="955"/>
      <c r="R86" s="803"/>
      <c r="S86" s="955"/>
      <c r="T86" s="803"/>
      <c r="U86" s="955"/>
      <c r="V86" s="958"/>
      <c r="W86" s="955"/>
      <c r="X86" s="955"/>
      <c r="Y86" s="968"/>
      <c r="Z86" s="68">
        <v>4</v>
      </c>
      <c r="AA86" s="385"/>
      <c r="AB86" s="383"/>
      <c r="AC86" s="385"/>
      <c r="AD86" s="384" t="str">
        <f t="shared" si="8"/>
        <v/>
      </c>
      <c r="AE86" s="383"/>
      <c r="AF86" s="302" t="str">
        <f t="shared" si="9"/>
        <v/>
      </c>
      <c r="AG86" s="383"/>
      <c r="AH86" s="302" t="str">
        <f t="shared" si="10"/>
        <v/>
      </c>
      <c r="AI86" s="315" t="str">
        <f t="shared" si="11"/>
        <v/>
      </c>
      <c r="AJ86" s="69" t="str">
        <f>IFERROR(IF(AND(AD85="Probabilidad",AD86="Probabilidad"),(AJ85-(+AJ85*AI86)),IF(AND(AD85="Impacto",AD86="Probabilidad"),(AJ84-(+AJ84*AI86)),IF(AD86="Impacto",AJ85,""))),"")</f>
        <v/>
      </c>
      <c r="AK86" s="69" t="str">
        <f>IFERROR(IF(AND(AD85="Impacto",AD86="Impacto"),(AK85-(+AK85*AI86)),IF(AND(AD85="Probabilidad",AD86="Impacto"),(AK84-(+AK84*AI86)),IF(AD86="Probabilidad",AK85,""))),"")</f>
        <v/>
      </c>
      <c r="AL86" s="19"/>
      <c r="AM86" s="19"/>
      <c r="AN86" s="19"/>
      <c r="AO86" s="952"/>
      <c r="AP86" s="952"/>
      <c r="AQ86" s="968"/>
      <c r="AR86" s="952"/>
      <c r="AS86" s="952"/>
      <c r="AT86" s="968"/>
      <c r="AU86" s="1096"/>
      <c r="AV86" s="968"/>
      <c r="AW86" s="803"/>
      <c r="AX86" s="1086"/>
      <c r="AY86" s="1086"/>
      <c r="AZ86" s="1090"/>
      <c r="BA86" s="1090"/>
      <c r="BB86" s="1092"/>
      <c r="BC86" s="1032"/>
      <c r="BD86" s="852"/>
      <c r="BE86" s="1020"/>
      <c r="BF86" s="1020"/>
      <c r="BG86" s="1020"/>
      <c r="BH86" s="1020"/>
      <c r="BI86" s="1020"/>
      <c r="BJ86" s="852"/>
      <c r="BK86" s="852"/>
      <c r="BL86" s="852"/>
    </row>
    <row r="87" spans="1:64" x14ac:dyDescent="0.25">
      <c r="A87" s="1056"/>
      <c r="B87" s="1059"/>
      <c r="C87" s="1062"/>
      <c r="D87" s="1013"/>
      <c r="E87" s="946"/>
      <c r="F87" s="1016"/>
      <c r="G87" s="1035"/>
      <c r="H87" s="1068"/>
      <c r="I87" s="1044"/>
      <c r="J87" s="983"/>
      <c r="K87" s="1002"/>
      <c r="L87" s="852"/>
      <c r="M87" s="852"/>
      <c r="N87" s="1053"/>
      <c r="O87" s="1050"/>
      <c r="P87" s="803"/>
      <c r="Q87" s="955"/>
      <c r="R87" s="803"/>
      <c r="S87" s="955"/>
      <c r="T87" s="803"/>
      <c r="U87" s="955"/>
      <c r="V87" s="958"/>
      <c r="W87" s="955"/>
      <c r="X87" s="955"/>
      <c r="Y87" s="968"/>
      <c r="Z87" s="68">
        <v>5</v>
      </c>
      <c r="AA87" s="385"/>
      <c r="AB87" s="383"/>
      <c r="AC87" s="385"/>
      <c r="AD87" s="384" t="str">
        <f t="shared" si="8"/>
        <v/>
      </c>
      <c r="AE87" s="383"/>
      <c r="AF87" s="302" t="str">
        <f t="shared" si="9"/>
        <v/>
      </c>
      <c r="AG87" s="383"/>
      <c r="AH87" s="302" t="str">
        <f t="shared" si="10"/>
        <v/>
      </c>
      <c r="AI87" s="315" t="str">
        <f t="shared" si="11"/>
        <v/>
      </c>
      <c r="AJ87" s="69" t="str">
        <f>IFERROR(IF(AND(AD86="Probabilidad",AD87="Probabilidad"),(AJ86-(+AJ86*AI87)),IF(AND(AD86="Impacto",AD87="Probabilidad"),(AJ85-(+AJ85*AI87)),IF(AD87="Impacto",AJ86,""))),"")</f>
        <v/>
      </c>
      <c r="AK87" s="69" t="str">
        <f>IFERROR(IF(AND(AD86="Impacto",AD87="Impacto"),(AK86-(+AK86*AI87)),IF(AND(AD86="Probabilidad",AD87="Impacto"),(AK85-(+AK85*AI87)),IF(AD87="Probabilidad",AK86,""))),"")</f>
        <v/>
      </c>
      <c r="AL87" s="19"/>
      <c r="AM87" s="19"/>
      <c r="AN87" s="19"/>
      <c r="AO87" s="952"/>
      <c r="AP87" s="952"/>
      <c r="AQ87" s="968"/>
      <c r="AR87" s="952"/>
      <c r="AS87" s="952"/>
      <c r="AT87" s="968"/>
      <c r="AU87" s="1096"/>
      <c r="AV87" s="968"/>
      <c r="AW87" s="803"/>
      <c r="AX87" s="1086"/>
      <c r="AY87" s="1086"/>
      <c r="AZ87" s="1090"/>
      <c r="BA87" s="1090"/>
      <c r="BB87" s="1092"/>
      <c r="BC87" s="1032"/>
      <c r="BD87" s="852"/>
      <c r="BE87" s="1020"/>
      <c r="BF87" s="1020"/>
      <c r="BG87" s="1020"/>
      <c r="BH87" s="1020"/>
      <c r="BI87" s="1020"/>
      <c r="BJ87" s="852"/>
      <c r="BK87" s="852"/>
      <c r="BL87" s="852"/>
    </row>
    <row r="88" spans="1:64" ht="15.75" thickBot="1" x14ac:dyDescent="0.3">
      <c r="A88" s="1056"/>
      <c r="B88" s="1059"/>
      <c r="C88" s="1062"/>
      <c r="D88" s="1014"/>
      <c r="E88" s="947"/>
      <c r="F88" s="1017"/>
      <c r="G88" s="1036"/>
      <c r="H88" s="1069"/>
      <c r="I88" s="1045"/>
      <c r="J88" s="984"/>
      <c r="K88" s="1003"/>
      <c r="L88" s="960"/>
      <c r="M88" s="960"/>
      <c r="N88" s="1054"/>
      <c r="O88" s="1051"/>
      <c r="P88" s="847"/>
      <c r="Q88" s="956"/>
      <c r="R88" s="847"/>
      <c r="S88" s="956"/>
      <c r="T88" s="847"/>
      <c r="U88" s="956"/>
      <c r="V88" s="959"/>
      <c r="W88" s="956"/>
      <c r="X88" s="956"/>
      <c r="Y88" s="969"/>
      <c r="Z88" s="60">
        <v>6</v>
      </c>
      <c r="AA88" s="387"/>
      <c r="AB88" s="388"/>
      <c r="AC88" s="387"/>
      <c r="AD88" s="389" t="str">
        <f t="shared" si="8"/>
        <v/>
      </c>
      <c r="AE88" s="397"/>
      <c r="AF88" s="303" t="str">
        <f t="shared" si="9"/>
        <v/>
      </c>
      <c r="AG88" s="397"/>
      <c r="AH88" s="303" t="str">
        <f t="shared" si="10"/>
        <v/>
      </c>
      <c r="AI88" s="61" t="str">
        <f t="shared" si="11"/>
        <v/>
      </c>
      <c r="AJ88" s="69" t="str">
        <f>IFERROR(IF(AND(AD87="Probabilidad",AD88="Probabilidad"),(AJ87-(+AJ87*AI88)),IF(AND(AD87="Impacto",AD88="Probabilidad"),(AJ86-(+AJ86*AI88)),IF(AD88="Impacto",AJ87,""))),"")</f>
        <v/>
      </c>
      <c r="AK88" s="69" t="str">
        <f>IFERROR(IF(AND(AD87="Impacto",AD88="Impacto"),(AK87-(+AK87*AI88)),IF(AND(AD87="Probabilidad",AD88="Impacto"),(AK86-(+AK86*AI88)),IF(AD88="Probabilidad",AK87,""))),"")</f>
        <v/>
      </c>
      <c r="AL88" s="20"/>
      <c r="AM88" s="20"/>
      <c r="AN88" s="20"/>
      <c r="AO88" s="953"/>
      <c r="AP88" s="953"/>
      <c r="AQ88" s="969"/>
      <c r="AR88" s="953"/>
      <c r="AS88" s="953"/>
      <c r="AT88" s="969"/>
      <c r="AU88" s="1097"/>
      <c r="AV88" s="1083"/>
      <c r="AW88" s="1084"/>
      <c r="AX88" s="1087"/>
      <c r="AY88" s="1087"/>
      <c r="AZ88" s="1091"/>
      <c r="BA88" s="1091"/>
      <c r="BB88" s="1093"/>
      <c r="BC88" s="1082"/>
      <c r="BD88" s="1080"/>
      <c r="BE88" s="1079"/>
      <c r="BF88" s="1079"/>
      <c r="BG88" s="1079"/>
      <c r="BH88" s="1079"/>
      <c r="BI88" s="1079"/>
      <c r="BJ88" s="1080"/>
      <c r="BK88" s="1080"/>
      <c r="BL88" s="1080"/>
    </row>
    <row r="89" spans="1:64" ht="71.25" customHeight="1" thickBot="1" x14ac:dyDescent="0.3">
      <c r="A89" s="1056"/>
      <c r="B89" s="1059"/>
      <c r="C89" s="1062"/>
      <c r="D89" s="1012" t="s">
        <v>840</v>
      </c>
      <c r="E89" s="945" t="s">
        <v>125</v>
      </c>
      <c r="F89" s="1015">
        <v>6</v>
      </c>
      <c r="G89" s="1064" t="s">
        <v>1616</v>
      </c>
      <c r="H89" s="1067" t="s">
        <v>99</v>
      </c>
      <c r="I89" s="1018" t="s">
        <v>1617</v>
      </c>
      <c r="J89" s="982" t="s">
        <v>16</v>
      </c>
      <c r="K89" s="1001" t="str">
        <f>CONCATENATE(" *",[23]Árbol_G!C150," *",[23]Árbol_G!E150," *",[23]Árbol_G!G150)</f>
        <v xml:space="preserve"> * * *</v>
      </c>
      <c r="L89" s="851" t="s">
        <v>937</v>
      </c>
      <c r="M89" s="851" t="s">
        <v>938</v>
      </c>
      <c r="N89" s="804"/>
      <c r="O89" s="970"/>
      <c r="P89" s="802" t="s">
        <v>898</v>
      </c>
      <c r="Q89" s="954">
        <f>IF(P89="Muy Alta",100%,IF(P89="Alta",80%,IF(P89="Media",60%,IF(P89="Baja",40%,IF(P89="Muy Baja",20%,"")))))</f>
        <v>0.8</v>
      </c>
      <c r="R89" s="802"/>
      <c r="S89" s="954" t="str">
        <f>IF(R89="Catastrófico",100%,IF(R89="Mayor",80%,IF(R89="Moderado",60%,IF(R89="Menor",40%,IF(R89="Leve",20%,"")))))</f>
        <v/>
      </c>
      <c r="T89" s="802" t="s">
        <v>9</v>
      </c>
      <c r="U89" s="954">
        <f>IF(T89="Catastrófico",100%,IF(T89="Mayor",80%,IF(T89="Moderado",60%,IF(T89="Menor",40%,IF(T89="Leve",20%,"")))))</f>
        <v>0.4</v>
      </c>
      <c r="V89" s="957" t="str">
        <f>IF(W89=100%,"Catastrófico",IF(W89=80%,"Mayor",IF(W89=60%,"Moderado",IF(W89=40%,"Menor",IF(W89=20%,"Leve","")))))</f>
        <v>Menor</v>
      </c>
      <c r="W89" s="954">
        <f>IF(AND(S89="",U89=""),"",MAX(S89,U89))</f>
        <v>0.4</v>
      </c>
      <c r="X89" s="954" t="str">
        <f>CONCATENATE(P89,V89)</f>
        <v>altaMenor</v>
      </c>
      <c r="Y89" s="967" t="str">
        <f>IF(X89="Muy AltaLeve","Alto",IF(X89="Muy AltaMenor","Alto",IF(X89="Muy AltaModerado","Alto",IF(X89="Muy AltaMayor","Alto",IF(X89="Muy AltaCatastrófico","Extremo",IF(X89="AltaLeve","Moderado",IF(X89="AltaMenor","Moderado",IF(X89="AltaModerado","Alto",IF(X89="AltaMayor","Alto",IF(X89="AltaCatastrófico","Extremo",IF(X89="MediaLeve","Moderado",IF(X89="MediaMenor","Moderado",IF(X89="MediaModerado","Moderado",IF(X89="MediaMayor","Alto",IF(X89="MediaCatastrófico","Extremo",IF(X89="BajaLeve","Bajo",IF(X89="BajaMenor","Moderado",IF(X89="BajaModerado","Moderado",IF(X89="BajaMayor","Alto",IF(X89="BajaCatastrófico","Extremo",IF(X89="Muy BajaLeve","Bajo",IF(X89="Muy BajaMenor","Bajo",IF(X89="Muy BajaModerado","Moderado",IF(X89="Muy BajaMayor","Alto",IF(X89="Muy BajaCatastrófico","Extremo","")))))))))))))))))))))))))</f>
        <v>Moderado</v>
      </c>
      <c r="Z89" s="58">
        <v>1</v>
      </c>
      <c r="AA89" s="408" t="s">
        <v>913</v>
      </c>
      <c r="AB89" s="381" t="s">
        <v>170</v>
      </c>
      <c r="AC89" s="408" t="s">
        <v>939</v>
      </c>
      <c r="AD89" s="382" t="str">
        <f t="shared" si="8"/>
        <v>Probabilidad</v>
      </c>
      <c r="AE89" s="381" t="s">
        <v>907</v>
      </c>
      <c r="AF89" s="301">
        <f t="shared" si="9"/>
        <v>0.15</v>
      </c>
      <c r="AG89" s="381" t="s">
        <v>903</v>
      </c>
      <c r="AH89" s="301">
        <f t="shared" si="10"/>
        <v>0.15</v>
      </c>
      <c r="AI89" s="300">
        <f t="shared" si="11"/>
        <v>0.3</v>
      </c>
      <c r="AJ89" s="59">
        <f>IFERROR(IF(AD89="Probabilidad",(Q89-(+Q89*AI89)),IF(AD89="Impacto",Q89,"")),"")</f>
        <v>0.56000000000000005</v>
      </c>
      <c r="AK89" s="59">
        <f>IFERROR(IF(AD89="Impacto",(W89-(+W89*AI89)),IF(AD89="Probabilidad",W89,"")),"")</f>
        <v>0.4</v>
      </c>
      <c r="AL89" s="10" t="s">
        <v>66</v>
      </c>
      <c r="AM89" s="10" t="s">
        <v>67</v>
      </c>
      <c r="AN89" s="10" t="s">
        <v>80</v>
      </c>
      <c r="AO89" s="951">
        <f>Q89</f>
        <v>0.8</v>
      </c>
      <c r="AP89" s="951">
        <f>IF(AJ89="","",MIN(AJ89:AJ94))</f>
        <v>0.39200000000000002</v>
      </c>
      <c r="AQ89" s="967" t="str">
        <f>IFERROR(IF(AP89="","",IF(AP89&lt;=0.2,"Muy Baja",IF(AP89&lt;=0.4,"Baja",IF(AP89&lt;=0.6,"Media",IF(AP89&lt;=0.8,"Alta","Muy Alta"))))),"")</f>
        <v>Baja</v>
      </c>
      <c r="AR89" s="951">
        <f>W89</f>
        <v>0.4</v>
      </c>
      <c r="AS89" s="951">
        <f>IF(AK89="","",MIN(AK89:AK94))</f>
        <v>0.30000000000000004</v>
      </c>
      <c r="AT89" s="1095" t="str">
        <f>IFERROR(IF(AS89="","",IF(AS89&lt;=0.2,"Leve",IF(AS89&lt;=0.4,"Menor",IF(AS89&lt;=0.6,"Moderado",IF(AS89&lt;=0.8,"Mayor","Catastrófico"))))),"")</f>
        <v>Menor</v>
      </c>
      <c r="AU89" s="1102" t="str">
        <f>Y89</f>
        <v>Moderado</v>
      </c>
      <c r="AV89" s="967" t="str">
        <f>IFERROR(IF(OR(AND(AQ89="Muy Baja",AT89="Leve"),AND(AQ89="Muy Baja",AT89="Menor"),AND(AQ89="Baja",AT89="Leve")),"Bajo",IF(OR(AND(AQ89="Muy baja",AT89="Moderado"),AND(AQ89="Baja",AT89="Menor"),AND(AQ89="Baja",AT89="Moderado"),AND(AQ89="Media",AT89="Leve"),AND(AQ89="Media",AT89="Menor"),AND(AQ89="Media",AT89="Moderado"),AND(AQ89="Alta",AT89="Leve"),AND(AQ89="Alta",AT89="Menor")),"Moderado",IF(OR(AND(AQ89="Muy Baja",AT89="Mayor"),AND(AQ89="Baja",AT89="Mayor"),AND(AQ89="Media",AT89="Mayor"),AND(AQ89="Alta",AT89="Moderado"),AND(AQ89="Alta",AT89="Mayor"),AND(AQ89="Muy Alta",AT89="Leve"),AND(AQ89="Muy Alta",AT89="Menor"),AND(AQ89="Muy Alta",AT89="Moderado"),AND(AQ89="Muy Alta",AT89="Mayor")),"Alto",IF(OR(AND(AQ89="Muy Baja",AT89="Catastrófico"),AND(AQ89="Baja",AT89="Catastrófico"),AND(AQ89="Media",AT89="Catastrófico"),AND(AQ89="Alta",AT89="Catastrófico"),AND(AQ89="Muy Alta",AT89="Catastrófico")),"Extremo","")))),"")</f>
        <v>Moderado</v>
      </c>
      <c r="AW89" s="802" t="s">
        <v>167</v>
      </c>
      <c r="AX89" s="1105" t="s">
        <v>1618</v>
      </c>
      <c r="AY89" s="1105" t="s">
        <v>1619</v>
      </c>
      <c r="AZ89" s="1115" t="s">
        <v>933</v>
      </c>
      <c r="BA89" s="1115" t="s">
        <v>1620</v>
      </c>
      <c r="BB89" s="1098" t="s">
        <v>1567</v>
      </c>
      <c r="BC89" s="1073"/>
      <c r="BD89" s="855"/>
      <c r="BE89" s="1039"/>
      <c r="BF89" s="1039"/>
      <c r="BG89" s="1039"/>
      <c r="BH89" s="1039"/>
      <c r="BI89" s="1039"/>
      <c r="BJ89" s="1111"/>
      <c r="BK89" s="1114"/>
      <c r="BL89" s="1108"/>
    </row>
    <row r="90" spans="1:64" ht="75.75" thickBot="1" x14ac:dyDescent="0.3">
      <c r="A90" s="1056"/>
      <c r="B90" s="1059"/>
      <c r="C90" s="1062"/>
      <c r="D90" s="1013"/>
      <c r="E90" s="946"/>
      <c r="F90" s="1016"/>
      <c r="G90" s="1065"/>
      <c r="H90" s="1068"/>
      <c r="I90" s="952"/>
      <c r="J90" s="983"/>
      <c r="K90" s="1002"/>
      <c r="L90" s="852"/>
      <c r="M90" s="852"/>
      <c r="N90" s="805"/>
      <c r="O90" s="971"/>
      <c r="P90" s="803"/>
      <c r="Q90" s="955"/>
      <c r="R90" s="803"/>
      <c r="S90" s="955"/>
      <c r="T90" s="803"/>
      <c r="U90" s="955"/>
      <c r="V90" s="958"/>
      <c r="W90" s="955"/>
      <c r="X90" s="955"/>
      <c r="Y90" s="968"/>
      <c r="Z90" s="68">
        <v>2</v>
      </c>
      <c r="AA90" s="408" t="s">
        <v>913</v>
      </c>
      <c r="AB90" s="381" t="s">
        <v>170</v>
      </c>
      <c r="AC90" s="408" t="s">
        <v>939</v>
      </c>
      <c r="AD90" s="384" t="str">
        <f t="shared" si="8"/>
        <v>Impacto</v>
      </c>
      <c r="AE90" s="383" t="s">
        <v>908</v>
      </c>
      <c r="AF90" s="302">
        <f t="shared" si="9"/>
        <v>0.1</v>
      </c>
      <c r="AG90" s="383" t="s">
        <v>903</v>
      </c>
      <c r="AH90" s="302">
        <f t="shared" si="10"/>
        <v>0.15</v>
      </c>
      <c r="AI90" s="315">
        <f t="shared" si="11"/>
        <v>0.25</v>
      </c>
      <c r="AJ90" s="69">
        <f>IFERROR(IF(AND(AD89="Probabilidad",AD90="Probabilidad"),(AJ89-(+AJ89*AI90)),IF(AD90="Probabilidad",(Q89-(+Q89*AI90)),IF(AD90="Impacto",AJ89,""))),"")</f>
        <v>0.56000000000000005</v>
      </c>
      <c r="AK90" s="69">
        <f>IFERROR(IF(AND(AD89="Impacto",AD90="Impacto"),(AK89-(+AK89*AI90)),IF(AD90="Impacto",(W89-(+W89*AI90)),IF(AD90="Probabilidad",AK89,""))),"")</f>
        <v>0.30000000000000004</v>
      </c>
      <c r="AL90" s="10" t="s">
        <v>66</v>
      </c>
      <c r="AM90" s="10" t="s">
        <v>67</v>
      </c>
      <c r="AN90" s="10" t="s">
        <v>80</v>
      </c>
      <c r="AO90" s="952"/>
      <c r="AP90" s="952"/>
      <c r="AQ90" s="968"/>
      <c r="AR90" s="952"/>
      <c r="AS90" s="952"/>
      <c r="AT90" s="1096"/>
      <c r="AU90" s="1103"/>
      <c r="AV90" s="968"/>
      <c r="AW90" s="803"/>
      <c r="AX90" s="1106"/>
      <c r="AY90" s="1106"/>
      <c r="AZ90" s="1032"/>
      <c r="BA90" s="1032"/>
      <c r="BB90" s="1099"/>
      <c r="BC90" s="1032"/>
      <c r="BD90" s="852"/>
      <c r="BE90" s="1020"/>
      <c r="BF90" s="1020"/>
      <c r="BG90" s="1020"/>
      <c r="BH90" s="1020"/>
      <c r="BI90" s="1020"/>
      <c r="BJ90" s="1112"/>
      <c r="BK90" s="1112"/>
      <c r="BL90" s="1109"/>
    </row>
    <row r="91" spans="1:64" ht="105" x14ac:dyDescent="0.25">
      <c r="A91" s="1056"/>
      <c r="B91" s="1059"/>
      <c r="C91" s="1062"/>
      <c r="D91" s="1013"/>
      <c r="E91" s="946"/>
      <c r="F91" s="1016"/>
      <c r="G91" s="1065"/>
      <c r="H91" s="1068"/>
      <c r="I91" s="952"/>
      <c r="J91" s="983"/>
      <c r="K91" s="1002"/>
      <c r="L91" s="852"/>
      <c r="M91" s="852"/>
      <c r="N91" s="805"/>
      <c r="O91" s="971"/>
      <c r="P91" s="803"/>
      <c r="Q91" s="955"/>
      <c r="R91" s="803"/>
      <c r="S91" s="955"/>
      <c r="T91" s="803"/>
      <c r="U91" s="955"/>
      <c r="V91" s="958"/>
      <c r="W91" s="955"/>
      <c r="X91" s="955"/>
      <c r="Y91" s="968"/>
      <c r="Z91" s="68">
        <v>3</v>
      </c>
      <c r="AA91" s="385" t="s">
        <v>936</v>
      </c>
      <c r="AB91" s="381" t="s">
        <v>165</v>
      </c>
      <c r="AC91" s="385" t="s">
        <v>851</v>
      </c>
      <c r="AD91" s="384" t="str">
        <f t="shared" si="8"/>
        <v>Probabilidad</v>
      </c>
      <c r="AE91" s="383" t="s">
        <v>907</v>
      </c>
      <c r="AF91" s="302">
        <f t="shared" si="9"/>
        <v>0.15</v>
      </c>
      <c r="AG91" s="383" t="s">
        <v>903</v>
      </c>
      <c r="AH91" s="302">
        <f t="shared" si="10"/>
        <v>0.15</v>
      </c>
      <c r="AI91" s="315">
        <f t="shared" si="11"/>
        <v>0.3</v>
      </c>
      <c r="AJ91" s="69">
        <f>IFERROR(IF(AND(AD90="Probabilidad",AD91="Probabilidad"),(AJ90-(+AJ90*AI91)),IF(AND(AD90="Impacto",AD91="Probabilidad"),(AJ89-(+AJ89*AI91)),IF(AD91="Impacto",AJ90,""))),"")</f>
        <v>0.39200000000000002</v>
      </c>
      <c r="AK91" s="69">
        <f>IFERROR(IF(AND(AD90="Impacto",AD91="Impacto"),(AK90-(+AK90*AI91)),IF(AND(AD90="Probabilidad",AD91="Impacto"),(AK89-(+AK89*AI91)),IF(AD91="Probabilidad",AK90,""))),"")</f>
        <v>0.30000000000000004</v>
      </c>
      <c r="AL91" s="10" t="s">
        <v>66</v>
      </c>
      <c r="AM91" s="10" t="s">
        <v>67</v>
      </c>
      <c r="AN91" s="10" t="s">
        <v>80</v>
      </c>
      <c r="AO91" s="952"/>
      <c r="AP91" s="952"/>
      <c r="AQ91" s="968"/>
      <c r="AR91" s="952"/>
      <c r="AS91" s="952"/>
      <c r="AT91" s="1096"/>
      <c r="AU91" s="1103"/>
      <c r="AV91" s="968"/>
      <c r="AW91" s="803"/>
      <c r="AX91" s="1106"/>
      <c r="AY91" s="1106"/>
      <c r="AZ91" s="1032"/>
      <c r="BA91" s="1032"/>
      <c r="BB91" s="1099"/>
      <c r="BC91" s="1032"/>
      <c r="BD91" s="852"/>
      <c r="BE91" s="1020"/>
      <c r="BF91" s="1020"/>
      <c r="BG91" s="1020"/>
      <c r="BH91" s="1020"/>
      <c r="BI91" s="1020"/>
      <c r="BJ91" s="1112"/>
      <c r="BK91" s="1112"/>
      <c r="BL91" s="1109"/>
    </row>
    <row r="92" spans="1:64" x14ac:dyDescent="0.25">
      <c r="A92" s="1056"/>
      <c r="B92" s="1059"/>
      <c r="C92" s="1062"/>
      <c r="D92" s="1013"/>
      <c r="E92" s="946"/>
      <c r="F92" s="1016"/>
      <c r="G92" s="1065"/>
      <c r="H92" s="1068"/>
      <c r="I92" s="952"/>
      <c r="J92" s="983"/>
      <c r="K92" s="1002"/>
      <c r="L92" s="852"/>
      <c r="M92" s="852"/>
      <c r="N92" s="805"/>
      <c r="O92" s="971"/>
      <c r="P92" s="803"/>
      <c r="Q92" s="955"/>
      <c r="R92" s="803"/>
      <c r="S92" s="955"/>
      <c r="T92" s="803"/>
      <c r="U92" s="955"/>
      <c r="V92" s="958"/>
      <c r="W92" s="955"/>
      <c r="X92" s="955"/>
      <c r="Y92" s="968"/>
      <c r="Z92" s="68">
        <v>4</v>
      </c>
      <c r="AA92" s="385"/>
      <c r="AB92" s="383"/>
      <c r="AC92" s="385"/>
      <c r="AD92" s="384" t="str">
        <f t="shared" si="8"/>
        <v/>
      </c>
      <c r="AE92" s="383"/>
      <c r="AF92" s="302" t="str">
        <f t="shared" si="9"/>
        <v/>
      </c>
      <c r="AG92" s="383"/>
      <c r="AH92" s="302" t="str">
        <f t="shared" si="10"/>
        <v/>
      </c>
      <c r="AI92" s="315" t="str">
        <f t="shared" si="11"/>
        <v/>
      </c>
      <c r="AJ92" s="69" t="str">
        <f>IFERROR(IF(AND(AD91="Probabilidad",AD92="Probabilidad"),(AJ91-(+AJ91*AI92)),IF(AND(AD91="Impacto",AD92="Probabilidad"),(AJ90-(+AJ90*AI92)),IF(AD92="Impacto",AJ91,""))),"")</f>
        <v/>
      </c>
      <c r="AK92" s="69" t="str">
        <f>IFERROR(IF(AND(AD91="Impacto",AD92="Impacto"),(AK91-(+AK91*AI92)),IF(AND(AD91="Probabilidad",AD92="Impacto"),(AK90-(+AK90*AI92)),IF(AD92="Probabilidad",AK91,""))),"")</f>
        <v/>
      </c>
      <c r="AL92" s="19"/>
      <c r="AM92" s="19"/>
      <c r="AN92" s="19"/>
      <c r="AO92" s="952"/>
      <c r="AP92" s="952"/>
      <c r="AQ92" s="968"/>
      <c r="AR92" s="952"/>
      <c r="AS92" s="952"/>
      <c r="AT92" s="1096"/>
      <c r="AU92" s="1103"/>
      <c r="AV92" s="968"/>
      <c r="AW92" s="803"/>
      <c r="AX92" s="1106"/>
      <c r="AY92" s="1106"/>
      <c r="AZ92" s="1032"/>
      <c r="BA92" s="1032"/>
      <c r="BB92" s="1099"/>
      <c r="BC92" s="1032"/>
      <c r="BD92" s="852"/>
      <c r="BE92" s="1020"/>
      <c r="BF92" s="1020"/>
      <c r="BG92" s="1020"/>
      <c r="BH92" s="1020"/>
      <c r="BI92" s="1020"/>
      <c r="BJ92" s="1112"/>
      <c r="BK92" s="1112"/>
      <c r="BL92" s="1109"/>
    </row>
    <row r="93" spans="1:64" x14ac:dyDescent="0.25">
      <c r="A93" s="1056"/>
      <c r="B93" s="1059"/>
      <c r="C93" s="1062"/>
      <c r="D93" s="1013"/>
      <c r="E93" s="946"/>
      <c r="F93" s="1016"/>
      <c r="G93" s="1065"/>
      <c r="H93" s="1068"/>
      <c r="I93" s="952"/>
      <c r="J93" s="983"/>
      <c r="K93" s="1002"/>
      <c r="L93" s="852"/>
      <c r="M93" s="852"/>
      <c r="N93" s="805"/>
      <c r="O93" s="971"/>
      <c r="P93" s="803"/>
      <c r="Q93" s="955"/>
      <c r="R93" s="803"/>
      <c r="S93" s="955"/>
      <c r="T93" s="803"/>
      <c r="U93" s="955"/>
      <c r="V93" s="958"/>
      <c r="W93" s="955"/>
      <c r="X93" s="955"/>
      <c r="Y93" s="968"/>
      <c r="Z93" s="68">
        <v>5</v>
      </c>
      <c r="AA93" s="385"/>
      <c r="AB93" s="383"/>
      <c r="AC93" s="385"/>
      <c r="AD93" s="384" t="str">
        <f t="shared" si="8"/>
        <v/>
      </c>
      <c r="AE93" s="383"/>
      <c r="AF93" s="302" t="str">
        <f t="shared" si="9"/>
        <v/>
      </c>
      <c r="AG93" s="383"/>
      <c r="AH93" s="302" t="str">
        <f t="shared" si="10"/>
        <v/>
      </c>
      <c r="AI93" s="315" t="str">
        <f t="shared" si="11"/>
        <v/>
      </c>
      <c r="AJ93" s="69" t="str">
        <f>IFERROR(IF(AND(AD92="Probabilidad",AD93="Probabilidad"),(AJ92-(+AJ92*AI93)),IF(AND(AD92="Impacto",AD93="Probabilidad"),(AJ91-(+AJ91*AI93)),IF(AD93="Impacto",AJ92,""))),"")</f>
        <v/>
      </c>
      <c r="AK93" s="69" t="str">
        <f>IFERROR(IF(AND(AD92="Impacto",AD93="Impacto"),(AK92-(+AK92*AI93)),IF(AND(AD92="Probabilidad",AD93="Impacto"),(AK91-(+AK91*AI93)),IF(AD93="Probabilidad",AK92,""))),"")</f>
        <v/>
      </c>
      <c r="AL93" s="19"/>
      <c r="AM93" s="19"/>
      <c r="AN93" s="19"/>
      <c r="AO93" s="952"/>
      <c r="AP93" s="952"/>
      <c r="AQ93" s="968"/>
      <c r="AR93" s="952"/>
      <c r="AS93" s="952"/>
      <c r="AT93" s="1096"/>
      <c r="AU93" s="1103"/>
      <c r="AV93" s="968"/>
      <c r="AW93" s="803"/>
      <c r="AX93" s="1106"/>
      <c r="AY93" s="1106"/>
      <c r="AZ93" s="1032"/>
      <c r="BA93" s="1032"/>
      <c r="BB93" s="1099"/>
      <c r="BC93" s="1032"/>
      <c r="BD93" s="852"/>
      <c r="BE93" s="1020"/>
      <c r="BF93" s="1020"/>
      <c r="BG93" s="1020"/>
      <c r="BH93" s="1020"/>
      <c r="BI93" s="1020"/>
      <c r="BJ93" s="1112"/>
      <c r="BK93" s="1112"/>
      <c r="BL93" s="1109"/>
    </row>
    <row r="94" spans="1:64" ht="15.75" thickBot="1" x14ac:dyDescent="0.3">
      <c r="A94" s="1056"/>
      <c r="B94" s="1059"/>
      <c r="C94" s="1062"/>
      <c r="D94" s="1014"/>
      <c r="E94" s="947"/>
      <c r="F94" s="1017"/>
      <c r="G94" s="1066"/>
      <c r="H94" s="1069"/>
      <c r="I94" s="953"/>
      <c r="J94" s="984"/>
      <c r="K94" s="1003"/>
      <c r="L94" s="960"/>
      <c r="M94" s="960"/>
      <c r="N94" s="806"/>
      <c r="O94" s="972"/>
      <c r="P94" s="847"/>
      <c r="Q94" s="956"/>
      <c r="R94" s="847"/>
      <c r="S94" s="956"/>
      <c r="T94" s="847"/>
      <c r="U94" s="956"/>
      <c r="V94" s="959"/>
      <c r="W94" s="956"/>
      <c r="X94" s="956"/>
      <c r="Y94" s="969"/>
      <c r="Z94" s="60">
        <v>6</v>
      </c>
      <c r="AA94" s="387"/>
      <c r="AB94" s="388"/>
      <c r="AC94" s="387"/>
      <c r="AD94" s="391" t="str">
        <f t="shared" si="8"/>
        <v/>
      </c>
      <c r="AE94" s="388"/>
      <c r="AF94" s="303" t="str">
        <f t="shared" si="9"/>
        <v/>
      </c>
      <c r="AG94" s="388"/>
      <c r="AH94" s="303" t="str">
        <f t="shared" si="10"/>
        <v/>
      </c>
      <c r="AI94" s="61" t="str">
        <f t="shared" si="11"/>
        <v/>
      </c>
      <c r="AJ94" s="69" t="str">
        <f>IFERROR(IF(AND(AD93="Probabilidad",AD94="Probabilidad"),(AJ93-(+AJ93*AI94)),IF(AND(AD93="Impacto",AD94="Probabilidad"),(AJ92-(+AJ92*AI94)),IF(AD94="Impacto",AJ93,""))),"")</f>
        <v/>
      </c>
      <c r="AK94" s="69" t="str">
        <f>IFERROR(IF(AND(AD93="Impacto",AD94="Impacto"),(AK93-(+AK93*AI94)),IF(AND(AD93="Probabilidad",AD94="Impacto"),(AK92-(+AK92*AI94)),IF(AD94="Probabilidad",AK93,""))),"")</f>
        <v/>
      </c>
      <c r="AL94" s="20"/>
      <c r="AM94" s="20"/>
      <c r="AN94" s="20"/>
      <c r="AO94" s="953"/>
      <c r="AP94" s="953"/>
      <c r="AQ94" s="969"/>
      <c r="AR94" s="953"/>
      <c r="AS94" s="953"/>
      <c r="AT94" s="1101"/>
      <c r="AU94" s="1104"/>
      <c r="AV94" s="969"/>
      <c r="AW94" s="847"/>
      <c r="AX94" s="1107"/>
      <c r="AY94" s="1107"/>
      <c r="AZ94" s="1033"/>
      <c r="BA94" s="1033"/>
      <c r="BB94" s="1100"/>
      <c r="BC94" s="1033"/>
      <c r="BD94" s="960"/>
      <c r="BE94" s="1021"/>
      <c r="BF94" s="1021"/>
      <c r="BG94" s="1021"/>
      <c r="BH94" s="1021"/>
      <c r="BI94" s="1021"/>
      <c r="BJ94" s="1113"/>
      <c r="BK94" s="1113"/>
      <c r="BL94" s="1110"/>
    </row>
    <row r="95" spans="1:64" ht="90" customHeight="1" thickBot="1" x14ac:dyDescent="0.3">
      <c r="A95" s="1056"/>
      <c r="B95" s="1059"/>
      <c r="C95" s="1062"/>
      <c r="D95" s="1012" t="s">
        <v>840</v>
      </c>
      <c r="E95" s="945" t="s">
        <v>125</v>
      </c>
      <c r="F95" s="1015">
        <v>7</v>
      </c>
      <c r="G95" s="1034" t="s">
        <v>940</v>
      </c>
      <c r="H95" s="1067" t="s">
        <v>100</v>
      </c>
      <c r="I95" s="1043" t="s">
        <v>972</v>
      </c>
      <c r="J95" s="982" t="s">
        <v>16</v>
      </c>
      <c r="K95" s="1001" t="str">
        <f>CONCATENATE(" *",[23]Árbol_G!C167," *",[23]Árbol_G!E167," *",[23]Árbol_G!G167)</f>
        <v xml:space="preserve"> * * *</v>
      </c>
      <c r="L95" s="851" t="s">
        <v>941</v>
      </c>
      <c r="M95" s="851" t="s">
        <v>942</v>
      </c>
      <c r="N95" s="804"/>
      <c r="O95" s="970"/>
      <c r="P95" s="802" t="s">
        <v>898</v>
      </c>
      <c r="Q95" s="954">
        <f>IF(P95="Muy Alta",100%,IF(P95="Alta",80%,IF(P95="Media",60%,IF(P95="Baja",40%,IF(P95="Muy Baja",20%,"")))))</f>
        <v>0.8</v>
      </c>
      <c r="R95" s="802"/>
      <c r="S95" s="954" t="str">
        <f>IF(R95="Catastrófico",100%,IF(R95="Mayor",80%,IF(R95="Moderado",60%,IF(R95="Menor",40%,IF(R95="Leve",20%,"")))))</f>
        <v/>
      </c>
      <c r="T95" s="802" t="s">
        <v>912</v>
      </c>
      <c r="U95" s="954">
        <f>IF(T95="Catastrófico",100%,IF(T95="Mayor",80%,IF(T95="Moderado",60%,IF(T95="Menor",40%,IF(T95="Leve",20%,"")))))</f>
        <v>0.2</v>
      </c>
      <c r="V95" s="957" t="str">
        <f>IF(W95=100%,"Catastrófico",IF(W95=80%,"Mayor",IF(W95=60%,"Moderado",IF(W95=40%,"Menor",IF(W95=20%,"Leve","")))))</f>
        <v>Leve</v>
      </c>
      <c r="W95" s="954">
        <f>IF(AND(S95="",U95=""),"",MAX(S95,U95))</f>
        <v>0.2</v>
      </c>
      <c r="X95" s="954" t="str">
        <f>CONCATENATE(P95,V95)</f>
        <v>altaLeve</v>
      </c>
      <c r="Y95" s="967" t="str">
        <f>IF(X95="Muy AltaLeve","Alto",IF(X95="Muy AltaMenor","Alto",IF(X95="Muy AltaModerado","Alto",IF(X95="Muy AltaMayor","Alto",IF(X95="Muy AltaCatastrófico","Extremo",IF(X95="AltaLeve","Moderado",IF(X95="AltaMenor","Moderado",IF(X95="AltaModerado","Alto",IF(X95="AltaMayor","Alto",IF(X95="AltaCatastrófico","Extremo",IF(X95="MediaLeve","Moderado",IF(X95="MediaMenor","Moderado",IF(X95="MediaModerado","Moderado",IF(X95="MediaMayor","Alto",IF(X95="MediaCatastrófico","Extremo",IF(X95="BajaLeve","Bajo",IF(X95="BajaMenor","Moderado",IF(X95="BajaModerado","Moderado",IF(X95="BajaMayor","Alto",IF(X95="BajaCatastrófico","Extremo",IF(X95="Muy BajaLeve","Bajo",IF(X95="Muy BajaMenor","Bajo",IF(X95="Muy BajaModerado","Moderado",IF(X95="Muy BajaMayor","Alto",IF(X95="Muy BajaCatastrófico","Extremo","")))))))))))))))))))))))))</f>
        <v>Moderado</v>
      </c>
      <c r="Z95" s="58">
        <v>1</v>
      </c>
      <c r="AA95" s="385" t="s">
        <v>915</v>
      </c>
      <c r="AB95" s="381" t="s">
        <v>165</v>
      </c>
      <c r="AC95" s="385" t="s">
        <v>851</v>
      </c>
      <c r="AD95" s="396" t="str">
        <f t="shared" si="8"/>
        <v>Probabilidad</v>
      </c>
      <c r="AE95" s="409" t="s">
        <v>907</v>
      </c>
      <c r="AF95" s="301">
        <f t="shared" si="9"/>
        <v>0.15</v>
      </c>
      <c r="AG95" s="409" t="s">
        <v>903</v>
      </c>
      <c r="AH95" s="301">
        <f t="shared" si="10"/>
        <v>0.15</v>
      </c>
      <c r="AI95" s="300">
        <f t="shared" si="11"/>
        <v>0.3</v>
      </c>
      <c r="AJ95" s="59">
        <f>IFERROR(IF(AD95="Probabilidad",(Q95-(+Q95*AI95)),IF(AD95="Impacto",Q95,"")),"")</f>
        <v>0.56000000000000005</v>
      </c>
      <c r="AK95" s="59">
        <f>IFERROR(IF(AD95="Impacto",(W95-(+W95*AI95)),IF(AD95="Probabilidad",W95,"")),"")</f>
        <v>0.2</v>
      </c>
      <c r="AL95" s="10" t="s">
        <v>66</v>
      </c>
      <c r="AM95" s="10" t="s">
        <v>67</v>
      </c>
      <c r="AN95" s="10" t="s">
        <v>80</v>
      </c>
      <c r="AO95" s="951">
        <f>Q95</f>
        <v>0.8</v>
      </c>
      <c r="AP95" s="951">
        <f>IF(AJ95="","",MIN(AJ95:AJ100))</f>
        <v>0.33600000000000002</v>
      </c>
      <c r="AQ95" s="967" t="str">
        <f>IFERROR(IF(AP95="","",IF(AP95&lt;=0.2,"Muy Baja",IF(AP95&lt;=0.4,"Baja",IF(AP95&lt;=0.6,"Media",IF(AP95&lt;=0.8,"Alta","Muy Alta"))))),"")</f>
        <v>Baja</v>
      </c>
      <c r="AR95" s="951">
        <f>W95</f>
        <v>0.2</v>
      </c>
      <c r="AS95" s="951">
        <f>IF(AK95="","",MIN(AK95:AK100))</f>
        <v>0.2</v>
      </c>
      <c r="AT95" s="967" t="str">
        <f>IFERROR(IF(AS95="","",IF(AS95&lt;=0.2,"Leve",IF(AS95&lt;=0.4,"Menor",IF(AS95&lt;=0.6,"Moderado",IF(AS95&lt;=0.8,"Mayor","Catastrófico"))))),"")</f>
        <v>Leve</v>
      </c>
      <c r="AU95" s="967" t="str">
        <f>Y95</f>
        <v>Moderado</v>
      </c>
      <c r="AV95" s="967" t="str">
        <f>IFERROR(IF(OR(AND(AQ95="Muy Baja",AT95="Leve"),AND(AQ95="Muy Baja",AT95="Menor"),AND(AQ95="Baja",AT95="Leve")),"Bajo",IF(OR(AND(AQ95="Muy baja",AT95="Moderado"),AND(AQ95="Baja",AT95="Menor"),AND(AQ95="Baja",AT95="Moderado"),AND(AQ95="Media",AT95="Leve"),AND(AQ95="Media",AT95="Menor"),AND(AQ95="Media",AT95="Moderado"),AND(AQ95="Alta",AT95="Leve"),AND(AQ95="Alta",AT95="Menor")),"Moderado",IF(OR(AND(AQ95="Muy Baja",AT95="Mayor"),AND(AQ95="Baja",AT95="Mayor"),AND(AQ95="Media",AT95="Mayor"),AND(AQ95="Alta",AT95="Moderado"),AND(AQ95="Alta",AT95="Mayor"),AND(AQ95="Muy Alta",AT95="Leve"),AND(AQ95="Muy Alta",AT95="Menor"),AND(AQ95="Muy Alta",AT95="Moderado"),AND(AQ95="Muy Alta",AT95="Mayor")),"Alto",IF(OR(AND(AQ95="Muy Baja",AT95="Catastrófico"),AND(AQ95="Baja",AT95="Catastrófico"),AND(AQ95="Media",AT95="Catastrófico"),AND(AQ95="Alta",AT95="Catastrófico"),AND(AQ95="Muy Alta",AT95="Catastrófico")),"Extremo","")))),"")</f>
        <v>Bajo</v>
      </c>
      <c r="AW95" s="802" t="s">
        <v>82</v>
      </c>
      <c r="AX95" s="1081"/>
      <c r="AY95" s="1081"/>
      <c r="AZ95" s="1081"/>
      <c r="BA95" s="1081"/>
      <c r="BB95" s="1098"/>
      <c r="BC95" s="1081"/>
      <c r="BD95" s="851"/>
      <c r="BE95" s="1019"/>
      <c r="BF95" s="1019"/>
      <c r="BG95" s="1019"/>
      <c r="BH95" s="1019"/>
      <c r="BI95" s="1019"/>
      <c r="BJ95" s="851"/>
      <c r="BK95" s="851"/>
      <c r="BL95" s="1048"/>
    </row>
    <row r="96" spans="1:64" ht="120" x14ac:dyDescent="0.25">
      <c r="A96" s="1056"/>
      <c r="B96" s="1059"/>
      <c r="C96" s="1062"/>
      <c r="D96" s="1013"/>
      <c r="E96" s="946"/>
      <c r="F96" s="1016"/>
      <c r="G96" s="1035"/>
      <c r="H96" s="1068"/>
      <c r="I96" s="1044"/>
      <c r="J96" s="983"/>
      <c r="K96" s="1002"/>
      <c r="L96" s="852"/>
      <c r="M96" s="852"/>
      <c r="N96" s="805"/>
      <c r="O96" s="971"/>
      <c r="P96" s="803"/>
      <c r="Q96" s="955"/>
      <c r="R96" s="803"/>
      <c r="S96" s="955"/>
      <c r="T96" s="803"/>
      <c r="U96" s="955"/>
      <c r="V96" s="958"/>
      <c r="W96" s="955"/>
      <c r="X96" s="955"/>
      <c r="Y96" s="968"/>
      <c r="Z96" s="68">
        <v>2</v>
      </c>
      <c r="AA96" s="385" t="s">
        <v>943</v>
      </c>
      <c r="AB96" s="381" t="s">
        <v>170</v>
      </c>
      <c r="AC96" s="385" t="s">
        <v>944</v>
      </c>
      <c r="AD96" s="384" t="str">
        <f t="shared" si="8"/>
        <v>Probabilidad</v>
      </c>
      <c r="AE96" s="383" t="s">
        <v>902</v>
      </c>
      <c r="AF96" s="302">
        <f t="shared" si="9"/>
        <v>0.25</v>
      </c>
      <c r="AG96" s="383" t="s">
        <v>903</v>
      </c>
      <c r="AH96" s="302">
        <f t="shared" si="10"/>
        <v>0.15</v>
      </c>
      <c r="AI96" s="315">
        <f t="shared" si="11"/>
        <v>0.4</v>
      </c>
      <c r="AJ96" s="69">
        <f>IFERROR(IF(AND(AD95="Probabilidad",AD96="Probabilidad"),(AJ95-(+AJ95*AI96)),IF(AD96="Probabilidad",(Q95-(+Q95*AI96)),IF(AD96="Impacto",AJ95,""))),"")</f>
        <v>0.33600000000000002</v>
      </c>
      <c r="AK96" s="69">
        <f>IFERROR(IF(AND(AD95="Impacto",AD96="Impacto"),(AK95-(+AK95*AI96)),IF(AD96="Impacto",(W95-(W95*AI96)),IF(AD96="Probabilidad",AK95,""))),"")</f>
        <v>0.2</v>
      </c>
      <c r="AL96" s="10" t="s">
        <v>66</v>
      </c>
      <c r="AM96" s="10" t="s">
        <v>67</v>
      </c>
      <c r="AN96" s="10" t="s">
        <v>80</v>
      </c>
      <c r="AO96" s="952"/>
      <c r="AP96" s="952"/>
      <c r="AQ96" s="968"/>
      <c r="AR96" s="952"/>
      <c r="AS96" s="952"/>
      <c r="AT96" s="968"/>
      <c r="AU96" s="968"/>
      <c r="AV96" s="968"/>
      <c r="AW96" s="803"/>
      <c r="AX96" s="1032"/>
      <c r="AY96" s="1032"/>
      <c r="AZ96" s="1032"/>
      <c r="BA96" s="1032"/>
      <c r="BB96" s="1099"/>
      <c r="BC96" s="1032"/>
      <c r="BD96" s="852"/>
      <c r="BE96" s="1020"/>
      <c r="BF96" s="1020"/>
      <c r="BG96" s="1020"/>
      <c r="BH96" s="1020"/>
      <c r="BI96" s="1020"/>
      <c r="BJ96" s="852"/>
      <c r="BK96" s="852"/>
      <c r="BL96" s="1041"/>
    </row>
    <row r="97" spans="1:64" x14ac:dyDescent="0.25">
      <c r="A97" s="1056"/>
      <c r="B97" s="1059"/>
      <c r="C97" s="1062"/>
      <c r="D97" s="1013"/>
      <c r="E97" s="946"/>
      <c r="F97" s="1016"/>
      <c r="G97" s="1035"/>
      <c r="H97" s="1068"/>
      <c r="I97" s="1044"/>
      <c r="J97" s="983"/>
      <c r="K97" s="1002"/>
      <c r="L97" s="852"/>
      <c r="M97" s="852"/>
      <c r="N97" s="805"/>
      <c r="O97" s="971"/>
      <c r="P97" s="803"/>
      <c r="Q97" s="955"/>
      <c r="R97" s="803"/>
      <c r="S97" s="955"/>
      <c r="T97" s="803"/>
      <c r="U97" s="955"/>
      <c r="V97" s="958"/>
      <c r="W97" s="955"/>
      <c r="X97" s="955"/>
      <c r="Y97" s="968"/>
      <c r="Z97" s="68">
        <v>3</v>
      </c>
      <c r="AA97" s="385"/>
      <c r="AB97" s="383"/>
      <c r="AC97" s="385"/>
      <c r="AD97" s="384" t="str">
        <f t="shared" si="8"/>
        <v/>
      </c>
      <c r="AE97" s="383"/>
      <c r="AF97" s="302" t="str">
        <f t="shared" si="9"/>
        <v/>
      </c>
      <c r="AG97" s="383"/>
      <c r="AH97" s="302" t="str">
        <f t="shared" si="10"/>
        <v/>
      </c>
      <c r="AI97" s="315" t="str">
        <f t="shared" si="11"/>
        <v/>
      </c>
      <c r="AJ97" s="69" t="str">
        <f>IFERROR(IF(AND(AD96="Probabilidad",AD97="Probabilidad"),(AJ96-(+AJ96*AI97)),IF(AND(AD96="Impacto",AD97="Probabilidad"),(AJ95-(+AJ95*AI97)),IF(AD97="Impacto",AJ96,""))),"")</f>
        <v/>
      </c>
      <c r="AK97" s="69" t="str">
        <f>IFERROR(IF(AND(AD96="Impacto",AD97="Impacto"),(AK96-(+AK96*AI97)),IF(AND(AD96="Probabilidad",AD97="Impacto"),(AK95-(+AK95*AI97)),IF(AD97="Probabilidad",AK96,""))),"")</f>
        <v/>
      </c>
      <c r="AL97" s="19"/>
      <c r="AM97" s="19"/>
      <c r="AN97" s="19"/>
      <c r="AO97" s="952"/>
      <c r="AP97" s="952"/>
      <c r="AQ97" s="968"/>
      <c r="AR97" s="952"/>
      <c r="AS97" s="952"/>
      <c r="AT97" s="968"/>
      <c r="AU97" s="968"/>
      <c r="AV97" s="968"/>
      <c r="AW97" s="803"/>
      <c r="AX97" s="1032"/>
      <c r="AY97" s="1032"/>
      <c r="AZ97" s="1032"/>
      <c r="BA97" s="1032"/>
      <c r="BB97" s="1099"/>
      <c r="BC97" s="1032"/>
      <c r="BD97" s="852"/>
      <c r="BE97" s="1020"/>
      <c r="BF97" s="1020"/>
      <c r="BG97" s="1020"/>
      <c r="BH97" s="1020"/>
      <c r="BI97" s="1020"/>
      <c r="BJ97" s="852"/>
      <c r="BK97" s="852"/>
      <c r="BL97" s="1041"/>
    </row>
    <row r="98" spans="1:64" x14ac:dyDescent="0.25">
      <c r="A98" s="1056"/>
      <c r="B98" s="1059"/>
      <c r="C98" s="1062"/>
      <c r="D98" s="1013"/>
      <c r="E98" s="946"/>
      <c r="F98" s="1016"/>
      <c r="G98" s="1035"/>
      <c r="H98" s="1068"/>
      <c r="I98" s="1044"/>
      <c r="J98" s="983"/>
      <c r="K98" s="1002"/>
      <c r="L98" s="852"/>
      <c r="M98" s="852"/>
      <c r="N98" s="805"/>
      <c r="O98" s="971"/>
      <c r="P98" s="803"/>
      <c r="Q98" s="955"/>
      <c r="R98" s="803"/>
      <c r="S98" s="955"/>
      <c r="T98" s="803"/>
      <c r="U98" s="955"/>
      <c r="V98" s="958"/>
      <c r="W98" s="955"/>
      <c r="X98" s="955"/>
      <c r="Y98" s="968"/>
      <c r="Z98" s="68">
        <v>4</v>
      </c>
      <c r="AA98" s="385"/>
      <c r="AB98" s="383"/>
      <c r="AC98" s="385"/>
      <c r="AD98" s="384" t="str">
        <f t="shared" si="8"/>
        <v/>
      </c>
      <c r="AE98" s="383"/>
      <c r="AF98" s="302" t="str">
        <f t="shared" si="9"/>
        <v/>
      </c>
      <c r="AG98" s="383"/>
      <c r="AH98" s="302" t="str">
        <f t="shared" si="10"/>
        <v/>
      </c>
      <c r="AI98" s="315" t="str">
        <f t="shared" si="11"/>
        <v/>
      </c>
      <c r="AJ98" s="69" t="str">
        <f>IFERROR(IF(AND(AD97="Probabilidad",AD98="Probabilidad"),(AJ97-(+AJ97*AI98)),IF(AND(AD97="Impacto",AD98="Probabilidad"),(AJ96-(+AJ96*AI98)),IF(AD98="Impacto",AJ97,""))),"")</f>
        <v/>
      </c>
      <c r="AK98" s="69" t="str">
        <f>IFERROR(IF(AND(AD97="Impacto",AD98="Impacto"),(AK97-(+AK97*AI98)),IF(AND(AD97="Probabilidad",AD98="Impacto"),(AK96-(+AK96*AI98)),IF(AD98="Probabilidad",AK97,""))),"")</f>
        <v/>
      </c>
      <c r="AL98" s="19"/>
      <c r="AM98" s="19"/>
      <c r="AN98" s="19"/>
      <c r="AO98" s="952"/>
      <c r="AP98" s="952"/>
      <c r="AQ98" s="968"/>
      <c r="AR98" s="952"/>
      <c r="AS98" s="952"/>
      <c r="AT98" s="968"/>
      <c r="AU98" s="968"/>
      <c r="AV98" s="968"/>
      <c r="AW98" s="803"/>
      <c r="AX98" s="1032"/>
      <c r="AY98" s="1032"/>
      <c r="AZ98" s="1032"/>
      <c r="BA98" s="1032"/>
      <c r="BB98" s="1099"/>
      <c r="BC98" s="1032"/>
      <c r="BD98" s="852"/>
      <c r="BE98" s="1020"/>
      <c r="BF98" s="1020"/>
      <c r="BG98" s="1020"/>
      <c r="BH98" s="1020"/>
      <c r="BI98" s="1020"/>
      <c r="BJ98" s="852"/>
      <c r="BK98" s="852"/>
      <c r="BL98" s="1041"/>
    </row>
    <row r="99" spans="1:64" x14ac:dyDescent="0.25">
      <c r="A99" s="1056"/>
      <c r="B99" s="1059"/>
      <c r="C99" s="1062"/>
      <c r="D99" s="1013"/>
      <c r="E99" s="946"/>
      <c r="F99" s="1016"/>
      <c r="G99" s="1035"/>
      <c r="H99" s="1068"/>
      <c r="I99" s="1044"/>
      <c r="J99" s="983"/>
      <c r="K99" s="1002"/>
      <c r="L99" s="852"/>
      <c r="M99" s="852"/>
      <c r="N99" s="805"/>
      <c r="O99" s="971"/>
      <c r="P99" s="803"/>
      <c r="Q99" s="955"/>
      <c r="R99" s="803"/>
      <c r="S99" s="955"/>
      <c r="T99" s="803"/>
      <c r="U99" s="955"/>
      <c r="V99" s="958"/>
      <c r="W99" s="955"/>
      <c r="X99" s="955"/>
      <c r="Y99" s="968"/>
      <c r="Z99" s="68">
        <v>5</v>
      </c>
      <c r="AA99" s="385"/>
      <c r="AB99" s="383"/>
      <c r="AC99" s="385"/>
      <c r="AD99" s="384" t="str">
        <f t="shared" si="8"/>
        <v/>
      </c>
      <c r="AE99" s="383"/>
      <c r="AF99" s="302" t="str">
        <f t="shared" si="9"/>
        <v/>
      </c>
      <c r="AG99" s="383"/>
      <c r="AH99" s="302" t="str">
        <f t="shared" si="10"/>
        <v/>
      </c>
      <c r="AI99" s="315" t="str">
        <f t="shared" si="11"/>
        <v/>
      </c>
      <c r="AJ99" s="69" t="str">
        <f>IFERROR(IF(AND(AD98="Probabilidad",AD99="Probabilidad"),(AJ98-(+AJ98*AI99)),IF(AND(AD98="Impacto",AD99="Probabilidad"),(AJ97-(+AJ97*AI99)),IF(AD99="Impacto",AJ98,""))),"")</f>
        <v/>
      </c>
      <c r="AK99" s="69" t="str">
        <f>IFERROR(IF(AND(AD98="Impacto",AD99="Impacto"),(AK98-(+AK98*AI99)),IF(AND(AD98="Probabilidad",AD99="Impacto"),(AK97-(+AK97*AI99)),IF(AD99="Probabilidad",AK98,""))),"")</f>
        <v/>
      </c>
      <c r="AL99" s="19"/>
      <c r="AM99" s="19"/>
      <c r="AN99" s="19"/>
      <c r="AO99" s="952"/>
      <c r="AP99" s="952"/>
      <c r="AQ99" s="968"/>
      <c r="AR99" s="952"/>
      <c r="AS99" s="952"/>
      <c r="AT99" s="968"/>
      <c r="AU99" s="968"/>
      <c r="AV99" s="968"/>
      <c r="AW99" s="803"/>
      <c r="AX99" s="1032"/>
      <c r="AY99" s="1032"/>
      <c r="AZ99" s="1032"/>
      <c r="BA99" s="1032"/>
      <c r="BB99" s="1099"/>
      <c r="BC99" s="1032"/>
      <c r="BD99" s="852"/>
      <c r="BE99" s="1020"/>
      <c r="BF99" s="1020"/>
      <c r="BG99" s="1020"/>
      <c r="BH99" s="1020"/>
      <c r="BI99" s="1020"/>
      <c r="BJ99" s="852"/>
      <c r="BK99" s="852"/>
      <c r="BL99" s="1041"/>
    </row>
    <row r="100" spans="1:64" ht="2.25" customHeight="1" thickBot="1" x14ac:dyDescent="0.3">
      <c r="A100" s="1056"/>
      <c r="B100" s="1059"/>
      <c r="C100" s="1062"/>
      <c r="D100" s="1014"/>
      <c r="E100" s="947"/>
      <c r="F100" s="1017"/>
      <c r="G100" s="1036"/>
      <c r="H100" s="1069"/>
      <c r="I100" s="1045"/>
      <c r="J100" s="984"/>
      <c r="K100" s="1003"/>
      <c r="L100" s="960"/>
      <c r="M100" s="960"/>
      <c r="N100" s="806"/>
      <c r="O100" s="972"/>
      <c r="P100" s="847"/>
      <c r="Q100" s="956"/>
      <c r="R100" s="847"/>
      <c r="S100" s="956"/>
      <c r="T100" s="847"/>
      <c r="U100" s="956"/>
      <c r="V100" s="959"/>
      <c r="W100" s="956"/>
      <c r="X100" s="956"/>
      <c r="Y100" s="969"/>
      <c r="Z100" s="60">
        <v>6</v>
      </c>
      <c r="AA100" s="387"/>
      <c r="AB100" s="388"/>
      <c r="AC100" s="387"/>
      <c r="AD100" s="389" t="str">
        <f t="shared" si="8"/>
        <v/>
      </c>
      <c r="AE100" s="397"/>
      <c r="AF100" s="303" t="str">
        <f t="shared" si="9"/>
        <v/>
      </c>
      <c r="AG100" s="397"/>
      <c r="AH100" s="303" t="str">
        <f t="shared" si="10"/>
        <v/>
      </c>
      <c r="AI100" s="61" t="str">
        <f t="shared" si="11"/>
        <v/>
      </c>
      <c r="AJ100" s="69" t="str">
        <f>IFERROR(IF(AND(AD99="Probabilidad",AD100="Probabilidad"),(AJ99-(+AJ99*AI100)),IF(AND(AD99="Impacto",AD100="Probabilidad"),(AJ98-(+AJ98*AI100)),IF(AD100="Impacto",AJ99,""))),"")</f>
        <v/>
      </c>
      <c r="AK100" s="69" t="str">
        <f>IFERROR(IF(AND(AD99="Impacto",AD100="Impacto"),(AK99-(+AK99*AI100)),IF(AND(AD99="Probabilidad",AD100="Impacto"),(AK98-(+AK98*AI100)),IF(AD100="Probabilidad",AK99,""))),"")</f>
        <v/>
      </c>
      <c r="AL100" s="20"/>
      <c r="AM100" s="20"/>
      <c r="AN100" s="20"/>
      <c r="AO100" s="953"/>
      <c r="AP100" s="953"/>
      <c r="AQ100" s="969"/>
      <c r="AR100" s="953"/>
      <c r="AS100" s="953"/>
      <c r="AT100" s="969"/>
      <c r="AU100" s="969"/>
      <c r="AV100" s="969"/>
      <c r="AW100" s="847"/>
      <c r="AX100" s="1033"/>
      <c r="AY100" s="1033"/>
      <c r="AZ100" s="1033"/>
      <c r="BA100" s="1033"/>
      <c r="BB100" s="1100"/>
      <c r="BC100" s="1033"/>
      <c r="BD100" s="960"/>
      <c r="BE100" s="1021"/>
      <c r="BF100" s="1021"/>
      <c r="BG100" s="1021"/>
      <c r="BH100" s="1021"/>
      <c r="BI100" s="1021"/>
      <c r="BJ100" s="960"/>
      <c r="BK100" s="960"/>
      <c r="BL100" s="1042"/>
    </row>
    <row r="101" spans="1:64" ht="90" customHeight="1" thickBot="1" x14ac:dyDescent="0.3">
      <c r="A101" s="1056"/>
      <c r="B101" s="1059"/>
      <c r="C101" s="1062"/>
      <c r="D101" s="1012" t="s">
        <v>840</v>
      </c>
      <c r="E101" s="945" t="s">
        <v>125</v>
      </c>
      <c r="F101" s="1015">
        <v>8</v>
      </c>
      <c r="G101" s="1034" t="s">
        <v>940</v>
      </c>
      <c r="H101" s="1067" t="s">
        <v>99</v>
      </c>
      <c r="I101" s="1043" t="s">
        <v>973</v>
      </c>
      <c r="J101" s="982" t="s">
        <v>16</v>
      </c>
      <c r="K101" s="1001" t="str">
        <f>CONCATENATE(" *",[23]Árbol_G!C184," *",[23]Árbol_G!E184," *",[23]Árbol_G!G184)</f>
        <v xml:space="preserve"> * * *</v>
      </c>
      <c r="L101" s="851" t="s">
        <v>945</v>
      </c>
      <c r="M101" s="851" t="s">
        <v>946</v>
      </c>
      <c r="N101" s="804"/>
      <c r="O101" s="970"/>
      <c r="P101" s="802" t="s">
        <v>71</v>
      </c>
      <c r="Q101" s="954">
        <f>IF(P101="Muy Alta",100%,IF(P101="Alta",80%,IF(P101="Media",60%,IF(P101="Baja",40%,IF(P101="Muy Baja",20%,"")))))</f>
        <v>0.4</v>
      </c>
      <c r="R101" s="802"/>
      <c r="S101" s="954" t="str">
        <f>IF(R101="Catastrófico",100%,IF(R101="Mayor",80%,IF(R101="Moderado",60%,IF(R101="Menor",40%,IF(R101="Leve",20%,"")))))</f>
        <v/>
      </c>
      <c r="T101" s="802" t="s">
        <v>919</v>
      </c>
      <c r="U101" s="954">
        <f>IF(T101="Catastrófico",100%,IF(T101="Mayor",80%,IF(T101="Moderado",60%,IF(T101="Menor",40%,IF(T101="Leve",20%,"")))))</f>
        <v>0.4</v>
      </c>
      <c r="V101" s="957" t="str">
        <f>IF(W101=100%,"Catastrófico",IF(W101=80%,"Mayor",IF(W101=60%,"Moderado",IF(W101=40%,"Menor",IF(W101=20%,"Leve","")))))</f>
        <v>Menor</v>
      </c>
      <c r="W101" s="954">
        <f>IF(AND(S101="",U101=""),"",MAX(S101,U101))</f>
        <v>0.4</v>
      </c>
      <c r="X101" s="954" t="str">
        <f>CONCATENATE(P101,V101)</f>
        <v>BajaMenor</v>
      </c>
      <c r="Y101" s="967" t="str">
        <f>IF(X101="Muy AltaLeve","Alto",IF(X101="Muy AltaMenor","Alto",IF(X101="Muy AltaModerado","Alto",IF(X101="Muy AltaMayor","Alto",IF(X101="Muy AltaCatastrófico","Extremo",IF(X101="AltaLeve","Moderado",IF(X101="AltaMenor","Moderado",IF(X101="AltaModerado","Alto",IF(X101="AltaMayor","Alto",IF(X101="AltaCatastrófico","Extremo",IF(X101="MediaLeve","Moderado",IF(X101="MediaMenor","Moderado",IF(X101="MediaModerado","Moderado",IF(X101="MediaMayor","Alto",IF(X101="MediaCatastrófico","Extremo",IF(X101="BajaLeve","Bajo",IF(X101="BajaMenor","Moderado",IF(X101="BajaModerado","Moderado",IF(X101="BajaMayor","Alto",IF(X101="BajaCatastrófico","Extremo",IF(X101="Muy BajaLeve","Bajo",IF(X101="Muy BajaMenor","Bajo",IF(X101="Muy BajaModerado","Moderado",IF(X101="Muy BajaMayor","Alto",IF(X101="Muy BajaCatastrófico","Extremo","")))))))))))))))))))))))))</f>
        <v>Moderado</v>
      </c>
      <c r="Z101" s="58">
        <v>1</v>
      </c>
      <c r="AA101" s="385" t="s">
        <v>915</v>
      </c>
      <c r="AB101" s="381" t="s">
        <v>165</v>
      </c>
      <c r="AC101" s="385" t="s">
        <v>851</v>
      </c>
      <c r="AD101" s="382" t="str">
        <f t="shared" si="8"/>
        <v>Probabilidad</v>
      </c>
      <c r="AE101" s="381" t="s">
        <v>907</v>
      </c>
      <c r="AF101" s="301">
        <f t="shared" si="9"/>
        <v>0.15</v>
      </c>
      <c r="AG101" s="381" t="s">
        <v>903</v>
      </c>
      <c r="AH101" s="301">
        <f t="shared" si="10"/>
        <v>0.15</v>
      </c>
      <c r="AI101" s="300">
        <f t="shared" si="11"/>
        <v>0.3</v>
      </c>
      <c r="AJ101" s="59">
        <f>IFERROR(IF(AD101="Probabilidad",(Q101-(+Q101*AI101)),IF(AD101="Impacto",Q101,"")),"")</f>
        <v>0.28000000000000003</v>
      </c>
      <c r="AK101" s="59">
        <f>IFERROR(IF(AD101="Impacto",(W101-(+W101*AI101)),IF(AD101="Probabilidad",W101,"")),"")</f>
        <v>0.4</v>
      </c>
      <c r="AL101" s="10" t="s">
        <v>66</v>
      </c>
      <c r="AM101" s="10" t="s">
        <v>67</v>
      </c>
      <c r="AN101" s="10" t="s">
        <v>80</v>
      </c>
      <c r="AO101" s="951">
        <f>Q101</f>
        <v>0.4</v>
      </c>
      <c r="AP101" s="951">
        <f>IF(AJ101="","",MIN(AJ101:AJ106))</f>
        <v>0.16800000000000001</v>
      </c>
      <c r="AQ101" s="967" t="str">
        <f>IFERROR(IF(AP101="","",IF(AP101&lt;=0.2,"Muy Baja",IF(AP101&lt;=0.4,"Baja",IF(AP101&lt;=0.6,"Media",IF(AP101&lt;=0.8,"Alta","Muy Alta"))))),"")</f>
        <v>Muy Baja</v>
      </c>
      <c r="AR101" s="951">
        <f>W101</f>
        <v>0.4</v>
      </c>
      <c r="AS101" s="951">
        <f>IF(AK101="","",MIN(AK101:AK106))</f>
        <v>0.4</v>
      </c>
      <c r="AT101" s="967" t="str">
        <f>IFERROR(IF(AS101="","",IF(AS101&lt;=0.2,"Leve",IF(AS101&lt;=0.4,"Menor",IF(AS101&lt;=0.6,"Moderado",IF(AS101&lt;=0.8,"Mayor","Catastrófico"))))),"")</f>
        <v>Menor</v>
      </c>
      <c r="AU101" s="967" t="str">
        <f>Y101</f>
        <v>Moderado</v>
      </c>
      <c r="AV101" s="967" t="str">
        <f>IFERROR(IF(OR(AND(AQ101="Muy Baja",AT101="Leve"),AND(AQ101="Muy Baja",AT101="Menor"),AND(AQ101="Baja",AT101="Leve")),"Bajo",IF(OR(AND(AQ101="Muy baja",AT101="Moderado"),AND(AQ101="Baja",AT101="Menor"),AND(AQ101="Baja",AT101="Moderado"),AND(AQ101="Media",AT101="Leve"),AND(AQ101="Media",AT101="Menor"),AND(AQ101="Media",AT101="Moderado"),AND(AQ101="Alta",AT101="Leve"),AND(AQ101="Alta",AT101="Menor")),"Moderado",IF(OR(AND(AQ101="Muy Baja",AT101="Mayor"),AND(AQ101="Baja",AT101="Mayor"),AND(AQ101="Media",AT101="Mayor"),AND(AQ101="Alta",AT101="Moderado"),AND(AQ101="Alta",AT101="Mayor"),AND(AQ101="Muy Alta",AT101="Leve"),AND(AQ101="Muy Alta",AT101="Menor"),AND(AQ101="Muy Alta",AT101="Moderado"),AND(AQ101="Muy Alta",AT101="Mayor")),"Alto",IF(OR(AND(AQ101="Muy Baja",AT101="Catastrófico"),AND(AQ101="Baja",AT101="Catastrófico"),AND(AQ101="Media",AT101="Catastrófico"),AND(AQ101="Alta",AT101="Catastrófico"),AND(AQ101="Muy Alta",AT101="Catastrófico")),"Extremo","")))),"")</f>
        <v>Bajo</v>
      </c>
      <c r="AW101" s="802" t="s">
        <v>82</v>
      </c>
      <c r="AX101" s="1081"/>
      <c r="AY101" s="1081"/>
      <c r="AZ101" s="1081"/>
      <c r="BA101" s="1081"/>
      <c r="BB101" s="1098"/>
      <c r="BC101" s="1081"/>
      <c r="BD101" s="851"/>
      <c r="BE101" s="1019"/>
      <c r="BF101" s="1019"/>
      <c r="BG101" s="1019"/>
      <c r="BH101" s="1019"/>
      <c r="BI101" s="1019"/>
      <c r="BJ101" s="851"/>
      <c r="BK101" s="851"/>
      <c r="BL101" s="1048"/>
    </row>
    <row r="102" spans="1:64" ht="105" x14ac:dyDescent="0.25">
      <c r="A102" s="1056"/>
      <c r="B102" s="1059"/>
      <c r="C102" s="1062"/>
      <c r="D102" s="1013"/>
      <c r="E102" s="946"/>
      <c r="F102" s="1016"/>
      <c r="G102" s="1035"/>
      <c r="H102" s="1068"/>
      <c r="I102" s="1044"/>
      <c r="J102" s="983"/>
      <c r="K102" s="1002"/>
      <c r="L102" s="852"/>
      <c r="M102" s="852"/>
      <c r="N102" s="805"/>
      <c r="O102" s="971"/>
      <c r="P102" s="803"/>
      <c r="Q102" s="955"/>
      <c r="R102" s="803"/>
      <c r="S102" s="955"/>
      <c r="T102" s="803"/>
      <c r="U102" s="955"/>
      <c r="V102" s="958"/>
      <c r="W102" s="955"/>
      <c r="X102" s="955"/>
      <c r="Y102" s="968"/>
      <c r="Z102" s="68">
        <v>2</v>
      </c>
      <c r="AA102" s="385" t="s">
        <v>947</v>
      </c>
      <c r="AB102" s="381" t="s">
        <v>170</v>
      </c>
      <c r="AC102" s="385" t="s">
        <v>948</v>
      </c>
      <c r="AD102" s="384" t="str">
        <f t="shared" si="8"/>
        <v>Probabilidad</v>
      </c>
      <c r="AE102" s="383" t="s">
        <v>902</v>
      </c>
      <c r="AF102" s="302">
        <f t="shared" si="9"/>
        <v>0.25</v>
      </c>
      <c r="AG102" s="383" t="s">
        <v>903</v>
      </c>
      <c r="AH102" s="302">
        <f t="shared" si="10"/>
        <v>0.15</v>
      </c>
      <c r="AI102" s="315">
        <f t="shared" si="11"/>
        <v>0.4</v>
      </c>
      <c r="AJ102" s="69">
        <f>IFERROR(IF(AND(AD101="Probabilidad",AD102="Probabilidad"),(AJ101-(+AJ101*AI102)),IF(AD102="Probabilidad",(Q101-(+Q101*AI102)),IF(AD102="Impacto",AJ101,""))),"")</f>
        <v>0.16800000000000001</v>
      </c>
      <c r="AK102" s="69">
        <f>IFERROR(IF(AND(AD101="Impacto",AD102="Impacto"),(AK101-(+AK101*AI102)),IF(AD102="Impacto",(W101-(W101*AI102)),IF(AD102="Probabilidad",AK101,""))),"")</f>
        <v>0.4</v>
      </c>
      <c r="AL102" s="10" t="s">
        <v>66</v>
      </c>
      <c r="AM102" s="10" t="s">
        <v>67</v>
      </c>
      <c r="AN102" s="10" t="s">
        <v>80</v>
      </c>
      <c r="AO102" s="952"/>
      <c r="AP102" s="952"/>
      <c r="AQ102" s="968"/>
      <c r="AR102" s="952"/>
      <c r="AS102" s="952"/>
      <c r="AT102" s="968"/>
      <c r="AU102" s="968"/>
      <c r="AV102" s="968"/>
      <c r="AW102" s="803"/>
      <c r="AX102" s="1032"/>
      <c r="AY102" s="1032"/>
      <c r="AZ102" s="1032"/>
      <c r="BA102" s="1032"/>
      <c r="BB102" s="1099"/>
      <c r="BC102" s="1032"/>
      <c r="BD102" s="852"/>
      <c r="BE102" s="1020"/>
      <c r="BF102" s="1020"/>
      <c r="BG102" s="1020"/>
      <c r="BH102" s="1020"/>
      <c r="BI102" s="1020"/>
      <c r="BJ102" s="852"/>
      <c r="BK102" s="852"/>
      <c r="BL102" s="1041"/>
    </row>
    <row r="103" spans="1:64" x14ac:dyDescent="0.25">
      <c r="A103" s="1056"/>
      <c r="B103" s="1059"/>
      <c r="C103" s="1062"/>
      <c r="D103" s="1013"/>
      <c r="E103" s="946"/>
      <c r="F103" s="1016"/>
      <c r="G103" s="1035"/>
      <c r="H103" s="1068"/>
      <c r="I103" s="1044"/>
      <c r="J103" s="983"/>
      <c r="K103" s="1002"/>
      <c r="L103" s="852"/>
      <c r="M103" s="852"/>
      <c r="N103" s="805"/>
      <c r="O103" s="971"/>
      <c r="P103" s="803"/>
      <c r="Q103" s="955"/>
      <c r="R103" s="803"/>
      <c r="S103" s="955"/>
      <c r="T103" s="803"/>
      <c r="U103" s="955"/>
      <c r="V103" s="958"/>
      <c r="W103" s="955"/>
      <c r="X103" s="955"/>
      <c r="Y103" s="968"/>
      <c r="Z103" s="68">
        <v>3</v>
      </c>
      <c r="AA103" s="385"/>
      <c r="AB103" s="383"/>
      <c r="AC103" s="385"/>
      <c r="AD103" s="384" t="str">
        <f t="shared" si="8"/>
        <v/>
      </c>
      <c r="AE103" s="383"/>
      <c r="AF103" s="302" t="str">
        <f t="shared" si="9"/>
        <v/>
      </c>
      <c r="AG103" s="383"/>
      <c r="AH103" s="302" t="str">
        <f t="shared" si="10"/>
        <v/>
      </c>
      <c r="AI103" s="315" t="str">
        <f t="shared" si="11"/>
        <v/>
      </c>
      <c r="AJ103" s="69" t="str">
        <f>IFERROR(IF(AND(AD102="Probabilidad",AD103="Probabilidad"),(AJ102-(+AJ102*AI103)),IF(AND(AD102="Impacto",AD103="Probabilidad"),(AJ101-(+AJ101*AI103)),IF(AD103="Impacto",AJ102,""))),"")</f>
        <v/>
      </c>
      <c r="AK103" s="69" t="str">
        <f>IFERROR(IF(AND(AD102="Impacto",AD103="Impacto"),(AK102-(+AK102*AI103)),IF(AND(AD102="Probabilidad",AD103="Impacto"),(AK101-(+AK101*AI103)),IF(AD103="Probabilidad",AK102,""))),"")</f>
        <v/>
      </c>
      <c r="AL103" s="19"/>
      <c r="AM103" s="19"/>
      <c r="AN103" s="19"/>
      <c r="AO103" s="952"/>
      <c r="AP103" s="952"/>
      <c r="AQ103" s="968"/>
      <c r="AR103" s="952"/>
      <c r="AS103" s="952"/>
      <c r="AT103" s="968"/>
      <c r="AU103" s="968"/>
      <c r="AV103" s="968"/>
      <c r="AW103" s="803"/>
      <c r="AX103" s="1032"/>
      <c r="AY103" s="1032"/>
      <c r="AZ103" s="1032"/>
      <c r="BA103" s="1032"/>
      <c r="BB103" s="1099"/>
      <c r="BC103" s="1032"/>
      <c r="BD103" s="852"/>
      <c r="BE103" s="1020"/>
      <c r="BF103" s="1020"/>
      <c r="BG103" s="1020"/>
      <c r="BH103" s="1020"/>
      <c r="BI103" s="1020"/>
      <c r="BJ103" s="852"/>
      <c r="BK103" s="852"/>
      <c r="BL103" s="1041"/>
    </row>
    <row r="104" spans="1:64" x14ac:dyDescent="0.25">
      <c r="A104" s="1056"/>
      <c r="B104" s="1059"/>
      <c r="C104" s="1062"/>
      <c r="D104" s="1013"/>
      <c r="E104" s="946"/>
      <c r="F104" s="1016"/>
      <c r="G104" s="1035"/>
      <c r="H104" s="1068"/>
      <c r="I104" s="1044"/>
      <c r="J104" s="983"/>
      <c r="K104" s="1002"/>
      <c r="L104" s="852"/>
      <c r="M104" s="852"/>
      <c r="N104" s="805"/>
      <c r="O104" s="971"/>
      <c r="P104" s="803"/>
      <c r="Q104" s="955"/>
      <c r="R104" s="803"/>
      <c r="S104" s="955"/>
      <c r="T104" s="803"/>
      <c r="U104" s="955"/>
      <c r="V104" s="958"/>
      <c r="W104" s="955"/>
      <c r="X104" s="955"/>
      <c r="Y104" s="968"/>
      <c r="Z104" s="68">
        <v>4</v>
      </c>
      <c r="AA104" s="385"/>
      <c r="AB104" s="383"/>
      <c r="AC104" s="385"/>
      <c r="AD104" s="384" t="str">
        <f t="shared" si="8"/>
        <v/>
      </c>
      <c r="AE104" s="383"/>
      <c r="AF104" s="302" t="str">
        <f t="shared" si="9"/>
        <v/>
      </c>
      <c r="AG104" s="383"/>
      <c r="AH104" s="302" t="str">
        <f t="shared" si="10"/>
        <v/>
      </c>
      <c r="AI104" s="315" t="str">
        <f t="shared" si="11"/>
        <v/>
      </c>
      <c r="AJ104" s="69" t="str">
        <f>IFERROR(IF(AND(AD103="Probabilidad",AD104="Probabilidad"),(AJ103-(+AJ103*AI104)),IF(AND(AD103="Impacto",AD104="Probabilidad"),(AJ102-(+AJ102*AI104)),IF(AD104="Impacto",AJ103,""))),"")</f>
        <v/>
      </c>
      <c r="AK104" s="71" t="str">
        <f>IFERROR(IF(AND(AD103="Impacto",AD104="Impacto"),(AK103-(+AK103*AI104)),IF(AND(AD103="Probabilidad",AD104="Impacto"),(AK102-(+AK102*AI104)),IF(AD104="Probabilidad",AK103,""))),"")</f>
        <v/>
      </c>
      <c r="AL104" s="19"/>
      <c r="AM104" s="19"/>
      <c r="AN104" s="19"/>
      <c r="AO104" s="952"/>
      <c r="AP104" s="952"/>
      <c r="AQ104" s="968"/>
      <c r="AR104" s="952"/>
      <c r="AS104" s="952"/>
      <c r="AT104" s="968"/>
      <c r="AU104" s="968"/>
      <c r="AV104" s="968"/>
      <c r="AW104" s="803"/>
      <c r="AX104" s="1032"/>
      <c r="AY104" s="1032"/>
      <c r="AZ104" s="1032"/>
      <c r="BA104" s="1032"/>
      <c r="BB104" s="1099"/>
      <c r="BC104" s="1032"/>
      <c r="BD104" s="852"/>
      <c r="BE104" s="1020"/>
      <c r="BF104" s="1020"/>
      <c r="BG104" s="1020"/>
      <c r="BH104" s="1020"/>
      <c r="BI104" s="1020"/>
      <c r="BJ104" s="852"/>
      <c r="BK104" s="852"/>
      <c r="BL104" s="1041"/>
    </row>
    <row r="105" spans="1:64" x14ac:dyDescent="0.25">
      <c r="A105" s="1056"/>
      <c r="B105" s="1059"/>
      <c r="C105" s="1062"/>
      <c r="D105" s="1013"/>
      <c r="E105" s="946"/>
      <c r="F105" s="1016"/>
      <c r="G105" s="1035"/>
      <c r="H105" s="1068"/>
      <c r="I105" s="1044"/>
      <c r="J105" s="983"/>
      <c r="K105" s="1002"/>
      <c r="L105" s="852"/>
      <c r="M105" s="852"/>
      <c r="N105" s="805"/>
      <c r="O105" s="971"/>
      <c r="P105" s="803"/>
      <c r="Q105" s="955"/>
      <c r="R105" s="803"/>
      <c r="S105" s="955"/>
      <c r="T105" s="803"/>
      <c r="U105" s="955"/>
      <c r="V105" s="958"/>
      <c r="W105" s="955"/>
      <c r="X105" s="955"/>
      <c r="Y105" s="968"/>
      <c r="Z105" s="68">
        <v>5</v>
      </c>
      <c r="AA105" s="385"/>
      <c r="AB105" s="383"/>
      <c r="AC105" s="385"/>
      <c r="AD105" s="384" t="str">
        <f t="shared" si="8"/>
        <v/>
      </c>
      <c r="AE105" s="383"/>
      <c r="AF105" s="302" t="str">
        <f t="shared" si="9"/>
        <v/>
      </c>
      <c r="AG105" s="383"/>
      <c r="AH105" s="302" t="str">
        <f t="shared" si="10"/>
        <v/>
      </c>
      <c r="AI105" s="315" t="str">
        <f t="shared" si="11"/>
        <v/>
      </c>
      <c r="AJ105" s="69" t="str">
        <f>IFERROR(IF(AND(AD104="Probabilidad",AD105="Probabilidad"),(AJ104-(+AJ104*AI105)),IF(AND(AD104="Impacto",AD105="Probabilidad"),(AJ103-(+AJ103*AI105)),IF(AD105="Impacto",AJ104,""))),"")</f>
        <v/>
      </c>
      <c r="AK105" s="69" t="str">
        <f>IFERROR(IF(AND(AD104="Impacto",AD105="Impacto"),(AK104-(+AK104*AI105)),IF(AND(AD104="Probabilidad",AD105="Impacto"),(AK103-(+AK103*AI105)),IF(AD105="Probabilidad",AK104,""))),"")</f>
        <v/>
      </c>
      <c r="AL105" s="19"/>
      <c r="AM105" s="19"/>
      <c r="AN105" s="19"/>
      <c r="AO105" s="952"/>
      <c r="AP105" s="952"/>
      <c r="AQ105" s="968"/>
      <c r="AR105" s="952"/>
      <c r="AS105" s="952"/>
      <c r="AT105" s="968"/>
      <c r="AU105" s="968"/>
      <c r="AV105" s="968"/>
      <c r="AW105" s="803"/>
      <c r="AX105" s="1032"/>
      <c r="AY105" s="1032"/>
      <c r="AZ105" s="1032"/>
      <c r="BA105" s="1032"/>
      <c r="BB105" s="1099"/>
      <c r="BC105" s="1032"/>
      <c r="BD105" s="852"/>
      <c r="BE105" s="1020"/>
      <c r="BF105" s="1020"/>
      <c r="BG105" s="1020"/>
      <c r="BH105" s="1020"/>
      <c r="BI105" s="1020"/>
      <c r="BJ105" s="852"/>
      <c r="BK105" s="852"/>
      <c r="BL105" s="1041"/>
    </row>
    <row r="106" spans="1:64" ht="15.75" thickBot="1" x14ac:dyDescent="0.3">
      <c r="A106" s="1056"/>
      <c r="B106" s="1059"/>
      <c r="C106" s="1062"/>
      <c r="D106" s="1014"/>
      <c r="E106" s="947"/>
      <c r="F106" s="1017"/>
      <c r="G106" s="1036"/>
      <c r="H106" s="1069"/>
      <c r="I106" s="1045"/>
      <c r="J106" s="984"/>
      <c r="K106" s="1003"/>
      <c r="L106" s="960"/>
      <c r="M106" s="960"/>
      <c r="N106" s="806"/>
      <c r="O106" s="972"/>
      <c r="P106" s="847"/>
      <c r="Q106" s="956"/>
      <c r="R106" s="847"/>
      <c r="S106" s="956"/>
      <c r="T106" s="847"/>
      <c r="U106" s="956"/>
      <c r="V106" s="959"/>
      <c r="W106" s="956"/>
      <c r="X106" s="956"/>
      <c r="Y106" s="969"/>
      <c r="Z106" s="60">
        <v>6</v>
      </c>
      <c r="AA106" s="387"/>
      <c r="AB106" s="388"/>
      <c r="AC106" s="387"/>
      <c r="AD106" s="391" t="str">
        <f t="shared" si="8"/>
        <v/>
      </c>
      <c r="AE106" s="388"/>
      <c r="AF106" s="303" t="str">
        <f t="shared" si="9"/>
        <v/>
      </c>
      <c r="AG106" s="388"/>
      <c r="AH106" s="303" t="str">
        <f t="shared" si="10"/>
        <v/>
      </c>
      <c r="AI106" s="61" t="str">
        <f t="shared" si="11"/>
        <v/>
      </c>
      <c r="AJ106" s="69" t="str">
        <f>IFERROR(IF(AND(AD105="Probabilidad",AD106="Probabilidad"),(AJ105-(+AJ105*AI106)),IF(AND(AD105="Impacto",AD106="Probabilidad"),(AJ104-(+AJ104*AI106)),IF(AD106="Impacto",AJ105,""))),"")</f>
        <v/>
      </c>
      <c r="AK106" s="69" t="str">
        <f>IFERROR(IF(AND(AD105="Impacto",AD106="Impacto"),(AK105-(+AK105*AI106)),IF(AND(AD105="Probabilidad",AD106="Impacto"),(AK104-(+AK104*AI106)),IF(AD106="Probabilidad",AK105,""))),"")</f>
        <v/>
      </c>
      <c r="AL106" s="20"/>
      <c r="AM106" s="20"/>
      <c r="AN106" s="20"/>
      <c r="AO106" s="953"/>
      <c r="AP106" s="953"/>
      <c r="AQ106" s="969"/>
      <c r="AR106" s="953"/>
      <c r="AS106" s="953"/>
      <c r="AT106" s="969"/>
      <c r="AU106" s="969"/>
      <c r="AV106" s="969"/>
      <c r="AW106" s="847"/>
      <c r="AX106" s="1033"/>
      <c r="AY106" s="1033"/>
      <c r="AZ106" s="1033"/>
      <c r="BA106" s="1033"/>
      <c r="BB106" s="1100"/>
      <c r="BC106" s="1033"/>
      <c r="BD106" s="960"/>
      <c r="BE106" s="1021"/>
      <c r="BF106" s="1021"/>
      <c r="BG106" s="1021"/>
      <c r="BH106" s="1021"/>
      <c r="BI106" s="1021"/>
      <c r="BJ106" s="960"/>
      <c r="BK106" s="960"/>
      <c r="BL106" s="1042"/>
    </row>
    <row r="107" spans="1:64" ht="90" customHeight="1" thickBot="1" x14ac:dyDescent="0.3">
      <c r="A107" s="1056"/>
      <c r="B107" s="1059"/>
      <c r="C107" s="1062"/>
      <c r="D107" s="1012" t="s">
        <v>840</v>
      </c>
      <c r="E107" s="945" t="s">
        <v>125</v>
      </c>
      <c r="F107" s="1015">
        <v>9</v>
      </c>
      <c r="G107" s="1034" t="s">
        <v>949</v>
      </c>
      <c r="H107" s="1067" t="s">
        <v>98</v>
      </c>
      <c r="I107" s="1043" t="s">
        <v>974</v>
      </c>
      <c r="J107" s="982" t="s">
        <v>16</v>
      </c>
      <c r="K107" s="1001" t="str">
        <f>CONCATENATE(" *",[23]Árbol_G!C201," *",[23]Árbol_G!E201," *",[23]Árbol_G!G201)</f>
        <v xml:space="preserve"> * * *</v>
      </c>
      <c r="L107" s="851" t="s">
        <v>950</v>
      </c>
      <c r="M107" s="851" t="s">
        <v>951</v>
      </c>
      <c r="N107" s="804"/>
      <c r="O107" s="970"/>
      <c r="P107" s="802" t="s">
        <v>71</v>
      </c>
      <c r="Q107" s="954">
        <f>IF(P107="Muy Alta",100%,IF(P107="Alta",80%,IF(P107="Media",60%,IF(P107="Baja",40%,IF(P107="Muy Baja",20%,"")))))</f>
        <v>0.4</v>
      </c>
      <c r="R107" s="802"/>
      <c r="S107" s="954" t="str">
        <f>IF(R107="Catastrófico",100%,IF(R107="Mayor",80%,IF(R107="Moderado",60%,IF(R107="Menor",40%,IF(R107="Leve",20%,"")))))</f>
        <v/>
      </c>
      <c r="T107" s="802" t="s">
        <v>74</v>
      </c>
      <c r="U107" s="954">
        <f>IF(T107="Catastrófico",100%,IF(T107="Mayor",80%,IF(T107="Moderado",60%,IF(T107="Menor",40%,IF(T107="Leve",20%,"")))))</f>
        <v>0.2</v>
      </c>
      <c r="V107" s="957" t="str">
        <f>IF(W107=100%,"Catastrófico",IF(W107=80%,"Mayor",IF(W107=60%,"Moderado",IF(W107=40%,"Menor",IF(W107=20%,"Leve","")))))</f>
        <v>Leve</v>
      </c>
      <c r="W107" s="954">
        <f>IF(AND(S107="",U107=""),"",MAX(S107,U107))</f>
        <v>0.2</v>
      </c>
      <c r="X107" s="954" t="str">
        <f>CONCATENATE(P107,V107)</f>
        <v>BajaLeve</v>
      </c>
      <c r="Y107" s="967" t="str">
        <f>IF(X107="Muy AltaLeve","Alto",IF(X107="Muy AltaMenor","Alto",IF(X107="Muy AltaModerado","Alto",IF(X107="Muy AltaMayor","Alto",IF(X107="Muy AltaCatastrófico","Extremo",IF(X107="AltaLeve","Moderado",IF(X107="AltaMenor","Moderado",IF(X107="AltaModerado","Alto",IF(X107="AltaMayor","Alto",IF(X107="AltaCatastrófico","Extremo",IF(X107="MediaLeve","Moderado",IF(X107="MediaMenor","Moderado",IF(X107="MediaModerado","Moderado",IF(X107="MediaMayor","Alto",IF(X107="MediaCatastrófico","Extremo",IF(X107="BajaLeve","Bajo",IF(X107="BajaMenor","Moderado",IF(X107="BajaModerado","Moderado",IF(X107="BajaMayor","Alto",IF(X107="BajaCatastrófico","Extremo",IF(X107="Muy BajaLeve","Bajo",IF(X107="Muy BajaMenor","Bajo",IF(X107="Muy BajaModerado","Moderado",IF(X107="Muy BajaMayor","Alto",IF(X107="Muy BajaCatastrófico","Extremo","")))))))))))))))))))))))))</f>
        <v>Bajo</v>
      </c>
      <c r="Z107" s="58">
        <v>1</v>
      </c>
      <c r="AA107" s="385" t="s">
        <v>915</v>
      </c>
      <c r="AB107" s="381" t="s">
        <v>165</v>
      </c>
      <c r="AC107" s="385" t="s">
        <v>851</v>
      </c>
      <c r="AD107" s="396" t="str">
        <f t="shared" si="8"/>
        <v>Probabilidad</v>
      </c>
      <c r="AE107" s="381" t="s">
        <v>907</v>
      </c>
      <c r="AF107" s="301">
        <f t="shared" si="9"/>
        <v>0.15</v>
      </c>
      <c r="AG107" s="381" t="s">
        <v>903</v>
      </c>
      <c r="AH107" s="301">
        <f t="shared" si="10"/>
        <v>0.15</v>
      </c>
      <c r="AI107" s="300">
        <f t="shared" si="11"/>
        <v>0.3</v>
      </c>
      <c r="AJ107" s="59">
        <f>IFERROR(IF(AD107="Probabilidad",(Q107-(+Q107*AI107)),IF(AD107="Impacto",Q107,"")),"")</f>
        <v>0.28000000000000003</v>
      </c>
      <c r="AK107" s="59">
        <f>IFERROR(IF(AD107="Impacto",(W107-(+W107*AI107)),IF(AD107="Probabilidad",W107,"")),"")</f>
        <v>0.2</v>
      </c>
      <c r="AL107" s="10" t="s">
        <v>66</v>
      </c>
      <c r="AM107" s="10" t="s">
        <v>67</v>
      </c>
      <c r="AN107" s="10" t="s">
        <v>80</v>
      </c>
      <c r="AO107" s="951">
        <f>Q107</f>
        <v>0.4</v>
      </c>
      <c r="AP107" s="951">
        <f>IF(AJ107="","",MIN(AJ107:AJ112))</f>
        <v>5.04E-2</v>
      </c>
      <c r="AQ107" s="967" t="str">
        <f>IFERROR(IF(AP107="","",IF(AP107&lt;=0.2,"Muy Baja",IF(AP107&lt;=0.4,"Baja",IF(AP107&lt;=0.6,"Media",IF(AP107&lt;=0.8,"Alta","Muy Alta"))))),"")</f>
        <v>Muy Baja</v>
      </c>
      <c r="AR107" s="951">
        <f>W107</f>
        <v>0.2</v>
      </c>
      <c r="AS107" s="951">
        <f>IF(AK107="","",MIN(AK107:AK112))</f>
        <v>0.2</v>
      </c>
      <c r="AT107" s="967" t="str">
        <f>IFERROR(IF(AS107="","",IF(AS107&lt;=0.2,"Leve",IF(AS107&lt;=0.4,"Menor",IF(AS107&lt;=0.6,"Moderado",IF(AS107&lt;=0.8,"Mayor","Catastrófico"))))),"")</f>
        <v>Leve</v>
      </c>
      <c r="AU107" s="967" t="str">
        <f>Y107</f>
        <v>Bajo</v>
      </c>
      <c r="AV107" s="967" t="str">
        <f>IFERROR(IF(OR(AND(AQ107="Muy Baja",AT107="Leve"),AND(AQ107="Muy Baja",AT107="Menor"),AND(AQ107="Baja",AT107="Leve")),"Bajo",IF(OR(AND(AQ107="Muy baja",AT107="Moderado"),AND(AQ107="Baja",AT107="Menor"),AND(AQ107="Baja",AT107="Moderado"),AND(AQ107="Media",AT107="Leve"),AND(AQ107="Media",AT107="Menor"),AND(AQ107="Media",AT107="Moderado"),AND(AQ107="Alta",AT107="Leve"),AND(AQ107="Alta",AT107="Menor")),"Moderado",IF(OR(AND(AQ107="Muy Baja",AT107="Mayor"),AND(AQ107="Baja",AT107="Mayor"),AND(AQ107="Media",AT107="Mayor"),AND(AQ107="Alta",AT107="Moderado"),AND(AQ107="Alta",AT107="Mayor"),AND(AQ107="Muy Alta",AT107="Leve"),AND(AQ107="Muy Alta",AT107="Menor"),AND(AQ107="Muy Alta",AT107="Moderado"),AND(AQ107="Muy Alta",AT107="Mayor")),"Alto",IF(OR(AND(AQ107="Muy Baja",AT107="Catastrófico"),AND(AQ107="Baja",AT107="Catastrófico"),AND(AQ107="Media",AT107="Catastrófico"),AND(AQ107="Alta",AT107="Catastrófico"),AND(AQ107="Muy Alta",AT107="Catastrófico")),"Extremo","")))),"")</f>
        <v>Bajo</v>
      </c>
      <c r="AW107" s="802" t="s">
        <v>82</v>
      </c>
      <c r="AX107" s="1081"/>
      <c r="AY107" s="1081"/>
      <c r="AZ107" s="1081"/>
      <c r="BA107" s="1081"/>
      <c r="BB107" s="1098"/>
      <c r="BC107" s="1081"/>
      <c r="BD107" s="851"/>
      <c r="BE107" s="1019"/>
      <c r="BF107" s="1019"/>
      <c r="BG107" s="1019"/>
      <c r="BH107" s="1019"/>
      <c r="BI107" s="1019"/>
      <c r="BJ107" s="851"/>
      <c r="BK107" s="851"/>
      <c r="BL107" s="1048"/>
    </row>
    <row r="108" spans="1:64" ht="71.25" thickBot="1" x14ac:dyDescent="0.3">
      <c r="A108" s="1056"/>
      <c r="B108" s="1059"/>
      <c r="C108" s="1062"/>
      <c r="D108" s="1013"/>
      <c r="E108" s="946"/>
      <c r="F108" s="1016"/>
      <c r="G108" s="1035"/>
      <c r="H108" s="1068"/>
      <c r="I108" s="1044"/>
      <c r="J108" s="983"/>
      <c r="K108" s="1002"/>
      <c r="L108" s="852"/>
      <c r="M108" s="852"/>
      <c r="N108" s="805"/>
      <c r="O108" s="971"/>
      <c r="P108" s="803"/>
      <c r="Q108" s="955"/>
      <c r="R108" s="803"/>
      <c r="S108" s="955"/>
      <c r="T108" s="803"/>
      <c r="U108" s="955"/>
      <c r="V108" s="958"/>
      <c r="W108" s="955"/>
      <c r="X108" s="955"/>
      <c r="Y108" s="968"/>
      <c r="Z108" s="68">
        <v>2</v>
      </c>
      <c r="AA108" s="380" t="s">
        <v>952</v>
      </c>
      <c r="AB108" s="383" t="s">
        <v>165</v>
      </c>
      <c r="AC108" s="380" t="s">
        <v>953</v>
      </c>
      <c r="AD108" s="384" t="str">
        <f t="shared" si="8"/>
        <v>Probabilidad</v>
      </c>
      <c r="AE108" s="383" t="s">
        <v>902</v>
      </c>
      <c r="AF108" s="302">
        <f t="shared" si="9"/>
        <v>0.25</v>
      </c>
      <c r="AG108" s="383" t="s">
        <v>65</v>
      </c>
      <c r="AH108" s="302">
        <f t="shared" si="10"/>
        <v>0.25</v>
      </c>
      <c r="AI108" s="315">
        <f t="shared" si="11"/>
        <v>0.5</v>
      </c>
      <c r="AJ108" s="69">
        <f>IFERROR(IF(AND(AD107="Probabilidad",AD108="Probabilidad"),(AJ107-(+AJ107*AI108)),IF(AD108="Probabilidad",(Q107-(+Q107*AI108)),IF(AD108="Impacto",AJ107,""))),"")</f>
        <v>0.14000000000000001</v>
      </c>
      <c r="AK108" s="69">
        <f>IFERROR(IF(AND(AD107="Impacto",AD108="Impacto"),(AK107-(+AK107*AI108)),IF(AD108="Impacto",(W107-(W107*AI108)),IF(AD108="Probabilidad",AK107,""))),"")</f>
        <v>0.2</v>
      </c>
      <c r="AL108" s="10" t="s">
        <v>66</v>
      </c>
      <c r="AM108" s="10" t="s">
        <v>67</v>
      </c>
      <c r="AN108" s="10" t="s">
        <v>80</v>
      </c>
      <c r="AO108" s="952"/>
      <c r="AP108" s="952"/>
      <c r="AQ108" s="968"/>
      <c r="AR108" s="952"/>
      <c r="AS108" s="952"/>
      <c r="AT108" s="968"/>
      <c r="AU108" s="968"/>
      <c r="AV108" s="968"/>
      <c r="AW108" s="803"/>
      <c r="AX108" s="1032"/>
      <c r="AY108" s="1032"/>
      <c r="AZ108" s="1032"/>
      <c r="BA108" s="1032"/>
      <c r="BB108" s="1099"/>
      <c r="BC108" s="1032"/>
      <c r="BD108" s="852"/>
      <c r="BE108" s="1020"/>
      <c r="BF108" s="1020"/>
      <c r="BG108" s="1020"/>
      <c r="BH108" s="1020"/>
      <c r="BI108" s="1020"/>
      <c r="BJ108" s="852"/>
      <c r="BK108" s="852"/>
      <c r="BL108" s="1041"/>
    </row>
    <row r="109" spans="1:64" ht="71.25" thickBot="1" x14ac:dyDescent="0.3">
      <c r="A109" s="1056"/>
      <c r="B109" s="1059"/>
      <c r="C109" s="1062"/>
      <c r="D109" s="1013"/>
      <c r="E109" s="946"/>
      <c r="F109" s="1016"/>
      <c r="G109" s="1035"/>
      <c r="H109" s="1068"/>
      <c r="I109" s="1044"/>
      <c r="J109" s="983"/>
      <c r="K109" s="1002"/>
      <c r="L109" s="852"/>
      <c r="M109" s="852"/>
      <c r="N109" s="805"/>
      <c r="O109" s="971"/>
      <c r="P109" s="803"/>
      <c r="Q109" s="955"/>
      <c r="R109" s="803"/>
      <c r="S109" s="955"/>
      <c r="T109" s="803"/>
      <c r="U109" s="955"/>
      <c r="V109" s="958"/>
      <c r="W109" s="955"/>
      <c r="X109" s="955"/>
      <c r="Y109" s="968"/>
      <c r="Z109" s="68">
        <v>3</v>
      </c>
      <c r="AA109" s="380" t="s">
        <v>954</v>
      </c>
      <c r="AB109" s="383" t="s">
        <v>165</v>
      </c>
      <c r="AC109" s="380" t="s">
        <v>953</v>
      </c>
      <c r="AD109" s="384" t="str">
        <f t="shared" si="8"/>
        <v>Probabilidad</v>
      </c>
      <c r="AE109" s="383" t="s">
        <v>907</v>
      </c>
      <c r="AF109" s="302">
        <f t="shared" si="9"/>
        <v>0.15</v>
      </c>
      <c r="AG109" s="383" t="s">
        <v>65</v>
      </c>
      <c r="AH109" s="302">
        <f t="shared" si="10"/>
        <v>0.25</v>
      </c>
      <c r="AI109" s="315">
        <f t="shared" si="11"/>
        <v>0.4</v>
      </c>
      <c r="AJ109" s="69">
        <f>IFERROR(IF(AND(AD108="Probabilidad",AD109="Probabilidad"),(AJ108-(+AJ108*AI109)),IF(AND(AD108="Impacto",AD109="Probabilidad"),(AJ107-(+AJ107*AI109)),IF(AD109="Impacto",AJ108,""))),"")</f>
        <v>8.4000000000000005E-2</v>
      </c>
      <c r="AK109" s="69">
        <f>IFERROR(IF(AND(AD108="Impacto",AD109="Impacto"),(AK108-(+AK108*AI109)),IF(AND(AD108="Probabilidad",AD109="Impacto"),(AK107-(+AK107*AI109)),IF(AD109="Probabilidad",AK108,""))),"")</f>
        <v>0.2</v>
      </c>
      <c r="AL109" s="10" t="s">
        <v>66</v>
      </c>
      <c r="AM109" s="10" t="s">
        <v>67</v>
      </c>
      <c r="AN109" s="10" t="s">
        <v>80</v>
      </c>
      <c r="AO109" s="952"/>
      <c r="AP109" s="952"/>
      <c r="AQ109" s="968"/>
      <c r="AR109" s="952"/>
      <c r="AS109" s="952"/>
      <c r="AT109" s="968"/>
      <c r="AU109" s="968"/>
      <c r="AV109" s="968"/>
      <c r="AW109" s="803"/>
      <c r="AX109" s="1032"/>
      <c r="AY109" s="1032"/>
      <c r="AZ109" s="1032"/>
      <c r="BA109" s="1032"/>
      <c r="BB109" s="1099"/>
      <c r="BC109" s="1032"/>
      <c r="BD109" s="852"/>
      <c r="BE109" s="1020"/>
      <c r="BF109" s="1020"/>
      <c r="BG109" s="1020"/>
      <c r="BH109" s="1020"/>
      <c r="BI109" s="1020"/>
      <c r="BJ109" s="852"/>
      <c r="BK109" s="852"/>
      <c r="BL109" s="1041"/>
    </row>
    <row r="110" spans="1:64" ht="70.5" x14ac:dyDescent="0.25">
      <c r="A110" s="1056"/>
      <c r="B110" s="1059"/>
      <c r="C110" s="1062"/>
      <c r="D110" s="1013"/>
      <c r="E110" s="946"/>
      <c r="F110" s="1016"/>
      <c r="G110" s="1035"/>
      <c r="H110" s="1068"/>
      <c r="I110" s="1044"/>
      <c r="J110" s="983"/>
      <c r="K110" s="1002"/>
      <c r="L110" s="852"/>
      <c r="M110" s="852"/>
      <c r="N110" s="805"/>
      <c r="O110" s="971"/>
      <c r="P110" s="803"/>
      <c r="Q110" s="955"/>
      <c r="R110" s="803"/>
      <c r="S110" s="955"/>
      <c r="T110" s="803"/>
      <c r="U110" s="955"/>
      <c r="V110" s="958"/>
      <c r="W110" s="955"/>
      <c r="X110" s="955"/>
      <c r="Y110" s="968"/>
      <c r="Z110" s="68">
        <v>4</v>
      </c>
      <c r="AA110" s="380" t="s">
        <v>955</v>
      </c>
      <c r="AB110" s="383" t="s">
        <v>165</v>
      </c>
      <c r="AC110" s="380" t="s">
        <v>953</v>
      </c>
      <c r="AD110" s="384" t="str">
        <f t="shared" si="8"/>
        <v>Probabilidad</v>
      </c>
      <c r="AE110" s="383" t="s">
        <v>907</v>
      </c>
      <c r="AF110" s="302">
        <f t="shared" si="9"/>
        <v>0.15</v>
      </c>
      <c r="AG110" s="383" t="s">
        <v>65</v>
      </c>
      <c r="AH110" s="302">
        <f t="shared" si="10"/>
        <v>0.25</v>
      </c>
      <c r="AI110" s="315">
        <f t="shared" si="11"/>
        <v>0.4</v>
      </c>
      <c r="AJ110" s="69">
        <f>IFERROR(IF(AND(AD109="Probabilidad",AD110="Probabilidad"),(AJ109-(+AJ109*AI110)),IF(AND(AD109="Impacto",AD110="Probabilidad"),(AJ108-(+AJ108*AI110)),IF(AD110="Impacto",AJ109,""))),"")</f>
        <v>5.04E-2</v>
      </c>
      <c r="AK110" s="69">
        <f>IFERROR(IF(AND(AD109="Impacto",AD110="Impacto"),(AK109-(+AK109*AI110)),IF(AND(AD109="Probabilidad",AD110="Impacto"),(AK108-(+AK108*AI110)),IF(AD110="Probabilidad",AK109,""))),"")</f>
        <v>0.2</v>
      </c>
      <c r="AL110" s="10" t="s">
        <v>66</v>
      </c>
      <c r="AM110" s="10" t="s">
        <v>67</v>
      </c>
      <c r="AN110" s="10" t="s">
        <v>80</v>
      </c>
      <c r="AO110" s="952"/>
      <c r="AP110" s="952"/>
      <c r="AQ110" s="968"/>
      <c r="AR110" s="952"/>
      <c r="AS110" s="952"/>
      <c r="AT110" s="968"/>
      <c r="AU110" s="968"/>
      <c r="AV110" s="968"/>
      <c r="AW110" s="803"/>
      <c r="AX110" s="1032"/>
      <c r="AY110" s="1032"/>
      <c r="AZ110" s="1032"/>
      <c r="BA110" s="1032"/>
      <c r="BB110" s="1099"/>
      <c r="BC110" s="1032"/>
      <c r="BD110" s="852"/>
      <c r="BE110" s="1020"/>
      <c r="BF110" s="1020"/>
      <c r="BG110" s="1020"/>
      <c r="BH110" s="1020"/>
      <c r="BI110" s="1020"/>
      <c r="BJ110" s="852"/>
      <c r="BK110" s="852"/>
      <c r="BL110" s="1041"/>
    </row>
    <row r="111" spans="1:64" x14ac:dyDescent="0.25">
      <c r="A111" s="1056"/>
      <c r="B111" s="1059"/>
      <c r="C111" s="1062"/>
      <c r="D111" s="1013"/>
      <c r="E111" s="946"/>
      <c r="F111" s="1016"/>
      <c r="G111" s="1035"/>
      <c r="H111" s="1068"/>
      <c r="I111" s="1044"/>
      <c r="J111" s="983"/>
      <c r="K111" s="1002"/>
      <c r="L111" s="852"/>
      <c r="M111" s="852"/>
      <c r="N111" s="805"/>
      <c r="O111" s="971"/>
      <c r="P111" s="803"/>
      <c r="Q111" s="955"/>
      <c r="R111" s="803"/>
      <c r="S111" s="955"/>
      <c r="T111" s="803"/>
      <c r="U111" s="955"/>
      <c r="V111" s="958"/>
      <c r="W111" s="955"/>
      <c r="X111" s="955"/>
      <c r="Y111" s="968"/>
      <c r="Z111" s="68">
        <v>5</v>
      </c>
      <c r="AA111" s="385"/>
      <c r="AB111" s="383"/>
      <c r="AC111" s="385"/>
      <c r="AD111" s="384" t="str">
        <f t="shared" si="8"/>
        <v/>
      </c>
      <c r="AE111" s="383"/>
      <c r="AF111" s="302" t="str">
        <f t="shared" si="9"/>
        <v/>
      </c>
      <c r="AG111" s="383"/>
      <c r="AH111" s="302" t="str">
        <f t="shared" si="10"/>
        <v/>
      </c>
      <c r="AI111" s="315" t="str">
        <f t="shared" si="11"/>
        <v/>
      </c>
      <c r="AJ111" s="69" t="str">
        <f>IFERROR(IF(AND(AD110="Probabilidad",AD111="Probabilidad"),(AJ110-(+AJ110*AI111)),IF(AND(AD110="Impacto",AD111="Probabilidad"),(AJ109-(+AJ109*AI111)),IF(AD111="Impacto",AJ110,""))),"")</f>
        <v/>
      </c>
      <c r="AK111" s="69" t="str">
        <f>IFERROR(IF(AND(AD110="Impacto",AD111="Impacto"),(AK110-(+AK110*AI111)),IF(AND(AD110="Probabilidad",AD111="Impacto"),(AK109-(+AK109*AI111)),IF(AD111="Probabilidad",AK110,""))),"")</f>
        <v/>
      </c>
      <c r="AL111" s="19"/>
      <c r="AM111" s="19"/>
      <c r="AN111" s="19"/>
      <c r="AO111" s="952"/>
      <c r="AP111" s="952"/>
      <c r="AQ111" s="968"/>
      <c r="AR111" s="952"/>
      <c r="AS111" s="952"/>
      <c r="AT111" s="968"/>
      <c r="AU111" s="968"/>
      <c r="AV111" s="968"/>
      <c r="AW111" s="803"/>
      <c r="AX111" s="1032"/>
      <c r="AY111" s="1032"/>
      <c r="AZ111" s="1032"/>
      <c r="BA111" s="1032"/>
      <c r="BB111" s="1099"/>
      <c r="BC111" s="1032"/>
      <c r="BD111" s="852"/>
      <c r="BE111" s="1020"/>
      <c r="BF111" s="1020"/>
      <c r="BG111" s="1020"/>
      <c r="BH111" s="1020"/>
      <c r="BI111" s="1020"/>
      <c r="BJ111" s="852"/>
      <c r="BK111" s="852"/>
      <c r="BL111" s="1041"/>
    </row>
    <row r="112" spans="1:64" ht="15.75" thickBot="1" x14ac:dyDescent="0.3">
      <c r="A112" s="1056"/>
      <c r="B112" s="1059"/>
      <c r="C112" s="1062"/>
      <c r="D112" s="1014"/>
      <c r="E112" s="947"/>
      <c r="F112" s="1017"/>
      <c r="G112" s="1036"/>
      <c r="H112" s="1069"/>
      <c r="I112" s="1045"/>
      <c r="J112" s="984"/>
      <c r="K112" s="1003"/>
      <c r="L112" s="960"/>
      <c r="M112" s="960"/>
      <c r="N112" s="806"/>
      <c r="O112" s="972"/>
      <c r="P112" s="847"/>
      <c r="Q112" s="956"/>
      <c r="R112" s="847"/>
      <c r="S112" s="956"/>
      <c r="T112" s="847"/>
      <c r="U112" s="956"/>
      <c r="V112" s="959"/>
      <c r="W112" s="956"/>
      <c r="X112" s="956"/>
      <c r="Y112" s="969"/>
      <c r="Z112" s="60">
        <v>6</v>
      </c>
      <c r="AA112" s="387"/>
      <c r="AB112" s="388"/>
      <c r="AC112" s="387"/>
      <c r="AD112" s="389" t="str">
        <f t="shared" si="8"/>
        <v/>
      </c>
      <c r="AE112" s="388"/>
      <c r="AF112" s="303" t="str">
        <f t="shared" si="9"/>
        <v/>
      </c>
      <c r="AG112" s="388"/>
      <c r="AH112" s="303" t="str">
        <f t="shared" si="10"/>
        <v/>
      </c>
      <c r="AI112" s="61" t="str">
        <f t="shared" si="11"/>
        <v/>
      </c>
      <c r="AJ112" s="69" t="str">
        <f>IFERROR(IF(AND(AD111="Probabilidad",AD112="Probabilidad"),(AJ111-(+AJ111*AI112)),IF(AND(AD111="Impacto",AD112="Probabilidad"),(AJ110-(+AJ110*AI112)),IF(AD112="Impacto",AJ111,""))),"")</f>
        <v/>
      </c>
      <c r="AK112" s="69" t="str">
        <f>IFERROR(IF(AND(AD111="Impacto",AD112="Impacto"),(AK111-(+AK111*AI112)),IF(AND(AD111="Probabilidad",AD112="Impacto"),(AK110-(+AK110*AI112)),IF(AD112="Probabilidad",AK111,""))),"")</f>
        <v/>
      </c>
      <c r="AL112" s="20"/>
      <c r="AM112" s="20"/>
      <c r="AN112" s="20"/>
      <c r="AO112" s="953"/>
      <c r="AP112" s="953"/>
      <c r="AQ112" s="969"/>
      <c r="AR112" s="953"/>
      <c r="AS112" s="953"/>
      <c r="AT112" s="969"/>
      <c r="AU112" s="969"/>
      <c r="AV112" s="969"/>
      <c r="AW112" s="847"/>
      <c r="AX112" s="1033"/>
      <c r="AY112" s="1033"/>
      <c r="AZ112" s="1033"/>
      <c r="BA112" s="1033"/>
      <c r="BB112" s="1100"/>
      <c r="BC112" s="1033"/>
      <c r="BD112" s="960"/>
      <c r="BE112" s="1021"/>
      <c r="BF112" s="1021"/>
      <c r="BG112" s="1021"/>
      <c r="BH112" s="1021"/>
      <c r="BI112" s="1021"/>
      <c r="BJ112" s="960"/>
      <c r="BK112" s="960"/>
      <c r="BL112" s="1042"/>
    </row>
    <row r="113" spans="1:64" ht="90" customHeight="1" thickBot="1" x14ac:dyDescent="0.3">
      <c r="A113" s="1056"/>
      <c r="B113" s="1059"/>
      <c r="C113" s="1062"/>
      <c r="D113" s="1012" t="s">
        <v>840</v>
      </c>
      <c r="E113" s="945" t="s">
        <v>125</v>
      </c>
      <c r="F113" s="1015">
        <v>10</v>
      </c>
      <c r="G113" s="1034" t="s">
        <v>949</v>
      </c>
      <c r="H113" s="1067" t="s">
        <v>99</v>
      </c>
      <c r="I113" s="1043" t="s">
        <v>975</v>
      </c>
      <c r="J113" s="982" t="s">
        <v>16</v>
      </c>
      <c r="K113" s="1001" t="str">
        <f>CONCATENATE(" *",[23]Árbol_G!C218," *",[23]Árbol_G!E218," *",[23]Árbol_G!G218)</f>
        <v xml:space="preserve"> * * *</v>
      </c>
      <c r="L113" s="851" t="s">
        <v>956</v>
      </c>
      <c r="M113" s="851" t="s">
        <v>957</v>
      </c>
      <c r="N113" s="804"/>
      <c r="O113" s="970"/>
      <c r="P113" s="802" t="s">
        <v>71</v>
      </c>
      <c r="Q113" s="954">
        <f>IF(P113="Muy Alta",100%,IF(P113="Alta",80%,IF(P113="Media",60%,IF(P113="Baja",40%,IF(P113="Muy Baja",20%,"")))))</f>
        <v>0.4</v>
      </c>
      <c r="R113" s="802"/>
      <c r="S113" s="954" t="str">
        <f>IF(R113="Catastrófico",100%,IF(R113="Mayor",80%,IF(R113="Moderado",60%,IF(R113="Menor",40%,IF(R113="Leve",20%,"")))))</f>
        <v/>
      </c>
      <c r="T113" s="802" t="s">
        <v>74</v>
      </c>
      <c r="U113" s="954">
        <f>IF(T113="Catastrófico",100%,IF(T113="Mayor",80%,IF(T113="Moderado",60%,IF(T113="Menor",40%,IF(T113="Leve",20%,"")))))</f>
        <v>0.2</v>
      </c>
      <c r="V113" s="957" t="str">
        <f>IF(W113=100%,"Catastrófico",IF(W113=80%,"Mayor",IF(W113=60%,"Moderado",IF(W113=40%,"Menor",IF(W113=20%,"Leve","")))))</f>
        <v>Leve</v>
      </c>
      <c r="W113" s="954">
        <f>IF(AND(S113="",U113=""),"",MAX(S113,U113))</f>
        <v>0.2</v>
      </c>
      <c r="X113" s="954" t="str">
        <f>CONCATENATE(P113,V113)</f>
        <v>BajaLeve</v>
      </c>
      <c r="Y113" s="967" t="str">
        <f>IF(X113="Muy AltaLeve","Alto",IF(X113="Muy AltaMenor","Alto",IF(X113="Muy AltaModerado","Alto",IF(X113="Muy AltaMayor","Alto",IF(X113="Muy AltaCatastrófico","Extremo",IF(X113="AltaLeve","Moderado",IF(X113="AltaMenor","Moderado",IF(X113="AltaModerado","Alto",IF(X113="AltaMayor","Alto",IF(X113="AltaCatastrófico","Extremo",IF(X113="MediaLeve","Moderado",IF(X113="MediaMenor","Moderado",IF(X113="MediaModerado","Moderado",IF(X113="MediaMayor","Alto",IF(X113="MediaCatastrófico","Extremo",IF(X113="BajaLeve","Bajo",IF(X113="BajaMenor","Moderado",IF(X113="BajaModerado","Moderado",IF(X113="BajaMayor","Alto",IF(X113="BajaCatastrófico","Extremo",IF(X113="Muy BajaLeve","Bajo",IF(X113="Muy BajaMenor","Bajo",IF(X113="Muy BajaModerado","Moderado",IF(X113="Muy BajaMayor","Alto",IF(X113="Muy BajaCatastrófico","Extremo","")))))))))))))))))))))))))</f>
        <v>Bajo</v>
      </c>
      <c r="Z113" s="58">
        <v>1</v>
      </c>
      <c r="AA113" s="385" t="s">
        <v>915</v>
      </c>
      <c r="AB113" s="381" t="s">
        <v>165</v>
      </c>
      <c r="AC113" s="385" t="s">
        <v>851</v>
      </c>
      <c r="AD113" s="382" t="str">
        <f t="shared" si="8"/>
        <v>Probabilidad</v>
      </c>
      <c r="AE113" s="381" t="s">
        <v>907</v>
      </c>
      <c r="AF113" s="301">
        <f t="shared" si="9"/>
        <v>0.15</v>
      </c>
      <c r="AG113" s="381" t="s">
        <v>903</v>
      </c>
      <c r="AH113" s="301">
        <f t="shared" si="10"/>
        <v>0.15</v>
      </c>
      <c r="AI113" s="300">
        <f t="shared" si="11"/>
        <v>0.3</v>
      </c>
      <c r="AJ113" s="59">
        <f>IFERROR(IF(AD113="Probabilidad",(Q113-(+Q113*AI113)),IF(AD113="Impacto",Q113,"")),"")</f>
        <v>0.28000000000000003</v>
      </c>
      <c r="AK113" s="59">
        <f>IFERROR(IF(AD113="Impacto",(W113-(+W113*AI113)),IF(AD113="Probabilidad",W113,"")),"")</f>
        <v>0.2</v>
      </c>
      <c r="AL113" s="10" t="s">
        <v>66</v>
      </c>
      <c r="AM113" s="10" t="s">
        <v>67</v>
      </c>
      <c r="AN113" s="10" t="s">
        <v>80</v>
      </c>
      <c r="AO113" s="951">
        <f>Q113</f>
        <v>0.4</v>
      </c>
      <c r="AP113" s="951">
        <f>IF(AJ113="","",MIN(AJ113:AJ118))</f>
        <v>8.4000000000000005E-2</v>
      </c>
      <c r="AQ113" s="967" t="str">
        <f>IFERROR(IF(AP113="","",IF(AP113&lt;=0.2,"Muy Baja",IF(AP113&lt;=0.4,"Baja",IF(AP113&lt;=0.6,"Media",IF(AP113&lt;=0.8,"Alta","Muy Alta"))))),"")</f>
        <v>Muy Baja</v>
      </c>
      <c r="AR113" s="951">
        <f>W113</f>
        <v>0.2</v>
      </c>
      <c r="AS113" s="951">
        <f>IF(AK113="","",MIN(AK113:AK118))</f>
        <v>0.13</v>
      </c>
      <c r="AT113" s="967" t="str">
        <f>IFERROR(IF(AS113="","",IF(AS113&lt;=0.2,"Leve",IF(AS113&lt;=0.4,"Menor",IF(AS113&lt;=0.6,"Moderado",IF(AS113&lt;=0.8,"Mayor","Catastrófico"))))),"")</f>
        <v>Leve</v>
      </c>
      <c r="AU113" s="967" t="str">
        <f>Y113</f>
        <v>Bajo</v>
      </c>
      <c r="AV113" s="967" t="str">
        <f>IFERROR(IF(OR(AND(AQ113="Muy Baja",AT113="Leve"),AND(AQ113="Muy Baja",AT113="Menor"),AND(AQ113="Baja",AT113="Leve")),"Bajo",IF(OR(AND(AQ113="Muy baja",AT113="Moderado"),AND(AQ113="Baja",AT113="Menor"),AND(AQ113="Baja",AT113="Moderado"),AND(AQ113="Media",AT113="Leve"),AND(AQ113="Media",AT113="Menor"),AND(AQ113="Media",AT113="Moderado"),AND(AQ113="Alta",AT113="Leve"),AND(AQ113="Alta",AT113="Menor")),"Moderado",IF(OR(AND(AQ113="Muy Baja",AT113="Mayor"),AND(AQ113="Baja",AT113="Mayor"),AND(AQ113="Media",AT113="Mayor"),AND(AQ113="Alta",AT113="Moderado"),AND(AQ113="Alta",AT113="Mayor"),AND(AQ113="Muy Alta",AT113="Leve"),AND(AQ113="Muy Alta",AT113="Menor"),AND(AQ113="Muy Alta",AT113="Moderado"),AND(AQ113="Muy Alta",AT113="Mayor")),"Alto",IF(OR(AND(AQ113="Muy Baja",AT113="Catastrófico"),AND(AQ113="Baja",AT113="Catastrófico"),AND(AQ113="Media",AT113="Catastrófico"),AND(AQ113="Alta",AT113="Catastrófico"),AND(AQ113="Muy Alta",AT113="Catastrófico")),"Extremo","")))),"")</f>
        <v>Bajo</v>
      </c>
      <c r="AW113" s="802" t="s">
        <v>82</v>
      </c>
      <c r="AX113" s="1081"/>
      <c r="AY113" s="1081"/>
      <c r="AZ113" s="1081"/>
      <c r="BA113" s="1081"/>
      <c r="BB113" s="1098"/>
      <c r="BC113" s="1081"/>
      <c r="BD113" s="851"/>
      <c r="BE113" s="1019"/>
      <c r="BF113" s="1019"/>
      <c r="BG113" s="1019"/>
      <c r="BH113" s="1019"/>
      <c r="BI113" s="1019"/>
      <c r="BJ113" s="851"/>
      <c r="BK113" s="851"/>
      <c r="BL113" s="1048"/>
    </row>
    <row r="114" spans="1:64" ht="75.75" thickBot="1" x14ac:dyDescent="0.3">
      <c r="A114" s="1056"/>
      <c r="B114" s="1059"/>
      <c r="C114" s="1062"/>
      <c r="D114" s="1013"/>
      <c r="E114" s="946"/>
      <c r="F114" s="1016"/>
      <c r="G114" s="1035"/>
      <c r="H114" s="1068"/>
      <c r="I114" s="1044"/>
      <c r="J114" s="983"/>
      <c r="K114" s="1002"/>
      <c r="L114" s="852"/>
      <c r="M114" s="852"/>
      <c r="N114" s="805"/>
      <c r="O114" s="971"/>
      <c r="P114" s="803"/>
      <c r="Q114" s="955"/>
      <c r="R114" s="803"/>
      <c r="S114" s="955"/>
      <c r="T114" s="803"/>
      <c r="U114" s="955"/>
      <c r="V114" s="958"/>
      <c r="W114" s="955"/>
      <c r="X114" s="955"/>
      <c r="Y114" s="968"/>
      <c r="Z114" s="68">
        <v>2</v>
      </c>
      <c r="AA114" s="380" t="s">
        <v>958</v>
      </c>
      <c r="AB114" s="383" t="s">
        <v>165</v>
      </c>
      <c r="AC114" s="380" t="s">
        <v>959</v>
      </c>
      <c r="AD114" s="384" t="str">
        <f t="shared" si="8"/>
        <v>Probabilidad</v>
      </c>
      <c r="AE114" s="383" t="s">
        <v>902</v>
      </c>
      <c r="AF114" s="302">
        <f t="shared" si="9"/>
        <v>0.25</v>
      </c>
      <c r="AG114" s="383" t="s">
        <v>65</v>
      </c>
      <c r="AH114" s="302">
        <f t="shared" si="10"/>
        <v>0.25</v>
      </c>
      <c r="AI114" s="315">
        <f t="shared" si="11"/>
        <v>0.5</v>
      </c>
      <c r="AJ114" s="69">
        <f>IFERROR(IF(AND(AD113="Probabilidad",AD114="Probabilidad"),(AJ113-(+AJ113*AI114)),IF(AD114="Probabilidad",(Q113-(+Q113*AI114)),IF(AD114="Impacto",AJ113,""))),"")</f>
        <v>0.14000000000000001</v>
      </c>
      <c r="AK114" s="69">
        <f>IFERROR(IF(AND(AD113="Impacto",AD114="Impacto"),(AK113-(+AK113*AI114)),IF(AD114="Impacto",(W113-(W113*AI114)),IF(AD114="Probabilidad",AK113,""))),"")</f>
        <v>0.2</v>
      </c>
      <c r="AL114" s="10" t="s">
        <v>66</v>
      </c>
      <c r="AM114" s="10" t="s">
        <v>67</v>
      </c>
      <c r="AN114" s="10" t="s">
        <v>80</v>
      </c>
      <c r="AO114" s="952"/>
      <c r="AP114" s="952"/>
      <c r="AQ114" s="968"/>
      <c r="AR114" s="952"/>
      <c r="AS114" s="952"/>
      <c r="AT114" s="968"/>
      <c r="AU114" s="968"/>
      <c r="AV114" s="968"/>
      <c r="AW114" s="803"/>
      <c r="AX114" s="1032"/>
      <c r="AY114" s="1032"/>
      <c r="AZ114" s="1032"/>
      <c r="BA114" s="1032"/>
      <c r="BB114" s="1099"/>
      <c r="BC114" s="1032"/>
      <c r="BD114" s="852"/>
      <c r="BE114" s="1020"/>
      <c r="BF114" s="1020"/>
      <c r="BG114" s="1020"/>
      <c r="BH114" s="1020"/>
      <c r="BI114" s="1020"/>
      <c r="BJ114" s="852"/>
      <c r="BK114" s="852"/>
      <c r="BL114" s="1041"/>
    </row>
    <row r="115" spans="1:64" ht="75.75" thickBot="1" x14ac:dyDescent="0.3">
      <c r="A115" s="1056"/>
      <c r="B115" s="1059"/>
      <c r="C115" s="1062"/>
      <c r="D115" s="1013"/>
      <c r="E115" s="946"/>
      <c r="F115" s="1016"/>
      <c r="G115" s="1035"/>
      <c r="H115" s="1068"/>
      <c r="I115" s="1044"/>
      <c r="J115" s="983"/>
      <c r="K115" s="1002"/>
      <c r="L115" s="852"/>
      <c r="M115" s="852"/>
      <c r="N115" s="805"/>
      <c r="O115" s="971"/>
      <c r="P115" s="803"/>
      <c r="Q115" s="955"/>
      <c r="R115" s="803"/>
      <c r="S115" s="955"/>
      <c r="T115" s="803"/>
      <c r="U115" s="955"/>
      <c r="V115" s="958"/>
      <c r="W115" s="955"/>
      <c r="X115" s="955"/>
      <c r="Y115" s="968"/>
      <c r="Z115" s="68">
        <v>3</v>
      </c>
      <c r="AA115" s="380" t="s">
        <v>958</v>
      </c>
      <c r="AB115" s="383" t="s">
        <v>165</v>
      </c>
      <c r="AC115" s="380" t="s">
        <v>959</v>
      </c>
      <c r="AD115" s="384" t="str">
        <f t="shared" si="8"/>
        <v>Probabilidad</v>
      </c>
      <c r="AE115" s="383" t="s">
        <v>907</v>
      </c>
      <c r="AF115" s="302">
        <f t="shared" si="9"/>
        <v>0.15</v>
      </c>
      <c r="AG115" s="383" t="s">
        <v>65</v>
      </c>
      <c r="AH115" s="302">
        <f t="shared" si="10"/>
        <v>0.25</v>
      </c>
      <c r="AI115" s="315">
        <f t="shared" si="11"/>
        <v>0.4</v>
      </c>
      <c r="AJ115" s="69">
        <f>IFERROR(IF(AND(AD114="Probabilidad",AD115="Probabilidad"),(AJ114-(+AJ114*AI115)),IF(AND(AD114="Impacto",AD115="Probabilidad"),(AJ113-(+AJ113*AI115)),IF(AD115="Impacto",AJ114,""))),"")</f>
        <v>8.4000000000000005E-2</v>
      </c>
      <c r="AK115" s="69">
        <f>IFERROR(IF(AND(AD114="Impacto",AD115="Impacto"),(AK114-(+AK114*AI115)),IF(AND(AD114="Probabilidad",AD115="Impacto"),(AK113-(+AK113*AI115)),IF(AD115="Probabilidad",AK114,""))),"")</f>
        <v>0.2</v>
      </c>
      <c r="AL115" s="10" t="s">
        <v>66</v>
      </c>
      <c r="AM115" s="10" t="s">
        <v>67</v>
      </c>
      <c r="AN115" s="10" t="s">
        <v>80</v>
      </c>
      <c r="AO115" s="952"/>
      <c r="AP115" s="952"/>
      <c r="AQ115" s="968"/>
      <c r="AR115" s="952"/>
      <c r="AS115" s="952"/>
      <c r="AT115" s="968"/>
      <c r="AU115" s="968"/>
      <c r="AV115" s="968"/>
      <c r="AW115" s="803"/>
      <c r="AX115" s="1032"/>
      <c r="AY115" s="1032"/>
      <c r="AZ115" s="1032"/>
      <c r="BA115" s="1032"/>
      <c r="BB115" s="1099"/>
      <c r="BC115" s="1032"/>
      <c r="BD115" s="852"/>
      <c r="BE115" s="1020"/>
      <c r="BF115" s="1020"/>
      <c r="BG115" s="1020"/>
      <c r="BH115" s="1020"/>
      <c r="BI115" s="1020"/>
      <c r="BJ115" s="852"/>
      <c r="BK115" s="852"/>
      <c r="BL115" s="1041"/>
    </row>
    <row r="116" spans="1:64" ht="75" x14ac:dyDescent="0.25">
      <c r="A116" s="1056"/>
      <c r="B116" s="1059"/>
      <c r="C116" s="1062"/>
      <c r="D116" s="1013"/>
      <c r="E116" s="946"/>
      <c r="F116" s="1016"/>
      <c r="G116" s="1035"/>
      <c r="H116" s="1068"/>
      <c r="I116" s="1044"/>
      <c r="J116" s="983"/>
      <c r="K116" s="1002"/>
      <c r="L116" s="852"/>
      <c r="M116" s="852"/>
      <c r="N116" s="805"/>
      <c r="O116" s="971"/>
      <c r="P116" s="803"/>
      <c r="Q116" s="955"/>
      <c r="R116" s="803"/>
      <c r="S116" s="955"/>
      <c r="T116" s="803"/>
      <c r="U116" s="955"/>
      <c r="V116" s="958"/>
      <c r="W116" s="955"/>
      <c r="X116" s="955"/>
      <c r="Y116" s="968"/>
      <c r="Z116" s="68">
        <v>4</v>
      </c>
      <c r="AA116" s="380" t="s">
        <v>958</v>
      </c>
      <c r="AB116" s="383" t="s">
        <v>165</v>
      </c>
      <c r="AC116" s="380" t="s">
        <v>959</v>
      </c>
      <c r="AD116" s="384" t="str">
        <f t="shared" si="8"/>
        <v>Impacto</v>
      </c>
      <c r="AE116" s="383" t="s">
        <v>908</v>
      </c>
      <c r="AF116" s="302">
        <f t="shared" si="9"/>
        <v>0.1</v>
      </c>
      <c r="AG116" s="383" t="s">
        <v>65</v>
      </c>
      <c r="AH116" s="302">
        <f t="shared" si="10"/>
        <v>0.25</v>
      </c>
      <c r="AI116" s="315">
        <f t="shared" si="11"/>
        <v>0.35</v>
      </c>
      <c r="AJ116" s="69">
        <f>IFERROR(IF(AND(AD115="Probabilidad",AD116="Probabilidad"),(AJ115-(+AJ115*AI116)),IF(AND(AD115="Impacto",AD116="Probabilidad"),(AJ114-(+AJ114*AI116)),IF(AD116="Impacto",AJ115,""))),"")</f>
        <v>8.4000000000000005E-2</v>
      </c>
      <c r="AK116" s="69">
        <f>IFERROR(IF(AND(AD115="Impacto",AD116="Impacto"),(AK115-(+AK115*AI116)),IF(AND(AD115="Probabilidad",AD116="Impacto"),(AK114-(+AK114*AI116)),IF(AD116="Probabilidad",AK115,""))),"")</f>
        <v>0.13</v>
      </c>
      <c r="AL116" s="10" t="s">
        <v>66</v>
      </c>
      <c r="AM116" s="10" t="s">
        <v>67</v>
      </c>
      <c r="AN116" s="10" t="s">
        <v>80</v>
      </c>
      <c r="AO116" s="952"/>
      <c r="AP116" s="952"/>
      <c r="AQ116" s="968"/>
      <c r="AR116" s="952"/>
      <c r="AS116" s="952"/>
      <c r="AT116" s="968"/>
      <c r="AU116" s="968"/>
      <c r="AV116" s="968"/>
      <c r="AW116" s="803"/>
      <c r="AX116" s="1032"/>
      <c r="AY116" s="1032"/>
      <c r="AZ116" s="1032"/>
      <c r="BA116" s="1032"/>
      <c r="BB116" s="1099"/>
      <c r="BC116" s="1032"/>
      <c r="BD116" s="852"/>
      <c r="BE116" s="1020"/>
      <c r="BF116" s="1020"/>
      <c r="BG116" s="1020"/>
      <c r="BH116" s="1020"/>
      <c r="BI116" s="1020"/>
      <c r="BJ116" s="852"/>
      <c r="BK116" s="852"/>
      <c r="BL116" s="1041"/>
    </row>
    <row r="117" spans="1:64" x14ac:dyDescent="0.25">
      <c r="A117" s="1056"/>
      <c r="B117" s="1059"/>
      <c r="C117" s="1062"/>
      <c r="D117" s="1013"/>
      <c r="E117" s="946"/>
      <c r="F117" s="1016"/>
      <c r="G117" s="1035"/>
      <c r="H117" s="1068"/>
      <c r="I117" s="1044"/>
      <c r="J117" s="983"/>
      <c r="K117" s="1002"/>
      <c r="L117" s="852"/>
      <c r="M117" s="852"/>
      <c r="N117" s="805"/>
      <c r="O117" s="971"/>
      <c r="P117" s="803"/>
      <c r="Q117" s="955"/>
      <c r="R117" s="803"/>
      <c r="S117" s="955"/>
      <c r="T117" s="803"/>
      <c r="U117" s="955"/>
      <c r="V117" s="958"/>
      <c r="W117" s="955"/>
      <c r="X117" s="955"/>
      <c r="Y117" s="968"/>
      <c r="Z117" s="68">
        <v>5</v>
      </c>
      <c r="AA117" s="385"/>
      <c r="AB117" s="383"/>
      <c r="AC117" s="385"/>
      <c r="AD117" s="384" t="str">
        <f t="shared" si="8"/>
        <v/>
      </c>
      <c r="AE117" s="383"/>
      <c r="AF117" s="302" t="str">
        <f t="shared" si="9"/>
        <v/>
      </c>
      <c r="AG117" s="383"/>
      <c r="AH117" s="302" t="str">
        <f t="shared" si="10"/>
        <v/>
      </c>
      <c r="AI117" s="315" t="str">
        <f t="shared" si="11"/>
        <v/>
      </c>
      <c r="AJ117" s="69" t="str">
        <f>IFERROR(IF(AND(AD116="Probabilidad",AD117="Probabilidad"),(AJ116-(+AJ116*AI117)),IF(AND(AD116="Impacto",AD117="Probabilidad"),(AJ115-(+AJ115*AI117)),IF(AD117="Impacto",AJ116,""))),"")</f>
        <v/>
      </c>
      <c r="AK117" s="69" t="str">
        <f>IFERROR(IF(AND(AD116="Impacto",AD117="Impacto"),(AK116-(+AK116*AI117)),IF(AND(AD116="Probabilidad",AD117="Impacto"),(AK115-(+AK115*AI117)),IF(AD117="Probabilidad",AK116,""))),"")</f>
        <v/>
      </c>
      <c r="AL117" s="19"/>
      <c r="AM117" s="19"/>
      <c r="AN117" s="19"/>
      <c r="AO117" s="952"/>
      <c r="AP117" s="952"/>
      <c r="AQ117" s="968"/>
      <c r="AR117" s="952"/>
      <c r="AS117" s="952"/>
      <c r="AT117" s="968"/>
      <c r="AU117" s="968"/>
      <c r="AV117" s="968"/>
      <c r="AW117" s="803"/>
      <c r="AX117" s="1032"/>
      <c r="AY117" s="1032"/>
      <c r="AZ117" s="1032"/>
      <c r="BA117" s="1032"/>
      <c r="BB117" s="1099"/>
      <c r="BC117" s="1032"/>
      <c r="BD117" s="852"/>
      <c r="BE117" s="1020"/>
      <c r="BF117" s="1020"/>
      <c r="BG117" s="1020"/>
      <c r="BH117" s="1020"/>
      <c r="BI117" s="1020"/>
      <c r="BJ117" s="852"/>
      <c r="BK117" s="852"/>
      <c r="BL117" s="1041"/>
    </row>
    <row r="118" spans="1:64" ht="15.75" thickBot="1" x14ac:dyDescent="0.3">
      <c r="A118" s="1056"/>
      <c r="B118" s="1059"/>
      <c r="C118" s="1062"/>
      <c r="D118" s="1014"/>
      <c r="E118" s="947"/>
      <c r="F118" s="1017"/>
      <c r="G118" s="1036"/>
      <c r="H118" s="1069"/>
      <c r="I118" s="1045"/>
      <c r="J118" s="984"/>
      <c r="K118" s="1003"/>
      <c r="L118" s="960"/>
      <c r="M118" s="960"/>
      <c r="N118" s="806"/>
      <c r="O118" s="972"/>
      <c r="P118" s="847"/>
      <c r="Q118" s="956"/>
      <c r="R118" s="847"/>
      <c r="S118" s="956"/>
      <c r="T118" s="847"/>
      <c r="U118" s="956"/>
      <c r="V118" s="959"/>
      <c r="W118" s="956"/>
      <c r="X118" s="956"/>
      <c r="Y118" s="969"/>
      <c r="Z118" s="60">
        <v>6</v>
      </c>
      <c r="AA118" s="387"/>
      <c r="AB118" s="388"/>
      <c r="AC118" s="387"/>
      <c r="AD118" s="391" t="str">
        <f t="shared" si="8"/>
        <v/>
      </c>
      <c r="AE118" s="388"/>
      <c r="AF118" s="303" t="str">
        <f t="shared" si="9"/>
        <v/>
      </c>
      <c r="AG118" s="388"/>
      <c r="AH118" s="303" t="str">
        <f t="shared" si="10"/>
        <v/>
      </c>
      <c r="AI118" s="61" t="str">
        <f t="shared" si="11"/>
        <v/>
      </c>
      <c r="AJ118" s="63" t="str">
        <f>IFERROR(IF(AND(AD117="Probabilidad",AD118="Probabilidad"),(AJ117-(+AJ117*AI118)),IF(AND(AD117="Impacto",AD118="Probabilidad"),(AJ116-(+AJ116*AI118)),IF(AD118="Impacto",AJ117,""))),"")</f>
        <v/>
      </c>
      <c r="AK118" s="63" t="str">
        <f>IFERROR(IF(AND(AD117="Impacto",AD118="Impacto"),(AK117-(+AK117*AI118)),IF(AND(AD117="Probabilidad",AD118="Impacto"),(AK116-(+AK116*AI118)),IF(AD118="Probabilidad",AK117,""))),"")</f>
        <v/>
      </c>
      <c r="AL118" s="20"/>
      <c r="AM118" s="20"/>
      <c r="AN118" s="20"/>
      <c r="AO118" s="953"/>
      <c r="AP118" s="953"/>
      <c r="AQ118" s="969"/>
      <c r="AR118" s="953"/>
      <c r="AS118" s="953"/>
      <c r="AT118" s="969"/>
      <c r="AU118" s="969"/>
      <c r="AV118" s="969"/>
      <c r="AW118" s="847"/>
      <c r="AX118" s="1082"/>
      <c r="AY118" s="1082"/>
      <c r="AZ118" s="1082"/>
      <c r="BA118" s="1082"/>
      <c r="BB118" s="1116"/>
      <c r="BC118" s="1082"/>
      <c r="BD118" s="1080"/>
      <c r="BE118" s="1079"/>
      <c r="BF118" s="1079"/>
      <c r="BG118" s="1079"/>
      <c r="BH118" s="1079"/>
      <c r="BI118" s="1079"/>
      <c r="BJ118" s="1080"/>
      <c r="BK118" s="1080"/>
      <c r="BL118" s="1078"/>
    </row>
    <row r="119" spans="1:64" ht="75.75" customHeight="1" thickBot="1" x14ac:dyDescent="0.3">
      <c r="A119" s="1056"/>
      <c r="B119" s="1059"/>
      <c r="C119" s="1062"/>
      <c r="D119" s="1012" t="s">
        <v>840</v>
      </c>
      <c r="E119" s="945" t="s">
        <v>125</v>
      </c>
      <c r="F119" s="1015">
        <v>11</v>
      </c>
      <c r="G119" s="851" t="s">
        <v>960</v>
      </c>
      <c r="H119" s="802" t="s">
        <v>98</v>
      </c>
      <c r="I119" s="1043" t="s">
        <v>976</v>
      </c>
      <c r="J119" s="982" t="s">
        <v>16</v>
      </c>
      <c r="K119" s="1001" t="str">
        <f>CONCATENATE(" *",[23]Árbol_G!C235," *",[23]Árbol_G!E235," *",[23]Árbol_G!G235)</f>
        <v xml:space="preserve"> * * *</v>
      </c>
      <c r="L119" s="851" t="s">
        <v>961</v>
      </c>
      <c r="M119" s="851" t="s">
        <v>962</v>
      </c>
      <c r="N119" s="804"/>
      <c r="O119" s="970"/>
      <c r="P119" s="802" t="s">
        <v>71</v>
      </c>
      <c r="Q119" s="954">
        <f>IF(P119="Muy Alta",100%,IF(P119="Alta",80%,IF(P119="Media",60%,IF(P119="Baja",40%,IF(P119="Muy Baja",20%,"")))))</f>
        <v>0.4</v>
      </c>
      <c r="R119" s="802"/>
      <c r="S119" s="954" t="str">
        <f>IF(R119="Catastrófico",100%,IF(R119="Mayor",80%,IF(R119="Moderado",60%,IF(R119="Menor",40%,IF(R119="Leve",20%,"")))))</f>
        <v/>
      </c>
      <c r="T119" s="802" t="s">
        <v>9</v>
      </c>
      <c r="U119" s="954">
        <f>IF(T119="Catastrófico",100%,IF(T119="Mayor",80%,IF(T119="Moderado",60%,IF(T119="Menor",40%,IF(T119="Leve",20%,"")))))</f>
        <v>0.4</v>
      </c>
      <c r="V119" s="957" t="str">
        <f>IF(W119=100%,"Catastrófico",IF(W119=80%,"Mayor",IF(W119=60%,"Moderado",IF(W119=40%,"Menor",IF(W119=20%,"Leve","")))))</f>
        <v>Menor</v>
      </c>
      <c r="W119" s="954">
        <f>IF(AND(S119="",U119=""),"",MAX(S119,U119))</f>
        <v>0.4</v>
      </c>
      <c r="X119" s="954" t="str">
        <f>CONCATENATE(P119,V119)</f>
        <v>BajaMenor</v>
      </c>
      <c r="Y119" s="967" t="str">
        <f>IF(X119="Muy AltaLeve","Alto",IF(X119="Muy AltaMenor","Alto",IF(X119="Muy AltaModerado","Alto",IF(X119="Muy AltaMayor","Alto",IF(X119="Muy AltaCatastrófico","Extremo",IF(X119="AltaLeve","Moderado",IF(X119="AltaMenor","Moderado",IF(X119="AltaModerado","Alto",IF(X119="AltaMayor","Alto",IF(X119="AltaCatastrófico","Extremo",IF(X119="MediaLeve","Moderado",IF(X119="MediaMenor","Moderado",IF(X119="MediaModerado","Moderado",IF(X119="MediaMayor","Alto",IF(X119="MediaCatastrófico","Extremo",IF(X119="BajaLeve","Bajo",IF(X119="BajaMenor","Moderado",IF(X119="BajaModerado","Moderado",IF(X119="BajaMayor","Alto",IF(X119="BajaCatastrófico","Extremo",IF(X119="Muy BajaLeve","Bajo",IF(X119="Muy BajaMenor","Bajo",IF(X119="Muy BajaModerado","Moderado",IF(X119="Muy BajaMayor","Alto",IF(X119="Muy BajaCatastrófico","Extremo","")))))))))))))))))))))))))</f>
        <v>Moderado</v>
      </c>
      <c r="Z119" s="58">
        <v>1</v>
      </c>
      <c r="AA119" s="310" t="s">
        <v>963</v>
      </c>
      <c r="AB119" s="381" t="s">
        <v>165</v>
      </c>
      <c r="AC119" s="310" t="s">
        <v>964</v>
      </c>
      <c r="AD119" s="382" t="str">
        <f t="shared" si="8"/>
        <v>Probabilidad</v>
      </c>
      <c r="AE119" s="381" t="s">
        <v>902</v>
      </c>
      <c r="AF119" s="301">
        <f t="shared" si="9"/>
        <v>0.25</v>
      </c>
      <c r="AG119" s="381" t="s">
        <v>65</v>
      </c>
      <c r="AH119" s="301">
        <f t="shared" si="10"/>
        <v>0.25</v>
      </c>
      <c r="AI119" s="300">
        <f t="shared" si="11"/>
        <v>0.5</v>
      </c>
      <c r="AJ119" s="59">
        <f>IFERROR(IF(AD119="Probabilidad",(Q119-(+Q119*AI119)),IF(AD119="Impacto",Q119,"")),"")</f>
        <v>0.2</v>
      </c>
      <c r="AK119" s="59">
        <f>IFERROR(IF(AD119="Impacto",(W119-(+W119*AI119)),IF(AD119="Probabilidad",W119,"")),"")</f>
        <v>0.4</v>
      </c>
      <c r="AL119" s="10" t="s">
        <v>66</v>
      </c>
      <c r="AM119" s="10" t="s">
        <v>67</v>
      </c>
      <c r="AN119" s="10" t="s">
        <v>80</v>
      </c>
      <c r="AO119" s="951">
        <f>Q119</f>
        <v>0.4</v>
      </c>
      <c r="AP119" s="951">
        <f>IF(AJ119="","",MIN(AJ119:AJ124))</f>
        <v>0.14000000000000001</v>
      </c>
      <c r="AQ119" s="967" t="str">
        <f>IFERROR(IF(AP119="","",IF(AP119&lt;=0.2,"Muy Baja",IF(AP119&lt;=0.4,"Baja",IF(AP119&lt;=0.6,"Media",IF(AP119&lt;=0.8,"Alta","Muy Alta"))))),"")</f>
        <v>Muy Baja</v>
      </c>
      <c r="AR119" s="951">
        <f>W119</f>
        <v>0.4</v>
      </c>
      <c r="AS119" s="951">
        <f>IF(AK119="","",MIN(AK119:AK124))</f>
        <v>0.4</v>
      </c>
      <c r="AT119" s="967" t="str">
        <f>IFERROR(IF(AS119="","",IF(AS119&lt;=0.2,"Leve",IF(AS119&lt;=0.4,"Menor",IF(AS119&lt;=0.6,"Moderado",IF(AS119&lt;=0.8,"Mayor","Catastrófico"))))),"")</f>
        <v>Menor</v>
      </c>
      <c r="AU119" s="967" t="str">
        <f>Y119</f>
        <v>Moderado</v>
      </c>
      <c r="AV119" s="967" t="str">
        <f>IFERROR(IF(OR(AND(AQ119="Muy Baja",AT119="Leve"),AND(AQ119="Muy Baja",AT119="Menor"),AND(AQ119="Baja",AT119="Leve")),"Bajo",IF(OR(AND(AQ119="Muy baja",AT119="Moderado"),AND(AQ119="Baja",AT119="Menor"),AND(AQ119="Baja",AT119="Moderado"),AND(AQ119="Media",AT119="Leve"),AND(AQ119="Media",AT119="Menor"),AND(AQ119="Media",AT119="Moderado"),AND(AQ119="Alta",AT119="Leve"),AND(AQ119="Alta",AT119="Menor")),"Moderado",IF(OR(AND(AQ119="Muy Baja",AT119="Mayor"),AND(AQ119="Baja",AT119="Mayor"),AND(AQ119="Media",AT119="Mayor"),AND(AQ119="Alta",AT119="Moderado"),AND(AQ119="Alta",AT119="Mayor"),AND(AQ119="Muy Alta",AT119="Leve"),AND(AQ119="Muy Alta",AT119="Menor"),AND(AQ119="Muy Alta",AT119="Moderado"),AND(AQ119="Muy Alta",AT119="Mayor")),"Alto",IF(OR(AND(AQ119="Muy Baja",AT119="Catastrófico"),AND(AQ119="Baja",AT119="Catastrófico"),AND(AQ119="Media",AT119="Catastrófico"),AND(AQ119="Alta",AT119="Catastrófico"),AND(AQ119="Muy Alta",AT119="Catastrófico")),"Extremo","")))),"")</f>
        <v>Bajo</v>
      </c>
      <c r="AW119" s="1120" t="s">
        <v>82</v>
      </c>
      <c r="AX119" s="1117"/>
      <c r="AY119" s="1081"/>
      <c r="AZ119" s="1081"/>
      <c r="BA119" s="1081"/>
      <c r="BB119" s="1098"/>
      <c r="BC119" s="1081"/>
      <c r="BD119" s="851"/>
      <c r="BE119" s="1019"/>
      <c r="BF119" s="1019"/>
      <c r="BG119" s="1019"/>
      <c r="BH119" s="1019"/>
      <c r="BI119" s="1019"/>
      <c r="BJ119" s="851"/>
      <c r="BK119" s="851"/>
      <c r="BL119" s="1048"/>
    </row>
    <row r="120" spans="1:64" ht="105" x14ac:dyDescent="0.25">
      <c r="A120" s="1056"/>
      <c r="B120" s="1059"/>
      <c r="C120" s="1062"/>
      <c r="D120" s="1013"/>
      <c r="E120" s="946"/>
      <c r="F120" s="1016"/>
      <c r="G120" s="852"/>
      <c r="H120" s="803"/>
      <c r="I120" s="1044"/>
      <c r="J120" s="983"/>
      <c r="K120" s="1002"/>
      <c r="L120" s="852"/>
      <c r="M120" s="852"/>
      <c r="N120" s="805"/>
      <c r="O120" s="971"/>
      <c r="P120" s="803"/>
      <c r="Q120" s="955"/>
      <c r="R120" s="803"/>
      <c r="S120" s="955"/>
      <c r="T120" s="803"/>
      <c r="U120" s="955"/>
      <c r="V120" s="958"/>
      <c r="W120" s="955"/>
      <c r="X120" s="955"/>
      <c r="Y120" s="968"/>
      <c r="Z120" s="68">
        <v>2</v>
      </c>
      <c r="AA120" s="298" t="s">
        <v>915</v>
      </c>
      <c r="AB120" s="383" t="s">
        <v>165</v>
      </c>
      <c r="AC120" s="298" t="s">
        <v>851</v>
      </c>
      <c r="AD120" s="384" t="str">
        <f t="shared" si="8"/>
        <v>Probabilidad</v>
      </c>
      <c r="AE120" s="383" t="s">
        <v>907</v>
      </c>
      <c r="AF120" s="302">
        <f t="shared" si="9"/>
        <v>0.15</v>
      </c>
      <c r="AG120" s="383" t="s">
        <v>903</v>
      </c>
      <c r="AH120" s="302">
        <f t="shared" si="10"/>
        <v>0.15</v>
      </c>
      <c r="AI120" s="315">
        <f t="shared" si="11"/>
        <v>0.3</v>
      </c>
      <c r="AJ120" s="69">
        <f>IFERROR(IF(AND(AD119="Probabilidad",AD120="Probabilidad"),(AJ119-(+AJ119*AI120)),IF(AD120="Probabilidad",(Q119-(+Q119*AI120)),IF(AD120="Impacto",AJ119,""))),"")</f>
        <v>0.14000000000000001</v>
      </c>
      <c r="AK120" s="69">
        <f>IFERROR(IF(AND(AD119="Impacto",AD120="Impacto"),(AK119-(+AK119*AI120)),IF(AD120="Impacto",(W119-(W119*AI120)),IF(AD120="Probabilidad",AK119,""))),"")</f>
        <v>0.4</v>
      </c>
      <c r="AL120" s="10" t="s">
        <v>66</v>
      </c>
      <c r="AM120" s="10" t="s">
        <v>67</v>
      </c>
      <c r="AN120" s="10" t="s">
        <v>80</v>
      </c>
      <c r="AO120" s="952"/>
      <c r="AP120" s="952"/>
      <c r="AQ120" s="968"/>
      <c r="AR120" s="952"/>
      <c r="AS120" s="952"/>
      <c r="AT120" s="968"/>
      <c r="AU120" s="968"/>
      <c r="AV120" s="968"/>
      <c r="AW120" s="1121"/>
      <c r="AX120" s="1118"/>
      <c r="AY120" s="1032"/>
      <c r="AZ120" s="1032"/>
      <c r="BA120" s="1032"/>
      <c r="BB120" s="1099"/>
      <c r="BC120" s="1032"/>
      <c r="BD120" s="852"/>
      <c r="BE120" s="1020"/>
      <c r="BF120" s="1020"/>
      <c r="BG120" s="1020"/>
      <c r="BH120" s="1020"/>
      <c r="BI120" s="1020"/>
      <c r="BJ120" s="852"/>
      <c r="BK120" s="852"/>
      <c r="BL120" s="1041"/>
    </row>
    <row r="121" spans="1:64" x14ac:dyDescent="0.25">
      <c r="A121" s="1056"/>
      <c r="B121" s="1059"/>
      <c r="C121" s="1062"/>
      <c r="D121" s="1013"/>
      <c r="E121" s="946"/>
      <c r="F121" s="1016"/>
      <c r="G121" s="852"/>
      <c r="H121" s="803"/>
      <c r="I121" s="1044"/>
      <c r="J121" s="983"/>
      <c r="K121" s="1002"/>
      <c r="L121" s="852"/>
      <c r="M121" s="852"/>
      <c r="N121" s="805"/>
      <c r="O121" s="971"/>
      <c r="P121" s="803"/>
      <c r="Q121" s="955"/>
      <c r="R121" s="803"/>
      <c r="S121" s="955"/>
      <c r="T121" s="803"/>
      <c r="U121" s="955"/>
      <c r="V121" s="958"/>
      <c r="W121" s="955"/>
      <c r="X121" s="955"/>
      <c r="Y121" s="968"/>
      <c r="Z121" s="68">
        <v>3</v>
      </c>
      <c r="AA121" s="385"/>
      <c r="AB121" s="383"/>
      <c r="AC121" s="385"/>
      <c r="AD121" s="384" t="str">
        <f t="shared" si="8"/>
        <v/>
      </c>
      <c r="AE121" s="383"/>
      <c r="AF121" s="302" t="str">
        <f t="shared" si="9"/>
        <v/>
      </c>
      <c r="AG121" s="383"/>
      <c r="AH121" s="302" t="str">
        <f t="shared" si="10"/>
        <v/>
      </c>
      <c r="AI121" s="315" t="str">
        <f t="shared" si="11"/>
        <v/>
      </c>
      <c r="AJ121" s="69" t="str">
        <f>IFERROR(IF(AND(AD120="Probabilidad",AD121="Probabilidad"),(AJ120-(+AJ120*AI121)),IF(AND(AD120="Impacto",AD121="Probabilidad"),(AJ119-(+AJ119*AI121)),IF(AD121="Impacto",AJ120,""))),"")</f>
        <v/>
      </c>
      <c r="AK121" s="69" t="str">
        <f>IFERROR(IF(AND(AD120="Impacto",AD121="Impacto"),(AK120-(+AK120*AI121)),IF(AND(AD120="Probabilidad",AD121="Impacto"),(AK119-(+AK119*AI121)),IF(AD121="Probabilidad",AK120,""))),"")</f>
        <v/>
      </c>
      <c r="AL121" s="19"/>
      <c r="AM121" s="19"/>
      <c r="AN121" s="19"/>
      <c r="AO121" s="952"/>
      <c r="AP121" s="952"/>
      <c r="AQ121" s="968"/>
      <c r="AR121" s="952"/>
      <c r="AS121" s="952"/>
      <c r="AT121" s="968"/>
      <c r="AU121" s="968"/>
      <c r="AV121" s="968"/>
      <c r="AW121" s="1121"/>
      <c r="AX121" s="1118"/>
      <c r="AY121" s="1032"/>
      <c r="AZ121" s="1032"/>
      <c r="BA121" s="1032"/>
      <c r="BB121" s="1099"/>
      <c r="BC121" s="1032"/>
      <c r="BD121" s="852"/>
      <c r="BE121" s="1020"/>
      <c r="BF121" s="1020"/>
      <c r="BG121" s="1020"/>
      <c r="BH121" s="1020"/>
      <c r="BI121" s="1020"/>
      <c r="BJ121" s="852"/>
      <c r="BK121" s="852"/>
      <c r="BL121" s="1041"/>
    </row>
    <row r="122" spans="1:64" x14ac:dyDescent="0.25">
      <c r="A122" s="1056"/>
      <c r="B122" s="1059"/>
      <c r="C122" s="1062"/>
      <c r="D122" s="1013"/>
      <c r="E122" s="946"/>
      <c r="F122" s="1016"/>
      <c r="G122" s="852"/>
      <c r="H122" s="803"/>
      <c r="I122" s="1044"/>
      <c r="J122" s="983"/>
      <c r="K122" s="1002"/>
      <c r="L122" s="852"/>
      <c r="M122" s="852"/>
      <c r="N122" s="805"/>
      <c r="O122" s="971"/>
      <c r="P122" s="803"/>
      <c r="Q122" s="955"/>
      <c r="R122" s="803"/>
      <c r="S122" s="955"/>
      <c r="T122" s="803"/>
      <c r="U122" s="955"/>
      <c r="V122" s="958"/>
      <c r="W122" s="955"/>
      <c r="X122" s="955"/>
      <c r="Y122" s="968"/>
      <c r="Z122" s="68">
        <v>4</v>
      </c>
      <c r="AA122" s="385"/>
      <c r="AB122" s="383"/>
      <c r="AC122" s="385"/>
      <c r="AD122" s="384" t="str">
        <f t="shared" si="8"/>
        <v/>
      </c>
      <c r="AE122" s="383"/>
      <c r="AF122" s="302" t="str">
        <f t="shared" si="9"/>
        <v/>
      </c>
      <c r="AG122" s="383"/>
      <c r="AH122" s="302" t="str">
        <f t="shared" si="10"/>
        <v/>
      </c>
      <c r="AI122" s="315" t="str">
        <f t="shared" si="11"/>
        <v/>
      </c>
      <c r="AJ122" s="69" t="str">
        <f>IFERROR(IF(AND(AD121="Probabilidad",AD122="Probabilidad"),(AJ121-(+AJ121*AI122)),IF(AND(AD121="Impacto",AD122="Probabilidad"),(AJ120-(+AJ120*AI122)),IF(AD122="Impacto",AJ121,""))),"")</f>
        <v/>
      </c>
      <c r="AK122" s="69" t="str">
        <f>IFERROR(IF(AND(AD121="Impacto",AD122="Impacto"),(AK121-(+AK121*AI122)),IF(AND(AD121="Probabilidad",AD122="Impacto"),(AK120-(+AK120*AI122)),IF(AD122="Probabilidad",AK121,""))),"")</f>
        <v/>
      </c>
      <c r="AL122" s="19"/>
      <c r="AM122" s="19"/>
      <c r="AN122" s="19"/>
      <c r="AO122" s="952"/>
      <c r="AP122" s="952"/>
      <c r="AQ122" s="968"/>
      <c r="AR122" s="952"/>
      <c r="AS122" s="952"/>
      <c r="AT122" s="968"/>
      <c r="AU122" s="968"/>
      <c r="AV122" s="968"/>
      <c r="AW122" s="1121"/>
      <c r="AX122" s="1118"/>
      <c r="AY122" s="1032"/>
      <c r="AZ122" s="1032"/>
      <c r="BA122" s="1032"/>
      <c r="BB122" s="1099"/>
      <c r="BC122" s="1032"/>
      <c r="BD122" s="852"/>
      <c r="BE122" s="1020"/>
      <c r="BF122" s="1020"/>
      <c r="BG122" s="1020"/>
      <c r="BH122" s="1020"/>
      <c r="BI122" s="1020"/>
      <c r="BJ122" s="852"/>
      <c r="BK122" s="852"/>
      <c r="BL122" s="1041"/>
    </row>
    <row r="123" spans="1:64" x14ac:dyDescent="0.25">
      <c r="A123" s="1056"/>
      <c r="B123" s="1059"/>
      <c r="C123" s="1062"/>
      <c r="D123" s="1013"/>
      <c r="E123" s="946"/>
      <c r="F123" s="1016"/>
      <c r="G123" s="852"/>
      <c r="H123" s="803"/>
      <c r="I123" s="1044"/>
      <c r="J123" s="983"/>
      <c r="K123" s="1002"/>
      <c r="L123" s="852"/>
      <c r="M123" s="852"/>
      <c r="N123" s="805"/>
      <c r="O123" s="971"/>
      <c r="P123" s="803"/>
      <c r="Q123" s="955"/>
      <c r="R123" s="803"/>
      <c r="S123" s="955"/>
      <c r="T123" s="803"/>
      <c r="U123" s="955"/>
      <c r="V123" s="958"/>
      <c r="W123" s="955"/>
      <c r="X123" s="955"/>
      <c r="Y123" s="968"/>
      <c r="Z123" s="68">
        <v>5</v>
      </c>
      <c r="AA123" s="385"/>
      <c r="AB123" s="383"/>
      <c r="AC123" s="385"/>
      <c r="AD123" s="384" t="str">
        <f t="shared" si="8"/>
        <v/>
      </c>
      <c r="AE123" s="383"/>
      <c r="AF123" s="302" t="str">
        <f t="shared" si="9"/>
        <v/>
      </c>
      <c r="AG123" s="383"/>
      <c r="AH123" s="302" t="str">
        <f t="shared" si="10"/>
        <v/>
      </c>
      <c r="AI123" s="315" t="str">
        <f t="shared" si="11"/>
        <v/>
      </c>
      <c r="AJ123" s="69" t="str">
        <f>IFERROR(IF(AND(AD122="Probabilidad",AD123="Probabilidad"),(AJ122-(+AJ122*AI123)),IF(AND(AD122="Impacto",AD123="Probabilidad"),(AJ121-(+AJ121*AI123)),IF(AD123="Impacto",AJ122,""))),"")</f>
        <v/>
      </c>
      <c r="AK123" s="69" t="str">
        <f>IFERROR(IF(AND(AD122="Impacto",AD123="Impacto"),(AK122-(+AK122*AI123)),IF(AND(AD122="Probabilidad",AD123="Impacto"),(AK121-(+AK121*AI123)),IF(AD123="Probabilidad",AK122,""))),"")</f>
        <v/>
      </c>
      <c r="AL123" s="19"/>
      <c r="AM123" s="19"/>
      <c r="AN123" s="19"/>
      <c r="AO123" s="952"/>
      <c r="AP123" s="952"/>
      <c r="AQ123" s="968"/>
      <c r="AR123" s="952"/>
      <c r="AS123" s="952"/>
      <c r="AT123" s="968"/>
      <c r="AU123" s="968"/>
      <c r="AV123" s="968"/>
      <c r="AW123" s="1121"/>
      <c r="AX123" s="1118"/>
      <c r="AY123" s="1032"/>
      <c r="AZ123" s="1032"/>
      <c r="BA123" s="1032"/>
      <c r="BB123" s="1099"/>
      <c r="BC123" s="1032"/>
      <c r="BD123" s="852"/>
      <c r="BE123" s="1020"/>
      <c r="BF123" s="1020"/>
      <c r="BG123" s="1020"/>
      <c r="BH123" s="1020"/>
      <c r="BI123" s="1020"/>
      <c r="BJ123" s="852"/>
      <c r="BK123" s="852"/>
      <c r="BL123" s="1041"/>
    </row>
    <row r="124" spans="1:64" ht="15.75" thickBot="1" x14ac:dyDescent="0.3">
      <c r="A124" s="1056"/>
      <c r="B124" s="1059"/>
      <c r="C124" s="1062"/>
      <c r="D124" s="1014"/>
      <c r="E124" s="947"/>
      <c r="F124" s="1017"/>
      <c r="G124" s="960"/>
      <c r="H124" s="847"/>
      <c r="I124" s="1045"/>
      <c r="J124" s="984"/>
      <c r="K124" s="1003"/>
      <c r="L124" s="960"/>
      <c r="M124" s="960"/>
      <c r="N124" s="806"/>
      <c r="O124" s="972"/>
      <c r="P124" s="847"/>
      <c r="Q124" s="956"/>
      <c r="R124" s="847"/>
      <c r="S124" s="956"/>
      <c r="T124" s="847"/>
      <c r="U124" s="956"/>
      <c r="V124" s="959"/>
      <c r="W124" s="956"/>
      <c r="X124" s="956"/>
      <c r="Y124" s="969"/>
      <c r="Z124" s="60">
        <v>6</v>
      </c>
      <c r="AA124" s="387"/>
      <c r="AB124" s="388"/>
      <c r="AC124" s="387"/>
      <c r="AD124" s="391" t="str">
        <f t="shared" ref="AD124:AD130" si="12">IF(OR(AE124="Preventivo",AE124="Detectivo"),"Probabilidad",IF(AE124="Correctivo","Impacto",""))</f>
        <v/>
      </c>
      <c r="AE124" s="388"/>
      <c r="AF124" s="303" t="str">
        <f t="shared" ref="AF124:AF130" si="13">IF(AE124="","",IF(AE124="Preventivo",25%,IF(AE124="Detectivo",15%,IF(AE124="Correctivo",10%))))</f>
        <v/>
      </c>
      <c r="AG124" s="388"/>
      <c r="AH124" s="303" t="str">
        <f t="shared" ref="AH124:AH130" si="14">IF(AG124="Automático",25%,IF(AG124="Manual",15%,""))</f>
        <v/>
      </c>
      <c r="AI124" s="61" t="str">
        <f t="shared" ref="AI124:AI130" si="15">IF(OR(AF124="",AH124=""),"",AF124+AH124)</f>
        <v/>
      </c>
      <c r="AJ124" s="63" t="str">
        <f>IFERROR(IF(AND(AD123="Probabilidad",AD124="Probabilidad"),(AJ123-(+AJ123*AI124)),IF(AND(AD123="Impacto",AD124="Probabilidad"),(AJ122-(+AJ122*AI124)),IF(AD124="Impacto",AJ123,""))),"")</f>
        <v/>
      </c>
      <c r="AK124" s="63" t="str">
        <f>IFERROR(IF(AND(AD123="Impacto",AD124="Impacto"),(AK123-(+AK123*AI124)),IF(AND(AD123="Probabilidad",AD124="Impacto"),(AK122-(+AK122*AI124)),IF(AD124="Probabilidad",AK123,""))),"")</f>
        <v/>
      </c>
      <c r="AL124" s="20"/>
      <c r="AM124" s="20"/>
      <c r="AN124" s="20"/>
      <c r="AO124" s="953"/>
      <c r="AP124" s="953"/>
      <c r="AQ124" s="969"/>
      <c r="AR124" s="953"/>
      <c r="AS124" s="953"/>
      <c r="AT124" s="969"/>
      <c r="AU124" s="969"/>
      <c r="AV124" s="969"/>
      <c r="AW124" s="1122"/>
      <c r="AX124" s="1119"/>
      <c r="AY124" s="1033"/>
      <c r="AZ124" s="1033"/>
      <c r="BA124" s="1033"/>
      <c r="BB124" s="1100"/>
      <c r="BC124" s="1033"/>
      <c r="BD124" s="960"/>
      <c r="BE124" s="1021"/>
      <c r="BF124" s="1021"/>
      <c r="BG124" s="1021"/>
      <c r="BH124" s="1021"/>
      <c r="BI124" s="1021"/>
      <c r="BJ124" s="960"/>
      <c r="BK124" s="960"/>
      <c r="BL124" s="1042"/>
    </row>
    <row r="125" spans="1:64" ht="75.75" customHeight="1" thickBot="1" x14ac:dyDescent="0.3">
      <c r="A125" s="1056"/>
      <c r="B125" s="1059"/>
      <c r="C125" s="1062"/>
      <c r="D125" s="1012" t="s">
        <v>840</v>
      </c>
      <c r="E125" s="945" t="s">
        <v>125</v>
      </c>
      <c r="F125" s="1015">
        <v>12</v>
      </c>
      <c r="G125" s="851" t="s">
        <v>960</v>
      </c>
      <c r="H125" s="802" t="s">
        <v>99</v>
      </c>
      <c r="I125" s="1043" t="s">
        <v>977</v>
      </c>
      <c r="J125" s="982" t="s">
        <v>16</v>
      </c>
      <c r="K125" s="1001" t="str">
        <f>CONCATENATE(" *",[23]Árbol_G!C252," *",[23]Árbol_G!E252," *",[23]Árbol_G!G252)</f>
        <v xml:space="preserve"> * * *</v>
      </c>
      <c r="L125" s="851" t="s">
        <v>965</v>
      </c>
      <c r="M125" s="851" t="s">
        <v>966</v>
      </c>
      <c r="N125" s="804"/>
      <c r="O125" s="970"/>
      <c r="P125" s="802" t="s">
        <v>71</v>
      </c>
      <c r="Q125" s="954">
        <f>IF(P125="Muy Alta",100%,IF(P125="Alta",80%,IF(P125="Media",60%,IF(P125="Baja",40%,IF(P125="Muy Baja",20%,"")))))</f>
        <v>0.4</v>
      </c>
      <c r="R125" s="802"/>
      <c r="S125" s="954" t="str">
        <f>IF(R125="Catastrófico",100%,IF(R125="Mayor",80%,IF(R125="Moderado",60%,IF(R125="Menor",40%,IF(R125="Leve",20%,"")))))</f>
        <v/>
      </c>
      <c r="T125" s="802" t="s">
        <v>9</v>
      </c>
      <c r="U125" s="954">
        <f>IF(T125="Catastrófico",100%,IF(T125="Mayor",80%,IF(T125="Moderado",60%,IF(T125="Menor",40%,IF(T125="Leve",20%,"")))))</f>
        <v>0.4</v>
      </c>
      <c r="V125" s="957" t="str">
        <f>IF(W125=100%,"Catastrófico",IF(W125=80%,"Mayor",IF(W125=60%,"Moderado",IF(W125=40%,"Menor",IF(W125=20%,"Leve","")))))</f>
        <v>Menor</v>
      </c>
      <c r="W125" s="954">
        <f>IF(AND(S125="",U125=""),"",MAX(S125,U125))</f>
        <v>0.4</v>
      </c>
      <c r="X125" s="954" t="str">
        <f>CONCATENATE(P125,V125)</f>
        <v>BajaMenor</v>
      </c>
      <c r="Y125" s="967" t="str">
        <f>IF(X125="Muy AltaLeve","Alto",IF(X125="Muy AltaMenor","Alto",IF(X125="Muy AltaModerado","Alto",IF(X125="Muy AltaMayor","Alto",IF(X125="Muy AltaCatastrófico","Extremo",IF(X125="AltaLeve","Moderado",IF(X125="AltaMenor","Moderado",IF(X125="AltaModerado","Alto",IF(X125="AltaMayor","Alto",IF(X125="AltaCatastrófico","Extremo",IF(X125="MediaLeve","Moderado",IF(X125="MediaMenor","Moderado",IF(X125="MediaModerado","Moderado",IF(X125="MediaMayor","Alto",IF(X125="MediaCatastrófico","Extremo",IF(X125="BajaLeve","Bajo",IF(X125="BajaMenor","Moderado",IF(X125="BajaModerado","Moderado",IF(X125="BajaMayor","Alto",IF(X125="BajaCatastrófico","Extremo",IF(X125="Muy BajaLeve","Bajo",IF(X125="Muy BajaMenor","Bajo",IF(X125="Muy BajaModerado","Moderado",IF(X125="Muy BajaMayor","Alto",IF(X125="Muy BajaCatastrófico","Extremo","")))))))))))))))))))))))))</f>
        <v>Moderado</v>
      </c>
      <c r="Z125" s="58">
        <v>1</v>
      </c>
      <c r="AA125" s="310" t="s">
        <v>963</v>
      </c>
      <c r="AB125" s="381" t="s">
        <v>165</v>
      </c>
      <c r="AC125" s="310" t="s">
        <v>964</v>
      </c>
      <c r="AD125" s="382" t="str">
        <f t="shared" si="12"/>
        <v>Probabilidad</v>
      </c>
      <c r="AE125" s="381" t="s">
        <v>902</v>
      </c>
      <c r="AF125" s="301">
        <f t="shared" si="13"/>
        <v>0.25</v>
      </c>
      <c r="AG125" s="381" t="s">
        <v>65</v>
      </c>
      <c r="AH125" s="301">
        <f t="shared" si="14"/>
        <v>0.25</v>
      </c>
      <c r="AI125" s="300">
        <f t="shared" si="15"/>
        <v>0.5</v>
      </c>
      <c r="AJ125" s="59">
        <f>IFERROR(IF(AD125="Probabilidad",(Q125-(+Q125*AI125)),IF(AD125="Impacto",Q125,"")),"")</f>
        <v>0.2</v>
      </c>
      <c r="AK125" s="59">
        <f>IFERROR(IF(AD125="Impacto",(W125-(+W125*AI125)),IF(AD125="Probabilidad",W125,"")),"")</f>
        <v>0.4</v>
      </c>
      <c r="AL125" s="10" t="s">
        <v>66</v>
      </c>
      <c r="AM125" s="10" t="s">
        <v>67</v>
      </c>
      <c r="AN125" s="10" t="s">
        <v>80</v>
      </c>
      <c r="AO125" s="951">
        <f>Q125</f>
        <v>0.4</v>
      </c>
      <c r="AP125" s="951">
        <f>IF(AJ125="","",MIN(AJ125:AJ130))</f>
        <v>0.14000000000000001</v>
      </c>
      <c r="AQ125" s="967" t="str">
        <f>IFERROR(IF(AP125="","",IF(AP125&lt;=0.2,"Muy Baja",IF(AP125&lt;=0.4,"Baja",IF(AP125&lt;=0.6,"Media",IF(AP125&lt;=0.8,"Alta","Muy Alta"))))),"")</f>
        <v>Muy Baja</v>
      </c>
      <c r="AR125" s="951">
        <f>W125</f>
        <v>0.4</v>
      </c>
      <c r="AS125" s="951">
        <f>IF(AK125="","",MIN(AK125:AK130))</f>
        <v>0.4</v>
      </c>
      <c r="AT125" s="967" t="str">
        <f>IFERROR(IF(AS125="","",IF(AS125&lt;=0.2,"Leve",IF(AS125&lt;=0.4,"Menor",IF(AS125&lt;=0.6,"Moderado",IF(AS125&lt;=0.8,"Mayor","Catastrófico"))))),"")</f>
        <v>Menor</v>
      </c>
      <c r="AU125" s="967" t="str">
        <f>Y125</f>
        <v>Moderado</v>
      </c>
      <c r="AV125" s="967" t="str">
        <f>IFERROR(IF(OR(AND(AQ125="Muy Baja",AT125="Leve"),AND(AQ125="Muy Baja",AT125="Menor"),AND(AQ125="Baja",AT125="Leve")),"Bajo",IF(OR(AND(AQ125="Muy baja",AT125="Moderado"),AND(AQ125="Baja",AT125="Menor"),AND(AQ125="Baja",AT125="Moderado"),AND(AQ125="Media",AT125="Leve"),AND(AQ125="Media",AT125="Menor"),AND(AQ125="Media",AT125="Moderado"),AND(AQ125="Alta",AT125="Leve"),AND(AQ125="Alta",AT125="Menor")),"Moderado",IF(OR(AND(AQ125="Muy Baja",AT125="Mayor"),AND(AQ125="Baja",AT125="Mayor"),AND(AQ125="Media",AT125="Mayor"),AND(AQ125="Alta",AT125="Moderado"),AND(AQ125="Alta",AT125="Mayor"),AND(AQ125="Muy Alta",AT125="Leve"),AND(AQ125="Muy Alta",AT125="Menor"),AND(AQ125="Muy Alta",AT125="Moderado"),AND(AQ125="Muy Alta",AT125="Mayor")),"Alto",IF(OR(AND(AQ125="Muy Baja",AT125="Catastrófico"),AND(AQ125="Baja",AT125="Catastrófico"),AND(AQ125="Media",AT125="Catastrófico"),AND(AQ125="Alta",AT125="Catastrófico"),AND(AQ125="Muy Alta",AT125="Catastrófico")),"Extremo","")))),"")</f>
        <v>Bajo</v>
      </c>
      <c r="AW125" s="1120" t="s">
        <v>82</v>
      </c>
      <c r="AX125" s="1117"/>
      <c r="AY125" s="1081"/>
      <c r="AZ125" s="1081"/>
      <c r="BA125" s="1081"/>
      <c r="BB125" s="1098"/>
      <c r="BC125" s="1081"/>
      <c r="BD125" s="851"/>
      <c r="BE125" s="1019"/>
      <c r="BF125" s="1019"/>
      <c r="BG125" s="1019"/>
      <c r="BH125" s="1019"/>
      <c r="BI125" s="1019"/>
      <c r="BJ125" s="851"/>
      <c r="BK125" s="851"/>
      <c r="BL125" s="1048"/>
    </row>
    <row r="126" spans="1:64" ht="105" x14ac:dyDescent="0.25">
      <c r="A126" s="1056"/>
      <c r="B126" s="1059"/>
      <c r="C126" s="1062"/>
      <c r="D126" s="1013"/>
      <c r="E126" s="946"/>
      <c r="F126" s="1016"/>
      <c r="G126" s="852"/>
      <c r="H126" s="803"/>
      <c r="I126" s="1044"/>
      <c r="J126" s="983"/>
      <c r="K126" s="1002"/>
      <c r="L126" s="852"/>
      <c r="M126" s="852"/>
      <c r="N126" s="805"/>
      <c r="O126" s="971"/>
      <c r="P126" s="803"/>
      <c r="Q126" s="955"/>
      <c r="R126" s="803"/>
      <c r="S126" s="955"/>
      <c r="T126" s="803"/>
      <c r="U126" s="955"/>
      <c r="V126" s="958"/>
      <c r="W126" s="955"/>
      <c r="X126" s="955"/>
      <c r="Y126" s="968"/>
      <c r="Z126" s="68">
        <v>2</v>
      </c>
      <c r="AA126" s="298" t="s">
        <v>915</v>
      </c>
      <c r="AB126" s="381" t="s">
        <v>165</v>
      </c>
      <c r="AC126" s="298" t="s">
        <v>851</v>
      </c>
      <c r="AD126" s="384" t="str">
        <f t="shared" si="12"/>
        <v>Probabilidad</v>
      </c>
      <c r="AE126" s="383" t="s">
        <v>907</v>
      </c>
      <c r="AF126" s="302">
        <f t="shared" si="13"/>
        <v>0.15</v>
      </c>
      <c r="AG126" s="383" t="s">
        <v>903</v>
      </c>
      <c r="AH126" s="302">
        <f t="shared" si="14"/>
        <v>0.15</v>
      </c>
      <c r="AI126" s="315">
        <f t="shared" si="15"/>
        <v>0.3</v>
      </c>
      <c r="AJ126" s="69">
        <f>IFERROR(IF(AND(AD125="Probabilidad",AD126="Probabilidad"),(AJ125-(+AJ125*AI126)),IF(AD126="Probabilidad",(Q125-(+Q125*AI126)),IF(AD126="Impacto",AJ125,""))),"")</f>
        <v>0.14000000000000001</v>
      </c>
      <c r="AK126" s="69">
        <f>IFERROR(IF(AND(AD125="Impacto",AD126="Impacto"),(AK125-(+AK125*AI126)),IF(AD126="Impacto",(W125-(W125*AI126)),IF(AD126="Probabilidad",AK125,""))),"")</f>
        <v>0.4</v>
      </c>
      <c r="AL126" s="10" t="s">
        <v>66</v>
      </c>
      <c r="AM126" s="10" t="s">
        <v>67</v>
      </c>
      <c r="AN126" s="10" t="s">
        <v>80</v>
      </c>
      <c r="AO126" s="952"/>
      <c r="AP126" s="952"/>
      <c r="AQ126" s="968"/>
      <c r="AR126" s="952"/>
      <c r="AS126" s="952"/>
      <c r="AT126" s="968"/>
      <c r="AU126" s="968"/>
      <c r="AV126" s="968"/>
      <c r="AW126" s="1121"/>
      <c r="AX126" s="1118"/>
      <c r="AY126" s="1032"/>
      <c r="AZ126" s="1032"/>
      <c r="BA126" s="1032"/>
      <c r="BB126" s="1099"/>
      <c r="BC126" s="1032"/>
      <c r="BD126" s="852"/>
      <c r="BE126" s="1020"/>
      <c r="BF126" s="1020"/>
      <c r="BG126" s="1020"/>
      <c r="BH126" s="1020"/>
      <c r="BI126" s="1020"/>
      <c r="BJ126" s="852"/>
      <c r="BK126" s="852"/>
      <c r="BL126" s="1041"/>
    </row>
    <row r="127" spans="1:64" x14ac:dyDescent="0.25">
      <c r="A127" s="1056"/>
      <c r="B127" s="1059"/>
      <c r="C127" s="1062"/>
      <c r="D127" s="1013"/>
      <c r="E127" s="946"/>
      <c r="F127" s="1016"/>
      <c r="G127" s="852"/>
      <c r="H127" s="803"/>
      <c r="I127" s="1044"/>
      <c r="J127" s="983"/>
      <c r="K127" s="1002"/>
      <c r="L127" s="852"/>
      <c r="M127" s="852"/>
      <c r="N127" s="805"/>
      <c r="O127" s="971"/>
      <c r="P127" s="803"/>
      <c r="Q127" s="955"/>
      <c r="R127" s="803"/>
      <c r="S127" s="955"/>
      <c r="T127" s="803"/>
      <c r="U127" s="955"/>
      <c r="V127" s="958"/>
      <c r="W127" s="955"/>
      <c r="X127" s="955"/>
      <c r="Y127" s="968"/>
      <c r="Z127" s="68">
        <v>3</v>
      </c>
      <c r="AA127" s="385"/>
      <c r="AB127" s="383"/>
      <c r="AC127" s="385"/>
      <c r="AD127" s="384" t="str">
        <f t="shared" si="12"/>
        <v/>
      </c>
      <c r="AE127" s="383"/>
      <c r="AF127" s="302" t="str">
        <f t="shared" si="13"/>
        <v/>
      </c>
      <c r="AG127" s="383"/>
      <c r="AH127" s="302" t="str">
        <f t="shared" si="14"/>
        <v/>
      </c>
      <c r="AI127" s="315" t="str">
        <f t="shared" si="15"/>
        <v/>
      </c>
      <c r="AJ127" s="69" t="str">
        <f>IFERROR(IF(AND(AD126="Probabilidad",AD127="Probabilidad"),(AJ126-(+AJ126*AI127)),IF(AND(AD126="Impacto",AD127="Probabilidad"),(AJ125-(+AJ125*AI127)),IF(AD127="Impacto",AJ126,""))),"")</f>
        <v/>
      </c>
      <c r="AK127" s="69" t="str">
        <f>IFERROR(IF(AND(AD126="Impacto",AD127="Impacto"),(AK126-(+AK126*AI127)),IF(AND(AD126="Probabilidad",AD127="Impacto"),(AK125-(+AK125*AI127)),IF(AD127="Probabilidad",AK126,""))),"")</f>
        <v/>
      </c>
      <c r="AL127" s="19"/>
      <c r="AM127" s="19"/>
      <c r="AN127" s="19"/>
      <c r="AO127" s="952"/>
      <c r="AP127" s="952"/>
      <c r="AQ127" s="968"/>
      <c r="AR127" s="952"/>
      <c r="AS127" s="952"/>
      <c r="AT127" s="968"/>
      <c r="AU127" s="968"/>
      <c r="AV127" s="968"/>
      <c r="AW127" s="1121"/>
      <c r="AX127" s="1118"/>
      <c r="AY127" s="1032"/>
      <c r="AZ127" s="1032"/>
      <c r="BA127" s="1032"/>
      <c r="BB127" s="1099"/>
      <c r="BC127" s="1032"/>
      <c r="BD127" s="852"/>
      <c r="BE127" s="1020"/>
      <c r="BF127" s="1020"/>
      <c r="BG127" s="1020"/>
      <c r="BH127" s="1020"/>
      <c r="BI127" s="1020"/>
      <c r="BJ127" s="852"/>
      <c r="BK127" s="852"/>
      <c r="BL127" s="1041"/>
    </row>
    <row r="128" spans="1:64" x14ac:dyDescent="0.25">
      <c r="A128" s="1056"/>
      <c r="B128" s="1059"/>
      <c r="C128" s="1062"/>
      <c r="D128" s="1013"/>
      <c r="E128" s="946"/>
      <c r="F128" s="1016"/>
      <c r="G128" s="852"/>
      <c r="H128" s="803"/>
      <c r="I128" s="1044"/>
      <c r="J128" s="983"/>
      <c r="K128" s="1002"/>
      <c r="L128" s="852"/>
      <c r="M128" s="852"/>
      <c r="N128" s="805"/>
      <c r="O128" s="971"/>
      <c r="P128" s="803"/>
      <c r="Q128" s="955"/>
      <c r="R128" s="803"/>
      <c r="S128" s="955"/>
      <c r="T128" s="803"/>
      <c r="U128" s="955"/>
      <c r="V128" s="958"/>
      <c r="W128" s="955"/>
      <c r="X128" s="955"/>
      <c r="Y128" s="968"/>
      <c r="Z128" s="68">
        <v>4</v>
      </c>
      <c r="AA128" s="385"/>
      <c r="AB128" s="383"/>
      <c r="AC128" s="385"/>
      <c r="AD128" s="384" t="str">
        <f t="shared" si="12"/>
        <v/>
      </c>
      <c r="AE128" s="383"/>
      <c r="AF128" s="302" t="str">
        <f t="shared" si="13"/>
        <v/>
      </c>
      <c r="AG128" s="383"/>
      <c r="AH128" s="302" t="str">
        <f t="shared" si="14"/>
        <v/>
      </c>
      <c r="AI128" s="315" t="str">
        <f t="shared" si="15"/>
        <v/>
      </c>
      <c r="AJ128" s="69" t="str">
        <f>IFERROR(IF(AND(AD127="Probabilidad",AD128="Probabilidad"),(AJ127-(+AJ127*AI128)),IF(AND(AD127="Impacto",AD128="Probabilidad"),(AJ126-(+AJ126*AI128)),IF(AD128="Impacto",AJ127,""))),"")</f>
        <v/>
      </c>
      <c r="AK128" s="69" t="str">
        <f>IFERROR(IF(AND(AD127="Impacto",AD128="Impacto"),(AK127-(+AK127*AI128)),IF(AND(AD127="Probabilidad",AD128="Impacto"),(AK126-(+AK126*AI128)),IF(AD128="Probabilidad",AK127,""))),"")</f>
        <v/>
      </c>
      <c r="AL128" s="19"/>
      <c r="AM128" s="19"/>
      <c r="AN128" s="19"/>
      <c r="AO128" s="952"/>
      <c r="AP128" s="952"/>
      <c r="AQ128" s="968"/>
      <c r="AR128" s="952"/>
      <c r="AS128" s="952"/>
      <c r="AT128" s="968"/>
      <c r="AU128" s="968"/>
      <c r="AV128" s="968"/>
      <c r="AW128" s="1121"/>
      <c r="AX128" s="1118"/>
      <c r="AY128" s="1032"/>
      <c r="AZ128" s="1032"/>
      <c r="BA128" s="1032"/>
      <c r="BB128" s="1099"/>
      <c r="BC128" s="1032"/>
      <c r="BD128" s="852"/>
      <c r="BE128" s="1020"/>
      <c r="BF128" s="1020"/>
      <c r="BG128" s="1020"/>
      <c r="BH128" s="1020"/>
      <c r="BI128" s="1020"/>
      <c r="BJ128" s="852"/>
      <c r="BK128" s="852"/>
      <c r="BL128" s="1041"/>
    </row>
    <row r="129" spans="1:64" x14ac:dyDescent="0.25">
      <c r="A129" s="1056"/>
      <c r="B129" s="1059"/>
      <c r="C129" s="1062"/>
      <c r="D129" s="1013"/>
      <c r="E129" s="946"/>
      <c r="F129" s="1016"/>
      <c r="G129" s="852"/>
      <c r="H129" s="803"/>
      <c r="I129" s="1044"/>
      <c r="J129" s="983"/>
      <c r="K129" s="1002"/>
      <c r="L129" s="852"/>
      <c r="M129" s="852"/>
      <c r="N129" s="805"/>
      <c r="O129" s="971"/>
      <c r="P129" s="803"/>
      <c r="Q129" s="955"/>
      <c r="R129" s="803"/>
      <c r="S129" s="955"/>
      <c r="T129" s="803"/>
      <c r="U129" s="955"/>
      <c r="V129" s="958"/>
      <c r="W129" s="955"/>
      <c r="X129" s="955"/>
      <c r="Y129" s="968"/>
      <c r="Z129" s="68">
        <v>5</v>
      </c>
      <c r="AA129" s="385"/>
      <c r="AB129" s="383"/>
      <c r="AC129" s="385"/>
      <c r="AD129" s="384" t="str">
        <f t="shared" si="12"/>
        <v/>
      </c>
      <c r="AE129" s="383"/>
      <c r="AF129" s="302" t="str">
        <f t="shared" si="13"/>
        <v/>
      </c>
      <c r="AG129" s="383"/>
      <c r="AH129" s="302" t="str">
        <f t="shared" si="14"/>
        <v/>
      </c>
      <c r="AI129" s="315" t="str">
        <f t="shared" si="15"/>
        <v/>
      </c>
      <c r="AJ129" s="69" t="str">
        <f>IFERROR(IF(AND(AD128="Probabilidad",AD129="Probabilidad"),(AJ128-(+AJ128*AI129)),IF(AND(AD128="Impacto",AD129="Probabilidad"),(AJ127-(+AJ127*AI129)),IF(AD129="Impacto",AJ128,""))),"")</f>
        <v/>
      </c>
      <c r="AK129" s="69" t="str">
        <f>IFERROR(IF(AND(AD128="Impacto",AD129="Impacto"),(AK128-(+AK128*AI129)),IF(AND(AD128="Probabilidad",AD129="Impacto"),(AK127-(+AK127*AI129)),IF(AD129="Probabilidad",AK128,""))),"")</f>
        <v/>
      </c>
      <c r="AL129" s="19"/>
      <c r="AM129" s="19"/>
      <c r="AN129" s="19"/>
      <c r="AO129" s="952"/>
      <c r="AP129" s="952"/>
      <c r="AQ129" s="968"/>
      <c r="AR129" s="952"/>
      <c r="AS129" s="952"/>
      <c r="AT129" s="968"/>
      <c r="AU129" s="968"/>
      <c r="AV129" s="968"/>
      <c r="AW129" s="1121"/>
      <c r="AX129" s="1118"/>
      <c r="AY129" s="1032"/>
      <c r="AZ129" s="1032"/>
      <c r="BA129" s="1032"/>
      <c r="BB129" s="1099"/>
      <c r="BC129" s="1032"/>
      <c r="BD129" s="852"/>
      <c r="BE129" s="1020"/>
      <c r="BF129" s="1020"/>
      <c r="BG129" s="1020"/>
      <c r="BH129" s="1020"/>
      <c r="BI129" s="1020"/>
      <c r="BJ129" s="852"/>
      <c r="BK129" s="852"/>
      <c r="BL129" s="1041"/>
    </row>
    <row r="130" spans="1:64" ht="15.75" thickBot="1" x14ac:dyDescent="0.3">
      <c r="A130" s="1056"/>
      <c r="B130" s="1059"/>
      <c r="C130" s="1062"/>
      <c r="D130" s="1014"/>
      <c r="E130" s="947"/>
      <c r="F130" s="1017"/>
      <c r="G130" s="960"/>
      <c r="H130" s="847"/>
      <c r="I130" s="1045"/>
      <c r="J130" s="984"/>
      <c r="K130" s="1003"/>
      <c r="L130" s="960"/>
      <c r="M130" s="960"/>
      <c r="N130" s="806"/>
      <c r="O130" s="972"/>
      <c r="P130" s="847"/>
      <c r="Q130" s="956"/>
      <c r="R130" s="847"/>
      <c r="S130" s="956"/>
      <c r="T130" s="847"/>
      <c r="U130" s="956"/>
      <c r="V130" s="959"/>
      <c r="W130" s="956"/>
      <c r="X130" s="956"/>
      <c r="Y130" s="969"/>
      <c r="Z130" s="60">
        <v>6</v>
      </c>
      <c r="AA130" s="387"/>
      <c r="AB130" s="388"/>
      <c r="AC130" s="387"/>
      <c r="AD130" s="391" t="str">
        <f t="shared" si="12"/>
        <v/>
      </c>
      <c r="AE130" s="388"/>
      <c r="AF130" s="303" t="str">
        <f t="shared" si="13"/>
        <v/>
      </c>
      <c r="AG130" s="388"/>
      <c r="AH130" s="303" t="str">
        <f t="shared" si="14"/>
        <v/>
      </c>
      <c r="AI130" s="61" t="str">
        <f t="shared" si="15"/>
        <v/>
      </c>
      <c r="AJ130" s="63" t="str">
        <f>IFERROR(IF(AND(AD129="Probabilidad",AD130="Probabilidad"),(AJ129-(+AJ129*AI130)),IF(AND(AD129="Impacto",AD130="Probabilidad"),(AJ128-(+AJ128*AI130)),IF(AD130="Impacto",AJ129,""))),"")</f>
        <v/>
      </c>
      <c r="AK130" s="63" t="str">
        <f>IFERROR(IF(AND(AD129="Impacto",AD130="Impacto"),(AK129-(+AK129*AI130)),IF(AND(AD129="Probabilidad",AD130="Impacto"),(AK128-(+AK128*AI130)),IF(AD130="Probabilidad",AK129,""))),"")</f>
        <v/>
      </c>
      <c r="AL130" s="20"/>
      <c r="AM130" s="20"/>
      <c r="AN130" s="20"/>
      <c r="AO130" s="953"/>
      <c r="AP130" s="953"/>
      <c r="AQ130" s="969"/>
      <c r="AR130" s="953"/>
      <c r="AS130" s="953"/>
      <c r="AT130" s="969"/>
      <c r="AU130" s="969"/>
      <c r="AV130" s="969"/>
      <c r="AW130" s="1122"/>
      <c r="AX130" s="1119"/>
      <c r="AY130" s="1033"/>
      <c r="AZ130" s="1033"/>
      <c r="BA130" s="1033"/>
      <c r="BB130" s="1100"/>
      <c r="BC130" s="1033"/>
      <c r="BD130" s="960"/>
      <c r="BE130" s="1021"/>
      <c r="BF130" s="1021"/>
      <c r="BG130" s="1021"/>
      <c r="BH130" s="1021"/>
      <c r="BI130" s="1021"/>
      <c r="BJ130" s="960"/>
      <c r="BK130" s="960"/>
      <c r="BL130" s="1042"/>
    </row>
    <row r="131" spans="1:64" ht="90" customHeight="1" thickBot="1" x14ac:dyDescent="0.3">
      <c r="A131" s="1056"/>
      <c r="B131" s="1059"/>
      <c r="C131" s="1062"/>
      <c r="D131" s="1012" t="s">
        <v>840</v>
      </c>
      <c r="E131" s="945" t="s">
        <v>125</v>
      </c>
      <c r="F131" s="1015">
        <v>13</v>
      </c>
      <c r="G131" s="1064" t="s">
        <v>979</v>
      </c>
      <c r="H131" s="1067" t="s">
        <v>98</v>
      </c>
      <c r="I131" s="1018" t="s">
        <v>1014</v>
      </c>
      <c r="J131" s="982" t="s">
        <v>16</v>
      </c>
      <c r="K131" s="985" t="str">
        <f>CONCATENATE(" *",[24]Árbol_G!C135," *",[24]Árbol_G!E135," *",[24]Árbol_G!G135)</f>
        <v xml:space="preserve"> * * *</v>
      </c>
      <c r="L131" s="851" t="s">
        <v>980</v>
      </c>
      <c r="M131" s="851" t="s">
        <v>981</v>
      </c>
      <c r="N131" s="804"/>
      <c r="O131" s="970"/>
      <c r="P131" s="802" t="s">
        <v>62</v>
      </c>
      <c r="Q131" s="954">
        <f>IF(P131="Muy Alta",100%,IF(P131="Alta",80%,IF(P131="Media",60%,IF(P131="Baja",40%,IF(P131="Muy Baja",20%,"")))))</f>
        <v>0.6</v>
      </c>
      <c r="R131" s="802" t="s">
        <v>74</v>
      </c>
      <c r="S131" s="954">
        <f>IF(R131="Catastrófico",100%,IF(R131="Mayor",80%,IF(R131="Moderado",60%,IF(R131="Menor",40%,IF(R131="Leve",20%,"")))))</f>
        <v>0.2</v>
      </c>
      <c r="T131" s="802" t="s">
        <v>11</v>
      </c>
      <c r="U131" s="954">
        <f>IF(T131="Catastrófico",100%,IF(T131="Mayor",80%,IF(T131="Moderado",60%,IF(T131="Menor",40%,IF(T131="Leve",20%,"")))))</f>
        <v>0.8</v>
      </c>
      <c r="V131" s="957" t="str">
        <f>IF(W131=100%,"Catastrófico",IF(W131=80%,"Mayor",IF(W131=60%,"Moderado",IF(W131=40%,"Menor",IF(W131=20%,"Leve","")))))</f>
        <v>Mayor</v>
      </c>
      <c r="W131" s="954">
        <f>IF(AND(S131="",U131=""),"",MAX(S131,U131))</f>
        <v>0.8</v>
      </c>
      <c r="X131" s="954" t="str">
        <f>CONCATENATE(P131,V131)</f>
        <v>MediaMayor</v>
      </c>
      <c r="Y131" s="1001" t="str">
        <f>IF(X131="Muy AltaLeve","Alto",IF(X131="Muy AltaMenor","Alto",IF(X131="Muy AltaModerado","Alto",IF(X131="Muy AltaMayor","Alto",IF(X131="Muy AltaCatastrófico","Extremo",IF(X131="AltaLeve","Moderado",IF(X131="AltaMenor","Moderado",IF(X131="AltaModerado","Alto",IF(X131="AltaMayor","Alto",IF(X131="AltaCatastrófico","Extremo",IF(X131="MediaLeve","Moderado",IF(X131="MediaMenor","Moderado",IF(X131="MediaModerado","Moderado",IF(X131="MediaMayor","Alto",IF(X131="MediaCatastrófico","Extremo",IF(X131="BajaLeve","Bajo",IF(X131="BajaMenor","Moderado",IF(X131="BajaModerado","Moderado",IF(X131="BajaMayor","Alto",IF(X131="BajaCatastrófico","Extremo",IF(X131="Muy BajaLeve","Bajo",IF(X131="Muy BajaMenor","Bajo",IF(X131="Muy BajaModerado","Moderado",IF(X131="Muy BajaMayor","Alto",IF(X131="Muy BajaCatastrófico","Extremo","")))))))))))))))))))))))))</f>
        <v>Alto</v>
      </c>
      <c r="Z131" s="73">
        <v>1</v>
      </c>
      <c r="AA131" s="408" t="s">
        <v>915</v>
      </c>
      <c r="AB131" s="383" t="s">
        <v>165</v>
      </c>
      <c r="AC131" s="385" t="s">
        <v>851</v>
      </c>
      <c r="AD131" s="382" t="str">
        <f>IF(OR(AE131="Preventivo",AE131="Detectivo"),"Probabilidad",IF(AE131="Correctivo","Impacto",""))</f>
        <v>Probabilidad</v>
      </c>
      <c r="AE131" s="381" t="s">
        <v>907</v>
      </c>
      <c r="AF131" s="301">
        <f>IF(AE131="","",IF(AE131="Preventivo",25%,IF(AE131="Detectivo",15%,IF(AE131="Correctivo",10%))))</f>
        <v>0.15</v>
      </c>
      <c r="AG131" s="381" t="s">
        <v>903</v>
      </c>
      <c r="AH131" s="301">
        <f>IF(AG131="Automático",25%,IF(AG131="Manual",15%,""))</f>
        <v>0.15</v>
      </c>
      <c r="AI131" s="300">
        <f>IF(OR(AF131="",AH131=""),"",AF131+AH131)</f>
        <v>0.3</v>
      </c>
      <c r="AJ131" s="59">
        <f>IFERROR(IF(AD131="Probabilidad",(Q131-(+Q131*AI131)),IF(AD131="Impacto",Q131,"")),"")</f>
        <v>0.42</v>
      </c>
      <c r="AK131" s="59">
        <f>IFERROR(IF(AD131="Impacto",(W131-(W131*AI131)),IF(AD131="Probabilidad",W131,"")),"")</f>
        <v>0.8</v>
      </c>
      <c r="AL131" s="10" t="s">
        <v>66</v>
      </c>
      <c r="AM131" s="10" t="s">
        <v>67</v>
      </c>
      <c r="AN131" s="10" t="s">
        <v>80</v>
      </c>
      <c r="AO131" s="951">
        <f>Q131</f>
        <v>0.6</v>
      </c>
      <c r="AP131" s="951">
        <f>IF(AJ131="","",MIN(AJ131:AJ136))</f>
        <v>0.1764</v>
      </c>
      <c r="AQ131" s="967" t="str">
        <f>IFERROR(IF(AP131="","",IF(AP131&lt;=0.2,"Muy Baja",IF(AP131&lt;=0.4,"Baja",IF(AP131&lt;=0.6,"Media",IF(AP131&lt;=0.8,"Alta","Muy Alta"))))),"")</f>
        <v>Muy Baja</v>
      </c>
      <c r="AR131" s="951">
        <f>W131</f>
        <v>0.8</v>
      </c>
      <c r="AS131" s="951">
        <f>IF(AK131="","",MIN(AK131:AK136))</f>
        <v>0.8</v>
      </c>
      <c r="AT131" s="967" t="str">
        <f>IFERROR(IF(AS131="","",IF(AS131&lt;=0.2,"Leve",IF(AS131&lt;=0.4,"Menor",IF(AS131&lt;=0.6,"Moderado",IF(AS131&lt;=0.8,"Mayor","Catastrófico"))))),"")</f>
        <v>Mayor</v>
      </c>
      <c r="AU131" s="967" t="str">
        <f>Y131</f>
        <v>Alto</v>
      </c>
      <c r="AV131" s="967" t="str">
        <f>IFERROR(IF(OR(AND(AQ131="Muy Baja",AT131="Leve"),AND(AQ131="Muy Baja",AT131="Menor"),AND(AQ131="Baja",AT131="Leve")),"Bajo",IF(OR(AND(AQ131="Muy baja",AT131="Moderado"),AND(AQ131="Baja",AT131="Menor"),AND(AQ131="Baja",AT131="Moderado"),AND(AQ131="Media",AT131="Leve"),AND(AQ131="Media",AT131="Menor"),AND(AQ131="Media",AT131="Moderado"),AND(AQ131="Alta",AT131="Leve"),AND(AQ131="Alta",AT131="Menor")),"Moderado",IF(OR(AND(AQ131="Muy Baja",AT131="Mayor"),AND(AQ131="Baja",AT131="Mayor"),AND(AQ131="Media",AT131="Mayor"),AND(AQ131="Alta",AT131="Moderado"),AND(AQ131="Alta",AT131="Mayor"),AND(AQ131="Muy Alta",AT131="Leve"),AND(AQ131="Muy Alta",AT131="Menor"),AND(AQ131="Muy Alta",AT131="Moderado"),AND(AQ131="Muy Alta",AT131="Mayor")),"Alto",IF(OR(AND(AQ131="Muy Baja",AT131="Catastrófico"),AND(AQ131="Baja",AT131="Catastrófico"),AND(AQ131="Media",AT131="Catastrófico"),AND(AQ131="Alta",AT131="Catastrófico"),AND(AQ131="Muy Alta",AT131="Catastrófico")),"Extremo","")))),"")</f>
        <v>Alto</v>
      </c>
      <c r="AW131" s="1120" t="s">
        <v>167</v>
      </c>
      <c r="AX131" s="1139" t="s">
        <v>1621</v>
      </c>
      <c r="AY131" s="1105" t="s">
        <v>1622</v>
      </c>
      <c r="AZ131" s="804" t="s">
        <v>982</v>
      </c>
      <c r="BA131" s="804" t="s">
        <v>1623</v>
      </c>
      <c r="BB131" s="1136" t="s">
        <v>1624</v>
      </c>
      <c r="BC131" s="1133"/>
      <c r="BD131" s="1128"/>
      <c r="BE131" s="855"/>
      <c r="BF131" s="855"/>
      <c r="BG131" s="1128"/>
      <c r="BH131" s="1128"/>
      <c r="BI131" s="1133"/>
      <c r="BJ131" s="1133"/>
      <c r="BK131" s="1133"/>
      <c r="BL131" s="1123"/>
    </row>
    <row r="132" spans="1:64" ht="135.75" thickBot="1" x14ac:dyDescent="0.3">
      <c r="A132" s="1056"/>
      <c r="B132" s="1059"/>
      <c r="C132" s="1062"/>
      <c r="D132" s="1013"/>
      <c r="E132" s="946"/>
      <c r="F132" s="1016"/>
      <c r="G132" s="1065"/>
      <c r="H132" s="1068"/>
      <c r="I132" s="952"/>
      <c r="J132" s="983"/>
      <c r="K132" s="986"/>
      <c r="L132" s="852"/>
      <c r="M132" s="852"/>
      <c r="N132" s="805"/>
      <c r="O132" s="971"/>
      <c r="P132" s="803"/>
      <c r="Q132" s="955"/>
      <c r="R132" s="803"/>
      <c r="S132" s="955"/>
      <c r="T132" s="803"/>
      <c r="U132" s="955"/>
      <c r="V132" s="958"/>
      <c r="W132" s="955"/>
      <c r="X132" s="955"/>
      <c r="Y132" s="1002"/>
      <c r="Z132" s="74">
        <v>2</v>
      </c>
      <c r="AA132" s="76" t="s">
        <v>983</v>
      </c>
      <c r="AB132" s="383" t="s">
        <v>170</v>
      </c>
      <c r="AC132" s="298" t="s">
        <v>984</v>
      </c>
      <c r="AD132" s="384" t="str">
        <f t="shared" ref="AD132:AD195" si="16">IF(OR(AE132="Preventivo",AE132="Detectivo"),"Probabilidad",IF(AE132="Correctivo","Impacto",""))</f>
        <v>Probabilidad</v>
      </c>
      <c r="AE132" s="383" t="s">
        <v>907</v>
      </c>
      <c r="AF132" s="302">
        <f t="shared" ref="AF132:AF195" si="17">IF(AE132="","",IF(AE132="Preventivo",25%,IF(AE132="Detectivo",15%,IF(AE132="Correctivo",10%))))</f>
        <v>0.15</v>
      </c>
      <c r="AG132" s="383" t="s">
        <v>903</v>
      </c>
      <c r="AH132" s="302">
        <f t="shared" ref="AH132:AH195" si="18">IF(AG132="Automático",25%,IF(AG132="Manual",15%,""))</f>
        <v>0.15</v>
      </c>
      <c r="AI132" s="315">
        <f t="shared" ref="AI132:AI195" si="19">IF(OR(AF132="",AH132=""),"",AF132+AH132)</f>
        <v>0.3</v>
      </c>
      <c r="AJ132" s="69">
        <f>IFERROR(IF(AND(AD131="Probabilidad",AD132="Probabilidad"),(AJ131-(+AJ131*AI132)),IF(AD132="Probabilidad",(Q131-(+Q131*AI132)),IF(AD132="Impacto",AJ131,""))),"")</f>
        <v>0.29399999999999998</v>
      </c>
      <c r="AK132" s="69">
        <f>IFERROR(IF(AND(AD131="Impacto",AD132="Impacto"),(AK131-(+AK131*AI132)),IF(AD132="Impacto",(W131-(+W131*AI132)),IF(AD132="Probabilidad",AK131,""))),"")</f>
        <v>0.8</v>
      </c>
      <c r="AL132" s="10" t="s">
        <v>66</v>
      </c>
      <c r="AM132" s="10" t="s">
        <v>67</v>
      </c>
      <c r="AN132" s="10" t="s">
        <v>80</v>
      </c>
      <c r="AO132" s="952"/>
      <c r="AP132" s="952"/>
      <c r="AQ132" s="968"/>
      <c r="AR132" s="952"/>
      <c r="AS132" s="952"/>
      <c r="AT132" s="968"/>
      <c r="AU132" s="968"/>
      <c r="AV132" s="968"/>
      <c r="AW132" s="1121"/>
      <c r="AX132" s="1140"/>
      <c r="AY132" s="808"/>
      <c r="AZ132" s="805"/>
      <c r="BA132" s="805"/>
      <c r="BB132" s="1137"/>
      <c r="BC132" s="1134"/>
      <c r="BD132" s="1129"/>
      <c r="BE132" s="1126"/>
      <c r="BF132" s="1126"/>
      <c r="BG132" s="1129"/>
      <c r="BH132" s="1131"/>
      <c r="BI132" s="1134"/>
      <c r="BJ132" s="1134"/>
      <c r="BK132" s="1134"/>
      <c r="BL132" s="1124"/>
    </row>
    <row r="133" spans="1:64" ht="120.75" thickBot="1" x14ac:dyDescent="0.3">
      <c r="A133" s="1056"/>
      <c r="B133" s="1059"/>
      <c r="C133" s="1062"/>
      <c r="D133" s="1013"/>
      <c r="E133" s="946"/>
      <c r="F133" s="1016"/>
      <c r="G133" s="1065"/>
      <c r="H133" s="1068"/>
      <c r="I133" s="952"/>
      <c r="J133" s="983"/>
      <c r="K133" s="986"/>
      <c r="L133" s="852"/>
      <c r="M133" s="852"/>
      <c r="N133" s="805"/>
      <c r="O133" s="971"/>
      <c r="P133" s="803"/>
      <c r="Q133" s="955"/>
      <c r="R133" s="803"/>
      <c r="S133" s="955"/>
      <c r="T133" s="803"/>
      <c r="U133" s="955"/>
      <c r="V133" s="958"/>
      <c r="W133" s="955"/>
      <c r="X133" s="955"/>
      <c r="Y133" s="1002"/>
      <c r="Z133" s="74">
        <v>3</v>
      </c>
      <c r="AA133" s="76" t="s">
        <v>985</v>
      </c>
      <c r="AB133" s="383" t="s">
        <v>170</v>
      </c>
      <c r="AC133" s="298" t="s">
        <v>944</v>
      </c>
      <c r="AD133" s="384" t="str">
        <f t="shared" si="16"/>
        <v>Probabilidad</v>
      </c>
      <c r="AE133" s="383" t="s">
        <v>902</v>
      </c>
      <c r="AF133" s="302">
        <f t="shared" si="17"/>
        <v>0.25</v>
      </c>
      <c r="AG133" s="383" t="s">
        <v>903</v>
      </c>
      <c r="AH133" s="302">
        <f t="shared" si="18"/>
        <v>0.15</v>
      </c>
      <c r="AI133" s="315">
        <f t="shared" si="19"/>
        <v>0.4</v>
      </c>
      <c r="AJ133" s="69">
        <f>IFERROR(IF(AND(AD132="Probabilidad",AD133="Probabilidad"),(AJ132-(+AJ132*AI133)),IF(AND(AD132="Impacto",AD133="Probabilidad"),(AJ131-(+AJ131*AI133)),IF(AD133="Impacto",AJ132,""))),"")</f>
        <v>0.1764</v>
      </c>
      <c r="AK133" s="69">
        <f>IFERROR(IF(AND(AD132="Impacto",AD133="Impacto"),(AK132-(+AK132*AI133)),IF(AND(AD132="Probabilidad",AD133="Impacto"),(AK131-(+AK131*AI133)),IF(AD133="Probabilidad",AK132,""))),"")</f>
        <v>0.8</v>
      </c>
      <c r="AL133" s="10" t="s">
        <v>66</v>
      </c>
      <c r="AM133" s="10" t="s">
        <v>67</v>
      </c>
      <c r="AN133" s="10" t="s">
        <v>80</v>
      </c>
      <c r="AO133" s="952"/>
      <c r="AP133" s="952"/>
      <c r="AQ133" s="968"/>
      <c r="AR133" s="952"/>
      <c r="AS133" s="952"/>
      <c r="AT133" s="968"/>
      <c r="AU133" s="968"/>
      <c r="AV133" s="968"/>
      <c r="AW133" s="1121"/>
      <c r="AX133" s="1140"/>
      <c r="AY133" s="808"/>
      <c r="AZ133" s="805"/>
      <c r="BA133" s="805"/>
      <c r="BB133" s="1137"/>
      <c r="BC133" s="1134"/>
      <c r="BD133" s="1129"/>
      <c r="BE133" s="1126"/>
      <c r="BF133" s="1126"/>
      <c r="BG133" s="1129"/>
      <c r="BH133" s="1131"/>
      <c r="BI133" s="1134"/>
      <c r="BJ133" s="1134"/>
      <c r="BK133" s="1134"/>
      <c r="BL133" s="1124"/>
    </row>
    <row r="134" spans="1:64" ht="70.5" x14ac:dyDescent="0.25">
      <c r="A134" s="1056"/>
      <c r="B134" s="1059"/>
      <c r="C134" s="1062"/>
      <c r="D134" s="1013"/>
      <c r="E134" s="946"/>
      <c r="F134" s="1016"/>
      <c r="G134" s="1065"/>
      <c r="H134" s="1068"/>
      <c r="I134" s="952"/>
      <c r="J134" s="983"/>
      <c r="K134" s="986"/>
      <c r="L134" s="852"/>
      <c r="M134" s="852"/>
      <c r="N134" s="805"/>
      <c r="O134" s="971"/>
      <c r="P134" s="803"/>
      <c r="Q134" s="955"/>
      <c r="R134" s="803"/>
      <c r="S134" s="955"/>
      <c r="T134" s="803"/>
      <c r="U134" s="955"/>
      <c r="V134" s="958"/>
      <c r="W134" s="955"/>
      <c r="X134" s="955"/>
      <c r="Y134" s="1002"/>
      <c r="Z134" s="74">
        <v>4</v>
      </c>
      <c r="AA134" s="408"/>
      <c r="AB134" s="383"/>
      <c r="AC134" s="385"/>
      <c r="AD134" s="384" t="str">
        <f t="shared" si="16"/>
        <v/>
      </c>
      <c r="AE134" s="383"/>
      <c r="AF134" s="302" t="str">
        <f t="shared" si="17"/>
        <v/>
      </c>
      <c r="AG134" s="383"/>
      <c r="AH134" s="302" t="str">
        <f t="shared" si="18"/>
        <v/>
      </c>
      <c r="AI134" s="315" t="str">
        <f t="shared" si="19"/>
        <v/>
      </c>
      <c r="AJ134" s="69" t="str">
        <f>IFERROR(IF(AND(AD133="Probabilidad",AD134="Probabilidad"),(AJ133-(+AJ133*AI134)),IF(AND(AD133="Impacto",AD134="Probabilidad"),(AJ132-(+AJ132*AI134)),IF(AD134="Impacto",AJ133,""))),"")</f>
        <v/>
      </c>
      <c r="AK134" s="69" t="str">
        <f>IFERROR(IF(AND(AD133="Impacto",AD134="Impacto"),(AK133-(+AK133*AI134)),IF(AND(AD133="Probabilidad",AD134="Impacto"),(AK132-(+AK132*AI134)),IF(AD134="Probabilidad",AK133,""))),"")</f>
        <v/>
      </c>
      <c r="AL134" s="10" t="s">
        <v>66</v>
      </c>
      <c r="AM134" s="10" t="s">
        <v>67</v>
      </c>
      <c r="AN134" s="10" t="s">
        <v>80</v>
      </c>
      <c r="AO134" s="952"/>
      <c r="AP134" s="952"/>
      <c r="AQ134" s="968"/>
      <c r="AR134" s="952"/>
      <c r="AS134" s="952"/>
      <c r="AT134" s="968"/>
      <c r="AU134" s="968"/>
      <c r="AV134" s="968"/>
      <c r="AW134" s="1121"/>
      <c r="AX134" s="1140"/>
      <c r="AY134" s="808"/>
      <c r="AZ134" s="805"/>
      <c r="BA134" s="805"/>
      <c r="BB134" s="1137"/>
      <c r="BC134" s="1134"/>
      <c r="BD134" s="1129"/>
      <c r="BE134" s="1126"/>
      <c r="BF134" s="1126"/>
      <c r="BG134" s="1129"/>
      <c r="BH134" s="1131"/>
      <c r="BI134" s="1134"/>
      <c r="BJ134" s="1134"/>
      <c r="BK134" s="1134"/>
      <c r="BL134" s="1124"/>
    </row>
    <row r="135" spans="1:64" x14ac:dyDescent="0.25">
      <c r="A135" s="1056"/>
      <c r="B135" s="1059"/>
      <c r="C135" s="1062"/>
      <c r="D135" s="1013"/>
      <c r="E135" s="946"/>
      <c r="F135" s="1016"/>
      <c r="G135" s="1065"/>
      <c r="H135" s="1068"/>
      <c r="I135" s="952"/>
      <c r="J135" s="983"/>
      <c r="K135" s="986"/>
      <c r="L135" s="852"/>
      <c r="M135" s="852"/>
      <c r="N135" s="805"/>
      <c r="O135" s="971"/>
      <c r="P135" s="803"/>
      <c r="Q135" s="955"/>
      <c r="R135" s="803"/>
      <c r="S135" s="955"/>
      <c r="T135" s="803"/>
      <c r="U135" s="955"/>
      <c r="V135" s="958"/>
      <c r="W135" s="955"/>
      <c r="X135" s="955"/>
      <c r="Y135" s="1002"/>
      <c r="Z135" s="74">
        <v>5</v>
      </c>
      <c r="AA135" s="408"/>
      <c r="AB135" s="383"/>
      <c r="AC135" s="386"/>
      <c r="AD135" s="384" t="str">
        <f t="shared" si="16"/>
        <v/>
      </c>
      <c r="AE135" s="383"/>
      <c r="AF135" s="302" t="str">
        <f t="shared" si="17"/>
        <v/>
      </c>
      <c r="AG135" s="383"/>
      <c r="AH135" s="302" t="str">
        <f t="shared" si="18"/>
        <v/>
      </c>
      <c r="AI135" s="315" t="str">
        <f t="shared" si="19"/>
        <v/>
      </c>
      <c r="AJ135" s="69" t="str">
        <f>IFERROR(IF(AND(AD134="Probabilidad",AD135="Probabilidad"),(AJ134-(+AJ134*AI135)),IF(AND(AD134="Impacto",AD135="Probabilidad"),(AJ133-(+AJ133*AI135)),IF(AD135="Impacto",AJ134,""))),"")</f>
        <v/>
      </c>
      <c r="AK135" s="69" t="str">
        <f>IFERROR(IF(AND(AD134="Impacto",AD135="Impacto"),(AK134-(+AK134*AI135)),IF(AND(AD134="Probabilidad",AD135="Impacto"),(AK133-(+AK133*AI135)),IF(AD135="Probabilidad",AK134,""))),"")</f>
        <v/>
      </c>
      <c r="AL135" s="19"/>
      <c r="AM135" s="19"/>
      <c r="AN135" s="19"/>
      <c r="AO135" s="952"/>
      <c r="AP135" s="952"/>
      <c r="AQ135" s="968"/>
      <c r="AR135" s="952"/>
      <c r="AS135" s="952"/>
      <c r="AT135" s="968"/>
      <c r="AU135" s="968"/>
      <c r="AV135" s="968"/>
      <c r="AW135" s="1121"/>
      <c r="AX135" s="1140"/>
      <c r="AY135" s="808"/>
      <c r="AZ135" s="805"/>
      <c r="BA135" s="805"/>
      <c r="BB135" s="1137"/>
      <c r="BC135" s="1134"/>
      <c r="BD135" s="1129"/>
      <c r="BE135" s="1126"/>
      <c r="BF135" s="1126"/>
      <c r="BG135" s="1129"/>
      <c r="BH135" s="1131"/>
      <c r="BI135" s="1134"/>
      <c r="BJ135" s="1134"/>
      <c r="BK135" s="1134"/>
      <c r="BL135" s="1124"/>
    </row>
    <row r="136" spans="1:64" ht="15.75" thickBot="1" x14ac:dyDescent="0.3">
      <c r="A136" s="1056"/>
      <c r="B136" s="1059"/>
      <c r="C136" s="1062"/>
      <c r="D136" s="1014"/>
      <c r="E136" s="947"/>
      <c r="F136" s="1017"/>
      <c r="G136" s="1066"/>
      <c r="H136" s="1069"/>
      <c r="I136" s="953"/>
      <c r="J136" s="984"/>
      <c r="K136" s="987"/>
      <c r="L136" s="960"/>
      <c r="M136" s="960"/>
      <c r="N136" s="806"/>
      <c r="O136" s="972"/>
      <c r="P136" s="847"/>
      <c r="Q136" s="956"/>
      <c r="R136" s="847"/>
      <c r="S136" s="956"/>
      <c r="T136" s="847"/>
      <c r="U136" s="956"/>
      <c r="V136" s="959"/>
      <c r="W136" s="956"/>
      <c r="X136" s="956"/>
      <c r="Y136" s="1003"/>
      <c r="Z136" s="75">
        <v>6</v>
      </c>
      <c r="AA136" s="410"/>
      <c r="AB136" s="388"/>
      <c r="AC136" s="387"/>
      <c r="AD136" s="389" t="str">
        <f t="shared" si="16"/>
        <v/>
      </c>
      <c r="AE136" s="388"/>
      <c r="AF136" s="303" t="str">
        <f t="shared" si="17"/>
        <v/>
      </c>
      <c r="AG136" s="388"/>
      <c r="AH136" s="303" t="str">
        <f t="shared" si="18"/>
        <v/>
      </c>
      <c r="AI136" s="61" t="str">
        <f t="shared" si="19"/>
        <v/>
      </c>
      <c r="AJ136" s="69" t="str">
        <f>IFERROR(IF(AND(AD135="Probabilidad",AD136="Probabilidad"),(AJ135-(+AJ135*AI136)),IF(AND(AD135="Impacto",AD136="Probabilidad"),(AJ134-(+AJ134*AI136)),IF(AD136="Impacto",AJ135,""))),"")</f>
        <v/>
      </c>
      <c r="AK136" s="69" t="str">
        <f>IFERROR(IF(AND(AD135="Impacto",AD136="Impacto"),(AK135-(+AK135*AI136)),IF(AND(AD135="Probabilidad",AD136="Impacto"),(AK134-(+AK134*AI136)),IF(AD136="Probabilidad",AK135,""))),"")</f>
        <v/>
      </c>
      <c r="AL136" s="20"/>
      <c r="AM136" s="20"/>
      <c r="AN136" s="20"/>
      <c r="AO136" s="953"/>
      <c r="AP136" s="953"/>
      <c r="AQ136" s="969"/>
      <c r="AR136" s="953"/>
      <c r="AS136" s="953"/>
      <c r="AT136" s="969"/>
      <c r="AU136" s="969"/>
      <c r="AV136" s="969"/>
      <c r="AW136" s="1122"/>
      <c r="AX136" s="1141"/>
      <c r="AY136" s="809"/>
      <c r="AZ136" s="806"/>
      <c r="BA136" s="806"/>
      <c r="BB136" s="1138"/>
      <c r="BC136" s="1135"/>
      <c r="BD136" s="1130"/>
      <c r="BE136" s="1127"/>
      <c r="BF136" s="1127"/>
      <c r="BG136" s="1130"/>
      <c r="BH136" s="1132"/>
      <c r="BI136" s="1135"/>
      <c r="BJ136" s="1135"/>
      <c r="BK136" s="1135"/>
      <c r="BL136" s="1125"/>
    </row>
    <row r="137" spans="1:64" ht="102.75" customHeight="1" thickBot="1" x14ac:dyDescent="0.3">
      <c r="A137" s="1056"/>
      <c r="B137" s="1059"/>
      <c r="C137" s="1062"/>
      <c r="D137" s="1012" t="s">
        <v>840</v>
      </c>
      <c r="E137" s="945" t="s">
        <v>125</v>
      </c>
      <c r="F137" s="1015">
        <v>14</v>
      </c>
      <c r="G137" s="1064" t="s">
        <v>986</v>
      </c>
      <c r="H137" s="1067" t="s">
        <v>99</v>
      </c>
      <c r="I137" s="1028" t="s">
        <v>1015</v>
      </c>
      <c r="J137" s="982" t="s">
        <v>16</v>
      </c>
      <c r="K137" s="985" t="str">
        <f>CONCATENATE(" *",[24]Árbol_G!C153," *",[24]Árbol_G!E153," *",[24]Árbol_G!G153)</f>
        <v xml:space="preserve"> * * *</v>
      </c>
      <c r="L137" s="851" t="s">
        <v>987</v>
      </c>
      <c r="M137" s="851" t="s">
        <v>988</v>
      </c>
      <c r="N137" s="961"/>
      <c r="O137" s="964"/>
      <c r="P137" s="802" t="s">
        <v>62</v>
      </c>
      <c r="Q137" s="954">
        <f>IF(P137="Muy Alta",100%,IF(P137="Alta",80%,IF(P137="Media",60%,IF(P137="Baja",40%,IF(P137="Muy Baja",20%,"")))))</f>
        <v>0.6</v>
      </c>
      <c r="R137" s="802" t="s">
        <v>74</v>
      </c>
      <c r="S137" s="954">
        <f>IF(R137="Catastrófico",100%,IF(R137="Mayor",80%,IF(R137="Moderado",60%,IF(R137="Menor",40%,IF(R137="Leve",20%,"")))))</f>
        <v>0.2</v>
      </c>
      <c r="T137" s="802" t="s">
        <v>11</v>
      </c>
      <c r="U137" s="954">
        <f>IF(T137="Catastrófico",100%,IF(T137="Mayor",80%,IF(T137="Moderado",60%,IF(T137="Menor",40%,IF(T137="Leve",20%,"")))))</f>
        <v>0.8</v>
      </c>
      <c r="V137" s="957" t="str">
        <f>IF(W137=100%,"Catastrófico",IF(W137=80%,"Mayor",IF(W137=60%,"Moderado",IF(W137=40%,"Menor",IF(W137=20%,"Leve","")))))</f>
        <v>Mayor</v>
      </c>
      <c r="W137" s="954">
        <f>IF(AND(S137="",U137=""),"",MAX(S137,U137))</f>
        <v>0.8</v>
      </c>
      <c r="X137" s="954" t="str">
        <f>CONCATENATE(P137,V137)</f>
        <v>MediaMayor</v>
      </c>
      <c r="Y137" s="967" t="str">
        <f>IF(X137="Muy AltaLeve","Alto",IF(X137="Muy AltaMenor","Alto",IF(X137="Muy AltaModerado","Alto",IF(X137="Muy AltaMayor","Alto",IF(X137="Muy AltaCatastrófico","Extremo",IF(X137="AltaLeve","Moderado",IF(X137="AltaMenor","Moderado",IF(X137="AltaModerado","Alto",IF(X137="AltaMayor","Alto",IF(X137="AltaCatastrófico","Extremo",IF(X137="MediaLeve","Moderado",IF(X137="MediaMenor","Moderado",IF(X137="MediaModerado","Moderado",IF(X137="MediaMayor","Alto",IF(X137="MediaCatastrófico","Extremo",IF(X137="BajaLeve","Bajo",IF(X137="BajaMenor","Moderado",IF(X137="BajaModerado","Moderado",IF(X137="BajaMayor","Alto",IF(X137="BajaCatastrófico","Extremo",IF(X137="Muy BajaLeve","Bajo",IF(X137="Muy BajaMenor","Bajo",IF(X137="Muy BajaModerado","Moderado",IF(X137="Muy BajaMayor","Alto",IF(X137="Muy BajaCatastrófico","Extremo","")))))))))))))))))))))))))</f>
        <v>Alto</v>
      </c>
      <c r="Z137" s="73">
        <v>1</v>
      </c>
      <c r="AA137" s="76" t="s">
        <v>983</v>
      </c>
      <c r="AB137" s="381" t="s">
        <v>170</v>
      </c>
      <c r="AC137" s="298" t="s">
        <v>984</v>
      </c>
      <c r="AD137" s="382" t="str">
        <f t="shared" si="16"/>
        <v>Probabilidad</v>
      </c>
      <c r="AE137" s="381" t="s">
        <v>902</v>
      </c>
      <c r="AF137" s="301">
        <f t="shared" si="17"/>
        <v>0.25</v>
      </c>
      <c r="AG137" s="381" t="s">
        <v>903</v>
      </c>
      <c r="AH137" s="301">
        <f t="shared" si="18"/>
        <v>0.15</v>
      </c>
      <c r="AI137" s="300">
        <f t="shared" si="19"/>
        <v>0.4</v>
      </c>
      <c r="AJ137" s="59">
        <f>IFERROR(IF(AD137="Probabilidad",(Q137-(+Q137*AI137)),IF(AD137="Impacto",Q137,"")),"")</f>
        <v>0.36</v>
      </c>
      <c r="AK137" s="59">
        <f>IFERROR(IF(AD137="Impacto",(W137-(+W137*AI137)),IF(AD137="Probabilidad",W137,"")),"")</f>
        <v>0.8</v>
      </c>
      <c r="AL137" s="10" t="s">
        <v>66</v>
      </c>
      <c r="AM137" s="10" t="s">
        <v>67</v>
      </c>
      <c r="AN137" s="10" t="s">
        <v>80</v>
      </c>
      <c r="AO137" s="951">
        <f>Q137</f>
        <v>0.6</v>
      </c>
      <c r="AP137" s="951">
        <f>IF(AJ137="","",MIN(AJ137:AJ142))</f>
        <v>0.1512</v>
      </c>
      <c r="AQ137" s="967" t="str">
        <f>IFERROR(IF(AP137="","",IF(AP137&lt;=0.2,"Muy Baja",IF(AP137&lt;=0.4,"Baja",IF(AP137&lt;=0.6,"Media",IF(AP137&lt;=0.8,"Alta","Muy Alta"))))),"")</f>
        <v>Muy Baja</v>
      </c>
      <c r="AR137" s="951">
        <f>W137</f>
        <v>0.8</v>
      </c>
      <c r="AS137" s="951">
        <f>IF(AK137="","",MIN(AK137:AK142))</f>
        <v>0.8</v>
      </c>
      <c r="AT137" s="967" t="str">
        <f>IFERROR(IF(AS137="","",IF(AS137&lt;=0.2,"Leve",IF(AS137&lt;=0.4,"Menor",IF(AS137&lt;=0.6,"Moderado",IF(AS137&lt;=0.8,"Mayor","Catastrófico"))))),"")</f>
        <v>Mayor</v>
      </c>
      <c r="AU137" s="967" t="str">
        <f>Y137</f>
        <v>Alto</v>
      </c>
      <c r="AV137" s="1095" t="str">
        <f>IFERROR(IF(OR(AND(AQ137="Muy Baja",AT137="Leve"),AND(AQ137="Muy Baja",AT137="Menor"),AND(AQ137="Baja",AT137="Leve")),"Bajo",IF(OR(AND(AQ137="Muy baja",AT137="Moderado"),AND(AQ137="Baja",AT137="Menor"),AND(AQ137="Baja",AT137="Moderado"),AND(AQ137="Media",AT137="Leve"),AND(AQ137="Media",AT137="Menor"),AND(AQ137="Media",AT137="Moderado"),AND(AQ137="Alta",AT137="Leve"),AND(AQ137="Alta",AT137="Menor")),"Moderado",IF(OR(AND(AQ137="Muy Baja",AT137="Mayor"),AND(AQ137="Baja",AT137="Mayor"),AND(AQ137="Media",AT137="Mayor"),AND(AQ137="Alta",AT137="Moderado"),AND(AQ137="Alta",AT137="Mayor"),AND(AQ137="Muy Alta",AT137="Leve"),AND(AQ137="Muy Alta",AT137="Menor"),AND(AQ137="Muy Alta",AT137="Moderado"),AND(AQ137="Muy Alta",AT137="Mayor")),"Alto",IF(OR(AND(AQ137="Muy Baja",AT137="Catastrófico"),AND(AQ137="Baja",AT137="Catastrófico"),AND(AQ137="Media",AT137="Catastrófico"),AND(AQ137="Alta",AT137="Catastrófico"),AND(AQ137="Muy Alta",AT137="Catastrófico")),"Extremo","")))),"")</f>
        <v>Alto</v>
      </c>
      <c r="AW137" s="1144" t="s">
        <v>167</v>
      </c>
      <c r="AX137" s="1139" t="s">
        <v>1625</v>
      </c>
      <c r="AY137" s="1105" t="s">
        <v>1626</v>
      </c>
      <c r="AZ137" s="804" t="s">
        <v>982</v>
      </c>
      <c r="BA137" s="804" t="s">
        <v>1623</v>
      </c>
      <c r="BB137" s="1136" t="s">
        <v>1624</v>
      </c>
      <c r="BC137" s="1133"/>
      <c r="BD137" s="1128"/>
      <c r="BE137" s="1039"/>
      <c r="BF137" s="1039"/>
      <c r="BG137" s="1133"/>
      <c r="BH137" s="1128"/>
      <c r="BI137" s="1133"/>
      <c r="BJ137" s="1133"/>
      <c r="BK137" s="1133"/>
      <c r="BL137" s="1123"/>
    </row>
    <row r="138" spans="1:64" ht="105.75" thickBot="1" x14ac:dyDescent="0.3">
      <c r="A138" s="1056"/>
      <c r="B138" s="1059"/>
      <c r="C138" s="1062"/>
      <c r="D138" s="1013"/>
      <c r="E138" s="946"/>
      <c r="F138" s="1016"/>
      <c r="G138" s="1065"/>
      <c r="H138" s="1068"/>
      <c r="I138" s="1029"/>
      <c r="J138" s="983"/>
      <c r="K138" s="986"/>
      <c r="L138" s="852"/>
      <c r="M138" s="852"/>
      <c r="N138" s="962"/>
      <c r="O138" s="965"/>
      <c r="P138" s="803"/>
      <c r="Q138" s="955"/>
      <c r="R138" s="803"/>
      <c r="S138" s="955"/>
      <c r="T138" s="803"/>
      <c r="U138" s="955"/>
      <c r="V138" s="958"/>
      <c r="W138" s="955"/>
      <c r="X138" s="955"/>
      <c r="Y138" s="968"/>
      <c r="Z138" s="74">
        <v>2</v>
      </c>
      <c r="AA138" s="76" t="s">
        <v>915</v>
      </c>
      <c r="AB138" s="381" t="s">
        <v>165</v>
      </c>
      <c r="AC138" s="298" t="s">
        <v>851</v>
      </c>
      <c r="AD138" s="70" t="str">
        <f>IF(OR(AE138="Preventivo",AE138="Detectivo"),"Probabilidad",IF(AE138="Correctivo","Impacto",""))</f>
        <v>Probabilidad</v>
      </c>
      <c r="AE138" s="383" t="s">
        <v>907</v>
      </c>
      <c r="AF138" s="302">
        <f t="shared" si="17"/>
        <v>0.15</v>
      </c>
      <c r="AG138" s="383" t="s">
        <v>903</v>
      </c>
      <c r="AH138" s="302">
        <f t="shared" si="18"/>
        <v>0.15</v>
      </c>
      <c r="AI138" s="315">
        <f t="shared" si="19"/>
        <v>0.3</v>
      </c>
      <c r="AJ138" s="71">
        <f>IFERROR(IF(AND(AD137="Probabilidad",AD138="Probabilidad"),(AJ137-(+AJ137*AI138)),IF(AD138="Probabilidad",(Q137-(+Q137*AI138)),IF(AD138="Impacto",AJ137,""))),"")</f>
        <v>0.252</v>
      </c>
      <c r="AK138" s="71">
        <f>IFERROR(IF(AND(AD137="Impacto",AD138="Impacto"),(AK137-(+AK137*AI138)),IF(AD138="Impacto",(W137-(+W137*AI138)),IF(AD138="Probabilidad",AK137,""))),"")</f>
        <v>0.8</v>
      </c>
      <c r="AL138" s="10" t="s">
        <v>66</v>
      </c>
      <c r="AM138" s="10" t="s">
        <v>67</v>
      </c>
      <c r="AN138" s="10" t="s">
        <v>80</v>
      </c>
      <c r="AO138" s="952"/>
      <c r="AP138" s="952"/>
      <c r="AQ138" s="968"/>
      <c r="AR138" s="952"/>
      <c r="AS138" s="952"/>
      <c r="AT138" s="968"/>
      <c r="AU138" s="968"/>
      <c r="AV138" s="1096"/>
      <c r="AW138" s="1145"/>
      <c r="AX138" s="1140"/>
      <c r="AY138" s="808"/>
      <c r="AZ138" s="805"/>
      <c r="BA138" s="805"/>
      <c r="BB138" s="1137"/>
      <c r="BC138" s="1134"/>
      <c r="BD138" s="1129"/>
      <c r="BE138" s="1020"/>
      <c r="BF138" s="1020"/>
      <c r="BG138" s="1134"/>
      <c r="BH138" s="1142"/>
      <c r="BI138" s="1134"/>
      <c r="BJ138" s="1134"/>
      <c r="BK138" s="1134"/>
      <c r="BL138" s="1124"/>
    </row>
    <row r="139" spans="1:64" ht="75.75" thickBot="1" x14ac:dyDescent="0.3">
      <c r="A139" s="1056"/>
      <c r="B139" s="1059"/>
      <c r="C139" s="1062"/>
      <c r="D139" s="1013"/>
      <c r="E139" s="946"/>
      <c r="F139" s="1016"/>
      <c r="G139" s="1065"/>
      <c r="H139" s="1068"/>
      <c r="I139" s="1029"/>
      <c r="J139" s="983"/>
      <c r="K139" s="986"/>
      <c r="L139" s="852"/>
      <c r="M139" s="852"/>
      <c r="N139" s="962"/>
      <c r="O139" s="965"/>
      <c r="P139" s="803"/>
      <c r="Q139" s="955"/>
      <c r="R139" s="803"/>
      <c r="S139" s="955"/>
      <c r="T139" s="803"/>
      <c r="U139" s="955"/>
      <c r="V139" s="958"/>
      <c r="W139" s="955"/>
      <c r="X139" s="955"/>
      <c r="Y139" s="968"/>
      <c r="Z139" s="74">
        <v>3</v>
      </c>
      <c r="AA139" s="76" t="s">
        <v>989</v>
      </c>
      <c r="AB139" s="381" t="s">
        <v>170</v>
      </c>
      <c r="AC139" s="298" t="s">
        <v>851</v>
      </c>
      <c r="AD139" s="384" t="str">
        <f>IF(OR(AE139="Preventivo",AE139="Detectivo"),"Probabilidad",IF(AE139="Correctivo","Impacto",""))</f>
        <v>Probabilidad</v>
      </c>
      <c r="AE139" s="383" t="s">
        <v>902</v>
      </c>
      <c r="AF139" s="302">
        <f t="shared" si="17"/>
        <v>0.25</v>
      </c>
      <c r="AG139" s="383" t="s">
        <v>903</v>
      </c>
      <c r="AH139" s="302">
        <f t="shared" si="18"/>
        <v>0.15</v>
      </c>
      <c r="AI139" s="315">
        <f t="shared" si="19"/>
        <v>0.4</v>
      </c>
      <c r="AJ139" s="69">
        <f>IFERROR(IF(AND(AD138="Probabilidad",AD139="Probabilidad"),(AJ138-(+AJ138*AI139)),IF(AND(AD138="Impacto",AD139="Probabilidad"),(AJ137-(+AJ137*AI139)),IF(AD139="Impacto",AJ138,""))),"")</f>
        <v>0.1512</v>
      </c>
      <c r="AK139" s="69">
        <f>IFERROR(IF(AND(AD138="Impacto",AD139="Impacto"),(AK138-(+AK138*AI139)),IF(AND(AD138="Probabilidad",AD139="Impacto"),(AK137-(+AK137*AI139)),IF(AD139="Probabilidad",AK138,""))),"")</f>
        <v>0.8</v>
      </c>
      <c r="AL139" s="10" t="s">
        <v>66</v>
      </c>
      <c r="AM139" s="10" t="s">
        <v>67</v>
      </c>
      <c r="AN139" s="10" t="s">
        <v>80</v>
      </c>
      <c r="AO139" s="952"/>
      <c r="AP139" s="952"/>
      <c r="AQ139" s="968"/>
      <c r="AR139" s="952"/>
      <c r="AS139" s="952"/>
      <c r="AT139" s="968"/>
      <c r="AU139" s="968"/>
      <c r="AV139" s="1096"/>
      <c r="AW139" s="1145"/>
      <c r="AX139" s="1140"/>
      <c r="AY139" s="808"/>
      <c r="AZ139" s="805"/>
      <c r="BA139" s="805"/>
      <c r="BB139" s="1137"/>
      <c r="BC139" s="1134"/>
      <c r="BD139" s="1129"/>
      <c r="BE139" s="1020"/>
      <c r="BF139" s="1020"/>
      <c r="BG139" s="1134"/>
      <c r="BH139" s="1142"/>
      <c r="BI139" s="1134"/>
      <c r="BJ139" s="1134"/>
      <c r="BK139" s="1134"/>
      <c r="BL139" s="1124"/>
    </row>
    <row r="140" spans="1:64" ht="70.5" x14ac:dyDescent="0.25">
      <c r="A140" s="1056"/>
      <c r="B140" s="1059"/>
      <c r="C140" s="1062"/>
      <c r="D140" s="1013"/>
      <c r="E140" s="946"/>
      <c r="F140" s="1016"/>
      <c r="G140" s="1065"/>
      <c r="H140" s="1068"/>
      <c r="I140" s="1029"/>
      <c r="J140" s="983"/>
      <c r="K140" s="986"/>
      <c r="L140" s="852"/>
      <c r="M140" s="852"/>
      <c r="N140" s="962"/>
      <c r="O140" s="965"/>
      <c r="P140" s="803"/>
      <c r="Q140" s="955"/>
      <c r="R140" s="803"/>
      <c r="S140" s="955"/>
      <c r="T140" s="803"/>
      <c r="U140" s="955"/>
      <c r="V140" s="958"/>
      <c r="W140" s="955"/>
      <c r="X140" s="955"/>
      <c r="Y140" s="968"/>
      <c r="Z140" s="74">
        <v>4</v>
      </c>
      <c r="AA140" s="411"/>
      <c r="AB140" s="381"/>
      <c r="AC140" s="310"/>
      <c r="AD140" s="384" t="str">
        <f t="shared" si="16"/>
        <v/>
      </c>
      <c r="AE140" s="383"/>
      <c r="AF140" s="302" t="str">
        <f t="shared" si="17"/>
        <v/>
      </c>
      <c r="AG140" s="383"/>
      <c r="AH140" s="302" t="str">
        <f t="shared" si="18"/>
        <v/>
      </c>
      <c r="AI140" s="315" t="str">
        <f t="shared" si="19"/>
        <v/>
      </c>
      <c r="AJ140" s="69" t="str">
        <f>IFERROR(IF(AND(AD139="Probabilidad",AD140="Probabilidad"),(AJ139-(+AJ139*AI140)),IF(AND(AD139="Impacto",AD140="Probabilidad"),(AJ138-(+AJ138*AI140)),IF(AD140="Impacto",AJ139,""))),"")</f>
        <v/>
      </c>
      <c r="AK140" s="69" t="str">
        <f>IFERROR(IF(AND(AD139="Impacto",AD140="Impacto"),(AK139-(+AK139*AI140)),IF(AND(AD139="Probabilidad",AD140="Impacto"),(AK138-(+AK138*AI140)),IF(AD140="Probabilidad",AK139,""))),"")</f>
        <v/>
      </c>
      <c r="AL140" s="10" t="s">
        <v>66</v>
      </c>
      <c r="AM140" s="10" t="s">
        <v>67</v>
      </c>
      <c r="AN140" s="10" t="s">
        <v>80</v>
      </c>
      <c r="AO140" s="952"/>
      <c r="AP140" s="952"/>
      <c r="AQ140" s="968"/>
      <c r="AR140" s="952"/>
      <c r="AS140" s="952"/>
      <c r="AT140" s="968"/>
      <c r="AU140" s="968"/>
      <c r="AV140" s="1096"/>
      <c r="AW140" s="1145"/>
      <c r="AX140" s="1140"/>
      <c r="AY140" s="808"/>
      <c r="AZ140" s="805"/>
      <c r="BA140" s="805"/>
      <c r="BB140" s="1137"/>
      <c r="BC140" s="1134"/>
      <c r="BD140" s="1129"/>
      <c r="BE140" s="1020"/>
      <c r="BF140" s="1020"/>
      <c r="BG140" s="1134"/>
      <c r="BH140" s="1142"/>
      <c r="BI140" s="1134"/>
      <c r="BJ140" s="1134"/>
      <c r="BK140" s="1134"/>
      <c r="BL140" s="1124"/>
    </row>
    <row r="141" spans="1:64" x14ac:dyDescent="0.25">
      <c r="A141" s="1056"/>
      <c r="B141" s="1059"/>
      <c r="C141" s="1062"/>
      <c r="D141" s="1013"/>
      <c r="E141" s="946"/>
      <c r="F141" s="1016"/>
      <c r="G141" s="1065"/>
      <c r="H141" s="1068"/>
      <c r="I141" s="1029"/>
      <c r="J141" s="983"/>
      <c r="K141" s="986"/>
      <c r="L141" s="852"/>
      <c r="M141" s="852"/>
      <c r="N141" s="962"/>
      <c r="O141" s="965"/>
      <c r="P141" s="803"/>
      <c r="Q141" s="955"/>
      <c r="R141" s="803"/>
      <c r="S141" s="955"/>
      <c r="T141" s="803"/>
      <c r="U141" s="955"/>
      <c r="V141" s="958"/>
      <c r="W141" s="955"/>
      <c r="X141" s="955"/>
      <c r="Y141" s="968"/>
      <c r="Z141" s="74">
        <v>5</v>
      </c>
      <c r="AA141" s="408"/>
      <c r="AB141" s="383"/>
      <c r="AC141" s="385"/>
      <c r="AD141" s="384" t="str">
        <f t="shared" si="16"/>
        <v/>
      </c>
      <c r="AE141" s="383"/>
      <c r="AF141" s="302" t="str">
        <f t="shared" si="17"/>
        <v/>
      </c>
      <c r="AG141" s="383"/>
      <c r="AH141" s="302" t="str">
        <f t="shared" si="18"/>
        <v/>
      </c>
      <c r="AI141" s="315" t="str">
        <f t="shared" si="19"/>
        <v/>
      </c>
      <c r="AJ141" s="69" t="str">
        <f>IFERROR(IF(AND(AD140="Probabilidad",AD141="Probabilidad"),(AJ140-(+AJ140*AI141)),IF(AND(AD140="Impacto",AD141="Probabilidad"),(AJ139-(+AJ139*AI141)),IF(AD141="Impacto",AJ140,""))),"")</f>
        <v/>
      </c>
      <c r="AK141" s="69" t="str">
        <f>IFERROR(IF(AND(AD140="Impacto",AD141="Impacto"),(AK140-(+AK140*AI141)),IF(AND(AD140="Probabilidad",AD141="Impacto"),(AK139-(+AK139*AI141)),IF(AD141="Probabilidad",AK140,""))),"")</f>
        <v/>
      </c>
      <c r="AL141" s="19"/>
      <c r="AM141" s="19"/>
      <c r="AN141" s="19"/>
      <c r="AO141" s="952"/>
      <c r="AP141" s="952"/>
      <c r="AQ141" s="968"/>
      <c r="AR141" s="952"/>
      <c r="AS141" s="952"/>
      <c r="AT141" s="968"/>
      <c r="AU141" s="968"/>
      <c r="AV141" s="1096"/>
      <c r="AW141" s="1145"/>
      <c r="AX141" s="1140"/>
      <c r="AY141" s="808"/>
      <c r="AZ141" s="805"/>
      <c r="BA141" s="805"/>
      <c r="BB141" s="1137"/>
      <c r="BC141" s="1134"/>
      <c r="BD141" s="1129"/>
      <c r="BE141" s="1020"/>
      <c r="BF141" s="1020"/>
      <c r="BG141" s="1134"/>
      <c r="BH141" s="1142"/>
      <c r="BI141" s="1134"/>
      <c r="BJ141" s="1134"/>
      <c r="BK141" s="1134"/>
      <c r="BL141" s="1124"/>
    </row>
    <row r="142" spans="1:64" ht="15.75" thickBot="1" x14ac:dyDescent="0.3">
      <c r="A142" s="1056"/>
      <c r="B142" s="1059"/>
      <c r="C142" s="1062"/>
      <c r="D142" s="1014"/>
      <c r="E142" s="947"/>
      <c r="F142" s="1017"/>
      <c r="G142" s="1066"/>
      <c r="H142" s="1069"/>
      <c r="I142" s="1030"/>
      <c r="J142" s="984"/>
      <c r="K142" s="987"/>
      <c r="L142" s="960"/>
      <c r="M142" s="960"/>
      <c r="N142" s="963"/>
      <c r="O142" s="966"/>
      <c r="P142" s="847"/>
      <c r="Q142" s="956"/>
      <c r="R142" s="847"/>
      <c r="S142" s="956"/>
      <c r="T142" s="847"/>
      <c r="U142" s="956"/>
      <c r="V142" s="959"/>
      <c r="W142" s="956"/>
      <c r="X142" s="956"/>
      <c r="Y142" s="969"/>
      <c r="Z142" s="75">
        <v>6</v>
      </c>
      <c r="AA142" s="410"/>
      <c r="AB142" s="388"/>
      <c r="AC142" s="387"/>
      <c r="AD142" s="391" t="str">
        <f t="shared" si="16"/>
        <v/>
      </c>
      <c r="AE142" s="388"/>
      <c r="AF142" s="303" t="str">
        <f t="shared" si="17"/>
        <v/>
      </c>
      <c r="AG142" s="388"/>
      <c r="AH142" s="303" t="str">
        <f t="shared" si="18"/>
        <v/>
      </c>
      <c r="AI142" s="61" t="str">
        <f t="shared" si="19"/>
        <v/>
      </c>
      <c r="AJ142" s="69" t="str">
        <f>IFERROR(IF(AND(AD141="Probabilidad",AD142="Probabilidad"),(AJ141-(+AJ141*AI142)),IF(AND(AD141="Impacto",AD142="Probabilidad"),(AJ140-(+AJ140*AI142)),IF(AD142="Impacto",AJ141,""))),"")</f>
        <v/>
      </c>
      <c r="AK142" s="69" t="str">
        <f>IFERROR(IF(AND(AD141="Impacto",AD142="Impacto"),(AK141-(+AK141*AI142)),IF(AND(AD141="Probabilidad",AD142="Impacto"),(AK140-(+AK140*AI142)),IF(AD142="Probabilidad",AK141,""))),"")</f>
        <v/>
      </c>
      <c r="AL142" s="20"/>
      <c r="AM142" s="20"/>
      <c r="AN142" s="20"/>
      <c r="AO142" s="953"/>
      <c r="AP142" s="953"/>
      <c r="AQ142" s="969"/>
      <c r="AR142" s="953"/>
      <c r="AS142" s="953"/>
      <c r="AT142" s="969"/>
      <c r="AU142" s="969"/>
      <c r="AV142" s="1101"/>
      <c r="AW142" s="1146"/>
      <c r="AX142" s="1141"/>
      <c r="AY142" s="809"/>
      <c r="AZ142" s="806"/>
      <c r="BA142" s="806"/>
      <c r="BB142" s="1138"/>
      <c r="BC142" s="1135"/>
      <c r="BD142" s="1130"/>
      <c r="BE142" s="1021"/>
      <c r="BF142" s="1021"/>
      <c r="BG142" s="1135"/>
      <c r="BH142" s="1143"/>
      <c r="BI142" s="1135"/>
      <c r="BJ142" s="1135"/>
      <c r="BK142" s="1135"/>
      <c r="BL142" s="1125"/>
    </row>
    <row r="143" spans="1:64" ht="120.75" customHeight="1" thickBot="1" x14ac:dyDescent="0.3">
      <c r="A143" s="1056"/>
      <c r="B143" s="1059"/>
      <c r="C143" s="1062"/>
      <c r="D143" s="1012" t="s">
        <v>840</v>
      </c>
      <c r="E143" s="945" t="s">
        <v>125</v>
      </c>
      <c r="F143" s="1015">
        <v>15</v>
      </c>
      <c r="G143" s="1064" t="s">
        <v>990</v>
      </c>
      <c r="H143" s="1067" t="s">
        <v>98</v>
      </c>
      <c r="I143" s="1043" t="s">
        <v>1016</v>
      </c>
      <c r="J143" s="982" t="s">
        <v>16</v>
      </c>
      <c r="K143" s="985" t="str">
        <f>CONCATENATE(" *",[24]Árbol_G!C171," *",[24]Árbol_G!E171," *",[24]Árbol_G!G171)</f>
        <v xml:space="preserve"> * * *</v>
      </c>
      <c r="L143" s="851" t="s">
        <v>987</v>
      </c>
      <c r="M143" s="851" t="s">
        <v>988</v>
      </c>
      <c r="N143" s="804"/>
      <c r="O143" s="970"/>
      <c r="P143" s="802" t="s">
        <v>62</v>
      </c>
      <c r="Q143" s="954">
        <f>IF(P143="Muy Alta",100%,IF(P143="Alta",80%,IF(P143="Media",60%,IF(P143="Baja",40%,IF(P143="Muy Baja",20%,"")))))</f>
        <v>0.6</v>
      </c>
      <c r="R143" s="802" t="s">
        <v>74</v>
      </c>
      <c r="S143" s="954">
        <f>IF(R143="Catastrófico",100%,IF(R143="Mayor",80%,IF(R143="Moderado",60%,IF(R143="Menor",40%,IF(R143="Leve",20%,"")))))</f>
        <v>0.2</v>
      </c>
      <c r="T143" s="802" t="s">
        <v>11</v>
      </c>
      <c r="U143" s="954">
        <f>IF(T143="Catastrófico",100%,IF(T143="Mayor",80%,IF(T143="Moderado",60%,IF(T143="Menor",40%,IF(T143="Leve",20%,"")))))</f>
        <v>0.8</v>
      </c>
      <c r="V143" s="957" t="str">
        <f>IF(W143=100%,"Catastrófico",IF(W143=80%,"Mayor",IF(W143=60%,"Moderado",IF(W143=40%,"Menor",IF(W143=20%,"Leve","")))))</f>
        <v>Mayor</v>
      </c>
      <c r="W143" s="954">
        <f>IF(AND(S143="",U143=""),"",MAX(S143,U143))</f>
        <v>0.8</v>
      </c>
      <c r="X143" s="954" t="str">
        <f>CONCATENATE(P143,V143)</f>
        <v>MediaMayor</v>
      </c>
      <c r="Y143" s="967" t="str">
        <f>IF(X143="Muy AltaLeve","Alto",IF(X143="Muy AltaMenor","Alto",IF(X143="Muy AltaModerado","Alto",IF(X143="Muy AltaMayor","Alto",IF(X143="Muy AltaCatastrófico","Extremo",IF(X143="AltaLeve","Moderado",IF(X143="AltaMenor","Moderado",IF(X143="AltaModerado","Alto",IF(X143="AltaMayor","Alto",IF(X143="AltaCatastrófico","Extremo",IF(X143="MediaLeve","Moderado",IF(X143="MediaMenor","Moderado",IF(X143="MediaModerado","Moderado",IF(X143="MediaMayor","Alto",IF(X143="MediaCatastrófico","Extremo",IF(X143="BajaLeve","Bajo",IF(X143="BajaMenor","Moderado",IF(X143="BajaModerado","Moderado",IF(X143="BajaMayor","Alto",IF(X143="BajaCatastrófico","Extremo",IF(X143="Muy BajaLeve","Bajo",IF(X143="Muy BajaMenor","Bajo",IF(X143="Muy BajaModerado","Moderado",IF(X143="Muy BajaMayor","Alto",IF(X143="Muy BajaCatastrófico","Extremo","")))))))))))))))))))))))))</f>
        <v>Alto</v>
      </c>
      <c r="Z143" s="73">
        <v>1</v>
      </c>
      <c r="AA143" s="77" t="s">
        <v>991</v>
      </c>
      <c r="AB143" s="381" t="s">
        <v>165</v>
      </c>
      <c r="AC143" s="298" t="s">
        <v>869</v>
      </c>
      <c r="AD143" s="382" t="str">
        <f t="shared" si="16"/>
        <v>Probabilidad</v>
      </c>
      <c r="AE143" s="381" t="s">
        <v>902</v>
      </c>
      <c r="AF143" s="301">
        <f t="shared" si="17"/>
        <v>0.25</v>
      </c>
      <c r="AG143" s="381" t="s">
        <v>903</v>
      </c>
      <c r="AH143" s="301">
        <f t="shared" si="18"/>
        <v>0.15</v>
      </c>
      <c r="AI143" s="300">
        <f t="shared" si="19"/>
        <v>0.4</v>
      </c>
      <c r="AJ143" s="59">
        <f>IFERROR(IF(AD143="Probabilidad",(Q143-(+Q143*AI143)),IF(AD143="Impacto",Q143,"")),"")</f>
        <v>0.36</v>
      </c>
      <c r="AK143" s="59">
        <f>IFERROR(IF(AD143="Impacto",(W143-(+W143*AI143)),IF(AD143="Probabilidad",W143,"")),"")</f>
        <v>0.8</v>
      </c>
      <c r="AL143" s="10" t="s">
        <v>66</v>
      </c>
      <c r="AM143" s="10" t="s">
        <v>67</v>
      </c>
      <c r="AN143" s="10" t="s">
        <v>80</v>
      </c>
      <c r="AO143" s="951">
        <f>Q143</f>
        <v>0.6</v>
      </c>
      <c r="AP143" s="951">
        <f>IF(AJ143="","",MIN(AJ143:AJ148))</f>
        <v>0.216</v>
      </c>
      <c r="AQ143" s="967" t="str">
        <f>IFERROR(IF(AP143="","",IF(AP143&lt;=0.2,"Muy Baja",IF(AP143&lt;=0.4,"Baja",IF(AP143&lt;=0.6,"Media",IF(AP143&lt;=0.8,"Alta","Muy Alta"))))),"")</f>
        <v>Baja</v>
      </c>
      <c r="AR143" s="951">
        <f>W143</f>
        <v>0.8</v>
      </c>
      <c r="AS143" s="951">
        <f>IF(AK143="","",MIN(AK143:AK148))</f>
        <v>0.8</v>
      </c>
      <c r="AT143" s="967" t="str">
        <f>IFERROR(IF(AS143="","",IF(AS143&lt;=0.2,"Leve",IF(AS143&lt;=0.4,"Menor",IF(AS143&lt;=0.6,"Moderado",IF(AS143&lt;=0.8,"Mayor","Catastrófico"))))),"")</f>
        <v>Mayor</v>
      </c>
      <c r="AU143" s="967" t="str">
        <f>Y143</f>
        <v>Alto</v>
      </c>
      <c r="AV143" s="1095" t="str">
        <f>IFERROR(IF(OR(AND(AQ143="Muy Baja",AT143="Leve"),AND(AQ143="Muy Baja",AT143="Menor"),AND(AQ143="Baja",AT143="Leve")),"Bajo",IF(OR(AND(AQ143="Muy baja",AT143="Moderado"),AND(AQ143="Baja",AT143="Menor"),AND(AQ143="Baja",AT143="Moderado"),AND(AQ143="Media",AT143="Leve"),AND(AQ143="Media",AT143="Menor"),AND(AQ143="Media",AT143="Moderado"),AND(AQ143="Alta",AT143="Leve"),AND(AQ143="Alta",AT143="Menor")),"Moderado",IF(OR(AND(AQ143="Muy Baja",AT143="Mayor"),AND(AQ143="Baja",AT143="Mayor"),AND(AQ143="Media",AT143="Mayor"),AND(AQ143="Alta",AT143="Moderado"),AND(AQ143="Alta",AT143="Mayor"),AND(AQ143="Muy Alta",AT143="Leve"),AND(AQ143="Muy Alta",AT143="Menor"),AND(AQ143="Muy Alta",AT143="Moderado"),AND(AQ143="Muy Alta",AT143="Mayor")),"Alto",IF(OR(AND(AQ143="Muy Baja",AT143="Catastrófico"),AND(AQ143="Baja",AT143="Catastrófico"),AND(AQ143="Media",AT143="Catastrófico"),AND(AQ143="Alta",AT143="Catastrófico"),AND(AQ143="Muy Alta",AT143="Catastrófico")),"Extremo","")))),"")</f>
        <v>Alto</v>
      </c>
      <c r="AW143" s="1147" t="s">
        <v>167</v>
      </c>
      <c r="AX143" s="1105" t="s">
        <v>1627</v>
      </c>
      <c r="AY143" s="1105" t="s">
        <v>1628</v>
      </c>
      <c r="AZ143" s="804" t="s">
        <v>982</v>
      </c>
      <c r="BA143" s="804" t="s">
        <v>1623</v>
      </c>
      <c r="BB143" s="1136" t="s">
        <v>1629</v>
      </c>
      <c r="BC143" s="1133"/>
      <c r="BD143" s="1128"/>
      <c r="BE143" s="1039"/>
      <c r="BF143" s="1039"/>
      <c r="BG143" s="1133"/>
      <c r="BH143" s="1128"/>
      <c r="BI143" s="1133"/>
      <c r="BJ143" s="1133"/>
      <c r="BK143" s="1133"/>
      <c r="BL143" s="1123"/>
    </row>
    <row r="144" spans="1:64" ht="71.25" thickBot="1" x14ac:dyDescent="0.3">
      <c r="A144" s="1056"/>
      <c r="B144" s="1059"/>
      <c r="C144" s="1062"/>
      <c r="D144" s="1013"/>
      <c r="E144" s="946"/>
      <c r="F144" s="1016"/>
      <c r="G144" s="1065"/>
      <c r="H144" s="1068"/>
      <c r="I144" s="1044"/>
      <c r="J144" s="983"/>
      <c r="K144" s="986"/>
      <c r="L144" s="852"/>
      <c r="M144" s="852"/>
      <c r="N144" s="805"/>
      <c r="O144" s="971"/>
      <c r="P144" s="803"/>
      <c r="Q144" s="955"/>
      <c r="R144" s="803"/>
      <c r="S144" s="955"/>
      <c r="T144" s="803"/>
      <c r="U144" s="955"/>
      <c r="V144" s="958"/>
      <c r="W144" s="955"/>
      <c r="X144" s="955"/>
      <c r="Y144" s="968"/>
      <c r="Z144" s="74">
        <v>2</v>
      </c>
      <c r="AA144" s="76" t="s">
        <v>992</v>
      </c>
      <c r="AB144" s="381" t="s">
        <v>170</v>
      </c>
      <c r="AC144" s="298" t="s">
        <v>993</v>
      </c>
      <c r="AD144" s="384" t="str">
        <f t="shared" si="16"/>
        <v>Probabilidad</v>
      </c>
      <c r="AE144" s="383" t="s">
        <v>902</v>
      </c>
      <c r="AF144" s="302">
        <f t="shared" si="17"/>
        <v>0.25</v>
      </c>
      <c r="AG144" s="383" t="s">
        <v>903</v>
      </c>
      <c r="AH144" s="302">
        <f t="shared" si="18"/>
        <v>0.15</v>
      </c>
      <c r="AI144" s="315">
        <f t="shared" si="19"/>
        <v>0.4</v>
      </c>
      <c r="AJ144" s="69">
        <f>IFERROR(IF(AND(AD143="Probabilidad",AD144="Probabilidad"),(AJ143-(+AJ143*AI144)),IF(AD144="Probabilidad",(Q143-(+Q143*AI144)),IF(AD144="Impacto",AJ143,""))),"")</f>
        <v>0.216</v>
      </c>
      <c r="AK144" s="69">
        <f>IFERROR(IF(AND(AD143="Impacto",AD144="Impacto"),(AK143-(+AK143*AI144)),IF(AD144="Impacto",(W143-(+W143*AI144)),IF(AD144="Probabilidad",AK143,""))),"")</f>
        <v>0.8</v>
      </c>
      <c r="AL144" s="10" t="s">
        <v>66</v>
      </c>
      <c r="AM144" s="10" t="s">
        <v>67</v>
      </c>
      <c r="AN144" s="10" t="s">
        <v>80</v>
      </c>
      <c r="AO144" s="952"/>
      <c r="AP144" s="952"/>
      <c r="AQ144" s="968"/>
      <c r="AR144" s="952"/>
      <c r="AS144" s="952"/>
      <c r="AT144" s="968"/>
      <c r="AU144" s="968"/>
      <c r="AV144" s="1096"/>
      <c r="AW144" s="1148"/>
      <c r="AX144" s="808"/>
      <c r="AY144" s="808"/>
      <c r="AZ144" s="805"/>
      <c r="BA144" s="805"/>
      <c r="BB144" s="1137"/>
      <c r="BC144" s="1134"/>
      <c r="BD144" s="1129"/>
      <c r="BE144" s="1020"/>
      <c r="BF144" s="1020"/>
      <c r="BG144" s="1134"/>
      <c r="BH144" s="1142"/>
      <c r="BI144" s="1134"/>
      <c r="BJ144" s="1134"/>
      <c r="BK144" s="1134"/>
      <c r="BL144" s="1124"/>
    </row>
    <row r="145" spans="1:64" ht="71.25" thickBot="1" x14ac:dyDescent="0.3">
      <c r="A145" s="1056"/>
      <c r="B145" s="1059"/>
      <c r="C145" s="1062"/>
      <c r="D145" s="1013"/>
      <c r="E145" s="946"/>
      <c r="F145" s="1016"/>
      <c r="G145" s="1065"/>
      <c r="H145" s="1068"/>
      <c r="I145" s="1044"/>
      <c r="J145" s="983"/>
      <c r="K145" s="986"/>
      <c r="L145" s="852"/>
      <c r="M145" s="852"/>
      <c r="N145" s="805"/>
      <c r="O145" s="971"/>
      <c r="P145" s="803"/>
      <c r="Q145" s="955"/>
      <c r="R145" s="803"/>
      <c r="S145" s="955"/>
      <c r="T145" s="803"/>
      <c r="U145" s="955"/>
      <c r="V145" s="958"/>
      <c r="W145" s="955"/>
      <c r="X145" s="955"/>
      <c r="Y145" s="968"/>
      <c r="Z145" s="74">
        <v>3</v>
      </c>
      <c r="AA145" s="408"/>
      <c r="AB145" s="381"/>
      <c r="AC145" s="385"/>
      <c r="AD145" s="384" t="str">
        <f t="shared" si="16"/>
        <v/>
      </c>
      <c r="AE145" s="383"/>
      <c r="AF145" s="302" t="str">
        <f t="shared" si="17"/>
        <v/>
      </c>
      <c r="AG145" s="383"/>
      <c r="AH145" s="302" t="str">
        <f t="shared" si="18"/>
        <v/>
      </c>
      <c r="AI145" s="315" t="str">
        <f t="shared" si="19"/>
        <v/>
      </c>
      <c r="AJ145" s="69" t="str">
        <f>IFERROR(IF(AND(AD144="Probabilidad",AD145="Probabilidad"),(AJ144-(+AJ144*AI145)),IF(AND(AD144="Impacto",AD145="Probabilidad"),(AJ143-(+AJ143*AI145)),IF(AD145="Impacto",AJ144,""))),"")</f>
        <v/>
      </c>
      <c r="AK145" s="69" t="str">
        <f>IFERROR(IF(AND(AD144="Impacto",AD145="Impacto"),(AK144-(+AK144*AI145)),IF(AND(AD144="Probabilidad",AD145="Impacto"),(AK143-(+AK143*AI145)),IF(AD145="Probabilidad",AK144,""))),"")</f>
        <v/>
      </c>
      <c r="AL145" s="10" t="s">
        <v>66</v>
      </c>
      <c r="AM145" s="10" t="s">
        <v>67</v>
      </c>
      <c r="AN145" s="10" t="s">
        <v>80</v>
      </c>
      <c r="AO145" s="952"/>
      <c r="AP145" s="952"/>
      <c r="AQ145" s="968"/>
      <c r="AR145" s="952"/>
      <c r="AS145" s="952"/>
      <c r="AT145" s="968"/>
      <c r="AU145" s="968"/>
      <c r="AV145" s="1096"/>
      <c r="AW145" s="1148"/>
      <c r="AX145" s="808"/>
      <c r="AY145" s="808"/>
      <c r="AZ145" s="805"/>
      <c r="BA145" s="805"/>
      <c r="BB145" s="1137"/>
      <c r="BC145" s="1134"/>
      <c r="BD145" s="1129"/>
      <c r="BE145" s="1020"/>
      <c r="BF145" s="1020"/>
      <c r="BG145" s="1134"/>
      <c r="BH145" s="1142"/>
      <c r="BI145" s="1134"/>
      <c r="BJ145" s="1134"/>
      <c r="BK145" s="1134"/>
      <c r="BL145" s="1124"/>
    </row>
    <row r="146" spans="1:64" ht="71.25" thickBot="1" x14ac:dyDescent="0.3">
      <c r="A146" s="1056"/>
      <c r="B146" s="1059"/>
      <c r="C146" s="1062"/>
      <c r="D146" s="1013"/>
      <c r="E146" s="946"/>
      <c r="F146" s="1016"/>
      <c r="G146" s="1065"/>
      <c r="H146" s="1068"/>
      <c r="I146" s="1044"/>
      <c r="J146" s="983"/>
      <c r="K146" s="986"/>
      <c r="L146" s="852"/>
      <c r="M146" s="852"/>
      <c r="N146" s="805"/>
      <c r="O146" s="971"/>
      <c r="P146" s="803"/>
      <c r="Q146" s="955"/>
      <c r="R146" s="803"/>
      <c r="S146" s="955"/>
      <c r="T146" s="803"/>
      <c r="U146" s="955"/>
      <c r="V146" s="958"/>
      <c r="W146" s="955"/>
      <c r="X146" s="955"/>
      <c r="Y146" s="968"/>
      <c r="Z146" s="74">
        <v>4</v>
      </c>
      <c r="AA146" s="408"/>
      <c r="AB146" s="381"/>
      <c r="AC146" s="385"/>
      <c r="AD146" s="384" t="str">
        <f t="shared" si="16"/>
        <v/>
      </c>
      <c r="AE146" s="383"/>
      <c r="AF146" s="302" t="str">
        <f t="shared" si="17"/>
        <v/>
      </c>
      <c r="AG146" s="383"/>
      <c r="AH146" s="302" t="str">
        <f t="shared" si="18"/>
        <v/>
      </c>
      <c r="AI146" s="315" t="str">
        <f t="shared" si="19"/>
        <v/>
      </c>
      <c r="AJ146" s="69" t="str">
        <f>IFERROR(IF(AND(AD145="Probabilidad",AD146="Probabilidad"),(AJ145-(+AJ145*AI146)),IF(AND(AD145="Impacto",AD146="Probabilidad"),(AJ144-(+AJ144*AI146)),IF(AD146="Impacto",AJ145,""))),"")</f>
        <v/>
      </c>
      <c r="AK146" s="69" t="str">
        <f>IFERROR(IF(AND(AD145="Impacto",AD146="Impacto"),(AK145-(+AK145*AI146)),IF(AND(AD145="Probabilidad",AD146="Impacto"),(AK144-(+AK144*AI146)),IF(AD146="Probabilidad",AK145,""))),"")</f>
        <v/>
      </c>
      <c r="AL146" s="10" t="s">
        <v>66</v>
      </c>
      <c r="AM146" s="10" t="s">
        <v>67</v>
      </c>
      <c r="AN146" s="10" t="s">
        <v>80</v>
      </c>
      <c r="AO146" s="952"/>
      <c r="AP146" s="952"/>
      <c r="AQ146" s="968"/>
      <c r="AR146" s="952"/>
      <c r="AS146" s="952"/>
      <c r="AT146" s="968"/>
      <c r="AU146" s="968"/>
      <c r="AV146" s="1096"/>
      <c r="AW146" s="1148"/>
      <c r="AX146" s="808"/>
      <c r="AY146" s="808"/>
      <c r="AZ146" s="805"/>
      <c r="BA146" s="805"/>
      <c r="BB146" s="1137"/>
      <c r="BC146" s="1134"/>
      <c r="BD146" s="1129"/>
      <c r="BE146" s="1020"/>
      <c r="BF146" s="1020"/>
      <c r="BG146" s="1134"/>
      <c r="BH146" s="1142"/>
      <c r="BI146" s="1134"/>
      <c r="BJ146" s="1134"/>
      <c r="BK146" s="1134"/>
      <c r="BL146" s="1124"/>
    </row>
    <row r="147" spans="1:64" ht="71.25" thickBot="1" x14ac:dyDescent="0.3">
      <c r="A147" s="1056"/>
      <c r="B147" s="1059"/>
      <c r="C147" s="1062"/>
      <c r="D147" s="1013"/>
      <c r="E147" s="946"/>
      <c r="F147" s="1016"/>
      <c r="G147" s="1065"/>
      <c r="H147" s="1068"/>
      <c r="I147" s="1044"/>
      <c r="J147" s="983"/>
      <c r="K147" s="986"/>
      <c r="L147" s="852"/>
      <c r="M147" s="852"/>
      <c r="N147" s="805"/>
      <c r="O147" s="971"/>
      <c r="P147" s="803"/>
      <c r="Q147" s="955"/>
      <c r="R147" s="803"/>
      <c r="S147" s="955"/>
      <c r="T147" s="803"/>
      <c r="U147" s="955"/>
      <c r="V147" s="958"/>
      <c r="W147" s="955"/>
      <c r="X147" s="955"/>
      <c r="Y147" s="968"/>
      <c r="Z147" s="74">
        <v>5</v>
      </c>
      <c r="AA147" s="408"/>
      <c r="AB147" s="381"/>
      <c r="AC147" s="385"/>
      <c r="AD147" s="384" t="str">
        <f t="shared" si="16"/>
        <v/>
      </c>
      <c r="AE147" s="383"/>
      <c r="AF147" s="302" t="str">
        <f t="shared" si="17"/>
        <v/>
      </c>
      <c r="AG147" s="383"/>
      <c r="AH147" s="302" t="str">
        <f t="shared" si="18"/>
        <v/>
      </c>
      <c r="AI147" s="315" t="str">
        <f t="shared" si="19"/>
        <v/>
      </c>
      <c r="AJ147" s="69" t="str">
        <f>IFERROR(IF(AND(AD146="Probabilidad",AD147="Probabilidad"),(AJ146-(+AJ146*AI147)),IF(AND(AD146="Impacto",AD147="Probabilidad"),(AJ145-(+AJ145*AI147)),IF(AD147="Impacto",AJ146,""))),"")</f>
        <v/>
      </c>
      <c r="AK147" s="69" t="str">
        <f>IFERROR(IF(AND(AD146="Impacto",AD147="Impacto"),(AK146-(+AK146*AI147)),IF(AND(AD146="Probabilidad",AD147="Impacto"),(AK145-(+AK145*AI147)),IF(AD147="Probabilidad",AK146,""))),"")</f>
        <v/>
      </c>
      <c r="AL147" s="10" t="s">
        <v>66</v>
      </c>
      <c r="AM147" s="10" t="s">
        <v>67</v>
      </c>
      <c r="AN147" s="10" t="s">
        <v>80</v>
      </c>
      <c r="AO147" s="952"/>
      <c r="AP147" s="952"/>
      <c r="AQ147" s="968"/>
      <c r="AR147" s="952"/>
      <c r="AS147" s="952"/>
      <c r="AT147" s="968"/>
      <c r="AU147" s="968"/>
      <c r="AV147" s="1096"/>
      <c r="AW147" s="1148"/>
      <c r="AX147" s="808"/>
      <c r="AY147" s="808"/>
      <c r="AZ147" s="805"/>
      <c r="BA147" s="805"/>
      <c r="BB147" s="1137"/>
      <c r="BC147" s="1134"/>
      <c r="BD147" s="1129"/>
      <c r="BE147" s="1020"/>
      <c r="BF147" s="1020"/>
      <c r="BG147" s="1134"/>
      <c r="BH147" s="1142"/>
      <c r="BI147" s="1134"/>
      <c r="BJ147" s="1134"/>
      <c r="BK147" s="1134"/>
      <c r="BL147" s="1124"/>
    </row>
    <row r="148" spans="1:64" ht="71.25" thickBot="1" x14ac:dyDescent="0.3">
      <c r="A148" s="1056"/>
      <c r="B148" s="1059"/>
      <c r="C148" s="1062"/>
      <c r="D148" s="1014"/>
      <c r="E148" s="947"/>
      <c r="F148" s="1017"/>
      <c r="G148" s="1066"/>
      <c r="H148" s="1069"/>
      <c r="I148" s="1045"/>
      <c r="J148" s="984"/>
      <c r="K148" s="987"/>
      <c r="L148" s="960"/>
      <c r="M148" s="960"/>
      <c r="N148" s="806"/>
      <c r="O148" s="972"/>
      <c r="P148" s="847"/>
      <c r="Q148" s="956"/>
      <c r="R148" s="847"/>
      <c r="S148" s="956"/>
      <c r="T148" s="847"/>
      <c r="U148" s="956"/>
      <c r="V148" s="959"/>
      <c r="W148" s="956"/>
      <c r="X148" s="956"/>
      <c r="Y148" s="969"/>
      <c r="Z148" s="75">
        <v>6</v>
      </c>
      <c r="AA148" s="408"/>
      <c r="AB148" s="381"/>
      <c r="AC148" s="412"/>
      <c r="AD148" s="391" t="str">
        <f t="shared" si="16"/>
        <v/>
      </c>
      <c r="AE148" s="397"/>
      <c r="AF148" s="303" t="str">
        <f t="shared" si="17"/>
        <v/>
      </c>
      <c r="AG148" s="397"/>
      <c r="AH148" s="303" t="str">
        <f t="shared" si="18"/>
        <v/>
      </c>
      <c r="AI148" s="61" t="str">
        <f t="shared" si="19"/>
        <v/>
      </c>
      <c r="AJ148" s="69" t="str">
        <f>IFERROR(IF(AND(AD147="Probabilidad",AD148="Probabilidad"),(AJ147-(+AJ147*AI148)),IF(AND(AD147="Impacto",AD148="Probabilidad"),(AJ146-(+AJ146*AI148)),IF(AD148="Impacto",AJ147,""))),"")</f>
        <v/>
      </c>
      <c r="AK148" s="69" t="str">
        <f>IFERROR(IF(AND(AD147="Impacto",AD148="Impacto"),(AK147-(+AK147*AI148)),IF(AND(AD147="Probabilidad",AD148="Impacto"),(AK146-(+AK146*AI148)),IF(AD148="Probabilidad",AK147,""))),"")</f>
        <v/>
      </c>
      <c r="AL148" s="10" t="s">
        <v>66</v>
      </c>
      <c r="AM148" s="10" t="s">
        <v>67</v>
      </c>
      <c r="AN148" s="10" t="s">
        <v>80</v>
      </c>
      <c r="AO148" s="953"/>
      <c r="AP148" s="953"/>
      <c r="AQ148" s="969"/>
      <c r="AR148" s="953"/>
      <c r="AS148" s="953"/>
      <c r="AT148" s="969"/>
      <c r="AU148" s="969"/>
      <c r="AV148" s="1101"/>
      <c r="AW148" s="1149"/>
      <c r="AX148" s="809"/>
      <c r="AY148" s="809"/>
      <c r="AZ148" s="806"/>
      <c r="BA148" s="806"/>
      <c r="BB148" s="1138"/>
      <c r="BC148" s="1135"/>
      <c r="BD148" s="1130"/>
      <c r="BE148" s="1021"/>
      <c r="BF148" s="1021"/>
      <c r="BG148" s="1135"/>
      <c r="BH148" s="1143"/>
      <c r="BI148" s="1135"/>
      <c r="BJ148" s="1135"/>
      <c r="BK148" s="1135"/>
      <c r="BL148" s="1125"/>
    </row>
    <row r="149" spans="1:64" ht="120.75" customHeight="1" thickBot="1" x14ac:dyDescent="0.3">
      <c r="A149" s="1056"/>
      <c r="B149" s="1059"/>
      <c r="C149" s="1062"/>
      <c r="D149" s="1012" t="s">
        <v>840</v>
      </c>
      <c r="E149" s="945" t="s">
        <v>125</v>
      </c>
      <c r="F149" s="1015">
        <v>16</v>
      </c>
      <c r="G149" s="1034" t="s">
        <v>990</v>
      </c>
      <c r="H149" s="1067" t="s">
        <v>99</v>
      </c>
      <c r="I149" s="1043" t="s">
        <v>1017</v>
      </c>
      <c r="J149" s="982" t="s">
        <v>16</v>
      </c>
      <c r="K149" s="985" t="str">
        <f>CONCATENATE(" *",[24]Árbol_G!C188," *",[24]Árbol_G!E188," *",[24]Árbol_G!G188)</f>
        <v xml:space="preserve"> * * *</v>
      </c>
      <c r="L149" s="851" t="s">
        <v>987</v>
      </c>
      <c r="M149" s="851" t="s">
        <v>988</v>
      </c>
      <c r="N149" s="804"/>
      <c r="O149" s="1049"/>
      <c r="P149" s="802" t="s">
        <v>72</v>
      </c>
      <c r="Q149" s="954">
        <f>IF(P149="Muy Alta",100%,IF(P149="Alta",80%,IF(P149="Media",60%,IF(P149="Baja",40%,IF(P149="Muy Baja",20%,"")))))</f>
        <v>0.8</v>
      </c>
      <c r="R149" s="802" t="s">
        <v>74</v>
      </c>
      <c r="S149" s="954">
        <f>IF(R149="Catastrófico",100%,IF(R149="Mayor",80%,IF(R149="Moderado",60%,IF(R149="Menor",40%,IF(R149="Leve",20%,"")))))</f>
        <v>0.2</v>
      </c>
      <c r="T149" s="802" t="s">
        <v>11</v>
      </c>
      <c r="U149" s="954">
        <f>IF(T149="Catastrófico",100%,IF(T149="Mayor",80%,IF(T149="Moderado",60%,IF(T149="Menor",40%,IF(T149="Leve",20%,"")))))</f>
        <v>0.8</v>
      </c>
      <c r="V149" s="957" t="str">
        <f>IF(W149=100%,"Catastrófico",IF(W149=80%,"Mayor",IF(W149=60%,"Moderado",IF(W149=40%,"Menor",IF(W149=20%,"Leve","")))))</f>
        <v>Mayor</v>
      </c>
      <c r="W149" s="954">
        <f>IF(AND(S149="",U149=""),"",MAX(S149,U149))</f>
        <v>0.8</v>
      </c>
      <c r="X149" s="954" t="str">
        <f>CONCATENATE(P149,V149)</f>
        <v>AltaMayor</v>
      </c>
      <c r="Y149" s="967" t="str">
        <f>IF(X149="Muy AltaLeve","Alto",IF(X149="Muy AltaMenor","Alto",IF(X149="Muy AltaModerado","Alto",IF(X149="Muy AltaMayor","Alto",IF(X149="Muy AltaCatastrófico","Extremo",IF(X149="AltaLeve","Moderado",IF(X149="AltaMenor","Moderado",IF(X149="AltaModerado","Alto",IF(X149="AltaMayor","Alto",IF(X149="AltaCatastrófico","Extremo",IF(X149="MediaLeve","Moderado",IF(X149="MediaMenor","Moderado",IF(X149="MediaModerado","Moderado",IF(X149="MediaMayor","Alto",IF(X149="MediaCatastrófico","Extremo",IF(X149="BajaLeve","Bajo",IF(X149="BajaMenor","Moderado",IF(X149="BajaModerado","Moderado",IF(X149="BajaMayor","Alto",IF(X149="BajaCatastrófico","Extremo",IF(X149="Muy BajaLeve","Bajo",IF(X149="Muy BajaMenor","Bajo",IF(X149="Muy BajaModerado","Moderado",IF(X149="Muy BajaMayor","Alto",IF(X149="Muy BajaCatastrófico","Extremo","")))))))))))))))))))))))))</f>
        <v>Alto</v>
      </c>
      <c r="Z149" s="73">
        <v>1</v>
      </c>
      <c r="AA149" s="77" t="s">
        <v>991</v>
      </c>
      <c r="AB149" s="381" t="s">
        <v>165</v>
      </c>
      <c r="AC149" s="298" t="s">
        <v>869</v>
      </c>
      <c r="AD149" s="382" t="str">
        <f t="shared" si="16"/>
        <v>Probabilidad</v>
      </c>
      <c r="AE149" s="381" t="s">
        <v>902</v>
      </c>
      <c r="AF149" s="301">
        <f t="shared" si="17"/>
        <v>0.25</v>
      </c>
      <c r="AG149" s="381" t="s">
        <v>77</v>
      </c>
      <c r="AH149" s="301">
        <f t="shared" si="18"/>
        <v>0.15</v>
      </c>
      <c r="AI149" s="300">
        <f t="shared" si="19"/>
        <v>0.4</v>
      </c>
      <c r="AJ149" s="59">
        <f>IFERROR(IF(AD149="Probabilidad",(Q149-(+Q149*AI149)),IF(AD149="Impacto",Q149,"")),"")</f>
        <v>0.48</v>
      </c>
      <c r="AK149" s="59">
        <f>IFERROR(IF(AD149="Impacto",(W149-(+W149*AI149)),IF(AD149="Probabilidad",W149,"")),"")</f>
        <v>0.8</v>
      </c>
      <c r="AL149" s="10" t="s">
        <v>66</v>
      </c>
      <c r="AM149" s="10" t="s">
        <v>67</v>
      </c>
      <c r="AN149" s="10" t="s">
        <v>80</v>
      </c>
      <c r="AO149" s="951">
        <f>Q149</f>
        <v>0.8</v>
      </c>
      <c r="AP149" s="951">
        <f>IF(AJ149="","",MIN(AJ149:AJ154))</f>
        <v>0.24</v>
      </c>
      <c r="AQ149" s="967" t="str">
        <f>IFERROR(IF(AP149="","",IF(AP149&lt;=0.2,"Muy Baja",IF(AP149&lt;=0.4,"Baja",IF(AP149&lt;=0.6,"Media",IF(AP149&lt;=0.8,"Alta","Muy Alta"))))),"")</f>
        <v>Baja</v>
      </c>
      <c r="AR149" s="951">
        <f>W149</f>
        <v>0.8</v>
      </c>
      <c r="AS149" s="951">
        <f>IF(AK149="","",MIN(AK149:AK154))</f>
        <v>0.60000000000000009</v>
      </c>
      <c r="AT149" s="967" t="str">
        <f>IFERROR(IF(AS149="","",IF(AS149&lt;=0.2,"Leve",IF(AS149&lt;=0.4,"Menor",IF(AS149&lt;=0.6,"Moderado",IF(AS149&lt;=0.8,"Mayor","Catastrófico"))))),"")</f>
        <v>Moderado</v>
      </c>
      <c r="AU149" s="1095" t="str">
        <f>Y149</f>
        <v>Alto</v>
      </c>
      <c r="AV149" s="1102" t="str">
        <f>IFERROR(IF(OR(AND(AQ149="Muy Baja",AT149="Leve"),AND(AQ149="Muy Baja",AT149="Menor"),AND(AQ149="Baja",AT149="Leve")),"Bajo",IF(OR(AND(AQ149="Muy baja",AT149="Moderado"),AND(AQ149="Baja",AT149="Menor"),AND(AQ149="Baja",AT149="Moderado"),AND(AQ149="Media",AT149="Leve"),AND(AQ149="Media",AT149="Menor"),AND(AQ149="Media",AT149="Moderado"),AND(AQ149="Alta",AT149="Leve"),AND(AQ149="Alta",AT149="Menor")),"Moderado",IF(OR(AND(AQ149="Muy Baja",AT149="Mayor"),AND(AQ149="Baja",AT149="Mayor"),AND(AQ149="Media",AT149="Mayor"),AND(AQ149="Alta",AT149="Moderado"),AND(AQ149="Alta",AT149="Mayor"),AND(AQ149="Muy Alta",AT149="Leve"),AND(AQ149="Muy Alta",AT149="Menor"),AND(AQ149="Muy Alta",AT149="Moderado"),AND(AQ149="Muy Alta",AT149="Mayor")),"Alto",IF(OR(AND(AQ149="Muy Baja",AT149="Catastrófico"),AND(AQ149="Baja",AT149="Catastrófico"),AND(AQ149="Media",AT149="Catastrófico"),AND(AQ149="Alta",AT149="Catastrófico"),AND(AQ149="Muy Alta",AT149="Catastrófico")),"Extremo","")))),"")</f>
        <v>Moderado</v>
      </c>
      <c r="AW149" s="802" t="s">
        <v>167</v>
      </c>
      <c r="AX149" s="1105" t="s">
        <v>1627</v>
      </c>
      <c r="AY149" s="1105" t="s">
        <v>1628</v>
      </c>
      <c r="AZ149" s="804" t="s">
        <v>982</v>
      </c>
      <c r="BA149" s="804" t="s">
        <v>1623</v>
      </c>
      <c r="BB149" s="1136" t="s">
        <v>1629</v>
      </c>
      <c r="BC149" s="1133"/>
      <c r="BD149" s="1128"/>
      <c r="BE149" s="1039"/>
      <c r="BF149" s="1039"/>
      <c r="BG149" s="1128"/>
      <c r="BH149" s="1128"/>
      <c r="BI149" s="1133"/>
      <c r="BJ149" s="1128"/>
      <c r="BK149" s="1133"/>
      <c r="BL149" s="1123"/>
    </row>
    <row r="150" spans="1:64" ht="71.25" thickBot="1" x14ac:dyDescent="0.3">
      <c r="A150" s="1056"/>
      <c r="B150" s="1059"/>
      <c r="C150" s="1062"/>
      <c r="D150" s="1013"/>
      <c r="E150" s="946"/>
      <c r="F150" s="1016"/>
      <c r="G150" s="1035"/>
      <c r="H150" s="1068"/>
      <c r="I150" s="1044"/>
      <c r="J150" s="983"/>
      <c r="K150" s="986"/>
      <c r="L150" s="852"/>
      <c r="M150" s="852"/>
      <c r="N150" s="805"/>
      <c r="O150" s="1050"/>
      <c r="P150" s="803"/>
      <c r="Q150" s="955"/>
      <c r="R150" s="803"/>
      <c r="S150" s="955"/>
      <c r="T150" s="803"/>
      <c r="U150" s="955"/>
      <c r="V150" s="958"/>
      <c r="W150" s="955"/>
      <c r="X150" s="955"/>
      <c r="Y150" s="968"/>
      <c r="Z150" s="74">
        <v>2</v>
      </c>
      <c r="AA150" s="408" t="s">
        <v>994</v>
      </c>
      <c r="AB150" s="381" t="s">
        <v>165</v>
      </c>
      <c r="AC150" s="385" t="s">
        <v>993</v>
      </c>
      <c r="AD150" s="384" t="str">
        <f t="shared" si="16"/>
        <v>Probabilidad</v>
      </c>
      <c r="AE150" s="383" t="s">
        <v>902</v>
      </c>
      <c r="AF150" s="302">
        <f t="shared" si="17"/>
        <v>0.25</v>
      </c>
      <c r="AG150" s="383" t="s">
        <v>65</v>
      </c>
      <c r="AH150" s="302">
        <f t="shared" si="18"/>
        <v>0.25</v>
      </c>
      <c r="AI150" s="315">
        <f t="shared" si="19"/>
        <v>0.5</v>
      </c>
      <c r="AJ150" s="69">
        <f>IFERROR(IF(AND(AD149="Probabilidad",AD150="Probabilidad"),(AJ149-(+AJ149*AI150)),IF(AD150="Probabilidad",(Q149-(+Q149*AI150)),IF(AD150="Impacto",AJ149,""))),"")</f>
        <v>0.24</v>
      </c>
      <c r="AK150" s="69">
        <f>IFERROR(IF(AND(AD149="Impacto",AD150="Impacto"),(AK149-(+AK149*AI150)),IF(AD150="Impacto",(W149-(+W149*AI150)),IF(AD150="Probabilidad",AK149,""))),"")</f>
        <v>0.8</v>
      </c>
      <c r="AL150" s="10" t="s">
        <v>66</v>
      </c>
      <c r="AM150" s="10" t="s">
        <v>67</v>
      </c>
      <c r="AN150" s="10" t="s">
        <v>80</v>
      </c>
      <c r="AO150" s="952"/>
      <c r="AP150" s="952"/>
      <c r="AQ150" s="968"/>
      <c r="AR150" s="952"/>
      <c r="AS150" s="952"/>
      <c r="AT150" s="968"/>
      <c r="AU150" s="1096"/>
      <c r="AV150" s="1103"/>
      <c r="AW150" s="803"/>
      <c r="AX150" s="808"/>
      <c r="AY150" s="808"/>
      <c r="AZ150" s="805"/>
      <c r="BA150" s="805"/>
      <c r="BB150" s="1137"/>
      <c r="BC150" s="1134"/>
      <c r="BD150" s="1129"/>
      <c r="BE150" s="1020"/>
      <c r="BF150" s="1020"/>
      <c r="BG150" s="1129"/>
      <c r="BH150" s="1142"/>
      <c r="BI150" s="1134"/>
      <c r="BJ150" s="1134"/>
      <c r="BK150" s="1134"/>
      <c r="BL150" s="1124"/>
    </row>
    <row r="151" spans="1:64" ht="75" x14ac:dyDescent="0.25">
      <c r="A151" s="1056"/>
      <c r="B151" s="1059"/>
      <c r="C151" s="1062"/>
      <c r="D151" s="1013"/>
      <c r="E151" s="946"/>
      <c r="F151" s="1016"/>
      <c r="G151" s="1035"/>
      <c r="H151" s="1068"/>
      <c r="I151" s="1044"/>
      <c r="J151" s="983"/>
      <c r="K151" s="986"/>
      <c r="L151" s="852"/>
      <c r="M151" s="852"/>
      <c r="N151" s="805"/>
      <c r="O151" s="1050"/>
      <c r="P151" s="803"/>
      <c r="Q151" s="955"/>
      <c r="R151" s="803"/>
      <c r="S151" s="955"/>
      <c r="T151" s="803"/>
      <c r="U151" s="955"/>
      <c r="V151" s="958"/>
      <c r="W151" s="955"/>
      <c r="X151" s="955"/>
      <c r="Y151" s="968"/>
      <c r="Z151" s="74">
        <v>3</v>
      </c>
      <c r="AA151" s="76" t="s">
        <v>995</v>
      </c>
      <c r="AB151" s="381" t="s">
        <v>170</v>
      </c>
      <c r="AC151" s="298" t="s">
        <v>993</v>
      </c>
      <c r="AD151" s="384" t="str">
        <f t="shared" si="16"/>
        <v>Impacto</v>
      </c>
      <c r="AE151" s="383" t="s">
        <v>908</v>
      </c>
      <c r="AF151" s="302">
        <f t="shared" si="17"/>
        <v>0.1</v>
      </c>
      <c r="AG151" s="383" t="s">
        <v>77</v>
      </c>
      <c r="AH151" s="302">
        <f t="shared" si="18"/>
        <v>0.15</v>
      </c>
      <c r="AI151" s="315">
        <f t="shared" si="19"/>
        <v>0.25</v>
      </c>
      <c r="AJ151" s="69">
        <f>IFERROR(IF(AND(AD150="Probabilidad",AD151="Probabilidad"),(AJ150-(+AJ150*AI151)),IF(AND(AD150="Impacto",AD151="Probabilidad"),(AJ149-(+AJ149*AI151)),IF(AD151="Impacto",AJ150,""))),"")</f>
        <v>0.24</v>
      </c>
      <c r="AK151" s="69">
        <f>IFERROR(IF(AND(AD150="Impacto",AD151="Impacto"),(AK150-(+AK150*AI151)),IF(AND(AD150="Probabilidad",AD151="Impacto"),(AK149-(+AK149*AI151)),IF(AD151="Probabilidad",AK150,""))),"")</f>
        <v>0.60000000000000009</v>
      </c>
      <c r="AL151" s="10" t="s">
        <v>66</v>
      </c>
      <c r="AM151" s="10" t="s">
        <v>67</v>
      </c>
      <c r="AN151" s="10" t="s">
        <v>80</v>
      </c>
      <c r="AO151" s="952"/>
      <c r="AP151" s="952"/>
      <c r="AQ151" s="968"/>
      <c r="AR151" s="952"/>
      <c r="AS151" s="952"/>
      <c r="AT151" s="968"/>
      <c r="AU151" s="1096"/>
      <c r="AV151" s="1103"/>
      <c r="AW151" s="803"/>
      <c r="AX151" s="808"/>
      <c r="AY151" s="808"/>
      <c r="AZ151" s="805"/>
      <c r="BA151" s="805"/>
      <c r="BB151" s="1137"/>
      <c r="BC151" s="1134"/>
      <c r="BD151" s="1129"/>
      <c r="BE151" s="1020"/>
      <c r="BF151" s="1020"/>
      <c r="BG151" s="1129"/>
      <c r="BH151" s="1142"/>
      <c r="BI151" s="1134"/>
      <c r="BJ151" s="1134"/>
      <c r="BK151" s="1134"/>
      <c r="BL151" s="1124"/>
    </row>
    <row r="152" spans="1:64" x14ac:dyDescent="0.25">
      <c r="A152" s="1056"/>
      <c r="B152" s="1059"/>
      <c r="C152" s="1062"/>
      <c r="D152" s="1013"/>
      <c r="E152" s="946"/>
      <c r="F152" s="1016"/>
      <c r="G152" s="1035"/>
      <c r="H152" s="1068"/>
      <c r="I152" s="1044"/>
      <c r="J152" s="983"/>
      <c r="K152" s="986"/>
      <c r="L152" s="852"/>
      <c r="M152" s="852"/>
      <c r="N152" s="805"/>
      <c r="O152" s="1050"/>
      <c r="P152" s="803"/>
      <c r="Q152" s="955"/>
      <c r="R152" s="803"/>
      <c r="S152" s="955"/>
      <c r="T152" s="803"/>
      <c r="U152" s="955"/>
      <c r="V152" s="958"/>
      <c r="W152" s="955"/>
      <c r="X152" s="955"/>
      <c r="Y152" s="968"/>
      <c r="Z152" s="74">
        <v>4</v>
      </c>
      <c r="AA152" s="408"/>
      <c r="AB152" s="383"/>
      <c r="AC152" s="385"/>
      <c r="AD152" s="384" t="str">
        <f t="shared" si="16"/>
        <v/>
      </c>
      <c r="AE152" s="383"/>
      <c r="AF152" s="302" t="str">
        <f t="shared" si="17"/>
        <v/>
      </c>
      <c r="AG152" s="383"/>
      <c r="AH152" s="302" t="str">
        <f t="shared" si="18"/>
        <v/>
      </c>
      <c r="AI152" s="315" t="str">
        <f t="shared" si="19"/>
        <v/>
      </c>
      <c r="AJ152" s="69" t="str">
        <f>IFERROR(IF(AND(AD151="Probabilidad",AD152="Probabilidad"),(AJ151-(+AJ151*AI152)),IF(AND(AD151="Impacto",AD152="Probabilidad"),(AJ150-(+AJ150*AI152)),IF(AD152="Impacto",AJ151,""))),"")</f>
        <v/>
      </c>
      <c r="AK152" s="69" t="str">
        <f>IFERROR(IF(AND(AD151="Impacto",AD152="Impacto"),(AK151-(+AK151*AI152)),IF(AND(AD151="Probabilidad",AD152="Impacto"),(AK150-(+AK150*AI152)),IF(AD152="Probabilidad",AK151,""))),"")</f>
        <v/>
      </c>
      <c r="AL152" s="19"/>
      <c r="AM152" s="19"/>
      <c r="AN152" s="19"/>
      <c r="AO152" s="952"/>
      <c r="AP152" s="952"/>
      <c r="AQ152" s="968"/>
      <c r="AR152" s="952"/>
      <c r="AS152" s="952"/>
      <c r="AT152" s="968"/>
      <c r="AU152" s="1096"/>
      <c r="AV152" s="1103"/>
      <c r="AW152" s="803"/>
      <c r="AX152" s="808"/>
      <c r="AY152" s="808"/>
      <c r="AZ152" s="805"/>
      <c r="BA152" s="805"/>
      <c r="BB152" s="1137"/>
      <c r="BC152" s="1134"/>
      <c r="BD152" s="1129"/>
      <c r="BE152" s="1020"/>
      <c r="BF152" s="1020"/>
      <c r="BG152" s="1129"/>
      <c r="BH152" s="1142"/>
      <c r="BI152" s="1134"/>
      <c r="BJ152" s="1134"/>
      <c r="BK152" s="1134"/>
      <c r="BL152" s="1124"/>
    </row>
    <row r="153" spans="1:64" x14ac:dyDescent="0.25">
      <c r="A153" s="1056"/>
      <c r="B153" s="1059"/>
      <c r="C153" s="1062"/>
      <c r="D153" s="1013"/>
      <c r="E153" s="946"/>
      <c r="F153" s="1016"/>
      <c r="G153" s="1035"/>
      <c r="H153" s="1068"/>
      <c r="I153" s="1044"/>
      <c r="J153" s="983"/>
      <c r="K153" s="986"/>
      <c r="L153" s="852"/>
      <c r="M153" s="852"/>
      <c r="N153" s="805"/>
      <c r="O153" s="1050"/>
      <c r="P153" s="803"/>
      <c r="Q153" s="955"/>
      <c r="R153" s="803"/>
      <c r="S153" s="955"/>
      <c r="T153" s="803"/>
      <c r="U153" s="955"/>
      <c r="V153" s="958"/>
      <c r="W153" s="955"/>
      <c r="X153" s="955"/>
      <c r="Y153" s="968"/>
      <c r="Z153" s="74">
        <v>5</v>
      </c>
      <c r="AA153" s="408"/>
      <c r="AB153" s="383"/>
      <c r="AC153" s="385"/>
      <c r="AD153" s="384" t="str">
        <f t="shared" si="16"/>
        <v/>
      </c>
      <c r="AE153" s="383"/>
      <c r="AF153" s="302" t="str">
        <f t="shared" si="17"/>
        <v/>
      </c>
      <c r="AG153" s="383"/>
      <c r="AH153" s="302" t="str">
        <f t="shared" si="18"/>
        <v/>
      </c>
      <c r="AI153" s="315" t="str">
        <f t="shared" si="19"/>
        <v/>
      </c>
      <c r="AJ153" s="69" t="str">
        <f>IFERROR(IF(AND(AD152="Probabilidad",AD153="Probabilidad"),(AJ152-(+AJ152*AI153)),IF(AND(AD152="Impacto",AD153="Probabilidad"),(AJ151-(+AJ151*AI153)),IF(AD153="Impacto",AJ152,""))),"")</f>
        <v/>
      </c>
      <c r="AK153" s="69" t="str">
        <f>IFERROR(IF(AND(AD152="Impacto",AD153="Impacto"),(AK152-(+AK152*AI153)),IF(AND(AD152="Probabilidad",AD153="Impacto"),(AK151-(+AK151*AI153)),IF(AD153="Probabilidad",AK152,""))),"")</f>
        <v/>
      </c>
      <c r="AL153" s="19"/>
      <c r="AM153" s="19"/>
      <c r="AN153" s="19"/>
      <c r="AO153" s="952"/>
      <c r="AP153" s="952"/>
      <c r="AQ153" s="968"/>
      <c r="AR153" s="952"/>
      <c r="AS153" s="952"/>
      <c r="AT153" s="968"/>
      <c r="AU153" s="1096"/>
      <c r="AV153" s="1103"/>
      <c r="AW153" s="803"/>
      <c r="AX153" s="808"/>
      <c r="AY153" s="808"/>
      <c r="AZ153" s="805"/>
      <c r="BA153" s="805"/>
      <c r="BB153" s="1137"/>
      <c r="BC153" s="1134"/>
      <c r="BD153" s="1129"/>
      <c r="BE153" s="1020"/>
      <c r="BF153" s="1020"/>
      <c r="BG153" s="1129"/>
      <c r="BH153" s="1142"/>
      <c r="BI153" s="1134"/>
      <c r="BJ153" s="1134"/>
      <c r="BK153" s="1134"/>
      <c r="BL153" s="1124"/>
    </row>
    <row r="154" spans="1:64" ht="15.75" thickBot="1" x14ac:dyDescent="0.3">
      <c r="A154" s="1056"/>
      <c r="B154" s="1059"/>
      <c r="C154" s="1062"/>
      <c r="D154" s="1014"/>
      <c r="E154" s="947"/>
      <c r="F154" s="1017"/>
      <c r="G154" s="1036"/>
      <c r="H154" s="1069"/>
      <c r="I154" s="1045"/>
      <c r="J154" s="984"/>
      <c r="K154" s="987"/>
      <c r="L154" s="960"/>
      <c r="M154" s="960"/>
      <c r="N154" s="806"/>
      <c r="O154" s="1051"/>
      <c r="P154" s="847"/>
      <c r="Q154" s="956"/>
      <c r="R154" s="847"/>
      <c r="S154" s="956"/>
      <c r="T154" s="847"/>
      <c r="U154" s="956"/>
      <c r="V154" s="959"/>
      <c r="W154" s="956"/>
      <c r="X154" s="956"/>
      <c r="Y154" s="969"/>
      <c r="Z154" s="75">
        <v>6</v>
      </c>
      <c r="AA154" s="410"/>
      <c r="AB154" s="388"/>
      <c r="AC154" s="387"/>
      <c r="AD154" s="391" t="str">
        <f t="shared" si="16"/>
        <v/>
      </c>
      <c r="AE154" s="388"/>
      <c r="AF154" s="303" t="str">
        <f t="shared" si="17"/>
        <v/>
      </c>
      <c r="AG154" s="388"/>
      <c r="AH154" s="303" t="str">
        <f t="shared" si="18"/>
        <v/>
      </c>
      <c r="AI154" s="61" t="str">
        <f t="shared" si="19"/>
        <v/>
      </c>
      <c r="AJ154" s="69" t="str">
        <f>IFERROR(IF(AND(AD153="Probabilidad",AD154="Probabilidad"),(AJ153-(+AJ153*AI154)),IF(AND(AD153="Impacto",AD154="Probabilidad"),(AJ152-(+AJ152*AI154)),IF(AD154="Impacto",AJ153,""))),"")</f>
        <v/>
      </c>
      <c r="AK154" s="69" t="str">
        <f>IFERROR(IF(AND(AD153="Impacto",AD154="Impacto"),(AK153-(+AK153*AI154)),IF(AND(AD153="Probabilidad",AD154="Impacto"),(AK152-(+AK152*AI154)),IF(AD154="Probabilidad",AK153,""))),"")</f>
        <v/>
      </c>
      <c r="AL154" s="20"/>
      <c r="AM154" s="20"/>
      <c r="AN154" s="20"/>
      <c r="AO154" s="953"/>
      <c r="AP154" s="953"/>
      <c r="AQ154" s="969"/>
      <c r="AR154" s="953"/>
      <c r="AS154" s="953"/>
      <c r="AT154" s="969"/>
      <c r="AU154" s="1101"/>
      <c r="AV154" s="1104"/>
      <c r="AW154" s="847"/>
      <c r="AX154" s="809"/>
      <c r="AY154" s="809"/>
      <c r="AZ154" s="806"/>
      <c r="BA154" s="806"/>
      <c r="BB154" s="1138"/>
      <c r="BC154" s="1135"/>
      <c r="BD154" s="1130"/>
      <c r="BE154" s="1021"/>
      <c r="BF154" s="1021"/>
      <c r="BG154" s="1130"/>
      <c r="BH154" s="1143"/>
      <c r="BI154" s="1135"/>
      <c r="BJ154" s="1135"/>
      <c r="BK154" s="1135"/>
      <c r="BL154" s="1125"/>
    </row>
    <row r="155" spans="1:64" ht="71.25" customHeight="1" thickBot="1" x14ac:dyDescent="0.3">
      <c r="A155" s="1056"/>
      <c r="B155" s="1059"/>
      <c r="C155" s="1062"/>
      <c r="D155" s="1012" t="s">
        <v>840</v>
      </c>
      <c r="E155" s="945" t="s">
        <v>125</v>
      </c>
      <c r="F155" s="1015">
        <v>17</v>
      </c>
      <c r="G155" s="1034" t="s">
        <v>996</v>
      </c>
      <c r="H155" s="1067" t="s">
        <v>98</v>
      </c>
      <c r="I155" s="1043" t="s">
        <v>1018</v>
      </c>
      <c r="J155" s="982" t="s">
        <v>16</v>
      </c>
      <c r="K155" s="1001" t="str">
        <f>CONCATENATE(" *",[24]Árbol_G!C205," *",[24]Árbol_G!E205," *",[24]Árbol_G!G205)</f>
        <v xml:space="preserve"> * * *</v>
      </c>
      <c r="L155" s="851" t="s">
        <v>987</v>
      </c>
      <c r="M155" s="851" t="s">
        <v>988</v>
      </c>
      <c r="N155" s="1052"/>
      <c r="O155" s="1049"/>
      <c r="P155" s="802" t="s">
        <v>62</v>
      </c>
      <c r="Q155" s="954">
        <f>IF(P155="Muy Alta",100%,IF(P155="Alta",80%,IF(P155="Media",60%,IF(P155="Baja",40%,IF(P155="Muy Baja",20%,"")))))</f>
        <v>0.6</v>
      </c>
      <c r="R155" s="802" t="s">
        <v>10</v>
      </c>
      <c r="S155" s="954">
        <f>IF(R155="Catastrófico",100%,IF(R155="Mayor",80%,IF(R155="Moderado",60%,IF(R155="Menor",40%,IF(R155="Leve",20%,"")))))</f>
        <v>0.6</v>
      </c>
      <c r="T155" s="802" t="s">
        <v>11</v>
      </c>
      <c r="U155" s="954">
        <f>IF(T155="Catastrófico",100%,IF(T155="Mayor",80%,IF(T155="Moderado",60%,IF(T155="Menor",40%,IF(T155="Leve",20%,"")))))</f>
        <v>0.8</v>
      </c>
      <c r="V155" s="957" t="str">
        <f>IF(W155=100%,"Catastrófico",IF(W155=80%,"Mayor",IF(W155=60%,"Moderado",IF(W155=40%,"Menor",IF(W155=20%,"Leve","")))))</f>
        <v>Mayor</v>
      </c>
      <c r="W155" s="954">
        <f>IF(AND(S155="",U155=""),"",MAX(S155,U155))</f>
        <v>0.8</v>
      </c>
      <c r="X155" s="954" t="str">
        <f>CONCATENATE(P155,V155)</f>
        <v>MediaMayor</v>
      </c>
      <c r="Y155" s="967" t="str">
        <f>IF(X155="Muy AltaLeve","Alto",IF(X155="Muy AltaMenor","Alto",IF(X155="Muy AltaModerado","Alto",IF(X155="Muy AltaMayor","Alto",IF(X155="Muy AltaCatastrófico","Extremo",IF(X155="AltaLeve","Moderado",IF(X155="AltaMenor","Moderado",IF(X155="AltaModerado","Alto",IF(X155="AltaMayor","Alto",IF(X155="AltaCatastrófico","Extremo",IF(X155="MediaLeve","Moderado",IF(X155="MediaMenor","Moderado",IF(X155="MediaModerado","Moderado",IF(X155="MediaMayor","Alto",IF(X155="MediaCatastrófico","Extremo",IF(X155="BajaLeve","Bajo",IF(X155="BajaMenor","Moderado",IF(X155="BajaModerado","Moderado",IF(X155="BajaMayor","Alto",IF(X155="BajaCatastrófico","Extremo",IF(X155="Muy BajaLeve","Bajo",IF(X155="Muy BajaMenor","Bajo",IF(X155="Muy BajaModerado","Moderado",IF(X155="Muy BajaMayor","Alto",IF(X155="Muy BajaCatastrófico","Extremo","")))))))))))))))))))))))))</f>
        <v>Alto</v>
      </c>
      <c r="Z155" s="73">
        <v>1</v>
      </c>
      <c r="AA155" s="408" t="s">
        <v>997</v>
      </c>
      <c r="AB155" s="381" t="s">
        <v>170</v>
      </c>
      <c r="AC155" s="385" t="s">
        <v>998</v>
      </c>
      <c r="AD155" s="396" t="str">
        <f t="shared" si="16"/>
        <v>Impacto</v>
      </c>
      <c r="AE155" s="409" t="s">
        <v>908</v>
      </c>
      <c r="AF155" s="301">
        <f t="shared" si="17"/>
        <v>0.1</v>
      </c>
      <c r="AG155" s="409" t="s">
        <v>903</v>
      </c>
      <c r="AH155" s="301">
        <f t="shared" si="18"/>
        <v>0.15</v>
      </c>
      <c r="AI155" s="300">
        <f t="shared" si="19"/>
        <v>0.25</v>
      </c>
      <c r="AJ155" s="59">
        <f>IFERROR(IF(AD155="Probabilidad",(Q155-(+Q155*AI155)),IF(AD155="Impacto",Q155,"")),"")</f>
        <v>0.6</v>
      </c>
      <c r="AK155" s="59">
        <f>IFERROR(IF(AD155="Impacto",(W155-(+W155*AI155)),IF(AD155="Probabilidad",W155,"")),"")</f>
        <v>0.60000000000000009</v>
      </c>
      <c r="AL155" s="10" t="s">
        <v>66</v>
      </c>
      <c r="AM155" s="10" t="s">
        <v>67</v>
      </c>
      <c r="AN155" s="10" t="s">
        <v>80</v>
      </c>
      <c r="AO155" s="951">
        <f>Q155</f>
        <v>0.6</v>
      </c>
      <c r="AP155" s="951">
        <f>IF(AJ155="","",MIN(AJ155:AJ160))</f>
        <v>0.12348000000000001</v>
      </c>
      <c r="AQ155" s="967" t="str">
        <f>IFERROR(IF(AP155="","",IF(AP155&lt;=0.2,"Muy Baja",IF(AP155&lt;=0.4,"Baja",IF(AP155&lt;=0.6,"Media",IF(AP155&lt;=0.8,"Alta","Muy Alta"))))),"")</f>
        <v>Muy Baja</v>
      </c>
      <c r="AR155" s="951">
        <f>W155</f>
        <v>0.8</v>
      </c>
      <c r="AS155" s="951">
        <f>IF(AK155="","",MIN(AK155:AK160))</f>
        <v>0.45000000000000007</v>
      </c>
      <c r="AT155" s="1095" t="str">
        <f>IFERROR(IF(AS155="","",IF(AS155&lt;=0.2,"Leve",IF(AS155&lt;=0.4,"Menor",IF(AS155&lt;=0.6,"Moderado",IF(AS155&lt;=0.8,"Mayor","Catastrófico"))))),"")</f>
        <v>Moderado</v>
      </c>
      <c r="AU155" s="1102" t="str">
        <f>Y155</f>
        <v>Alto</v>
      </c>
      <c r="AV155" s="967" t="str">
        <f>IFERROR(IF(OR(AND(AQ155="Muy Baja",AT155="Leve"),AND(AQ155="Muy Baja",AT155="Menor"),AND(AQ155="Baja",AT155="Leve")),"Bajo",IF(OR(AND(AQ155="Muy baja",AT155="Moderado"),AND(AQ155="Baja",AT155="Menor"),AND(AQ155="Baja",AT155="Moderado"),AND(AQ155="Media",AT155="Leve"),AND(AQ155="Media",AT155="Menor"),AND(AQ155="Media",AT155="Moderado"),AND(AQ155="Alta",AT155="Leve"),AND(AQ155="Alta",AT155="Menor")),"Moderado",IF(OR(AND(AQ155="Muy Baja",AT155="Mayor"),AND(AQ155="Baja",AT155="Mayor"),AND(AQ155="Media",AT155="Mayor"),AND(AQ155="Alta",AT155="Moderado"),AND(AQ155="Alta",AT155="Mayor"),AND(AQ155="Muy Alta",AT155="Leve"),AND(AQ155="Muy Alta",AT155="Menor"),AND(AQ155="Muy Alta",AT155="Moderado"),AND(AQ155="Muy Alta",AT155="Mayor")),"Alto",IF(OR(AND(AQ155="Muy Baja",AT155="Catastrófico"),AND(AQ155="Baja",AT155="Catastrófico"),AND(AQ155="Media",AT155="Catastrófico"),AND(AQ155="Alta",AT155="Catastrófico"),AND(AQ155="Muy Alta",AT155="Catastrófico")),"Extremo","")))),"")</f>
        <v>Moderado</v>
      </c>
      <c r="AW155" s="802" t="s">
        <v>167</v>
      </c>
      <c r="AX155" s="1105" t="s">
        <v>1630</v>
      </c>
      <c r="AY155" s="1105" t="s">
        <v>1631</v>
      </c>
      <c r="AZ155" s="804" t="s">
        <v>982</v>
      </c>
      <c r="BA155" s="804" t="s">
        <v>1623</v>
      </c>
      <c r="BB155" s="1098" t="s">
        <v>1583</v>
      </c>
      <c r="BC155" s="1133"/>
      <c r="BD155" s="1128"/>
      <c r="BE155" s="1039"/>
      <c r="BF155" s="1039"/>
      <c r="BG155" s="1128"/>
      <c r="BH155" s="1128"/>
      <c r="BI155" s="1133"/>
      <c r="BJ155" s="1133"/>
      <c r="BK155" s="1133"/>
      <c r="BL155" s="1123"/>
    </row>
    <row r="156" spans="1:64" ht="90.75" thickBot="1" x14ac:dyDescent="0.3">
      <c r="A156" s="1056"/>
      <c r="B156" s="1059"/>
      <c r="C156" s="1062"/>
      <c r="D156" s="1013"/>
      <c r="E156" s="946"/>
      <c r="F156" s="1016"/>
      <c r="G156" s="1035"/>
      <c r="H156" s="1068"/>
      <c r="I156" s="1044"/>
      <c r="J156" s="983"/>
      <c r="K156" s="1002"/>
      <c r="L156" s="852"/>
      <c r="M156" s="852"/>
      <c r="N156" s="1053"/>
      <c r="O156" s="1050"/>
      <c r="P156" s="803"/>
      <c r="Q156" s="955"/>
      <c r="R156" s="803"/>
      <c r="S156" s="955"/>
      <c r="T156" s="803"/>
      <c r="U156" s="955"/>
      <c r="V156" s="958"/>
      <c r="W156" s="955"/>
      <c r="X156" s="955"/>
      <c r="Y156" s="968"/>
      <c r="Z156" s="74">
        <v>2</v>
      </c>
      <c r="AA156" s="77" t="s">
        <v>920</v>
      </c>
      <c r="AB156" s="383" t="s">
        <v>165</v>
      </c>
      <c r="AC156" s="298" t="s">
        <v>921</v>
      </c>
      <c r="AD156" s="384" t="str">
        <f t="shared" si="16"/>
        <v>Probabilidad</v>
      </c>
      <c r="AE156" s="383" t="s">
        <v>907</v>
      </c>
      <c r="AF156" s="302">
        <f t="shared" si="17"/>
        <v>0.15</v>
      </c>
      <c r="AG156" s="383" t="s">
        <v>65</v>
      </c>
      <c r="AH156" s="302">
        <f t="shared" si="18"/>
        <v>0.25</v>
      </c>
      <c r="AI156" s="315">
        <f t="shared" si="19"/>
        <v>0.4</v>
      </c>
      <c r="AJ156" s="69">
        <f>IFERROR(IF(AND(AD155="Probabilidad",AD156="Probabilidad"),(AJ155-(+AJ155*AI156)),IF(AD156="Probabilidad",(Q155-(+Q155*AI156)),IF(AD156="Impacto",AJ155,""))),"")</f>
        <v>0.36</v>
      </c>
      <c r="AK156" s="69">
        <f>IFERROR(IF(AND(AD155="Impacto",AD156="Impacto"),(AK155-(+AK155*AI156)),IF(AD156="Impacto",(W155-(+W155*AI156)),IF(AD156="Probabilidad",AK155,""))),"")</f>
        <v>0.60000000000000009</v>
      </c>
      <c r="AL156" s="10" t="s">
        <v>66</v>
      </c>
      <c r="AM156" s="10" t="s">
        <v>67</v>
      </c>
      <c r="AN156" s="10" t="s">
        <v>80</v>
      </c>
      <c r="AO156" s="952"/>
      <c r="AP156" s="952"/>
      <c r="AQ156" s="968"/>
      <c r="AR156" s="952"/>
      <c r="AS156" s="952"/>
      <c r="AT156" s="1096"/>
      <c r="AU156" s="1103"/>
      <c r="AV156" s="968"/>
      <c r="AW156" s="803"/>
      <c r="AX156" s="808"/>
      <c r="AY156" s="808"/>
      <c r="AZ156" s="805"/>
      <c r="BA156" s="805"/>
      <c r="BB156" s="1099"/>
      <c r="BC156" s="1134"/>
      <c r="BD156" s="1129"/>
      <c r="BE156" s="1020"/>
      <c r="BF156" s="1020"/>
      <c r="BG156" s="1129"/>
      <c r="BH156" s="1142"/>
      <c r="BI156" s="1134"/>
      <c r="BJ156" s="1134"/>
      <c r="BK156" s="1134"/>
      <c r="BL156" s="1124"/>
    </row>
    <row r="157" spans="1:64" ht="75.75" thickBot="1" x14ac:dyDescent="0.3">
      <c r="A157" s="1056"/>
      <c r="B157" s="1059"/>
      <c r="C157" s="1062"/>
      <c r="D157" s="1013"/>
      <c r="E157" s="946"/>
      <c r="F157" s="1016"/>
      <c r="G157" s="1035"/>
      <c r="H157" s="1068"/>
      <c r="I157" s="1044"/>
      <c r="J157" s="983"/>
      <c r="K157" s="1002"/>
      <c r="L157" s="852"/>
      <c r="M157" s="852"/>
      <c r="N157" s="1053"/>
      <c r="O157" s="1050"/>
      <c r="P157" s="803"/>
      <c r="Q157" s="955"/>
      <c r="R157" s="803"/>
      <c r="S157" s="955"/>
      <c r="T157" s="803"/>
      <c r="U157" s="955"/>
      <c r="V157" s="958"/>
      <c r="W157" s="955"/>
      <c r="X157" s="955"/>
      <c r="Y157" s="968"/>
      <c r="Z157" s="74">
        <v>3</v>
      </c>
      <c r="AA157" s="76" t="s">
        <v>922</v>
      </c>
      <c r="AB157" s="383" t="s">
        <v>170</v>
      </c>
      <c r="AC157" s="298" t="s">
        <v>999</v>
      </c>
      <c r="AD157" s="384" t="str">
        <f t="shared" si="16"/>
        <v>Probabilidad</v>
      </c>
      <c r="AE157" s="383" t="s">
        <v>907</v>
      </c>
      <c r="AF157" s="302">
        <f t="shared" si="17"/>
        <v>0.15</v>
      </c>
      <c r="AG157" s="383" t="s">
        <v>903</v>
      </c>
      <c r="AH157" s="302">
        <f t="shared" si="18"/>
        <v>0.15</v>
      </c>
      <c r="AI157" s="315">
        <f t="shared" si="19"/>
        <v>0.3</v>
      </c>
      <c r="AJ157" s="69">
        <f>IFERROR(IF(AND(AD156="Probabilidad",AD157="Probabilidad"),(AJ156-(+AJ156*AI157)),IF(AND(AD156="Impacto",AD157="Probabilidad"),(AJ155-(+AJ155*AI157)),IF(AD157="Impacto",AJ156,""))),"")</f>
        <v>0.252</v>
      </c>
      <c r="AK157" s="69">
        <f>IFERROR(IF(AND(AD156="Impacto",AD157="Impacto"),(AK156-(+AK156*AI157)),IF(AND(AD156="Probabilidad",AD157="Impacto"),(AK155-(+AK155*AI157)),IF(AD157="Probabilidad",AK156,""))),"")</f>
        <v>0.60000000000000009</v>
      </c>
      <c r="AL157" s="10" t="s">
        <v>66</v>
      </c>
      <c r="AM157" s="10" t="s">
        <v>67</v>
      </c>
      <c r="AN157" s="10" t="s">
        <v>80</v>
      </c>
      <c r="AO157" s="952"/>
      <c r="AP157" s="952"/>
      <c r="AQ157" s="968"/>
      <c r="AR157" s="952"/>
      <c r="AS157" s="952"/>
      <c r="AT157" s="1096"/>
      <c r="AU157" s="1103"/>
      <c r="AV157" s="968"/>
      <c r="AW157" s="803"/>
      <c r="AX157" s="808"/>
      <c r="AY157" s="808"/>
      <c r="AZ157" s="805"/>
      <c r="BA157" s="805"/>
      <c r="BB157" s="1099"/>
      <c r="BC157" s="1134"/>
      <c r="BD157" s="1129"/>
      <c r="BE157" s="1020"/>
      <c r="BF157" s="1020"/>
      <c r="BG157" s="1129"/>
      <c r="BH157" s="1142"/>
      <c r="BI157" s="1134"/>
      <c r="BJ157" s="1134"/>
      <c r="BK157" s="1134"/>
      <c r="BL157" s="1124"/>
    </row>
    <row r="158" spans="1:64" ht="75.75" thickBot="1" x14ac:dyDescent="0.3">
      <c r="A158" s="1056"/>
      <c r="B158" s="1059"/>
      <c r="C158" s="1062"/>
      <c r="D158" s="1013"/>
      <c r="E158" s="946"/>
      <c r="F158" s="1016"/>
      <c r="G158" s="1035"/>
      <c r="H158" s="1068"/>
      <c r="I158" s="1044"/>
      <c r="J158" s="983"/>
      <c r="K158" s="1002"/>
      <c r="L158" s="852"/>
      <c r="M158" s="852"/>
      <c r="N158" s="1053"/>
      <c r="O158" s="1050"/>
      <c r="P158" s="803"/>
      <c r="Q158" s="955"/>
      <c r="R158" s="803"/>
      <c r="S158" s="955"/>
      <c r="T158" s="803"/>
      <c r="U158" s="955"/>
      <c r="V158" s="958"/>
      <c r="W158" s="955"/>
      <c r="X158" s="955"/>
      <c r="Y158" s="968"/>
      <c r="Z158" s="74">
        <v>4</v>
      </c>
      <c r="AA158" s="76" t="s">
        <v>922</v>
      </c>
      <c r="AB158" s="383" t="s">
        <v>170</v>
      </c>
      <c r="AC158" s="298" t="s">
        <v>999</v>
      </c>
      <c r="AD158" s="384" t="str">
        <f t="shared" si="16"/>
        <v>Impacto</v>
      </c>
      <c r="AE158" s="383" t="s">
        <v>908</v>
      </c>
      <c r="AF158" s="302">
        <f t="shared" si="17"/>
        <v>0.1</v>
      </c>
      <c r="AG158" s="383" t="s">
        <v>903</v>
      </c>
      <c r="AH158" s="302">
        <f t="shared" si="18"/>
        <v>0.15</v>
      </c>
      <c r="AI158" s="315">
        <f t="shared" si="19"/>
        <v>0.25</v>
      </c>
      <c r="AJ158" s="69">
        <f>IFERROR(IF(AND(AD157="Probabilidad",AD158="Probabilidad"),(AJ157-(+AJ157*AI158)),IF(AND(AD157="Impacto",AD158="Probabilidad"),(AJ156-(+AJ156*AI158)),IF(AD158="Impacto",AJ157,""))),"")</f>
        <v>0.252</v>
      </c>
      <c r="AK158" s="69">
        <f>IFERROR(IF(AND(AD157="Impacto",AD158="Impacto"),(AK157-(+AK157*AI158)),IF(AND(AD157="Probabilidad",AD158="Impacto"),(AK156-(+AK156*AI158)),IF(AD158="Probabilidad",AK157,""))),"")</f>
        <v>0.45000000000000007</v>
      </c>
      <c r="AL158" s="10" t="s">
        <v>66</v>
      </c>
      <c r="AM158" s="10" t="s">
        <v>67</v>
      </c>
      <c r="AN158" s="10" t="s">
        <v>80</v>
      </c>
      <c r="AO158" s="952"/>
      <c r="AP158" s="952"/>
      <c r="AQ158" s="968"/>
      <c r="AR158" s="952"/>
      <c r="AS158" s="952"/>
      <c r="AT158" s="1096"/>
      <c r="AU158" s="1103"/>
      <c r="AV158" s="968"/>
      <c r="AW158" s="803"/>
      <c r="AX158" s="808"/>
      <c r="AY158" s="808"/>
      <c r="AZ158" s="805"/>
      <c r="BA158" s="805"/>
      <c r="BB158" s="1099"/>
      <c r="BC158" s="1134"/>
      <c r="BD158" s="1129"/>
      <c r="BE158" s="1020"/>
      <c r="BF158" s="1020"/>
      <c r="BG158" s="1129"/>
      <c r="BH158" s="1142"/>
      <c r="BI158" s="1134"/>
      <c r="BJ158" s="1134"/>
      <c r="BK158" s="1134"/>
      <c r="BL158" s="1124"/>
    </row>
    <row r="159" spans="1:64" ht="75.75" thickBot="1" x14ac:dyDescent="0.3">
      <c r="A159" s="1056"/>
      <c r="B159" s="1059"/>
      <c r="C159" s="1062"/>
      <c r="D159" s="1013"/>
      <c r="E159" s="946"/>
      <c r="F159" s="1016"/>
      <c r="G159" s="1035"/>
      <c r="H159" s="1068"/>
      <c r="I159" s="1044"/>
      <c r="J159" s="983"/>
      <c r="K159" s="1002"/>
      <c r="L159" s="852"/>
      <c r="M159" s="852"/>
      <c r="N159" s="1053"/>
      <c r="O159" s="1050"/>
      <c r="P159" s="803"/>
      <c r="Q159" s="955"/>
      <c r="R159" s="803"/>
      <c r="S159" s="955"/>
      <c r="T159" s="803"/>
      <c r="U159" s="955"/>
      <c r="V159" s="958"/>
      <c r="W159" s="955"/>
      <c r="X159" s="955"/>
      <c r="Y159" s="968"/>
      <c r="Z159" s="74">
        <v>5</v>
      </c>
      <c r="AA159" s="76" t="s">
        <v>924</v>
      </c>
      <c r="AB159" s="383" t="s">
        <v>170</v>
      </c>
      <c r="AC159" s="298" t="s">
        <v>999</v>
      </c>
      <c r="AD159" s="384" t="str">
        <f t="shared" si="16"/>
        <v>Probabilidad</v>
      </c>
      <c r="AE159" s="383" t="s">
        <v>907</v>
      </c>
      <c r="AF159" s="302">
        <f t="shared" si="17"/>
        <v>0.15</v>
      </c>
      <c r="AG159" s="383" t="s">
        <v>903</v>
      </c>
      <c r="AH159" s="302">
        <f t="shared" si="18"/>
        <v>0.15</v>
      </c>
      <c r="AI159" s="315">
        <f t="shared" si="19"/>
        <v>0.3</v>
      </c>
      <c r="AJ159" s="69">
        <f>IFERROR(IF(AND(AD158="Probabilidad",AD159="Probabilidad"),(AJ158-(+AJ158*AI159)),IF(AND(AD158="Impacto",AD159="Probabilidad"),(AJ157-(+AJ157*AI159)),IF(AD159="Impacto",AJ158,""))),"")</f>
        <v>0.1764</v>
      </c>
      <c r="AK159" s="69">
        <f>IFERROR(IF(AND(AD158="Impacto",AD159="Impacto"),(AK158-(+AK158*AI159)),IF(AND(AD158="Probabilidad",AD159="Impacto"),(AK157-(+AK157*AI159)),IF(AD159="Probabilidad",AK158,""))),"")</f>
        <v>0.45000000000000007</v>
      </c>
      <c r="AL159" s="10" t="s">
        <v>66</v>
      </c>
      <c r="AM159" s="10" t="s">
        <v>67</v>
      </c>
      <c r="AN159" s="10" t="s">
        <v>80</v>
      </c>
      <c r="AO159" s="952"/>
      <c r="AP159" s="952"/>
      <c r="AQ159" s="968"/>
      <c r="AR159" s="952"/>
      <c r="AS159" s="952"/>
      <c r="AT159" s="1096"/>
      <c r="AU159" s="1103"/>
      <c r="AV159" s="968"/>
      <c r="AW159" s="803"/>
      <c r="AX159" s="808"/>
      <c r="AY159" s="808"/>
      <c r="AZ159" s="805"/>
      <c r="BA159" s="805"/>
      <c r="BB159" s="1099"/>
      <c r="BC159" s="1134"/>
      <c r="BD159" s="1129"/>
      <c r="BE159" s="1020"/>
      <c r="BF159" s="1020"/>
      <c r="BG159" s="1129"/>
      <c r="BH159" s="1142"/>
      <c r="BI159" s="1134"/>
      <c r="BJ159" s="1134"/>
      <c r="BK159" s="1134"/>
      <c r="BL159" s="1124"/>
    </row>
    <row r="160" spans="1:64" ht="105.75" thickBot="1" x14ac:dyDescent="0.3">
      <c r="A160" s="1056"/>
      <c r="B160" s="1059"/>
      <c r="C160" s="1062"/>
      <c r="D160" s="1014"/>
      <c r="E160" s="947"/>
      <c r="F160" s="1017"/>
      <c r="G160" s="1036"/>
      <c r="H160" s="1069"/>
      <c r="I160" s="1045"/>
      <c r="J160" s="984"/>
      <c r="K160" s="1003"/>
      <c r="L160" s="960"/>
      <c r="M160" s="960"/>
      <c r="N160" s="1054"/>
      <c r="O160" s="1051"/>
      <c r="P160" s="847"/>
      <c r="Q160" s="956"/>
      <c r="R160" s="847"/>
      <c r="S160" s="956"/>
      <c r="T160" s="847"/>
      <c r="U160" s="956"/>
      <c r="V160" s="959"/>
      <c r="W160" s="956"/>
      <c r="X160" s="956"/>
      <c r="Y160" s="969"/>
      <c r="Z160" s="75">
        <v>6</v>
      </c>
      <c r="AA160" s="76" t="s">
        <v>915</v>
      </c>
      <c r="AB160" s="388" t="s">
        <v>170</v>
      </c>
      <c r="AC160" s="298" t="s">
        <v>851</v>
      </c>
      <c r="AD160" s="389" t="str">
        <f t="shared" si="16"/>
        <v>Probabilidad</v>
      </c>
      <c r="AE160" s="397" t="s">
        <v>907</v>
      </c>
      <c r="AF160" s="303">
        <f t="shared" si="17"/>
        <v>0.15</v>
      </c>
      <c r="AG160" s="397" t="s">
        <v>903</v>
      </c>
      <c r="AH160" s="303">
        <f t="shared" si="18"/>
        <v>0.15</v>
      </c>
      <c r="AI160" s="61">
        <f t="shared" si="19"/>
        <v>0.3</v>
      </c>
      <c r="AJ160" s="69">
        <f>IFERROR(IF(AND(AD159="Probabilidad",AD160="Probabilidad"),(AJ159-(+AJ159*AI160)),IF(AND(AD159="Impacto",AD160="Probabilidad"),(AJ158-(+AJ158*AI160)),IF(AD160="Impacto",AJ159,""))),"")</f>
        <v>0.12348000000000001</v>
      </c>
      <c r="AK160" s="69">
        <f>IFERROR(IF(AND(AD159="Impacto",AD160="Impacto"),(AK159-(+AK159*AI160)),IF(AND(AD159="Probabilidad",AD160="Impacto"),(AK158-(+AK158*AI160)),IF(AD160="Probabilidad",AK159,""))),"")</f>
        <v>0.45000000000000007</v>
      </c>
      <c r="AL160" s="10" t="s">
        <v>66</v>
      </c>
      <c r="AM160" s="10" t="s">
        <v>67</v>
      </c>
      <c r="AN160" s="10" t="s">
        <v>80</v>
      </c>
      <c r="AO160" s="953"/>
      <c r="AP160" s="953"/>
      <c r="AQ160" s="969"/>
      <c r="AR160" s="953"/>
      <c r="AS160" s="953"/>
      <c r="AT160" s="1101"/>
      <c r="AU160" s="1104"/>
      <c r="AV160" s="969"/>
      <c r="AW160" s="847"/>
      <c r="AX160" s="809"/>
      <c r="AY160" s="809"/>
      <c r="AZ160" s="806"/>
      <c r="BA160" s="806"/>
      <c r="BB160" s="1100"/>
      <c r="BC160" s="1135"/>
      <c r="BD160" s="1130"/>
      <c r="BE160" s="1021"/>
      <c r="BF160" s="1021"/>
      <c r="BG160" s="1130"/>
      <c r="BH160" s="1143"/>
      <c r="BI160" s="1135"/>
      <c r="BJ160" s="1135"/>
      <c r="BK160" s="1135"/>
      <c r="BL160" s="1125"/>
    </row>
    <row r="161" spans="1:64" ht="77.25" customHeight="1" thickBot="1" x14ac:dyDescent="0.3">
      <c r="A161" s="1056"/>
      <c r="B161" s="1059"/>
      <c r="C161" s="1062"/>
      <c r="D161" s="1012" t="s">
        <v>840</v>
      </c>
      <c r="E161" s="945" t="s">
        <v>125</v>
      </c>
      <c r="F161" s="1015">
        <v>18</v>
      </c>
      <c r="G161" s="1034" t="s">
        <v>996</v>
      </c>
      <c r="H161" s="1067" t="s">
        <v>99</v>
      </c>
      <c r="I161" s="1018" t="s">
        <v>1019</v>
      </c>
      <c r="J161" s="982" t="s">
        <v>16</v>
      </c>
      <c r="K161" s="1001" t="str">
        <f>CONCATENATE(" *",[24]Árbol_G!C222," *",[24]Árbol_G!E222," *",[24]Árbol_G!G222)</f>
        <v xml:space="preserve"> * * *</v>
      </c>
      <c r="L161" s="851" t="s">
        <v>987</v>
      </c>
      <c r="M161" s="851" t="s">
        <v>988</v>
      </c>
      <c r="N161" s="804"/>
      <c r="O161" s="970"/>
      <c r="P161" s="802" t="s">
        <v>62</v>
      </c>
      <c r="Q161" s="954">
        <f>IF(P161="Muy Alta",100%,IF(P161="Alta",80%,IF(P161="Media",60%,IF(P161="Baja",40%,IF(P161="Muy Baja",20%,"")))))</f>
        <v>0.6</v>
      </c>
      <c r="R161" s="802" t="s">
        <v>74</v>
      </c>
      <c r="S161" s="954">
        <f>IF(R161="Catastrófico",100%,IF(R161="Mayor",80%,IF(R161="Moderado",60%,IF(R161="Menor",40%,IF(R161="Leve",20%,"")))))</f>
        <v>0.2</v>
      </c>
      <c r="T161" s="802" t="s">
        <v>10</v>
      </c>
      <c r="U161" s="954">
        <f>IF(T161="Catastrófico",100%,IF(T161="Mayor",80%,IF(T161="Moderado",60%,IF(T161="Menor",40%,IF(T161="Leve",20%,"")))))</f>
        <v>0.6</v>
      </c>
      <c r="V161" s="957" t="str">
        <f>IF(W161=100%,"Catastrófico",IF(W161=80%,"Mayor",IF(W161=60%,"Moderado",IF(W161=40%,"Menor",IF(W161=20%,"Leve","")))))</f>
        <v>Moderado</v>
      </c>
      <c r="W161" s="954">
        <f>IF(AND(S161="",U161=""),"",MAX(S161,U161))</f>
        <v>0.6</v>
      </c>
      <c r="X161" s="954" t="str">
        <f>CONCATENATE(P161,V161)</f>
        <v>MediaModerado</v>
      </c>
      <c r="Y161" s="967" t="str">
        <f>IF(X161="Muy AltaLeve","Alto",IF(X161="Muy AltaMenor","Alto",IF(X161="Muy AltaModerado","Alto",IF(X161="Muy AltaMayor","Alto",IF(X161="Muy AltaCatastrófico","Extremo",IF(X161="AltaLeve","Moderado",IF(X161="AltaMenor","Moderado",IF(X161="AltaModerado","Alto",IF(X161="AltaMayor","Alto",IF(X161="AltaCatastrófico","Extremo",IF(X161="MediaLeve","Moderado",IF(X161="MediaMenor","Moderado",IF(X161="MediaModerado","Moderado",IF(X161="MediaMayor","Alto",IF(X161="MediaCatastrófico","Extremo",IF(X161="BajaLeve","Bajo",IF(X161="BajaMenor","Moderado",IF(X161="BajaModerado","Moderado",IF(X161="BajaMayor","Alto",IF(X161="BajaCatastrófico","Extremo",IF(X161="Muy BajaLeve","Bajo",IF(X161="Muy BajaMenor","Bajo",IF(X161="Muy BajaModerado","Moderado",IF(X161="Muy BajaMayor","Alto",IF(X161="Muy BajaCatastrófico","Extremo","")))))))))))))))))))))))))</f>
        <v>Moderado</v>
      </c>
      <c r="Z161" s="73">
        <v>1</v>
      </c>
      <c r="AA161" s="408" t="s">
        <v>1000</v>
      </c>
      <c r="AB161" s="381" t="s">
        <v>170</v>
      </c>
      <c r="AC161" s="408" t="s">
        <v>1001</v>
      </c>
      <c r="AD161" s="382" t="str">
        <f t="shared" si="16"/>
        <v>Probabilidad</v>
      </c>
      <c r="AE161" s="381" t="s">
        <v>902</v>
      </c>
      <c r="AF161" s="301">
        <f t="shared" si="17"/>
        <v>0.25</v>
      </c>
      <c r="AG161" s="381" t="s">
        <v>903</v>
      </c>
      <c r="AH161" s="301">
        <f t="shared" si="18"/>
        <v>0.15</v>
      </c>
      <c r="AI161" s="300">
        <f t="shared" si="19"/>
        <v>0.4</v>
      </c>
      <c r="AJ161" s="59">
        <f>IFERROR(IF(AD161="Probabilidad",(Q161-(+Q161*AI161)),IF(AD161="Impacto",Q161,"")),"")</f>
        <v>0.36</v>
      </c>
      <c r="AK161" s="59">
        <f>IFERROR(IF(AD161="Impacto",(W161-(+W161*AI161)),IF(AD161="Probabilidad",W161,"")),"")</f>
        <v>0.6</v>
      </c>
      <c r="AL161" s="10" t="s">
        <v>66</v>
      </c>
      <c r="AM161" s="10" t="s">
        <v>67</v>
      </c>
      <c r="AN161" s="10" t="s">
        <v>80</v>
      </c>
      <c r="AO161" s="951">
        <f>Q161</f>
        <v>0.6</v>
      </c>
      <c r="AP161" s="951">
        <f>IF(AJ161="","",MIN(AJ161:AJ166))</f>
        <v>0.1512</v>
      </c>
      <c r="AQ161" s="967" t="str">
        <f>IFERROR(IF(AP161="","",IF(AP161&lt;=0.2,"Muy Baja",IF(AP161&lt;=0.4,"Baja",IF(AP161&lt;=0.6,"Media",IF(AP161&lt;=0.8,"Alta","Muy Alta"))))),"")</f>
        <v>Muy Baja</v>
      </c>
      <c r="AR161" s="951">
        <f>W161</f>
        <v>0.6</v>
      </c>
      <c r="AS161" s="951">
        <f>IF(AK161="","",MIN(AK161:AK166))</f>
        <v>0.44999999999999996</v>
      </c>
      <c r="AT161" s="967" t="str">
        <f>IFERROR(IF(AS161="","",IF(AS161&lt;=0.2,"Leve",IF(AS161&lt;=0.4,"Menor",IF(AS161&lt;=0.6,"Moderado",IF(AS161&lt;=0.8,"Mayor","Catastrófico"))))),"")</f>
        <v>Moderado</v>
      </c>
      <c r="AU161" s="1150" t="str">
        <f>Y161</f>
        <v>Moderado</v>
      </c>
      <c r="AV161" s="1151" t="str">
        <f>IFERROR(IF(OR(AND(AQ161="Muy Baja",AT161="Leve"),AND(AQ161="Muy Baja",AT161="Menor"),AND(AQ161="Baja",AT161="Leve")),"Bajo",IF(OR(AND(AQ161="Muy baja",AT161="Moderado"),AND(AQ161="Baja",AT161="Menor"),AND(AQ161="Baja",AT161="Moderado"),AND(AQ161="Media",AT161="Leve"),AND(AQ161="Media",AT161="Menor"),AND(AQ161="Media",AT161="Moderado"),AND(AQ161="Alta",AT161="Leve"),AND(AQ161="Alta",AT161="Menor")),"Moderado",IF(OR(AND(AQ161="Muy Baja",AT161="Mayor"),AND(AQ161="Baja",AT161="Mayor"),AND(AQ161="Media",AT161="Mayor"),AND(AQ161="Alta",AT161="Moderado"),AND(AQ161="Alta",AT161="Mayor"),AND(AQ161="Muy Alta",AT161="Leve"),AND(AQ161="Muy Alta",AT161="Menor"),AND(AQ161="Muy Alta",AT161="Moderado"),AND(AQ161="Muy Alta",AT161="Mayor")),"Alto",IF(OR(AND(AQ161="Muy Baja",AT161="Catastrófico"),AND(AQ161="Baja",AT161="Catastrófico"),AND(AQ161="Media",AT161="Catastrófico"),AND(AQ161="Alta",AT161="Catastrófico"),AND(AQ161="Muy Alta",AT161="Catastrófico")),"Extremo","")))),"")</f>
        <v>Moderado</v>
      </c>
      <c r="AW161" s="1152" t="s">
        <v>167</v>
      </c>
      <c r="AX161" s="1105" t="s">
        <v>1632</v>
      </c>
      <c r="AY161" s="1115" t="s">
        <v>1633</v>
      </c>
      <c r="AZ161" s="804" t="s">
        <v>982</v>
      </c>
      <c r="BA161" s="804" t="s">
        <v>1623</v>
      </c>
      <c r="BB161" s="1098" t="s">
        <v>1583</v>
      </c>
      <c r="BC161" s="1133"/>
      <c r="BD161" s="1128"/>
      <c r="BE161" s="1039"/>
      <c r="BF161" s="1039"/>
      <c r="BG161" s="1128"/>
      <c r="BH161" s="1128"/>
      <c r="BI161" s="1133"/>
      <c r="BJ161" s="1133"/>
      <c r="BK161" s="1133"/>
      <c r="BL161" s="1123"/>
    </row>
    <row r="162" spans="1:64" ht="105.75" thickBot="1" x14ac:dyDescent="0.3">
      <c r="A162" s="1056"/>
      <c r="B162" s="1059"/>
      <c r="C162" s="1062"/>
      <c r="D162" s="1013"/>
      <c r="E162" s="946"/>
      <c r="F162" s="1016"/>
      <c r="G162" s="1035"/>
      <c r="H162" s="1068"/>
      <c r="I162" s="952"/>
      <c r="J162" s="983"/>
      <c r="K162" s="1002"/>
      <c r="L162" s="852"/>
      <c r="M162" s="852"/>
      <c r="N162" s="805"/>
      <c r="O162" s="971"/>
      <c r="P162" s="803"/>
      <c r="Q162" s="955"/>
      <c r="R162" s="803"/>
      <c r="S162" s="955"/>
      <c r="T162" s="803"/>
      <c r="U162" s="955"/>
      <c r="V162" s="958"/>
      <c r="W162" s="955"/>
      <c r="X162" s="955"/>
      <c r="Y162" s="968"/>
      <c r="Z162" s="74">
        <v>2</v>
      </c>
      <c r="AA162" s="76" t="s">
        <v>915</v>
      </c>
      <c r="AB162" s="381" t="s">
        <v>165</v>
      </c>
      <c r="AC162" s="298" t="s">
        <v>851</v>
      </c>
      <c r="AD162" s="384" t="str">
        <f t="shared" si="16"/>
        <v>Probabilidad</v>
      </c>
      <c r="AE162" s="383" t="s">
        <v>907</v>
      </c>
      <c r="AF162" s="302">
        <f t="shared" si="17"/>
        <v>0.15</v>
      </c>
      <c r="AG162" s="383" t="s">
        <v>903</v>
      </c>
      <c r="AH162" s="302">
        <f t="shared" si="18"/>
        <v>0.15</v>
      </c>
      <c r="AI162" s="315">
        <f t="shared" si="19"/>
        <v>0.3</v>
      </c>
      <c r="AJ162" s="69">
        <f>IFERROR(IF(AND(AD161="Probabilidad",AD162="Probabilidad"),(AJ161-(+AJ161*AI162)),IF(AD162="Probabilidad",(Q161-(+Q161*AI162)),IF(AD162="Impacto",AJ161,""))),"")</f>
        <v>0.252</v>
      </c>
      <c r="AK162" s="69">
        <f>IFERROR(IF(AND(AD161="Impacto",AD162="Impacto"),(AK161-(+AK161*AI162)),IF(AD162="Impacto",(W161-(+W161*AI162)),IF(AD162="Probabilidad",AK161,""))),"")</f>
        <v>0.6</v>
      </c>
      <c r="AL162" s="10" t="s">
        <v>66</v>
      </c>
      <c r="AM162" s="10" t="s">
        <v>67</v>
      </c>
      <c r="AN162" s="10" t="s">
        <v>80</v>
      </c>
      <c r="AO162" s="952"/>
      <c r="AP162" s="952"/>
      <c r="AQ162" s="968"/>
      <c r="AR162" s="952"/>
      <c r="AS162" s="952"/>
      <c r="AT162" s="968"/>
      <c r="AU162" s="968"/>
      <c r="AV162" s="1096"/>
      <c r="AW162" s="1153"/>
      <c r="AX162" s="808"/>
      <c r="AY162" s="805"/>
      <c r="AZ162" s="805"/>
      <c r="BA162" s="805"/>
      <c r="BB162" s="1099"/>
      <c r="BC162" s="1134"/>
      <c r="BD162" s="1129"/>
      <c r="BE162" s="1020"/>
      <c r="BF162" s="1020"/>
      <c r="BG162" s="1129"/>
      <c r="BH162" s="1142"/>
      <c r="BI162" s="1134"/>
      <c r="BJ162" s="1134"/>
      <c r="BK162" s="1134"/>
      <c r="BL162" s="1124"/>
    </row>
    <row r="163" spans="1:64" ht="90.75" thickBot="1" x14ac:dyDescent="0.3">
      <c r="A163" s="1056"/>
      <c r="B163" s="1059"/>
      <c r="C163" s="1062"/>
      <c r="D163" s="1013"/>
      <c r="E163" s="946"/>
      <c r="F163" s="1016"/>
      <c r="G163" s="1035"/>
      <c r="H163" s="1068"/>
      <c r="I163" s="952"/>
      <c r="J163" s="983"/>
      <c r="K163" s="1002"/>
      <c r="L163" s="852"/>
      <c r="M163" s="852"/>
      <c r="N163" s="805"/>
      <c r="O163" s="971"/>
      <c r="P163" s="803"/>
      <c r="Q163" s="955"/>
      <c r="R163" s="803"/>
      <c r="S163" s="955"/>
      <c r="T163" s="803"/>
      <c r="U163" s="955"/>
      <c r="V163" s="958"/>
      <c r="W163" s="955"/>
      <c r="X163" s="955"/>
      <c r="Y163" s="968"/>
      <c r="Z163" s="74">
        <v>3</v>
      </c>
      <c r="AA163" s="78" t="s">
        <v>1002</v>
      </c>
      <c r="AB163" s="381" t="s">
        <v>170</v>
      </c>
      <c r="AC163" s="298" t="s">
        <v>1003</v>
      </c>
      <c r="AD163" s="384" t="str">
        <f t="shared" si="16"/>
        <v>Probabilidad</v>
      </c>
      <c r="AE163" s="383" t="s">
        <v>902</v>
      </c>
      <c r="AF163" s="302">
        <f t="shared" si="17"/>
        <v>0.25</v>
      </c>
      <c r="AG163" s="383" t="s">
        <v>903</v>
      </c>
      <c r="AH163" s="302">
        <f t="shared" si="18"/>
        <v>0.15</v>
      </c>
      <c r="AI163" s="315">
        <f t="shared" si="19"/>
        <v>0.4</v>
      </c>
      <c r="AJ163" s="69">
        <f>IFERROR(IF(AND(AD162="Probabilidad",AD163="Probabilidad"),(AJ162-(+AJ162*AI163)),IF(AND(AD162="Impacto",AD163="Probabilidad"),(AJ161-(+AJ161*AI163)),IF(AD163="Impacto",AJ162,""))),"")</f>
        <v>0.1512</v>
      </c>
      <c r="AK163" s="69">
        <f>IFERROR(IF(AND(AD162="Impacto",AD163="Impacto"),(AK162-(+AK162*AI163)),IF(AND(AD162="Probabilidad",AD163="Impacto"),(AK161-(+AK161*AI163)),IF(AD163="Probabilidad",AK162,""))),"")</f>
        <v>0.6</v>
      </c>
      <c r="AL163" s="10" t="s">
        <v>66</v>
      </c>
      <c r="AM163" s="10" t="s">
        <v>67</v>
      </c>
      <c r="AN163" s="10" t="s">
        <v>80</v>
      </c>
      <c r="AO163" s="952"/>
      <c r="AP163" s="952"/>
      <c r="AQ163" s="968"/>
      <c r="AR163" s="952"/>
      <c r="AS163" s="952"/>
      <c r="AT163" s="968"/>
      <c r="AU163" s="968"/>
      <c r="AV163" s="1096"/>
      <c r="AW163" s="1153"/>
      <c r="AX163" s="808"/>
      <c r="AY163" s="805"/>
      <c r="AZ163" s="805"/>
      <c r="BA163" s="805"/>
      <c r="BB163" s="1099"/>
      <c r="BC163" s="1134"/>
      <c r="BD163" s="1129"/>
      <c r="BE163" s="1020"/>
      <c r="BF163" s="1020"/>
      <c r="BG163" s="1129"/>
      <c r="BH163" s="1142"/>
      <c r="BI163" s="1134"/>
      <c r="BJ163" s="1134"/>
      <c r="BK163" s="1134"/>
      <c r="BL163" s="1124"/>
    </row>
    <row r="164" spans="1:64" ht="105" x14ac:dyDescent="0.25">
      <c r="A164" s="1056"/>
      <c r="B164" s="1059"/>
      <c r="C164" s="1062"/>
      <c r="D164" s="1013"/>
      <c r="E164" s="946"/>
      <c r="F164" s="1016"/>
      <c r="G164" s="1035"/>
      <c r="H164" s="1068"/>
      <c r="I164" s="952"/>
      <c r="J164" s="983"/>
      <c r="K164" s="1002"/>
      <c r="L164" s="852"/>
      <c r="M164" s="852"/>
      <c r="N164" s="805"/>
      <c r="O164" s="971"/>
      <c r="P164" s="803"/>
      <c r="Q164" s="955"/>
      <c r="R164" s="803"/>
      <c r="S164" s="955"/>
      <c r="T164" s="803"/>
      <c r="U164" s="955"/>
      <c r="V164" s="958"/>
      <c r="W164" s="955"/>
      <c r="X164" s="955"/>
      <c r="Y164" s="968"/>
      <c r="Z164" s="74">
        <v>4</v>
      </c>
      <c r="AA164" s="78" t="s">
        <v>1004</v>
      </c>
      <c r="AB164" s="383" t="s">
        <v>170</v>
      </c>
      <c r="AC164" s="298" t="s">
        <v>1003</v>
      </c>
      <c r="AD164" s="384" t="str">
        <f t="shared" si="16"/>
        <v>Impacto</v>
      </c>
      <c r="AE164" s="383" t="s">
        <v>908</v>
      </c>
      <c r="AF164" s="302">
        <f t="shared" si="17"/>
        <v>0.1</v>
      </c>
      <c r="AG164" s="383" t="s">
        <v>903</v>
      </c>
      <c r="AH164" s="302">
        <f t="shared" si="18"/>
        <v>0.15</v>
      </c>
      <c r="AI164" s="315">
        <f t="shared" si="19"/>
        <v>0.25</v>
      </c>
      <c r="AJ164" s="69">
        <f>IFERROR(IF(AND(AD163="Probabilidad",AD164="Probabilidad"),(AJ163-(+AJ163*AI164)),IF(AND(AD163="Impacto",AD164="Probabilidad"),(AJ162-(+AJ162*AI164)),IF(AD164="Impacto",AJ163,""))),"")</f>
        <v>0.1512</v>
      </c>
      <c r="AK164" s="69">
        <f>IFERROR(IF(AND(AD163="Impacto",AD164="Impacto"),(AK163-(+AK163*AI164)),IF(AND(AD163="Probabilidad",AD164="Impacto"),(AK162-(+AK162*AI164)),IF(AD164="Probabilidad",AK163,""))),"")</f>
        <v>0.44999999999999996</v>
      </c>
      <c r="AL164" s="10" t="s">
        <v>66</v>
      </c>
      <c r="AM164" s="10" t="s">
        <v>67</v>
      </c>
      <c r="AN164" s="10" t="s">
        <v>80</v>
      </c>
      <c r="AO164" s="952"/>
      <c r="AP164" s="952"/>
      <c r="AQ164" s="968"/>
      <c r="AR164" s="952"/>
      <c r="AS164" s="952"/>
      <c r="AT164" s="968"/>
      <c r="AU164" s="968"/>
      <c r="AV164" s="1096"/>
      <c r="AW164" s="1153"/>
      <c r="AX164" s="808"/>
      <c r="AY164" s="805"/>
      <c r="AZ164" s="805"/>
      <c r="BA164" s="805"/>
      <c r="BB164" s="1099"/>
      <c r="BC164" s="1134"/>
      <c r="BD164" s="1129"/>
      <c r="BE164" s="1020"/>
      <c r="BF164" s="1020"/>
      <c r="BG164" s="1129"/>
      <c r="BH164" s="1142"/>
      <c r="BI164" s="1134"/>
      <c r="BJ164" s="1134"/>
      <c r="BK164" s="1134"/>
      <c r="BL164" s="1124"/>
    </row>
    <row r="165" spans="1:64" x14ac:dyDescent="0.25">
      <c r="A165" s="1056"/>
      <c r="B165" s="1059"/>
      <c r="C165" s="1062"/>
      <c r="D165" s="1013"/>
      <c r="E165" s="946"/>
      <c r="F165" s="1016"/>
      <c r="G165" s="1035"/>
      <c r="H165" s="1068"/>
      <c r="I165" s="952"/>
      <c r="J165" s="983"/>
      <c r="K165" s="1002"/>
      <c r="L165" s="852"/>
      <c r="M165" s="852"/>
      <c r="N165" s="805"/>
      <c r="O165" s="971"/>
      <c r="P165" s="803"/>
      <c r="Q165" s="955"/>
      <c r="R165" s="803"/>
      <c r="S165" s="955"/>
      <c r="T165" s="803"/>
      <c r="U165" s="955"/>
      <c r="V165" s="958"/>
      <c r="W165" s="955"/>
      <c r="X165" s="955"/>
      <c r="Y165" s="968"/>
      <c r="Z165" s="74">
        <v>5</v>
      </c>
      <c r="AA165" s="408"/>
      <c r="AB165" s="383"/>
      <c r="AC165" s="385"/>
      <c r="AD165" s="384" t="str">
        <f t="shared" si="16"/>
        <v/>
      </c>
      <c r="AE165" s="383"/>
      <c r="AF165" s="302" t="str">
        <f t="shared" si="17"/>
        <v/>
      </c>
      <c r="AG165" s="383"/>
      <c r="AH165" s="302" t="str">
        <f t="shared" si="18"/>
        <v/>
      </c>
      <c r="AI165" s="315" t="str">
        <f t="shared" si="19"/>
        <v/>
      </c>
      <c r="AJ165" s="69" t="str">
        <f>IFERROR(IF(AND(AD164="Probabilidad",AD165="Probabilidad"),(AJ164-(+AJ164*AI165)),IF(AND(AD164="Impacto",AD165="Probabilidad"),(AJ163-(+AJ163*AI165)),IF(AD165="Impacto",AJ164,""))),"")</f>
        <v/>
      </c>
      <c r="AK165" s="69" t="str">
        <f>IFERROR(IF(AND(AD164="Impacto",AD165="Impacto"),(AK164-(+AK164*AI165)),IF(AND(AD164="Probabilidad",AD165="Impacto"),(AK163-(+AK163*AI165)),IF(AD165="Probabilidad",AK164,""))),"")</f>
        <v/>
      </c>
      <c r="AL165" s="19"/>
      <c r="AM165" s="19"/>
      <c r="AN165" s="19"/>
      <c r="AO165" s="952"/>
      <c r="AP165" s="952"/>
      <c r="AQ165" s="968"/>
      <c r="AR165" s="952"/>
      <c r="AS165" s="952"/>
      <c r="AT165" s="968"/>
      <c r="AU165" s="968"/>
      <c r="AV165" s="1096"/>
      <c r="AW165" s="1153"/>
      <c r="AX165" s="808"/>
      <c r="AY165" s="805"/>
      <c r="AZ165" s="805"/>
      <c r="BA165" s="805"/>
      <c r="BB165" s="1099"/>
      <c r="BC165" s="1134"/>
      <c r="BD165" s="1129"/>
      <c r="BE165" s="1020"/>
      <c r="BF165" s="1020"/>
      <c r="BG165" s="1129"/>
      <c r="BH165" s="1142"/>
      <c r="BI165" s="1134"/>
      <c r="BJ165" s="1134"/>
      <c r="BK165" s="1134"/>
      <c r="BL165" s="1124"/>
    </row>
    <row r="166" spans="1:64" ht="15.75" thickBot="1" x14ac:dyDescent="0.3">
      <c r="A166" s="1056"/>
      <c r="B166" s="1059"/>
      <c r="C166" s="1062"/>
      <c r="D166" s="1014"/>
      <c r="E166" s="947"/>
      <c r="F166" s="1017"/>
      <c r="G166" s="1036"/>
      <c r="H166" s="1069"/>
      <c r="I166" s="953"/>
      <c r="J166" s="984"/>
      <c r="K166" s="1003"/>
      <c r="L166" s="960"/>
      <c r="M166" s="960"/>
      <c r="N166" s="806"/>
      <c r="O166" s="972"/>
      <c r="P166" s="847"/>
      <c r="Q166" s="956"/>
      <c r="R166" s="847"/>
      <c r="S166" s="956"/>
      <c r="T166" s="847"/>
      <c r="U166" s="956"/>
      <c r="V166" s="959"/>
      <c r="W166" s="956"/>
      <c r="X166" s="956"/>
      <c r="Y166" s="969"/>
      <c r="Z166" s="75">
        <v>6</v>
      </c>
      <c r="AA166" s="410"/>
      <c r="AB166" s="388"/>
      <c r="AC166" s="387"/>
      <c r="AD166" s="391" t="str">
        <f t="shared" si="16"/>
        <v/>
      </c>
      <c r="AE166" s="388"/>
      <c r="AF166" s="303" t="str">
        <f t="shared" si="17"/>
        <v/>
      </c>
      <c r="AG166" s="388"/>
      <c r="AH166" s="303" t="str">
        <f t="shared" si="18"/>
        <v/>
      </c>
      <c r="AI166" s="61" t="str">
        <f t="shared" si="19"/>
        <v/>
      </c>
      <c r="AJ166" s="69" t="str">
        <f>IFERROR(IF(AND(AD165="Probabilidad",AD166="Probabilidad"),(AJ165-(+AJ165*AI166)),IF(AND(AD165="Impacto",AD166="Probabilidad"),(AJ164-(+AJ164*AI166)),IF(AD166="Impacto",AJ165,""))),"")</f>
        <v/>
      </c>
      <c r="AK166" s="69" t="str">
        <f>IFERROR(IF(AND(AD165="Impacto",AD166="Impacto"),(AK165-(+AK165*AI166)),IF(AND(AD165="Probabilidad",AD166="Impacto"),(AK164-(+AK164*AI166)),IF(AD166="Probabilidad",AK165,""))),"")</f>
        <v/>
      </c>
      <c r="AL166" s="20"/>
      <c r="AM166" s="20"/>
      <c r="AN166" s="20"/>
      <c r="AO166" s="953"/>
      <c r="AP166" s="953"/>
      <c r="AQ166" s="969"/>
      <c r="AR166" s="953"/>
      <c r="AS166" s="953"/>
      <c r="AT166" s="969"/>
      <c r="AU166" s="969"/>
      <c r="AV166" s="1101"/>
      <c r="AW166" s="1154"/>
      <c r="AX166" s="809"/>
      <c r="AY166" s="806"/>
      <c r="AZ166" s="806"/>
      <c r="BA166" s="806"/>
      <c r="BB166" s="1100"/>
      <c r="BC166" s="1135"/>
      <c r="BD166" s="1130"/>
      <c r="BE166" s="1021"/>
      <c r="BF166" s="1021"/>
      <c r="BG166" s="1130"/>
      <c r="BH166" s="1143"/>
      <c r="BI166" s="1135"/>
      <c r="BJ166" s="1135"/>
      <c r="BK166" s="1135"/>
      <c r="BL166" s="1125"/>
    </row>
    <row r="167" spans="1:64" ht="71.25" customHeight="1" thickBot="1" x14ac:dyDescent="0.3">
      <c r="A167" s="1056"/>
      <c r="B167" s="1059"/>
      <c r="C167" s="1062"/>
      <c r="D167" s="1012" t="s">
        <v>840</v>
      </c>
      <c r="E167" s="945" t="s">
        <v>125</v>
      </c>
      <c r="F167" s="1015">
        <v>19</v>
      </c>
      <c r="G167" s="1034" t="s">
        <v>1005</v>
      </c>
      <c r="H167" s="1067" t="s">
        <v>98</v>
      </c>
      <c r="I167" s="1043" t="s">
        <v>1020</v>
      </c>
      <c r="J167" s="982" t="s">
        <v>16</v>
      </c>
      <c r="K167" s="1001" t="str">
        <f>CONCATENATE(" *",[24]Árbol_G!C239," *",[24]Árbol_G!E239," *",[24]Árbol_G!G239)</f>
        <v xml:space="preserve"> * * *</v>
      </c>
      <c r="L167" s="851" t="s">
        <v>987</v>
      </c>
      <c r="M167" s="851" t="s">
        <v>988</v>
      </c>
      <c r="N167" s="804"/>
      <c r="O167" s="970"/>
      <c r="P167" s="802" t="s">
        <v>72</v>
      </c>
      <c r="Q167" s="954">
        <f>IF(P167="Muy Alta",100%,IF(P167="Alta",80%,IF(P167="Media",60%,IF(P167="Baja",40%,IF(P167="Muy Baja",20%,"")))))</f>
        <v>0.8</v>
      </c>
      <c r="R167" s="802" t="s">
        <v>9</v>
      </c>
      <c r="S167" s="954">
        <f>IF(R167="Catastrófico",100%,IF(R167="Mayor",80%,IF(R167="Moderado",60%,IF(R167="Menor",40%,IF(R167="Leve",20%,"")))))</f>
        <v>0.4</v>
      </c>
      <c r="T167" s="802" t="s">
        <v>9</v>
      </c>
      <c r="U167" s="954">
        <f>IF(T167="Catastrófico",100%,IF(T167="Mayor",80%,IF(T167="Moderado",60%,IF(T167="Menor",40%,IF(T167="Leve",20%,"")))))</f>
        <v>0.4</v>
      </c>
      <c r="V167" s="957" t="str">
        <f>IF(W167=100%,"Catastrófico",IF(W167=80%,"Mayor",IF(W167=60%,"Moderado",IF(W167=40%,"Menor",IF(W167=20%,"Leve","")))))</f>
        <v>Menor</v>
      </c>
      <c r="W167" s="954">
        <f>IF(AND(S167="",U167=""),"",MAX(S167,U167))</f>
        <v>0.4</v>
      </c>
      <c r="X167" s="954" t="str">
        <f>CONCATENATE(P167,V167)</f>
        <v>AltaMenor</v>
      </c>
      <c r="Y167" s="967" t="str">
        <f>IF(X167="Muy AltaLeve","Alto",IF(X167="Muy AltaMenor","Alto",IF(X167="Muy AltaModerado","Alto",IF(X167="Muy AltaMayor","Alto",IF(X167="Muy AltaCatastrófico","Extremo",IF(X167="AltaLeve","Moderado",IF(X167="AltaMenor","Moderado",IF(X167="AltaModerado","Alto",IF(X167="AltaMayor","Alto",IF(X167="AltaCatastrófico","Extremo",IF(X167="MediaLeve","Moderado",IF(X167="MediaMenor","Moderado",IF(X167="MediaModerado","Moderado",IF(X167="MediaMayor","Alto",IF(X167="MediaCatastrófico","Extremo",IF(X167="BajaLeve","Bajo",IF(X167="BajaMenor","Moderado",IF(X167="BajaModerado","Moderado",IF(X167="BajaMayor","Alto",IF(X167="BajaCatastrófico","Extremo",IF(X167="Muy BajaLeve","Bajo",IF(X167="Muy BajaMenor","Bajo",IF(X167="Muy BajaModerado","Moderado",IF(X167="Muy BajaMayor","Alto",IF(X167="Muy BajaCatastrófico","Extremo","")))))))))))))))))))))))))</f>
        <v>Moderado</v>
      </c>
      <c r="Z167" s="73">
        <v>1</v>
      </c>
      <c r="AA167" s="408" t="s">
        <v>1006</v>
      </c>
      <c r="AB167" s="381" t="s">
        <v>170</v>
      </c>
      <c r="AC167" s="385" t="s">
        <v>869</v>
      </c>
      <c r="AD167" s="396" t="str">
        <f t="shared" si="16"/>
        <v>Probabilidad</v>
      </c>
      <c r="AE167" s="409" t="s">
        <v>902</v>
      </c>
      <c r="AF167" s="301">
        <f t="shared" si="17"/>
        <v>0.25</v>
      </c>
      <c r="AG167" s="409" t="s">
        <v>903</v>
      </c>
      <c r="AH167" s="301">
        <f t="shared" si="18"/>
        <v>0.15</v>
      </c>
      <c r="AI167" s="300">
        <f t="shared" si="19"/>
        <v>0.4</v>
      </c>
      <c r="AJ167" s="59">
        <f>IFERROR(IF(AD167="Probabilidad",(Q167-(+Q167*AI167)),IF(AD167="Impacto",Q167,"")),"")</f>
        <v>0.48</v>
      </c>
      <c r="AK167" s="59">
        <f>IFERROR(IF(AD167="Impacto",(W167-(+W167*AI167)),IF(AD167="Probabilidad",W167,"")),"")</f>
        <v>0.4</v>
      </c>
      <c r="AL167" s="10" t="s">
        <v>66</v>
      </c>
      <c r="AM167" s="10" t="s">
        <v>67</v>
      </c>
      <c r="AN167" s="10" t="s">
        <v>80</v>
      </c>
      <c r="AO167" s="951">
        <f>Q167</f>
        <v>0.8</v>
      </c>
      <c r="AP167" s="951">
        <f>IF(AJ167="","",MIN(AJ167:AJ172))</f>
        <v>0.33599999999999997</v>
      </c>
      <c r="AQ167" s="967" t="str">
        <f>IFERROR(IF(AP167="","",IF(AP167&lt;=0.2,"Muy Baja",IF(AP167&lt;=0.4,"Baja",IF(AP167&lt;=0.6,"Media",IF(AP167&lt;=0.8,"Alta","Muy Alta"))))),"")</f>
        <v>Baja</v>
      </c>
      <c r="AR167" s="951">
        <f>W167</f>
        <v>0.4</v>
      </c>
      <c r="AS167" s="951">
        <f>IF(AK167="","",MIN(AK167:AK172))</f>
        <v>0.30000000000000004</v>
      </c>
      <c r="AT167" s="967" t="str">
        <f>IFERROR(IF(AS167="","",IF(AS167&lt;=0.2,"Leve",IF(AS167&lt;=0.4,"Menor",IF(AS167&lt;=0.6,"Moderado",IF(AS167&lt;=0.8,"Mayor","Catastrófico"))))),"")</f>
        <v>Menor</v>
      </c>
      <c r="AU167" s="1095" t="str">
        <f>Y167</f>
        <v>Moderado</v>
      </c>
      <c r="AV167" s="1102" t="str">
        <f>IFERROR(IF(OR(AND(AQ167="Muy Baja",AT167="Leve"),AND(AQ167="Muy Baja",AT167="Menor"),AND(AQ167="Baja",AT167="Leve")),"Bajo",IF(OR(AND(AQ167="Muy baja",AT167="Moderado"),AND(AQ167="Baja",AT167="Menor"),AND(AQ167="Baja",AT167="Moderado"),AND(AQ167="Media",AT167="Leve"),AND(AQ167="Media",AT167="Menor"),AND(AQ167="Media",AT167="Moderado"),AND(AQ167="Alta",AT167="Leve"),AND(AQ167="Alta",AT167="Menor")),"Moderado",IF(OR(AND(AQ167="Muy Baja",AT167="Mayor"),AND(AQ167="Baja",AT167="Mayor"),AND(AQ167="Media",AT167="Mayor"),AND(AQ167="Alta",AT167="Moderado"),AND(AQ167="Alta",AT167="Mayor"),AND(AQ167="Muy Alta",AT167="Leve"),AND(AQ167="Muy Alta",AT167="Menor"),AND(AQ167="Muy Alta",AT167="Moderado"),AND(AQ167="Muy Alta",AT167="Mayor")),"Alto",IF(OR(AND(AQ167="Muy Baja",AT167="Catastrófico"),AND(AQ167="Baja",AT167="Catastrófico"),AND(AQ167="Media",AT167="Catastrófico"),AND(AQ167="Alta",AT167="Catastrófico"),AND(AQ167="Muy Alta",AT167="Catastrófico")),"Extremo","")))),"")</f>
        <v>Moderado</v>
      </c>
      <c r="AW167" s="802" t="s">
        <v>167</v>
      </c>
      <c r="AX167" s="807" t="s">
        <v>1634</v>
      </c>
      <c r="AY167" s="1155" t="s">
        <v>1635</v>
      </c>
      <c r="AZ167" s="804" t="s">
        <v>982</v>
      </c>
      <c r="BA167" s="804" t="s">
        <v>1623</v>
      </c>
      <c r="BB167" s="1136" t="s">
        <v>1629</v>
      </c>
      <c r="BC167" s="1133"/>
      <c r="BD167" s="1128"/>
      <c r="BE167" s="1039"/>
      <c r="BF167" s="1039"/>
      <c r="BG167" s="1128"/>
      <c r="BH167" s="1128"/>
      <c r="BI167" s="1133"/>
      <c r="BJ167" s="1133"/>
      <c r="BK167" s="1133"/>
      <c r="BL167" s="1123"/>
    </row>
    <row r="168" spans="1:64" ht="90.75" thickBot="1" x14ac:dyDescent="0.3">
      <c r="A168" s="1056"/>
      <c r="B168" s="1059"/>
      <c r="C168" s="1062"/>
      <c r="D168" s="1013"/>
      <c r="E168" s="946"/>
      <c r="F168" s="1016"/>
      <c r="G168" s="1035"/>
      <c r="H168" s="1068"/>
      <c r="I168" s="1044"/>
      <c r="J168" s="983"/>
      <c r="K168" s="1002"/>
      <c r="L168" s="852"/>
      <c r="M168" s="852"/>
      <c r="N168" s="805"/>
      <c r="O168" s="971"/>
      <c r="P168" s="803"/>
      <c r="Q168" s="955"/>
      <c r="R168" s="803"/>
      <c r="S168" s="955"/>
      <c r="T168" s="803"/>
      <c r="U168" s="955"/>
      <c r="V168" s="958"/>
      <c r="W168" s="955"/>
      <c r="X168" s="955"/>
      <c r="Y168" s="968"/>
      <c r="Z168" s="74">
        <v>2</v>
      </c>
      <c r="AA168" s="408" t="s">
        <v>997</v>
      </c>
      <c r="AB168" s="381" t="s">
        <v>170</v>
      </c>
      <c r="AC168" s="385" t="s">
        <v>1007</v>
      </c>
      <c r="AD168" s="384" t="str">
        <f t="shared" si="16"/>
        <v>Impacto</v>
      </c>
      <c r="AE168" s="383" t="s">
        <v>908</v>
      </c>
      <c r="AF168" s="302">
        <f t="shared" si="17"/>
        <v>0.1</v>
      </c>
      <c r="AG168" s="383" t="s">
        <v>903</v>
      </c>
      <c r="AH168" s="302">
        <f t="shared" si="18"/>
        <v>0.15</v>
      </c>
      <c r="AI168" s="315">
        <f t="shared" si="19"/>
        <v>0.25</v>
      </c>
      <c r="AJ168" s="69">
        <f>IFERROR(IF(AND(AD167="Probabilidad",AD168="Probabilidad"),(AJ167-(+AJ167*AI168)),IF(AD168="Probabilidad",(Q167-(+Q167*AI168)),IF(AD168="Impacto",AJ167,""))),"")</f>
        <v>0.48</v>
      </c>
      <c r="AK168" s="69">
        <f>IFERROR(IF(AND(AD167="Impacto",AD168="Impacto"),(AK167-(+AK167*AI168)),IF(AD168="Impacto",(W167-(W167*AI168)),IF(AD168="Probabilidad",AK167,""))),"")</f>
        <v>0.30000000000000004</v>
      </c>
      <c r="AL168" s="10" t="s">
        <v>66</v>
      </c>
      <c r="AM168" s="10" t="s">
        <v>67</v>
      </c>
      <c r="AN168" s="10" t="s">
        <v>80</v>
      </c>
      <c r="AO168" s="952"/>
      <c r="AP168" s="952"/>
      <c r="AQ168" s="968"/>
      <c r="AR168" s="952"/>
      <c r="AS168" s="952"/>
      <c r="AT168" s="968"/>
      <c r="AU168" s="1096"/>
      <c r="AV168" s="1103"/>
      <c r="AW168" s="803"/>
      <c r="AX168" s="808"/>
      <c r="AY168" s="1156"/>
      <c r="AZ168" s="805"/>
      <c r="BA168" s="805"/>
      <c r="BB168" s="1137"/>
      <c r="BC168" s="1134"/>
      <c r="BD168" s="1129"/>
      <c r="BE168" s="1020"/>
      <c r="BF168" s="1020"/>
      <c r="BG168" s="1129"/>
      <c r="BH168" s="1142"/>
      <c r="BI168" s="1134"/>
      <c r="BJ168" s="1134"/>
      <c r="BK168" s="1134"/>
      <c r="BL168" s="1124"/>
    </row>
    <row r="169" spans="1:64" ht="105" x14ac:dyDescent="0.25">
      <c r="A169" s="1056"/>
      <c r="B169" s="1059"/>
      <c r="C169" s="1062"/>
      <c r="D169" s="1013"/>
      <c r="E169" s="946"/>
      <c r="F169" s="1016"/>
      <c r="G169" s="1035"/>
      <c r="H169" s="1068"/>
      <c r="I169" s="1044"/>
      <c r="J169" s="983"/>
      <c r="K169" s="1002"/>
      <c r="L169" s="852"/>
      <c r="M169" s="852"/>
      <c r="N169" s="805"/>
      <c r="O169" s="971"/>
      <c r="P169" s="803"/>
      <c r="Q169" s="955"/>
      <c r="R169" s="803"/>
      <c r="S169" s="955"/>
      <c r="T169" s="803"/>
      <c r="U169" s="955"/>
      <c r="V169" s="958"/>
      <c r="W169" s="955"/>
      <c r="X169" s="955"/>
      <c r="Y169" s="968"/>
      <c r="Z169" s="74">
        <v>3</v>
      </c>
      <c r="AA169" s="408" t="s">
        <v>915</v>
      </c>
      <c r="AB169" s="383" t="s">
        <v>165</v>
      </c>
      <c r="AC169" s="385" t="s">
        <v>851</v>
      </c>
      <c r="AD169" s="384" t="str">
        <f t="shared" si="16"/>
        <v>Probabilidad</v>
      </c>
      <c r="AE169" s="383" t="s">
        <v>907</v>
      </c>
      <c r="AF169" s="302">
        <f t="shared" si="17"/>
        <v>0.15</v>
      </c>
      <c r="AG169" s="383" t="s">
        <v>903</v>
      </c>
      <c r="AH169" s="302">
        <f t="shared" si="18"/>
        <v>0.15</v>
      </c>
      <c r="AI169" s="315">
        <f t="shared" si="19"/>
        <v>0.3</v>
      </c>
      <c r="AJ169" s="69">
        <f>IFERROR(IF(AND(AD168="Probabilidad",AD169="Probabilidad"),(AJ168-(+AJ168*AI169)),IF(AND(AD168="Impacto",AD169="Probabilidad"),(AJ167-(+AJ167*AI169)),IF(AD169="Impacto",AJ168,""))),"")</f>
        <v>0.33599999999999997</v>
      </c>
      <c r="AK169" s="69">
        <f>IFERROR(IF(AND(AD168="Impacto",AD169="Impacto"),(AK168-(+AK168*AI169)),IF(AND(AD168="Probabilidad",AD169="Impacto"),(AK167-(+AK167*AI169)),IF(AD169="Probabilidad",AK168,""))),"")</f>
        <v>0.30000000000000004</v>
      </c>
      <c r="AL169" s="10" t="s">
        <v>66</v>
      </c>
      <c r="AM169" s="10" t="s">
        <v>67</v>
      </c>
      <c r="AN169" s="10" t="s">
        <v>80</v>
      </c>
      <c r="AO169" s="952"/>
      <c r="AP169" s="952"/>
      <c r="AQ169" s="968"/>
      <c r="AR169" s="952"/>
      <c r="AS169" s="952"/>
      <c r="AT169" s="968"/>
      <c r="AU169" s="1096"/>
      <c r="AV169" s="1103"/>
      <c r="AW169" s="803"/>
      <c r="AX169" s="808"/>
      <c r="AY169" s="1156"/>
      <c r="AZ169" s="805"/>
      <c r="BA169" s="805"/>
      <c r="BB169" s="1137"/>
      <c r="BC169" s="1134"/>
      <c r="BD169" s="1129"/>
      <c r="BE169" s="1020"/>
      <c r="BF169" s="1020"/>
      <c r="BG169" s="1129"/>
      <c r="BH169" s="1142"/>
      <c r="BI169" s="1134"/>
      <c r="BJ169" s="1134"/>
      <c r="BK169" s="1134"/>
      <c r="BL169" s="1124"/>
    </row>
    <row r="170" spans="1:64" x14ac:dyDescent="0.25">
      <c r="A170" s="1056"/>
      <c r="B170" s="1059"/>
      <c r="C170" s="1062"/>
      <c r="D170" s="1013"/>
      <c r="E170" s="946"/>
      <c r="F170" s="1016"/>
      <c r="G170" s="1035"/>
      <c r="H170" s="1068"/>
      <c r="I170" s="1044"/>
      <c r="J170" s="983"/>
      <c r="K170" s="1002"/>
      <c r="L170" s="852"/>
      <c r="M170" s="852"/>
      <c r="N170" s="805"/>
      <c r="O170" s="971"/>
      <c r="P170" s="803"/>
      <c r="Q170" s="955"/>
      <c r="R170" s="803"/>
      <c r="S170" s="955"/>
      <c r="T170" s="803"/>
      <c r="U170" s="955"/>
      <c r="V170" s="958"/>
      <c r="W170" s="955"/>
      <c r="X170" s="955"/>
      <c r="Y170" s="968"/>
      <c r="Z170" s="74">
        <v>4</v>
      </c>
      <c r="AA170" s="408"/>
      <c r="AB170" s="383"/>
      <c r="AC170" s="385"/>
      <c r="AD170" s="384" t="str">
        <f t="shared" si="16"/>
        <v/>
      </c>
      <c r="AE170" s="383"/>
      <c r="AF170" s="302" t="str">
        <f t="shared" si="17"/>
        <v/>
      </c>
      <c r="AG170" s="383"/>
      <c r="AH170" s="302" t="str">
        <f t="shared" si="18"/>
        <v/>
      </c>
      <c r="AI170" s="315" t="str">
        <f t="shared" si="19"/>
        <v/>
      </c>
      <c r="AJ170" s="69" t="str">
        <f>IFERROR(IF(AND(AD169="Probabilidad",AD170="Probabilidad"),(AJ169-(+AJ169*AI170)),IF(AND(AD169="Impacto",AD170="Probabilidad"),(AJ168-(+AJ168*AI170)),IF(AD170="Impacto",AJ169,""))),"")</f>
        <v/>
      </c>
      <c r="AK170" s="69" t="str">
        <f>IFERROR(IF(AND(AD169="Impacto",AD170="Impacto"),(AK169-(+AK169*AI170)),IF(AND(AD169="Probabilidad",AD170="Impacto"),(AK168-(+AK168*AI170)),IF(AD170="Probabilidad",AK169,""))),"")</f>
        <v/>
      </c>
      <c r="AL170" s="19"/>
      <c r="AM170" s="19"/>
      <c r="AN170" s="19"/>
      <c r="AO170" s="952"/>
      <c r="AP170" s="952"/>
      <c r="AQ170" s="968"/>
      <c r="AR170" s="952"/>
      <c r="AS170" s="952"/>
      <c r="AT170" s="968"/>
      <c r="AU170" s="1096"/>
      <c r="AV170" s="1103"/>
      <c r="AW170" s="803"/>
      <c r="AX170" s="808"/>
      <c r="AY170" s="1156"/>
      <c r="AZ170" s="805"/>
      <c r="BA170" s="805"/>
      <c r="BB170" s="1137"/>
      <c r="BC170" s="1134"/>
      <c r="BD170" s="1129"/>
      <c r="BE170" s="1020"/>
      <c r="BF170" s="1020"/>
      <c r="BG170" s="1129"/>
      <c r="BH170" s="1142"/>
      <c r="BI170" s="1134"/>
      <c r="BJ170" s="1134"/>
      <c r="BK170" s="1134"/>
      <c r="BL170" s="1124"/>
    </row>
    <row r="171" spans="1:64" x14ac:dyDescent="0.25">
      <c r="A171" s="1056"/>
      <c r="B171" s="1059"/>
      <c r="C171" s="1062"/>
      <c r="D171" s="1013"/>
      <c r="E171" s="946"/>
      <c r="F171" s="1016"/>
      <c r="G171" s="1035"/>
      <c r="H171" s="1068"/>
      <c r="I171" s="1044"/>
      <c r="J171" s="983"/>
      <c r="K171" s="1002"/>
      <c r="L171" s="852"/>
      <c r="M171" s="852"/>
      <c r="N171" s="805"/>
      <c r="O171" s="971"/>
      <c r="P171" s="803"/>
      <c r="Q171" s="955"/>
      <c r="R171" s="803"/>
      <c r="S171" s="955"/>
      <c r="T171" s="803"/>
      <c r="U171" s="955"/>
      <c r="V171" s="958"/>
      <c r="W171" s="955"/>
      <c r="X171" s="955"/>
      <c r="Y171" s="968"/>
      <c r="Z171" s="74">
        <v>5</v>
      </c>
      <c r="AA171" s="408"/>
      <c r="AB171" s="383"/>
      <c r="AC171" s="385"/>
      <c r="AD171" s="384" t="str">
        <f t="shared" si="16"/>
        <v/>
      </c>
      <c r="AE171" s="383"/>
      <c r="AF171" s="302" t="str">
        <f t="shared" si="17"/>
        <v/>
      </c>
      <c r="AG171" s="383"/>
      <c r="AH171" s="302" t="str">
        <f t="shared" si="18"/>
        <v/>
      </c>
      <c r="AI171" s="315" t="str">
        <f t="shared" si="19"/>
        <v/>
      </c>
      <c r="AJ171" s="69" t="str">
        <f>IFERROR(IF(AND(AD170="Probabilidad",AD171="Probabilidad"),(AJ170-(+AJ170*AI171)),IF(AND(AD170="Impacto",AD171="Probabilidad"),(AJ169-(+AJ169*AI171)),IF(AD171="Impacto",AJ170,""))),"")</f>
        <v/>
      </c>
      <c r="AK171" s="69" t="str">
        <f>IFERROR(IF(AND(AD170="Impacto",AD171="Impacto"),(AK170-(+AK170*AI171)),IF(AND(AD170="Probabilidad",AD171="Impacto"),(AK169-(+AK169*AI171)),IF(AD171="Probabilidad",AK170,""))),"")</f>
        <v/>
      </c>
      <c r="AL171" s="19"/>
      <c r="AM171" s="19"/>
      <c r="AN171" s="19"/>
      <c r="AO171" s="952"/>
      <c r="AP171" s="952"/>
      <c r="AQ171" s="968"/>
      <c r="AR171" s="952"/>
      <c r="AS171" s="952"/>
      <c r="AT171" s="968"/>
      <c r="AU171" s="1096"/>
      <c r="AV171" s="1103"/>
      <c r="AW171" s="803"/>
      <c r="AX171" s="808"/>
      <c r="AY171" s="1156"/>
      <c r="AZ171" s="805"/>
      <c r="BA171" s="805"/>
      <c r="BB171" s="1137"/>
      <c r="BC171" s="1134"/>
      <c r="BD171" s="1129"/>
      <c r="BE171" s="1020"/>
      <c r="BF171" s="1020"/>
      <c r="BG171" s="1129"/>
      <c r="BH171" s="1142"/>
      <c r="BI171" s="1134"/>
      <c r="BJ171" s="1134"/>
      <c r="BK171" s="1134"/>
      <c r="BL171" s="1124"/>
    </row>
    <row r="172" spans="1:64" ht="15.75" thickBot="1" x14ac:dyDescent="0.3">
      <c r="A172" s="1056"/>
      <c r="B172" s="1059"/>
      <c r="C172" s="1062"/>
      <c r="D172" s="1014"/>
      <c r="E172" s="947"/>
      <c r="F172" s="1017"/>
      <c r="G172" s="1036"/>
      <c r="H172" s="1069"/>
      <c r="I172" s="1045"/>
      <c r="J172" s="984"/>
      <c r="K172" s="1003"/>
      <c r="L172" s="960"/>
      <c r="M172" s="960"/>
      <c r="N172" s="806"/>
      <c r="O172" s="972"/>
      <c r="P172" s="847"/>
      <c r="Q172" s="956"/>
      <c r="R172" s="847"/>
      <c r="S172" s="956"/>
      <c r="T172" s="847"/>
      <c r="U172" s="956"/>
      <c r="V172" s="959"/>
      <c r="W172" s="956"/>
      <c r="X172" s="956"/>
      <c r="Y172" s="969"/>
      <c r="Z172" s="75">
        <v>6</v>
      </c>
      <c r="AA172" s="410"/>
      <c r="AB172" s="388"/>
      <c r="AC172" s="387"/>
      <c r="AD172" s="389" t="str">
        <f t="shared" si="16"/>
        <v/>
      </c>
      <c r="AE172" s="397"/>
      <c r="AF172" s="303" t="str">
        <f t="shared" si="17"/>
        <v/>
      </c>
      <c r="AG172" s="397"/>
      <c r="AH172" s="303" t="str">
        <f t="shared" si="18"/>
        <v/>
      </c>
      <c r="AI172" s="61" t="str">
        <f t="shared" si="19"/>
        <v/>
      </c>
      <c r="AJ172" s="69" t="str">
        <f>IFERROR(IF(AND(AD171="Probabilidad",AD172="Probabilidad"),(AJ171-(+AJ171*AI172)),IF(AND(AD171="Impacto",AD172="Probabilidad"),(AJ170-(+AJ170*AI172)),IF(AD172="Impacto",AJ171,""))),"")</f>
        <v/>
      </c>
      <c r="AK172" s="69" t="str">
        <f>IFERROR(IF(AND(AD171="Impacto",AD172="Impacto"),(AK171-(+AK171*AI172)),IF(AND(AD171="Probabilidad",AD172="Impacto"),(AK170-(+AK170*AI172)),IF(AD172="Probabilidad",AK171,""))),"")</f>
        <v/>
      </c>
      <c r="AL172" s="20"/>
      <c r="AM172" s="20"/>
      <c r="AN172" s="20"/>
      <c r="AO172" s="953"/>
      <c r="AP172" s="953"/>
      <c r="AQ172" s="969"/>
      <c r="AR172" s="953"/>
      <c r="AS172" s="953"/>
      <c r="AT172" s="969"/>
      <c r="AU172" s="1101"/>
      <c r="AV172" s="1104"/>
      <c r="AW172" s="847"/>
      <c r="AX172" s="808"/>
      <c r="AY172" s="1156"/>
      <c r="AZ172" s="805"/>
      <c r="BA172" s="805"/>
      <c r="BB172" s="1137"/>
      <c r="BC172" s="1134"/>
      <c r="BD172" s="1129"/>
      <c r="BE172" s="1020"/>
      <c r="BF172" s="1020"/>
      <c r="BG172" s="1129"/>
      <c r="BH172" s="1142"/>
      <c r="BI172" s="1134"/>
      <c r="BJ172" s="1134"/>
      <c r="BK172" s="1134"/>
      <c r="BL172" s="1124"/>
    </row>
    <row r="173" spans="1:64" ht="71.25" customHeight="1" thickBot="1" x14ac:dyDescent="0.3">
      <c r="A173" s="1056"/>
      <c r="B173" s="1059"/>
      <c r="C173" s="1062"/>
      <c r="D173" s="1012" t="s">
        <v>840</v>
      </c>
      <c r="E173" s="945" t="s">
        <v>125</v>
      </c>
      <c r="F173" s="1015">
        <v>20</v>
      </c>
      <c r="G173" s="1034" t="s">
        <v>1005</v>
      </c>
      <c r="H173" s="1067" t="s">
        <v>99</v>
      </c>
      <c r="I173" s="1043" t="s">
        <v>1021</v>
      </c>
      <c r="J173" s="982" t="s">
        <v>16</v>
      </c>
      <c r="K173" s="1001" t="str">
        <f>CONCATENATE(" *",[24]Árbol_G!C256," *",[24]Árbol_G!E256," *",[24]Árbol_G!G256)</f>
        <v xml:space="preserve"> * * *</v>
      </c>
      <c r="L173" s="851" t="s">
        <v>987</v>
      </c>
      <c r="M173" s="851" t="s">
        <v>988</v>
      </c>
      <c r="N173" s="804"/>
      <c r="O173" s="970"/>
      <c r="P173" s="802" t="s">
        <v>62</v>
      </c>
      <c r="Q173" s="954">
        <f>IF(P173="Muy Alta",100%,IF(P173="Alta",80%,IF(P173="Media",60%,IF(P173="Baja",40%,IF(P173="Muy Baja",20%,"")))))</f>
        <v>0.6</v>
      </c>
      <c r="R173" s="802" t="s">
        <v>74</v>
      </c>
      <c r="S173" s="954">
        <f>IF(R173="Catastrófico",100%,IF(R173="Mayor",80%,IF(R173="Moderado",60%,IF(R173="Menor",40%,IF(R173="Leve",20%,"")))))</f>
        <v>0.2</v>
      </c>
      <c r="T173" s="802" t="s">
        <v>9</v>
      </c>
      <c r="U173" s="954">
        <f>IF(T173="Catastrófico",100%,IF(T173="Mayor",80%,IF(T173="Moderado",60%,IF(T173="Menor",40%,IF(T173="Leve",20%,"")))))</f>
        <v>0.4</v>
      </c>
      <c r="V173" s="957" t="str">
        <f>IF(W173=100%,"Catastrófico",IF(W173=80%,"Mayor",IF(W173=60%,"Moderado",IF(W173=40%,"Menor",IF(W173=20%,"Leve","")))))</f>
        <v>Menor</v>
      </c>
      <c r="W173" s="954">
        <f>IF(AND(S173="",U173=""),"",MAX(S173,U173))</f>
        <v>0.4</v>
      </c>
      <c r="X173" s="954" t="str">
        <f>CONCATENATE(P173,V173)</f>
        <v>MediaMenor</v>
      </c>
      <c r="Y173" s="967" t="str">
        <f>IF(X173="Muy AltaLeve","Alto",IF(X173="Muy AltaMenor","Alto",IF(X173="Muy AltaModerado","Alto",IF(X173="Muy AltaMayor","Alto",IF(X173="Muy AltaCatastrófico","Extremo",IF(X173="AltaLeve","Moderado",IF(X173="AltaMenor","Moderado",IF(X173="AltaModerado","Alto",IF(X173="AltaMayor","Alto",IF(X173="AltaCatastrófico","Extremo",IF(X173="MediaLeve","Moderado",IF(X173="MediaMenor","Moderado",IF(X173="MediaModerado","Moderado",IF(X173="MediaMayor","Alto",IF(X173="MediaCatastrófico","Extremo",IF(X173="BajaLeve","Bajo",IF(X173="BajaMenor","Moderado",IF(X173="BajaModerado","Moderado",IF(X173="BajaMayor","Alto",IF(X173="BajaCatastrófico","Extremo",IF(X173="Muy BajaLeve","Bajo",IF(X173="Muy BajaMenor","Bajo",IF(X173="Muy BajaModerado","Moderado",IF(X173="Muy BajaMayor","Alto",IF(X173="Muy BajaCatastrófico","Extremo","")))))))))))))))))))))))))</f>
        <v>Moderado</v>
      </c>
      <c r="Z173" s="73">
        <v>1</v>
      </c>
      <c r="AA173" s="408" t="s">
        <v>1008</v>
      </c>
      <c r="AB173" s="381" t="s">
        <v>170</v>
      </c>
      <c r="AC173" s="386" t="s">
        <v>1009</v>
      </c>
      <c r="AD173" s="382" t="str">
        <f t="shared" si="16"/>
        <v>Probabilidad</v>
      </c>
      <c r="AE173" s="381" t="s">
        <v>902</v>
      </c>
      <c r="AF173" s="301">
        <f t="shared" si="17"/>
        <v>0.25</v>
      </c>
      <c r="AG173" s="381" t="s">
        <v>903</v>
      </c>
      <c r="AH173" s="301">
        <f t="shared" si="18"/>
        <v>0.15</v>
      </c>
      <c r="AI173" s="300">
        <f t="shared" si="19"/>
        <v>0.4</v>
      </c>
      <c r="AJ173" s="59">
        <f>IFERROR(IF(AD173="Probabilidad",(Q173-(+Q173*AI173)),IF(AD173="Impacto",Q173,"")),"")</f>
        <v>0.36</v>
      </c>
      <c r="AK173" s="59">
        <f>IFERROR(IF(AD173="Impacto",(W173-(+W173*AI173)),IF(AD173="Probabilidad",W173,"")),"")</f>
        <v>0.4</v>
      </c>
      <c r="AL173" s="10" t="s">
        <v>66</v>
      </c>
      <c r="AM173" s="10" t="s">
        <v>67</v>
      </c>
      <c r="AN173" s="10" t="s">
        <v>80</v>
      </c>
      <c r="AO173" s="951">
        <f>Q173</f>
        <v>0.6</v>
      </c>
      <c r="AP173" s="951">
        <f>IF(AJ173="","",MIN(AJ173:AJ178))</f>
        <v>0.1512</v>
      </c>
      <c r="AQ173" s="967" t="str">
        <f>IFERROR(IF(AP173="","",IF(AP173&lt;=0.2,"Muy Baja",IF(AP173&lt;=0.4,"Baja",IF(AP173&lt;=0.6,"Media",IF(AP173&lt;=0.8,"Alta","Muy Alta"))))),"")</f>
        <v>Muy Baja</v>
      </c>
      <c r="AR173" s="951">
        <f>W173</f>
        <v>0.4</v>
      </c>
      <c r="AS173" s="951">
        <f>IF(AK173="","",MIN(AK173:AK178))</f>
        <v>0.30000000000000004</v>
      </c>
      <c r="AT173" s="967" t="str">
        <f>IFERROR(IF(AS173="","",IF(AS173&lt;=0.2,"Leve",IF(AS173&lt;=0.4,"Menor",IF(AS173&lt;=0.6,"Moderado",IF(AS173&lt;=0.8,"Mayor","Catastrófico"))))),"")</f>
        <v>Menor</v>
      </c>
      <c r="AU173" s="967" t="str">
        <f>Y173</f>
        <v>Moderado</v>
      </c>
      <c r="AV173" s="1150" t="str">
        <f>IFERROR(IF(OR(AND(AQ173="Muy Baja",AT173="Leve"),AND(AQ173="Muy Baja",AT173="Menor"),AND(AQ173="Baja",AT173="Leve")),"Bajo",IF(OR(AND(AQ173="Muy baja",AT173="Moderado"),AND(AQ173="Baja",AT173="Menor"),AND(AQ173="Baja",AT173="Moderado"),AND(AQ173="Media",AT173="Leve"),AND(AQ173="Media",AT173="Menor"),AND(AQ173="Media",AT173="Moderado"),AND(AQ173="Alta",AT173="Leve"),AND(AQ173="Alta",AT173="Menor")),"Moderado",IF(OR(AND(AQ173="Muy Baja",AT173="Mayor"),AND(AQ173="Baja",AT173="Mayor"),AND(AQ173="Media",AT173="Mayor"),AND(AQ173="Alta",AT173="Moderado"),AND(AQ173="Alta",AT173="Mayor"),AND(AQ173="Muy Alta",AT173="Leve"),AND(AQ173="Muy Alta",AT173="Menor"),AND(AQ173="Muy Alta",AT173="Moderado"),AND(AQ173="Muy Alta",AT173="Mayor")),"Alto",IF(OR(AND(AQ173="Muy Baja",AT173="Catastrófico"),AND(AQ173="Baja",AT173="Catastrófico"),AND(AQ173="Media",AT173="Catastrófico"),AND(AQ173="Alta",AT173="Catastrófico"),AND(AQ173="Muy Alta",AT173="Catastrófico")),"Extremo","")))),"")</f>
        <v>Bajo</v>
      </c>
      <c r="AW173" s="1164" t="s">
        <v>82</v>
      </c>
      <c r="AX173" s="1157"/>
      <c r="AY173" s="1157"/>
      <c r="AZ173" s="1157"/>
      <c r="BA173" s="1157"/>
      <c r="BB173" s="1163"/>
      <c r="BC173" s="1161"/>
      <c r="BD173" s="1161"/>
      <c r="BE173" s="1160"/>
      <c r="BF173" s="1160"/>
      <c r="BG173" s="1161"/>
      <c r="BH173" s="1161"/>
      <c r="BI173" s="1159"/>
      <c r="BJ173" s="1159"/>
      <c r="BK173" s="1159"/>
      <c r="BL173" s="1159"/>
    </row>
    <row r="174" spans="1:64" ht="71.25" thickBot="1" x14ac:dyDescent="0.3">
      <c r="A174" s="1056"/>
      <c r="B174" s="1059"/>
      <c r="C174" s="1062"/>
      <c r="D174" s="1013"/>
      <c r="E174" s="946"/>
      <c r="F174" s="1016"/>
      <c r="G174" s="1035"/>
      <c r="H174" s="1068"/>
      <c r="I174" s="1044"/>
      <c r="J174" s="983"/>
      <c r="K174" s="1002"/>
      <c r="L174" s="852"/>
      <c r="M174" s="852"/>
      <c r="N174" s="805"/>
      <c r="O174" s="971"/>
      <c r="P174" s="803"/>
      <c r="Q174" s="955"/>
      <c r="R174" s="803"/>
      <c r="S174" s="955"/>
      <c r="T174" s="803"/>
      <c r="U174" s="955"/>
      <c r="V174" s="958"/>
      <c r="W174" s="955"/>
      <c r="X174" s="955"/>
      <c r="Y174" s="968"/>
      <c r="Z174" s="74">
        <v>2</v>
      </c>
      <c r="AA174" s="408" t="s">
        <v>1008</v>
      </c>
      <c r="AB174" s="381" t="s">
        <v>170</v>
      </c>
      <c r="AC174" s="11" t="s">
        <v>1009</v>
      </c>
      <c r="AD174" s="384" t="str">
        <f t="shared" si="16"/>
        <v>Impacto</v>
      </c>
      <c r="AE174" s="383" t="s">
        <v>908</v>
      </c>
      <c r="AF174" s="302">
        <f t="shared" si="17"/>
        <v>0.1</v>
      </c>
      <c r="AG174" s="383" t="s">
        <v>903</v>
      </c>
      <c r="AH174" s="302">
        <f t="shared" si="18"/>
        <v>0.15</v>
      </c>
      <c r="AI174" s="315">
        <f t="shared" si="19"/>
        <v>0.25</v>
      </c>
      <c r="AJ174" s="69">
        <f>IFERROR(IF(AND(AD173="Probabilidad",AD174="Probabilidad"),(AJ173-(+AJ173*AI174)),IF(AD174="Probabilidad",(Q173-(+Q173*AI174)),IF(AD174="Impacto",AJ173,""))),"")</f>
        <v>0.36</v>
      </c>
      <c r="AK174" s="69">
        <f>IFERROR(IF(AND(AD173="Impacto",AD174="Impacto"),(AK173-(+AK173*AI174)),IF(AD174="Impacto",(W173-(W173*AI174)),IF(AD174="Probabilidad",AK173,""))),"")</f>
        <v>0.30000000000000004</v>
      </c>
      <c r="AL174" s="10" t="s">
        <v>66</v>
      </c>
      <c r="AM174" s="10" t="s">
        <v>67</v>
      </c>
      <c r="AN174" s="10" t="s">
        <v>80</v>
      </c>
      <c r="AO174" s="952"/>
      <c r="AP174" s="952"/>
      <c r="AQ174" s="968"/>
      <c r="AR174" s="952"/>
      <c r="AS174" s="952"/>
      <c r="AT174" s="968"/>
      <c r="AU174" s="968"/>
      <c r="AV174" s="968"/>
      <c r="AW174" s="803"/>
      <c r="AX174" s="1158"/>
      <c r="AY174" s="1158"/>
      <c r="AZ174" s="1158"/>
      <c r="BA174" s="1158"/>
      <c r="BB174" s="859"/>
      <c r="BC174" s="1162"/>
      <c r="BD174" s="1162"/>
      <c r="BE174" s="1088"/>
      <c r="BF174" s="1088"/>
      <c r="BG174" s="1162"/>
      <c r="BH174" s="1162"/>
      <c r="BI174" s="1134"/>
      <c r="BJ174" s="1134"/>
      <c r="BK174" s="1134"/>
      <c r="BL174" s="1134"/>
    </row>
    <row r="175" spans="1:64" ht="105.75" thickBot="1" x14ac:dyDescent="0.3">
      <c r="A175" s="1056"/>
      <c r="B175" s="1059"/>
      <c r="C175" s="1062"/>
      <c r="D175" s="1013"/>
      <c r="E175" s="946"/>
      <c r="F175" s="1016"/>
      <c r="G175" s="1035"/>
      <c r="H175" s="1068"/>
      <c r="I175" s="1044"/>
      <c r="J175" s="983"/>
      <c r="K175" s="1002"/>
      <c r="L175" s="852"/>
      <c r="M175" s="852"/>
      <c r="N175" s="805"/>
      <c r="O175" s="971"/>
      <c r="P175" s="803"/>
      <c r="Q175" s="955"/>
      <c r="R175" s="803"/>
      <c r="S175" s="955"/>
      <c r="T175" s="803"/>
      <c r="U175" s="955"/>
      <c r="V175" s="958"/>
      <c r="W175" s="955"/>
      <c r="X175" s="955"/>
      <c r="Y175" s="968"/>
      <c r="Z175" s="74">
        <v>3</v>
      </c>
      <c r="AA175" s="408" t="s">
        <v>1000</v>
      </c>
      <c r="AB175" s="383" t="s">
        <v>170</v>
      </c>
      <c r="AC175" s="408" t="s">
        <v>1001</v>
      </c>
      <c r="AD175" s="384" t="str">
        <f t="shared" si="16"/>
        <v>Probabilidad</v>
      </c>
      <c r="AE175" s="383" t="s">
        <v>902</v>
      </c>
      <c r="AF175" s="302">
        <f t="shared" si="17"/>
        <v>0.25</v>
      </c>
      <c r="AG175" s="383" t="s">
        <v>903</v>
      </c>
      <c r="AH175" s="302">
        <f t="shared" si="18"/>
        <v>0.15</v>
      </c>
      <c r="AI175" s="315">
        <f t="shared" si="19"/>
        <v>0.4</v>
      </c>
      <c r="AJ175" s="69">
        <f>IFERROR(IF(AND(AD174="Probabilidad",AD175="Probabilidad"),(AJ174-(+AJ174*AI175)),IF(AND(AD174="Impacto",AD175="Probabilidad"),(AJ173-(+AJ173*AI175)),IF(AD175="Impacto",AJ174,""))),"")</f>
        <v>0.216</v>
      </c>
      <c r="AK175" s="69">
        <f>IFERROR(IF(AND(AD174="Impacto",AD175="Impacto"),(AK174-(+AK174*AI175)),IF(AND(AD174="Probabilidad",AD175="Impacto"),(AK173-(+AK173*AI175)),IF(AD175="Probabilidad",AK174,""))),"")</f>
        <v>0.30000000000000004</v>
      </c>
      <c r="AL175" s="10" t="s">
        <v>66</v>
      </c>
      <c r="AM175" s="10" t="s">
        <v>67</v>
      </c>
      <c r="AN175" s="10" t="s">
        <v>80</v>
      </c>
      <c r="AO175" s="952"/>
      <c r="AP175" s="952"/>
      <c r="AQ175" s="968"/>
      <c r="AR175" s="952"/>
      <c r="AS175" s="952"/>
      <c r="AT175" s="968"/>
      <c r="AU175" s="968"/>
      <c r="AV175" s="968"/>
      <c r="AW175" s="803"/>
      <c r="AX175" s="1158"/>
      <c r="AY175" s="1158"/>
      <c r="AZ175" s="1158"/>
      <c r="BA175" s="1158"/>
      <c r="BB175" s="859"/>
      <c r="BC175" s="1162"/>
      <c r="BD175" s="1162"/>
      <c r="BE175" s="1088"/>
      <c r="BF175" s="1088"/>
      <c r="BG175" s="1162"/>
      <c r="BH175" s="1162"/>
      <c r="BI175" s="1134"/>
      <c r="BJ175" s="1134"/>
      <c r="BK175" s="1134"/>
      <c r="BL175" s="1134"/>
    </row>
    <row r="176" spans="1:64" ht="105" x14ac:dyDescent="0.25">
      <c r="A176" s="1056"/>
      <c r="B176" s="1059"/>
      <c r="C176" s="1062"/>
      <c r="D176" s="1013"/>
      <c r="E176" s="946"/>
      <c r="F176" s="1016"/>
      <c r="G176" s="1035"/>
      <c r="H176" s="1068"/>
      <c r="I176" s="1044"/>
      <c r="J176" s="983"/>
      <c r="K176" s="1002"/>
      <c r="L176" s="852"/>
      <c r="M176" s="852"/>
      <c r="N176" s="805"/>
      <c r="O176" s="971"/>
      <c r="P176" s="803"/>
      <c r="Q176" s="955"/>
      <c r="R176" s="803"/>
      <c r="S176" s="955"/>
      <c r="T176" s="803"/>
      <c r="U176" s="955"/>
      <c r="V176" s="958"/>
      <c r="W176" s="955"/>
      <c r="X176" s="955"/>
      <c r="Y176" s="968"/>
      <c r="Z176" s="74">
        <v>4</v>
      </c>
      <c r="AA176" s="76" t="s">
        <v>915</v>
      </c>
      <c r="AB176" s="383" t="s">
        <v>165</v>
      </c>
      <c r="AC176" s="298" t="s">
        <v>851</v>
      </c>
      <c r="AD176" s="384" t="str">
        <f t="shared" si="16"/>
        <v>Probabilidad</v>
      </c>
      <c r="AE176" s="383" t="s">
        <v>907</v>
      </c>
      <c r="AF176" s="302">
        <f t="shared" si="17"/>
        <v>0.15</v>
      </c>
      <c r="AG176" s="383" t="s">
        <v>903</v>
      </c>
      <c r="AH176" s="302">
        <f t="shared" si="18"/>
        <v>0.15</v>
      </c>
      <c r="AI176" s="315">
        <f t="shared" si="19"/>
        <v>0.3</v>
      </c>
      <c r="AJ176" s="69">
        <f>IFERROR(IF(AND(AD175="Probabilidad",AD176="Probabilidad"),(AJ175-(+AJ175*AI176)),IF(AND(AD175="Impacto",AD176="Probabilidad"),(AJ174-(+AJ174*AI176)),IF(AD176="Impacto",AJ175,""))),"")</f>
        <v>0.1512</v>
      </c>
      <c r="AK176" s="71">
        <f>IFERROR(IF(AND(AD175="Impacto",AD176="Impacto"),(AK175-(+AK175*AI176)),IF(AND(AD175="Probabilidad",AD176="Impacto"),(AK174-(+AK174*AI176)),IF(AD176="Probabilidad",AK175,""))),"")</f>
        <v>0.30000000000000004</v>
      </c>
      <c r="AL176" s="10" t="s">
        <v>66</v>
      </c>
      <c r="AM176" s="10" t="s">
        <v>67</v>
      </c>
      <c r="AN176" s="10" t="s">
        <v>80</v>
      </c>
      <c r="AO176" s="952"/>
      <c r="AP176" s="952"/>
      <c r="AQ176" s="968"/>
      <c r="AR176" s="952"/>
      <c r="AS176" s="952"/>
      <c r="AT176" s="968"/>
      <c r="AU176" s="968"/>
      <c r="AV176" s="968"/>
      <c r="AW176" s="803"/>
      <c r="AX176" s="1158"/>
      <c r="AY176" s="1158"/>
      <c r="AZ176" s="1158"/>
      <c r="BA176" s="1158"/>
      <c r="BB176" s="859"/>
      <c r="BC176" s="1162"/>
      <c r="BD176" s="1162"/>
      <c r="BE176" s="1088"/>
      <c r="BF176" s="1088"/>
      <c r="BG176" s="1162"/>
      <c r="BH176" s="1162"/>
      <c r="BI176" s="1134"/>
      <c r="BJ176" s="1134"/>
      <c r="BK176" s="1134"/>
      <c r="BL176" s="1134"/>
    </row>
    <row r="177" spans="1:64" x14ac:dyDescent="0.25">
      <c r="A177" s="1056"/>
      <c r="B177" s="1059"/>
      <c r="C177" s="1062"/>
      <c r="D177" s="1013"/>
      <c r="E177" s="946"/>
      <c r="F177" s="1016"/>
      <c r="G177" s="1035"/>
      <c r="H177" s="1068"/>
      <c r="I177" s="1044"/>
      <c r="J177" s="983"/>
      <c r="K177" s="1002"/>
      <c r="L177" s="852"/>
      <c r="M177" s="852"/>
      <c r="N177" s="805"/>
      <c r="O177" s="971"/>
      <c r="P177" s="803"/>
      <c r="Q177" s="955"/>
      <c r="R177" s="803"/>
      <c r="S177" s="955"/>
      <c r="T177" s="803"/>
      <c r="U177" s="955"/>
      <c r="V177" s="958"/>
      <c r="W177" s="955"/>
      <c r="X177" s="955"/>
      <c r="Y177" s="968"/>
      <c r="Z177" s="74">
        <v>5</v>
      </c>
      <c r="AA177" s="408"/>
      <c r="AB177" s="383"/>
      <c r="AC177" s="385"/>
      <c r="AD177" s="384" t="str">
        <f t="shared" si="16"/>
        <v/>
      </c>
      <c r="AE177" s="383"/>
      <c r="AF177" s="302" t="str">
        <f t="shared" si="17"/>
        <v/>
      </c>
      <c r="AG177" s="383"/>
      <c r="AH177" s="302" t="str">
        <f t="shared" si="18"/>
        <v/>
      </c>
      <c r="AI177" s="315" t="str">
        <f t="shared" si="19"/>
        <v/>
      </c>
      <c r="AJ177" s="69" t="str">
        <f>IFERROR(IF(AND(AD176="Probabilidad",AD177="Probabilidad"),(AJ176-(+AJ176*AI177)),IF(AND(AD176="Impacto",AD177="Probabilidad"),(AJ175-(+AJ175*AI177)),IF(AD177="Impacto",AJ176,""))),"")</f>
        <v/>
      </c>
      <c r="AK177" s="69" t="str">
        <f>IFERROR(IF(AND(AD176="Impacto",AD177="Impacto"),(AK176-(+AK176*AI177)),IF(AND(AD176="Probabilidad",AD177="Impacto"),(AK175-(+AK175*AI177)),IF(AD177="Probabilidad",AK176,""))),"")</f>
        <v/>
      </c>
      <c r="AL177" s="19"/>
      <c r="AM177" s="19"/>
      <c r="AN177" s="19"/>
      <c r="AO177" s="952"/>
      <c r="AP177" s="952"/>
      <c r="AQ177" s="968"/>
      <c r="AR177" s="952"/>
      <c r="AS177" s="952"/>
      <c r="AT177" s="968"/>
      <c r="AU177" s="968"/>
      <c r="AV177" s="968"/>
      <c r="AW177" s="803"/>
      <c r="AX177" s="1158"/>
      <c r="AY177" s="1158"/>
      <c r="AZ177" s="1158"/>
      <c r="BA177" s="1158"/>
      <c r="BB177" s="859"/>
      <c r="BC177" s="1162"/>
      <c r="BD177" s="1162"/>
      <c r="BE177" s="1088"/>
      <c r="BF177" s="1088"/>
      <c r="BG177" s="1162"/>
      <c r="BH177" s="1162"/>
      <c r="BI177" s="1134"/>
      <c r="BJ177" s="1134"/>
      <c r="BK177" s="1134"/>
      <c r="BL177" s="1134"/>
    </row>
    <row r="178" spans="1:64" ht="15.75" thickBot="1" x14ac:dyDescent="0.3">
      <c r="A178" s="1056"/>
      <c r="B178" s="1059"/>
      <c r="C178" s="1062"/>
      <c r="D178" s="1014"/>
      <c r="E178" s="947"/>
      <c r="F178" s="1017"/>
      <c r="G178" s="1036"/>
      <c r="H178" s="1069"/>
      <c r="I178" s="1045"/>
      <c r="J178" s="984"/>
      <c r="K178" s="1003"/>
      <c r="L178" s="960"/>
      <c r="M178" s="960"/>
      <c r="N178" s="806"/>
      <c r="O178" s="972"/>
      <c r="P178" s="847"/>
      <c r="Q178" s="956"/>
      <c r="R178" s="847"/>
      <c r="S178" s="956"/>
      <c r="T178" s="847"/>
      <c r="U178" s="956"/>
      <c r="V178" s="959"/>
      <c r="W178" s="956"/>
      <c r="X178" s="956"/>
      <c r="Y178" s="969"/>
      <c r="Z178" s="75">
        <v>6</v>
      </c>
      <c r="AA178" s="410"/>
      <c r="AB178" s="388"/>
      <c r="AC178" s="387"/>
      <c r="AD178" s="391" t="str">
        <f t="shared" si="16"/>
        <v/>
      </c>
      <c r="AE178" s="388"/>
      <c r="AF178" s="303" t="str">
        <f t="shared" si="17"/>
        <v/>
      </c>
      <c r="AG178" s="388"/>
      <c r="AH178" s="303" t="str">
        <f t="shared" si="18"/>
        <v/>
      </c>
      <c r="AI178" s="61" t="str">
        <f t="shared" si="19"/>
        <v/>
      </c>
      <c r="AJ178" s="69" t="str">
        <f>IFERROR(IF(AND(AD177="Probabilidad",AD178="Probabilidad"),(AJ177-(+AJ177*AI178)),IF(AND(AD177="Impacto",AD178="Probabilidad"),(AJ176-(+AJ176*AI178)),IF(AD178="Impacto",AJ177,""))),"")</f>
        <v/>
      </c>
      <c r="AK178" s="69" t="str">
        <f>IFERROR(IF(AND(AD177="Impacto",AD178="Impacto"),(AK177-(+AK177*AI178)),IF(AND(AD177="Probabilidad",AD178="Impacto"),(AK176-(+AK176*AI178)),IF(AD178="Probabilidad",AK177,""))),"")</f>
        <v/>
      </c>
      <c r="AL178" s="20"/>
      <c r="AM178" s="20"/>
      <c r="AN178" s="20"/>
      <c r="AO178" s="953"/>
      <c r="AP178" s="953"/>
      <c r="AQ178" s="969"/>
      <c r="AR178" s="953"/>
      <c r="AS178" s="953"/>
      <c r="AT178" s="969"/>
      <c r="AU178" s="969"/>
      <c r="AV178" s="969"/>
      <c r="AW178" s="847"/>
      <c r="AX178" s="1158"/>
      <c r="AY178" s="1158"/>
      <c r="AZ178" s="1158"/>
      <c r="BA178" s="1158"/>
      <c r="BB178" s="859"/>
      <c r="BC178" s="1162"/>
      <c r="BD178" s="1162"/>
      <c r="BE178" s="1088"/>
      <c r="BF178" s="1088"/>
      <c r="BG178" s="1162"/>
      <c r="BH178" s="1162"/>
      <c r="BI178" s="1134"/>
      <c r="BJ178" s="1134"/>
      <c r="BK178" s="1134"/>
      <c r="BL178" s="1134"/>
    </row>
    <row r="179" spans="1:64" ht="120.75" customHeight="1" thickBot="1" x14ac:dyDescent="0.3">
      <c r="A179" s="1056"/>
      <c r="B179" s="1059"/>
      <c r="C179" s="1062"/>
      <c r="D179" s="1012" t="s">
        <v>840</v>
      </c>
      <c r="E179" s="945" t="s">
        <v>125</v>
      </c>
      <c r="F179" s="1015">
        <v>21</v>
      </c>
      <c r="G179" s="1034" t="s">
        <v>1636</v>
      </c>
      <c r="H179" s="1067" t="s">
        <v>98</v>
      </c>
      <c r="I179" s="1043" t="s">
        <v>1637</v>
      </c>
      <c r="J179" s="982" t="s">
        <v>16</v>
      </c>
      <c r="K179" s="1001" t="str">
        <f>CONCATENATE(" *",[24]Árbol_G!C273," *",[24]Árbol_G!E273," *",[24]Árbol_G!G273)</f>
        <v xml:space="preserve"> * * *</v>
      </c>
      <c r="L179" s="851" t="s">
        <v>987</v>
      </c>
      <c r="M179" s="851" t="s">
        <v>988</v>
      </c>
      <c r="N179" s="804"/>
      <c r="O179" s="970"/>
      <c r="P179" s="802" t="s">
        <v>72</v>
      </c>
      <c r="Q179" s="954">
        <f>IF(P179="Muy Alta",100%,IF(P179="Alta",80%,IF(P179="Media",60%,IF(P179="Baja",40%,IF(P179="Muy Baja",20%,"")))))</f>
        <v>0.8</v>
      </c>
      <c r="R179" s="802" t="s">
        <v>11</v>
      </c>
      <c r="S179" s="954">
        <f>IF(R179="Catastrófico",100%,IF(R179="Mayor",80%,IF(R179="Moderado",60%,IF(R179="Menor",40%,IF(R179="Leve",20%,"")))))</f>
        <v>0.8</v>
      </c>
      <c r="T179" s="802" t="s">
        <v>10</v>
      </c>
      <c r="U179" s="954">
        <f>IF(T179="Catastrófico",100%,IF(T179="Mayor",80%,IF(T179="Moderado",60%,IF(T179="Menor",40%,IF(T179="Leve",20%,"")))))</f>
        <v>0.6</v>
      </c>
      <c r="V179" s="957" t="str">
        <f>IF(W179=100%,"Catastrófico",IF(W179=80%,"Mayor",IF(W179=60%,"Moderado",IF(W179=40%,"Menor",IF(W179=20%,"Leve","")))))</f>
        <v>Mayor</v>
      </c>
      <c r="W179" s="954">
        <f>IF(AND(S179="",U179=""),"",MAX(S179,U179))</f>
        <v>0.8</v>
      </c>
      <c r="X179" s="954" t="str">
        <f>CONCATENATE(P179,V179)</f>
        <v>AltaMayor</v>
      </c>
      <c r="Y179" s="967" t="str">
        <f>IF(X179="Muy AltaLeve","Alto",IF(X179="Muy AltaMenor","Alto",IF(X179="Muy AltaModerado","Alto",IF(X179="Muy AltaMayor","Alto",IF(X179="Muy AltaCatastrófico","Extremo",IF(X179="AltaLeve","Moderado",IF(X179="AltaMenor","Moderado",IF(X179="AltaModerado","Alto",IF(X179="AltaMayor","Alto",IF(X179="AltaCatastrófico","Extremo",IF(X179="MediaLeve","Moderado",IF(X179="MediaMenor","Moderado",IF(X179="MediaModerado","Moderado",IF(X179="MediaMayor","Alto",IF(X179="MediaCatastrófico","Extremo",IF(X179="BajaLeve","Bajo",IF(X179="BajaMenor","Moderado",IF(X179="BajaModerado","Moderado",IF(X179="BajaMayor","Alto",IF(X179="BajaCatastrófico","Extremo",IF(X179="Muy BajaLeve","Bajo",IF(X179="Muy BajaMenor","Bajo",IF(X179="Muy BajaModerado","Moderado",IF(X179="Muy BajaMayor","Alto",IF(X179="Muy BajaCatastrófico","Extremo","")))))))))))))))))))))))))</f>
        <v>Alto</v>
      </c>
      <c r="Z179" s="73">
        <v>1</v>
      </c>
      <c r="AA179" s="77" t="s">
        <v>991</v>
      </c>
      <c r="AB179" s="381" t="s">
        <v>165</v>
      </c>
      <c r="AC179" s="298" t="s">
        <v>869</v>
      </c>
      <c r="AD179" s="396" t="str">
        <f t="shared" si="16"/>
        <v>Probabilidad</v>
      </c>
      <c r="AE179" s="381" t="s">
        <v>902</v>
      </c>
      <c r="AF179" s="301">
        <f t="shared" si="17"/>
        <v>0.25</v>
      </c>
      <c r="AG179" s="381" t="s">
        <v>903</v>
      </c>
      <c r="AH179" s="301">
        <f t="shared" si="18"/>
        <v>0.15</v>
      </c>
      <c r="AI179" s="300">
        <f t="shared" si="19"/>
        <v>0.4</v>
      </c>
      <c r="AJ179" s="59">
        <f>IFERROR(IF(AD179="Probabilidad",(Q179-(+Q179*AI179)),IF(AD179="Impacto",Q179,"")),"")</f>
        <v>0.48</v>
      </c>
      <c r="AK179" s="59">
        <f>IFERROR(IF(AD179="Impacto",(W179-(+W179*AI179)),IF(AD179="Probabilidad",W179,"")),"")</f>
        <v>0.8</v>
      </c>
      <c r="AL179" s="10" t="s">
        <v>66</v>
      </c>
      <c r="AM179" s="10" t="s">
        <v>67</v>
      </c>
      <c r="AN179" s="10" t="s">
        <v>80</v>
      </c>
      <c r="AO179" s="951">
        <f>Q179</f>
        <v>0.8</v>
      </c>
      <c r="AP179" s="951">
        <f>IF(AJ179="","",MIN(AJ179:AJ184))</f>
        <v>0.28799999999999998</v>
      </c>
      <c r="AQ179" s="967" t="str">
        <f>IFERROR(IF(AP179="","",IF(AP179&lt;=0.2,"Muy Baja",IF(AP179&lt;=0.4,"Baja",IF(AP179&lt;=0.6,"Media",IF(AP179&lt;=0.8,"Alta","Muy Alta"))))),"")</f>
        <v>Baja</v>
      </c>
      <c r="AR179" s="951">
        <f>W179</f>
        <v>0.8</v>
      </c>
      <c r="AS179" s="951">
        <f>IF(AK179="","",MIN(AK179:AK184))</f>
        <v>0.8</v>
      </c>
      <c r="AT179" s="967" t="str">
        <f>IFERROR(IF(AS179="","",IF(AS179&lt;=0.2,"Leve",IF(AS179&lt;=0.4,"Menor",IF(AS179&lt;=0.6,"Moderado",IF(AS179&lt;=0.8,"Mayor","Catastrófico"))))),"")</f>
        <v>Mayor</v>
      </c>
      <c r="AU179" s="967" t="str">
        <f>Y179</f>
        <v>Alto</v>
      </c>
      <c r="AV179" s="967" t="str">
        <f>IFERROR(IF(OR(AND(AQ179="Muy Baja",AT179="Leve"),AND(AQ179="Muy Baja",AT179="Menor"),AND(AQ179="Baja",AT179="Leve")),"Bajo",IF(OR(AND(AQ179="Muy baja",AT179="Moderado"),AND(AQ179="Baja",AT179="Menor"),AND(AQ179="Baja",AT179="Moderado"),AND(AQ179="Media",AT179="Leve"),AND(AQ179="Media",AT179="Menor"),AND(AQ179="Media",AT179="Moderado"),AND(AQ179="Alta",AT179="Leve"),AND(AQ179="Alta",AT179="Menor")),"Moderado",IF(OR(AND(AQ179="Muy Baja",AT179="Mayor"),AND(AQ179="Baja",AT179="Mayor"),AND(AQ179="Media",AT179="Mayor"),AND(AQ179="Alta",AT179="Moderado"),AND(AQ179="Alta",AT179="Mayor"),AND(AQ179="Muy Alta",AT179="Leve"),AND(AQ179="Muy Alta",AT179="Menor"),AND(AQ179="Muy Alta",AT179="Moderado"),AND(AQ179="Muy Alta",AT179="Mayor")),"Alto",IF(OR(AND(AQ179="Muy Baja",AT179="Catastrófico"),AND(AQ179="Baja",AT179="Catastrófico"),AND(AQ179="Media",AT179="Catastrófico"),AND(AQ179="Alta",AT179="Catastrófico"),AND(AQ179="Muy Alta",AT179="Catastrófico")),"Extremo","")))),"")</f>
        <v>Alto</v>
      </c>
      <c r="AW179" s="802" t="s">
        <v>167</v>
      </c>
      <c r="AX179" s="1166" t="s">
        <v>1638</v>
      </c>
      <c r="AY179" s="1166" t="s">
        <v>1639</v>
      </c>
      <c r="AZ179" s="805" t="s">
        <v>982</v>
      </c>
      <c r="BA179" s="805" t="s">
        <v>1623</v>
      </c>
      <c r="BB179" s="1137" t="s">
        <v>1629</v>
      </c>
      <c r="BC179" s="1165"/>
      <c r="BD179" s="1165"/>
      <c r="BE179" s="1088"/>
      <c r="BF179" s="1088"/>
      <c r="BG179" s="1162"/>
      <c r="BH179" s="1162"/>
      <c r="BI179" s="1165"/>
      <c r="BJ179" s="1165"/>
      <c r="BK179" s="1165"/>
      <c r="BL179" s="1165"/>
    </row>
    <row r="180" spans="1:64" ht="71.25" thickBot="1" x14ac:dyDescent="0.3">
      <c r="A180" s="1056"/>
      <c r="B180" s="1059"/>
      <c r="C180" s="1062"/>
      <c r="D180" s="1013"/>
      <c r="E180" s="946"/>
      <c r="F180" s="1016"/>
      <c r="G180" s="1035"/>
      <c r="H180" s="1068"/>
      <c r="I180" s="1044"/>
      <c r="J180" s="983"/>
      <c r="K180" s="1002"/>
      <c r="L180" s="852"/>
      <c r="M180" s="852"/>
      <c r="N180" s="805"/>
      <c r="O180" s="971"/>
      <c r="P180" s="803"/>
      <c r="Q180" s="955"/>
      <c r="R180" s="803"/>
      <c r="S180" s="955"/>
      <c r="T180" s="803"/>
      <c r="U180" s="955"/>
      <c r="V180" s="958"/>
      <c r="W180" s="955"/>
      <c r="X180" s="955"/>
      <c r="Y180" s="968"/>
      <c r="Z180" s="74">
        <v>2</v>
      </c>
      <c r="AA180" s="76" t="s">
        <v>992</v>
      </c>
      <c r="AB180" s="383" t="s">
        <v>170</v>
      </c>
      <c r="AC180" s="298" t="s">
        <v>993</v>
      </c>
      <c r="AD180" s="384" t="str">
        <f t="shared" si="16"/>
        <v>Probabilidad</v>
      </c>
      <c r="AE180" s="383" t="s">
        <v>902</v>
      </c>
      <c r="AF180" s="302">
        <f t="shared" si="17"/>
        <v>0.25</v>
      </c>
      <c r="AG180" s="383" t="s">
        <v>903</v>
      </c>
      <c r="AH180" s="302">
        <f t="shared" si="18"/>
        <v>0.15</v>
      </c>
      <c r="AI180" s="315">
        <f t="shared" si="19"/>
        <v>0.4</v>
      </c>
      <c r="AJ180" s="69">
        <f>IFERROR(IF(AND(AD179="Probabilidad",AD180="Probabilidad"),(AJ179-(+AJ179*AI180)),IF(AD180="Probabilidad",(Q179-(+Q179*AI180)),IF(AD180="Impacto",AJ179,""))),"")</f>
        <v>0.28799999999999998</v>
      </c>
      <c r="AK180" s="69">
        <f>IFERROR(IF(AND(AD179="Impacto",AD180="Impacto"),(AK179-(+AK179*AI180)),IF(AD180="Impacto",(W179-(W179*AI180)),IF(AD180="Probabilidad",AK179,""))),"")</f>
        <v>0.8</v>
      </c>
      <c r="AL180" s="10" t="s">
        <v>66</v>
      </c>
      <c r="AM180" s="10" t="s">
        <v>67</v>
      </c>
      <c r="AN180" s="10" t="s">
        <v>80</v>
      </c>
      <c r="AO180" s="952"/>
      <c r="AP180" s="952"/>
      <c r="AQ180" s="968"/>
      <c r="AR180" s="952"/>
      <c r="AS180" s="952"/>
      <c r="AT180" s="968"/>
      <c r="AU180" s="968"/>
      <c r="AV180" s="968"/>
      <c r="AW180" s="803"/>
      <c r="AX180" s="808"/>
      <c r="AY180" s="808"/>
      <c r="AZ180" s="805"/>
      <c r="BA180" s="805"/>
      <c r="BB180" s="1137"/>
      <c r="BC180" s="1134"/>
      <c r="BD180" s="1134"/>
      <c r="BE180" s="1020"/>
      <c r="BF180" s="1020"/>
      <c r="BG180" s="1129"/>
      <c r="BH180" s="1142"/>
      <c r="BI180" s="1134"/>
      <c r="BJ180" s="1134"/>
      <c r="BK180" s="1134"/>
      <c r="BL180" s="1134"/>
    </row>
    <row r="181" spans="1:64" ht="21.75" customHeight="1" thickBot="1" x14ac:dyDescent="0.3">
      <c r="A181" s="1056"/>
      <c r="B181" s="1059"/>
      <c r="C181" s="1062"/>
      <c r="D181" s="1013"/>
      <c r="E181" s="946"/>
      <c r="F181" s="1016"/>
      <c r="G181" s="1035"/>
      <c r="H181" s="1068"/>
      <c r="I181" s="1044"/>
      <c r="J181" s="983"/>
      <c r="K181" s="1002"/>
      <c r="L181" s="852"/>
      <c r="M181" s="852"/>
      <c r="N181" s="805"/>
      <c r="O181" s="971"/>
      <c r="P181" s="803"/>
      <c r="Q181" s="955"/>
      <c r="R181" s="803"/>
      <c r="S181" s="955"/>
      <c r="T181" s="803"/>
      <c r="U181" s="955"/>
      <c r="V181" s="958"/>
      <c r="W181" s="955"/>
      <c r="X181" s="955"/>
      <c r="Y181" s="968"/>
      <c r="Z181" s="74">
        <v>3</v>
      </c>
      <c r="AA181" s="390"/>
      <c r="AB181" s="383"/>
      <c r="AC181" s="380"/>
      <c r="AD181" s="384" t="str">
        <f t="shared" si="16"/>
        <v/>
      </c>
      <c r="AE181" s="383"/>
      <c r="AF181" s="302" t="str">
        <f t="shared" si="17"/>
        <v/>
      </c>
      <c r="AG181" s="383"/>
      <c r="AH181" s="302" t="str">
        <f t="shared" si="18"/>
        <v/>
      </c>
      <c r="AI181" s="315" t="str">
        <f t="shared" si="19"/>
        <v/>
      </c>
      <c r="AJ181" s="69" t="str">
        <f>IFERROR(IF(AND(AD180="Probabilidad",AD181="Probabilidad"),(AJ180-(+AJ180*AI181)),IF(AND(AD180="Impacto",AD181="Probabilidad"),(AJ179-(+AJ179*AI181)),IF(AD181="Impacto",AJ180,""))),"")</f>
        <v/>
      </c>
      <c r="AK181" s="69" t="str">
        <f>IFERROR(IF(AND(AD180="Impacto",AD181="Impacto"),(AK180-(+AK180*AI181)),IF(AND(AD180="Probabilidad",AD181="Impacto"),(AK179-(+AK179*AI181)),IF(AD181="Probabilidad",AK180,""))),"")</f>
        <v/>
      </c>
      <c r="AL181" s="10"/>
      <c r="AM181" s="10"/>
      <c r="AN181" s="10"/>
      <c r="AO181" s="952"/>
      <c r="AP181" s="952"/>
      <c r="AQ181" s="968"/>
      <c r="AR181" s="952"/>
      <c r="AS181" s="952"/>
      <c r="AT181" s="968"/>
      <c r="AU181" s="968"/>
      <c r="AV181" s="968"/>
      <c r="AW181" s="803"/>
      <c r="AX181" s="808"/>
      <c r="AY181" s="808"/>
      <c r="AZ181" s="805"/>
      <c r="BA181" s="805"/>
      <c r="BB181" s="1137"/>
      <c r="BC181" s="1134"/>
      <c r="BD181" s="1134"/>
      <c r="BE181" s="1020"/>
      <c r="BF181" s="1020"/>
      <c r="BG181" s="1129"/>
      <c r="BH181" s="1142"/>
      <c r="BI181" s="1134"/>
      <c r="BJ181" s="1134"/>
      <c r="BK181" s="1134"/>
      <c r="BL181" s="1134"/>
    </row>
    <row r="182" spans="1:64" ht="21.75" customHeight="1" x14ac:dyDescent="0.25">
      <c r="A182" s="1056"/>
      <c r="B182" s="1059"/>
      <c r="C182" s="1062"/>
      <c r="D182" s="1013"/>
      <c r="E182" s="946"/>
      <c r="F182" s="1016"/>
      <c r="G182" s="1035"/>
      <c r="H182" s="1068"/>
      <c r="I182" s="1044"/>
      <c r="J182" s="983"/>
      <c r="K182" s="1002"/>
      <c r="L182" s="852"/>
      <c r="M182" s="852"/>
      <c r="N182" s="805"/>
      <c r="O182" s="971"/>
      <c r="P182" s="803"/>
      <c r="Q182" s="955"/>
      <c r="R182" s="803"/>
      <c r="S182" s="955"/>
      <c r="T182" s="803"/>
      <c r="U182" s="955"/>
      <c r="V182" s="958"/>
      <c r="W182" s="955"/>
      <c r="X182" s="955"/>
      <c r="Y182" s="968"/>
      <c r="Z182" s="74">
        <v>4</v>
      </c>
      <c r="AA182" s="390"/>
      <c r="AB182" s="383"/>
      <c r="AC182" s="380"/>
      <c r="AD182" s="384" t="str">
        <f t="shared" si="16"/>
        <v/>
      </c>
      <c r="AE182" s="383"/>
      <c r="AF182" s="302" t="str">
        <f t="shared" si="17"/>
        <v/>
      </c>
      <c r="AG182" s="383"/>
      <c r="AH182" s="302" t="str">
        <f t="shared" si="18"/>
        <v/>
      </c>
      <c r="AI182" s="315" t="str">
        <f t="shared" si="19"/>
        <v/>
      </c>
      <c r="AJ182" s="69" t="str">
        <f>IFERROR(IF(AND(AD181="Probabilidad",AD182="Probabilidad"),(AJ181-(+AJ181*AI182)),IF(AND(AD181="Impacto",AD182="Probabilidad"),(AJ180-(+AJ180*AI182)),IF(AD182="Impacto",AJ181,""))),"")</f>
        <v/>
      </c>
      <c r="AK182" s="69" t="str">
        <f>IFERROR(IF(AND(AD181="Impacto",AD182="Impacto"),(AK181-(+AK181*AI182)),IF(AND(AD181="Probabilidad",AD182="Impacto"),(AK180-(+AK180*AI182)),IF(AD182="Probabilidad",AK181,""))),"")</f>
        <v/>
      </c>
      <c r="AL182" s="10"/>
      <c r="AM182" s="10"/>
      <c r="AN182" s="10"/>
      <c r="AO182" s="952"/>
      <c r="AP182" s="952"/>
      <c r="AQ182" s="968"/>
      <c r="AR182" s="952"/>
      <c r="AS182" s="952"/>
      <c r="AT182" s="968"/>
      <c r="AU182" s="968"/>
      <c r="AV182" s="968"/>
      <c r="AW182" s="803"/>
      <c r="AX182" s="808"/>
      <c r="AY182" s="808"/>
      <c r="AZ182" s="805"/>
      <c r="BA182" s="805"/>
      <c r="BB182" s="1137"/>
      <c r="BC182" s="1134"/>
      <c r="BD182" s="1134"/>
      <c r="BE182" s="1020"/>
      <c r="BF182" s="1020"/>
      <c r="BG182" s="1129"/>
      <c r="BH182" s="1142"/>
      <c r="BI182" s="1134"/>
      <c r="BJ182" s="1134"/>
      <c r="BK182" s="1134"/>
      <c r="BL182" s="1134"/>
    </row>
    <row r="183" spans="1:64" ht="21.75" customHeight="1" x14ac:dyDescent="0.25">
      <c r="A183" s="1056"/>
      <c r="B183" s="1059"/>
      <c r="C183" s="1062"/>
      <c r="D183" s="1013"/>
      <c r="E183" s="946"/>
      <c r="F183" s="1016"/>
      <c r="G183" s="1035"/>
      <c r="H183" s="1068"/>
      <c r="I183" s="1044"/>
      <c r="J183" s="983"/>
      <c r="K183" s="1002"/>
      <c r="L183" s="852"/>
      <c r="M183" s="852"/>
      <c r="N183" s="805"/>
      <c r="O183" s="971"/>
      <c r="P183" s="803"/>
      <c r="Q183" s="955"/>
      <c r="R183" s="803"/>
      <c r="S183" s="955"/>
      <c r="T183" s="803"/>
      <c r="U183" s="955"/>
      <c r="V183" s="958"/>
      <c r="W183" s="955"/>
      <c r="X183" s="955"/>
      <c r="Y183" s="968"/>
      <c r="Z183" s="74">
        <v>5</v>
      </c>
      <c r="AA183" s="408"/>
      <c r="AB183" s="383"/>
      <c r="AC183" s="385"/>
      <c r="AD183" s="384" t="str">
        <f t="shared" si="16"/>
        <v/>
      </c>
      <c r="AE183" s="383"/>
      <c r="AF183" s="302" t="str">
        <f t="shared" si="17"/>
        <v/>
      </c>
      <c r="AG183" s="383"/>
      <c r="AH183" s="302" t="str">
        <f t="shared" si="18"/>
        <v/>
      </c>
      <c r="AI183" s="315" t="str">
        <f t="shared" si="19"/>
        <v/>
      </c>
      <c r="AJ183" s="69" t="str">
        <f>IFERROR(IF(AND(AD182="Probabilidad",AD183="Probabilidad"),(AJ182-(+AJ182*AI183)),IF(AND(AD182="Impacto",AD183="Probabilidad"),(AJ181-(+AJ181*AI183)),IF(AD183="Impacto",AJ182,""))),"")</f>
        <v/>
      </c>
      <c r="AK183" s="69" t="str">
        <f>IFERROR(IF(AND(AD182="Impacto",AD183="Impacto"),(AK182-(+AK182*AI183)),IF(AND(AD182="Probabilidad",AD183="Impacto"),(AK181-(+AK181*AI183)),IF(AD183="Probabilidad",AK182,""))),"")</f>
        <v/>
      </c>
      <c r="AL183" s="19"/>
      <c r="AM183" s="19"/>
      <c r="AN183" s="19"/>
      <c r="AO183" s="952"/>
      <c r="AP183" s="952"/>
      <c r="AQ183" s="968"/>
      <c r="AR183" s="952"/>
      <c r="AS183" s="952"/>
      <c r="AT183" s="968"/>
      <c r="AU183" s="968"/>
      <c r="AV183" s="968"/>
      <c r="AW183" s="803"/>
      <c r="AX183" s="808"/>
      <c r="AY183" s="808"/>
      <c r="AZ183" s="805"/>
      <c r="BA183" s="805"/>
      <c r="BB183" s="1137"/>
      <c r="BC183" s="1134"/>
      <c r="BD183" s="1134"/>
      <c r="BE183" s="1020"/>
      <c r="BF183" s="1020"/>
      <c r="BG183" s="1129"/>
      <c r="BH183" s="1142"/>
      <c r="BI183" s="1134"/>
      <c r="BJ183" s="1134"/>
      <c r="BK183" s="1134"/>
      <c r="BL183" s="1134"/>
    </row>
    <row r="184" spans="1:64" ht="21.75" customHeight="1" thickBot="1" x14ac:dyDescent="0.3">
      <c r="A184" s="1056"/>
      <c r="B184" s="1059"/>
      <c r="C184" s="1062"/>
      <c r="D184" s="1014"/>
      <c r="E184" s="947"/>
      <c r="F184" s="1017"/>
      <c r="G184" s="1036"/>
      <c r="H184" s="1069"/>
      <c r="I184" s="1045"/>
      <c r="J184" s="984"/>
      <c r="K184" s="1003"/>
      <c r="L184" s="960"/>
      <c r="M184" s="960"/>
      <c r="N184" s="806"/>
      <c r="O184" s="972"/>
      <c r="P184" s="847"/>
      <c r="Q184" s="956"/>
      <c r="R184" s="847"/>
      <c r="S184" s="956"/>
      <c r="T184" s="847"/>
      <c r="U184" s="956"/>
      <c r="V184" s="959"/>
      <c r="W184" s="956"/>
      <c r="X184" s="956"/>
      <c r="Y184" s="969"/>
      <c r="Z184" s="75">
        <v>6</v>
      </c>
      <c r="AA184" s="410"/>
      <c r="AB184" s="388"/>
      <c r="AC184" s="387"/>
      <c r="AD184" s="389" t="str">
        <f t="shared" si="16"/>
        <v/>
      </c>
      <c r="AE184" s="388"/>
      <c r="AF184" s="303" t="str">
        <f t="shared" si="17"/>
        <v/>
      </c>
      <c r="AG184" s="388"/>
      <c r="AH184" s="303" t="str">
        <f t="shared" si="18"/>
        <v/>
      </c>
      <c r="AI184" s="61" t="str">
        <f t="shared" si="19"/>
        <v/>
      </c>
      <c r="AJ184" s="69" t="str">
        <f>IFERROR(IF(AND(AD183="Probabilidad",AD184="Probabilidad"),(AJ183-(+AJ183*AI184)),IF(AND(AD183="Impacto",AD184="Probabilidad"),(AJ182-(+AJ182*AI184)),IF(AD184="Impacto",AJ183,""))),"")</f>
        <v/>
      </c>
      <c r="AK184" s="69" t="str">
        <f>IFERROR(IF(AND(AD183="Impacto",AD184="Impacto"),(AK183-(+AK183*AI184)),IF(AND(AD183="Probabilidad",AD184="Impacto"),(AK182-(+AK182*AI184)),IF(AD184="Probabilidad",AK183,""))),"")</f>
        <v/>
      </c>
      <c r="AL184" s="20"/>
      <c r="AM184" s="20"/>
      <c r="AN184" s="20"/>
      <c r="AO184" s="953"/>
      <c r="AP184" s="953"/>
      <c r="AQ184" s="969"/>
      <c r="AR184" s="953"/>
      <c r="AS184" s="953"/>
      <c r="AT184" s="969"/>
      <c r="AU184" s="969"/>
      <c r="AV184" s="969"/>
      <c r="AW184" s="847"/>
      <c r="AX184" s="808"/>
      <c r="AY184" s="808"/>
      <c r="AZ184" s="805"/>
      <c r="BA184" s="805"/>
      <c r="BB184" s="1137"/>
      <c r="BC184" s="1134"/>
      <c r="BD184" s="1134"/>
      <c r="BE184" s="1020"/>
      <c r="BF184" s="1020"/>
      <c r="BG184" s="1129"/>
      <c r="BH184" s="1142"/>
      <c r="BI184" s="1134"/>
      <c r="BJ184" s="1134"/>
      <c r="BK184" s="1134"/>
      <c r="BL184" s="1134"/>
    </row>
    <row r="185" spans="1:64" ht="120.75" customHeight="1" thickBot="1" x14ac:dyDescent="0.3">
      <c r="A185" s="1056"/>
      <c r="B185" s="1059"/>
      <c r="C185" s="1062"/>
      <c r="D185" s="1012" t="s">
        <v>840</v>
      </c>
      <c r="E185" s="945" t="s">
        <v>125</v>
      </c>
      <c r="F185" s="1015">
        <v>22</v>
      </c>
      <c r="G185" s="1034" t="s">
        <v>1636</v>
      </c>
      <c r="H185" s="1067" t="s">
        <v>99</v>
      </c>
      <c r="I185" s="1043" t="s">
        <v>1640</v>
      </c>
      <c r="J185" s="982" t="s">
        <v>16</v>
      </c>
      <c r="K185" s="1001" t="str">
        <f>CONCATENATE(" *",[24]Árbol_G!C290," *",[24]Árbol_G!E290," *",[24]Árbol_G!G290)</f>
        <v xml:space="preserve"> * * *</v>
      </c>
      <c r="L185" s="851" t="s">
        <v>987</v>
      </c>
      <c r="M185" s="851" t="s">
        <v>988</v>
      </c>
      <c r="N185" s="804"/>
      <c r="O185" s="970"/>
      <c r="P185" s="802" t="s">
        <v>72</v>
      </c>
      <c r="Q185" s="954">
        <f>IF(P185="Muy Alta",100%,IF(P185="Alta",80%,IF(P185="Media",60%,IF(P185="Baja",40%,IF(P185="Muy Baja",20%,"")))))</f>
        <v>0.8</v>
      </c>
      <c r="R185" s="802" t="s">
        <v>11</v>
      </c>
      <c r="S185" s="954">
        <f>IF(R185="Catastrófico",100%,IF(R185="Mayor",80%,IF(R185="Moderado",60%,IF(R185="Menor",40%,IF(R185="Leve",20%,"")))))</f>
        <v>0.8</v>
      </c>
      <c r="T185" s="802" t="s">
        <v>10</v>
      </c>
      <c r="U185" s="954">
        <f>IF(T185="Catastrófico",100%,IF(T185="Mayor",80%,IF(T185="Moderado",60%,IF(T185="Menor",40%,IF(T185="Leve",20%,"")))))</f>
        <v>0.6</v>
      </c>
      <c r="V185" s="957" t="str">
        <f>IF(W185=100%,"Catastrófico",IF(W185=80%,"Mayor",IF(W185=60%,"Moderado",IF(W185=40%,"Menor",IF(W185=20%,"Leve","")))))</f>
        <v>Mayor</v>
      </c>
      <c r="W185" s="954">
        <f>IF(AND(S185="",U185=""),"",MAX(S185,U185))</f>
        <v>0.8</v>
      </c>
      <c r="X185" s="954" t="str">
        <f>CONCATENATE(P185,V185)</f>
        <v>AltaMayor</v>
      </c>
      <c r="Y185" s="967" t="str">
        <f>IF(X185="Muy AltaLeve","Alto",IF(X185="Muy AltaMenor","Alto",IF(X185="Muy AltaModerado","Alto",IF(X185="Muy AltaMayor","Alto",IF(X185="Muy AltaCatastrófico","Extremo",IF(X185="AltaLeve","Moderado",IF(X185="AltaMenor","Moderado",IF(X185="AltaModerado","Alto",IF(X185="AltaMayor","Alto",IF(X185="AltaCatastrófico","Extremo",IF(X185="MediaLeve","Moderado",IF(X185="MediaMenor","Moderado",IF(X185="MediaModerado","Moderado",IF(X185="MediaMayor","Alto",IF(X185="MediaCatastrófico","Extremo",IF(X185="BajaLeve","Bajo",IF(X185="BajaMenor","Moderado",IF(X185="BajaModerado","Moderado",IF(X185="BajaMayor","Alto",IF(X185="BajaCatastrófico","Extremo",IF(X185="Muy BajaLeve","Bajo",IF(X185="Muy BajaMenor","Bajo",IF(X185="Muy BajaModerado","Moderado",IF(X185="Muy BajaMayor","Alto",IF(X185="Muy BajaCatastrófico","Extremo","")))))))))))))))))))))))))</f>
        <v>Alto</v>
      </c>
      <c r="Z185" s="73">
        <v>1</v>
      </c>
      <c r="AA185" s="77" t="s">
        <v>991</v>
      </c>
      <c r="AB185" s="381" t="s">
        <v>165</v>
      </c>
      <c r="AC185" s="298" t="s">
        <v>869</v>
      </c>
      <c r="AD185" s="382" t="str">
        <f t="shared" si="16"/>
        <v>Probabilidad</v>
      </c>
      <c r="AE185" s="381" t="s">
        <v>902</v>
      </c>
      <c r="AF185" s="301">
        <f t="shared" si="17"/>
        <v>0.25</v>
      </c>
      <c r="AG185" s="381" t="s">
        <v>903</v>
      </c>
      <c r="AH185" s="301">
        <f t="shared" si="18"/>
        <v>0.15</v>
      </c>
      <c r="AI185" s="300">
        <f t="shared" si="19"/>
        <v>0.4</v>
      </c>
      <c r="AJ185" s="59">
        <f>IFERROR(IF(AD185="Probabilidad",(Q185-(+Q185*AI185)),IF(AD185="Impacto",Q185,"")),"")</f>
        <v>0.48</v>
      </c>
      <c r="AK185" s="59">
        <f>IFERROR(IF(AD185="Impacto",(W185-(+W185*AI185)),IF(AD185="Probabilidad",W185,"")),"")</f>
        <v>0.8</v>
      </c>
      <c r="AL185" s="10" t="s">
        <v>66</v>
      </c>
      <c r="AM185" s="10" t="s">
        <v>67</v>
      </c>
      <c r="AN185" s="10" t="s">
        <v>80</v>
      </c>
      <c r="AO185" s="951">
        <f>Q185</f>
        <v>0.8</v>
      </c>
      <c r="AP185" s="951">
        <f>IF(AJ185="","",MIN(AJ185:AJ190))</f>
        <v>0.24</v>
      </c>
      <c r="AQ185" s="967" t="str">
        <f>IFERROR(IF(AP185="","",IF(AP185&lt;=0.2,"Muy Baja",IF(AP185&lt;=0.4,"Baja",IF(AP185&lt;=0.6,"Media",IF(AP185&lt;=0.8,"Alta","Muy Alta"))))),"")</f>
        <v>Baja</v>
      </c>
      <c r="AR185" s="951">
        <f>W185</f>
        <v>0.8</v>
      </c>
      <c r="AS185" s="951">
        <f>IF(AK185="","",MIN(AK185:AK190))</f>
        <v>0.60000000000000009</v>
      </c>
      <c r="AT185" s="967" t="str">
        <f>IFERROR(IF(AS185="","",IF(AS185&lt;=0.2,"Leve",IF(AS185&lt;=0.4,"Menor",IF(AS185&lt;=0.6,"Moderado",IF(AS185&lt;=0.8,"Mayor","Catastrófico"))))),"")</f>
        <v>Moderado</v>
      </c>
      <c r="AU185" s="967" t="str">
        <f>Y185</f>
        <v>Alto</v>
      </c>
      <c r="AV185" s="967" t="str">
        <f>IFERROR(IF(OR(AND(AQ185="Muy Baja",AT185="Leve"),AND(AQ185="Muy Baja",AT185="Menor"),AND(AQ185="Baja",AT185="Leve")),"Bajo",IF(OR(AND(AQ185="Muy baja",AT185="Moderado"),AND(AQ185="Baja",AT185="Menor"),AND(AQ185="Baja",AT185="Moderado"),AND(AQ185="Media",AT185="Leve"),AND(AQ185="Media",AT185="Menor"),AND(AQ185="Media",AT185="Moderado"),AND(AQ185="Alta",AT185="Leve"),AND(AQ185="Alta",AT185="Menor")),"Moderado",IF(OR(AND(AQ185="Muy Baja",AT185="Mayor"),AND(AQ185="Baja",AT185="Mayor"),AND(AQ185="Media",AT185="Mayor"),AND(AQ185="Alta",AT185="Moderado"),AND(AQ185="Alta",AT185="Mayor"),AND(AQ185="Muy Alta",AT185="Leve"),AND(AQ185="Muy Alta",AT185="Menor"),AND(AQ185="Muy Alta",AT185="Moderado"),AND(AQ185="Muy Alta",AT185="Mayor")),"Alto",IF(OR(AND(AQ185="Muy Baja",AT185="Catastrófico"),AND(AQ185="Baja",AT185="Catastrófico"),AND(AQ185="Media",AT185="Catastrófico"),AND(AQ185="Alta",AT185="Catastrófico"),AND(AQ185="Muy Alta",AT185="Catastrófico")),"Extremo","")))),"")</f>
        <v>Moderado</v>
      </c>
      <c r="AW185" s="802" t="s">
        <v>167</v>
      </c>
      <c r="AX185" s="1166" t="s">
        <v>1638</v>
      </c>
      <c r="AY185" s="1166" t="s">
        <v>1639</v>
      </c>
      <c r="AZ185" s="805" t="s">
        <v>982</v>
      </c>
      <c r="BA185" s="805" t="s">
        <v>1623</v>
      </c>
      <c r="BB185" s="1137" t="s">
        <v>1629</v>
      </c>
      <c r="BC185" s="1165"/>
      <c r="BD185" s="1162"/>
      <c r="BE185" s="1088"/>
      <c r="BF185" s="1088"/>
      <c r="BG185" s="1162"/>
      <c r="BH185" s="1162"/>
      <c r="BI185" s="1165"/>
      <c r="BJ185" s="1165"/>
      <c r="BK185" s="1165"/>
      <c r="BL185" s="1165"/>
    </row>
    <row r="186" spans="1:64" ht="71.25" thickBot="1" x14ac:dyDescent="0.3">
      <c r="A186" s="1056"/>
      <c r="B186" s="1059"/>
      <c r="C186" s="1062"/>
      <c r="D186" s="1013"/>
      <c r="E186" s="946"/>
      <c r="F186" s="1016"/>
      <c r="G186" s="1035"/>
      <c r="H186" s="1068"/>
      <c r="I186" s="1044"/>
      <c r="J186" s="983"/>
      <c r="K186" s="1002"/>
      <c r="L186" s="852"/>
      <c r="M186" s="852"/>
      <c r="N186" s="805"/>
      <c r="O186" s="971"/>
      <c r="P186" s="803"/>
      <c r="Q186" s="955"/>
      <c r="R186" s="803"/>
      <c r="S186" s="955"/>
      <c r="T186" s="803"/>
      <c r="U186" s="955"/>
      <c r="V186" s="958"/>
      <c r="W186" s="955"/>
      <c r="X186" s="955"/>
      <c r="Y186" s="968"/>
      <c r="Z186" s="74">
        <v>2</v>
      </c>
      <c r="AA186" s="408" t="s">
        <v>1010</v>
      </c>
      <c r="AB186" s="383" t="s">
        <v>170</v>
      </c>
      <c r="AC186" s="385" t="s">
        <v>993</v>
      </c>
      <c r="AD186" s="384" t="str">
        <f t="shared" si="16"/>
        <v>Probabilidad</v>
      </c>
      <c r="AE186" s="383" t="s">
        <v>902</v>
      </c>
      <c r="AF186" s="302">
        <f t="shared" si="17"/>
        <v>0.25</v>
      </c>
      <c r="AG186" s="383" t="s">
        <v>65</v>
      </c>
      <c r="AH186" s="302">
        <f t="shared" si="18"/>
        <v>0.25</v>
      </c>
      <c r="AI186" s="315">
        <f t="shared" si="19"/>
        <v>0.5</v>
      </c>
      <c r="AJ186" s="69">
        <f>IFERROR(IF(AND(AD185="Probabilidad",AD186="Probabilidad"),(AJ185-(+AJ185*AI186)),IF(AD186="Probabilidad",(Q185-(+Q185*AI186)),IF(AD186="Impacto",AJ185,""))),"")</f>
        <v>0.24</v>
      </c>
      <c r="AK186" s="69">
        <f>IFERROR(IF(AND(AD185="Impacto",AD186="Impacto"),(AK185-(+AK185*AI186)),IF(AD186="Impacto",(W185-(W185*AI186)),IF(AD186="Probabilidad",AK185,""))),"")</f>
        <v>0.8</v>
      </c>
      <c r="AL186" s="10" t="s">
        <v>66</v>
      </c>
      <c r="AM186" s="10" t="s">
        <v>67</v>
      </c>
      <c r="AN186" s="10" t="s">
        <v>80</v>
      </c>
      <c r="AO186" s="952"/>
      <c r="AP186" s="952"/>
      <c r="AQ186" s="968"/>
      <c r="AR186" s="952"/>
      <c r="AS186" s="952"/>
      <c r="AT186" s="968"/>
      <c r="AU186" s="968"/>
      <c r="AV186" s="968"/>
      <c r="AW186" s="803"/>
      <c r="AX186" s="808"/>
      <c r="AY186" s="808"/>
      <c r="AZ186" s="805"/>
      <c r="BA186" s="805"/>
      <c r="BB186" s="1137"/>
      <c r="BC186" s="1134"/>
      <c r="BD186" s="1129"/>
      <c r="BE186" s="1020"/>
      <c r="BF186" s="1020"/>
      <c r="BG186" s="1129"/>
      <c r="BH186" s="1142"/>
      <c r="BI186" s="1134"/>
      <c r="BJ186" s="1134"/>
      <c r="BK186" s="1134"/>
      <c r="BL186" s="1134"/>
    </row>
    <row r="187" spans="1:64" ht="75.75" thickBot="1" x14ac:dyDescent="0.3">
      <c r="A187" s="1056"/>
      <c r="B187" s="1059"/>
      <c r="C187" s="1062"/>
      <c r="D187" s="1013"/>
      <c r="E187" s="946"/>
      <c r="F187" s="1016"/>
      <c r="G187" s="1035"/>
      <c r="H187" s="1068"/>
      <c r="I187" s="1044"/>
      <c r="J187" s="983"/>
      <c r="K187" s="1002"/>
      <c r="L187" s="852"/>
      <c r="M187" s="852"/>
      <c r="N187" s="805"/>
      <c r="O187" s="971"/>
      <c r="P187" s="803"/>
      <c r="Q187" s="955"/>
      <c r="R187" s="803"/>
      <c r="S187" s="955"/>
      <c r="T187" s="803"/>
      <c r="U187" s="955"/>
      <c r="V187" s="958"/>
      <c r="W187" s="955"/>
      <c r="X187" s="955"/>
      <c r="Y187" s="968"/>
      <c r="Z187" s="74">
        <v>3</v>
      </c>
      <c r="AA187" s="76" t="s">
        <v>995</v>
      </c>
      <c r="AB187" s="383" t="s">
        <v>170</v>
      </c>
      <c r="AC187" s="298" t="s">
        <v>993</v>
      </c>
      <c r="AD187" s="384" t="str">
        <f t="shared" si="16"/>
        <v>Impacto</v>
      </c>
      <c r="AE187" s="383" t="s">
        <v>908</v>
      </c>
      <c r="AF187" s="302">
        <f t="shared" si="17"/>
        <v>0.1</v>
      </c>
      <c r="AG187" s="383" t="s">
        <v>903</v>
      </c>
      <c r="AH187" s="302">
        <f t="shared" si="18"/>
        <v>0.15</v>
      </c>
      <c r="AI187" s="315">
        <f t="shared" si="19"/>
        <v>0.25</v>
      </c>
      <c r="AJ187" s="69">
        <f>IFERROR(IF(AND(AD186="Probabilidad",AD187="Probabilidad"),(AJ186-(+AJ186*AI187)),IF(AND(AD186="Impacto",AD187="Probabilidad"),(AJ185-(+AJ185*AI187)),IF(AD187="Impacto",AJ186,""))),"")</f>
        <v>0.24</v>
      </c>
      <c r="AK187" s="69">
        <f>IFERROR(IF(AND(AD186="Impacto",AD187="Impacto"),(AK186-(+AK186*AI187)),IF(AND(AD186="Probabilidad",AD187="Impacto"),(AK185-(+AK185*AI187)),IF(AD187="Probabilidad",AK186,""))),"")</f>
        <v>0.60000000000000009</v>
      </c>
      <c r="AL187" s="10" t="s">
        <v>66</v>
      </c>
      <c r="AM187" s="10" t="s">
        <v>67</v>
      </c>
      <c r="AN187" s="10" t="s">
        <v>80</v>
      </c>
      <c r="AO187" s="952"/>
      <c r="AP187" s="952"/>
      <c r="AQ187" s="968"/>
      <c r="AR187" s="952"/>
      <c r="AS187" s="952"/>
      <c r="AT187" s="968"/>
      <c r="AU187" s="968"/>
      <c r="AV187" s="968"/>
      <c r="AW187" s="803"/>
      <c r="AX187" s="808"/>
      <c r="AY187" s="808"/>
      <c r="AZ187" s="805"/>
      <c r="BA187" s="805"/>
      <c r="BB187" s="1137"/>
      <c r="BC187" s="1134"/>
      <c r="BD187" s="1129"/>
      <c r="BE187" s="1020"/>
      <c r="BF187" s="1020"/>
      <c r="BG187" s="1129"/>
      <c r="BH187" s="1142"/>
      <c r="BI187" s="1134"/>
      <c r="BJ187" s="1134"/>
      <c r="BK187" s="1134"/>
      <c r="BL187" s="1134"/>
    </row>
    <row r="188" spans="1:64" x14ac:dyDescent="0.25">
      <c r="A188" s="1056"/>
      <c r="B188" s="1059"/>
      <c r="C188" s="1062"/>
      <c r="D188" s="1013"/>
      <c r="E188" s="946"/>
      <c r="F188" s="1016"/>
      <c r="G188" s="1035"/>
      <c r="H188" s="1068"/>
      <c r="I188" s="1044"/>
      <c r="J188" s="983"/>
      <c r="K188" s="1002"/>
      <c r="L188" s="852"/>
      <c r="M188" s="852"/>
      <c r="N188" s="805"/>
      <c r="O188" s="971"/>
      <c r="P188" s="803"/>
      <c r="Q188" s="955"/>
      <c r="R188" s="803"/>
      <c r="S188" s="955"/>
      <c r="T188" s="803"/>
      <c r="U188" s="955"/>
      <c r="V188" s="958"/>
      <c r="W188" s="955"/>
      <c r="X188" s="955"/>
      <c r="Y188" s="968"/>
      <c r="Z188" s="74">
        <v>4</v>
      </c>
      <c r="AA188" s="390"/>
      <c r="AB188" s="383"/>
      <c r="AC188" s="380"/>
      <c r="AD188" s="384" t="str">
        <f t="shared" si="16"/>
        <v/>
      </c>
      <c r="AE188" s="383"/>
      <c r="AF188" s="302" t="str">
        <f t="shared" si="17"/>
        <v/>
      </c>
      <c r="AG188" s="383"/>
      <c r="AH188" s="302" t="str">
        <f t="shared" si="18"/>
        <v/>
      </c>
      <c r="AI188" s="315" t="str">
        <f t="shared" si="19"/>
        <v/>
      </c>
      <c r="AJ188" s="69" t="str">
        <f>IFERROR(IF(AND(AD187="Probabilidad",AD188="Probabilidad"),(AJ187-(+AJ187*AI188)),IF(AND(AD187="Impacto",AD188="Probabilidad"),(AJ186-(+AJ186*AI188)),IF(AD188="Impacto",AJ187,""))),"")</f>
        <v/>
      </c>
      <c r="AK188" s="69" t="str">
        <f>IFERROR(IF(AND(AD187="Impacto",AD188="Impacto"),(AK187-(+AK187*AI188)),IF(AND(AD187="Probabilidad",AD188="Impacto"),(AK186-(+AK186*AI188)),IF(AD188="Probabilidad",AK187,""))),"")</f>
        <v/>
      </c>
      <c r="AL188" s="10"/>
      <c r="AM188" s="10"/>
      <c r="AN188" s="10"/>
      <c r="AO188" s="952"/>
      <c r="AP188" s="952"/>
      <c r="AQ188" s="968"/>
      <c r="AR188" s="952"/>
      <c r="AS188" s="952"/>
      <c r="AT188" s="968"/>
      <c r="AU188" s="968"/>
      <c r="AV188" s="968"/>
      <c r="AW188" s="803"/>
      <c r="AX188" s="808"/>
      <c r="AY188" s="808"/>
      <c r="AZ188" s="805"/>
      <c r="BA188" s="805"/>
      <c r="BB188" s="1137"/>
      <c r="BC188" s="1134"/>
      <c r="BD188" s="1129"/>
      <c r="BE188" s="1020"/>
      <c r="BF188" s="1020"/>
      <c r="BG188" s="1129"/>
      <c r="BH188" s="1142"/>
      <c r="BI188" s="1134"/>
      <c r="BJ188" s="1134"/>
      <c r="BK188" s="1134"/>
      <c r="BL188" s="1134"/>
    </row>
    <row r="189" spans="1:64" x14ac:dyDescent="0.25">
      <c r="A189" s="1056"/>
      <c r="B189" s="1059"/>
      <c r="C189" s="1062"/>
      <c r="D189" s="1013"/>
      <c r="E189" s="946"/>
      <c r="F189" s="1016"/>
      <c r="G189" s="1035"/>
      <c r="H189" s="1068"/>
      <c r="I189" s="1044"/>
      <c r="J189" s="983"/>
      <c r="K189" s="1002"/>
      <c r="L189" s="852"/>
      <c r="M189" s="852"/>
      <c r="N189" s="805"/>
      <c r="O189" s="971"/>
      <c r="P189" s="803"/>
      <c r="Q189" s="955"/>
      <c r="R189" s="803"/>
      <c r="S189" s="955"/>
      <c r="T189" s="803"/>
      <c r="U189" s="955"/>
      <c r="V189" s="958"/>
      <c r="W189" s="955"/>
      <c r="X189" s="955"/>
      <c r="Y189" s="968"/>
      <c r="Z189" s="74">
        <v>5</v>
      </c>
      <c r="AA189" s="408"/>
      <c r="AB189" s="383"/>
      <c r="AC189" s="385"/>
      <c r="AD189" s="384" t="str">
        <f t="shared" si="16"/>
        <v/>
      </c>
      <c r="AE189" s="383"/>
      <c r="AF189" s="302" t="str">
        <f t="shared" si="17"/>
        <v/>
      </c>
      <c r="AG189" s="383"/>
      <c r="AH189" s="302" t="str">
        <f t="shared" si="18"/>
        <v/>
      </c>
      <c r="AI189" s="315" t="str">
        <f t="shared" si="19"/>
        <v/>
      </c>
      <c r="AJ189" s="69" t="str">
        <f>IFERROR(IF(AND(AD188="Probabilidad",AD189="Probabilidad"),(AJ188-(+AJ188*AI189)),IF(AND(AD188="Impacto",AD189="Probabilidad"),(AJ187-(+AJ187*AI189)),IF(AD189="Impacto",AJ188,""))),"")</f>
        <v/>
      </c>
      <c r="AK189" s="69" t="str">
        <f>IFERROR(IF(AND(AD188="Impacto",AD189="Impacto"),(AK188-(+AK188*AI189)),IF(AND(AD188="Probabilidad",AD189="Impacto"),(AK187-(+AK187*AI189)),IF(AD189="Probabilidad",AK188,""))),"")</f>
        <v/>
      </c>
      <c r="AL189" s="19"/>
      <c r="AM189" s="19"/>
      <c r="AN189" s="19"/>
      <c r="AO189" s="952"/>
      <c r="AP189" s="952"/>
      <c r="AQ189" s="968"/>
      <c r="AR189" s="952"/>
      <c r="AS189" s="952"/>
      <c r="AT189" s="968"/>
      <c r="AU189" s="968"/>
      <c r="AV189" s="968"/>
      <c r="AW189" s="803"/>
      <c r="AX189" s="808"/>
      <c r="AY189" s="808"/>
      <c r="AZ189" s="805"/>
      <c r="BA189" s="805"/>
      <c r="BB189" s="1137"/>
      <c r="BC189" s="1134"/>
      <c r="BD189" s="1129"/>
      <c r="BE189" s="1020"/>
      <c r="BF189" s="1020"/>
      <c r="BG189" s="1129"/>
      <c r="BH189" s="1142"/>
      <c r="BI189" s="1134"/>
      <c r="BJ189" s="1134"/>
      <c r="BK189" s="1134"/>
      <c r="BL189" s="1134"/>
    </row>
    <row r="190" spans="1:64" ht="15.75" thickBot="1" x14ac:dyDescent="0.3">
      <c r="A190" s="1056"/>
      <c r="B190" s="1059"/>
      <c r="C190" s="1062"/>
      <c r="D190" s="1014"/>
      <c r="E190" s="947"/>
      <c r="F190" s="1017"/>
      <c r="G190" s="1036"/>
      <c r="H190" s="1069"/>
      <c r="I190" s="1045"/>
      <c r="J190" s="984"/>
      <c r="K190" s="1003"/>
      <c r="L190" s="960"/>
      <c r="M190" s="960"/>
      <c r="N190" s="806"/>
      <c r="O190" s="972"/>
      <c r="P190" s="847"/>
      <c r="Q190" s="956"/>
      <c r="R190" s="847"/>
      <c r="S190" s="956"/>
      <c r="T190" s="847"/>
      <c r="U190" s="956"/>
      <c r="V190" s="959"/>
      <c r="W190" s="956"/>
      <c r="X190" s="956"/>
      <c r="Y190" s="969"/>
      <c r="Z190" s="75">
        <v>6</v>
      </c>
      <c r="AA190" s="410"/>
      <c r="AB190" s="388"/>
      <c r="AC190" s="387"/>
      <c r="AD190" s="391" t="str">
        <f t="shared" si="16"/>
        <v/>
      </c>
      <c r="AE190" s="388"/>
      <c r="AF190" s="303" t="str">
        <f t="shared" si="17"/>
        <v/>
      </c>
      <c r="AG190" s="388"/>
      <c r="AH190" s="303" t="str">
        <f t="shared" si="18"/>
        <v/>
      </c>
      <c r="AI190" s="61" t="str">
        <f t="shared" si="19"/>
        <v/>
      </c>
      <c r="AJ190" s="63" t="str">
        <f>IFERROR(IF(AND(AD189="Probabilidad",AD190="Probabilidad"),(AJ189-(+AJ189*AI190)),IF(AND(AD189="Impacto",AD190="Probabilidad"),(AJ188-(+AJ188*AI190)),IF(AD190="Impacto",AJ189,""))),"")</f>
        <v/>
      </c>
      <c r="AK190" s="63" t="str">
        <f>IFERROR(IF(AND(AD189="Impacto",AD190="Impacto"),(AK189-(+AK189*AI190)),IF(AND(AD189="Probabilidad",AD190="Impacto"),(AK188-(+AK188*AI190)),IF(AD190="Probabilidad",AK189,""))),"")</f>
        <v/>
      </c>
      <c r="AL190" s="20"/>
      <c r="AM190" s="20"/>
      <c r="AN190" s="20"/>
      <c r="AO190" s="953"/>
      <c r="AP190" s="953"/>
      <c r="AQ190" s="969"/>
      <c r="AR190" s="953"/>
      <c r="AS190" s="953"/>
      <c r="AT190" s="969"/>
      <c r="AU190" s="969"/>
      <c r="AV190" s="969"/>
      <c r="AW190" s="847"/>
      <c r="AX190" s="808"/>
      <c r="AY190" s="808"/>
      <c r="AZ190" s="805"/>
      <c r="BA190" s="805"/>
      <c r="BB190" s="1137"/>
      <c r="BC190" s="1134"/>
      <c r="BD190" s="1129"/>
      <c r="BE190" s="1020"/>
      <c r="BF190" s="1020"/>
      <c r="BG190" s="1129"/>
      <c r="BH190" s="1142"/>
      <c r="BI190" s="1134"/>
      <c r="BJ190" s="1134"/>
      <c r="BK190" s="1134"/>
      <c r="BL190" s="1134"/>
    </row>
    <row r="191" spans="1:64" ht="120.75" customHeight="1" thickBot="1" x14ac:dyDescent="0.3">
      <c r="A191" s="1056"/>
      <c r="B191" s="1059"/>
      <c r="C191" s="1062"/>
      <c r="D191" s="1012" t="s">
        <v>840</v>
      </c>
      <c r="E191" s="945" t="s">
        <v>125</v>
      </c>
      <c r="F191" s="1015">
        <v>23</v>
      </c>
      <c r="G191" s="851" t="s">
        <v>1641</v>
      </c>
      <c r="H191" s="802" t="s">
        <v>98</v>
      </c>
      <c r="I191" s="1043" t="s">
        <v>1642</v>
      </c>
      <c r="J191" s="982" t="s">
        <v>16</v>
      </c>
      <c r="K191" s="1001" t="str">
        <f>CONCATENATE(" *",[24]Árbol_G!C307," *",[24]Árbol_G!E307," *",[24]Árbol_G!G307)</f>
        <v xml:space="preserve"> * * *</v>
      </c>
      <c r="L191" s="851" t="s">
        <v>987</v>
      </c>
      <c r="M191" s="851" t="s">
        <v>988</v>
      </c>
      <c r="N191" s="804"/>
      <c r="O191" s="970"/>
      <c r="P191" s="802" t="s">
        <v>62</v>
      </c>
      <c r="Q191" s="954">
        <f>IF(P191="Muy Alta",100%,IF(P191="Alta",80%,IF(P191="Media",60%,IF(P191="Baja",40%,IF(P191="Muy Baja",20%,"")))))</f>
        <v>0.6</v>
      </c>
      <c r="R191" s="802" t="s">
        <v>11</v>
      </c>
      <c r="S191" s="954">
        <f>IF(R191="Catastrófico",100%,IF(R191="Mayor",80%,IF(R191="Moderado",60%,IF(R191="Menor",40%,IF(R191="Leve",20%,"")))))</f>
        <v>0.8</v>
      </c>
      <c r="T191" s="802" t="s">
        <v>10</v>
      </c>
      <c r="U191" s="954">
        <f>IF(T191="Catastrófico",100%,IF(T191="Mayor",80%,IF(T191="Moderado",60%,IF(T191="Menor",40%,IF(T191="Leve",20%,"")))))</f>
        <v>0.6</v>
      </c>
      <c r="V191" s="957" t="str">
        <f>IF(W191=100%,"Catastrófico",IF(W191=80%,"Mayor",IF(W191=60%,"Moderado",IF(W191=40%,"Menor",IF(W191=20%,"Leve","")))))</f>
        <v>Mayor</v>
      </c>
      <c r="W191" s="954">
        <f>IF(AND(S191="",U191=""),"",MAX(S191,U191))</f>
        <v>0.8</v>
      </c>
      <c r="X191" s="954" t="str">
        <f>CONCATENATE(P191,V191)</f>
        <v>MediaMayor</v>
      </c>
      <c r="Y191" s="967" t="str">
        <f>IF(X191="Muy AltaLeve","Alto",IF(X191="Muy AltaMenor","Alto",IF(X191="Muy AltaModerado","Alto",IF(X191="Muy AltaMayor","Alto",IF(X191="Muy AltaCatastrófico","Extremo",IF(X191="AltaLeve","Moderado",IF(X191="AltaMenor","Moderado",IF(X191="AltaModerado","Alto",IF(X191="AltaMayor","Alto",IF(X191="AltaCatastrófico","Extremo",IF(X191="MediaLeve","Moderado",IF(X191="MediaMenor","Moderado",IF(X191="MediaModerado","Moderado",IF(X191="MediaMayor","Alto",IF(X191="MediaCatastrófico","Extremo",IF(X191="BajaLeve","Bajo",IF(X191="BajaMenor","Moderado",IF(X191="BajaModerado","Moderado",IF(X191="BajaMayor","Alto",IF(X191="BajaCatastrófico","Extremo",IF(X191="Muy BajaLeve","Bajo",IF(X191="Muy BajaMenor","Bajo",IF(X191="Muy BajaModerado","Moderado",IF(X191="Muy BajaMayor","Alto",IF(X191="Muy BajaCatastrófico","Extremo","")))))))))))))))))))))))))</f>
        <v>Alto</v>
      </c>
      <c r="Z191" s="73">
        <v>1</v>
      </c>
      <c r="AA191" s="413" t="s">
        <v>991</v>
      </c>
      <c r="AB191" s="381" t="s">
        <v>165</v>
      </c>
      <c r="AC191" s="385" t="s">
        <v>869</v>
      </c>
      <c r="AD191" s="382" t="str">
        <f t="shared" si="16"/>
        <v>Probabilidad</v>
      </c>
      <c r="AE191" s="381" t="s">
        <v>902</v>
      </c>
      <c r="AF191" s="301">
        <f t="shared" si="17"/>
        <v>0.25</v>
      </c>
      <c r="AG191" s="381" t="s">
        <v>903</v>
      </c>
      <c r="AH191" s="301">
        <f t="shared" si="18"/>
        <v>0.15</v>
      </c>
      <c r="AI191" s="300">
        <f t="shared" si="19"/>
        <v>0.4</v>
      </c>
      <c r="AJ191" s="59">
        <f>IFERROR(IF(AD191="Probabilidad",(Q191-(+Q191*AI191)),IF(AD191="Impacto",Q191,"")),"")</f>
        <v>0.36</v>
      </c>
      <c r="AK191" s="59">
        <f>IFERROR(IF(AD191="Impacto",(W191-(+W191*AI191)),IF(AD191="Probabilidad",W191,"")),"")</f>
        <v>0.8</v>
      </c>
      <c r="AL191" s="10" t="s">
        <v>66</v>
      </c>
      <c r="AM191" s="10" t="s">
        <v>67</v>
      </c>
      <c r="AN191" s="10" t="s">
        <v>80</v>
      </c>
      <c r="AO191" s="951">
        <f>Q191</f>
        <v>0.6</v>
      </c>
      <c r="AP191" s="951">
        <f>IF(AJ191="","",MIN(AJ191:AJ196))</f>
        <v>0.216</v>
      </c>
      <c r="AQ191" s="967" t="str">
        <f>IFERROR(IF(AP191="","",IF(AP191&lt;=0.2,"Muy Baja",IF(AP191&lt;=0.4,"Baja",IF(AP191&lt;=0.6,"Media",IF(AP191&lt;=0.8,"Alta","Muy Alta"))))),"")</f>
        <v>Baja</v>
      </c>
      <c r="AR191" s="951">
        <f>W191</f>
        <v>0.8</v>
      </c>
      <c r="AS191" s="951">
        <f>IF(AK191="","",MIN(AK191:AK196))</f>
        <v>0.8</v>
      </c>
      <c r="AT191" s="967" t="str">
        <f>IFERROR(IF(AS191="","",IF(AS191&lt;=0.2,"Leve",IF(AS191&lt;=0.4,"Menor",IF(AS191&lt;=0.6,"Moderado",IF(AS191&lt;=0.8,"Mayor","Catastrófico"))))),"")</f>
        <v>Mayor</v>
      </c>
      <c r="AU191" s="967" t="str">
        <f>Y191</f>
        <v>Alto</v>
      </c>
      <c r="AV191" s="967" t="str">
        <f>IFERROR(IF(OR(AND(AQ191="Muy Baja",AT191="Leve"),AND(AQ191="Muy Baja",AT191="Menor"),AND(AQ191="Baja",AT191="Leve")),"Bajo",IF(OR(AND(AQ191="Muy baja",AT191="Moderado"),AND(AQ191="Baja",AT191="Menor"),AND(AQ191="Baja",AT191="Moderado"),AND(AQ191="Media",AT191="Leve"),AND(AQ191="Media",AT191="Menor"),AND(AQ191="Media",AT191="Moderado"),AND(AQ191="Alta",AT191="Leve"),AND(AQ191="Alta",AT191="Menor")),"Moderado",IF(OR(AND(AQ191="Muy Baja",AT191="Mayor"),AND(AQ191="Baja",AT191="Mayor"),AND(AQ191="Media",AT191="Mayor"),AND(AQ191="Alta",AT191="Moderado"),AND(AQ191="Alta",AT191="Mayor"),AND(AQ191="Muy Alta",AT191="Leve"),AND(AQ191="Muy Alta",AT191="Menor"),AND(AQ191="Muy Alta",AT191="Moderado"),AND(AQ191="Muy Alta",AT191="Mayor")),"Alto",IF(OR(AND(AQ191="Muy Baja",AT191="Catastrófico"),AND(AQ191="Baja",AT191="Catastrófico"),AND(AQ191="Media",AT191="Catastrófico"),AND(AQ191="Alta",AT191="Catastrófico"),AND(AQ191="Muy Alta",AT191="Catastrófico")),"Extremo","")))),"")</f>
        <v>Alto</v>
      </c>
      <c r="AW191" s="802" t="s">
        <v>167</v>
      </c>
      <c r="AX191" s="1166" t="s">
        <v>1643</v>
      </c>
      <c r="AY191" s="1166" t="s">
        <v>1644</v>
      </c>
      <c r="AZ191" s="805" t="s">
        <v>982</v>
      </c>
      <c r="BA191" s="805" t="s">
        <v>1623</v>
      </c>
      <c r="BB191" s="1137" t="s">
        <v>1624</v>
      </c>
      <c r="BC191" s="1165"/>
      <c r="BD191" s="1162"/>
      <c r="BE191" s="1088"/>
      <c r="BF191" s="1088"/>
      <c r="BG191" s="1162"/>
      <c r="BH191" s="1162"/>
      <c r="BI191" s="1165"/>
      <c r="BJ191" s="1165"/>
      <c r="BK191" s="1165"/>
      <c r="BL191" s="1165"/>
    </row>
    <row r="192" spans="1:64" ht="70.5" x14ac:dyDescent="0.25">
      <c r="A192" s="1056"/>
      <c r="B192" s="1059"/>
      <c r="C192" s="1062"/>
      <c r="D192" s="1013"/>
      <c r="E192" s="946"/>
      <c r="F192" s="1016"/>
      <c r="G192" s="852"/>
      <c r="H192" s="803"/>
      <c r="I192" s="1044"/>
      <c r="J192" s="983"/>
      <c r="K192" s="1002"/>
      <c r="L192" s="852"/>
      <c r="M192" s="852"/>
      <c r="N192" s="805"/>
      <c r="O192" s="971"/>
      <c r="P192" s="803"/>
      <c r="Q192" s="955"/>
      <c r="R192" s="803"/>
      <c r="S192" s="955"/>
      <c r="T192" s="803"/>
      <c r="U192" s="955"/>
      <c r="V192" s="958"/>
      <c r="W192" s="955"/>
      <c r="X192" s="955"/>
      <c r="Y192" s="968"/>
      <c r="Z192" s="74">
        <v>2</v>
      </c>
      <c r="AA192" s="413" t="s">
        <v>1011</v>
      </c>
      <c r="AB192" s="383" t="s">
        <v>170</v>
      </c>
      <c r="AC192" s="385" t="s">
        <v>869</v>
      </c>
      <c r="AD192" s="384" t="str">
        <f t="shared" si="16"/>
        <v>Probabilidad</v>
      </c>
      <c r="AE192" s="383" t="s">
        <v>902</v>
      </c>
      <c r="AF192" s="302">
        <f t="shared" si="17"/>
        <v>0.25</v>
      </c>
      <c r="AG192" s="383" t="s">
        <v>903</v>
      </c>
      <c r="AH192" s="302">
        <f t="shared" si="18"/>
        <v>0.15</v>
      </c>
      <c r="AI192" s="315">
        <f t="shared" si="19"/>
        <v>0.4</v>
      </c>
      <c r="AJ192" s="69">
        <f>IFERROR(IF(AND(AD191="Probabilidad",AD192="Probabilidad"),(AJ191-(+AJ191*AI192)),IF(AD192="Probabilidad",(Q191-(+Q191*AI192)),IF(AD192="Impacto",AJ191,""))),"")</f>
        <v>0.216</v>
      </c>
      <c r="AK192" s="69">
        <f>IFERROR(IF(AND(AD191="Impacto",AD192="Impacto"),(AK191-(+AK191*AI192)),IF(AD192="Impacto",(W191-(W191*AI192)),IF(AD192="Probabilidad",AK191,""))),"")</f>
        <v>0.8</v>
      </c>
      <c r="AL192" s="10" t="s">
        <v>66</v>
      </c>
      <c r="AM192" s="10" t="s">
        <v>67</v>
      </c>
      <c r="AN192" s="10" t="s">
        <v>80</v>
      </c>
      <c r="AO192" s="952"/>
      <c r="AP192" s="952"/>
      <c r="AQ192" s="968"/>
      <c r="AR192" s="952"/>
      <c r="AS192" s="952"/>
      <c r="AT192" s="968"/>
      <c r="AU192" s="968"/>
      <c r="AV192" s="968"/>
      <c r="AW192" s="803"/>
      <c r="AX192" s="808"/>
      <c r="AY192" s="808"/>
      <c r="AZ192" s="805"/>
      <c r="BA192" s="805"/>
      <c r="BB192" s="1137"/>
      <c r="BC192" s="1134"/>
      <c r="BD192" s="1129"/>
      <c r="BE192" s="1020"/>
      <c r="BF192" s="1020"/>
      <c r="BG192" s="1129"/>
      <c r="BH192" s="1142"/>
      <c r="BI192" s="1134"/>
      <c r="BJ192" s="1134"/>
      <c r="BK192" s="1134"/>
      <c r="BL192" s="1134"/>
    </row>
    <row r="193" spans="1:64" x14ac:dyDescent="0.25">
      <c r="A193" s="1056"/>
      <c r="B193" s="1059"/>
      <c r="C193" s="1062"/>
      <c r="D193" s="1013"/>
      <c r="E193" s="946"/>
      <c r="F193" s="1016"/>
      <c r="G193" s="852"/>
      <c r="H193" s="803"/>
      <c r="I193" s="1044"/>
      <c r="J193" s="983"/>
      <c r="K193" s="1002"/>
      <c r="L193" s="852"/>
      <c r="M193" s="852"/>
      <c r="N193" s="805"/>
      <c r="O193" s="971"/>
      <c r="P193" s="803"/>
      <c r="Q193" s="955"/>
      <c r="R193" s="803"/>
      <c r="S193" s="955"/>
      <c r="T193" s="803"/>
      <c r="U193" s="955"/>
      <c r="V193" s="958"/>
      <c r="W193" s="955"/>
      <c r="X193" s="955"/>
      <c r="Y193" s="968"/>
      <c r="Z193" s="74">
        <v>3</v>
      </c>
      <c r="AA193" s="408"/>
      <c r="AB193" s="383"/>
      <c r="AC193" s="385"/>
      <c r="AD193" s="384" t="str">
        <f t="shared" si="16"/>
        <v/>
      </c>
      <c r="AE193" s="383"/>
      <c r="AF193" s="302" t="str">
        <f t="shared" si="17"/>
        <v/>
      </c>
      <c r="AG193" s="383"/>
      <c r="AH193" s="302" t="str">
        <f t="shared" si="18"/>
        <v/>
      </c>
      <c r="AI193" s="315" t="str">
        <f t="shared" si="19"/>
        <v/>
      </c>
      <c r="AJ193" s="69" t="str">
        <f>IFERROR(IF(AND(AD192="Probabilidad",AD193="Probabilidad"),(AJ192-(+AJ192*AI193)),IF(AND(AD192="Impacto",AD193="Probabilidad"),(AJ191-(+AJ191*AI193)),IF(AD193="Impacto",AJ192,""))),"")</f>
        <v/>
      </c>
      <c r="AK193" s="69" t="str">
        <f>IFERROR(IF(AND(AD192="Impacto",AD193="Impacto"),(AK192-(+AK192*AI193)),IF(AND(AD192="Probabilidad",AD193="Impacto"),(AK191-(+AK191*AI193)),IF(AD193="Probabilidad",AK192,""))),"")</f>
        <v/>
      </c>
      <c r="AL193" s="19"/>
      <c r="AM193" s="19"/>
      <c r="AN193" s="19"/>
      <c r="AO193" s="952"/>
      <c r="AP193" s="952"/>
      <c r="AQ193" s="968"/>
      <c r="AR193" s="952"/>
      <c r="AS193" s="952"/>
      <c r="AT193" s="968"/>
      <c r="AU193" s="968"/>
      <c r="AV193" s="968"/>
      <c r="AW193" s="803"/>
      <c r="AX193" s="808"/>
      <c r="AY193" s="808"/>
      <c r="AZ193" s="805"/>
      <c r="BA193" s="805"/>
      <c r="BB193" s="1137"/>
      <c r="BC193" s="1134"/>
      <c r="BD193" s="1129"/>
      <c r="BE193" s="1020"/>
      <c r="BF193" s="1020"/>
      <c r="BG193" s="1129"/>
      <c r="BH193" s="1142"/>
      <c r="BI193" s="1134"/>
      <c r="BJ193" s="1134"/>
      <c r="BK193" s="1134"/>
      <c r="BL193" s="1134"/>
    </row>
    <row r="194" spans="1:64" x14ac:dyDescent="0.25">
      <c r="A194" s="1056"/>
      <c r="B194" s="1059"/>
      <c r="C194" s="1062"/>
      <c r="D194" s="1013"/>
      <c r="E194" s="946"/>
      <c r="F194" s="1016"/>
      <c r="G194" s="852"/>
      <c r="H194" s="803"/>
      <c r="I194" s="1044"/>
      <c r="J194" s="983"/>
      <c r="K194" s="1002"/>
      <c r="L194" s="852"/>
      <c r="M194" s="852"/>
      <c r="N194" s="805"/>
      <c r="O194" s="971"/>
      <c r="P194" s="803"/>
      <c r="Q194" s="955"/>
      <c r="R194" s="803"/>
      <c r="S194" s="955"/>
      <c r="T194" s="803"/>
      <c r="U194" s="955"/>
      <c r="V194" s="958"/>
      <c r="W194" s="955"/>
      <c r="X194" s="955"/>
      <c r="Y194" s="968"/>
      <c r="Z194" s="74">
        <v>4</v>
      </c>
      <c r="AA194" s="408"/>
      <c r="AB194" s="383"/>
      <c r="AC194" s="385"/>
      <c r="AD194" s="384" t="str">
        <f t="shared" si="16"/>
        <v/>
      </c>
      <c r="AE194" s="383"/>
      <c r="AF194" s="302" t="str">
        <f t="shared" si="17"/>
        <v/>
      </c>
      <c r="AG194" s="383"/>
      <c r="AH194" s="302" t="str">
        <f t="shared" si="18"/>
        <v/>
      </c>
      <c r="AI194" s="315" t="str">
        <f t="shared" si="19"/>
        <v/>
      </c>
      <c r="AJ194" s="69" t="str">
        <f>IFERROR(IF(AND(AD193="Probabilidad",AD194="Probabilidad"),(AJ193-(+AJ193*AI194)),IF(AND(AD193="Impacto",AD194="Probabilidad"),(AJ192-(+AJ192*AI194)),IF(AD194="Impacto",AJ193,""))),"")</f>
        <v/>
      </c>
      <c r="AK194" s="69" t="str">
        <f>IFERROR(IF(AND(AD193="Impacto",AD194="Impacto"),(AK193-(+AK193*AI194)),IF(AND(AD193="Probabilidad",AD194="Impacto"),(AK192-(+AK192*AI194)),IF(AD194="Probabilidad",AK193,""))),"")</f>
        <v/>
      </c>
      <c r="AL194" s="19"/>
      <c r="AM194" s="19"/>
      <c r="AN194" s="19"/>
      <c r="AO194" s="952"/>
      <c r="AP194" s="952"/>
      <c r="AQ194" s="968"/>
      <c r="AR194" s="952"/>
      <c r="AS194" s="952"/>
      <c r="AT194" s="968"/>
      <c r="AU194" s="968"/>
      <c r="AV194" s="968"/>
      <c r="AW194" s="803"/>
      <c r="AX194" s="808"/>
      <c r="AY194" s="808"/>
      <c r="AZ194" s="805"/>
      <c r="BA194" s="805"/>
      <c r="BB194" s="1137"/>
      <c r="BC194" s="1134"/>
      <c r="BD194" s="1129"/>
      <c r="BE194" s="1020"/>
      <c r="BF194" s="1020"/>
      <c r="BG194" s="1129"/>
      <c r="BH194" s="1142"/>
      <c r="BI194" s="1134"/>
      <c r="BJ194" s="1134"/>
      <c r="BK194" s="1134"/>
      <c r="BL194" s="1134"/>
    </row>
    <row r="195" spans="1:64" x14ac:dyDescent="0.25">
      <c r="A195" s="1056"/>
      <c r="B195" s="1059"/>
      <c r="C195" s="1062"/>
      <c r="D195" s="1013"/>
      <c r="E195" s="946"/>
      <c r="F195" s="1016"/>
      <c r="G195" s="852"/>
      <c r="H195" s="803"/>
      <c r="I195" s="1044"/>
      <c r="J195" s="983"/>
      <c r="K195" s="1002"/>
      <c r="L195" s="852"/>
      <c r="M195" s="852"/>
      <c r="N195" s="805"/>
      <c r="O195" s="971"/>
      <c r="P195" s="803"/>
      <c r="Q195" s="955"/>
      <c r="R195" s="803"/>
      <c r="S195" s="955"/>
      <c r="T195" s="803"/>
      <c r="U195" s="955"/>
      <c r="V195" s="958"/>
      <c r="W195" s="955"/>
      <c r="X195" s="955"/>
      <c r="Y195" s="968"/>
      <c r="Z195" s="74">
        <v>5</v>
      </c>
      <c r="AA195" s="408"/>
      <c r="AB195" s="383"/>
      <c r="AC195" s="385"/>
      <c r="AD195" s="384" t="str">
        <f t="shared" si="16"/>
        <v/>
      </c>
      <c r="AE195" s="383"/>
      <c r="AF195" s="302" t="str">
        <f t="shared" si="17"/>
        <v/>
      </c>
      <c r="AG195" s="383"/>
      <c r="AH195" s="302" t="str">
        <f t="shared" si="18"/>
        <v/>
      </c>
      <c r="AI195" s="315" t="str">
        <f t="shared" si="19"/>
        <v/>
      </c>
      <c r="AJ195" s="69" t="str">
        <f>IFERROR(IF(AND(AD194="Probabilidad",AD195="Probabilidad"),(AJ194-(+AJ194*AI195)),IF(AND(AD194="Impacto",AD195="Probabilidad"),(AJ193-(+AJ193*AI195)),IF(AD195="Impacto",AJ194,""))),"")</f>
        <v/>
      </c>
      <c r="AK195" s="69" t="str">
        <f>IFERROR(IF(AND(AD194="Impacto",AD195="Impacto"),(AK194-(+AK194*AI195)),IF(AND(AD194="Probabilidad",AD195="Impacto"),(AK193-(+AK193*AI195)),IF(AD195="Probabilidad",AK194,""))),"")</f>
        <v/>
      </c>
      <c r="AL195" s="19"/>
      <c r="AM195" s="19"/>
      <c r="AN195" s="19"/>
      <c r="AO195" s="952"/>
      <c r="AP195" s="952"/>
      <c r="AQ195" s="968"/>
      <c r="AR195" s="952"/>
      <c r="AS195" s="952"/>
      <c r="AT195" s="968"/>
      <c r="AU195" s="968"/>
      <c r="AV195" s="968"/>
      <c r="AW195" s="803"/>
      <c r="AX195" s="808"/>
      <c r="AY195" s="808"/>
      <c r="AZ195" s="805"/>
      <c r="BA195" s="805"/>
      <c r="BB195" s="1137"/>
      <c r="BC195" s="1134"/>
      <c r="BD195" s="1129"/>
      <c r="BE195" s="1020"/>
      <c r="BF195" s="1020"/>
      <c r="BG195" s="1129"/>
      <c r="BH195" s="1142"/>
      <c r="BI195" s="1134"/>
      <c r="BJ195" s="1134"/>
      <c r="BK195" s="1134"/>
      <c r="BL195" s="1134"/>
    </row>
    <row r="196" spans="1:64" ht="15.75" thickBot="1" x14ac:dyDescent="0.3">
      <c r="A196" s="1056"/>
      <c r="B196" s="1059"/>
      <c r="C196" s="1062"/>
      <c r="D196" s="1014"/>
      <c r="E196" s="947"/>
      <c r="F196" s="1017"/>
      <c r="G196" s="960"/>
      <c r="H196" s="847"/>
      <c r="I196" s="1045"/>
      <c r="J196" s="984"/>
      <c r="K196" s="1003"/>
      <c r="L196" s="960"/>
      <c r="M196" s="960"/>
      <c r="N196" s="806"/>
      <c r="O196" s="972"/>
      <c r="P196" s="847"/>
      <c r="Q196" s="956"/>
      <c r="R196" s="847"/>
      <c r="S196" s="956"/>
      <c r="T196" s="847"/>
      <c r="U196" s="956"/>
      <c r="V196" s="959"/>
      <c r="W196" s="956"/>
      <c r="X196" s="956"/>
      <c r="Y196" s="969"/>
      <c r="Z196" s="75">
        <v>6</v>
      </c>
      <c r="AA196" s="410"/>
      <c r="AB196" s="388"/>
      <c r="AC196" s="387"/>
      <c r="AD196" s="391" t="str">
        <f t="shared" ref="AD196:AD226" si="20">IF(OR(AE196="Preventivo",AE196="Detectivo"),"Probabilidad",IF(AE196="Correctivo","Impacto",""))</f>
        <v/>
      </c>
      <c r="AE196" s="388"/>
      <c r="AF196" s="303" t="str">
        <f t="shared" ref="AF196:AF226" si="21">IF(AE196="","",IF(AE196="Preventivo",25%,IF(AE196="Detectivo",15%,IF(AE196="Correctivo",10%))))</f>
        <v/>
      </c>
      <c r="AG196" s="388"/>
      <c r="AH196" s="303" t="str">
        <f t="shared" ref="AH196:AH226" si="22">IF(AG196="Automático",25%,IF(AG196="Manual",15%,""))</f>
        <v/>
      </c>
      <c r="AI196" s="61" t="str">
        <f t="shared" ref="AI196:AI226" si="23">IF(OR(AF196="",AH196=""),"",AF196+AH196)</f>
        <v/>
      </c>
      <c r="AJ196" s="63" t="str">
        <f>IFERROR(IF(AND(AD195="Probabilidad",AD196="Probabilidad"),(AJ195-(+AJ195*AI196)),IF(AND(AD195="Impacto",AD196="Probabilidad"),(AJ194-(+AJ194*AI196)),IF(AD196="Impacto",AJ195,""))),"")</f>
        <v/>
      </c>
      <c r="AK196" s="63" t="str">
        <f>IFERROR(IF(AND(AD195="Impacto",AD196="Impacto"),(AK195-(+AK195*AI196)),IF(AND(AD195="Probabilidad",AD196="Impacto"),(AK194-(+AK194*AI196)),IF(AD196="Probabilidad",AK195,""))),"")</f>
        <v/>
      </c>
      <c r="AL196" s="20"/>
      <c r="AM196" s="20"/>
      <c r="AN196" s="20"/>
      <c r="AO196" s="953"/>
      <c r="AP196" s="953"/>
      <c r="AQ196" s="969"/>
      <c r="AR196" s="953"/>
      <c r="AS196" s="953"/>
      <c r="AT196" s="969"/>
      <c r="AU196" s="969"/>
      <c r="AV196" s="969"/>
      <c r="AW196" s="847"/>
      <c r="AX196" s="808"/>
      <c r="AY196" s="808"/>
      <c r="AZ196" s="805"/>
      <c r="BA196" s="805"/>
      <c r="BB196" s="1137"/>
      <c r="BC196" s="1134"/>
      <c r="BD196" s="1129"/>
      <c r="BE196" s="1020"/>
      <c r="BF196" s="1020"/>
      <c r="BG196" s="1129"/>
      <c r="BH196" s="1142"/>
      <c r="BI196" s="1134"/>
      <c r="BJ196" s="1134"/>
      <c r="BK196" s="1134"/>
      <c r="BL196" s="1134"/>
    </row>
    <row r="197" spans="1:64" ht="120.75" customHeight="1" thickBot="1" x14ac:dyDescent="0.3">
      <c r="A197" s="1056"/>
      <c r="B197" s="1059"/>
      <c r="C197" s="1062"/>
      <c r="D197" s="1012" t="s">
        <v>840</v>
      </c>
      <c r="E197" s="945" t="s">
        <v>125</v>
      </c>
      <c r="F197" s="1015">
        <v>24</v>
      </c>
      <c r="G197" s="851" t="s">
        <v>1641</v>
      </c>
      <c r="H197" s="802" t="s">
        <v>99</v>
      </c>
      <c r="I197" s="1043" t="s">
        <v>1645</v>
      </c>
      <c r="J197" s="982" t="s">
        <v>16</v>
      </c>
      <c r="K197" s="1001" t="str">
        <f>CONCATENATE(" *",[24]Árbol_G!C324," *",[24]Árbol_G!E324," *",[24]Árbol_G!G324)</f>
        <v xml:space="preserve"> * * *</v>
      </c>
      <c r="L197" s="851" t="s">
        <v>987</v>
      </c>
      <c r="M197" s="851" t="s">
        <v>988</v>
      </c>
      <c r="N197" s="804"/>
      <c r="O197" s="970"/>
      <c r="P197" s="802" t="s">
        <v>62</v>
      </c>
      <c r="Q197" s="954">
        <f>IF(P197="Muy Alta",100%,IF(P197="Alta",80%,IF(P197="Media",60%,IF(P197="Baja",40%,IF(P197="Muy Baja",20%,"")))))</f>
        <v>0.6</v>
      </c>
      <c r="R197" s="802" t="s">
        <v>11</v>
      </c>
      <c r="S197" s="954">
        <f>IF(R197="Catastrófico",100%,IF(R197="Mayor",80%,IF(R197="Moderado",60%,IF(R197="Menor",40%,IF(R197="Leve",20%,"")))))</f>
        <v>0.8</v>
      </c>
      <c r="T197" s="802" t="s">
        <v>11</v>
      </c>
      <c r="U197" s="954">
        <f>IF(T197="Catastrófico",100%,IF(T197="Mayor",80%,IF(T197="Moderado",60%,IF(T197="Menor",40%,IF(T197="Leve",20%,"")))))</f>
        <v>0.8</v>
      </c>
      <c r="V197" s="957" t="str">
        <f>IF(W197=100%,"Catastrófico",IF(W197=80%,"Mayor",IF(W197=60%,"Moderado",IF(W197=40%,"Menor",IF(W197=20%,"Leve","")))))</f>
        <v>Mayor</v>
      </c>
      <c r="W197" s="954">
        <f>IF(AND(S197="",U197=""),"",MAX(S197,U197))</f>
        <v>0.8</v>
      </c>
      <c r="X197" s="954" t="str">
        <f>CONCATENATE(P197,V197)</f>
        <v>MediaMayor</v>
      </c>
      <c r="Y197" s="967" t="str">
        <f>IF(X197="Muy AltaLeve","Alto",IF(X197="Muy AltaMenor","Alto",IF(X197="Muy AltaModerado","Alto",IF(X197="Muy AltaMayor","Alto",IF(X197="Muy AltaCatastrófico","Extremo",IF(X197="AltaLeve","Moderado",IF(X197="AltaMenor","Moderado",IF(X197="AltaModerado","Alto",IF(X197="AltaMayor","Alto",IF(X197="AltaCatastrófico","Extremo",IF(X197="MediaLeve","Moderado",IF(X197="MediaMenor","Moderado",IF(X197="MediaModerado","Moderado",IF(X197="MediaMayor","Alto",IF(X197="MediaCatastrófico","Extremo",IF(X197="BajaLeve","Bajo",IF(X197="BajaMenor","Moderado",IF(X197="BajaModerado","Moderado",IF(X197="BajaMayor","Alto",IF(X197="BajaCatastrófico","Extremo",IF(X197="Muy BajaLeve","Bajo",IF(X197="Muy BajaMenor","Bajo",IF(X197="Muy BajaModerado","Moderado",IF(X197="Muy BajaMayor","Alto",IF(X197="Muy BajaCatastrófico","Extremo","")))))))))))))))))))))))))</f>
        <v>Alto</v>
      </c>
      <c r="Z197" s="73">
        <v>1</v>
      </c>
      <c r="AA197" s="413" t="s">
        <v>991</v>
      </c>
      <c r="AB197" s="381" t="s">
        <v>165</v>
      </c>
      <c r="AC197" s="385" t="s">
        <v>869</v>
      </c>
      <c r="AD197" s="382" t="str">
        <f t="shared" si="20"/>
        <v>Probabilidad</v>
      </c>
      <c r="AE197" s="381" t="s">
        <v>902</v>
      </c>
      <c r="AF197" s="301">
        <f t="shared" si="21"/>
        <v>0.25</v>
      </c>
      <c r="AG197" s="381" t="s">
        <v>77</v>
      </c>
      <c r="AH197" s="301">
        <f t="shared" si="22"/>
        <v>0.15</v>
      </c>
      <c r="AI197" s="300">
        <f t="shared" si="23"/>
        <v>0.4</v>
      </c>
      <c r="AJ197" s="59">
        <f>IFERROR(IF(AD197="Probabilidad",(Q197-(+Q197*AI197)),IF(AD197="Impacto",Q197,"")),"")</f>
        <v>0.36</v>
      </c>
      <c r="AK197" s="59">
        <f>IFERROR(IF(AD197="Impacto",(W197-(+W197*AI197)),IF(AD197="Probabilidad",W197,"")),"")</f>
        <v>0.8</v>
      </c>
      <c r="AL197" s="10" t="s">
        <v>66</v>
      </c>
      <c r="AM197" s="10" t="s">
        <v>67</v>
      </c>
      <c r="AN197" s="10" t="s">
        <v>80</v>
      </c>
      <c r="AO197" s="951">
        <f>Q197</f>
        <v>0.6</v>
      </c>
      <c r="AP197" s="951">
        <f>IF(AJ197="","",MIN(AJ197:AJ202))</f>
        <v>0.252</v>
      </c>
      <c r="AQ197" s="967" t="str">
        <f>IFERROR(IF(AP197="","",IF(AP197&lt;=0.2,"Muy Baja",IF(AP197&lt;=0.4,"Baja",IF(AP197&lt;=0.6,"Media",IF(AP197&lt;=0.8,"Alta","Muy Alta"))))),"")</f>
        <v>Baja</v>
      </c>
      <c r="AR197" s="951">
        <f>W197</f>
        <v>0.8</v>
      </c>
      <c r="AS197" s="951">
        <f>IF(AK197="","",MIN(AK197:AK202))</f>
        <v>0.8</v>
      </c>
      <c r="AT197" s="967" t="str">
        <f>IFERROR(IF(AS197="","",IF(AS197&lt;=0.2,"Leve",IF(AS197&lt;=0.4,"Menor",IF(AS197&lt;=0.6,"Moderado",IF(AS197&lt;=0.8,"Mayor","Catastrófico"))))),"")</f>
        <v>Mayor</v>
      </c>
      <c r="AU197" s="967" t="str">
        <f>Y197</f>
        <v>Alto</v>
      </c>
      <c r="AV197" s="967" t="str">
        <f>IFERROR(IF(OR(AND(AQ197="Muy Baja",AT197="Leve"),AND(AQ197="Muy Baja",AT197="Menor"),AND(AQ197="Baja",AT197="Leve")),"Bajo",IF(OR(AND(AQ197="Muy baja",AT197="Moderado"),AND(AQ197="Baja",AT197="Menor"),AND(AQ197="Baja",AT197="Moderado"),AND(AQ197="Media",AT197="Leve"),AND(AQ197="Media",AT197="Menor"),AND(AQ197="Media",AT197="Moderado"),AND(AQ197="Alta",AT197="Leve"),AND(AQ197="Alta",AT197="Menor")),"Moderado",IF(OR(AND(AQ197="Muy Baja",AT197="Mayor"),AND(AQ197="Baja",AT197="Mayor"),AND(AQ197="Media",AT197="Mayor"),AND(AQ197="Alta",AT197="Moderado"),AND(AQ197="Alta",AT197="Mayor"),AND(AQ197="Muy Alta",AT197="Leve"),AND(AQ197="Muy Alta",AT197="Menor"),AND(AQ197="Muy Alta",AT197="Moderado"),AND(AQ197="Muy Alta",AT197="Mayor")),"Alto",IF(OR(AND(AQ197="Muy Baja",AT197="Catastrófico"),AND(AQ197="Baja",AT197="Catastrófico"),AND(AQ197="Media",AT197="Catastrófico"),AND(AQ197="Alta",AT197="Catastrófico"),AND(AQ197="Muy Alta",AT197="Catastrófico")),"Extremo","")))),"")</f>
        <v>Alto</v>
      </c>
      <c r="AW197" s="802" t="s">
        <v>167</v>
      </c>
      <c r="AX197" s="1166" t="s">
        <v>1643</v>
      </c>
      <c r="AY197" s="1166" t="s">
        <v>1644</v>
      </c>
      <c r="AZ197" s="805" t="s">
        <v>982</v>
      </c>
      <c r="BA197" s="805" t="s">
        <v>1623</v>
      </c>
      <c r="BB197" s="1137" t="s">
        <v>1624</v>
      </c>
      <c r="BC197" s="1165"/>
      <c r="BD197" s="1162"/>
      <c r="BE197" s="1088"/>
      <c r="BF197" s="1088"/>
      <c r="BG197" s="1162"/>
      <c r="BH197" s="1162"/>
      <c r="BI197" s="1165"/>
      <c r="BJ197" s="1165"/>
      <c r="BK197" s="1165"/>
      <c r="BL197" s="1165"/>
    </row>
    <row r="198" spans="1:64" ht="70.5" x14ac:dyDescent="0.25">
      <c r="A198" s="1056"/>
      <c r="B198" s="1059"/>
      <c r="C198" s="1062"/>
      <c r="D198" s="1013"/>
      <c r="E198" s="946"/>
      <c r="F198" s="1016"/>
      <c r="G198" s="852"/>
      <c r="H198" s="803"/>
      <c r="I198" s="1044"/>
      <c r="J198" s="983"/>
      <c r="K198" s="1002"/>
      <c r="L198" s="852"/>
      <c r="M198" s="852"/>
      <c r="N198" s="805"/>
      <c r="O198" s="971"/>
      <c r="P198" s="803"/>
      <c r="Q198" s="955"/>
      <c r="R198" s="803"/>
      <c r="S198" s="955"/>
      <c r="T198" s="803"/>
      <c r="U198" s="955"/>
      <c r="V198" s="958"/>
      <c r="W198" s="955"/>
      <c r="X198" s="955"/>
      <c r="Y198" s="968"/>
      <c r="Z198" s="74">
        <v>2</v>
      </c>
      <c r="AA198" s="413" t="s">
        <v>1011</v>
      </c>
      <c r="AB198" s="381" t="s">
        <v>170</v>
      </c>
      <c r="AC198" s="385" t="s">
        <v>869</v>
      </c>
      <c r="AD198" s="384" t="str">
        <f t="shared" si="20"/>
        <v>Probabilidad</v>
      </c>
      <c r="AE198" s="383" t="s">
        <v>907</v>
      </c>
      <c r="AF198" s="302">
        <f t="shared" si="21"/>
        <v>0.15</v>
      </c>
      <c r="AG198" s="383" t="s">
        <v>77</v>
      </c>
      <c r="AH198" s="302">
        <f t="shared" si="22"/>
        <v>0.15</v>
      </c>
      <c r="AI198" s="315">
        <f t="shared" si="23"/>
        <v>0.3</v>
      </c>
      <c r="AJ198" s="69">
        <f>IFERROR(IF(AND(AD197="Probabilidad",AD198="Probabilidad"),(AJ197-(+AJ197*AI198)),IF(AD198="Probabilidad",(Q197-(+Q197*AI198)),IF(AD198="Impacto",AJ197,""))),"")</f>
        <v>0.252</v>
      </c>
      <c r="AK198" s="69">
        <f>IFERROR(IF(AND(AD197="Impacto",AD198="Impacto"),(AK197-(+AK197*AI198)),IF(AD198="Impacto",(W197-(W197*AI198)),IF(AD198="Probabilidad",AK197,""))),"")</f>
        <v>0.8</v>
      </c>
      <c r="AL198" s="10" t="s">
        <v>66</v>
      </c>
      <c r="AM198" s="10" t="s">
        <v>67</v>
      </c>
      <c r="AN198" s="10" t="s">
        <v>80</v>
      </c>
      <c r="AO198" s="952"/>
      <c r="AP198" s="952"/>
      <c r="AQ198" s="968"/>
      <c r="AR198" s="952"/>
      <c r="AS198" s="952"/>
      <c r="AT198" s="968"/>
      <c r="AU198" s="968"/>
      <c r="AV198" s="968"/>
      <c r="AW198" s="803"/>
      <c r="AX198" s="808"/>
      <c r="AY198" s="808"/>
      <c r="AZ198" s="805"/>
      <c r="BA198" s="805"/>
      <c r="BB198" s="1137"/>
      <c r="BC198" s="1134"/>
      <c r="BD198" s="1129"/>
      <c r="BE198" s="1020"/>
      <c r="BF198" s="1020"/>
      <c r="BG198" s="1129"/>
      <c r="BH198" s="1142"/>
      <c r="BI198" s="1134"/>
      <c r="BJ198" s="1134"/>
      <c r="BK198" s="1134"/>
      <c r="BL198" s="1134"/>
    </row>
    <row r="199" spans="1:64" x14ac:dyDescent="0.25">
      <c r="A199" s="1056"/>
      <c r="B199" s="1059"/>
      <c r="C199" s="1062"/>
      <c r="D199" s="1013"/>
      <c r="E199" s="946"/>
      <c r="F199" s="1016"/>
      <c r="G199" s="852"/>
      <c r="H199" s="803"/>
      <c r="I199" s="1044"/>
      <c r="J199" s="983"/>
      <c r="K199" s="1002"/>
      <c r="L199" s="852"/>
      <c r="M199" s="852"/>
      <c r="N199" s="805"/>
      <c r="O199" s="971"/>
      <c r="P199" s="803"/>
      <c r="Q199" s="955"/>
      <c r="R199" s="803"/>
      <c r="S199" s="955"/>
      <c r="T199" s="803"/>
      <c r="U199" s="955"/>
      <c r="V199" s="958"/>
      <c r="W199" s="955"/>
      <c r="X199" s="955"/>
      <c r="Y199" s="968"/>
      <c r="Z199" s="74">
        <v>3</v>
      </c>
      <c r="AA199" s="408"/>
      <c r="AB199" s="383"/>
      <c r="AC199" s="385"/>
      <c r="AD199" s="384" t="str">
        <f t="shared" si="20"/>
        <v/>
      </c>
      <c r="AE199" s="383"/>
      <c r="AF199" s="302" t="str">
        <f t="shared" si="21"/>
        <v/>
      </c>
      <c r="AG199" s="383"/>
      <c r="AH199" s="302" t="str">
        <f t="shared" si="22"/>
        <v/>
      </c>
      <c r="AI199" s="315" t="str">
        <f t="shared" si="23"/>
        <v/>
      </c>
      <c r="AJ199" s="69" t="str">
        <f>IFERROR(IF(AND(AD198="Probabilidad",AD199="Probabilidad"),(AJ198-(+AJ198*AI199)),IF(AND(AD198="Impacto",AD199="Probabilidad"),(AJ197-(+AJ197*AI199)),IF(AD199="Impacto",AJ198,""))),"")</f>
        <v/>
      </c>
      <c r="AK199" s="69" t="str">
        <f>IFERROR(IF(AND(AD198="Impacto",AD199="Impacto"),(AK198-(+AK198*AI199)),IF(AND(AD198="Probabilidad",AD199="Impacto"),(AK197-(+AK197*AI199)),IF(AD199="Probabilidad",AK198,""))),"")</f>
        <v/>
      </c>
      <c r="AL199" s="19"/>
      <c r="AM199" s="19"/>
      <c r="AN199" s="19"/>
      <c r="AO199" s="952"/>
      <c r="AP199" s="952"/>
      <c r="AQ199" s="968"/>
      <c r="AR199" s="952"/>
      <c r="AS199" s="952"/>
      <c r="AT199" s="968"/>
      <c r="AU199" s="968"/>
      <c r="AV199" s="968"/>
      <c r="AW199" s="803"/>
      <c r="AX199" s="808"/>
      <c r="AY199" s="808"/>
      <c r="AZ199" s="805"/>
      <c r="BA199" s="805"/>
      <c r="BB199" s="1137"/>
      <c r="BC199" s="1134"/>
      <c r="BD199" s="1129"/>
      <c r="BE199" s="1020"/>
      <c r="BF199" s="1020"/>
      <c r="BG199" s="1129"/>
      <c r="BH199" s="1142"/>
      <c r="BI199" s="1134"/>
      <c r="BJ199" s="1134"/>
      <c r="BK199" s="1134"/>
      <c r="BL199" s="1134"/>
    </row>
    <row r="200" spans="1:64" x14ac:dyDescent="0.25">
      <c r="A200" s="1056"/>
      <c r="B200" s="1059"/>
      <c r="C200" s="1062"/>
      <c r="D200" s="1013"/>
      <c r="E200" s="946"/>
      <c r="F200" s="1016"/>
      <c r="G200" s="852"/>
      <c r="H200" s="803"/>
      <c r="I200" s="1044"/>
      <c r="J200" s="983"/>
      <c r="K200" s="1002"/>
      <c r="L200" s="852"/>
      <c r="M200" s="852"/>
      <c r="N200" s="805"/>
      <c r="O200" s="971"/>
      <c r="P200" s="803"/>
      <c r="Q200" s="955"/>
      <c r="R200" s="803"/>
      <c r="S200" s="955"/>
      <c r="T200" s="803"/>
      <c r="U200" s="955"/>
      <c r="V200" s="958"/>
      <c r="W200" s="955"/>
      <c r="X200" s="955"/>
      <c r="Y200" s="968"/>
      <c r="Z200" s="74">
        <v>4</v>
      </c>
      <c r="AA200" s="408"/>
      <c r="AB200" s="383"/>
      <c r="AC200" s="385"/>
      <c r="AD200" s="384" t="str">
        <f t="shared" si="20"/>
        <v/>
      </c>
      <c r="AE200" s="383"/>
      <c r="AF200" s="302" t="str">
        <f t="shared" si="21"/>
        <v/>
      </c>
      <c r="AG200" s="383"/>
      <c r="AH200" s="302" t="str">
        <f t="shared" si="22"/>
        <v/>
      </c>
      <c r="AI200" s="315" t="str">
        <f t="shared" si="23"/>
        <v/>
      </c>
      <c r="AJ200" s="69" t="str">
        <f>IFERROR(IF(AND(AD199="Probabilidad",AD200="Probabilidad"),(AJ199-(+AJ199*AI200)),IF(AND(AD199="Impacto",AD200="Probabilidad"),(AJ198-(+AJ198*AI200)),IF(AD200="Impacto",AJ199,""))),"")</f>
        <v/>
      </c>
      <c r="AK200" s="69" t="str">
        <f>IFERROR(IF(AND(AD199="Impacto",AD200="Impacto"),(AK199-(+AK199*AI200)),IF(AND(AD199="Probabilidad",AD200="Impacto"),(AK198-(+AK198*AI200)),IF(AD200="Probabilidad",AK199,""))),"")</f>
        <v/>
      </c>
      <c r="AL200" s="19"/>
      <c r="AM200" s="19"/>
      <c r="AN200" s="19"/>
      <c r="AO200" s="952"/>
      <c r="AP200" s="952"/>
      <c r="AQ200" s="968"/>
      <c r="AR200" s="952"/>
      <c r="AS200" s="952"/>
      <c r="AT200" s="968"/>
      <c r="AU200" s="968"/>
      <c r="AV200" s="968"/>
      <c r="AW200" s="803"/>
      <c r="AX200" s="808"/>
      <c r="AY200" s="808"/>
      <c r="AZ200" s="805"/>
      <c r="BA200" s="805"/>
      <c r="BB200" s="1137"/>
      <c r="BC200" s="1134"/>
      <c r="BD200" s="1129"/>
      <c r="BE200" s="1020"/>
      <c r="BF200" s="1020"/>
      <c r="BG200" s="1129"/>
      <c r="BH200" s="1142"/>
      <c r="BI200" s="1134"/>
      <c r="BJ200" s="1134"/>
      <c r="BK200" s="1134"/>
      <c r="BL200" s="1134"/>
    </row>
    <row r="201" spans="1:64" x14ac:dyDescent="0.25">
      <c r="A201" s="1056"/>
      <c r="B201" s="1059"/>
      <c r="C201" s="1062"/>
      <c r="D201" s="1013"/>
      <c r="E201" s="946"/>
      <c r="F201" s="1016"/>
      <c r="G201" s="852"/>
      <c r="H201" s="803"/>
      <c r="I201" s="1044"/>
      <c r="J201" s="983"/>
      <c r="K201" s="1002"/>
      <c r="L201" s="852"/>
      <c r="M201" s="852"/>
      <c r="N201" s="805"/>
      <c r="O201" s="971"/>
      <c r="P201" s="803"/>
      <c r="Q201" s="955"/>
      <c r="R201" s="803"/>
      <c r="S201" s="955"/>
      <c r="T201" s="803"/>
      <c r="U201" s="955"/>
      <c r="V201" s="958"/>
      <c r="W201" s="955"/>
      <c r="X201" s="955"/>
      <c r="Y201" s="968"/>
      <c r="Z201" s="74">
        <v>5</v>
      </c>
      <c r="AA201" s="408"/>
      <c r="AB201" s="383"/>
      <c r="AC201" s="385"/>
      <c r="AD201" s="384" t="str">
        <f t="shared" si="20"/>
        <v/>
      </c>
      <c r="AE201" s="383"/>
      <c r="AF201" s="302" t="str">
        <f t="shared" si="21"/>
        <v/>
      </c>
      <c r="AG201" s="383"/>
      <c r="AH201" s="302" t="str">
        <f t="shared" si="22"/>
        <v/>
      </c>
      <c r="AI201" s="315" t="str">
        <f t="shared" si="23"/>
        <v/>
      </c>
      <c r="AJ201" s="69" t="str">
        <f>IFERROR(IF(AND(AD200="Probabilidad",AD201="Probabilidad"),(AJ200-(+AJ200*AI201)),IF(AND(AD200="Impacto",AD201="Probabilidad"),(AJ199-(+AJ199*AI201)),IF(AD201="Impacto",AJ200,""))),"")</f>
        <v/>
      </c>
      <c r="AK201" s="69" t="str">
        <f>IFERROR(IF(AND(AD200="Impacto",AD201="Impacto"),(AK200-(+AK200*AI201)),IF(AND(AD200="Probabilidad",AD201="Impacto"),(AK199-(+AK199*AI201)),IF(AD201="Probabilidad",AK200,""))),"")</f>
        <v/>
      </c>
      <c r="AL201" s="19"/>
      <c r="AM201" s="19"/>
      <c r="AN201" s="19"/>
      <c r="AO201" s="952"/>
      <c r="AP201" s="952"/>
      <c r="AQ201" s="968"/>
      <c r="AR201" s="952"/>
      <c r="AS201" s="952"/>
      <c r="AT201" s="968"/>
      <c r="AU201" s="968"/>
      <c r="AV201" s="968"/>
      <c r="AW201" s="803"/>
      <c r="AX201" s="808"/>
      <c r="AY201" s="808"/>
      <c r="AZ201" s="805"/>
      <c r="BA201" s="805"/>
      <c r="BB201" s="1137"/>
      <c r="BC201" s="1134"/>
      <c r="BD201" s="1129"/>
      <c r="BE201" s="1020"/>
      <c r="BF201" s="1020"/>
      <c r="BG201" s="1129"/>
      <c r="BH201" s="1142"/>
      <c r="BI201" s="1134"/>
      <c r="BJ201" s="1134"/>
      <c r="BK201" s="1134"/>
      <c r="BL201" s="1134"/>
    </row>
    <row r="202" spans="1:64" ht="15.75" thickBot="1" x14ac:dyDescent="0.3">
      <c r="A202" s="1056"/>
      <c r="B202" s="1059"/>
      <c r="C202" s="1062"/>
      <c r="D202" s="1014"/>
      <c r="E202" s="947"/>
      <c r="F202" s="1017"/>
      <c r="G202" s="960"/>
      <c r="H202" s="847"/>
      <c r="I202" s="1045"/>
      <c r="J202" s="984"/>
      <c r="K202" s="1003"/>
      <c r="L202" s="960"/>
      <c r="M202" s="960"/>
      <c r="N202" s="806"/>
      <c r="O202" s="972"/>
      <c r="P202" s="847"/>
      <c r="Q202" s="956"/>
      <c r="R202" s="847"/>
      <c r="S202" s="956"/>
      <c r="T202" s="847"/>
      <c r="U202" s="956"/>
      <c r="V202" s="959"/>
      <c r="W202" s="956"/>
      <c r="X202" s="956"/>
      <c r="Y202" s="969"/>
      <c r="Z202" s="75">
        <v>6</v>
      </c>
      <c r="AA202" s="410"/>
      <c r="AB202" s="388"/>
      <c r="AC202" s="387"/>
      <c r="AD202" s="391" t="str">
        <f t="shared" si="20"/>
        <v/>
      </c>
      <c r="AE202" s="388"/>
      <c r="AF202" s="303" t="str">
        <f t="shared" si="21"/>
        <v/>
      </c>
      <c r="AG202" s="388"/>
      <c r="AH202" s="303" t="str">
        <f t="shared" si="22"/>
        <v/>
      </c>
      <c r="AI202" s="61" t="str">
        <f t="shared" si="23"/>
        <v/>
      </c>
      <c r="AJ202" s="63" t="str">
        <f>IFERROR(IF(AND(AD201="Probabilidad",AD202="Probabilidad"),(AJ201-(+AJ201*AI202)),IF(AND(AD201="Impacto",AD202="Probabilidad"),(AJ200-(+AJ200*AI202)),IF(AD202="Impacto",AJ201,""))),"")</f>
        <v/>
      </c>
      <c r="AK202" s="63" t="str">
        <f>IFERROR(IF(AND(AD201="Impacto",AD202="Impacto"),(AK201-(+AK201*AI202)),IF(AND(AD201="Probabilidad",AD202="Impacto"),(AK200-(+AK200*AI202)),IF(AD202="Probabilidad",AK201,""))),"")</f>
        <v/>
      </c>
      <c r="AL202" s="20"/>
      <c r="AM202" s="20"/>
      <c r="AN202" s="20"/>
      <c r="AO202" s="953"/>
      <c r="AP202" s="953"/>
      <c r="AQ202" s="969"/>
      <c r="AR202" s="953"/>
      <c r="AS202" s="953"/>
      <c r="AT202" s="969"/>
      <c r="AU202" s="969"/>
      <c r="AV202" s="969"/>
      <c r="AW202" s="847"/>
      <c r="AX202" s="808"/>
      <c r="AY202" s="808"/>
      <c r="AZ202" s="805"/>
      <c r="BA202" s="805"/>
      <c r="BB202" s="1137"/>
      <c r="BC202" s="1134"/>
      <c r="BD202" s="1129"/>
      <c r="BE202" s="1020"/>
      <c r="BF202" s="1020"/>
      <c r="BG202" s="1129"/>
      <c r="BH202" s="1142"/>
      <c r="BI202" s="1134"/>
      <c r="BJ202" s="1134"/>
      <c r="BK202" s="1134"/>
      <c r="BL202" s="1134"/>
    </row>
    <row r="203" spans="1:64" ht="90" customHeight="1" thickBot="1" x14ac:dyDescent="0.3">
      <c r="A203" s="1056"/>
      <c r="B203" s="1059"/>
      <c r="C203" s="1062"/>
      <c r="D203" s="1012" t="s">
        <v>840</v>
      </c>
      <c r="E203" s="945" t="s">
        <v>125</v>
      </c>
      <c r="F203" s="1015">
        <v>25</v>
      </c>
      <c r="G203" s="851" t="s">
        <v>1646</v>
      </c>
      <c r="H203" s="802" t="s">
        <v>100</v>
      </c>
      <c r="I203" s="1043" t="s">
        <v>1647</v>
      </c>
      <c r="J203" s="982" t="s">
        <v>16</v>
      </c>
      <c r="K203" s="1001" t="str">
        <f>CONCATENATE(" *",[24]Árbol_G!C340," *",[24]Árbol_G!E340," *",[24]Árbol_G!G340)</f>
        <v xml:space="preserve"> * * *</v>
      </c>
      <c r="L203" s="851" t="s">
        <v>987</v>
      </c>
      <c r="M203" s="851" t="s">
        <v>988</v>
      </c>
      <c r="N203" s="804"/>
      <c r="O203" s="970"/>
      <c r="P203" s="802" t="s">
        <v>62</v>
      </c>
      <c r="Q203" s="954">
        <f>IF(P203="Muy Alta",100%,IF(P203="Alta",80%,IF(P203="Media",60%,IF(P203="Baja",40%,IF(P203="Muy Baja",20%,"")))))</f>
        <v>0.6</v>
      </c>
      <c r="R203" s="802" t="s">
        <v>9</v>
      </c>
      <c r="S203" s="954">
        <f>IF(R203="Catastrófico",100%,IF(R203="Mayor",80%,IF(R203="Moderado",60%,IF(R203="Menor",40%,IF(R203="Leve",20%,"")))))</f>
        <v>0.4</v>
      </c>
      <c r="T203" s="802" t="s">
        <v>9</v>
      </c>
      <c r="U203" s="954">
        <f>IF(T203="Catastrófico",100%,IF(T203="Mayor",80%,IF(T203="Moderado",60%,IF(T203="Menor",40%,IF(T203="Leve",20%,"")))))</f>
        <v>0.4</v>
      </c>
      <c r="V203" s="957" t="str">
        <f>IF(W203=100%,"Catastrófico",IF(W203=80%,"Mayor",IF(W203=60%,"Moderado",IF(W203=40%,"Menor",IF(W203=20%,"Leve","")))))</f>
        <v>Menor</v>
      </c>
      <c r="W203" s="954">
        <f>IF(AND(S203="",U203=""),"",MAX(S203,U203))</f>
        <v>0.4</v>
      </c>
      <c r="X203" s="954" t="str">
        <f>CONCATENATE(P203,V203)</f>
        <v>MediaMenor</v>
      </c>
      <c r="Y203" s="967" t="str">
        <f>IF(X203="Muy AltaLeve","Alto",IF(X203="Muy AltaMenor","Alto",IF(X203="Muy AltaModerado","Alto",IF(X203="Muy AltaMayor","Alto",IF(X203="Muy AltaCatastrófico","Extremo",IF(X203="AltaLeve","Moderado",IF(X203="AltaMenor","Moderado",IF(X203="AltaModerado","Alto",IF(X203="AltaMayor","Alto",IF(X203="AltaCatastrófico","Extremo",IF(X203="MediaLeve","Moderado",IF(X203="MediaMenor","Moderado",IF(X203="MediaModerado","Moderado",IF(X203="MediaMayor","Alto",IF(X203="MediaCatastrófico","Extremo",IF(X203="BajaLeve","Bajo",IF(X203="BajaMenor","Moderado",IF(X203="BajaModerado","Moderado",IF(X203="BajaMayor","Alto",IF(X203="BajaCatastrófico","Extremo",IF(X203="Muy BajaLeve","Bajo",IF(X203="Muy BajaMenor","Bajo",IF(X203="Muy BajaModerado","Moderado",IF(X203="Muy BajaMayor","Alto",IF(X203="Muy BajaCatastrófico","Extremo","")))))))))))))))))))))))))</f>
        <v>Moderado</v>
      </c>
      <c r="Z203" s="73">
        <v>1</v>
      </c>
      <c r="AA203" s="408" t="s">
        <v>915</v>
      </c>
      <c r="AB203" s="381" t="s">
        <v>165</v>
      </c>
      <c r="AC203" s="385" t="s">
        <v>851</v>
      </c>
      <c r="AD203" s="382" t="str">
        <f t="shared" si="20"/>
        <v>Probabilidad</v>
      </c>
      <c r="AE203" s="381" t="s">
        <v>907</v>
      </c>
      <c r="AF203" s="301">
        <f t="shared" si="21"/>
        <v>0.15</v>
      </c>
      <c r="AG203" s="381" t="s">
        <v>903</v>
      </c>
      <c r="AH203" s="301">
        <f t="shared" si="22"/>
        <v>0.15</v>
      </c>
      <c r="AI203" s="300">
        <f t="shared" si="23"/>
        <v>0.3</v>
      </c>
      <c r="AJ203" s="59">
        <f>IFERROR(IF(AD203="Probabilidad",(Q203-(+Q203*AI203)),IF(AD203="Impacto",Q203,"")),"")</f>
        <v>0.42</v>
      </c>
      <c r="AK203" s="59">
        <f>IFERROR(IF(AD203="Impacto",(W203-(+W203*AI203)),IF(AD203="Probabilidad",W203,"")),"")</f>
        <v>0.4</v>
      </c>
      <c r="AL203" s="10" t="s">
        <v>66</v>
      </c>
      <c r="AM203" s="10" t="s">
        <v>67</v>
      </c>
      <c r="AN203" s="10" t="s">
        <v>80</v>
      </c>
      <c r="AO203" s="951">
        <f>Q203</f>
        <v>0.6</v>
      </c>
      <c r="AP203" s="951">
        <f>IF(AJ203="","",MIN(AJ203:AJ208))</f>
        <v>0.252</v>
      </c>
      <c r="AQ203" s="967" t="str">
        <f>IFERROR(IF(AP203="","",IF(AP203&lt;=0.2,"Muy Baja",IF(AP203&lt;=0.4,"Baja",IF(AP203&lt;=0.6,"Media",IF(AP203&lt;=0.8,"Alta","Muy Alta"))))),"")</f>
        <v>Baja</v>
      </c>
      <c r="AR203" s="951">
        <f>W203</f>
        <v>0.4</v>
      </c>
      <c r="AS203" s="951">
        <f>IF(AK203="","",MIN(AK203:AK208))</f>
        <v>0.4</v>
      </c>
      <c r="AT203" s="967" t="str">
        <f>IFERROR(IF(AS203="","",IF(AS203&lt;=0.2,"Leve",IF(AS203&lt;=0.4,"Menor",IF(AS203&lt;=0.6,"Moderado",IF(AS203&lt;=0.8,"Mayor","Catastrófico"))))),"")</f>
        <v>Menor</v>
      </c>
      <c r="AU203" s="967" t="str">
        <f>Y203</f>
        <v>Moderado</v>
      </c>
      <c r="AV203" s="967" t="str">
        <f>IFERROR(IF(OR(AND(AQ203="Muy Baja",AT203="Leve"),AND(AQ203="Muy Baja",AT203="Menor"),AND(AQ203="Baja",AT203="Leve")),"Bajo",IF(OR(AND(AQ203="Muy baja",AT203="Moderado"),AND(AQ203="Baja",AT203="Menor"),AND(AQ203="Baja",AT203="Moderado"),AND(AQ203="Media",AT203="Leve"),AND(AQ203="Media",AT203="Menor"),AND(AQ203="Media",AT203="Moderado"),AND(AQ203="Alta",AT203="Leve"),AND(AQ203="Alta",AT203="Menor")),"Moderado",IF(OR(AND(AQ203="Muy Baja",AT203="Mayor"),AND(AQ203="Baja",AT203="Mayor"),AND(AQ203="Media",AT203="Mayor"),AND(AQ203="Alta",AT203="Moderado"),AND(AQ203="Alta",AT203="Mayor"),AND(AQ203="Muy Alta",AT203="Leve"),AND(AQ203="Muy Alta",AT203="Menor"),AND(AQ203="Muy Alta",AT203="Moderado"),AND(AQ203="Muy Alta",AT203="Mayor")),"Alto",IF(OR(AND(AQ203="Muy Baja",AT203="Catastrófico"),AND(AQ203="Baja",AT203="Catastrófico"),AND(AQ203="Media",AT203="Catastrófico"),AND(AQ203="Alta",AT203="Catastrófico"),AND(AQ203="Muy Alta",AT203="Catastrófico")),"Extremo","")))),"")</f>
        <v>Moderado</v>
      </c>
      <c r="AW203" s="802" t="s">
        <v>167</v>
      </c>
      <c r="AX203" s="808" t="s">
        <v>1648</v>
      </c>
      <c r="AY203" s="1166" t="s">
        <v>1649</v>
      </c>
      <c r="AZ203" s="805" t="s">
        <v>982</v>
      </c>
      <c r="BA203" s="805" t="s">
        <v>1623</v>
      </c>
      <c r="BB203" s="1099" t="s">
        <v>1583</v>
      </c>
      <c r="BC203" s="1165"/>
      <c r="BD203" s="1162"/>
      <c r="BE203" s="1088"/>
      <c r="BF203" s="1088"/>
      <c r="BG203" s="1162"/>
      <c r="BH203" s="1162"/>
      <c r="BI203" s="1165"/>
      <c r="BJ203" s="1165"/>
      <c r="BK203" s="1165"/>
      <c r="BL203" s="1165"/>
    </row>
    <row r="204" spans="1:64" ht="120" x14ac:dyDescent="0.25">
      <c r="A204" s="1056"/>
      <c r="B204" s="1059"/>
      <c r="C204" s="1062"/>
      <c r="D204" s="1013"/>
      <c r="E204" s="946"/>
      <c r="F204" s="1016"/>
      <c r="G204" s="852"/>
      <c r="H204" s="803"/>
      <c r="I204" s="1044"/>
      <c r="J204" s="983"/>
      <c r="K204" s="1002"/>
      <c r="L204" s="852"/>
      <c r="M204" s="852"/>
      <c r="N204" s="805"/>
      <c r="O204" s="971"/>
      <c r="P204" s="803"/>
      <c r="Q204" s="955"/>
      <c r="R204" s="803"/>
      <c r="S204" s="955"/>
      <c r="T204" s="803"/>
      <c r="U204" s="955"/>
      <c r="V204" s="958"/>
      <c r="W204" s="955"/>
      <c r="X204" s="955"/>
      <c r="Y204" s="968"/>
      <c r="Z204" s="74">
        <v>2</v>
      </c>
      <c r="AA204" s="408" t="s">
        <v>943</v>
      </c>
      <c r="AB204" s="383" t="s">
        <v>170</v>
      </c>
      <c r="AC204" s="385" t="s">
        <v>944</v>
      </c>
      <c r="AD204" s="384" t="str">
        <f t="shared" si="20"/>
        <v>Probabilidad</v>
      </c>
      <c r="AE204" s="383" t="s">
        <v>902</v>
      </c>
      <c r="AF204" s="302">
        <f t="shared" si="21"/>
        <v>0.25</v>
      </c>
      <c r="AG204" s="383" t="s">
        <v>903</v>
      </c>
      <c r="AH204" s="302">
        <f t="shared" si="22"/>
        <v>0.15</v>
      </c>
      <c r="AI204" s="315">
        <f t="shared" si="23"/>
        <v>0.4</v>
      </c>
      <c r="AJ204" s="69">
        <f>IFERROR(IF(AND(AD203="Probabilidad",AD204="Probabilidad"),(AJ203-(+AJ203*AI204)),IF(AD204="Probabilidad",(Q203-(+Q203*AI204)),IF(AD204="Impacto",AJ203,""))),"")</f>
        <v>0.252</v>
      </c>
      <c r="AK204" s="69">
        <f>IFERROR(IF(AND(AD203="Impacto",AD204="Impacto"),(AK203-(+AK203*AI204)),IF(AD204="Impacto",(W203-(W203*AI204)),IF(AD204="Probabilidad",AK203,""))),"")</f>
        <v>0.4</v>
      </c>
      <c r="AL204" s="10" t="s">
        <v>66</v>
      </c>
      <c r="AM204" s="10" t="s">
        <v>67</v>
      </c>
      <c r="AN204" s="10" t="s">
        <v>80</v>
      </c>
      <c r="AO204" s="952"/>
      <c r="AP204" s="952"/>
      <c r="AQ204" s="968"/>
      <c r="AR204" s="952"/>
      <c r="AS204" s="952"/>
      <c r="AT204" s="968"/>
      <c r="AU204" s="968"/>
      <c r="AV204" s="968"/>
      <c r="AW204" s="803"/>
      <c r="AX204" s="808"/>
      <c r="AY204" s="808"/>
      <c r="AZ204" s="805"/>
      <c r="BA204" s="805"/>
      <c r="BB204" s="1099"/>
      <c r="BC204" s="1134"/>
      <c r="BD204" s="1129"/>
      <c r="BE204" s="1020"/>
      <c r="BF204" s="1020"/>
      <c r="BG204" s="1129"/>
      <c r="BH204" s="1142"/>
      <c r="BI204" s="1134"/>
      <c r="BJ204" s="1134"/>
      <c r="BK204" s="1134"/>
      <c r="BL204" s="1134"/>
    </row>
    <row r="205" spans="1:64" ht="27.75" customHeight="1" x14ac:dyDescent="0.25">
      <c r="A205" s="1056"/>
      <c r="B205" s="1059"/>
      <c r="C205" s="1062"/>
      <c r="D205" s="1013"/>
      <c r="E205" s="946"/>
      <c r="F205" s="1016"/>
      <c r="G205" s="852"/>
      <c r="H205" s="803"/>
      <c r="I205" s="1044"/>
      <c r="J205" s="983"/>
      <c r="K205" s="1002"/>
      <c r="L205" s="852"/>
      <c r="M205" s="852"/>
      <c r="N205" s="805"/>
      <c r="O205" s="971"/>
      <c r="P205" s="803"/>
      <c r="Q205" s="955"/>
      <c r="R205" s="803"/>
      <c r="S205" s="955"/>
      <c r="T205" s="803"/>
      <c r="U205" s="955"/>
      <c r="V205" s="958"/>
      <c r="W205" s="955"/>
      <c r="X205" s="955"/>
      <c r="Y205" s="968"/>
      <c r="Z205" s="74">
        <v>3</v>
      </c>
      <c r="AA205" s="408"/>
      <c r="AB205" s="383"/>
      <c r="AC205" s="385"/>
      <c r="AD205" s="384" t="str">
        <f t="shared" si="20"/>
        <v/>
      </c>
      <c r="AE205" s="383"/>
      <c r="AF205" s="302" t="str">
        <f t="shared" si="21"/>
        <v/>
      </c>
      <c r="AG205" s="383"/>
      <c r="AH205" s="302" t="str">
        <f t="shared" si="22"/>
        <v/>
      </c>
      <c r="AI205" s="315" t="str">
        <f t="shared" si="23"/>
        <v/>
      </c>
      <c r="AJ205" s="69" t="str">
        <f>IFERROR(IF(AND(AD204="Probabilidad",AD205="Probabilidad"),(AJ204-(+AJ204*AI205)),IF(AND(AD204="Impacto",AD205="Probabilidad"),(AJ203-(+AJ203*AI205)),IF(AD205="Impacto",AJ204,""))),"")</f>
        <v/>
      </c>
      <c r="AK205" s="69" t="str">
        <f>IFERROR(IF(AND(AD204="Impacto",AD205="Impacto"),(AK204-(+AK204*AI205)),IF(AND(AD204="Probabilidad",AD205="Impacto"),(AK203-(+AK203*AI205)),IF(AD205="Probabilidad",AK204,""))),"")</f>
        <v/>
      </c>
      <c r="AL205" s="19"/>
      <c r="AM205" s="19"/>
      <c r="AN205" s="19"/>
      <c r="AO205" s="952"/>
      <c r="AP205" s="952"/>
      <c r="AQ205" s="968"/>
      <c r="AR205" s="952"/>
      <c r="AS205" s="952"/>
      <c r="AT205" s="968"/>
      <c r="AU205" s="968"/>
      <c r="AV205" s="968"/>
      <c r="AW205" s="803"/>
      <c r="AX205" s="808"/>
      <c r="AY205" s="808"/>
      <c r="AZ205" s="805"/>
      <c r="BA205" s="805"/>
      <c r="BB205" s="1099"/>
      <c r="BC205" s="1134"/>
      <c r="BD205" s="1129"/>
      <c r="BE205" s="1020"/>
      <c r="BF205" s="1020"/>
      <c r="BG205" s="1129"/>
      <c r="BH205" s="1142"/>
      <c r="BI205" s="1134"/>
      <c r="BJ205" s="1134"/>
      <c r="BK205" s="1134"/>
      <c r="BL205" s="1134"/>
    </row>
    <row r="206" spans="1:64" ht="27.75" customHeight="1" x14ac:dyDescent="0.25">
      <c r="A206" s="1056"/>
      <c r="B206" s="1059"/>
      <c r="C206" s="1062"/>
      <c r="D206" s="1013"/>
      <c r="E206" s="946"/>
      <c r="F206" s="1016"/>
      <c r="G206" s="852"/>
      <c r="H206" s="803"/>
      <c r="I206" s="1044"/>
      <c r="J206" s="983"/>
      <c r="K206" s="1002"/>
      <c r="L206" s="852"/>
      <c r="M206" s="852"/>
      <c r="N206" s="805"/>
      <c r="O206" s="971"/>
      <c r="P206" s="803"/>
      <c r="Q206" s="955"/>
      <c r="R206" s="803"/>
      <c r="S206" s="955"/>
      <c r="T206" s="803"/>
      <c r="U206" s="955"/>
      <c r="V206" s="958"/>
      <c r="W206" s="955"/>
      <c r="X206" s="955"/>
      <c r="Y206" s="968"/>
      <c r="Z206" s="74">
        <v>4</v>
      </c>
      <c r="AA206" s="408"/>
      <c r="AB206" s="383"/>
      <c r="AC206" s="385"/>
      <c r="AD206" s="384" t="str">
        <f t="shared" si="20"/>
        <v/>
      </c>
      <c r="AE206" s="383"/>
      <c r="AF206" s="302" t="str">
        <f t="shared" si="21"/>
        <v/>
      </c>
      <c r="AG206" s="383"/>
      <c r="AH206" s="302" t="str">
        <f t="shared" si="22"/>
        <v/>
      </c>
      <c r="AI206" s="315" t="str">
        <f t="shared" si="23"/>
        <v/>
      </c>
      <c r="AJ206" s="69" t="str">
        <f>IFERROR(IF(AND(AD205="Probabilidad",AD206="Probabilidad"),(AJ205-(+AJ205*AI206)),IF(AND(AD205="Impacto",AD206="Probabilidad"),(AJ204-(+AJ204*AI206)),IF(AD206="Impacto",AJ205,""))),"")</f>
        <v/>
      </c>
      <c r="AK206" s="69" t="str">
        <f>IFERROR(IF(AND(AD205="Impacto",AD206="Impacto"),(AK205-(+AK205*AI206)),IF(AND(AD205="Probabilidad",AD206="Impacto"),(AK204-(+AK204*AI206)),IF(AD206="Probabilidad",AK205,""))),"")</f>
        <v/>
      </c>
      <c r="AL206" s="19"/>
      <c r="AM206" s="19"/>
      <c r="AN206" s="19"/>
      <c r="AO206" s="952"/>
      <c r="AP206" s="952"/>
      <c r="AQ206" s="968"/>
      <c r="AR206" s="952"/>
      <c r="AS206" s="952"/>
      <c r="AT206" s="968"/>
      <c r="AU206" s="968"/>
      <c r="AV206" s="968"/>
      <c r="AW206" s="803"/>
      <c r="AX206" s="808"/>
      <c r="AY206" s="808"/>
      <c r="AZ206" s="805"/>
      <c r="BA206" s="805"/>
      <c r="BB206" s="1099"/>
      <c r="BC206" s="1134"/>
      <c r="BD206" s="1129"/>
      <c r="BE206" s="1020"/>
      <c r="BF206" s="1020"/>
      <c r="BG206" s="1129"/>
      <c r="BH206" s="1142"/>
      <c r="BI206" s="1134"/>
      <c r="BJ206" s="1134"/>
      <c r="BK206" s="1134"/>
      <c r="BL206" s="1134"/>
    </row>
    <row r="207" spans="1:64" ht="27.75" customHeight="1" x14ac:dyDescent="0.25">
      <c r="A207" s="1056"/>
      <c r="B207" s="1059"/>
      <c r="C207" s="1062"/>
      <c r="D207" s="1013"/>
      <c r="E207" s="946"/>
      <c r="F207" s="1016"/>
      <c r="G207" s="852"/>
      <c r="H207" s="803"/>
      <c r="I207" s="1044"/>
      <c r="J207" s="983"/>
      <c r="K207" s="1002"/>
      <c r="L207" s="852"/>
      <c r="M207" s="852"/>
      <c r="N207" s="805"/>
      <c r="O207" s="971"/>
      <c r="P207" s="803"/>
      <c r="Q207" s="955"/>
      <c r="R207" s="803"/>
      <c r="S207" s="955"/>
      <c r="T207" s="803"/>
      <c r="U207" s="955"/>
      <c r="V207" s="958"/>
      <c r="W207" s="955"/>
      <c r="X207" s="955"/>
      <c r="Y207" s="968"/>
      <c r="Z207" s="74">
        <v>5</v>
      </c>
      <c r="AA207" s="408"/>
      <c r="AB207" s="383"/>
      <c r="AC207" s="385"/>
      <c r="AD207" s="384" t="str">
        <f t="shared" si="20"/>
        <v/>
      </c>
      <c r="AE207" s="383"/>
      <c r="AF207" s="302" t="str">
        <f t="shared" si="21"/>
        <v/>
      </c>
      <c r="AG207" s="383"/>
      <c r="AH207" s="302" t="str">
        <f t="shared" si="22"/>
        <v/>
      </c>
      <c r="AI207" s="315" t="str">
        <f t="shared" si="23"/>
        <v/>
      </c>
      <c r="AJ207" s="69" t="str">
        <f>IFERROR(IF(AND(AD206="Probabilidad",AD207="Probabilidad"),(AJ206-(+AJ206*AI207)),IF(AND(AD206="Impacto",AD207="Probabilidad"),(AJ205-(+AJ205*AI207)),IF(AD207="Impacto",AJ206,""))),"")</f>
        <v/>
      </c>
      <c r="AK207" s="69" t="str">
        <f>IFERROR(IF(AND(AD206="Impacto",AD207="Impacto"),(AK206-(+AK206*AI207)),IF(AND(AD206="Probabilidad",AD207="Impacto"),(AK205-(+AK205*AI207)),IF(AD207="Probabilidad",AK206,""))),"")</f>
        <v/>
      </c>
      <c r="AL207" s="19"/>
      <c r="AM207" s="19"/>
      <c r="AN207" s="19"/>
      <c r="AO207" s="952"/>
      <c r="AP207" s="952"/>
      <c r="AQ207" s="968"/>
      <c r="AR207" s="952"/>
      <c r="AS207" s="952"/>
      <c r="AT207" s="968"/>
      <c r="AU207" s="968"/>
      <c r="AV207" s="968"/>
      <c r="AW207" s="803"/>
      <c r="AX207" s="808"/>
      <c r="AY207" s="808"/>
      <c r="AZ207" s="805"/>
      <c r="BA207" s="805"/>
      <c r="BB207" s="1099"/>
      <c r="BC207" s="1134"/>
      <c r="BD207" s="1129"/>
      <c r="BE207" s="1020"/>
      <c r="BF207" s="1020"/>
      <c r="BG207" s="1129"/>
      <c r="BH207" s="1142"/>
      <c r="BI207" s="1134"/>
      <c r="BJ207" s="1134"/>
      <c r="BK207" s="1134"/>
      <c r="BL207" s="1134"/>
    </row>
    <row r="208" spans="1:64" ht="27.75" customHeight="1" thickBot="1" x14ac:dyDescent="0.3">
      <c r="A208" s="1056"/>
      <c r="B208" s="1059"/>
      <c r="C208" s="1062"/>
      <c r="D208" s="1014"/>
      <c r="E208" s="947"/>
      <c r="F208" s="1017"/>
      <c r="G208" s="960"/>
      <c r="H208" s="847"/>
      <c r="I208" s="1045"/>
      <c r="J208" s="984"/>
      <c r="K208" s="1003"/>
      <c r="L208" s="960"/>
      <c r="M208" s="960"/>
      <c r="N208" s="806"/>
      <c r="O208" s="972"/>
      <c r="P208" s="847"/>
      <c r="Q208" s="956"/>
      <c r="R208" s="847"/>
      <c r="S208" s="956"/>
      <c r="T208" s="847"/>
      <c r="U208" s="956"/>
      <c r="V208" s="959"/>
      <c r="W208" s="956"/>
      <c r="X208" s="956"/>
      <c r="Y208" s="969"/>
      <c r="Z208" s="75">
        <v>6</v>
      </c>
      <c r="AA208" s="410"/>
      <c r="AB208" s="388"/>
      <c r="AC208" s="387"/>
      <c r="AD208" s="391" t="str">
        <f t="shared" si="20"/>
        <v/>
      </c>
      <c r="AE208" s="388"/>
      <c r="AF208" s="303" t="str">
        <f t="shared" si="21"/>
        <v/>
      </c>
      <c r="AG208" s="388"/>
      <c r="AH208" s="303" t="str">
        <f t="shared" si="22"/>
        <v/>
      </c>
      <c r="AI208" s="61" t="str">
        <f t="shared" si="23"/>
        <v/>
      </c>
      <c r="AJ208" s="63" t="str">
        <f>IFERROR(IF(AND(AD207="Probabilidad",AD208="Probabilidad"),(AJ207-(+AJ207*AI208)),IF(AND(AD207="Impacto",AD208="Probabilidad"),(AJ206-(+AJ206*AI208)),IF(AD208="Impacto",AJ207,""))),"")</f>
        <v/>
      </c>
      <c r="AK208" s="63" t="str">
        <f>IFERROR(IF(AND(AD207="Impacto",AD208="Impacto"),(AK207-(+AK207*AI208)),IF(AND(AD207="Probabilidad",AD208="Impacto"),(AK206-(+AK206*AI208)),IF(AD208="Probabilidad",AK207,""))),"")</f>
        <v/>
      </c>
      <c r="AL208" s="20"/>
      <c r="AM208" s="20"/>
      <c r="AN208" s="20"/>
      <c r="AO208" s="953"/>
      <c r="AP208" s="953"/>
      <c r="AQ208" s="969"/>
      <c r="AR208" s="953"/>
      <c r="AS208" s="953"/>
      <c r="AT208" s="969"/>
      <c r="AU208" s="969"/>
      <c r="AV208" s="969"/>
      <c r="AW208" s="847"/>
      <c r="AX208" s="808"/>
      <c r="AY208" s="808"/>
      <c r="AZ208" s="805"/>
      <c r="BA208" s="805"/>
      <c r="BB208" s="1099"/>
      <c r="BC208" s="1134"/>
      <c r="BD208" s="1129"/>
      <c r="BE208" s="1020"/>
      <c r="BF208" s="1020"/>
      <c r="BG208" s="1129"/>
      <c r="BH208" s="1142"/>
      <c r="BI208" s="1134"/>
      <c r="BJ208" s="1134"/>
      <c r="BK208" s="1134"/>
      <c r="BL208" s="1134"/>
    </row>
    <row r="209" spans="1:64" ht="90" customHeight="1" thickBot="1" x14ac:dyDescent="0.3">
      <c r="A209" s="1056"/>
      <c r="B209" s="1059"/>
      <c r="C209" s="1062"/>
      <c r="D209" s="1012" t="s">
        <v>840</v>
      </c>
      <c r="E209" s="945" t="s">
        <v>125</v>
      </c>
      <c r="F209" s="1015">
        <v>26</v>
      </c>
      <c r="G209" s="851" t="s">
        <v>1646</v>
      </c>
      <c r="H209" s="802" t="s">
        <v>99</v>
      </c>
      <c r="I209" s="1043" t="s">
        <v>1650</v>
      </c>
      <c r="J209" s="982" t="s">
        <v>16</v>
      </c>
      <c r="K209" s="1001" t="str">
        <f>CONCATENATE(" *",[24]Árbol_G!C357," *",[24]Árbol_G!E357," *",[24]Árbol_G!G357)</f>
        <v xml:space="preserve"> * * *</v>
      </c>
      <c r="L209" s="851" t="s">
        <v>987</v>
      </c>
      <c r="M209" s="851" t="s">
        <v>988</v>
      </c>
      <c r="N209" s="804"/>
      <c r="O209" s="970"/>
      <c r="P209" s="802" t="s">
        <v>72</v>
      </c>
      <c r="Q209" s="954">
        <f>IF(P209="Muy Alta",100%,IF(P209="Alta",80%,IF(P209="Media",60%,IF(P209="Baja",40%,IF(P209="Muy Baja",20%,"")))))</f>
        <v>0.8</v>
      </c>
      <c r="R209" s="802" t="s">
        <v>9</v>
      </c>
      <c r="S209" s="954">
        <f>IF(R209="Catastrófico",100%,IF(R209="Mayor",80%,IF(R209="Moderado",60%,IF(R209="Menor",40%,IF(R209="Leve",20%,"")))))</f>
        <v>0.4</v>
      </c>
      <c r="T209" s="802" t="s">
        <v>11</v>
      </c>
      <c r="U209" s="954">
        <f>IF(T209="Catastrófico",100%,IF(T209="Mayor",80%,IF(T209="Moderado",60%,IF(T209="Menor",40%,IF(T209="Leve",20%,"")))))</f>
        <v>0.8</v>
      </c>
      <c r="V209" s="957" t="str">
        <f>IF(W209=100%,"Catastrófico",IF(W209=80%,"Mayor",IF(W209=60%,"Moderado",IF(W209=40%,"Menor",IF(W209=20%,"Leve","")))))</f>
        <v>Mayor</v>
      </c>
      <c r="W209" s="954">
        <f>IF(AND(S209="",U209=""),"",MAX(S209,U209))</f>
        <v>0.8</v>
      </c>
      <c r="X209" s="954" t="str">
        <f>CONCATENATE(P209,V209)</f>
        <v>AltaMayor</v>
      </c>
      <c r="Y209" s="967" t="str">
        <f>IF(X209="Muy AltaLeve","Alto",IF(X209="Muy AltaMenor","Alto",IF(X209="Muy AltaModerado","Alto",IF(X209="Muy AltaMayor","Alto",IF(X209="Muy AltaCatastrófico","Extremo",IF(X209="AltaLeve","Moderado",IF(X209="AltaMenor","Moderado",IF(X209="AltaModerado","Alto",IF(X209="AltaMayor","Alto",IF(X209="AltaCatastrófico","Extremo",IF(X209="MediaLeve","Moderado",IF(X209="MediaMenor","Moderado",IF(X209="MediaModerado","Moderado",IF(X209="MediaMayor","Alto",IF(X209="MediaCatastrófico","Extremo",IF(X209="BajaLeve","Bajo",IF(X209="BajaMenor","Moderado",IF(X209="BajaModerado","Moderado",IF(X209="BajaMayor","Alto",IF(X209="BajaCatastrófico","Extremo",IF(X209="Muy BajaLeve","Bajo",IF(X209="Muy BajaMenor","Bajo",IF(X209="Muy BajaModerado","Moderado",IF(X209="Muy BajaMayor","Alto",IF(X209="Muy BajaCatastrófico","Extremo","")))))))))))))))))))))))))</f>
        <v>Alto</v>
      </c>
      <c r="Z209" s="73">
        <v>1</v>
      </c>
      <c r="AA209" s="408" t="s">
        <v>915</v>
      </c>
      <c r="AB209" s="381" t="s">
        <v>165</v>
      </c>
      <c r="AC209" s="385" t="s">
        <v>851</v>
      </c>
      <c r="AD209" s="382" t="str">
        <f t="shared" si="20"/>
        <v>Probabilidad</v>
      </c>
      <c r="AE209" s="381" t="s">
        <v>907</v>
      </c>
      <c r="AF209" s="301">
        <f t="shared" si="21"/>
        <v>0.15</v>
      </c>
      <c r="AG209" s="381" t="s">
        <v>903</v>
      </c>
      <c r="AH209" s="301">
        <f t="shared" si="22"/>
        <v>0.15</v>
      </c>
      <c r="AI209" s="300">
        <f t="shared" si="23"/>
        <v>0.3</v>
      </c>
      <c r="AJ209" s="59">
        <f>IFERROR(IF(AD209="Probabilidad",(Q209-(+Q209*AI209)),IF(AD209="Impacto",Q209,"")),"")</f>
        <v>0.56000000000000005</v>
      </c>
      <c r="AK209" s="59">
        <f>IFERROR(IF(AD209="Impacto",(W209-(+W209*AI209)),IF(AD209="Probabilidad",W209,"")),"")</f>
        <v>0.8</v>
      </c>
      <c r="AL209" s="10" t="s">
        <v>66</v>
      </c>
      <c r="AM209" s="10" t="s">
        <v>67</v>
      </c>
      <c r="AN209" s="10" t="s">
        <v>80</v>
      </c>
      <c r="AO209" s="951">
        <f>Q209</f>
        <v>0.8</v>
      </c>
      <c r="AP209" s="951">
        <f>IF(AJ209="","",MIN(AJ209:AJ214))</f>
        <v>0.56000000000000005</v>
      </c>
      <c r="AQ209" s="967" t="str">
        <f>IFERROR(IF(AP209="","",IF(AP209&lt;=0.2,"Muy Baja",IF(AP209&lt;=0.4,"Baja",IF(AP209&lt;=0.6,"Media",IF(AP209&lt;=0.8,"Alta","Muy Alta"))))),"")</f>
        <v>Media</v>
      </c>
      <c r="AR209" s="951">
        <f>W209</f>
        <v>0.8</v>
      </c>
      <c r="AS209" s="951">
        <f>IF(AK209="","",MIN(AK209:AK214))</f>
        <v>0.8</v>
      </c>
      <c r="AT209" s="967" t="str">
        <f>IFERROR(IF(AS209="","",IF(AS209&lt;=0.2,"Leve",IF(AS209&lt;=0.4,"Menor",IF(AS209&lt;=0.6,"Moderado",IF(AS209&lt;=0.8,"Mayor","Catastrófico"))))),"")</f>
        <v>Mayor</v>
      </c>
      <c r="AU209" s="967" t="str">
        <f>Y209</f>
        <v>Alto</v>
      </c>
      <c r="AV209" s="967" t="str">
        <f>IFERROR(IF(OR(AND(AQ209="Muy Baja",AT209="Leve"),AND(AQ209="Muy Baja",AT209="Menor"),AND(AQ209="Baja",AT209="Leve")),"Bajo",IF(OR(AND(AQ209="Muy baja",AT209="Moderado"),AND(AQ209="Baja",AT209="Menor"),AND(AQ209="Baja",AT209="Moderado"),AND(AQ209="Media",AT209="Leve"),AND(AQ209="Media",AT209="Menor"),AND(AQ209="Media",AT209="Moderado"),AND(AQ209="Alta",AT209="Leve"),AND(AQ209="Alta",AT209="Menor")),"Moderado",IF(OR(AND(AQ209="Muy Baja",AT209="Mayor"),AND(AQ209="Baja",AT209="Mayor"),AND(AQ209="Media",AT209="Mayor"),AND(AQ209="Alta",AT209="Moderado"),AND(AQ209="Alta",AT209="Mayor"),AND(AQ209="Muy Alta",AT209="Leve"),AND(AQ209="Muy Alta",AT209="Menor"),AND(AQ209="Muy Alta",AT209="Moderado"),AND(AQ209="Muy Alta",AT209="Mayor")),"Alto",IF(OR(AND(AQ209="Muy Baja",AT209="Catastrófico"),AND(AQ209="Baja",AT209="Catastrófico"),AND(AQ209="Media",AT209="Catastrófico"),AND(AQ209="Alta",AT209="Catastrófico"),AND(AQ209="Muy Alta",AT209="Catastrófico")),"Extremo","")))),"")</f>
        <v>Alto</v>
      </c>
      <c r="AW209" s="802" t="s">
        <v>167</v>
      </c>
      <c r="AX209" s="1166" t="s">
        <v>1651</v>
      </c>
      <c r="AY209" s="1166" t="s">
        <v>1652</v>
      </c>
      <c r="AZ209" s="805" t="s">
        <v>982</v>
      </c>
      <c r="BA209" s="805" t="s">
        <v>1623</v>
      </c>
      <c r="BB209" s="1137" t="s">
        <v>1653</v>
      </c>
      <c r="BC209" s="1165"/>
      <c r="BD209" s="1162"/>
      <c r="BE209" s="1088"/>
      <c r="BF209" s="1088"/>
      <c r="BG209" s="1162"/>
      <c r="BH209" s="1162"/>
      <c r="BI209" s="1165"/>
      <c r="BJ209" s="1165"/>
      <c r="BK209" s="1165"/>
      <c r="BL209" s="1165"/>
    </row>
    <row r="210" spans="1:64" ht="48" customHeight="1" x14ac:dyDescent="0.25">
      <c r="A210" s="1056"/>
      <c r="B210" s="1059"/>
      <c r="C210" s="1062"/>
      <c r="D210" s="1013"/>
      <c r="E210" s="946"/>
      <c r="F210" s="1016"/>
      <c r="G210" s="852"/>
      <c r="H210" s="803"/>
      <c r="I210" s="1044"/>
      <c r="J210" s="983"/>
      <c r="K210" s="1002"/>
      <c r="L210" s="852"/>
      <c r="M210" s="852"/>
      <c r="N210" s="805"/>
      <c r="O210" s="971"/>
      <c r="P210" s="803"/>
      <c r="Q210" s="955"/>
      <c r="R210" s="803"/>
      <c r="S210" s="955"/>
      <c r="T210" s="803"/>
      <c r="U210" s="955"/>
      <c r="V210" s="958"/>
      <c r="W210" s="955"/>
      <c r="X210" s="955"/>
      <c r="Y210" s="968"/>
      <c r="Z210" s="74">
        <v>2</v>
      </c>
      <c r="AA210" s="76"/>
      <c r="AB210" s="381"/>
      <c r="AC210" s="298"/>
      <c r="AD210" s="384" t="str">
        <f t="shared" si="20"/>
        <v/>
      </c>
      <c r="AE210" s="383"/>
      <c r="AF210" s="302" t="str">
        <f t="shared" si="21"/>
        <v/>
      </c>
      <c r="AG210" s="383"/>
      <c r="AH210" s="302" t="str">
        <f t="shared" si="22"/>
        <v/>
      </c>
      <c r="AI210" s="315" t="str">
        <f t="shared" si="23"/>
        <v/>
      </c>
      <c r="AJ210" s="69" t="str">
        <f>IFERROR(IF(AND(AD209="Probabilidad",AD210="Probabilidad"),(AJ209-(+AJ209*AI210)),IF(AD210="Probabilidad",(Q209-(+Q209*AI210)),IF(AD210="Impacto",AJ209,""))),"")</f>
        <v/>
      </c>
      <c r="AK210" s="69" t="str">
        <f>IFERROR(IF(AND(AD209="Impacto",AD210="Impacto"),(AK209-(+AK209*AI210)),IF(AD210="Impacto",(W209-(W209*AI210)),IF(AD210="Probabilidad",AK209,""))),"")</f>
        <v/>
      </c>
      <c r="AL210" s="19"/>
      <c r="AM210" s="19"/>
      <c r="AN210" s="19"/>
      <c r="AO210" s="952"/>
      <c r="AP210" s="952"/>
      <c r="AQ210" s="968"/>
      <c r="AR210" s="952"/>
      <c r="AS210" s="952"/>
      <c r="AT210" s="968"/>
      <c r="AU210" s="968"/>
      <c r="AV210" s="968"/>
      <c r="AW210" s="803"/>
      <c r="AX210" s="808"/>
      <c r="AY210" s="808"/>
      <c r="AZ210" s="805"/>
      <c r="BA210" s="805"/>
      <c r="BB210" s="1137"/>
      <c r="BC210" s="1134"/>
      <c r="BD210" s="1129"/>
      <c r="BE210" s="1020"/>
      <c r="BF210" s="1020"/>
      <c r="BG210" s="1129"/>
      <c r="BH210" s="1142"/>
      <c r="BI210" s="1134"/>
      <c r="BJ210" s="1134"/>
      <c r="BK210" s="1134"/>
      <c r="BL210" s="1134"/>
    </row>
    <row r="211" spans="1:64" ht="48" customHeight="1" x14ac:dyDescent="0.25">
      <c r="A211" s="1056"/>
      <c r="B211" s="1059"/>
      <c r="C211" s="1062"/>
      <c r="D211" s="1013"/>
      <c r="E211" s="946"/>
      <c r="F211" s="1016"/>
      <c r="G211" s="852"/>
      <c r="H211" s="803"/>
      <c r="I211" s="1044"/>
      <c r="J211" s="983"/>
      <c r="K211" s="1002"/>
      <c r="L211" s="852"/>
      <c r="M211" s="852"/>
      <c r="N211" s="805"/>
      <c r="O211" s="971"/>
      <c r="P211" s="803"/>
      <c r="Q211" s="955"/>
      <c r="R211" s="803"/>
      <c r="S211" s="955"/>
      <c r="T211" s="803"/>
      <c r="U211" s="955"/>
      <c r="V211" s="958"/>
      <c r="W211" s="955"/>
      <c r="X211" s="955"/>
      <c r="Y211" s="968"/>
      <c r="Z211" s="74">
        <v>3</v>
      </c>
      <c r="AA211" s="408"/>
      <c r="AB211" s="383"/>
      <c r="AC211" s="385"/>
      <c r="AD211" s="384" t="str">
        <f t="shared" si="20"/>
        <v/>
      </c>
      <c r="AE211" s="383"/>
      <c r="AF211" s="302" t="str">
        <f t="shared" si="21"/>
        <v/>
      </c>
      <c r="AG211" s="383"/>
      <c r="AH211" s="302" t="str">
        <f t="shared" si="22"/>
        <v/>
      </c>
      <c r="AI211" s="315" t="str">
        <f t="shared" si="23"/>
        <v/>
      </c>
      <c r="AJ211" s="69" t="str">
        <f>IFERROR(IF(AND(AD210="Probabilidad",AD211="Probabilidad"),(AJ210-(+AJ210*AI211)),IF(AND(AD210="Impacto",AD211="Probabilidad"),(AJ209-(+AJ209*AI211)),IF(AD211="Impacto",AJ210,""))),"")</f>
        <v/>
      </c>
      <c r="AK211" s="69" t="str">
        <f>IFERROR(IF(AND(AD210="Impacto",AD211="Impacto"),(AK210-(+AK210*AI211)),IF(AND(AD210="Probabilidad",AD211="Impacto"),(AK209-(+AK209*AI211)),IF(AD211="Probabilidad",AK210,""))),"")</f>
        <v/>
      </c>
      <c r="AL211" s="19"/>
      <c r="AM211" s="19"/>
      <c r="AN211" s="19"/>
      <c r="AO211" s="952"/>
      <c r="AP211" s="952"/>
      <c r="AQ211" s="968"/>
      <c r="AR211" s="952"/>
      <c r="AS211" s="952"/>
      <c r="AT211" s="968"/>
      <c r="AU211" s="968"/>
      <c r="AV211" s="968"/>
      <c r="AW211" s="803"/>
      <c r="AX211" s="808"/>
      <c r="AY211" s="808"/>
      <c r="AZ211" s="805"/>
      <c r="BA211" s="805"/>
      <c r="BB211" s="1137"/>
      <c r="BC211" s="1134"/>
      <c r="BD211" s="1129"/>
      <c r="BE211" s="1020"/>
      <c r="BF211" s="1020"/>
      <c r="BG211" s="1129"/>
      <c r="BH211" s="1142"/>
      <c r="BI211" s="1134"/>
      <c r="BJ211" s="1134"/>
      <c r="BK211" s="1134"/>
      <c r="BL211" s="1134"/>
    </row>
    <row r="212" spans="1:64" ht="48" customHeight="1" x14ac:dyDescent="0.25">
      <c r="A212" s="1056"/>
      <c r="B212" s="1059"/>
      <c r="C212" s="1062"/>
      <c r="D212" s="1013"/>
      <c r="E212" s="946"/>
      <c r="F212" s="1016"/>
      <c r="G212" s="852"/>
      <c r="H212" s="803"/>
      <c r="I212" s="1044"/>
      <c r="J212" s="983"/>
      <c r="K212" s="1002"/>
      <c r="L212" s="852"/>
      <c r="M212" s="852"/>
      <c r="N212" s="805"/>
      <c r="O212" s="971"/>
      <c r="P212" s="803"/>
      <c r="Q212" s="955"/>
      <c r="R212" s="803"/>
      <c r="S212" s="955"/>
      <c r="T212" s="803"/>
      <c r="U212" s="955"/>
      <c r="V212" s="958"/>
      <c r="W212" s="955"/>
      <c r="X212" s="955"/>
      <c r="Y212" s="968"/>
      <c r="Z212" s="74">
        <v>4</v>
      </c>
      <c r="AA212" s="408"/>
      <c r="AB212" s="383"/>
      <c r="AC212" s="385"/>
      <c r="AD212" s="384" t="str">
        <f t="shared" si="20"/>
        <v/>
      </c>
      <c r="AE212" s="383"/>
      <c r="AF212" s="302" t="str">
        <f t="shared" si="21"/>
        <v/>
      </c>
      <c r="AG212" s="383"/>
      <c r="AH212" s="302" t="str">
        <f t="shared" si="22"/>
        <v/>
      </c>
      <c r="AI212" s="315" t="str">
        <f t="shared" si="23"/>
        <v/>
      </c>
      <c r="AJ212" s="69" t="str">
        <f>IFERROR(IF(AND(AD211="Probabilidad",AD212="Probabilidad"),(AJ211-(+AJ211*AI212)),IF(AND(AD211="Impacto",AD212="Probabilidad"),(AJ210-(+AJ210*AI212)),IF(AD212="Impacto",AJ211,""))),"")</f>
        <v/>
      </c>
      <c r="AK212" s="69" t="str">
        <f>IFERROR(IF(AND(AD211="Impacto",AD212="Impacto"),(AK211-(+AK211*AI212)),IF(AND(AD211="Probabilidad",AD212="Impacto"),(AK210-(+AK210*AI212)),IF(AD212="Probabilidad",AK211,""))),"")</f>
        <v/>
      </c>
      <c r="AL212" s="19"/>
      <c r="AM212" s="19"/>
      <c r="AN212" s="19"/>
      <c r="AO212" s="952"/>
      <c r="AP212" s="952"/>
      <c r="AQ212" s="968"/>
      <c r="AR212" s="952"/>
      <c r="AS212" s="952"/>
      <c r="AT212" s="968"/>
      <c r="AU212" s="968"/>
      <c r="AV212" s="968"/>
      <c r="AW212" s="803"/>
      <c r="AX212" s="808"/>
      <c r="AY212" s="808"/>
      <c r="AZ212" s="805"/>
      <c r="BA212" s="805"/>
      <c r="BB212" s="1137"/>
      <c r="BC212" s="1134"/>
      <c r="BD212" s="1129"/>
      <c r="BE212" s="1020"/>
      <c r="BF212" s="1020"/>
      <c r="BG212" s="1129"/>
      <c r="BH212" s="1142"/>
      <c r="BI212" s="1134"/>
      <c r="BJ212" s="1134"/>
      <c r="BK212" s="1134"/>
      <c r="BL212" s="1134"/>
    </row>
    <row r="213" spans="1:64" ht="48" customHeight="1" x14ac:dyDescent="0.25">
      <c r="A213" s="1056"/>
      <c r="B213" s="1059"/>
      <c r="C213" s="1062"/>
      <c r="D213" s="1013"/>
      <c r="E213" s="946"/>
      <c r="F213" s="1016"/>
      <c r="G213" s="852"/>
      <c r="H213" s="803"/>
      <c r="I213" s="1044"/>
      <c r="J213" s="983"/>
      <c r="K213" s="1002"/>
      <c r="L213" s="852"/>
      <c r="M213" s="852"/>
      <c r="N213" s="805"/>
      <c r="O213" s="971"/>
      <c r="P213" s="803"/>
      <c r="Q213" s="955"/>
      <c r="R213" s="803"/>
      <c r="S213" s="955"/>
      <c r="T213" s="803"/>
      <c r="U213" s="955"/>
      <c r="V213" s="958"/>
      <c r="W213" s="955"/>
      <c r="X213" s="955"/>
      <c r="Y213" s="968"/>
      <c r="Z213" s="74">
        <v>5</v>
      </c>
      <c r="AA213" s="408"/>
      <c r="AB213" s="383"/>
      <c r="AC213" s="385"/>
      <c r="AD213" s="384" t="str">
        <f t="shared" si="20"/>
        <v/>
      </c>
      <c r="AE213" s="383"/>
      <c r="AF213" s="302" t="str">
        <f t="shared" si="21"/>
        <v/>
      </c>
      <c r="AG213" s="383"/>
      <c r="AH213" s="302" t="str">
        <f t="shared" si="22"/>
        <v/>
      </c>
      <c r="AI213" s="315" t="str">
        <f t="shared" si="23"/>
        <v/>
      </c>
      <c r="AJ213" s="69" t="str">
        <f>IFERROR(IF(AND(AD212="Probabilidad",AD213="Probabilidad"),(AJ212-(+AJ212*AI213)),IF(AND(AD212="Impacto",AD213="Probabilidad"),(AJ211-(+AJ211*AI213)),IF(AD213="Impacto",AJ212,""))),"")</f>
        <v/>
      </c>
      <c r="AK213" s="69" t="str">
        <f>IFERROR(IF(AND(AD212="Impacto",AD213="Impacto"),(AK212-(+AK212*AI213)),IF(AND(AD212="Probabilidad",AD213="Impacto"),(AK211-(+AK211*AI213)),IF(AD213="Probabilidad",AK212,""))),"")</f>
        <v/>
      </c>
      <c r="AL213" s="19"/>
      <c r="AM213" s="19"/>
      <c r="AN213" s="19"/>
      <c r="AO213" s="952"/>
      <c r="AP213" s="952"/>
      <c r="AQ213" s="968"/>
      <c r="AR213" s="952"/>
      <c r="AS213" s="952"/>
      <c r="AT213" s="968"/>
      <c r="AU213" s="968"/>
      <c r="AV213" s="968"/>
      <c r="AW213" s="803"/>
      <c r="AX213" s="808"/>
      <c r="AY213" s="808"/>
      <c r="AZ213" s="805"/>
      <c r="BA213" s="805"/>
      <c r="BB213" s="1137"/>
      <c r="BC213" s="1134"/>
      <c r="BD213" s="1129"/>
      <c r="BE213" s="1020"/>
      <c r="BF213" s="1020"/>
      <c r="BG213" s="1129"/>
      <c r="BH213" s="1142"/>
      <c r="BI213" s="1134"/>
      <c r="BJ213" s="1134"/>
      <c r="BK213" s="1134"/>
      <c r="BL213" s="1134"/>
    </row>
    <row r="214" spans="1:64" ht="48" customHeight="1" thickBot="1" x14ac:dyDescent="0.3">
      <c r="A214" s="1056"/>
      <c r="B214" s="1059"/>
      <c r="C214" s="1062"/>
      <c r="D214" s="1014"/>
      <c r="E214" s="947"/>
      <c r="F214" s="1017"/>
      <c r="G214" s="960"/>
      <c r="H214" s="847"/>
      <c r="I214" s="1045"/>
      <c r="J214" s="984"/>
      <c r="K214" s="1003"/>
      <c r="L214" s="960"/>
      <c r="M214" s="960"/>
      <c r="N214" s="806"/>
      <c r="O214" s="972"/>
      <c r="P214" s="847"/>
      <c r="Q214" s="956"/>
      <c r="R214" s="847"/>
      <c r="S214" s="956"/>
      <c r="T214" s="847"/>
      <c r="U214" s="956"/>
      <c r="V214" s="959"/>
      <c r="W214" s="956"/>
      <c r="X214" s="956"/>
      <c r="Y214" s="969"/>
      <c r="Z214" s="75">
        <v>6</v>
      </c>
      <c r="AA214" s="410"/>
      <c r="AB214" s="388"/>
      <c r="AC214" s="387"/>
      <c r="AD214" s="391" t="str">
        <f t="shared" si="20"/>
        <v/>
      </c>
      <c r="AE214" s="388"/>
      <c r="AF214" s="303" t="str">
        <f t="shared" si="21"/>
        <v/>
      </c>
      <c r="AG214" s="388"/>
      <c r="AH214" s="303" t="str">
        <f t="shared" si="22"/>
        <v/>
      </c>
      <c r="AI214" s="61" t="str">
        <f t="shared" si="23"/>
        <v/>
      </c>
      <c r="AJ214" s="63" t="str">
        <f>IFERROR(IF(AND(AD213="Probabilidad",AD214="Probabilidad"),(AJ213-(+AJ213*AI214)),IF(AND(AD213="Impacto",AD214="Probabilidad"),(AJ212-(+AJ212*AI214)),IF(AD214="Impacto",AJ213,""))),"")</f>
        <v/>
      </c>
      <c r="AK214" s="63" t="str">
        <f>IFERROR(IF(AND(AD213="Impacto",AD214="Impacto"),(AK213-(+AK213*AI214)),IF(AND(AD213="Probabilidad",AD214="Impacto"),(AK212-(+AK212*AI214)),IF(AD214="Probabilidad",AK213,""))),"")</f>
        <v/>
      </c>
      <c r="AL214" s="20"/>
      <c r="AM214" s="20"/>
      <c r="AN214" s="20"/>
      <c r="AO214" s="953"/>
      <c r="AP214" s="953"/>
      <c r="AQ214" s="969"/>
      <c r="AR214" s="953"/>
      <c r="AS214" s="953"/>
      <c r="AT214" s="969"/>
      <c r="AU214" s="969"/>
      <c r="AV214" s="969"/>
      <c r="AW214" s="847"/>
      <c r="AX214" s="808"/>
      <c r="AY214" s="808"/>
      <c r="AZ214" s="805"/>
      <c r="BA214" s="805"/>
      <c r="BB214" s="1137"/>
      <c r="BC214" s="1134"/>
      <c r="BD214" s="1129"/>
      <c r="BE214" s="1020"/>
      <c r="BF214" s="1020"/>
      <c r="BG214" s="1129"/>
      <c r="BH214" s="1142"/>
      <c r="BI214" s="1134"/>
      <c r="BJ214" s="1134"/>
      <c r="BK214" s="1134"/>
      <c r="BL214" s="1134"/>
    </row>
    <row r="215" spans="1:64" ht="77.25" customHeight="1" thickBot="1" x14ac:dyDescent="0.3">
      <c r="A215" s="1056"/>
      <c r="B215" s="1059"/>
      <c r="C215" s="1062"/>
      <c r="D215" s="1012" t="s">
        <v>840</v>
      </c>
      <c r="E215" s="945" t="s">
        <v>125</v>
      </c>
      <c r="F215" s="1015">
        <v>27</v>
      </c>
      <c r="G215" s="851" t="s">
        <v>1654</v>
      </c>
      <c r="H215" s="802" t="s">
        <v>98</v>
      </c>
      <c r="I215" s="1043" t="s">
        <v>1655</v>
      </c>
      <c r="J215" s="982"/>
      <c r="K215" s="1001" t="str">
        <f>CONCATENATE(" *",[24]Árbol_G!C374," *",[24]Árbol_G!E374," *",[24]Árbol_G!G374)</f>
        <v xml:space="preserve"> * * *</v>
      </c>
      <c r="L215" s="851" t="s">
        <v>987</v>
      </c>
      <c r="M215" s="851" t="s">
        <v>988</v>
      </c>
      <c r="N215" s="804"/>
      <c r="O215" s="970"/>
      <c r="P215" s="802" t="s">
        <v>72</v>
      </c>
      <c r="Q215" s="954">
        <f>IF(P215="Muy Alta",100%,IF(P215="Alta",80%,IF(P215="Media",60%,IF(P215="Baja",40%,IF(P215="Muy Baja",20%,"")))))</f>
        <v>0.8</v>
      </c>
      <c r="R215" s="802" t="s">
        <v>10</v>
      </c>
      <c r="S215" s="954">
        <f>IF(R215="Catastrófico",100%,IF(R215="Mayor",80%,IF(R215="Moderado",60%,IF(R215="Menor",40%,IF(R215="Leve",20%,"")))))</f>
        <v>0.6</v>
      </c>
      <c r="T215" s="802" t="s">
        <v>11</v>
      </c>
      <c r="U215" s="954">
        <f>IF(T215="Catastrófico",100%,IF(T215="Mayor",80%,IF(T215="Moderado",60%,IF(T215="Menor",40%,IF(T215="Leve",20%,"")))))</f>
        <v>0.8</v>
      </c>
      <c r="V215" s="957" t="str">
        <f>IF(W215=100%,"Catastrófico",IF(W215=80%,"Mayor",IF(W215=60%,"Moderado",IF(W215=40%,"Menor",IF(W215=20%,"Leve","")))))</f>
        <v>Mayor</v>
      </c>
      <c r="W215" s="954">
        <f>IF(AND(S215="",U215=""),"",MAX(S215,U215))</f>
        <v>0.8</v>
      </c>
      <c r="X215" s="954" t="str">
        <f>CONCATENATE(P215,V215)</f>
        <v>AltaMayor</v>
      </c>
      <c r="Y215" s="967" t="str">
        <f>IF(X215="Muy AltaLeve","Alto",IF(X215="Muy AltaMenor","Alto",IF(X215="Muy AltaModerado","Alto",IF(X215="Muy AltaMayor","Alto",IF(X215="Muy AltaCatastrófico","Extremo",IF(X215="AltaLeve","Moderado",IF(X215="AltaMenor","Moderado",IF(X215="AltaModerado","Alto",IF(X215="AltaMayor","Alto",IF(X215="AltaCatastrófico","Extremo",IF(X215="MediaLeve","Moderado",IF(X215="MediaMenor","Moderado",IF(X215="MediaModerado","Moderado",IF(X215="MediaMayor","Alto",IF(X215="MediaCatastrófico","Extremo",IF(X215="BajaLeve","Bajo",IF(X215="BajaMenor","Moderado",IF(X215="BajaModerado","Moderado",IF(X215="BajaMayor","Alto",IF(X215="BajaCatastrófico","Extremo",IF(X215="Muy BajaLeve","Bajo",IF(X215="Muy BajaMenor","Bajo",IF(X215="Muy BajaModerado","Moderado",IF(X215="Muy BajaMayor","Alto",IF(X215="Muy BajaCatastrófico","Extremo","")))))))))))))))))))))))))</f>
        <v>Alto</v>
      </c>
      <c r="Z215" s="73">
        <v>1</v>
      </c>
      <c r="AA215" s="76" t="s">
        <v>1012</v>
      </c>
      <c r="AB215" s="381" t="s">
        <v>170</v>
      </c>
      <c r="AC215" s="79" t="s">
        <v>1013</v>
      </c>
      <c r="AD215" s="382" t="str">
        <f t="shared" si="20"/>
        <v>Probabilidad</v>
      </c>
      <c r="AE215" s="381" t="s">
        <v>902</v>
      </c>
      <c r="AF215" s="301">
        <f t="shared" si="21"/>
        <v>0.25</v>
      </c>
      <c r="AG215" s="381" t="s">
        <v>903</v>
      </c>
      <c r="AH215" s="301">
        <f t="shared" si="22"/>
        <v>0.15</v>
      </c>
      <c r="AI215" s="300">
        <f t="shared" si="23"/>
        <v>0.4</v>
      </c>
      <c r="AJ215" s="59">
        <f>IFERROR(IF(AD215="Probabilidad",(Q215-(+Q215*AI215)),IF(AD215="Impacto",Q215,"")),"")</f>
        <v>0.48</v>
      </c>
      <c r="AK215" s="59">
        <f>IFERROR(IF(AD215="Impacto",(W215-(+W215*AI215)),IF(AD215="Probabilidad",W215,"")),"")</f>
        <v>0.8</v>
      </c>
      <c r="AL215" s="10" t="s">
        <v>66</v>
      </c>
      <c r="AM215" s="10" t="s">
        <v>67</v>
      </c>
      <c r="AN215" s="10" t="s">
        <v>80</v>
      </c>
      <c r="AO215" s="951">
        <f>Q215</f>
        <v>0.8</v>
      </c>
      <c r="AP215" s="951">
        <f>IF(AJ215="","",MIN(AJ215:AJ220))</f>
        <v>0.33599999999999997</v>
      </c>
      <c r="AQ215" s="967" t="str">
        <f>IFERROR(IF(AP215="","",IF(AP215&lt;=0.2,"Muy Baja",IF(AP215&lt;=0.4,"Baja",IF(AP215&lt;=0.6,"Media",IF(AP215&lt;=0.8,"Alta","Muy Alta"))))),"")</f>
        <v>Baja</v>
      </c>
      <c r="AR215" s="951">
        <f>W215</f>
        <v>0.8</v>
      </c>
      <c r="AS215" s="951">
        <f>IF(AK215="","",MIN(AK215:AK220))</f>
        <v>0.8</v>
      </c>
      <c r="AT215" s="967" t="str">
        <f>IFERROR(IF(AS215="","",IF(AS215&lt;=0.2,"Leve",IF(AS215&lt;=0.4,"Menor",IF(AS215&lt;=0.6,"Moderado",IF(AS215&lt;=0.8,"Mayor","Catastrófico"))))),"")</f>
        <v>Mayor</v>
      </c>
      <c r="AU215" s="967" t="str">
        <f>Y215</f>
        <v>Alto</v>
      </c>
      <c r="AV215" s="967" t="str">
        <f>IFERROR(IF(OR(AND(AQ215="Muy Baja",AT215="Leve"),AND(AQ215="Muy Baja",AT215="Menor"),AND(AQ215="Baja",AT215="Leve")),"Bajo",IF(OR(AND(AQ215="Muy baja",AT215="Moderado"),AND(AQ215="Baja",AT215="Menor"),AND(AQ215="Baja",AT215="Moderado"),AND(AQ215="Media",AT215="Leve"),AND(AQ215="Media",AT215="Menor"),AND(AQ215="Media",AT215="Moderado"),AND(AQ215="Alta",AT215="Leve"),AND(AQ215="Alta",AT215="Menor")),"Moderado",IF(OR(AND(AQ215="Muy Baja",AT215="Mayor"),AND(AQ215="Baja",AT215="Mayor"),AND(AQ215="Media",AT215="Mayor"),AND(AQ215="Alta",AT215="Moderado"),AND(AQ215="Alta",AT215="Mayor"),AND(AQ215="Muy Alta",AT215="Leve"),AND(AQ215="Muy Alta",AT215="Menor"),AND(AQ215="Muy Alta",AT215="Moderado"),AND(AQ215="Muy Alta",AT215="Mayor")),"Alto",IF(OR(AND(AQ215="Muy Baja",AT215="Catastrófico"),AND(AQ215="Baja",AT215="Catastrófico"),AND(AQ215="Media",AT215="Catastrófico"),AND(AQ215="Alta",AT215="Catastrófico"),AND(AQ215="Muy Alta",AT215="Catastrófico")),"Extremo","")))),"")</f>
        <v>Alto</v>
      </c>
      <c r="AW215" s="802" t="s">
        <v>167</v>
      </c>
      <c r="AX215" s="1166" t="s">
        <v>1656</v>
      </c>
      <c r="AY215" s="1166" t="s">
        <v>1657</v>
      </c>
      <c r="AZ215" s="805" t="s">
        <v>982</v>
      </c>
      <c r="BA215" s="805" t="s">
        <v>1623</v>
      </c>
      <c r="BB215" s="1137" t="s">
        <v>1658</v>
      </c>
      <c r="BC215" s="1165"/>
      <c r="BD215" s="1162"/>
      <c r="BE215" s="1088"/>
      <c r="BF215" s="1088"/>
      <c r="BG215" s="1162"/>
      <c r="BH215" s="1162"/>
      <c r="BI215" s="1162"/>
      <c r="BJ215" s="1165"/>
      <c r="BK215" s="1165"/>
      <c r="BL215" s="1165"/>
    </row>
    <row r="216" spans="1:64" ht="105" x14ac:dyDescent="0.25">
      <c r="A216" s="1056"/>
      <c r="B216" s="1059"/>
      <c r="C216" s="1062"/>
      <c r="D216" s="1013"/>
      <c r="E216" s="946"/>
      <c r="F216" s="1016"/>
      <c r="G216" s="852"/>
      <c r="H216" s="803"/>
      <c r="I216" s="1044"/>
      <c r="J216" s="983"/>
      <c r="K216" s="1002"/>
      <c r="L216" s="852"/>
      <c r="M216" s="852"/>
      <c r="N216" s="805"/>
      <c r="O216" s="971"/>
      <c r="P216" s="803"/>
      <c r="Q216" s="955"/>
      <c r="R216" s="803"/>
      <c r="S216" s="955"/>
      <c r="T216" s="803"/>
      <c r="U216" s="955"/>
      <c r="V216" s="958"/>
      <c r="W216" s="955"/>
      <c r="X216" s="955"/>
      <c r="Y216" s="968"/>
      <c r="Z216" s="74">
        <v>2</v>
      </c>
      <c r="AA216" s="76" t="s">
        <v>915</v>
      </c>
      <c r="AB216" s="383" t="s">
        <v>165</v>
      </c>
      <c r="AC216" s="298" t="s">
        <v>851</v>
      </c>
      <c r="AD216" s="384" t="str">
        <f t="shared" si="20"/>
        <v>Probabilidad</v>
      </c>
      <c r="AE216" s="383" t="s">
        <v>907</v>
      </c>
      <c r="AF216" s="302">
        <f t="shared" si="21"/>
        <v>0.15</v>
      </c>
      <c r="AG216" s="383" t="s">
        <v>903</v>
      </c>
      <c r="AH216" s="302">
        <f t="shared" si="22"/>
        <v>0.15</v>
      </c>
      <c r="AI216" s="315">
        <f t="shared" si="23"/>
        <v>0.3</v>
      </c>
      <c r="AJ216" s="69">
        <f>IFERROR(IF(AND(AD215="Probabilidad",AD216="Probabilidad"),(AJ215-(+AJ215*AI216)),IF(AD216="Probabilidad",(Q215-(+Q215*AI216)),IF(AD216="Impacto",AJ215,""))),"")</f>
        <v>0.33599999999999997</v>
      </c>
      <c r="AK216" s="69">
        <f>IFERROR(IF(AND(AD215="Impacto",AD216="Impacto"),(AK215-(+AK215*AI216)),IF(AD216="Impacto",(W215-(W215*AI216)),IF(AD216="Probabilidad",AK215,""))),"")</f>
        <v>0.8</v>
      </c>
      <c r="AL216" s="10" t="s">
        <v>66</v>
      </c>
      <c r="AM216" s="10" t="s">
        <v>67</v>
      </c>
      <c r="AN216" s="10" t="s">
        <v>80</v>
      </c>
      <c r="AO216" s="952"/>
      <c r="AP216" s="952"/>
      <c r="AQ216" s="968"/>
      <c r="AR216" s="952"/>
      <c r="AS216" s="952"/>
      <c r="AT216" s="968"/>
      <c r="AU216" s="968"/>
      <c r="AV216" s="968"/>
      <c r="AW216" s="803"/>
      <c r="AX216" s="808"/>
      <c r="AY216" s="808"/>
      <c r="AZ216" s="805"/>
      <c r="BA216" s="805"/>
      <c r="BB216" s="1137"/>
      <c r="BC216" s="1134"/>
      <c r="BD216" s="1129"/>
      <c r="BE216" s="1020"/>
      <c r="BF216" s="1020"/>
      <c r="BG216" s="1129"/>
      <c r="BH216" s="1142"/>
      <c r="BI216" s="1129"/>
      <c r="BJ216" s="1134"/>
      <c r="BK216" s="1134"/>
      <c r="BL216" s="1134"/>
    </row>
    <row r="217" spans="1:64" ht="27" customHeight="1" x14ac:dyDescent="0.25">
      <c r="A217" s="1056"/>
      <c r="B217" s="1059"/>
      <c r="C217" s="1062"/>
      <c r="D217" s="1013"/>
      <c r="E217" s="946"/>
      <c r="F217" s="1016"/>
      <c r="G217" s="852"/>
      <c r="H217" s="803"/>
      <c r="I217" s="1044"/>
      <c r="J217" s="983"/>
      <c r="K217" s="1002"/>
      <c r="L217" s="852"/>
      <c r="M217" s="852"/>
      <c r="N217" s="805"/>
      <c r="O217" s="971"/>
      <c r="P217" s="803"/>
      <c r="Q217" s="955"/>
      <c r="R217" s="803"/>
      <c r="S217" s="955"/>
      <c r="T217" s="803"/>
      <c r="U217" s="955"/>
      <c r="V217" s="958"/>
      <c r="W217" s="955"/>
      <c r="X217" s="955"/>
      <c r="Y217" s="968"/>
      <c r="Z217" s="74">
        <v>3</v>
      </c>
      <c r="AA217" s="408"/>
      <c r="AB217" s="383"/>
      <c r="AC217" s="385"/>
      <c r="AD217" s="384" t="str">
        <f t="shared" si="20"/>
        <v/>
      </c>
      <c r="AE217" s="383"/>
      <c r="AF217" s="302" t="str">
        <f t="shared" si="21"/>
        <v/>
      </c>
      <c r="AG217" s="383"/>
      <c r="AH217" s="302" t="str">
        <f t="shared" si="22"/>
        <v/>
      </c>
      <c r="AI217" s="315" t="str">
        <f t="shared" si="23"/>
        <v/>
      </c>
      <c r="AJ217" s="69" t="str">
        <f>IFERROR(IF(AND(AD216="Probabilidad",AD217="Probabilidad"),(AJ216-(+AJ216*AI217)),IF(AND(AD216="Impacto",AD217="Probabilidad"),(AJ215-(+AJ215*AI217)),IF(AD217="Impacto",AJ216,""))),"")</f>
        <v/>
      </c>
      <c r="AK217" s="69" t="str">
        <f>IFERROR(IF(AND(AD216="Impacto",AD217="Impacto"),(AK216-(+AK216*AI217)),IF(AND(AD216="Probabilidad",AD217="Impacto"),(AK215-(+AK215*AI217)),IF(AD217="Probabilidad",AK216,""))),"")</f>
        <v/>
      </c>
      <c r="AL217" s="19"/>
      <c r="AM217" s="19"/>
      <c r="AN217" s="19"/>
      <c r="AO217" s="952"/>
      <c r="AP217" s="952"/>
      <c r="AQ217" s="968"/>
      <c r="AR217" s="952"/>
      <c r="AS217" s="952"/>
      <c r="AT217" s="968"/>
      <c r="AU217" s="968"/>
      <c r="AV217" s="968"/>
      <c r="AW217" s="803"/>
      <c r="AX217" s="808"/>
      <c r="AY217" s="808"/>
      <c r="AZ217" s="805"/>
      <c r="BA217" s="805"/>
      <c r="BB217" s="1137"/>
      <c r="BC217" s="1134"/>
      <c r="BD217" s="1129"/>
      <c r="BE217" s="1020"/>
      <c r="BF217" s="1020"/>
      <c r="BG217" s="1129"/>
      <c r="BH217" s="1142"/>
      <c r="BI217" s="1129"/>
      <c r="BJ217" s="1134"/>
      <c r="BK217" s="1134"/>
      <c r="BL217" s="1134"/>
    </row>
    <row r="218" spans="1:64" ht="27" customHeight="1" x14ac:dyDescent="0.25">
      <c r="A218" s="1056"/>
      <c r="B218" s="1059"/>
      <c r="C218" s="1062"/>
      <c r="D218" s="1013"/>
      <c r="E218" s="946"/>
      <c r="F218" s="1016"/>
      <c r="G218" s="852"/>
      <c r="H218" s="803"/>
      <c r="I218" s="1044"/>
      <c r="J218" s="983"/>
      <c r="K218" s="1002"/>
      <c r="L218" s="852"/>
      <c r="M218" s="852"/>
      <c r="N218" s="805"/>
      <c r="O218" s="971"/>
      <c r="P218" s="803"/>
      <c r="Q218" s="955"/>
      <c r="R218" s="803"/>
      <c r="S218" s="955"/>
      <c r="T218" s="803"/>
      <c r="U218" s="955"/>
      <c r="V218" s="958"/>
      <c r="W218" s="955"/>
      <c r="X218" s="955"/>
      <c r="Y218" s="968"/>
      <c r="Z218" s="74">
        <v>4</v>
      </c>
      <c r="AA218" s="408"/>
      <c r="AB218" s="383"/>
      <c r="AC218" s="385"/>
      <c r="AD218" s="384" t="str">
        <f t="shared" si="20"/>
        <v/>
      </c>
      <c r="AE218" s="383"/>
      <c r="AF218" s="302" t="str">
        <f t="shared" si="21"/>
        <v/>
      </c>
      <c r="AG218" s="383"/>
      <c r="AH218" s="302" t="str">
        <f t="shared" si="22"/>
        <v/>
      </c>
      <c r="AI218" s="315" t="str">
        <f t="shared" si="23"/>
        <v/>
      </c>
      <c r="AJ218" s="69" t="str">
        <f>IFERROR(IF(AND(AD217="Probabilidad",AD218="Probabilidad"),(AJ217-(+AJ217*AI218)),IF(AND(AD217="Impacto",AD218="Probabilidad"),(AJ216-(+AJ216*AI218)),IF(AD218="Impacto",AJ217,""))),"")</f>
        <v/>
      </c>
      <c r="AK218" s="69" t="str">
        <f>IFERROR(IF(AND(AD217="Impacto",AD218="Impacto"),(AK217-(+AK217*AI218)),IF(AND(AD217="Probabilidad",AD218="Impacto"),(AK216-(+AK216*AI218)),IF(AD218="Probabilidad",AK217,""))),"")</f>
        <v/>
      </c>
      <c r="AL218" s="19"/>
      <c r="AM218" s="19"/>
      <c r="AN218" s="19"/>
      <c r="AO218" s="952"/>
      <c r="AP218" s="952"/>
      <c r="AQ218" s="968"/>
      <c r="AR218" s="952"/>
      <c r="AS218" s="952"/>
      <c r="AT218" s="968"/>
      <c r="AU218" s="968"/>
      <c r="AV218" s="968"/>
      <c r="AW218" s="803"/>
      <c r="AX218" s="808"/>
      <c r="AY218" s="808"/>
      <c r="AZ218" s="805"/>
      <c r="BA218" s="805"/>
      <c r="BB218" s="1137"/>
      <c r="BC218" s="1134"/>
      <c r="BD218" s="1129"/>
      <c r="BE218" s="1020"/>
      <c r="BF218" s="1020"/>
      <c r="BG218" s="1129"/>
      <c r="BH218" s="1142"/>
      <c r="BI218" s="1129"/>
      <c r="BJ218" s="1134"/>
      <c r="BK218" s="1134"/>
      <c r="BL218" s="1134"/>
    </row>
    <row r="219" spans="1:64" ht="27" customHeight="1" x14ac:dyDescent="0.25">
      <c r="A219" s="1056"/>
      <c r="B219" s="1059"/>
      <c r="C219" s="1062"/>
      <c r="D219" s="1013"/>
      <c r="E219" s="946"/>
      <c r="F219" s="1016"/>
      <c r="G219" s="852"/>
      <c r="H219" s="803"/>
      <c r="I219" s="1044"/>
      <c r="J219" s="983"/>
      <c r="K219" s="1002"/>
      <c r="L219" s="852"/>
      <c r="M219" s="852"/>
      <c r="N219" s="805"/>
      <c r="O219" s="971"/>
      <c r="P219" s="803"/>
      <c r="Q219" s="955"/>
      <c r="R219" s="803"/>
      <c r="S219" s="955"/>
      <c r="T219" s="803"/>
      <c r="U219" s="955"/>
      <c r="V219" s="958"/>
      <c r="W219" s="955"/>
      <c r="X219" s="955"/>
      <c r="Y219" s="968"/>
      <c r="Z219" s="74">
        <v>5</v>
      </c>
      <c r="AA219" s="408"/>
      <c r="AB219" s="383"/>
      <c r="AC219" s="385"/>
      <c r="AD219" s="384" t="str">
        <f t="shared" si="20"/>
        <v/>
      </c>
      <c r="AE219" s="383"/>
      <c r="AF219" s="302" t="str">
        <f t="shared" si="21"/>
        <v/>
      </c>
      <c r="AG219" s="383"/>
      <c r="AH219" s="302" t="str">
        <f t="shared" si="22"/>
        <v/>
      </c>
      <c r="AI219" s="315" t="str">
        <f t="shared" si="23"/>
        <v/>
      </c>
      <c r="AJ219" s="69" t="str">
        <f>IFERROR(IF(AND(AD218="Probabilidad",AD219="Probabilidad"),(AJ218-(+AJ218*AI219)),IF(AND(AD218="Impacto",AD219="Probabilidad"),(AJ217-(+AJ217*AI219)),IF(AD219="Impacto",AJ218,""))),"")</f>
        <v/>
      </c>
      <c r="AK219" s="69" t="str">
        <f>IFERROR(IF(AND(AD218="Impacto",AD219="Impacto"),(AK218-(+AK218*AI219)),IF(AND(AD218="Probabilidad",AD219="Impacto"),(AK217-(+AK217*AI219)),IF(AD219="Probabilidad",AK218,""))),"")</f>
        <v/>
      </c>
      <c r="AL219" s="19"/>
      <c r="AM219" s="19"/>
      <c r="AN219" s="19"/>
      <c r="AO219" s="952"/>
      <c r="AP219" s="952"/>
      <c r="AQ219" s="968"/>
      <c r="AR219" s="952"/>
      <c r="AS219" s="952"/>
      <c r="AT219" s="968"/>
      <c r="AU219" s="968"/>
      <c r="AV219" s="968"/>
      <c r="AW219" s="803"/>
      <c r="AX219" s="808"/>
      <c r="AY219" s="808"/>
      <c r="AZ219" s="805"/>
      <c r="BA219" s="805"/>
      <c r="BB219" s="1137"/>
      <c r="BC219" s="1134"/>
      <c r="BD219" s="1129"/>
      <c r="BE219" s="1020"/>
      <c r="BF219" s="1020"/>
      <c r="BG219" s="1129"/>
      <c r="BH219" s="1142"/>
      <c r="BI219" s="1129"/>
      <c r="BJ219" s="1134"/>
      <c r="BK219" s="1134"/>
      <c r="BL219" s="1134"/>
    </row>
    <row r="220" spans="1:64" ht="27" customHeight="1" thickBot="1" x14ac:dyDescent="0.3">
      <c r="A220" s="1056"/>
      <c r="B220" s="1059"/>
      <c r="C220" s="1062"/>
      <c r="D220" s="1014"/>
      <c r="E220" s="947"/>
      <c r="F220" s="1017"/>
      <c r="G220" s="960"/>
      <c r="H220" s="847"/>
      <c r="I220" s="1045"/>
      <c r="J220" s="984"/>
      <c r="K220" s="1003"/>
      <c r="L220" s="960"/>
      <c r="M220" s="960"/>
      <c r="N220" s="806"/>
      <c r="O220" s="972"/>
      <c r="P220" s="847"/>
      <c r="Q220" s="956"/>
      <c r="R220" s="847"/>
      <c r="S220" s="956"/>
      <c r="T220" s="847"/>
      <c r="U220" s="956"/>
      <c r="V220" s="959"/>
      <c r="W220" s="956"/>
      <c r="X220" s="956"/>
      <c r="Y220" s="969"/>
      <c r="Z220" s="75">
        <v>6</v>
      </c>
      <c r="AA220" s="410"/>
      <c r="AB220" s="388"/>
      <c r="AC220" s="387"/>
      <c r="AD220" s="391" t="str">
        <f t="shared" si="20"/>
        <v/>
      </c>
      <c r="AE220" s="388"/>
      <c r="AF220" s="303" t="str">
        <f t="shared" si="21"/>
        <v/>
      </c>
      <c r="AG220" s="388"/>
      <c r="AH220" s="303" t="str">
        <f t="shared" si="22"/>
        <v/>
      </c>
      <c r="AI220" s="61" t="str">
        <f t="shared" si="23"/>
        <v/>
      </c>
      <c r="AJ220" s="63" t="str">
        <f>IFERROR(IF(AND(AD219="Probabilidad",AD220="Probabilidad"),(AJ219-(+AJ219*AI220)),IF(AND(AD219="Impacto",AD220="Probabilidad"),(AJ218-(+AJ218*AI220)),IF(AD220="Impacto",AJ219,""))),"")</f>
        <v/>
      </c>
      <c r="AK220" s="63" t="str">
        <f>IFERROR(IF(AND(AD219="Impacto",AD220="Impacto"),(AK219-(+AK219*AI220)),IF(AND(AD219="Probabilidad",AD220="Impacto"),(AK218-(+AK218*AI220)),IF(AD220="Probabilidad",AK219,""))),"")</f>
        <v/>
      </c>
      <c r="AL220" s="20"/>
      <c r="AM220" s="20"/>
      <c r="AN220" s="20"/>
      <c r="AO220" s="953"/>
      <c r="AP220" s="953"/>
      <c r="AQ220" s="969"/>
      <c r="AR220" s="953"/>
      <c r="AS220" s="953"/>
      <c r="AT220" s="969"/>
      <c r="AU220" s="969"/>
      <c r="AV220" s="969"/>
      <c r="AW220" s="847"/>
      <c r="AX220" s="808"/>
      <c r="AY220" s="808"/>
      <c r="AZ220" s="805"/>
      <c r="BA220" s="805"/>
      <c r="BB220" s="1137"/>
      <c r="BC220" s="1134"/>
      <c r="BD220" s="1129"/>
      <c r="BE220" s="1020"/>
      <c r="BF220" s="1020"/>
      <c r="BG220" s="1129"/>
      <c r="BH220" s="1142"/>
      <c r="BI220" s="1129"/>
      <c r="BJ220" s="1134"/>
      <c r="BK220" s="1134"/>
      <c r="BL220" s="1134"/>
    </row>
    <row r="221" spans="1:64" ht="77.25" customHeight="1" thickBot="1" x14ac:dyDescent="0.3">
      <c r="A221" s="1056"/>
      <c r="B221" s="1059"/>
      <c r="C221" s="1062"/>
      <c r="D221" s="1012" t="s">
        <v>840</v>
      </c>
      <c r="E221" s="945" t="s">
        <v>125</v>
      </c>
      <c r="F221" s="1015">
        <v>28</v>
      </c>
      <c r="G221" s="851" t="s">
        <v>1654</v>
      </c>
      <c r="H221" s="802" t="s">
        <v>99</v>
      </c>
      <c r="I221" s="1043" t="s">
        <v>1659</v>
      </c>
      <c r="J221" s="982"/>
      <c r="K221" s="1001" t="str">
        <f>CONCATENATE(" *",[24]Árbol_G!C391," *",[24]Árbol_G!E391," *",[24]Árbol_G!G391)</f>
        <v xml:space="preserve"> * * *</v>
      </c>
      <c r="L221" s="851" t="s">
        <v>987</v>
      </c>
      <c r="M221" s="851" t="s">
        <v>988</v>
      </c>
      <c r="N221" s="804"/>
      <c r="O221" s="970"/>
      <c r="P221" s="802" t="s">
        <v>72</v>
      </c>
      <c r="Q221" s="954">
        <f>IF(P221="Muy Alta",100%,IF(P221="Alta",80%,IF(P221="Media",60%,IF(P221="Baja",40%,IF(P221="Muy Baja",20%,"")))))</f>
        <v>0.8</v>
      </c>
      <c r="R221" s="802" t="s">
        <v>74</v>
      </c>
      <c r="S221" s="954">
        <f>IF(R221="Catastrófico",100%,IF(R221="Mayor",80%,IF(R221="Moderado",60%,IF(R221="Menor",40%,IF(R221="Leve",20%,"")))))</f>
        <v>0.2</v>
      </c>
      <c r="T221" s="802" t="s">
        <v>11</v>
      </c>
      <c r="U221" s="954">
        <f>IF(T221="Catastrófico",100%,IF(T221="Mayor",80%,IF(T221="Moderado",60%,IF(T221="Menor",40%,IF(T221="Leve",20%,"")))))</f>
        <v>0.8</v>
      </c>
      <c r="V221" s="957" t="str">
        <f>IF(W221=100%,"Catastrófico",IF(W221=80%,"Mayor",IF(W221=60%,"Moderado",IF(W221=40%,"Menor",IF(W221=20%,"Leve","")))))</f>
        <v>Mayor</v>
      </c>
      <c r="W221" s="954">
        <f>IF(AND(S221="",U221=""),"",MAX(S221,U221))</f>
        <v>0.8</v>
      </c>
      <c r="X221" s="954" t="str">
        <f>CONCATENATE(P221,V221)</f>
        <v>AltaMayor</v>
      </c>
      <c r="Y221" s="967" t="str">
        <f>IF(X221="Muy AltaLeve","Alto",IF(X221="Muy AltaMenor","Alto",IF(X221="Muy AltaModerado","Alto",IF(X221="Muy AltaMayor","Alto",IF(X221="Muy AltaCatastrófico","Extremo",IF(X221="AltaLeve","Moderado",IF(X221="AltaMenor","Moderado",IF(X221="AltaModerado","Alto",IF(X221="AltaMayor","Alto",IF(X221="AltaCatastrófico","Extremo",IF(X221="MediaLeve","Moderado",IF(X221="MediaMenor","Moderado",IF(X221="MediaModerado","Moderado",IF(X221="MediaMayor","Alto",IF(X221="MediaCatastrófico","Extremo",IF(X221="BajaLeve","Bajo",IF(X221="BajaMenor","Moderado",IF(X221="BajaModerado","Moderado",IF(X221="BajaMayor","Alto",IF(X221="BajaCatastrófico","Extremo",IF(X221="Muy BajaLeve","Bajo",IF(X221="Muy BajaMenor","Bajo",IF(X221="Muy BajaModerado","Moderado",IF(X221="Muy BajaMayor","Alto",IF(X221="Muy BajaCatastrófico","Extremo","")))))))))))))))))))))))))</f>
        <v>Alto</v>
      </c>
      <c r="Z221" s="73">
        <v>1</v>
      </c>
      <c r="AA221" s="76" t="s">
        <v>1012</v>
      </c>
      <c r="AB221" s="381" t="s">
        <v>170</v>
      </c>
      <c r="AC221" s="298" t="s">
        <v>1013</v>
      </c>
      <c r="AD221" s="382" t="str">
        <f t="shared" si="20"/>
        <v>Probabilidad</v>
      </c>
      <c r="AE221" s="381" t="s">
        <v>902</v>
      </c>
      <c r="AF221" s="301">
        <f t="shared" si="21"/>
        <v>0.25</v>
      </c>
      <c r="AG221" s="381" t="s">
        <v>903</v>
      </c>
      <c r="AH221" s="301">
        <f t="shared" si="22"/>
        <v>0.15</v>
      </c>
      <c r="AI221" s="300">
        <f t="shared" si="23"/>
        <v>0.4</v>
      </c>
      <c r="AJ221" s="59">
        <f>IFERROR(IF(AD221="Probabilidad",(Q221-(+Q221*AI221)),IF(AD221="Impacto",Q221,"")),"")</f>
        <v>0.48</v>
      </c>
      <c r="AK221" s="59">
        <f>IFERROR(IF(AD221="Impacto",(W221-(+W221*AI221)),IF(AD221="Probabilidad",W221,"")),"")</f>
        <v>0.8</v>
      </c>
      <c r="AL221" s="10" t="s">
        <v>66</v>
      </c>
      <c r="AM221" s="10" t="s">
        <v>67</v>
      </c>
      <c r="AN221" s="10" t="s">
        <v>80</v>
      </c>
      <c r="AO221" s="951">
        <f>Q221</f>
        <v>0.8</v>
      </c>
      <c r="AP221" s="951">
        <f>IF(AJ221="","",MIN(AJ221:AJ226))</f>
        <v>0.10079999999999999</v>
      </c>
      <c r="AQ221" s="967" t="str">
        <f>IFERROR(IF(AP221="","",IF(AP221&lt;=0.2,"Muy Baja",IF(AP221&lt;=0.4,"Baja",IF(AP221&lt;=0.6,"Media",IF(AP221&lt;=0.8,"Alta","Muy Alta"))))),"")</f>
        <v>Muy Baja</v>
      </c>
      <c r="AR221" s="951">
        <f>W221</f>
        <v>0.8</v>
      </c>
      <c r="AS221" s="951">
        <f>IF(AK221="","",MIN(AK221:AK226))</f>
        <v>0.52</v>
      </c>
      <c r="AT221" s="967" t="str">
        <f>IFERROR(IF(AS221="","",IF(AS221&lt;=0.2,"Leve",IF(AS221&lt;=0.4,"Menor",IF(AS221&lt;=0.6,"Moderado",IF(AS221&lt;=0.8,"Mayor","Catastrófico"))))),"")</f>
        <v>Moderado</v>
      </c>
      <c r="AU221" s="967" t="str">
        <f>Y221</f>
        <v>Alto</v>
      </c>
      <c r="AV221" s="967" t="str">
        <f>IFERROR(IF(OR(AND(AQ221="Muy Baja",AT221="Leve"),AND(AQ221="Muy Baja",AT221="Menor"),AND(AQ221="Baja",AT221="Leve")),"Bajo",IF(OR(AND(AQ221="Muy baja",AT221="Moderado"),AND(AQ221="Baja",AT221="Menor"),AND(AQ221="Baja",AT221="Moderado"),AND(AQ221="Media",AT221="Leve"),AND(AQ221="Media",AT221="Menor"),AND(AQ221="Media",AT221="Moderado"),AND(AQ221="Alta",AT221="Leve"),AND(AQ221="Alta",AT221="Menor")),"Moderado",IF(OR(AND(AQ221="Muy Baja",AT221="Mayor"),AND(AQ221="Baja",AT221="Mayor"),AND(AQ221="Media",AT221="Mayor"),AND(AQ221="Alta",AT221="Moderado"),AND(AQ221="Alta",AT221="Mayor"),AND(AQ221="Muy Alta",AT221="Leve"),AND(AQ221="Muy Alta",AT221="Menor"),AND(AQ221="Muy Alta",AT221="Moderado"),AND(AQ221="Muy Alta",AT221="Mayor")),"Alto",IF(OR(AND(AQ221="Muy Baja",AT221="Catastrófico"),AND(AQ221="Baja",AT221="Catastrófico"),AND(AQ221="Media",AT221="Catastrófico"),AND(AQ221="Alta",AT221="Catastrófico"),AND(AQ221="Muy Alta",AT221="Catastrófico")),"Extremo","")))),"")</f>
        <v>Moderado</v>
      </c>
      <c r="AW221" s="802" t="s">
        <v>167</v>
      </c>
      <c r="AX221" s="808" t="s">
        <v>1660</v>
      </c>
      <c r="AY221" s="1166" t="s">
        <v>1661</v>
      </c>
      <c r="AZ221" s="805" t="s">
        <v>982</v>
      </c>
      <c r="BA221" s="805" t="s">
        <v>1623</v>
      </c>
      <c r="BB221" s="1137" t="s">
        <v>1662</v>
      </c>
      <c r="BC221" s="1165"/>
      <c r="BD221" s="1162"/>
      <c r="BE221" s="1088"/>
      <c r="BF221" s="1088"/>
      <c r="BG221" s="1162"/>
      <c r="BH221" s="1162"/>
      <c r="BI221" s="1162"/>
      <c r="BJ221" s="1165"/>
      <c r="BK221" s="1165"/>
      <c r="BL221" s="1165"/>
    </row>
    <row r="222" spans="1:64" ht="105.75" thickBot="1" x14ac:dyDescent="0.3">
      <c r="A222" s="1056"/>
      <c r="B222" s="1059"/>
      <c r="C222" s="1062"/>
      <c r="D222" s="1013"/>
      <c r="E222" s="946"/>
      <c r="F222" s="1016"/>
      <c r="G222" s="852"/>
      <c r="H222" s="803"/>
      <c r="I222" s="1044"/>
      <c r="J222" s="983"/>
      <c r="K222" s="1002"/>
      <c r="L222" s="852"/>
      <c r="M222" s="852"/>
      <c r="N222" s="805"/>
      <c r="O222" s="971"/>
      <c r="P222" s="803"/>
      <c r="Q222" s="955"/>
      <c r="R222" s="803"/>
      <c r="S222" s="955"/>
      <c r="T222" s="803"/>
      <c r="U222" s="955"/>
      <c r="V222" s="958"/>
      <c r="W222" s="955"/>
      <c r="X222" s="955"/>
      <c r="Y222" s="968"/>
      <c r="Z222" s="74">
        <v>2</v>
      </c>
      <c r="AA222" s="76" t="s">
        <v>915</v>
      </c>
      <c r="AB222" s="383" t="s">
        <v>165</v>
      </c>
      <c r="AC222" s="298" t="s">
        <v>851</v>
      </c>
      <c r="AD222" s="384" t="str">
        <f t="shared" si="20"/>
        <v>Probabilidad</v>
      </c>
      <c r="AE222" s="383" t="s">
        <v>907</v>
      </c>
      <c r="AF222" s="302">
        <f t="shared" si="21"/>
        <v>0.15</v>
      </c>
      <c r="AG222" s="383" t="s">
        <v>903</v>
      </c>
      <c r="AH222" s="302">
        <f t="shared" si="22"/>
        <v>0.15</v>
      </c>
      <c r="AI222" s="315">
        <f t="shared" si="23"/>
        <v>0.3</v>
      </c>
      <c r="AJ222" s="69">
        <f>IFERROR(IF(AND(AD221="Probabilidad",AD222="Probabilidad"),(AJ221-(+AJ221*AI222)),IF(AD222="Probabilidad",(Q221-(+Q221*AI222)),IF(AD222="Impacto",AJ221,""))),"")</f>
        <v>0.33599999999999997</v>
      </c>
      <c r="AK222" s="69">
        <f>IFERROR(IF(AND(AD221="Impacto",AD222="Impacto"),(AK221-(+AK221*AI222)),IF(AD222="Impacto",(W221-(W221*AI222)),IF(AD222="Probabilidad",AK221,""))),"")</f>
        <v>0.8</v>
      </c>
      <c r="AL222" s="10" t="s">
        <v>66</v>
      </c>
      <c r="AM222" s="10" t="s">
        <v>67</v>
      </c>
      <c r="AN222" s="10" t="s">
        <v>80</v>
      </c>
      <c r="AO222" s="952"/>
      <c r="AP222" s="952"/>
      <c r="AQ222" s="968"/>
      <c r="AR222" s="952"/>
      <c r="AS222" s="952"/>
      <c r="AT222" s="968"/>
      <c r="AU222" s="968"/>
      <c r="AV222" s="968"/>
      <c r="AW222" s="803"/>
      <c r="AX222" s="808"/>
      <c r="AY222" s="808"/>
      <c r="AZ222" s="805"/>
      <c r="BA222" s="805"/>
      <c r="BB222" s="1137"/>
      <c r="BC222" s="1134"/>
      <c r="BD222" s="1129"/>
      <c r="BE222" s="1020"/>
      <c r="BF222" s="1020"/>
      <c r="BG222" s="1129"/>
      <c r="BH222" s="1142"/>
      <c r="BI222" s="1129"/>
      <c r="BJ222" s="1134"/>
      <c r="BK222" s="1134"/>
      <c r="BL222" s="1134"/>
    </row>
    <row r="223" spans="1:64" ht="75.75" thickBot="1" x14ac:dyDescent="0.3">
      <c r="A223" s="1056"/>
      <c r="B223" s="1059"/>
      <c r="C223" s="1062"/>
      <c r="D223" s="1013"/>
      <c r="E223" s="946"/>
      <c r="F223" s="1016"/>
      <c r="G223" s="852"/>
      <c r="H223" s="803"/>
      <c r="I223" s="1044"/>
      <c r="J223" s="983"/>
      <c r="K223" s="1002"/>
      <c r="L223" s="852"/>
      <c r="M223" s="852"/>
      <c r="N223" s="805"/>
      <c r="O223" s="971"/>
      <c r="P223" s="803"/>
      <c r="Q223" s="955"/>
      <c r="R223" s="803"/>
      <c r="S223" s="955"/>
      <c r="T223" s="803"/>
      <c r="U223" s="955"/>
      <c r="V223" s="958"/>
      <c r="W223" s="955"/>
      <c r="X223" s="955"/>
      <c r="Y223" s="968"/>
      <c r="Z223" s="74">
        <v>3</v>
      </c>
      <c r="AA223" s="390" t="s">
        <v>958</v>
      </c>
      <c r="AB223" s="383" t="s">
        <v>165</v>
      </c>
      <c r="AC223" s="380" t="s">
        <v>959</v>
      </c>
      <c r="AD223" s="384" t="str">
        <f t="shared" si="20"/>
        <v>Probabilidad</v>
      </c>
      <c r="AE223" s="383" t="s">
        <v>902</v>
      </c>
      <c r="AF223" s="302">
        <f t="shared" si="21"/>
        <v>0.25</v>
      </c>
      <c r="AG223" s="383" t="s">
        <v>65</v>
      </c>
      <c r="AH223" s="302">
        <f t="shared" si="22"/>
        <v>0.25</v>
      </c>
      <c r="AI223" s="315">
        <f t="shared" si="23"/>
        <v>0.5</v>
      </c>
      <c r="AJ223" s="69">
        <f>IFERROR(IF(AND(AD222="Probabilidad",AD223="Probabilidad"),(AJ222-(+AJ222*AI223)),IF(AND(AD222="Impacto",AD223="Probabilidad"),(AJ221-(+AJ221*AI223)),IF(AD223="Impacto",AJ222,""))),"")</f>
        <v>0.16799999999999998</v>
      </c>
      <c r="AK223" s="69">
        <f>IFERROR(IF(AND(AD222="Impacto",AD223="Impacto"),(AK222-(+AK222*AI223)),IF(AND(AD222="Probabilidad",AD223="Impacto"),(AK221-(+AK221*AI223)),IF(AD223="Probabilidad",AK222,""))),"")</f>
        <v>0.8</v>
      </c>
      <c r="AL223" s="10" t="s">
        <v>66</v>
      </c>
      <c r="AM223" s="10" t="s">
        <v>67</v>
      </c>
      <c r="AN223" s="10" t="s">
        <v>80</v>
      </c>
      <c r="AO223" s="952"/>
      <c r="AP223" s="952"/>
      <c r="AQ223" s="968"/>
      <c r="AR223" s="952"/>
      <c r="AS223" s="952"/>
      <c r="AT223" s="968"/>
      <c r="AU223" s="968"/>
      <c r="AV223" s="968"/>
      <c r="AW223" s="803"/>
      <c r="AX223" s="808"/>
      <c r="AY223" s="808"/>
      <c r="AZ223" s="805"/>
      <c r="BA223" s="805"/>
      <c r="BB223" s="1137"/>
      <c r="BC223" s="1134"/>
      <c r="BD223" s="1129"/>
      <c r="BE223" s="1020"/>
      <c r="BF223" s="1020"/>
      <c r="BG223" s="1129"/>
      <c r="BH223" s="1142"/>
      <c r="BI223" s="1129"/>
      <c r="BJ223" s="1134"/>
      <c r="BK223" s="1134"/>
      <c r="BL223" s="1134"/>
    </row>
    <row r="224" spans="1:64" ht="75.75" thickBot="1" x14ac:dyDescent="0.3">
      <c r="A224" s="1056"/>
      <c r="B224" s="1059"/>
      <c r="C224" s="1062"/>
      <c r="D224" s="1013"/>
      <c r="E224" s="946"/>
      <c r="F224" s="1016"/>
      <c r="G224" s="852"/>
      <c r="H224" s="803"/>
      <c r="I224" s="1044"/>
      <c r="J224" s="983"/>
      <c r="K224" s="1002"/>
      <c r="L224" s="852"/>
      <c r="M224" s="852"/>
      <c r="N224" s="805"/>
      <c r="O224" s="971"/>
      <c r="P224" s="803"/>
      <c r="Q224" s="955"/>
      <c r="R224" s="803"/>
      <c r="S224" s="955"/>
      <c r="T224" s="803"/>
      <c r="U224" s="955"/>
      <c r="V224" s="958"/>
      <c r="W224" s="955"/>
      <c r="X224" s="955"/>
      <c r="Y224" s="968"/>
      <c r="Z224" s="74">
        <v>4</v>
      </c>
      <c r="AA224" s="390" t="s">
        <v>958</v>
      </c>
      <c r="AB224" s="383" t="s">
        <v>165</v>
      </c>
      <c r="AC224" s="380" t="s">
        <v>959</v>
      </c>
      <c r="AD224" s="384" t="str">
        <f t="shared" si="20"/>
        <v>Probabilidad</v>
      </c>
      <c r="AE224" s="383" t="s">
        <v>907</v>
      </c>
      <c r="AF224" s="302">
        <f t="shared" si="21"/>
        <v>0.15</v>
      </c>
      <c r="AG224" s="383" t="s">
        <v>65</v>
      </c>
      <c r="AH224" s="302">
        <f t="shared" si="22"/>
        <v>0.25</v>
      </c>
      <c r="AI224" s="315">
        <f t="shared" si="23"/>
        <v>0.4</v>
      </c>
      <c r="AJ224" s="69">
        <f>IFERROR(IF(AND(AD223="Probabilidad",AD224="Probabilidad"),(AJ223-(+AJ223*AI224)),IF(AND(AD223="Impacto",AD224="Probabilidad"),(AJ222-(+AJ222*AI224)),IF(AD224="Impacto",AJ223,""))),"")</f>
        <v>0.10079999999999999</v>
      </c>
      <c r="AK224" s="69">
        <f>IFERROR(IF(AND(AD223="Impacto",AD224="Impacto"),(AK223-(+AK223*AI224)),IF(AND(AD223="Probabilidad",AD224="Impacto"),(AK222-(+AK222*AI224)),IF(AD224="Probabilidad",AK223,""))),"")</f>
        <v>0.8</v>
      </c>
      <c r="AL224" s="10" t="s">
        <v>66</v>
      </c>
      <c r="AM224" s="10" t="s">
        <v>67</v>
      </c>
      <c r="AN224" s="10" t="s">
        <v>80</v>
      </c>
      <c r="AO224" s="952"/>
      <c r="AP224" s="952"/>
      <c r="AQ224" s="968"/>
      <c r="AR224" s="952"/>
      <c r="AS224" s="952"/>
      <c r="AT224" s="968"/>
      <c r="AU224" s="968"/>
      <c r="AV224" s="968"/>
      <c r="AW224" s="803"/>
      <c r="AX224" s="808"/>
      <c r="AY224" s="808"/>
      <c r="AZ224" s="805"/>
      <c r="BA224" s="805"/>
      <c r="BB224" s="1137"/>
      <c r="BC224" s="1134"/>
      <c r="BD224" s="1129"/>
      <c r="BE224" s="1020"/>
      <c r="BF224" s="1020"/>
      <c r="BG224" s="1129"/>
      <c r="BH224" s="1142"/>
      <c r="BI224" s="1129"/>
      <c r="BJ224" s="1134"/>
      <c r="BK224" s="1134"/>
      <c r="BL224" s="1134"/>
    </row>
    <row r="225" spans="1:64" ht="87" customHeight="1" x14ac:dyDescent="0.25">
      <c r="A225" s="1056"/>
      <c r="B225" s="1059"/>
      <c r="C225" s="1062"/>
      <c r="D225" s="1013"/>
      <c r="E225" s="946"/>
      <c r="F225" s="1016"/>
      <c r="G225" s="852"/>
      <c r="H225" s="803"/>
      <c r="I225" s="1044"/>
      <c r="J225" s="983"/>
      <c r="K225" s="1002"/>
      <c r="L225" s="852"/>
      <c r="M225" s="852"/>
      <c r="N225" s="805"/>
      <c r="O225" s="971"/>
      <c r="P225" s="803"/>
      <c r="Q225" s="955"/>
      <c r="R225" s="803"/>
      <c r="S225" s="955"/>
      <c r="T225" s="803"/>
      <c r="U225" s="955"/>
      <c r="V225" s="958"/>
      <c r="W225" s="955"/>
      <c r="X225" s="955"/>
      <c r="Y225" s="968"/>
      <c r="Z225" s="74">
        <v>5</v>
      </c>
      <c r="AA225" s="390" t="s">
        <v>958</v>
      </c>
      <c r="AB225" s="383" t="s">
        <v>165</v>
      </c>
      <c r="AC225" s="380" t="s">
        <v>959</v>
      </c>
      <c r="AD225" s="384" t="str">
        <f t="shared" si="20"/>
        <v>Impacto</v>
      </c>
      <c r="AE225" s="383" t="s">
        <v>908</v>
      </c>
      <c r="AF225" s="302">
        <f t="shared" si="21"/>
        <v>0.1</v>
      </c>
      <c r="AG225" s="383" t="s">
        <v>65</v>
      </c>
      <c r="AH225" s="302">
        <f t="shared" si="22"/>
        <v>0.25</v>
      </c>
      <c r="AI225" s="315">
        <f t="shared" si="23"/>
        <v>0.35</v>
      </c>
      <c r="AJ225" s="69">
        <f>IFERROR(IF(AND(AD224="Probabilidad",AD225="Probabilidad"),(AJ224-(+AJ224*AI225)),IF(AND(AD224="Impacto",AD225="Probabilidad"),(AJ223-(+AJ223*AI225)),IF(AD225="Impacto",AJ224,""))),"")</f>
        <v>0.10079999999999999</v>
      </c>
      <c r="AK225" s="69">
        <f>IFERROR(IF(AND(AD224="Impacto",AD225="Impacto"),(AK224-(+AK224*AI225)),IF(AND(AD224="Probabilidad",AD225="Impacto"),(AK223-(+AK223*AI225)),IF(AD225="Probabilidad",AK224,""))),"")</f>
        <v>0.52</v>
      </c>
      <c r="AL225" s="10" t="s">
        <v>66</v>
      </c>
      <c r="AM225" s="10" t="s">
        <v>67</v>
      </c>
      <c r="AN225" s="10" t="s">
        <v>80</v>
      </c>
      <c r="AO225" s="952"/>
      <c r="AP225" s="952"/>
      <c r="AQ225" s="968"/>
      <c r="AR225" s="952"/>
      <c r="AS225" s="952"/>
      <c r="AT225" s="968"/>
      <c r="AU225" s="968"/>
      <c r="AV225" s="968"/>
      <c r="AW225" s="803"/>
      <c r="AX225" s="808"/>
      <c r="AY225" s="808"/>
      <c r="AZ225" s="805"/>
      <c r="BA225" s="805"/>
      <c r="BB225" s="1137"/>
      <c r="BC225" s="1134"/>
      <c r="BD225" s="1129"/>
      <c r="BE225" s="1020"/>
      <c r="BF225" s="1020"/>
      <c r="BG225" s="1129"/>
      <c r="BH225" s="1142"/>
      <c r="BI225" s="1129"/>
      <c r="BJ225" s="1134"/>
      <c r="BK225" s="1134"/>
      <c r="BL225" s="1134"/>
    </row>
    <row r="226" spans="1:64" ht="15.75" thickBot="1" x14ac:dyDescent="0.3">
      <c r="A226" s="1057"/>
      <c r="B226" s="1060"/>
      <c r="C226" s="1063"/>
      <c r="D226" s="1014"/>
      <c r="E226" s="947"/>
      <c r="F226" s="1017"/>
      <c r="G226" s="960"/>
      <c r="H226" s="847"/>
      <c r="I226" s="1045"/>
      <c r="J226" s="984"/>
      <c r="K226" s="1003"/>
      <c r="L226" s="960"/>
      <c r="M226" s="960"/>
      <c r="N226" s="806"/>
      <c r="O226" s="972"/>
      <c r="P226" s="847"/>
      <c r="Q226" s="956"/>
      <c r="R226" s="847"/>
      <c r="S226" s="956"/>
      <c r="T226" s="847"/>
      <c r="U226" s="956"/>
      <c r="V226" s="959"/>
      <c r="W226" s="956"/>
      <c r="X226" s="956"/>
      <c r="Y226" s="969"/>
      <c r="Z226" s="75">
        <v>6</v>
      </c>
      <c r="AA226" s="410"/>
      <c r="AB226" s="388"/>
      <c r="AC226" s="387"/>
      <c r="AD226" s="391" t="str">
        <f t="shared" si="20"/>
        <v/>
      </c>
      <c r="AE226" s="388"/>
      <c r="AF226" s="303" t="str">
        <f t="shared" si="21"/>
        <v/>
      </c>
      <c r="AG226" s="388"/>
      <c r="AH226" s="303" t="str">
        <f t="shared" si="22"/>
        <v/>
      </c>
      <c r="AI226" s="61" t="str">
        <f t="shared" si="23"/>
        <v/>
      </c>
      <c r="AJ226" s="63" t="str">
        <f>IFERROR(IF(AND(AD225="Probabilidad",AD226="Probabilidad"),(AJ225-(+AJ225*AI226)),IF(AND(AD225="Impacto",AD226="Probabilidad"),(AJ224-(+AJ224*AI226)),IF(AD226="Impacto",AJ225,""))),"")</f>
        <v/>
      </c>
      <c r="AK226" s="63" t="str">
        <f>IFERROR(IF(AND(AD225="Impacto",AD226="Impacto"),(AK225-(+AK225*AI226)),IF(AND(AD225="Probabilidad",AD226="Impacto"),(AK224-(+AK224*AI226)),IF(AD226="Probabilidad",AK225,""))),"")</f>
        <v/>
      </c>
      <c r="AL226" s="20"/>
      <c r="AM226" s="20"/>
      <c r="AN226" s="20"/>
      <c r="AO226" s="953"/>
      <c r="AP226" s="953"/>
      <c r="AQ226" s="969"/>
      <c r="AR226" s="953"/>
      <c r="AS226" s="953"/>
      <c r="AT226" s="969"/>
      <c r="AU226" s="969"/>
      <c r="AV226" s="969"/>
      <c r="AW226" s="847"/>
      <c r="AX226" s="808"/>
      <c r="AY226" s="808"/>
      <c r="AZ226" s="805"/>
      <c r="BA226" s="805"/>
      <c r="BB226" s="1137"/>
      <c r="BC226" s="1134"/>
      <c r="BD226" s="1129"/>
      <c r="BE226" s="1020"/>
      <c r="BF226" s="1020"/>
      <c r="BG226" s="1129"/>
      <c r="BH226" s="1142"/>
      <c r="BI226" s="1129"/>
      <c r="BJ226" s="1134"/>
      <c r="BK226" s="1134"/>
      <c r="BL226" s="1134"/>
    </row>
    <row r="227" spans="1:64" ht="126" customHeight="1" thickBot="1" x14ac:dyDescent="0.3">
      <c r="A227" s="1055" t="s">
        <v>104</v>
      </c>
      <c r="B227" s="1167" t="s">
        <v>91</v>
      </c>
      <c r="C227" s="1061" t="s">
        <v>1022</v>
      </c>
      <c r="D227" s="1012" t="s">
        <v>840</v>
      </c>
      <c r="E227" s="945" t="s">
        <v>124</v>
      </c>
      <c r="F227" s="1015">
        <v>1</v>
      </c>
      <c r="G227" s="804" t="s">
        <v>1023</v>
      </c>
      <c r="H227" s="802" t="s">
        <v>98</v>
      </c>
      <c r="I227" s="1018" t="s">
        <v>1044</v>
      </c>
      <c r="J227" s="982" t="s">
        <v>16</v>
      </c>
      <c r="K227" s="985" t="str">
        <f>CONCATENATE(" *",[25]Árbol_G!C231," *",[25]Árbol_G!E231," *",[25]Árbol_G!G231)</f>
        <v xml:space="preserve"> * * *</v>
      </c>
      <c r="L227" s="851" t="s">
        <v>1024</v>
      </c>
      <c r="M227" s="851" t="s">
        <v>1025</v>
      </c>
      <c r="N227" s="804"/>
      <c r="O227" s="970"/>
      <c r="P227" s="802" t="s">
        <v>70</v>
      </c>
      <c r="Q227" s="954">
        <f>IF(P227="Muy Alta",100%,IF(P227="Alta",80%,IF(P227="Media",60%,IF(P227="Baja",40%,IF(P227="Muy Baja",20%,"")))))</f>
        <v>0.2</v>
      </c>
      <c r="R227" s="802" t="s">
        <v>74</v>
      </c>
      <c r="S227" s="954">
        <f>IF(R227="Catastrófico",100%,IF(R227="Mayor",80%,IF(R227="Moderado",60%,IF(R227="Menor",40%,IF(R227="Leve",20%,"")))))</f>
        <v>0.2</v>
      </c>
      <c r="T227" s="802" t="s">
        <v>9</v>
      </c>
      <c r="U227" s="954">
        <f>IF(T227="Catastrófico",100%,IF(T227="Mayor",80%,IF(T227="Moderado",60%,IF(T227="Menor",40%,IF(T227="Leve",20%,"")))))</f>
        <v>0.4</v>
      </c>
      <c r="V227" s="957" t="str">
        <f>IF(W227=100%,"Catastrófico",IF(W227=80%,"Mayor",IF(W227=60%,"Moderado",IF(W227=40%,"Menor",IF(W227=20%,"Leve","")))))</f>
        <v>Menor</v>
      </c>
      <c r="W227" s="954">
        <f>IF(AND(S227="",U227=""),"",MAX(S227,U227))</f>
        <v>0.4</v>
      </c>
      <c r="X227" s="954" t="str">
        <f>CONCATENATE(P227,V227)</f>
        <v>Muy BajaMenor</v>
      </c>
      <c r="Y227" s="1001" t="str">
        <f>IF(X227="Muy AltaLeve","Alto",IF(X227="Muy AltaMenor","Alto",IF(X227="Muy AltaModerado","Alto",IF(X227="Muy AltaMayor","Alto",IF(X227="Muy AltaCatastrófico","Extremo",IF(X227="AltaLeve","Moderado",IF(X227="AltaMenor","Moderado",IF(X227="AltaModerado","Alto",IF(X227="AltaMayor","Alto",IF(X227="AltaCatastrófico","Extremo",IF(X227="MediaLeve","Moderado",IF(X227="MediaMenor","Moderado",IF(X227="MediaModerado","Moderado",IF(X227="MediaMayor","Alto",IF(X227="MediaCatastrófico","Extremo",IF(X227="BajaLeve","Bajo",IF(X227="BajaMenor","Moderado",IF(X227="BajaModerado","Moderado",IF(X227="BajaMayor","Alto",IF(X227="BajaCatastrófico","Extremo",IF(X227="Muy BajaLeve","Bajo",IF(X227="Muy BajaMenor","Bajo",IF(X227="Muy BajaModerado","Moderado",IF(X227="Muy BajaMayor","Alto",IF(X227="Muy BajaCatastrófico","Extremo","")))))))))))))))))))))))))</f>
        <v>Bajo</v>
      </c>
      <c r="Z227" s="58">
        <v>1</v>
      </c>
      <c r="AA227" s="380" t="s">
        <v>1026</v>
      </c>
      <c r="AB227" s="381" t="s">
        <v>170</v>
      </c>
      <c r="AC227" s="380" t="s">
        <v>851</v>
      </c>
      <c r="AD227" s="382" t="str">
        <f>IF(OR(AE227="Preventivo",AE227="Detectivo"),"Probabilidad",IF(AE227="Correctivo","Impacto",""))</f>
        <v>Probabilidad</v>
      </c>
      <c r="AE227" s="381" t="s">
        <v>64</v>
      </c>
      <c r="AF227" s="301">
        <f>IF(AE227="","",IF(AE227="Preventivo",25%,IF(AE227="Detectivo",15%,IF(AE227="Correctivo",10%))))</f>
        <v>0.25</v>
      </c>
      <c r="AG227" s="381" t="s">
        <v>77</v>
      </c>
      <c r="AH227" s="301">
        <f>IF(AG227="Automático",25%,IF(AG227="Manual",15%,""))</f>
        <v>0.15</v>
      </c>
      <c r="AI227" s="300">
        <f>IF(OR(AF227="",AH227=""),"",AF227+AH227)</f>
        <v>0.4</v>
      </c>
      <c r="AJ227" s="59">
        <f>IFERROR(IF(AD227="Probabilidad",(Q227-(+Q227*AI227)),IF(AD227="Impacto",Q227,"")),"")</f>
        <v>0.12</v>
      </c>
      <c r="AK227" s="59">
        <f>IFERROR(IF(AD227="Impacto",(W227-(W227*AI227)),IF(AD227="Probabilidad",W227,"")),"")</f>
        <v>0.4</v>
      </c>
      <c r="AL227" s="10" t="s">
        <v>66</v>
      </c>
      <c r="AM227" s="107" t="s">
        <v>79</v>
      </c>
      <c r="AN227" s="107" t="s">
        <v>80</v>
      </c>
      <c r="AO227" s="951">
        <f>Q227</f>
        <v>0.2</v>
      </c>
      <c r="AP227" s="951">
        <f>IF(AJ227="","",MIN(AJ227:AJ232))</f>
        <v>8.3999999999999991E-2</v>
      </c>
      <c r="AQ227" s="967" t="str">
        <f>IFERROR(IF(AP227="","",IF(AP227&lt;=0.2,"Muy Baja",IF(AP227&lt;=0.4,"Baja",IF(AP227&lt;=0.6,"Media",IF(AP227&lt;=0.8,"Alta","Muy Alta"))))),"")</f>
        <v>Muy Baja</v>
      </c>
      <c r="AR227" s="951">
        <f>W227</f>
        <v>0.4</v>
      </c>
      <c r="AS227" s="951">
        <f>IF(AK227="","",MIN(AK227:AK232))</f>
        <v>0.4</v>
      </c>
      <c r="AT227" s="967" t="str">
        <f>IFERROR(IF(AS227="","",IF(AS227&lt;=0.2,"Leve",IF(AS227&lt;=0.4,"Menor",IF(AS227&lt;=0.6,"Moderado",IF(AS227&lt;=0.8,"Mayor","Catastrófico"))))),"")</f>
        <v>Menor</v>
      </c>
      <c r="AU227" s="967" t="str">
        <f>Y227</f>
        <v>Bajo</v>
      </c>
      <c r="AV227" s="967" t="str">
        <f>IFERROR(IF(OR(AND(AQ227="Muy Baja",AT227="Leve"),AND(AQ227="Muy Baja",AT227="Menor"),AND(AQ227="Baja",AT227="Leve")),"Bajo",IF(OR(AND(AQ227="Muy baja",AT227="Moderado"),AND(AQ227="Baja",AT227="Menor"),AND(AQ227="Baja",AT227="Moderado"),AND(AQ227="Media",AT227="Leve"),AND(AQ227="Media",AT227="Menor"),AND(AQ227="Media",AT227="Moderado"),AND(AQ227="Alta",AT227="Leve"),AND(AQ227="Alta",AT227="Menor")),"Moderado",IF(OR(AND(AQ227="Muy Baja",AT227="Mayor"),AND(AQ227="Baja",AT227="Mayor"),AND(AQ227="Media",AT227="Mayor"),AND(AQ227="Alta",AT227="Moderado"),AND(AQ227="Alta",AT227="Mayor"),AND(AQ227="Muy Alta",AT227="Leve"),AND(AQ227="Muy Alta",AT227="Menor"),AND(AQ227="Muy Alta",AT227="Moderado"),AND(AQ227="Muy Alta",AT227="Mayor")),"Alto",IF(OR(AND(AQ227="Muy Baja",AT227="Catastrófico"),AND(AQ227="Baja",AT227="Catastrófico"),AND(AQ227="Media",AT227="Catastrófico"),AND(AQ227="Alta",AT227="Catastrófico"),AND(AQ227="Muy Alta",AT227="Catastrófico")),"Extremo","")))),"")</f>
        <v>Bajo</v>
      </c>
      <c r="AW227" s="802" t="s">
        <v>82</v>
      </c>
      <c r="AX227" s="805"/>
      <c r="AY227" s="805"/>
      <c r="AZ227" s="852"/>
      <c r="BA227" s="852"/>
      <c r="BB227" s="852"/>
      <c r="BC227" s="852"/>
      <c r="BD227" s="852"/>
      <c r="BE227" s="852"/>
      <c r="BF227" s="852"/>
      <c r="BG227" s="852"/>
      <c r="BH227" s="852"/>
      <c r="BI227" s="971"/>
      <c r="BJ227" s="805"/>
      <c r="BK227" s="805"/>
      <c r="BL227" s="805"/>
    </row>
    <row r="228" spans="1:64" ht="147" customHeight="1" x14ac:dyDescent="0.25">
      <c r="A228" s="1056"/>
      <c r="B228" s="1168"/>
      <c r="C228" s="1062"/>
      <c r="D228" s="1013"/>
      <c r="E228" s="946"/>
      <c r="F228" s="1016"/>
      <c r="G228" s="805"/>
      <c r="H228" s="803"/>
      <c r="I228" s="952"/>
      <c r="J228" s="983"/>
      <c r="K228" s="986"/>
      <c r="L228" s="852"/>
      <c r="M228" s="852"/>
      <c r="N228" s="805"/>
      <c r="O228" s="971"/>
      <c r="P228" s="803"/>
      <c r="Q228" s="955"/>
      <c r="R228" s="803"/>
      <c r="S228" s="955"/>
      <c r="T228" s="803"/>
      <c r="U228" s="955"/>
      <c r="V228" s="958"/>
      <c r="W228" s="955"/>
      <c r="X228" s="955"/>
      <c r="Y228" s="1002"/>
      <c r="Z228" s="68">
        <v>2</v>
      </c>
      <c r="AA228" s="380" t="s">
        <v>915</v>
      </c>
      <c r="AB228" s="383" t="s">
        <v>165</v>
      </c>
      <c r="AC228" s="380" t="s">
        <v>851</v>
      </c>
      <c r="AD228" s="384" t="str">
        <f t="shared" ref="AD228:AD262" si="24">IF(OR(AE228="Preventivo",AE228="Detectivo"),"Probabilidad",IF(AE228="Correctivo","Impacto",""))</f>
        <v>Probabilidad</v>
      </c>
      <c r="AE228" s="381" t="s">
        <v>75</v>
      </c>
      <c r="AF228" s="302">
        <f t="shared" ref="AF228:AF262" si="25">IF(AE228="","",IF(AE228="Preventivo",25%,IF(AE228="Detectivo",15%,IF(AE228="Correctivo",10%))))</f>
        <v>0.15</v>
      </c>
      <c r="AG228" s="381" t="s">
        <v>77</v>
      </c>
      <c r="AH228" s="302">
        <f t="shared" ref="AH228:AH262" si="26">IF(AG228="Automático",25%,IF(AG228="Manual",15%,""))</f>
        <v>0.15</v>
      </c>
      <c r="AI228" s="315">
        <f t="shared" ref="AI228:AI262" si="27">IF(OR(AF228="",AH228=""),"",AF228+AH228)</f>
        <v>0.3</v>
      </c>
      <c r="AJ228" s="69">
        <f>IFERROR(IF(AND(AD227="Probabilidad",AD228="Probabilidad"),(AJ227-(+AJ227*AI228)),IF(AD228="Probabilidad",(Q227-(+Q227*AI228)),IF(AD228="Impacto",AJ227,""))),"")</f>
        <v>8.3999999999999991E-2</v>
      </c>
      <c r="AK228" s="69">
        <f>IFERROR(IF(AND(AD227="Impacto",AD228="Impacto"),(AK227-(+AK227*AI228)),IF(AD228="Impacto",(W227-(+W227*AI228)),IF(AD228="Probabilidad",AK227,""))),"")</f>
        <v>0.4</v>
      </c>
      <c r="AL228" s="10" t="s">
        <v>66</v>
      </c>
      <c r="AM228" s="96" t="s">
        <v>67</v>
      </c>
      <c r="AN228" s="96" t="s">
        <v>80</v>
      </c>
      <c r="AO228" s="952"/>
      <c r="AP228" s="952"/>
      <c r="AQ228" s="968"/>
      <c r="AR228" s="952"/>
      <c r="AS228" s="952"/>
      <c r="AT228" s="968"/>
      <c r="AU228" s="968"/>
      <c r="AV228" s="968"/>
      <c r="AW228" s="803"/>
      <c r="AX228" s="805"/>
      <c r="AY228" s="805"/>
      <c r="AZ228" s="852"/>
      <c r="BA228" s="852"/>
      <c r="BB228" s="852"/>
      <c r="BC228" s="852"/>
      <c r="BD228" s="852"/>
      <c r="BE228" s="852"/>
      <c r="BF228" s="852"/>
      <c r="BG228" s="852"/>
      <c r="BH228" s="852"/>
      <c r="BI228" s="971"/>
      <c r="BJ228" s="805"/>
      <c r="BK228" s="805"/>
      <c r="BL228" s="805"/>
    </row>
    <row r="229" spans="1:64" x14ac:dyDescent="0.25">
      <c r="A229" s="1056"/>
      <c r="B229" s="1168"/>
      <c r="C229" s="1062"/>
      <c r="D229" s="1013"/>
      <c r="E229" s="946"/>
      <c r="F229" s="1016"/>
      <c r="G229" s="805"/>
      <c r="H229" s="803"/>
      <c r="I229" s="952"/>
      <c r="J229" s="983"/>
      <c r="K229" s="986"/>
      <c r="L229" s="852"/>
      <c r="M229" s="852"/>
      <c r="N229" s="805"/>
      <c r="O229" s="971"/>
      <c r="P229" s="803"/>
      <c r="Q229" s="955"/>
      <c r="R229" s="803"/>
      <c r="S229" s="955"/>
      <c r="T229" s="803"/>
      <c r="U229" s="955"/>
      <c r="V229" s="958"/>
      <c r="W229" s="955"/>
      <c r="X229" s="955"/>
      <c r="Y229" s="1002"/>
      <c r="Z229" s="68">
        <v>3</v>
      </c>
      <c r="AA229" s="380"/>
      <c r="AB229" s="383"/>
      <c r="AC229" s="298"/>
      <c r="AD229" s="384" t="str">
        <f t="shared" si="24"/>
        <v/>
      </c>
      <c r="AE229" s="383"/>
      <c r="AF229" s="302" t="str">
        <f t="shared" si="25"/>
        <v/>
      </c>
      <c r="AG229" s="383"/>
      <c r="AH229" s="302" t="str">
        <f t="shared" si="26"/>
        <v/>
      </c>
      <c r="AI229" s="315" t="str">
        <f t="shared" si="27"/>
        <v/>
      </c>
      <c r="AJ229" s="69" t="str">
        <f>IFERROR(IF(AND(AD228="Probabilidad",AD229="Probabilidad"),(AJ228-(+AJ228*AI229)),IF(AND(AD228="Impacto",AD229="Probabilidad"),(AJ227-(+AJ227*AI229)),IF(AD229="Impacto",AJ228,""))),"")</f>
        <v/>
      </c>
      <c r="AK229" s="69" t="str">
        <f>IFERROR(IF(AND(AD228="Impacto",AD229="Impacto"),(AK228-(+AK228*AI229)),IF(AND(AD228="Probabilidad",AD229="Impacto"),(AK227-(+AK227*AI229)),IF(AD229="Probabilidad",AK228,""))),"")</f>
        <v/>
      </c>
      <c r="AL229" s="19"/>
      <c r="AM229" s="96"/>
      <c r="AN229" s="96"/>
      <c r="AO229" s="952"/>
      <c r="AP229" s="952"/>
      <c r="AQ229" s="968"/>
      <c r="AR229" s="952"/>
      <c r="AS229" s="952"/>
      <c r="AT229" s="968"/>
      <c r="AU229" s="968"/>
      <c r="AV229" s="968"/>
      <c r="AW229" s="803"/>
      <c r="AX229" s="805"/>
      <c r="AY229" s="805"/>
      <c r="AZ229" s="852"/>
      <c r="BA229" s="852"/>
      <c r="BB229" s="852"/>
      <c r="BC229" s="852"/>
      <c r="BD229" s="852"/>
      <c r="BE229" s="852"/>
      <c r="BF229" s="852"/>
      <c r="BG229" s="852"/>
      <c r="BH229" s="852"/>
      <c r="BI229" s="971"/>
      <c r="BJ229" s="805"/>
      <c r="BK229" s="805"/>
      <c r="BL229" s="805"/>
    </row>
    <row r="230" spans="1:64" x14ac:dyDescent="0.25">
      <c r="A230" s="1056"/>
      <c r="B230" s="1168"/>
      <c r="C230" s="1062"/>
      <c r="D230" s="1013"/>
      <c r="E230" s="946"/>
      <c r="F230" s="1016"/>
      <c r="G230" s="805"/>
      <c r="H230" s="803"/>
      <c r="I230" s="952"/>
      <c r="J230" s="983"/>
      <c r="K230" s="986"/>
      <c r="L230" s="852"/>
      <c r="M230" s="852"/>
      <c r="N230" s="805"/>
      <c r="O230" s="971"/>
      <c r="P230" s="803"/>
      <c r="Q230" s="955"/>
      <c r="R230" s="803"/>
      <c r="S230" s="955"/>
      <c r="T230" s="803"/>
      <c r="U230" s="955"/>
      <c r="V230" s="958"/>
      <c r="W230" s="955"/>
      <c r="X230" s="955"/>
      <c r="Y230" s="1002"/>
      <c r="Z230" s="68">
        <v>4</v>
      </c>
      <c r="AA230" s="385"/>
      <c r="AB230" s="383"/>
      <c r="AC230" s="385"/>
      <c r="AD230" s="384" t="str">
        <f t="shared" si="24"/>
        <v/>
      </c>
      <c r="AE230" s="383"/>
      <c r="AF230" s="302" t="str">
        <f t="shared" si="25"/>
        <v/>
      </c>
      <c r="AG230" s="383"/>
      <c r="AH230" s="302" t="str">
        <f t="shared" si="26"/>
        <v/>
      </c>
      <c r="AI230" s="315" t="str">
        <f t="shared" si="27"/>
        <v/>
      </c>
      <c r="AJ230" s="69" t="str">
        <f>IFERROR(IF(AND(AD229="Probabilidad",AD230="Probabilidad"),(AJ229-(+AJ229*AI230)),IF(AND(AD229="Impacto",AD230="Probabilidad"),(AJ228-(+AJ228*AI230)),IF(AD230="Impacto",AJ229,""))),"")</f>
        <v/>
      </c>
      <c r="AK230" s="69" t="str">
        <f>IFERROR(IF(AND(AD229="Impacto",AD230="Impacto"),(AK229-(+AK229*AI230)),IF(AND(AD229="Probabilidad",AD230="Impacto"),(AK228-(+AK228*AI230)),IF(AD230="Probabilidad",AK229,""))),"")</f>
        <v/>
      </c>
      <c r="AL230" s="19"/>
      <c r="AM230" s="96"/>
      <c r="AN230" s="96"/>
      <c r="AO230" s="952"/>
      <c r="AP230" s="952"/>
      <c r="AQ230" s="968"/>
      <c r="AR230" s="952"/>
      <c r="AS230" s="952"/>
      <c r="AT230" s="968"/>
      <c r="AU230" s="968"/>
      <c r="AV230" s="968"/>
      <c r="AW230" s="803"/>
      <c r="AX230" s="805"/>
      <c r="AY230" s="805"/>
      <c r="AZ230" s="852"/>
      <c r="BA230" s="852"/>
      <c r="BB230" s="852"/>
      <c r="BC230" s="852"/>
      <c r="BD230" s="852"/>
      <c r="BE230" s="852"/>
      <c r="BF230" s="852"/>
      <c r="BG230" s="852"/>
      <c r="BH230" s="852"/>
      <c r="BI230" s="971"/>
      <c r="BJ230" s="805"/>
      <c r="BK230" s="805"/>
      <c r="BL230" s="805"/>
    </row>
    <row r="231" spans="1:64" x14ac:dyDescent="0.25">
      <c r="A231" s="1056"/>
      <c r="B231" s="1168"/>
      <c r="C231" s="1062"/>
      <c r="D231" s="1013"/>
      <c r="E231" s="946"/>
      <c r="F231" s="1016"/>
      <c r="G231" s="805"/>
      <c r="H231" s="803"/>
      <c r="I231" s="952"/>
      <c r="J231" s="983"/>
      <c r="K231" s="986"/>
      <c r="L231" s="852"/>
      <c r="M231" s="852"/>
      <c r="N231" s="805"/>
      <c r="O231" s="971"/>
      <c r="P231" s="803"/>
      <c r="Q231" s="955"/>
      <c r="R231" s="803"/>
      <c r="S231" s="955"/>
      <c r="T231" s="803"/>
      <c r="U231" s="955"/>
      <c r="V231" s="958"/>
      <c r="W231" s="955"/>
      <c r="X231" s="955"/>
      <c r="Y231" s="1002"/>
      <c r="Z231" s="68">
        <v>5</v>
      </c>
      <c r="AA231" s="309"/>
      <c r="AB231" s="383"/>
      <c r="AC231" s="385"/>
      <c r="AD231" s="384" t="str">
        <f t="shared" si="24"/>
        <v/>
      </c>
      <c r="AE231" s="383"/>
      <c r="AF231" s="302" t="str">
        <f t="shared" si="25"/>
        <v/>
      </c>
      <c r="AG231" s="383"/>
      <c r="AH231" s="302" t="str">
        <f t="shared" si="26"/>
        <v/>
      </c>
      <c r="AI231" s="315" t="str">
        <f t="shared" si="27"/>
        <v/>
      </c>
      <c r="AJ231" s="69" t="str">
        <f>IFERROR(IF(AND(AD230="Probabilidad",AD231="Probabilidad"),(AJ230-(+AJ230*AI231)),IF(AND(AD230="Impacto",AD231="Probabilidad"),(AJ229-(+AJ229*AI231)),IF(AD231="Impacto",AJ230,""))),"")</f>
        <v/>
      </c>
      <c r="AK231" s="69" t="str">
        <f>IFERROR(IF(AND(AD230="Impacto",AD231="Impacto"),(AK230-(+AK230*AI231)),IF(AND(AD230="Probabilidad",AD231="Impacto"),(AK229-(+AK229*AI231)),IF(AD231="Probabilidad",AK230,""))),"")</f>
        <v/>
      </c>
      <c r="AL231" s="19"/>
      <c r="AM231" s="96"/>
      <c r="AN231" s="96"/>
      <c r="AO231" s="952"/>
      <c r="AP231" s="952"/>
      <c r="AQ231" s="968"/>
      <c r="AR231" s="952"/>
      <c r="AS231" s="952"/>
      <c r="AT231" s="968"/>
      <c r="AU231" s="968"/>
      <c r="AV231" s="968"/>
      <c r="AW231" s="803"/>
      <c r="AX231" s="805"/>
      <c r="AY231" s="805"/>
      <c r="AZ231" s="852"/>
      <c r="BA231" s="852"/>
      <c r="BB231" s="852"/>
      <c r="BC231" s="852"/>
      <c r="BD231" s="852"/>
      <c r="BE231" s="852"/>
      <c r="BF231" s="852"/>
      <c r="BG231" s="852"/>
      <c r="BH231" s="852"/>
      <c r="BI231" s="971"/>
      <c r="BJ231" s="805"/>
      <c r="BK231" s="805"/>
      <c r="BL231" s="805"/>
    </row>
    <row r="232" spans="1:64" ht="15.75" thickBot="1" x14ac:dyDescent="0.3">
      <c r="A232" s="1056"/>
      <c r="B232" s="1168"/>
      <c r="C232" s="1062"/>
      <c r="D232" s="1014"/>
      <c r="E232" s="947"/>
      <c r="F232" s="1017"/>
      <c r="G232" s="806"/>
      <c r="H232" s="847"/>
      <c r="I232" s="953"/>
      <c r="J232" s="984"/>
      <c r="K232" s="987"/>
      <c r="L232" s="960"/>
      <c r="M232" s="960"/>
      <c r="N232" s="806"/>
      <c r="O232" s="972"/>
      <c r="P232" s="847"/>
      <c r="Q232" s="956"/>
      <c r="R232" s="847"/>
      <c r="S232" s="956"/>
      <c r="T232" s="847"/>
      <c r="U232" s="956"/>
      <c r="V232" s="959"/>
      <c r="W232" s="956"/>
      <c r="X232" s="956"/>
      <c r="Y232" s="1003"/>
      <c r="Z232" s="60">
        <v>6</v>
      </c>
      <c r="AA232" s="387"/>
      <c r="AB232" s="388"/>
      <c r="AC232" s="387"/>
      <c r="AD232" s="389" t="str">
        <f t="shared" si="24"/>
        <v/>
      </c>
      <c r="AE232" s="388"/>
      <c r="AF232" s="303" t="str">
        <f t="shared" si="25"/>
        <v/>
      </c>
      <c r="AG232" s="388"/>
      <c r="AH232" s="303" t="str">
        <f t="shared" si="26"/>
        <v/>
      </c>
      <c r="AI232" s="61" t="str">
        <f t="shared" si="27"/>
        <v/>
      </c>
      <c r="AJ232" s="69" t="str">
        <f>IFERROR(IF(AND(AD231="Probabilidad",AD232="Probabilidad"),(AJ231-(+AJ231*AI232)),IF(AND(AD231="Impacto",AD232="Probabilidad"),(AJ230-(+AJ230*AI232)),IF(AD232="Impacto",AJ231,""))),"")</f>
        <v/>
      </c>
      <c r="AK232" s="69" t="str">
        <f>IFERROR(IF(AND(AD231="Impacto",AD232="Impacto"),(AK231-(+AK231*AI232)),IF(AND(AD231="Probabilidad",AD232="Impacto"),(AK230-(+AK230*AI232)),IF(AD232="Probabilidad",AK231,""))),"")</f>
        <v/>
      </c>
      <c r="AL232" s="20"/>
      <c r="AM232" s="97"/>
      <c r="AN232" s="97"/>
      <c r="AO232" s="953"/>
      <c r="AP232" s="953"/>
      <c r="AQ232" s="969"/>
      <c r="AR232" s="953"/>
      <c r="AS232" s="953"/>
      <c r="AT232" s="969"/>
      <c r="AU232" s="969"/>
      <c r="AV232" s="969"/>
      <c r="AW232" s="847"/>
      <c r="AX232" s="805"/>
      <c r="AY232" s="805"/>
      <c r="AZ232" s="852"/>
      <c r="BA232" s="852"/>
      <c r="BB232" s="852"/>
      <c r="BC232" s="852"/>
      <c r="BD232" s="852"/>
      <c r="BE232" s="852"/>
      <c r="BF232" s="852"/>
      <c r="BG232" s="852"/>
      <c r="BH232" s="852"/>
      <c r="BI232" s="971"/>
      <c r="BJ232" s="805"/>
      <c r="BK232" s="805"/>
      <c r="BL232" s="805"/>
    </row>
    <row r="233" spans="1:64" ht="77.25" customHeight="1" thickBot="1" x14ac:dyDescent="0.3">
      <c r="A233" s="1056"/>
      <c r="B233" s="1168"/>
      <c r="C233" s="1062"/>
      <c r="D233" s="1012" t="s">
        <v>840</v>
      </c>
      <c r="E233" s="945" t="s">
        <v>124</v>
      </c>
      <c r="F233" s="1015">
        <v>2</v>
      </c>
      <c r="G233" s="804" t="s">
        <v>1663</v>
      </c>
      <c r="H233" s="802" t="s">
        <v>99</v>
      </c>
      <c r="I233" s="1018" t="s">
        <v>1664</v>
      </c>
      <c r="J233" s="1067" t="s">
        <v>16</v>
      </c>
      <c r="K233" s="1001" t="str">
        <f>CONCATENATE(" *",[25]Árbol_G!C249," *",[25]Árbol_G!E249," *",[25]Árbol_G!G249)</f>
        <v xml:space="preserve"> * * *Si no existe un segundo efecto/consecuencia/causa coloque un espacio o un punto</v>
      </c>
      <c r="L233" s="1064" t="s">
        <v>1665</v>
      </c>
      <c r="M233" s="804" t="s">
        <v>1034</v>
      </c>
      <c r="N233" s="804"/>
      <c r="O233" s="970"/>
      <c r="P233" s="802" t="s">
        <v>70</v>
      </c>
      <c r="Q233" s="954">
        <f>IF(P233="Muy Alta",100%,IF(P233="Alta",80%,IF(P233="Media",60%,IF(P233="Baja",40%,IF(P233="Muy Baja",20%,"")))))</f>
        <v>0.2</v>
      </c>
      <c r="R233" s="802"/>
      <c r="S233" s="954" t="str">
        <f>IF(R233="Catastrófico",100%,IF(R233="Mayor",80%,IF(R233="Moderado",60%,IF(R233="Menor",40%,IF(R233="Leve",20%,"")))))</f>
        <v/>
      </c>
      <c r="T233" s="802" t="s">
        <v>11</v>
      </c>
      <c r="U233" s="954">
        <f>IF(T233="Catastrófico",100%,IF(T233="Mayor",80%,IF(T233="Moderado",60%,IF(T233="Menor",40%,IF(T233="Leve",20%,"")))))</f>
        <v>0.8</v>
      </c>
      <c r="V233" s="967" t="str">
        <f>IF(W233=100%,"Catastrófico",IF(W233=80%,"Mayor",IF(W233=60%,"Moderado",IF(W233=40%,"Menor",IF(W233=20%,"Leve","")))))</f>
        <v>Mayor</v>
      </c>
      <c r="W233" s="954">
        <f>IF(AND(S233="",U233=""),"",MAX(S233,U233))</f>
        <v>0.8</v>
      </c>
      <c r="X233" s="954" t="str">
        <f>CONCATENATE(P233,V233)</f>
        <v>Muy BajaMayor</v>
      </c>
      <c r="Y233" s="967" t="str">
        <f>IF(X233="Muy AltaLeve","Alto",IF(X233="Muy AltaMenor","Alto",IF(X233="Muy AltaModerado","Alto",IF(X233="Muy AltaMayor","Alto",IF(X233="Muy AltaCatastrófico","Extremo",IF(X233="AltaLeve","Moderado",IF(X233="AltaMenor","Moderado",IF(X233="AltaModerado","Alto",IF(X233="AltaMayor","Alto",IF(X233="AltaCatastrófico","Extremo",IF(X233="MediaLeve","Moderado",IF(X233="MediaMenor","Moderado",IF(X233="MediaModerado","Moderado",IF(X233="MediaMayor","Alto",IF(X233="MediaCatastrófico","Extremo",IF(X233="BajaLeve","Bajo",IF(X233="BajaMenor","Moderado",IF(X233="BajaModerado","Moderado",IF(X233="BajaMayor","Alto",IF(X233="BajaCatastrófico","Extremo",IF(X233="Muy BajaLeve","Bajo",IF(X233="Muy BajaMenor","Bajo",IF(X233="Muy BajaModerado","Moderado",IF(X233="Muy BajaMayor","Alto",IF(X233="Muy BajaCatastrófico","Extremo","")))))))))))))))))))))))))</f>
        <v>Alto</v>
      </c>
      <c r="Z233" s="83">
        <v>1</v>
      </c>
      <c r="AA233" s="87" t="s">
        <v>1666</v>
      </c>
      <c r="AB233" s="19" t="s">
        <v>170</v>
      </c>
      <c r="AC233" s="298" t="s">
        <v>1027</v>
      </c>
      <c r="AD233" s="414" t="str">
        <f t="shared" si="24"/>
        <v>Probabilidad</v>
      </c>
      <c r="AE233" s="10" t="s">
        <v>75</v>
      </c>
      <c r="AF233" s="301">
        <f t="shared" si="25"/>
        <v>0.15</v>
      </c>
      <c r="AG233" s="19" t="s">
        <v>77</v>
      </c>
      <c r="AH233" s="301">
        <f t="shared" si="26"/>
        <v>0.15</v>
      </c>
      <c r="AI233" s="300">
        <f t="shared" si="27"/>
        <v>0.3</v>
      </c>
      <c r="AJ233" s="415">
        <f>IFERROR(IF(AD233="Probabilidad",(Q233-(+Q233*AI233)),IF(AD233="Impacto",Q233,"")),"")</f>
        <v>0.14000000000000001</v>
      </c>
      <c r="AK233" s="415">
        <f>IFERROR(IF(AD233="Impacto",(W233-(+W233*AI233)),IF(AD233="Probabilidad",W233,"")),"")</f>
        <v>0.8</v>
      </c>
      <c r="AL233" s="10" t="s">
        <v>66</v>
      </c>
      <c r="AM233" s="107" t="s">
        <v>79</v>
      </c>
      <c r="AN233" s="107" t="s">
        <v>80</v>
      </c>
      <c r="AO233" s="951">
        <f>Q233</f>
        <v>0.2</v>
      </c>
      <c r="AP233" s="951">
        <f>IF(AJ233="","",MIN(AJ233:AJ238))</f>
        <v>7.0000000000000007E-2</v>
      </c>
      <c r="AQ233" s="967" t="str">
        <f>IFERROR(IF(AP233="","",IF(AP233&lt;=0.2,"Muy Baja",IF(AP233&lt;=0.4,"Baja",IF(AP233&lt;=0.6,"Media",IF(AP233&lt;=0.8,"Alta","Muy Alta"))))),"")</f>
        <v>Muy Baja</v>
      </c>
      <c r="AR233" s="951">
        <f>W233</f>
        <v>0.8</v>
      </c>
      <c r="AS233" s="951">
        <f>IF(AK233="","",MIN(AK233:AK238))</f>
        <v>0.45000000000000007</v>
      </c>
      <c r="AT233" s="967" t="str">
        <f>IFERROR(IF(AS233="","",IF(AS233&lt;=0.2,"Leve",IF(AS233&lt;=0.4,"Menor",IF(AS233&lt;=0.6,"Moderado",IF(AS233&lt;=0.8,"Mayor","Catastrófico"))))),"")</f>
        <v>Moderado</v>
      </c>
      <c r="AU233" s="967" t="str">
        <f>Y233</f>
        <v>Alto</v>
      </c>
      <c r="AV233" s="967" t="str">
        <f>IFERROR(IF(OR(AND(AQ233="Muy Baja",AT233="Leve"),AND(AQ233="Muy Baja",AT233="Menor"),AND(AQ233="Baja",AT233="Leve")),"Bajo",IF(OR(AND(AQ233="Muy baja",AT233="Moderado"),AND(AQ233="Baja",AT233="Menor"),AND(AQ233="Baja",AT233="Moderado"),AND(AQ233="Media",AT233="Leve"),AND(AQ233="Media",AT233="Menor"),AND(AQ233="Media",AT233="Moderado"),AND(AQ233="Alta",AT233="Leve"),AND(AQ233="Alta",AT233="Menor")),"Moderado",IF(OR(AND(AQ233="Muy Baja",AT233="Mayor"),AND(AQ233="Baja",AT233="Mayor"),AND(AQ233="Media",AT233="Mayor"),AND(AQ233="Alta",AT233="Moderado"),AND(AQ233="Alta",AT233="Mayor"),AND(AQ233="Muy Alta",AT233="Leve"),AND(AQ233="Muy Alta",AT233="Menor"),AND(AQ233="Muy Alta",AT233="Moderado"),AND(AQ233="Muy Alta",AT233="Mayor")),"Alto",IF(OR(AND(AQ233="Muy Baja",AT233="Catastrófico"),AND(AQ233="Baja",AT233="Catastrófico"),AND(AQ233="Media",AT233="Catastrófico"),AND(AQ233="Alta",AT233="Catastrófico"),AND(AQ233="Muy Alta",AT233="Catastrófico")),"Extremo","")))),"")</f>
        <v>Moderado</v>
      </c>
      <c r="AW233" s="802" t="s">
        <v>167</v>
      </c>
      <c r="AX233" s="805" t="s">
        <v>1667</v>
      </c>
      <c r="AY233" s="805" t="s">
        <v>1668</v>
      </c>
      <c r="AZ233" s="805" t="s">
        <v>1669</v>
      </c>
      <c r="BA233" s="805" t="s">
        <v>1670</v>
      </c>
      <c r="BB233" s="1137">
        <v>45291</v>
      </c>
      <c r="BC233" s="862"/>
      <c r="BD233" s="862"/>
      <c r="BE233" s="1170"/>
      <c r="BF233" s="1170"/>
      <c r="BG233" s="1170"/>
      <c r="BH233" s="1170"/>
      <c r="BI233" s="1170"/>
      <c r="BJ233" s="862"/>
      <c r="BK233" s="862"/>
      <c r="BL233" s="862"/>
    </row>
    <row r="234" spans="1:64" ht="76.5" customHeight="1" thickBot="1" x14ac:dyDescent="0.3">
      <c r="A234" s="1056"/>
      <c r="B234" s="1168"/>
      <c r="C234" s="1062"/>
      <c r="D234" s="1013"/>
      <c r="E234" s="946"/>
      <c r="F234" s="1016"/>
      <c r="G234" s="805"/>
      <c r="H234" s="803"/>
      <c r="I234" s="952"/>
      <c r="J234" s="1068"/>
      <c r="K234" s="1002"/>
      <c r="L234" s="1065"/>
      <c r="M234" s="805"/>
      <c r="N234" s="805"/>
      <c r="O234" s="971"/>
      <c r="P234" s="803"/>
      <c r="Q234" s="955"/>
      <c r="R234" s="803"/>
      <c r="S234" s="955"/>
      <c r="T234" s="803"/>
      <c r="U234" s="955"/>
      <c r="V234" s="968"/>
      <c r="W234" s="955"/>
      <c r="X234" s="955"/>
      <c r="Y234" s="968"/>
      <c r="Z234" s="84">
        <v>2</v>
      </c>
      <c r="AA234" s="76" t="s">
        <v>1671</v>
      </c>
      <c r="AB234" s="10" t="s">
        <v>170</v>
      </c>
      <c r="AC234" s="76" t="s">
        <v>1672</v>
      </c>
      <c r="AD234" s="70" t="str">
        <f>IF(OR(AE234="Preventivo",AE234="Detectivo"),"Probabilidad",IF(AE234="Correctivo","Impacto",""))</f>
        <v>Impacto</v>
      </c>
      <c r="AE234" s="19" t="s">
        <v>76</v>
      </c>
      <c r="AF234" s="302">
        <f t="shared" si="25"/>
        <v>0.1</v>
      </c>
      <c r="AG234" s="10" t="s">
        <v>77</v>
      </c>
      <c r="AH234" s="302">
        <f t="shared" si="26"/>
        <v>0.15</v>
      </c>
      <c r="AI234" s="315">
        <f t="shared" si="27"/>
        <v>0.25</v>
      </c>
      <c r="AJ234" s="71">
        <f>IFERROR(IF(AND(AD233="Probabilidad",AD234="Probabilidad"),(AJ233-(+AJ233*AI234)),IF(AD234="Probabilidad",(Q233-(+Q233*AI234)),IF(AD234="Impacto",AJ233,""))),"")</f>
        <v>0.14000000000000001</v>
      </c>
      <c r="AK234" s="71">
        <f>IFERROR(IF(AND(AD233="Impacto",AD234="Impacto"),(AK233-(+AK233*AI234)),IF(AD234="Impacto",(W233-(+W233*AI234)),IF(AD234="Probabilidad",AK233,""))),"")</f>
        <v>0.60000000000000009</v>
      </c>
      <c r="AL234" s="10" t="s">
        <v>66</v>
      </c>
      <c r="AM234" s="96" t="s">
        <v>79</v>
      </c>
      <c r="AN234" s="96" t="s">
        <v>80</v>
      </c>
      <c r="AO234" s="952"/>
      <c r="AP234" s="952"/>
      <c r="AQ234" s="968"/>
      <c r="AR234" s="952"/>
      <c r="AS234" s="952"/>
      <c r="AT234" s="968"/>
      <c r="AU234" s="968"/>
      <c r="AV234" s="968"/>
      <c r="AW234" s="803"/>
      <c r="AX234" s="805"/>
      <c r="AY234" s="805"/>
      <c r="AZ234" s="805"/>
      <c r="BA234" s="805"/>
      <c r="BB234" s="1137"/>
      <c r="BC234" s="805"/>
      <c r="BD234" s="805"/>
      <c r="BE234" s="971"/>
      <c r="BF234" s="971"/>
      <c r="BG234" s="971"/>
      <c r="BH234" s="971"/>
      <c r="BI234" s="971"/>
      <c r="BJ234" s="805"/>
      <c r="BK234" s="805"/>
      <c r="BL234" s="805"/>
    </row>
    <row r="235" spans="1:64" ht="90.75" thickBot="1" x14ac:dyDescent="0.3">
      <c r="A235" s="1056"/>
      <c r="B235" s="1168"/>
      <c r="C235" s="1062"/>
      <c r="D235" s="1013"/>
      <c r="E235" s="946"/>
      <c r="F235" s="1016"/>
      <c r="G235" s="805"/>
      <c r="H235" s="803"/>
      <c r="I235" s="952"/>
      <c r="J235" s="1068"/>
      <c r="K235" s="1002"/>
      <c r="L235" s="1065"/>
      <c r="M235" s="805"/>
      <c r="N235" s="805"/>
      <c r="O235" s="971"/>
      <c r="P235" s="803"/>
      <c r="Q235" s="955"/>
      <c r="R235" s="803"/>
      <c r="S235" s="955"/>
      <c r="T235" s="803"/>
      <c r="U235" s="955"/>
      <c r="V235" s="968"/>
      <c r="W235" s="955"/>
      <c r="X235" s="955"/>
      <c r="Y235" s="968"/>
      <c r="Z235" s="84">
        <v>3</v>
      </c>
      <c r="AA235" s="76" t="s">
        <v>1673</v>
      </c>
      <c r="AB235" s="10" t="s">
        <v>170</v>
      </c>
      <c r="AC235" s="76" t="s">
        <v>1674</v>
      </c>
      <c r="AD235" s="70" t="str">
        <f>IF(OR(AE235="Preventivo",AE235="Detectivo"),"Probabilidad",IF(AE235="Correctivo","Impacto",""))</f>
        <v>Probabilidad</v>
      </c>
      <c r="AE235" s="19" t="s">
        <v>64</v>
      </c>
      <c r="AF235" s="302">
        <f t="shared" si="25"/>
        <v>0.25</v>
      </c>
      <c r="AG235" s="10" t="s">
        <v>65</v>
      </c>
      <c r="AH235" s="302">
        <f t="shared" si="26"/>
        <v>0.25</v>
      </c>
      <c r="AI235" s="315">
        <f t="shared" si="27"/>
        <v>0.5</v>
      </c>
      <c r="AJ235" s="71">
        <f>IFERROR(IF(AND(AD234="Probabilidad",AD235="Probabilidad"),(AJ234-(+AJ234*AI235)),IF(AND(AD234="Impacto",AD235="Probabilidad"),(AJ233-(+AJ233*AI235)),IF(AD235="Impacto",AJ234,""))),"")</f>
        <v>7.0000000000000007E-2</v>
      </c>
      <c r="AK235" s="71">
        <f>IFERROR(IF(AND(AD234="Impacto",AD235="Impacto"),(AK234-(+AK234*AI235)),IF(AND(AD234="Probabilidad",AD235="Impacto"),(AK233-(+AK233*AI235)),IF(AD235="Probabilidad",AK234,""))),"")</f>
        <v>0.60000000000000009</v>
      </c>
      <c r="AL235" s="10" t="s">
        <v>66</v>
      </c>
      <c r="AM235" s="96" t="s">
        <v>67</v>
      </c>
      <c r="AN235" s="96" t="s">
        <v>80</v>
      </c>
      <c r="AO235" s="952"/>
      <c r="AP235" s="952"/>
      <c r="AQ235" s="968"/>
      <c r="AR235" s="952"/>
      <c r="AS235" s="952"/>
      <c r="AT235" s="968"/>
      <c r="AU235" s="968"/>
      <c r="AV235" s="968"/>
      <c r="AW235" s="803"/>
      <c r="AX235" s="805"/>
      <c r="AY235" s="805"/>
      <c r="AZ235" s="805"/>
      <c r="BA235" s="805"/>
      <c r="BB235" s="1137"/>
      <c r="BC235" s="805"/>
      <c r="BD235" s="805"/>
      <c r="BE235" s="971"/>
      <c r="BF235" s="971"/>
      <c r="BG235" s="971"/>
      <c r="BH235" s="971"/>
      <c r="BI235" s="971"/>
      <c r="BJ235" s="805"/>
      <c r="BK235" s="805"/>
      <c r="BL235" s="805"/>
    </row>
    <row r="236" spans="1:64" ht="90.75" thickBot="1" x14ac:dyDescent="0.3">
      <c r="A236" s="1056"/>
      <c r="B236" s="1168"/>
      <c r="C236" s="1062"/>
      <c r="D236" s="1013"/>
      <c r="E236" s="946"/>
      <c r="F236" s="1016"/>
      <c r="G236" s="805"/>
      <c r="H236" s="803"/>
      <c r="I236" s="952"/>
      <c r="J236" s="1068"/>
      <c r="K236" s="1002"/>
      <c r="L236" s="1065"/>
      <c r="M236" s="805"/>
      <c r="N236" s="805"/>
      <c r="O236" s="971"/>
      <c r="P236" s="803"/>
      <c r="Q236" s="955"/>
      <c r="R236" s="803"/>
      <c r="S236" s="955"/>
      <c r="T236" s="803"/>
      <c r="U236" s="955"/>
      <c r="V236" s="968"/>
      <c r="W236" s="955"/>
      <c r="X236" s="955"/>
      <c r="Y236" s="968"/>
      <c r="Z236" s="84">
        <v>4</v>
      </c>
      <c r="AA236" s="298" t="s">
        <v>1675</v>
      </c>
      <c r="AB236" s="10" t="s">
        <v>170</v>
      </c>
      <c r="AC236" s="298" t="s">
        <v>1674</v>
      </c>
      <c r="AD236" s="70" t="str">
        <f t="shared" si="24"/>
        <v>Impacto</v>
      </c>
      <c r="AE236" s="19" t="s">
        <v>76</v>
      </c>
      <c r="AF236" s="302">
        <f t="shared" si="25"/>
        <v>0.1</v>
      </c>
      <c r="AG236" s="10" t="s">
        <v>77</v>
      </c>
      <c r="AH236" s="302">
        <f t="shared" si="26"/>
        <v>0.15</v>
      </c>
      <c r="AI236" s="315">
        <f t="shared" si="27"/>
        <v>0.25</v>
      </c>
      <c r="AJ236" s="71">
        <f>IFERROR(IF(AND(AD235="Probabilidad",AD236="Probabilidad"),(AJ235-(+AJ235*AI236)),IF(AND(AD235="Impacto",AD236="Probabilidad"),(AJ234-(+AJ234*AI236)),IF(AD236="Impacto",AJ235,""))),"")</f>
        <v>7.0000000000000007E-2</v>
      </c>
      <c r="AK236" s="71">
        <f>IFERROR(IF(AND(AD235="Impacto",AD236="Impacto"),(AK235-(+AK235*AI236)),IF(AND(AD235="Probabilidad",AD236="Impacto"),(AK234-(+AK234*AI236)),IF(AD236="Probabilidad",AK235,""))),"")</f>
        <v>0.45000000000000007</v>
      </c>
      <c r="AL236" s="10" t="s">
        <v>66</v>
      </c>
      <c r="AM236" s="96" t="s">
        <v>79</v>
      </c>
      <c r="AN236" s="96" t="s">
        <v>80</v>
      </c>
      <c r="AO236" s="952"/>
      <c r="AP236" s="952"/>
      <c r="AQ236" s="968"/>
      <c r="AR236" s="952"/>
      <c r="AS236" s="952"/>
      <c r="AT236" s="968"/>
      <c r="AU236" s="968"/>
      <c r="AV236" s="968"/>
      <c r="AW236" s="803"/>
      <c r="AX236" s="805"/>
      <c r="AY236" s="805"/>
      <c r="AZ236" s="805"/>
      <c r="BA236" s="805"/>
      <c r="BB236" s="1137"/>
      <c r="BC236" s="805"/>
      <c r="BD236" s="805"/>
      <c r="BE236" s="971"/>
      <c r="BF236" s="971"/>
      <c r="BG236" s="971"/>
      <c r="BH236" s="971"/>
      <c r="BI236" s="971"/>
      <c r="BJ236" s="805"/>
      <c r="BK236" s="805"/>
      <c r="BL236" s="805"/>
    </row>
    <row r="237" spans="1:64" x14ac:dyDescent="0.25">
      <c r="A237" s="1056"/>
      <c r="B237" s="1168"/>
      <c r="C237" s="1062"/>
      <c r="D237" s="1013"/>
      <c r="E237" s="946"/>
      <c r="F237" s="1016"/>
      <c r="G237" s="805"/>
      <c r="H237" s="803"/>
      <c r="I237" s="952"/>
      <c r="J237" s="1068"/>
      <c r="K237" s="1002"/>
      <c r="L237" s="1065"/>
      <c r="M237" s="805"/>
      <c r="N237" s="805"/>
      <c r="O237" s="971"/>
      <c r="P237" s="803"/>
      <c r="Q237" s="955"/>
      <c r="R237" s="803"/>
      <c r="S237" s="955"/>
      <c r="T237" s="803"/>
      <c r="U237" s="955"/>
      <c r="V237" s="968"/>
      <c r="W237" s="955"/>
      <c r="X237" s="955"/>
      <c r="Y237" s="968"/>
      <c r="Z237" s="84">
        <v>5</v>
      </c>
      <c r="AA237" s="298"/>
      <c r="AB237" s="10"/>
      <c r="AC237" s="298"/>
      <c r="AD237" s="70" t="str">
        <f t="shared" si="24"/>
        <v/>
      </c>
      <c r="AE237" s="19"/>
      <c r="AF237" s="302" t="str">
        <f t="shared" si="25"/>
        <v/>
      </c>
      <c r="AG237" s="10"/>
      <c r="AH237" s="302" t="str">
        <f t="shared" si="26"/>
        <v/>
      </c>
      <c r="AI237" s="315" t="str">
        <f t="shared" si="27"/>
        <v/>
      </c>
      <c r="AJ237" s="71" t="str">
        <f>IFERROR(IF(AND(AD236="Probabilidad",AD237="Probabilidad"),(AJ236-(+AJ236*AI237)),IF(AND(AD236="Impacto",AD237="Probabilidad"),(AJ235-(+AJ235*AI237)),IF(AD237="Impacto",AJ236,""))),"")</f>
        <v/>
      </c>
      <c r="AK237" s="71" t="str">
        <f>IFERROR(IF(AND(AD236="Impacto",AD237="Impacto"),(AK236-(+AK236*AI237)),IF(AND(AD236="Probabilidad",AD237="Impacto"),(AK235-(+AK235*AI237)),IF(AD237="Probabilidad",AK236,""))),"")</f>
        <v/>
      </c>
      <c r="AL237" s="10"/>
      <c r="AM237" s="96"/>
      <c r="AN237" s="96"/>
      <c r="AO237" s="952"/>
      <c r="AP237" s="952"/>
      <c r="AQ237" s="968"/>
      <c r="AR237" s="952"/>
      <c r="AS237" s="952"/>
      <c r="AT237" s="968"/>
      <c r="AU237" s="968"/>
      <c r="AV237" s="968"/>
      <c r="AW237" s="803"/>
      <c r="AX237" s="805"/>
      <c r="AY237" s="805"/>
      <c r="AZ237" s="805"/>
      <c r="BA237" s="805"/>
      <c r="BB237" s="1137"/>
      <c r="BC237" s="805"/>
      <c r="BD237" s="805"/>
      <c r="BE237" s="971"/>
      <c r="BF237" s="971"/>
      <c r="BG237" s="971"/>
      <c r="BH237" s="971"/>
      <c r="BI237" s="971"/>
      <c r="BJ237" s="805"/>
      <c r="BK237" s="805"/>
      <c r="BL237" s="805"/>
    </row>
    <row r="238" spans="1:64" ht="15.75" thickBot="1" x14ac:dyDescent="0.3">
      <c r="A238" s="1056"/>
      <c r="B238" s="1168"/>
      <c r="C238" s="1062"/>
      <c r="D238" s="1014"/>
      <c r="E238" s="947"/>
      <c r="F238" s="1017"/>
      <c r="G238" s="806"/>
      <c r="H238" s="847"/>
      <c r="I238" s="953"/>
      <c r="J238" s="1069"/>
      <c r="K238" s="1003"/>
      <c r="L238" s="1066"/>
      <c r="M238" s="806"/>
      <c r="N238" s="806"/>
      <c r="O238" s="972"/>
      <c r="P238" s="847"/>
      <c r="Q238" s="956"/>
      <c r="R238" s="847"/>
      <c r="S238" s="956"/>
      <c r="T238" s="847"/>
      <c r="U238" s="956"/>
      <c r="V238" s="969"/>
      <c r="W238" s="956"/>
      <c r="X238" s="956"/>
      <c r="Y238" s="969"/>
      <c r="Z238" s="85">
        <v>6</v>
      </c>
      <c r="AA238" s="299"/>
      <c r="AB238" s="20"/>
      <c r="AC238" s="299"/>
      <c r="AD238" s="416" t="str">
        <f t="shared" si="24"/>
        <v/>
      </c>
      <c r="AE238" s="20"/>
      <c r="AF238" s="303" t="str">
        <f t="shared" si="25"/>
        <v/>
      </c>
      <c r="AG238" s="20"/>
      <c r="AH238" s="303" t="str">
        <f t="shared" si="26"/>
        <v/>
      </c>
      <c r="AI238" s="61" t="str">
        <f t="shared" si="27"/>
        <v/>
      </c>
      <c r="AJ238" s="71" t="str">
        <f>IFERROR(IF(AND(AD237="Probabilidad",AD238="Probabilidad"),(AJ237-(+AJ237*AI238)),IF(AND(AD237="Impacto",AD238="Probabilidad"),(AJ236-(+AJ236*AI238)),IF(AD238="Impacto",AJ237,""))),"")</f>
        <v/>
      </c>
      <c r="AK238" s="71" t="str">
        <f>IFERROR(IF(AND(AD237="Impacto",AD238="Impacto"),(AK237-(+AK237*AI238)),IF(AND(AD237="Probabilidad",AD238="Impacto"),(AK236-(+AK236*AI238)),IF(AD238="Probabilidad",AK237,""))),"")</f>
        <v/>
      </c>
      <c r="AL238" s="20"/>
      <c r="AM238" s="97"/>
      <c r="AN238" s="97"/>
      <c r="AO238" s="953"/>
      <c r="AP238" s="953"/>
      <c r="AQ238" s="969"/>
      <c r="AR238" s="953"/>
      <c r="AS238" s="953"/>
      <c r="AT238" s="969"/>
      <c r="AU238" s="969"/>
      <c r="AV238" s="969"/>
      <c r="AW238" s="847"/>
      <c r="AX238" s="805"/>
      <c r="AY238" s="805"/>
      <c r="AZ238" s="805"/>
      <c r="BA238" s="805"/>
      <c r="BB238" s="1137"/>
      <c r="BC238" s="805"/>
      <c r="BD238" s="805"/>
      <c r="BE238" s="971"/>
      <c r="BF238" s="971"/>
      <c r="BG238" s="971"/>
      <c r="BH238" s="971"/>
      <c r="BI238" s="971"/>
      <c r="BJ238" s="805"/>
      <c r="BK238" s="805"/>
      <c r="BL238" s="805"/>
    </row>
    <row r="239" spans="1:64" ht="77.25" customHeight="1" thickBot="1" x14ac:dyDescent="0.3">
      <c r="A239" s="1056"/>
      <c r="B239" s="1168"/>
      <c r="C239" s="1062"/>
      <c r="D239" s="1012" t="s">
        <v>840</v>
      </c>
      <c r="E239" s="945" t="s">
        <v>124</v>
      </c>
      <c r="F239" s="1015">
        <v>3</v>
      </c>
      <c r="G239" s="851" t="s">
        <v>1029</v>
      </c>
      <c r="H239" s="802" t="s">
        <v>98</v>
      </c>
      <c r="I239" s="1043" t="s">
        <v>1045</v>
      </c>
      <c r="J239" s="982" t="s">
        <v>16</v>
      </c>
      <c r="K239" s="985" t="str">
        <f>CONCATENATE(" *",[25]Árbol_G!C267," *",[25]Árbol_G!E267," *",[25]Árbol_G!G267)</f>
        <v xml:space="preserve"> * * *</v>
      </c>
      <c r="L239" s="851" t="s">
        <v>1030</v>
      </c>
      <c r="M239" s="851" t="s">
        <v>1031</v>
      </c>
      <c r="N239" s="804"/>
      <c r="O239" s="970"/>
      <c r="P239" s="1067" t="s">
        <v>71</v>
      </c>
      <c r="Q239" s="954">
        <f>IF(P239="Muy Alta",100%,IF(P239="Alta",80%,IF(P239="Media",60%,IF(P239="Baja",40%,IF(P239="Muy Baja",20%,"")))))</f>
        <v>0.4</v>
      </c>
      <c r="R239" s="802" t="s">
        <v>74</v>
      </c>
      <c r="S239" s="954">
        <f>IF(R239="Catastrófico",100%,IF(R239="Mayor",80%,IF(R239="Moderado",60%,IF(R239="Menor",40%,IF(R239="Leve",20%,"")))))</f>
        <v>0.2</v>
      </c>
      <c r="T239" s="1067" t="s">
        <v>9</v>
      </c>
      <c r="U239" s="954">
        <f>IF(T239="Catastrófico",100%,IF(T239="Mayor",80%,IF(T239="Moderado",60%,IF(T239="Menor",40%,IF(T239="Leve",20%,"")))))</f>
        <v>0.4</v>
      </c>
      <c r="V239" s="957" t="str">
        <f>IF(W239=100%,"Catastrófico",IF(W239=80%,"Mayor",IF(W239=60%,"Moderado",IF(W239=40%,"Menor",IF(W239=20%,"Leve","")))))</f>
        <v>Menor</v>
      </c>
      <c r="W239" s="954">
        <f>IF(AND(S239="",U239=""),"",MAX(S239,U239))</f>
        <v>0.4</v>
      </c>
      <c r="X239" s="954" t="str">
        <f>CONCATENATE(P239,V239)</f>
        <v>BajaMenor</v>
      </c>
      <c r="Y239" s="967" t="str">
        <f>IF(X239="Muy AltaLeve","Alto",IF(X239="Muy AltaMenor","Alto",IF(X239="Muy AltaModerado","Alto",IF(X239="Muy AltaMayor","Alto",IF(X239="Muy AltaCatastrófico","Extremo",IF(X239="AltaLeve","Moderado",IF(X239="AltaMenor","Moderado",IF(X239="AltaModerado","Alto",IF(X239="AltaMayor","Alto",IF(X239="AltaCatastrófico","Extremo",IF(X239="MediaLeve","Moderado",IF(X239="MediaMenor","Moderado",IF(X239="MediaModerado","Moderado",IF(X239="MediaMayor","Alto",IF(X239="MediaCatastrófico","Extremo",IF(X239="BajaLeve","Bajo",IF(X239="BajaMenor","Moderado",IF(X239="BajaModerado","Moderado",IF(X239="BajaMayor","Alto",IF(X239="BajaCatastrófico","Extremo",IF(X239="Muy BajaLeve","Bajo",IF(X239="Muy BajaMenor","Bajo",IF(X239="Muy BajaModerado","Moderado",IF(X239="Muy BajaMayor","Alto",IF(X239="Muy BajaCatastrófico","Extremo","")))))))))))))))))))))))))</f>
        <v>Moderado</v>
      </c>
      <c r="Z239" s="58">
        <v>1</v>
      </c>
      <c r="AA239" s="385" t="s">
        <v>1032</v>
      </c>
      <c r="AB239" s="381" t="s">
        <v>170</v>
      </c>
      <c r="AC239" s="385" t="s">
        <v>851</v>
      </c>
      <c r="AD239" s="382" t="str">
        <f t="shared" si="24"/>
        <v>Probabilidad</v>
      </c>
      <c r="AE239" s="381" t="s">
        <v>64</v>
      </c>
      <c r="AF239" s="301">
        <f t="shared" si="25"/>
        <v>0.25</v>
      </c>
      <c r="AG239" s="381" t="s">
        <v>77</v>
      </c>
      <c r="AH239" s="301">
        <f t="shared" si="26"/>
        <v>0.15</v>
      </c>
      <c r="AI239" s="300">
        <f t="shared" si="27"/>
        <v>0.4</v>
      </c>
      <c r="AJ239" s="59">
        <f>IFERROR(IF(AD239="Probabilidad",(Q239-(+Q239*AI239)),IF(AD239="Impacto",Q239,"")),"")</f>
        <v>0.24</v>
      </c>
      <c r="AK239" s="59">
        <f>IFERROR(IF(AD239="Impacto",(W239-(+W239*AI239)),IF(AD239="Probabilidad",W239,"")),"")</f>
        <v>0.4</v>
      </c>
      <c r="AL239" s="10" t="s">
        <v>66</v>
      </c>
      <c r="AM239" s="107" t="s">
        <v>79</v>
      </c>
      <c r="AN239" s="107" t="s">
        <v>80</v>
      </c>
      <c r="AO239" s="951">
        <f>Q239</f>
        <v>0.4</v>
      </c>
      <c r="AP239" s="951">
        <f>IF(AJ239="","",MIN(AJ239:AJ244))</f>
        <v>0.16799999999999998</v>
      </c>
      <c r="AQ239" s="967" t="str">
        <f>IFERROR(IF(AP239="","",IF(AP239&lt;=0.2,"Muy Baja",IF(AP239&lt;=0.4,"Baja",IF(AP239&lt;=0.6,"Media",IF(AP239&lt;=0.8,"Alta","Muy Alta"))))),"")</f>
        <v>Muy Baja</v>
      </c>
      <c r="AR239" s="951">
        <f>W239</f>
        <v>0.4</v>
      </c>
      <c r="AS239" s="951">
        <f>IF(AK239="","",MIN(AK239:AK244))</f>
        <v>0.4</v>
      </c>
      <c r="AT239" s="967" t="str">
        <f>IFERROR(IF(AS239="","",IF(AS239&lt;=0.2,"Leve",IF(AS239&lt;=0.4,"Menor",IF(AS239&lt;=0.6,"Moderado",IF(AS239&lt;=0.8,"Mayor","Catastrófico"))))),"")</f>
        <v>Menor</v>
      </c>
      <c r="AU239" s="967" t="str">
        <f>Y239</f>
        <v>Moderado</v>
      </c>
      <c r="AV239" s="967" t="str">
        <f>IFERROR(IF(OR(AND(AQ239="Muy Baja",AT239="Leve"),AND(AQ239="Muy Baja",AT239="Menor"),AND(AQ239="Baja",AT239="Leve")),"Bajo",IF(OR(AND(AQ239="Muy baja",AT239="Moderado"),AND(AQ239="Baja",AT239="Menor"),AND(AQ239="Baja",AT239="Moderado"),AND(AQ239="Media",AT239="Leve"),AND(AQ239="Media",AT239="Menor"),AND(AQ239="Media",AT239="Moderado"),AND(AQ239="Alta",AT239="Leve"),AND(AQ239="Alta",AT239="Menor")),"Moderado",IF(OR(AND(AQ239="Muy Baja",AT239="Mayor"),AND(AQ239="Baja",AT239="Mayor"),AND(AQ239="Media",AT239="Mayor"),AND(AQ239="Alta",AT239="Moderado"),AND(AQ239="Alta",AT239="Mayor"),AND(AQ239="Muy Alta",AT239="Leve"),AND(AQ239="Muy Alta",AT239="Menor"),AND(AQ239="Muy Alta",AT239="Moderado"),AND(AQ239="Muy Alta",AT239="Mayor")),"Alto",IF(OR(AND(AQ239="Muy Baja",AT239="Catastrófico"),AND(AQ239="Baja",AT239="Catastrófico"),AND(AQ239="Media",AT239="Catastrófico"),AND(AQ239="Alta",AT239="Catastrófico"),AND(AQ239="Muy Alta",AT239="Catastrófico")),"Extremo","")))),"")</f>
        <v>Bajo</v>
      </c>
      <c r="AW239" s="802" t="s">
        <v>82</v>
      </c>
      <c r="AX239" s="1174"/>
      <c r="AY239" s="1172"/>
      <c r="AZ239" s="1172"/>
      <c r="BA239" s="1172"/>
      <c r="BB239" s="1175"/>
      <c r="BC239" s="1172"/>
      <c r="BD239" s="1172"/>
      <c r="BE239" s="1173"/>
      <c r="BF239" s="1173"/>
      <c r="BG239" s="1173"/>
      <c r="BH239" s="1173"/>
      <c r="BI239" s="1173"/>
      <c r="BJ239" s="1176"/>
      <c r="BK239" s="1172"/>
      <c r="BL239" s="1171"/>
    </row>
    <row r="240" spans="1:64" ht="105" x14ac:dyDescent="0.25">
      <c r="A240" s="1056"/>
      <c r="B240" s="1168"/>
      <c r="C240" s="1062"/>
      <c r="D240" s="1013"/>
      <c r="E240" s="946"/>
      <c r="F240" s="1016"/>
      <c r="G240" s="852"/>
      <c r="H240" s="803"/>
      <c r="I240" s="1044"/>
      <c r="J240" s="983"/>
      <c r="K240" s="986"/>
      <c r="L240" s="852"/>
      <c r="M240" s="852"/>
      <c r="N240" s="805"/>
      <c r="O240" s="971"/>
      <c r="P240" s="1068"/>
      <c r="Q240" s="955"/>
      <c r="R240" s="803"/>
      <c r="S240" s="955"/>
      <c r="T240" s="1068"/>
      <c r="U240" s="955"/>
      <c r="V240" s="958"/>
      <c r="W240" s="955"/>
      <c r="X240" s="955"/>
      <c r="Y240" s="968"/>
      <c r="Z240" s="68">
        <v>2</v>
      </c>
      <c r="AA240" s="385" t="s">
        <v>915</v>
      </c>
      <c r="AB240" s="383" t="s">
        <v>165</v>
      </c>
      <c r="AC240" s="385" t="s">
        <v>851</v>
      </c>
      <c r="AD240" s="384" t="str">
        <f t="shared" si="24"/>
        <v>Probabilidad</v>
      </c>
      <c r="AE240" s="383" t="s">
        <v>75</v>
      </c>
      <c r="AF240" s="302">
        <f t="shared" si="25"/>
        <v>0.15</v>
      </c>
      <c r="AG240" s="381" t="s">
        <v>77</v>
      </c>
      <c r="AH240" s="302">
        <f t="shared" si="26"/>
        <v>0.15</v>
      </c>
      <c r="AI240" s="315">
        <f t="shared" si="27"/>
        <v>0.3</v>
      </c>
      <c r="AJ240" s="69">
        <f>IFERROR(IF(AND(AD239="Probabilidad",AD240="Probabilidad"),(AJ239-(+AJ239*AI240)),IF(AD240="Probabilidad",(Q239-(+Q239*AI240)),IF(AD240="Impacto",AJ239,""))),"")</f>
        <v>0.16799999999999998</v>
      </c>
      <c r="AK240" s="69">
        <f>IFERROR(IF(AND(AD239="Impacto",AD240="Impacto"),(AK239-(+AK239*AI240)),IF(AD240="Impacto",(W239-(+W239*AI240)),IF(AD240="Probabilidad",AK239,""))),"")</f>
        <v>0.4</v>
      </c>
      <c r="AL240" s="10" t="s">
        <v>66</v>
      </c>
      <c r="AM240" s="96" t="s">
        <v>79</v>
      </c>
      <c r="AN240" s="96" t="s">
        <v>80</v>
      </c>
      <c r="AO240" s="952"/>
      <c r="AP240" s="952"/>
      <c r="AQ240" s="968"/>
      <c r="AR240" s="952"/>
      <c r="AS240" s="952"/>
      <c r="AT240" s="968"/>
      <c r="AU240" s="968"/>
      <c r="AV240" s="968"/>
      <c r="AW240" s="803"/>
      <c r="AX240" s="962"/>
      <c r="AY240" s="852"/>
      <c r="AZ240" s="852"/>
      <c r="BA240" s="852"/>
      <c r="BB240" s="1046"/>
      <c r="BC240" s="852"/>
      <c r="BD240" s="852"/>
      <c r="BE240" s="1020"/>
      <c r="BF240" s="1020"/>
      <c r="BG240" s="1020"/>
      <c r="BH240" s="1020"/>
      <c r="BI240" s="1020"/>
      <c r="BJ240" s="805"/>
      <c r="BK240" s="852"/>
      <c r="BL240" s="1041"/>
    </row>
    <row r="241" spans="1:64" ht="77.25" customHeight="1" x14ac:dyDescent="0.25">
      <c r="A241" s="1056"/>
      <c r="B241" s="1168"/>
      <c r="C241" s="1062"/>
      <c r="D241" s="1013"/>
      <c r="E241" s="946"/>
      <c r="F241" s="1016"/>
      <c r="G241" s="852"/>
      <c r="H241" s="803"/>
      <c r="I241" s="1044"/>
      <c r="J241" s="983"/>
      <c r="K241" s="986"/>
      <c r="L241" s="852"/>
      <c r="M241" s="852"/>
      <c r="N241" s="805"/>
      <c r="O241" s="971"/>
      <c r="P241" s="1068"/>
      <c r="Q241" s="955"/>
      <c r="R241" s="803"/>
      <c r="S241" s="955"/>
      <c r="T241" s="1068"/>
      <c r="U241" s="955"/>
      <c r="V241" s="958"/>
      <c r="W241" s="955"/>
      <c r="X241" s="955"/>
      <c r="Y241" s="968"/>
      <c r="Z241" s="68">
        <v>3</v>
      </c>
      <c r="AA241" s="298"/>
      <c r="AB241" s="383"/>
      <c r="AC241" s="385"/>
      <c r="AD241" s="384" t="str">
        <f t="shared" si="24"/>
        <v/>
      </c>
      <c r="AE241" s="383"/>
      <c r="AF241" s="302" t="str">
        <f t="shared" si="25"/>
        <v/>
      </c>
      <c r="AG241" s="383"/>
      <c r="AH241" s="302" t="str">
        <f t="shared" si="26"/>
        <v/>
      </c>
      <c r="AI241" s="315" t="str">
        <f t="shared" si="27"/>
        <v/>
      </c>
      <c r="AJ241" s="69" t="str">
        <f>IFERROR(IF(AND(AD240="Probabilidad",AD241="Probabilidad"),(AJ240-(+AJ240*AI241)),IF(AND(AD240="Impacto",AD241="Probabilidad"),(AJ239-(+AJ239*AI241)),IF(AD241="Impacto",AJ240,""))),"")</f>
        <v/>
      </c>
      <c r="AK241" s="69" t="str">
        <f>IFERROR(IF(AND(AD240="Impacto",AD241="Impacto"),(AK240-(+AK240*AI241)),IF(AND(AD240="Probabilidad",AD241="Impacto"),(AK239-(+AK239*AI241)),IF(AD241="Probabilidad",AK240,""))),"")</f>
        <v/>
      </c>
      <c r="AL241" s="19"/>
      <c r="AM241" s="96"/>
      <c r="AN241" s="96"/>
      <c r="AO241" s="952"/>
      <c r="AP241" s="952"/>
      <c r="AQ241" s="968"/>
      <c r="AR241" s="952"/>
      <c r="AS241" s="952"/>
      <c r="AT241" s="968"/>
      <c r="AU241" s="968"/>
      <c r="AV241" s="968"/>
      <c r="AW241" s="803"/>
      <c r="AX241" s="962"/>
      <c r="AY241" s="852"/>
      <c r="AZ241" s="852"/>
      <c r="BA241" s="852"/>
      <c r="BB241" s="1046"/>
      <c r="BC241" s="852"/>
      <c r="BD241" s="852"/>
      <c r="BE241" s="1020"/>
      <c r="BF241" s="1020"/>
      <c r="BG241" s="1020"/>
      <c r="BH241" s="1020"/>
      <c r="BI241" s="1020"/>
      <c r="BJ241" s="805"/>
      <c r="BK241" s="852"/>
      <c r="BL241" s="1041"/>
    </row>
    <row r="242" spans="1:64" ht="77.25" customHeight="1" x14ac:dyDescent="0.25">
      <c r="A242" s="1056"/>
      <c r="B242" s="1168"/>
      <c r="C242" s="1062"/>
      <c r="D242" s="1013"/>
      <c r="E242" s="946"/>
      <c r="F242" s="1016"/>
      <c r="G242" s="852"/>
      <c r="H242" s="803"/>
      <c r="I242" s="1044"/>
      <c r="J242" s="983"/>
      <c r="K242" s="986"/>
      <c r="L242" s="852"/>
      <c r="M242" s="852"/>
      <c r="N242" s="805"/>
      <c r="O242" s="971"/>
      <c r="P242" s="1068"/>
      <c r="Q242" s="955"/>
      <c r="R242" s="803"/>
      <c r="S242" s="955"/>
      <c r="T242" s="1068"/>
      <c r="U242" s="955"/>
      <c r="V242" s="958"/>
      <c r="W242" s="955"/>
      <c r="X242" s="955"/>
      <c r="Y242" s="968"/>
      <c r="Z242" s="68">
        <v>4</v>
      </c>
      <c r="AA242" s="298"/>
      <c r="AB242" s="383"/>
      <c r="AC242" s="385"/>
      <c r="AD242" s="384" t="str">
        <f t="shared" si="24"/>
        <v/>
      </c>
      <c r="AE242" s="383"/>
      <c r="AF242" s="302" t="str">
        <f t="shared" si="25"/>
        <v/>
      </c>
      <c r="AG242" s="383"/>
      <c r="AH242" s="302" t="str">
        <f t="shared" si="26"/>
        <v/>
      </c>
      <c r="AI242" s="315" t="str">
        <f t="shared" si="27"/>
        <v/>
      </c>
      <c r="AJ242" s="69" t="str">
        <f>IFERROR(IF(AND(AD241="Probabilidad",AD242="Probabilidad"),(AJ241-(+AJ241*AI242)),IF(AND(AD241="Impacto",AD242="Probabilidad"),(AJ240-(+AJ240*AI242)),IF(AD242="Impacto",AJ241,""))),"")</f>
        <v/>
      </c>
      <c r="AK242" s="69" t="str">
        <f>IFERROR(IF(AND(AD241="Impacto",AD242="Impacto"),(AK241-(+AK241*AI242)),IF(AND(AD241="Probabilidad",AD242="Impacto"),(AK240-(+AK240*AI242)),IF(AD242="Probabilidad",AK241,""))),"")</f>
        <v/>
      </c>
      <c r="AL242" s="19"/>
      <c r="AM242" s="96"/>
      <c r="AN242" s="96"/>
      <c r="AO242" s="952"/>
      <c r="AP242" s="952"/>
      <c r="AQ242" s="968"/>
      <c r="AR242" s="952"/>
      <c r="AS242" s="952"/>
      <c r="AT242" s="968"/>
      <c r="AU242" s="968"/>
      <c r="AV242" s="968"/>
      <c r="AW242" s="803"/>
      <c r="AX242" s="962"/>
      <c r="AY242" s="852"/>
      <c r="AZ242" s="852"/>
      <c r="BA242" s="852"/>
      <c r="BB242" s="1046"/>
      <c r="BC242" s="852"/>
      <c r="BD242" s="852"/>
      <c r="BE242" s="1020"/>
      <c r="BF242" s="1020"/>
      <c r="BG242" s="1020"/>
      <c r="BH242" s="1020"/>
      <c r="BI242" s="1020"/>
      <c r="BJ242" s="805"/>
      <c r="BK242" s="852"/>
      <c r="BL242" s="1041"/>
    </row>
    <row r="243" spans="1:64" ht="77.25" customHeight="1" x14ac:dyDescent="0.25">
      <c r="A243" s="1056"/>
      <c r="B243" s="1168"/>
      <c r="C243" s="1062"/>
      <c r="D243" s="1013"/>
      <c r="E243" s="946"/>
      <c r="F243" s="1016"/>
      <c r="G243" s="852"/>
      <c r="H243" s="803"/>
      <c r="I243" s="1044"/>
      <c r="J243" s="983"/>
      <c r="K243" s="986"/>
      <c r="L243" s="852"/>
      <c r="M243" s="852"/>
      <c r="N243" s="805"/>
      <c r="O243" s="971"/>
      <c r="P243" s="1068"/>
      <c r="Q243" s="955"/>
      <c r="R243" s="803"/>
      <c r="S243" s="955"/>
      <c r="T243" s="1068"/>
      <c r="U243" s="955"/>
      <c r="V243" s="958"/>
      <c r="W243" s="955"/>
      <c r="X243" s="955"/>
      <c r="Y243" s="968"/>
      <c r="Z243" s="68">
        <v>5</v>
      </c>
      <c r="AA243" s="385"/>
      <c r="AB243" s="383"/>
      <c r="AC243" s="386"/>
      <c r="AD243" s="384" t="str">
        <f t="shared" si="24"/>
        <v/>
      </c>
      <c r="AE243" s="383"/>
      <c r="AF243" s="302" t="str">
        <f t="shared" si="25"/>
        <v/>
      </c>
      <c r="AG243" s="383"/>
      <c r="AH243" s="302" t="str">
        <f t="shared" si="26"/>
        <v/>
      </c>
      <c r="AI243" s="315" t="str">
        <f t="shared" si="27"/>
        <v/>
      </c>
      <c r="AJ243" s="69" t="str">
        <f>IFERROR(IF(AND(AD242="Probabilidad",AD243="Probabilidad"),(AJ242-(+AJ242*AI243)),IF(AND(AD242="Impacto",AD243="Probabilidad"),(AJ241-(+AJ241*AI243)),IF(AD243="Impacto",AJ242,""))),"")</f>
        <v/>
      </c>
      <c r="AK243" s="69" t="str">
        <f>IFERROR(IF(AND(AD242="Impacto",AD243="Impacto"),(AK242-(+AK242*AI243)),IF(AND(AD242="Probabilidad",AD243="Impacto"),(AK241-(+AK241*AI243)),IF(AD243="Probabilidad",AK242,""))),"")</f>
        <v/>
      </c>
      <c r="AL243" s="19"/>
      <c r="AM243" s="96"/>
      <c r="AN243" s="96"/>
      <c r="AO243" s="952"/>
      <c r="AP243" s="952"/>
      <c r="AQ243" s="968"/>
      <c r="AR243" s="952"/>
      <c r="AS243" s="952"/>
      <c r="AT243" s="968"/>
      <c r="AU243" s="968"/>
      <c r="AV243" s="968"/>
      <c r="AW243" s="803"/>
      <c r="AX243" s="962"/>
      <c r="AY243" s="852"/>
      <c r="AZ243" s="852"/>
      <c r="BA243" s="852"/>
      <c r="BB243" s="1046"/>
      <c r="BC243" s="852"/>
      <c r="BD243" s="852"/>
      <c r="BE243" s="1020"/>
      <c r="BF243" s="1020"/>
      <c r="BG243" s="1020"/>
      <c r="BH243" s="1020"/>
      <c r="BI243" s="1020"/>
      <c r="BJ243" s="805"/>
      <c r="BK243" s="852"/>
      <c r="BL243" s="1041"/>
    </row>
    <row r="244" spans="1:64" ht="77.25" customHeight="1" thickBot="1" x14ac:dyDescent="0.3">
      <c r="A244" s="1056"/>
      <c r="B244" s="1168"/>
      <c r="C244" s="1062"/>
      <c r="D244" s="1014"/>
      <c r="E244" s="947"/>
      <c r="F244" s="1017"/>
      <c r="G244" s="960"/>
      <c r="H244" s="847"/>
      <c r="I244" s="1045"/>
      <c r="J244" s="984"/>
      <c r="K244" s="987"/>
      <c r="L244" s="960"/>
      <c r="M244" s="960"/>
      <c r="N244" s="806"/>
      <c r="O244" s="972"/>
      <c r="P244" s="1069"/>
      <c r="Q244" s="956"/>
      <c r="R244" s="847"/>
      <c r="S244" s="956"/>
      <c r="T244" s="1069"/>
      <c r="U244" s="956"/>
      <c r="V244" s="959"/>
      <c r="W244" s="956"/>
      <c r="X244" s="956"/>
      <c r="Y244" s="969"/>
      <c r="Z244" s="60">
        <v>6</v>
      </c>
      <c r="AA244" s="387"/>
      <c r="AB244" s="388"/>
      <c r="AC244" s="387"/>
      <c r="AD244" s="391" t="str">
        <f t="shared" si="24"/>
        <v/>
      </c>
      <c r="AE244" s="388"/>
      <c r="AF244" s="303" t="str">
        <f t="shared" si="25"/>
        <v/>
      </c>
      <c r="AG244" s="388"/>
      <c r="AH244" s="303" t="str">
        <f t="shared" si="26"/>
        <v/>
      </c>
      <c r="AI244" s="61" t="str">
        <f t="shared" si="27"/>
        <v/>
      </c>
      <c r="AJ244" s="69" t="str">
        <f>IFERROR(IF(AND(AD243="Probabilidad",AD244="Probabilidad"),(AJ243-(+AJ243*AI244)),IF(AND(AD243="Impacto",AD244="Probabilidad"),(AJ242-(+AJ242*AI244)),IF(AD244="Impacto",AJ243,""))),"")</f>
        <v/>
      </c>
      <c r="AK244" s="69" t="str">
        <f>IFERROR(IF(AND(AD243="Impacto",AD244="Impacto"),(AK243-(+AK243*AI244)),IF(AND(AD243="Probabilidad",AD244="Impacto"),(AK242-(+AK242*AI244)),IF(AD244="Probabilidad",AK243,""))),"")</f>
        <v/>
      </c>
      <c r="AL244" s="20"/>
      <c r="AM244" s="97"/>
      <c r="AN244" s="97"/>
      <c r="AO244" s="953"/>
      <c r="AP244" s="953"/>
      <c r="AQ244" s="969"/>
      <c r="AR244" s="953"/>
      <c r="AS244" s="953"/>
      <c r="AT244" s="969"/>
      <c r="AU244" s="969"/>
      <c r="AV244" s="969"/>
      <c r="AW244" s="847"/>
      <c r="AX244" s="963"/>
      <c r="AY244" s="960"/>
      <c r="AZ244" s="960"/>
      <c r="BA244" s="960"/>
      <c r="BB244" s="1047"/>
      <c r="BC244" s="960"/>
      <c r="BD244" s="960"/>
      <c r="BE244" s="1021"/>
      <c r="BF244" s="1021"/>
      <c r="BG244" s="1021"/>
      <c r="BH244" s="1021"/>
      <c r="BI244" s="1021"/>
      <c r="BJ244" s="806"/>
      <c r="BK244" s="960"/>
      <c r="BL244" s="1042"/>
    </row>
    <row r="245" spans="1:64" ht="71.25" customHeight="1" thickBot="1" x14ac:dyDescent="0.3">
      <c r="A245" s="1056"/>
      <c r="B245" s="1168"/>
      <c r="C245" s="1062"/>
      <c r="D245" s="1012" t="s">
        <v>840</v>
      </c>
      <c r="E245" s="945" t="s">
        <v>124</v>
      </c>
      <c r="F245" s="1015">
        <v>4</v>
      </c>
      <c r="G245" s="851" t="s">
        <v>1029</v>
      </c>
      <c r="H245" s="802" t="s">
        <v>99</v>
      </c>
      <c r="I245" s="1043" t="s">
        <v>1046</v>
      </c>
      <c r="J245" s="982" t="s">
        <v>16</v>
      </c>
      <c r="K245" s="985" t="str">
        <f>CONCATENATE(" *",[25]Árbol_G!C284," *",[25]Árbol_G!E284," *",[25]Árbol_G!G284)</f>
        <v xml:space="preserve"> * * *</v>
      </c>
      <c r="L245" s="851" t="s">
        <v>1033</v>
      </c>
      <c r="M245" s="851" t="s">
        <v>1034</v>
      </c>
      <c r="N245" s="804"/>
      <c r="O245" s="1049"/>
      <c r="P245" s="802" t="s">
        <v>71</v>
      </c>
      <c r="Q245" s="954">
        <f>IF(P245="Muy Alta",100%,IF(P245="Alta",80%,IF(P245="Media",60%,IF(P245="Baja",40%,IF(P245="Muy Baja",20%,"")))))</f>
        <v>0.4</v>
      </c>
      <c r="R245" s="802"/>
      <c r="S245" s="954" t="str">
        <f>IF(R245="Catastrófico",100%,IF(R245="Mayor",80%,IF(R245="Moderado",60%,IF(R245="Menor",40%,IF(R245="Leve",20%,"")))))</f>
        <v/>
      </c>
      <c r="T245" s="802" t="s">
        <v>9</v>
      </c>
      <c r="U245" s="954">
        <f>IF(T245="Catastrófico",100%,IF(T245="Mayor",80%,IF(T245="Moderado",60%,IF(T245="Menor",40%,IF(T245="Leve",20%,"")))))</f>
        <v>0.4</v>
      </c>
      <c r="V245" s="957" t="str">
        <f>IF(W245=100%,"Catastrófico",IF(W245=80%,"Mayor",IF(W245=60%,"Moderado",IF(W245=40%,"Menor",IF(W245=20%,"Leve","")))))</f>
        <v>Menor</v>
      </c>
      <c r="W245" s="954">
        <f>IF(AND(S245="",U245=""),"",MAX(S245,U245))</f>
        <v>0.4</v>
      </c>
      <c r="X245" s="954" t="str">
        <f>CONCATENATE(P245,V245)</f>
        <v>BajaMenor</v>
      </c>
      <c r="Y245" s="967" t="str">
        <f>IF(X245="Muy AltaLeve","Alto",IF(X245="Muy AltaMenor","Alto",IF(X245="Muy AltaModerado","Alto",IF(X245="Muy AltaMayor","Alto",IF(X245="Muy AltaCatastrófico","Extremo",IF(X245="AltaLeve","Moderado",IF(X245="AltaMenor","Moderado",IF(X245="AltaModerado","Alto",IF(X245="AltaMayor","Alto",IF(X245="AltaCatastrófico","Extremo",IF(X245="MediaLeve","Moderado",IF(X245="MediaMenor","Moderado",IF(X245="MediaModerado","Moderado",IF(X245="MediaMayor","Alto",IF(X245="MediaCatastrófico","Extremo",IF(X245="BajaLeve","Bajo",IF(X245="BajaMenor","Moderado",IF(X245="BajaModerado","Moderado",IF(X245="BajaMayor","Alto",IF(X245="BajaCatastrófico","Extremo",IF(X245="Muy BajaLeve","Bajo",IF(X245="Muy BajaMenor","Bajo",IF(X245="Muy BajaModerado","Moderado",IF(X245="Muy BajaMayor","Alto",IF(X245="Muy BajaCatastrófico","Extremo","")))))))))))))))))))))))))</f>
        <v>Moderado</v>
      </c>
      <c r="Z245" s="58">
        <v>1</v>
      </c>
      <c r="AA245" s="385" t="s">
        <v>1035</v>
      </c>
      <c r="AB245" s="381" t="s">
        <v>170</v>
      </c>
      <c r="AC245" s="385" t="s">
        <v>847</v>
      </c>
      <c r="AD245" s="382" t="str">
        <f t="shared" si="24"/>
        <v>Probabilidad</v>
      </c>
      <c r="AE245" s="381" t="s">
        <v>75</v>
      </c>
      <c r="AF245" s="301">
        <f t="shared" si="25"/>
        <v>0.15</v>
      </c>
      <c r="AG245" s="381" t="s">
        <v>77</v>
      </c>
      <c r="AH245" s="301">
        <f t="shared" si="26"/>
        <v>0.15</v>
      </c>
      <c r="AI245" s="300">
        <f t="shared" si="27"/>
        <v>0.3</v>
      </c>
      <c r="AJ245" s="59">
        <f>IFERROR(IF(AD245="Probabilidad",(Q245-(+Q245*AI245)),IF(AD245="Impacto",Q245,"")),"")</f>
        <v>0.28000000000000003</v>
      </c>
      <c r="AK245" s="59">
        <f>IFERROR(IF(AD245="Impacto",(W245-(+W245*AI245)),IF(AD245="Probabilidad",W245,"")),"")</f>
        <v>0.4</v>
      </c>
      <c r="AL245" s="10" t="s">
        <v>66</v>
      </c>
      <c r="AM245" s="107" t="s">
        <v>79</v>
      </c>
      <c r="AN245" s="107" t="s">
        <v>80</v>
      </c>
      <c r="AO245" s="951">
        <f>Q245</f>
        <v>0.4</v>
      </c>
      <c r="AP245" s="951">
        <f>IF(AJ245="","",MIN(AJ245:AJ250))</f>
        <v>5.8799999999999998E-2</v>
      </c>
      <c r="AQ245" s="967" t="str">
        <f>IFERROR(IF(AP245="","",IF(AP245&lt;=0.2,"Muy Baja",IF(AP245&lt;=0.4,"Baja",IF(AP245&lt;=0.6,"Media",IF(AP245&lt;=0.8,"Alta","Muy Alta"))))),"")</f>
        <v>Muy Baja</v>
      </c>
      <c r="AR245" s="951">
        <f>W245</f>
        <v>0.4</v>
      </c>
      <c r="AS245" s="951">
        <f>IF(AK245="","",MIN(AK245:AK250))</f>
        <v>0.30000000000000004</v>
      </c>
      <c r="AT245" s="967" t="str">
        <f>IFERROR(IF(AS245="","",IF(AS245&lt;=0.2,"Leve",IF(AS245&lt;=0.4,"Menor",IF(AS245&lt;=0.6,"Moderado",IF(AS245&lt;=0.8,"Mayor","Catastrófico"))))),"")</f>
        <v>Menor</v>
      </c>
      <c r="AU245" s="967" t="str">
        <f>Y245</f>
        <v>Moderado</v>
      </c>
      <c r="AV245" s="967" t="str">
        <f>IFERROR(IF(OR(AND(AQ245="Muy Baja",AT245="Leve"),AND(AQ245="Muy Baja",AT245="Menor"),AND(AQ245="Baja",AT245="Leve")),"Bajo",IF(OR(AND(AQ245="Muy baja",AT245="Moderado"),AND(AQ245="Baja",AT245="Menor"),AND(AQ245="Baja",AT245="Moderado"),AND(AQ245="Media",AT245="Leve"),AND(AQ245="Media",AT245="Menor"),AND(AQ245="Media",AT245="Moderado"),AND(AQ245="Alta",AT245="Leve"),AND(AQ245="Alta",AT245="Menor")),"Moderado",IF(OR(AND(AQ245="Muy Baja",AT245="Mayor"),AND(AQ245="Baja",AT245="Mayor"),AND(AQ245="Media",AT245="Mayor"),AND(AQ245="Alta",AT245="Moderado"),AND(AQ245="Alta",AT245="Mayor"),AND(AQ245="Muy Alta",AT245="Leve"),AND(AQ245="Muy Alta",AT245="Menor"),AND(AQ245="Muy Alta",AT245="Moderado"),AND(AQ245="Muy Alta",AT245="Mayor")),"Alto",IF(OR(AND(AQ245="Muy Baja",AT245="Catastrófico"),AND(AQ245="Baja",AT245="Catastrófico"),AND(AQ245="Media",AT245="Catastrófico"),AND(AQ245="Alta",AT245="Catastrófico"),AND(AQ245="Muy Alta",AT245="Catastrófico")),"Extremo","")))),"")</f>
        <v>Bajo</v>
      </c>
      <c r="AW245" s="802" t="s">
        <v>82</v>
      </c>
      <c r="AX245" s="851"/>
      <c r="AY245" s="851"/>
      <c r="AZ245" s="851"/>
      <c r="BA245" s="851"/>
      <c r="BB245" s="1037"/>
      <c r="BC245" s="851"/>
      <c r="BD245" s="851"/>
      <c r="BE245" s="1019"/>
      <c r="BF245" s="1019"/>
      <c r="BG245" s="1019"/>
      <c r="BH245" s="1019"/>
      <c r="BI245" s="1019"/>
      <c r="BJ245" s="804"/>
      <c r="BK245" s="851"/>
      <c r="BL245" s="1048"/>
    </row>
    <row r="246" spans="1:64" ht="105.75" thickBot="1" x14ac:dyDescent="0.3">
      <c r="A246" s="1056"/>
      <c r="B246" s="1168"/>
      <c r="C246" s="1062"/>
      <c r="D246" s="1013"/>
      <c r="E246" s="946"/>
      <c r="F246" s="1016"/>
      <c r="G246" s="852"/>
      <c r="H246" s="803"/>
      <c r="I246" s="1044"/>
      <c r="J246" s="983"/>
      <c r="K246" s="986"/>
      <c r="L246" s="852"/>
      <c r="M246" s="852"/>
      <c r="N246" s="805"/>
      <c r="O246" s="1050"/>
      <c r="P246" s="803"/>
      <c r="Q246" s="955"/>
      <c r="R246" s="803"/>
      <c r="S246" s="955"/>
      <c r="T246" s="803"/>
      <c r="U246" s="955"/>
      <c r="V246" s="958"/>
      <c r="W246" s="955"/>
      <c r="X246" s="955"/>
      <c r="Y246" s="968"/>
      <c r="Z246" s="68">
        <v>2</v>
      </c>
      <c r="AA246" s="385" t="s">
        <v>915</v>
      </c>
      <c r="AB246" s="383" t="s">
        <v>165</v>
      </c>
      <c r="AC246" s="385" t="s">
        <v>851</v>
      </c>
      <c r="AD246" s="384" t="str">
        <f t="shared" si="24"/>
        <v>Probabilidad</v>
      </c>
      <c r="AE246" s="383" t="s">
        <v>75</v>
      </c>
      <c r="AF246" s="302">
        <f t="shared" si="25"/>
        <v>0.15</v>
      </c>
      <c r="AG246" s="381" t="s">
        <v>77</v>
      </c>
      <c r="AH246" s="302">
        <f t="shared" si="26"/>
        <v>0.15</v>
      </c>
      <c r="AI246" s="315">
        <f t="shared" si="27"/>
        <v>0.3</v>
      </c>
      <c r="AJ246" s="69">
        <f>IFERROR(IF(AND(AD245="Probabilidad",AD246="Probabilidad"),(AJ245-(+AJ245*AI246)),IF(AD246="Probabilidad",(Q245-(+Q245*AI246)),IF(AD246="Impacto",AJ245,""))),"")</f>
        <v>0.19600000000000001</v>
      </c>
      <c r="AK246" s="69">
        <f>IFERROR(IF(AND(AD245="Impacto",AD246="Impacto"),(AK245-(+AK245*AI246)),IF(AD246="Impacto",(W245-(+W245*AI246)),IF(AD246="Probabilidad",AK245,""))),"")</f>
        <v>0.4</v>
      </c>
      <c r="AL246" s="10" t="s">
        <v>66</v>
      </c>
      <c r="AM246" s="96" t="s">
        <v>79</v>
      </c>
      <c r="AN246" s="96" t="s">
        <v>80</v>
      </c>
      <c r="AO246" s="952"/>
      <c r="AP246" s="952"/>
      <c r="AQ246" s="968"/>
      <c r="AR246" s="952"/>
      <c r="AS246" s="952"/>
      <c r="AT246" s="968"/>
      <c r="AU246" s="968"/>
      <c r="AV246" s="968"/>
      <c r="AW246" s="803"/>
      <c r="AX246" s="852"/>
      <c r="AY246" s="852"/>
      <c r="AZ246" s="852"/>
      <c r="BA246" s="852"/>
      <c r="BB246" s="1046"/>
      <c r="BC246" s="852"/>
      <c r="BD246" s="852"/>
      <c r="BE246" s="1020"/>
      <c r="BF246" s="1020"/>
      <c r="BG246" s="1020"/>
      <c r="BH246" s="1020"/>
      <c r="BI246" s="1020"/>
      <c r="BJ246" s="805"/>
      <c r="BK246" s="852"/>
      <c r="BL246" s="1041"/>
    </row>
    <row r="247" spans="1:64" ht="90.75" thickBot="1" x14ac:dyDescent="0.3">
      <c r="A247" s="1056"/>
      <c r="B247" s="1168"/>
      <c r="C247" s="1062"/>
      <c r="D247" s="1013"/>
      <c r="E247" s="946"/>
      <c r="F247" s="1016"/>
      <c r="G247" s="852"/>
      <c r="H247" s="803"/>
      <c r="I247" s="1044"/>
      <c r="J247" s="983"/>
      <c r="K247" s="986"/>
      <c r="L247" s="852"/>
      <c r="M247" s="852"/>
      <c r="N247" s="805"/>
      <c r="O247" s="1050"/>
      <c r="P247" s="803"/>
      <c r="Q247" s="955"/>
      <c r="R247" s="803"/>
      <c r="S247" s="955"/>
      <c r="T247" s="803"/>
      <c r="U247" s="955"/>
      <c r="V247" s="958"/>
      <c r="W247" s="955"/>
      <c r="X247" s="955"/>
      <c r="Y247" s="968"/>
      <c r="Z247" s="68">
        <v>3</v>
      </c>
      <c r="AA247" s="62" t="s">
        <v>1036</v>
      </c>
      <c r="AB247" s="383" t="s">
        <v>165</v>
      </c>
      <c r="AC247" s="385" t="s">
        <v>1027</v>
      </c>
      <c r="AD247" s="384" t="str">
        <f t="shared" si="24"/>
        <v>Probabilidad</v>
      </c>
      <c r="AE247" s="383" t="s">
        <v>64</v>
      </c>
      <c r="AF247" s="302">
        <f t="shared" si="25"/>
        <v>0.25</v>
      </c>
      <c r="AG247" s="383" t="s">
        <v>65</v>
      </c>
      <c r="AH247" s="302">
        <f t="shared" si="26"/>
        <v>0.25</v>
      </c>
      <c r="AI247" s="315">
        <f t="shared" si="27"/>
        <v>0.5</v>
      </c>
      <c r="AJ247" s="69">
        <f>IFERROR(IF(AND(AD246="Probabilidad",AD247="Probabilidad"),(AJ246-(+AJ246*AI247)),IF(AND(AD246="Impacto",AD247="Probabilidad"),(AJ245-(+AJ245*AI247)),IF(AD247="Impacto",AJ246,""))),"")</f>
        <v>9.8000000000000004E-2</v>
      </c>
      <c r="AK247" s="69">
        <f>IFERROR(IF(AND(AD246="Impacto",AD247="Impacto"),(AK246-(+AK246*AI247)),IF(AND(AD246="Probabilidad",AD247="Impacto"),(AK245-(+AK245*AI247)),IF(AD247="Probabilidad",AK246,""))),"")</f>
        <v>0.4</v>
      </c>
      <c r="AL247" s="10" t="s">
        <v>66</v>
      </c>
      <c r="AM247" s="96" t="s">
        <v>79</v>
      </c>
      <c r="AN247" s="96" t="s">
        <v>80</v>
      </c>
      <c r="AO247" s="952"/>
      <c r="AP247" s="952"/>
      <c r="AQ247" s="968"/>
      <c r="AR247" s="952"/>
      <c r="AS247" s="952"/>
      <c r="AT247" s="968"/>
      <c r="AU247" s="968"/>
      <c r="AV247" s="968"/>
      <c r="AW247" s="803"/>
      <c r="AX247" s="852"/>
      <c r="AY247" s="852"/>
      <c r="AZ247" s="852"/>
      <c r="BA247" s="852"/>
      <c r="BB247" s="1046"/>
      <c r="BC247" s="852"/>
      <c r="BD247" s="852"/>
      <c r="BE247" s="1020"/>
      <c r="BF247" s="1020"/>
      <c r="BG247" s="1020"/>
      <c r="BH247" s="1020"/>
      <c r="BI247" s="1020"/>
      <c r="BJ247" s="805"/>
      <c r="BK247" s="852"/>
      <c r="BL247" s="1041"/>
    </row>
    <row r="248" spans="1:64" ht="105.75" thickBot="1" x14ac:dyDescent="0.3">
      <c r="A248" s="1056"/>
      <c r="B248" s="1168"/>
      <c r="C248" s="1062"/>
      <c r="D248" s="1013"/>
      <c r="E248" s="946"/>
      <c r="F248" s="1016"/>
      <c r="G248" s="852"/>
      <c r="H248" s="803"/>
      <c r="I248" s="1044"/>
      <c r="J248" s="983"/>
      <c r="K248" s="986"/>
      <c r="L248" s="852"/>
      <c r="M248" s="852"/>
      <c r="N248" s="805"/>
      <c r="O248" s="1050"/>
      <c r="P248" s="803"/>
      <c r="Q248" s="955"/>
      <c r="R248" s="803"/>
      <c r="S248" s="955"/>
      <c r="T248" s="803"/>
      <c r="U248" s="955"/>
      <c r="V248" s="958"/>
      <c r="W248" s="955"/>
      <c r="X248" s="955"/>
      <c r="Y248" s="968"/>
      <c r="Z248" s="68">
        <v>4</v>
      </c>
      <c r="AA248" s="385" t="s">
        <v>1028</v>
      </c>
      <c r="AB248" s="381" t="s">
        <v>170</v>
      </c>
      <c r="AC248" s="385" t="s">
        <v>1027</v>
      </c>
      <c r="AD248" s="384" t="str">
        <f t="shared" si="24"/>
        <v>Probabilidad</v>
      </c>
      <c r="AE248" s="383" t="s">
        <v>64</v>
      </c>
      <c r="AF248" s="302">
        <f t="shared" si="25"/>
        <v>0.25</v>
      </c>
      <c r="AG248" s="381" t="s">
        <v>77</v>
      </c>
      <c r="AH248" s="302">
        <f t="shared" si="26"/>
        <v>0.15</v>
      </c>
      <c r="AI248" s="315">
        <f t="shared" si="27"/>
        <v>0.4</v>
      </c>
      <c r="AJ248" s="69">
        <f>IFERROR(IF(AND(AD247="Probabilidad",AD248="Probabilidad"),(AJ247-(+AJ247*AI248)),IF(AND(AD247="Impacto",AD248="Probabilidad"),(AJ246-(+AJ246*AI248)),IF(AD248="Impacto",AJ247,""))),"")</f>
        <v>5.8799999999999998E-2</v>
      </c>
      <c r="AK248" s="69">
        <f>IFERROR(IF(AND(AD247="Impacto",AD248="Impacto"),(AK247-(+AK247*AI248)),IF(AND(AD247="Probabilidad",AD248="Impacto"),(AK246-(+AK246*AI248)),IF(AD248="Probabilidad",AK247,""))),"")</f>
        <v>0.4</v>
      </c>
      <c r="AL248" s="10" t="s">
        <v>66</v>
      </c>
      <c r="AM248" s="96" t="s">
        <v>67</v>
      </c>
      <c r="AN248" s="96" t="s">
        <v>80</v>
      </c>
      <c r="AO248" s="952"/>
      <c r="AP248" s="952"/>
      <c r="AQ248" s="968"/>
      <c r="AR248" s="952"/>
      <c r="AS248" s="952"/>
      <c r="AT248" s="968"/>
      <c r="AU248" s="968"/>
      <c r="AV248" s="968"/>
      <c r="AW248" s="803"/>
      <c r="AX248" s="852"/>
      <c r="AY248" s="852"/>
      <c r="AZ248" s="852"/>
      <c r="BA248" s="852"/>
      <c r="BB248" s="1046"/>
      <c r="BC248" s="852"/>
      <c r="BD248" s="852"/>
      <c r="BE248" s="1020"/>
      <c r="BF248" s="1020"/>
      <c r="BG248" s="1020"/>
      <c r="BH248" s="1020"/>
      <c r="BI248" s="1020"/>
      <c r="BJ248" s="805"/>
      <c r="BK248" s="852"/>
      <c r="BL248" s="1041"/>
    </row>
    <row r="249" spans="1:64" ht="105" x14ac:dyDescent="0.25">
      <c r="A249" s="1056"/>
      <c r="B249" s="1168"/>
      <c r="C249" s="1062"/>
      <c r="D249" s="1013"/>
      <c r="E249" s="946"/>
      <c r="F249" s="1016"/>
      <c r="G249" s="852"/>
      <c r="H249" s="803"/>
      <c r="I249" s="1044"/>
      <c r="J249" s="983"/>
      <c r="K249" s="986"/>
      <c r="L249" s="852"/>
      <c r="M249" s="852"/>
      <c r="N249" s="805"/>
      <c r="O249" s="1050"/>
      <c r="P249" s="803"/>
      <c r="Q249" s="955"/>
      <c r="R249" s="803"/>
      <c r="S249" s="955"/>
      <c r="T249" s="803"/>
      <c r="U249" s="955"/>
      <c r="V249" s="958"/>
      <c r="W249" s="955"/>
      <c r="X249" s="955"/>
      <c r="Y249" s="968"/>
      <c r="Z249" s="68">
        <v>5</v>
      </c>
      <c r="AA249" s="385" t="s">
        <v>1028</v>
      </c>
      <c r="AB249" s="381" t="s">
        <v>170</v>
      </c>
      <c r="AC249" s="385" t="s">
        <v>1027</v>
      </c>
      <c r="AD249" s="384" t="str">
        <f t="shared" si="24"/>
        <v>Impacto</v>
      </c>
      <c r="AE249" s="383" t="s">
        <v>76</v>
      </c>
      <c r="AF249" s="302">
        <f t="shared" si="25"/>
        <v>0.1</v>
      </c>
      <c r="AG249" s="381" t="s">
        <v>77</v>
      </c>
      <c r="AH249" s="302">
        <f t="shared" si="26"/>
        <v>0.15</v>
      </c>
      <c r="AI249" s="315">
        <f t="shared" si="27"/>
        <v>0.25</v>
      </c>
      <c r="AJ249" s="69">
        <f>IFERROR(IF(AND(AD248="Probabilidad",AD249="Probabilidad"),(AJ248-(+AJ248*AI249)),IF(AND(AD248="Impacto",AD249="Probabilidad"),(AJ247-(+AJ247*AI249)),IF(AD249="Impacto",AJ248,""))),"")</f>
        <v>5.8799999999999998E-2</v>
      </c>
      <c r="AK249" s="69">
        <f>IFERROR(IF(AND(AD248="Impacto",AD249="Impacto"),(AK248-(+AK248*AI249)),IF(AND(AD248="Probabilidad",AD249="Impacto"),(AK247-(+AK247*AI249)),IF(AD249="Probabilidad",AK248,""))),"")</f>
        <v>0.30000000000000004</v>
      </c>
      <c r="AL249" s="10" t="s">
        <v>66</v>
      </c>
      <c r="AM249" s="96" t="s">
        <v>67</v>
      </c>
      <c r="AN249" s="96" t="s">
        <v>80</v>
      </c>
      <c r="AO249" s="952"/>
      <c r="AP249" s="952"/>
      <c r="AQ249" s="968"/>
      <c r="AR249" s="952"/>
      <c r="AS249" s="952"/>
      <c r="AT249" s="968"/>
      <c r="AU249" s="968"/>
      <c r="AV249" s="968"/>
      <c r="AW249" s="803"/>
      <c r="AX249" s="852"/>
      <c r="AY249" s="852"/>
      <c r="AZ249" s="852"/>
      <c r="BA249" s="852"/>
      <c r="BB249" s="1046"/>
      <c r="BC249" s="852"/>
      <c r="BD249" s="852"/>
      <c r="BE249" s="1020"/>
      <c r="BF249" s="1020"/>
      <c r="BG249" s="1020"/>
      <c r="BH249" s="1020"/>
      <c r="BI249" s="1020"/>
      <c r="BJ249" s="805"/>
      <c r="BK249" s="852"/>
      <c r="BL249" s="1041"/>
    </row>
    <row r="250" spans="1:64" ht="15.75" thickBot="1" x14ac:dyDescent="0.3">
      <c r="A250" s="1056"/>
      <c r="B250" s="1168"/>
      <c r="C250" s="1062"/>
      <c r="D250" s="1014"/>
      <c r="E250" s="947"/>
      <c r="F250" s="1017"/>
      <c r="G250" s="960"/>
      <c r="H250" s="847"/>
      <c r="I250" s="1045"/>
      <c r="J250" s="984"/>
      <c r="K250" s="987"/>
      <c r="L250" s="960"/>
      <c r="M250" s="960"/>
      <c r="N250" s="806"/>
      <c r="O250" s="1051"/>
      <c r="P250" s="847"/>
      <c r="Q250" s="956"/>
      <c r="R250" s="847"/>
      <c r="S250" s="956"/>
      <c r="T250" s="847"/>
      <c r="U250" s="956"/>
      <c r="V250" s="959"/>
      <c r="W250" s="956"/>
      <c r="X250" s="956"/>
      <c r="Y250" s="969"/>
      <c r="Z250" s="60">
        <v>6</v>
      </c>
      <c r="AA250" s="387"/>
      <c r="AB250" s="388"/>
      <c r="AC250" s="387"/>
      <c r="AD250" s="391" t="str">
        <f t="shared" si="24"/>
        <v/>
      </c>
      <c r="AE250" s="388"/>
      <c r="AF250" s="303" t="str">
        <f t="shared" si="25"/>
        <v/>
      </c>
      <c r="AG250" s="388"/>
      <c r="AH250" s="303" t="str">
        <f t="shared" si="26"/>
        <v/>
      </c>
      <c r="AI250" s="61" t="str">
        <f t="shared" si="27"/>
        <v/>
      </c>
      <c r="AJ250" s="69" t="str">
        <f>IFERROR(IF(AND(AD249="Probabilidad",AD250="Probabilidad"),(AJ249-(+AJ249*AI250)),IF(AND(AD249="Impacto",AD250="Probabilidad"),(AJ248-(+AJ248*AI250)),IF(AD250="Impacto",AJ249,""))),"")</f>
        <v/>
      </c>
      <c r="AK250" s="69" t="str">
        <f>IFERROR(IF(AND(AD249="Impacto",AD250="Impacto"),(AK249-(+AK249*AI250)),IF(AND(AD249="Probabilidad",AD250="Impacto"),(AK248-(+AK248*AI250)),IF(AD250="Probabilidad",AK249,""))),"")</f>
        <v/>
      </c>
      <c r="AL250" s="20"/>
      <c r="AM250" s="97"/>
      <c r="AN250" s="97"/>
      <c r="AO250" s="953"/>
      <c r="AP250" s="953"/>
      <c r="AQ250" s="969"/>
      <c r="AR250" s="953"/>
      <c r="AS250" s="953"/>
      <c r="AT250" s="969"/>
      <c r="AU250" s="969"/>
      <c r="AV250" s="969"/>
      <c r="AW250" s="847"/>
      <c r="AX250" s="960"/>
      <c r="AY250" s="960"/>
      <c r="AZ250" s="960"/>
      <c r="BA250" s="960"/>
      <c r="BB250" s="1047"/>
      <c r="BC250" s="960"/>
      <c r="BD250" s="960"/>
      <c r="BE250" s="1021"/>
      <c r="BF250" s="1021"/>
      <c r="BG250" s="1021"/>
      <c r="BH250" s="1021"/>
      <c r="BI250" s="1021"/>
      <c r="BJ250" s="806"/>
      <c r="BK250" s="960"/>
      <c r="BL250" s="1042"/>
    </row>
    <row r="251" spans="1:64" ht="77.25" customHeight="1" thickBot="1" x14ac:dyDescent="0.3">
      <c r="A251" s="1056"/>
      <c r="B251" s="1168"/>
      <c r="C251" s="1062"/>
      <c r="D251" s="1012" t="s">
        <v>840</v>
      </c>
      <c r="E251" s="945" t="s">
        <v>124</v>
      </c>
      <c r="F251" s="1015">
        <v>5</v>
      </c>
      <c r="G251" s="851" t="s">
        <v>1037</v>
      </c>
      <c r="H251" s="802" t="s">
        <v>98</v>
      </c>
      <c r="I251" s="1043" t="s">
        <v>1047</v>
      </c>
      <c r="J251" s="982" t="s">
        <v>16</v>
      </c>
      <c r="K251" s="1001" t="str">
        <f>CONCATENATE(" *",[25]Árbol_G!C301," *",[25]Árbol_G!E301," *",[25]Árbol_G!G301)</f>
        <v xml:space="preserve"> * * *</v>
      </c>
      <c r="L251" s="851" t="s">
        <v>1038</v>
      </c>
      <c r="M251" s="851" t="s">
        <v>1039</v>
      </c>
      <c r="N251" s="1052"/>
      <c r="O251" s="1049"/>
      <c r="P251" s="802" t="s">
        <v>70</v>
      </c>
      <c r="Q251" s="954">
        <f>IF(P251="Muy Alta",100%,IF(P251="Alta",80%,IF(P251="Media",60%,IF(P251="Baja",40%,IF(P251="Muy Baja",20%,"")))))</f>
        <v>0.2</v>
      </c>
      <c r="R251" s="802" t="s">
        <v>74</v>
      </c>
      <c r="S251" s="954">
        <f>IF(R251="Catastrófico",100%,IF(R251="Mayor",80%,IF(R251="Moderado",60%,IF(R251="Menor",40%,IF(R251="Leve",20%,"")))))</f>
        <v>0.2</v>
      </c>
      <c r="T251" s="802" t="s">
        <v>9</v>
      </c>
      <c r="U251" s="954">
        <f>IF(T251="Catastrófico",100%,IF(T251="Mayor",80%,IF(T251="Moderado",60%,IF(T251="Menor",40%,IF(T251="Leve",20%,"")))))</f>
        <v>0.4</v>
      </c>
      <c r="V251" s="957" t="str">
        <f>IF(W251=100%,"Catastrófico",IF(W251=80%,"Mayor",IF(W251=60%,"Moderado",IF(W251=40%,"Menor",IF(W251=20%,"Leve","")))))</f>
        <v>Menor</v>
      </c>
      <c r="W251" s="954">
        <f>IF(AND(S251="",U251=""),"",MAX(S251,U251))</f>
        <v>0.4</v>
      </c>
      <c r="X251" s="954" t="str">
        <f>CONCATENATE(P251,V251)</f>
        <v>Muy BajaMenor</v>
      </c>
      <c r="Y251" s="967" t="str">
        <f>IF(X251="Muy AltaLeve","Alto",IF(X251="Muy AltaMenor","Alto",IF(X251="Muy AltaModerado","Alto",IF(X251="Muy AltaMayor","Alto",IF(X251="Muy AltaCatastrófico","Extremo",IF(X251="AltaLeve","Moderado",IF(X251="AltaMenor","Moderado",IF(X251="AltaModerado","Alto",IF(X251="AltaMayor","Alto",IF(X251="AltaCatastrófico","Extremo",IF(X251="MediaLeve","Moderado",IF(X251="MediaMenor","Moderado",IF(X251="MediaModerado","Moderado",IF(X251="MediaMayor","Alto",IF(X251="MediaCatastrófico","Extremo",IF(X251="BajaLeve","Bajo",IF(X251="BajaMenor","Moderado",IF(X251="BajaModerado","Moderado",IF(X251="BajaMayor","Alto",IF(X251="BajaCatastrófico","Extremo",IF(X251="Muy BajaLeve","Bajo",IF(X251="Muy BajaMenor","Bajo",IF(X251="Muy BajaModerado","Moderado",IF(X251="Muy BajaMayor","Alto",IF(X251="Muy BajaCatastrófico","Extremo","")))))))))))))))))))))))))</f>
        <v>Bajo</v>
      </c>
      <c r="Z251" s="58">
        <v>1</v>
      </c>
      <c r="AA251" s="408" t="s">
        <v>1040</v>
      </c>
      <c r="AB251" s="381" t="s">
        <v>170</v>
      </c>
      <c r="AC251" s="408" t="s">
        <v>901</v>
      </c>
      <c r="AD251" s="396" t="str">
        <f t="shared" si="24"/>
        <v>Probabilidad</v>
      </c>
      <c r="AE251" s="381" t="s">
        <v>64</v>
      </c>
      <c r="AF251" s="301">
        <f t="shared" si="25"/>
        <v>0.25</v>
      </c>
      <c r="AG251" s="381" t="s">
        <v>77</v>
      </c>
      <c r="AH251" s="301">
        <f t="shared" si="26"/>
        <v>0.15</v>
      </c>
      <c r="AI251" s="300">
        <f t="shared" si="27"/>
        <v>0.4</v>
      </c>
      <c r="AJ251" s="59">
        <f>IFERROR(IF(AD251="Probabilidad",(Q251-(+Q251*AI251)),IF(AD251="Impacto",Q251,"")),"")</f>
        <v>0.12</v>
      </c>
      <c r="AK251" s="59">
        <f>IFERROR(IF(AD251="Impacto",(W251-(+W251*AI251)),IF(AD251="Probabilidad",W251,"")),"")</f>
        <v>0.4</v>
      </c>
      <c r="AL251" s="10" t="s">
        <v>66</v>
      </c>
      <c r="AM251" s="107" t="s">
        <v>67</v>
      </c>
      <c r="AN251" s="107" t="s">
        <v>80</v>
      </c>
      <c r="AO251" s="951">
        <f>Q251</f>
        <v>0.2</v>
      </c>
      <c r="AP251" s="951">
        <f>IF(AJ251="","",MIN(AJ251:AJ256))</f>
        <v>1.5119999999999998E-2</v>
      </c>
      <c r="AQ251" s="967" t="str">
        <f>IFERROR(IF(AP251="","",IF(AP251&lt;=0.2,"Muy Baja",IF(AP251&lt;=0.4,"Baja",IF(AP251&lt;=0.6,"Media",IF(AP251&lt;=0.8,"Alta","Muy Alta"))))),"")</f>
        <v>Muy Baja</v>
      </c>
      <c r="AR251" s="951">
        <f>W251</f>
        <v>0.4</v>
      </c>
      <c r="AS251" s="951">
        <f>IF(AK251="","",MIN(AK251:AK256))</f>
        <v>0.4</v>
      </c>
      <c r="AT251" s="967" t="str">
        <f>IFERROR(IF(AS251="","",IF(AS251&lt;=0.2,"Leve",IF(AS251&lt;=0.4,"Menor",IF(AS251&lt;=0.6,"Moderado",IF(AS251&lt;=0.8,"Mayor","Catastrófico"))))),"")</f>
        <v>Menor</v>
      </c>
      <c r="AU251" s="967" t="str">
        <f>Y251</f>
        <v>Bajo</v>
      </c>
      <c r="AV251" s="967" t="str">
        <f>IFERROR(IF(OR(AND(AQ251="Muy Baja",AT251="Leve"),AND(AQ251="Muy Baja",AT251="Menor"),AND(AQ251="Baja",AT251="Leve")),"Bajo",IF(OR(AND(AQ251="Muy baja",AT251="Moderado"),AND(AQ251="Baja",AT251="Menor"),AND(AQ251="Baja",AT251="Moderado"),AND(AQ251="Media",AT251="Leve"),AND(AQ251="Media",AT251="Menor"),AND(AQ251="Media",AT251="Moderado"),AND(AQ251="Alta",AT251="Leve"),AND(AQ251="Alta",AT251="Menor")),"Moderado",IF(OR(AND(AQ251="Muy Baja",AT251="Mayor"),AND(AQ251="Baja",AT251="Mayor"),AND(AQ251="Media",AT251="Mayor"),AND(AQ251="Alta",AT251="Moderado"),AND(AQ251="Alta",AT251="Mayor"),AND(AQ251="Muy Alta",AT251="Leve"),AND(AQ251="Muy Alta",AT251="Menor"),AND(AQ251="Muy Alta",AT251="Moderado"),AND(AQ251="Muy Alta",AT251="Mayor")),"Alto",IF(OR(AND(AQ251="Muy Baja",AT251="Catastrófico"),AND(AQ251="Baja",AT251="Catastrófico"),AND(AQ251="Media",AT251="Catastrófico"),AND(AQ251="Alta",AT251="Catastrófico"),AND(AQ251="Muy Alta",AT251="Catastrófico")),"Extremo","")))),"")</f>
        <v>Bajo</v>
      </c>
      <c r="AW251" s="802" t="s">
        <v>82</v>
      </c>
      <c r="AX251" s="851"/>
      <c r="AY251" s="851"/>
      <c r="AZ251" s="851"/>
      <c r="BA251" s="851"/>
      <c r="BB251" s="1037"/>
      <c r="BC251" s="851"/>
      <c r="BD251" s="851"/>
      <c r="BE251" s="1019"/>
      <c r="BF251" s="1019"/>
      <c r="BG251" s="1019"/>
      <c r="BH251" s="1019"/>
      <c r="BI251" s="1019"/>
      <c r="BJ251" s="804"/>
      <c r="BK251" s="851"/>
      <c r="BL251" s="1048"/>
    </row>
    <row r="252" spans="1:64" ht="90.75" thickBot="1" x14ac:dyDescent="0.3">
      <c r="A252" s="1056"/>
      <c r="B252" s="1168"/>
      <c r="C252" s="1062"/>
      <c r="D252" s="1013"/>
      <c r="E252" s="946"/>
      <c r="F252" s="1016"/>
      <c r="G252" s="852"/>
      <c r="H252" s="803"/>
      <c r="I252" s="1044"/>
      <c r="J252" s="983"/>
      <c r="K252" s="1002"/>
      <c r="L252" s="852"/>
      <c r="M252" s="852"/>
      <c r="N252" s="1053"/>
      <c r="O252" s="1050"/>
      <c r="P252" s="803"/>
      <c r="Q252" s="955"/>
      <c r="R252" s="803"/>
      <c r="S252" s="955"/>
      <c r="T252" s="803"/>
      <c r="U252" s="955"/>
      <c r="V252" s="958"/>
      <c r="W252" s="955"/>
      <c r="X252" s="955"/>
      <c r="Y252" s="968"/>
      <c r="Z252" s="68">
        <v>2</v>
      </c>
      <c r="AA252" s="385" t="s">
        <v>905</v>
      </c>
      <c r="AB252" s="381" t="s">
        <v>170</v>
      </c>
      <c r="AC252" s="385" t="s">
        <v>906</v>
      </c>
      <c r="AD252" s="384" t="str">
        <f t="shared" si="24"/>
        <v>Probabilidad</v>
      </c>
      <c r="AE252" s="383" t="s">
        <v>75</v>
      </c>
      <c r="AF252" s="302">
        <f t="shared" si="25"/>
        <v>0.15</v>
      </c>
      <c r="AG252" s="381" t="s">
        <v>77</v>
      </c>
      <c r="AH252" s="302">
        <f t="shared" si="26"/>
        <v>0.15</v>
      </c>
      <c r="AI252" s="315">
        <f t="shared" si="27"/>
        <v>0.3</v>
      </c>
      <c r="AJ252" s="69">
        <f>IFERROR(IF(AND(AD251="Probabilidad",AD252="Probabilidad"),(AJ251-(+AJ251*AI252)),IF(AD252="Probabilidad",(Q251-(+Q251*AI252)),IF(AD252="Impacto",AJ251,""))),"")</f>
        <v>8.3999999999999991E-2</v>
      </c>
      <c r="AK252" s="69">
        <f>IFERROR(IF(AND(AD251="Impacto",AD252="Impacto"),(AK251-(+AK251*AI252)),IF(AD252="Impacto",(W251-(+W251*AI252)),IF(AD252="Probabilidad",AK251,""))),"")</f>
        <v>0.4</v>
      </c>
      <c r="AL252" s="10" t="s">
        <v>66</v>
      </c>
      <c r="AM252" s="96" t="s">
        <v>67</v>
      </c>
      <c r="AN252" s="96" t="s">
        <v>80</v>
      </c>
      <c r="AO252" s="952"/>
      <c r="AP252" s="952"/>
      <c r="AQ252" s="968"/>
      <c r="AR252" s="952"/>
      <c r="AS252" s="952"/>
      <c r="AT252" s="968"/>
      <c r="AU252" s="968"/>
      <c r="AV252" s="968"/>
      <c r="AW252" s="803"/>
      <c r="AX252" s="852"/>
      <c r="AY252" s="852"/>
      <c r="AZ252" s="852"/>
      <c r="BA252" s="852"/>
      <c r="BB252" s="1046"/>
      <c r="BC252" s="852"/>
      <c r="BD252" s="852"/>
      <c r="BE252" s="1020"/>
      <c r="BF252" s="1020"/>
      <c r="BG252" s="1020"/>
      <c r="BH252" s="1020"/>
      <c r="BI252" s="1020"/>
      <c r="BJ252" s="805"/>
      <c r="BK252" s="852"/>
      <c r="BL252" s="1041"/>
    </row>
    <row r="253" spans="1:64" ht="120.75" thickBot="1" x14ac:dyDescent="0.3">
      <c r="A253" s="1056"/>
      <c r="B253" s="1168"/>
      <c r="C253" s="1062"/>
      <c r="D253" s="1013"/>
      <c r="E253" s="946"/>
      <c r="F253" s="1016"/>
      <c r="G253" s="852"/>
      <c r="H253" s="803"/>
      <c r="I253" s="1044"/>
      <c r="J253" s="983"/>
      <c r="K253" s="1002"/>
      <c r="L253" s="852"/>
      <c r="M253" s="852"/>
      <c r="N253" s="1053"/>
      <c r="O253" s="1050"/>
      <c r="P253" s="803"/>
      <c r="Q253" s="955"/>
      <c r="R253" s="803"/>
      <c r="S253" s="955"/>
      <c r="T253" s="803"/>
      <c r="U253" s="955"/>
      <c r="V253" s="958"/>
      <c r="W253" s="955"/>
      <c r="X253" s="955"/>
      <c r="Y253" s="968"/>
      <c r="Z253" s="68">
        <v>3</v>
      </c>
      <c r="AA253" s="62" t="s">
        <v>991</v>
      </c>
      <c r="AB253" s="383" t="s">
        <v>165</v>
      </c>
      <c r="AC253" s="385" t="s">
        <v>869</v>
      </c>
      <c r="AD253" s="384" t="str">
        <f t="shared" si="24"/>
        <v>Probabilidad</v>
      </c>
      <c r="AE253" s="383" t="s">
        <v>64</v>
      </c>
      <c r="AF253" s="302">
        <f t="shared" si="25"/>
        <v>0.25</v>
      </c>
      <c r="AG253" s="381" t="s">
        <v>77</v>
      </c>
      <c r="AH253" s="302">
        <f t="shared" si="26"/>
        <v>0.15</v>
      </c>
      <c r="AI253" s="315">
        <f t="shared" si="27"/>
        <v>0.4</v>
      </c>
      <c r="AJ253" s="69">
        <f>IFERROR(IF(AND(AD252="Probabilidad",AD253="Probabilidad"),(AJ252-(+AJ252*AI253)),IF(AND(AD252="Impacto",AD253="Probabilidad"),(AJ251-(+AJ251*AI253)),IF(AD253="Impacto",AJ252,""))),"")</f>
        <v>5.0399999999999993E-2</v>
      </c>
      <c r="AK253" s="69">
        <f>IFERROR(IF(AND(AD252="Impacto",AD253="Impacto"),(AK252-(+AK252*AI253)),IF(AND(AD252="Probabilidad",AD253="Impacto"),(AK251-(+AK251*AI253)),IF(AD253="Probabilidad",AK252,""))),"")</f>
        <v>0.4</v>
      </c>
      <c r="AL253" s="10" t="s">
        <v>66</v>
      </c>
      <c r="AM253" s="96" t="s">
        <v>67</v>
      </c>
      <c r="AN253" s="96" t="s">
        <v>80</v>
      </c>
      <c r="AO253" s="952"/>
      <c r="AP253" s="952"/>
      <c r="AQ253" s="968"/>
      <c r="AR253" s="952"/>
      <c r="AS253" s="952"/>
      <c r="AT253" s="968"/>
      <c r="AU253" s="968"/>
      <c r="AV253" s="968"/>
      <c r="AW253" s="803"/>
      <c r="AX253" s="852"/>
      <c r="AY253" s="852"/>
      <c r="AZ253" s="852"/>
      <c r="BA253" s="852"/>
      <c r="BB253" s="1046"/>
      <c r="BC253" s="852"/>
      <c r="BD253" s="852"/>
      <c r="BE253" s="1020"/>
      <c r="BF253" s="1020"/>
      <c r="BG253" s="1020"/>
      <c r="BH253" s="1020"/>
      <c r="BI253" s="1020"/>
      <c r="BJ253" s="805"/>
      <c r="BK253" s="852"/>
      <c r="BL253" s="1041"/>
    </row>
    <row r="254" spans="1:64" ht="71.25" thickBot="1" x14ac:dyDescent="0.3">
      <c r="A254" s="1056"/>
      <c r="B254" s="1168"/>
      <c r="C254" s="1062"/>
      <c r="D254" s="1013"/>
      <c r="E254" s="946"/>
      <c r="F254" s="1016"/>
      <c r="G254" s="852"/>
      <c r="H254" s="803"/>
      <c r="I254" s="1044"/>
      <c r="J254" s="983"/>
      <c r="K254" s="1002"/>
      <c r="L254" s="852"/>
      <c r="M254" s="852"/>
      <c r="N254" s="1053"/>
      <c r="O254" s="1050"/>
      <c r="P254" s="803"/>
      <c r="Q254" s="955"/>
      <c r="R254" s="803"/>
      <c r="S254" s="955"/>
      <c r="T254" s="803"/>
      <c r="U254" s="955"/>
      <c r="V254" s="958"/>
      <c r="W254" s="955"/>
      <c r="X254" s="955"/>
      <c r="Y254" s="968"/>
      <c r="Z254" s="68">
        <v>4</v>
      </c>
      <c r="AA254" s="380" t="s">
        <v>952</v>
      </c>
      <c r="AB254" s="383" t="s">
        <v>165</v>
      </c>
      <c r="AC254" s="380" t="s">
        <v>953</v>
      </c>
      <c r="AD254" s="384" t="str">
        <f t="shared" si="24"/>
        <v>Probabilidad</v>
      </c>
      <c r="AE254" s="383" t="s">
        <v>64</v>
      </c>
      <c r="AF254" s="302">
        <f t="shared" si="25"/>
        <v>0.25</v>
      </c>
      <c r="AG254" s="383" t="s">
        <v>65</v>
      </c>
      <c r="AH254" s="302">
        <f t="shared" si="26"/>
        <v>0.25</v>
      </c>
      <c r="AI254" s="315">
        <f t="shared" si="27"/>
        <v>0.5</v>
      </c>
      <c r="AJ254" s="69">
        <f>IFERROR(IF(AND(AD253="Probabilidad",AD254="Probabilidad"),(AJ253-(+AJ253*AI254)),IF(AND(AD253="Impacto",AD254="Probabilidad"),(AJ252-(+AJ252*AI254)),IF(AD254="Impacto",AJ253,""))),"")</f>
        <v>2.5199999999999997E-2</v>
      </c>
      <c r="AK254" s="69">
        <f>IFERROR(IF(AND(AD253="Impacto",AD254="Impacto"),(AK253-(+AK253*AI254)),IF(AND(AD253="Probabilidad",AD254="Impacto"),(AK252-(+AK252*AI254)),IF(AD254="Probabilidad",AK253,""))),"")</f>
        <v>0.4</v>
      </c>
      <c r="AL254" s="10" t="s">
        <v>66</v>
      </c>
      <c r="AM254" s="96" t="s">
        <v>67</v>
      </c>
      <c r="AN254" s="96" t="s">
        <v>80</v>
      </c>
      <c r="AO254" s="952"/>
      <c r="AP254" s="952"/>
      <c r="AQ254" s="968"/>
      <c r="AR254" s="952"/>
      <c r="AS254" s="952"/>
      <c r="AT254" s="968"/>
      <c r="AU254" s="968"/>
      <c r="AV254" s="968"/>
      <c r="AW254" s="803"/>
      <c r="AX254" s="852"/>
      <c r="AY254" s="852"/>
      <c r="AZ254" s="852"/>
      <c r="BA254" s="852"/>
      <c r="BB254" s="1046"/>
      <c r="BC254" s="852"/>
      <c r="BD254" s="852"/>
      <c r="BE254" s="1020"/>
      <c r="BF254" s="1020"/>
      <c r="BG254" s="1020"/>
      <c r="BH254" s="1020"/>
      <c r="BI254" s="1020"/>
      <c r="BJ254" s="805"/>
      <c r="BK254" s="852"/>
      <c r="BL254" s="1041"/>
    </row>
    <row r="255" spans="1:64" ht="70.5" x14ac:dyDescent="0.25">
      <c r="A255" s="1056"/>
      <c r="B255" s="1168"/>
      <c r="C255" s="1062"/>
      <c r="D255" s="1013"/>
      <c r="E255" s="946"/>
      <c r="F255" s="1016"/>
      <c r="G255" s="852"/>
      <c r="H255" s="803"/>
      <c r="I255" s="1044"/>
      <c r="J255" s="983"/>
      <c r="K255" s="1002"/>
      <c r="L255" s="852"/>
      <c r="M255" s="852"/>
      <c r="N255" s="1053"/>
      <c r="O255" s="1050"/>
      <c r="P255" s="803"/>
      <c r="Q255" s="955"/>
      <c r="R255" s="803"/>
      <c r="S255" s="955"/>
      <c r="T255" s="803"/>
      <c r="U255" s="955"/>
      <c r="V255" s="958"/>
      <c r="W255" s="955"/>
      <c r="X255" s="955"/>
      <c r="Y255" s="968"/>
      <c r="Z255" s="68">
        <v>5</v>
      </c>
      <c r="AA255" s="380" t="s">
        <v>954</v>
      </c>
      <c r="AB255" s="383" t="s">
        <v>165</v>
      </c>
      <c r="AC255" s="380" t="s">
        <v>953</v>
      </c>
      <c r="AD255" s="384" t="str">
        <f t="shared" si="24"/>
        <v>Probabilidad</v>
      </c>
      <c r="AE255" s="383" t="s">
        <v>75</v>
      </c>
      <c r="AF255" s="302">
        <f t="shared" si="25"/>
        <v>0.15</v>
      </c>
      <c r="AG255" s="383" t="s">
        <v>65</v>
      </c>
      <c r="AH255" s="302">
        <f t="shared" si="26"/>
        <v>0.25</v>
      </c>
      <c r="AI255" s="315">
        <f t="shared" si="27"/>
        <v>0.4</v>
      </c>
      <c r="AJ255" s="69">
        <f>IFERROR(IF(AND(AD254="Probabilidad",AD255="Probabilidad"),(AJ254-(+AJ254*AI255)),IF(AND(AD254="Impacto",AD255="Probabilidad"),(AJ253-(+AJ253*AI255)),IF(AD255="Impacto",AJ254,""))),"")</f>
        <v>1.5119999999999998E-2</v>
      </c>
      <c r="AK255" s="69">
        <f>IFERROR(IF(AND(AD254="Impacto",AD255="Impacto"),(AK254-(+AK254*AI255)),IF(AND(AD254="Probabilidad",AD255="Impacto"),(AK253-(+AK253*AI255)),IF(AD255="Probabilidad",AK254,""))),"")</f>
        <v>0.4</v>
      </c>
      <c r="AL255" s="10" t="s">
        <v>66</v>
      </c>
      <c r="AM255" s="96" t="s">
        <v>67</v>
      </c>
      <c r="AN255" s="96" t="s">
        <v>80</v>
      </c>
      <c r="AO255" s="952"/>
      <c r="AP255" s="952"/>
      <c r="AQ255" s="968"/>
      <c r="AR255" s="952"/>
      <c r="AS255" s="952"/>
      <c r="AT255" s="968"/>
      <c r="AU255" s="968"/>
      <c r="AV255" s="968"/>
      <c r="AW255" s="803"/>
      <c r="AX255" s="852"/>
      <c r="AY255" s="852"/>
      <c r="AZ255" s="852"/>
      <c r="BA255" s="852"/>
      <c r="BB255" s="1046"/>
      <c r="BC255" s="852"/>
      <c r="BD255" s="852"/>
      <c r="BE255" s="1020"/>
      <c r="BF255" s="1020"/>
      <c r="BG255" s="1020"/>
      <c r="BH255" s="1020"/>
      <c r="BI255" s="1020"/>
      <c r="BJ255" s="805"/>
      <c r="BK255" s="852"/>
      <c r="BL255" s="1041"/>
    </row>
    <row r="256" spans="1:64" ht="15.75" thickBot="1" x14ac:dyDescent="0.3">
      <c r="A256" s="1056"/>
      <c r="B256" s="1168"/>
      <c r="C256" s="1062"/>
      <c r="D256" s="1014"/>
      <c r="E256" s="947"/>
      <c r="F256" s="1017"/>
      <c r="G256" s="960"/>
      <c r="H256" s="847"/>
      <c r="I256" s="1045"/>
      <c r="J256" s="984"/>
      <c r="K256" s="1003"/>
      <c r="L256" s="960"/>
      <c r="M256" s="960"/>
      <c r="N256" s="1054"/>
      <c r="O256" s="1051"/>
      <c r="P256" s="847"/>
      <c r="Q256" s="956"/>
      <c r="R256" s="847"/>
      <c r="S256" s="956"/>
      <c r="T256" s="847"/>
      <c r="U256" s="956"/>
      <c r="V256" s="959"/>
      <c r="W256" s="956"/>
      <c r="X256" s="956"/>
      <c r="Y256" s="969"/>
      <c r="Z256" s="60">
        <v>6</v>
      </c>
      <c r="AA256" s="387"/>
      <c r="AB256" s="388"/>
      <c r="AC256" s="387"/>
      <c r="AD256" s="389" t="str">
        <f t="shared" si="24"/>
        <v/>
      </c>
      <c r="AE256" s="397"/>
      <c r="AF256" s="303" t="str">
        <f t="shared" si="25"/>
        <v/>
      </c>
      <c r="AG256" s="397"/>
      <c r="AH256" s="303" t="str">
        <f t="shared" si="26"/>
        <v/>
      </c>
      <c r="AI256" s="61" t="str">
        <f t="shared" si="27"/>
        <v/>
      </c>
      <c r="AJ256" s="69" t="str">
        <f>IFERROR(IF(AND(AD255="Probabilidad",AD256="Probabilidad"),(AJ255-(+AJ255*AI256)),IF(AND(AD255="Impacto",AD256="Probabilidad"),(AJ254-(+AJ254*AI256)),IF(AD256="Impacto",AJ255,""))),"")</f>
        <v/>
      </c>
      <c r="AK256" s="69" t="str">
        <f>IFERROR(IF(AND(AD255="Impacto",AD256="Impacto"),(AK255-(+AK255*AI256)),IF(AND(AD255="Probabilidad",AD256="Impacto"),(AK254-(+AK254*AI256)),IF(AD256="Probabilidad",AK255,""))),"")</f>
        <v/>
      </c>
      <c r="AL256" s="20"/>
      <c r="AM256" s="97"/>
      <c r="AN256" s="97"/>
      <c r="AO256" s="953"/>
      <c r="AP256" s="953"/>
      <c r="AQ256" s="969"/>
      <c r="AR256" s="953"/>
      <c r="AS256" s="953"/>
      <c r="AT256" s="969"/>
      <c r="AU256" s="969"/>
      <c r="AV256" s="969"/>
      <c r="AW256" s="847"/>
      <c r="AX256" s="960"/>
      <c r="AY256" s="960"/>
      <c r="AZ256" s="960"/>
      <c r="BA256" s="960"/>
      <c r="BB256" s="1047"/>
      <c r="BC256" s="960"/>
      <c r="BD256" s="960"/>
      <c r="BE256" s="1021"/>
      <c r="BF256" s="1021"/>
      <c r="BG256" s="1021"/>
      <c r="BH256" s="1021"/>
      <c r="BI256" s="1021"/>
      <c r="BJ256" s="806"/>
      <c r="BK256" s="960"/>
      <c r="BL256" s="1042"/>
    </row>
    <row r="257" spans="1:64" ht="71.25" customHeight="1" thickBot="1" x14ac:dyDescent="0.3">
      <c r="A257" s="1056"/>
      <c r="B257" s="1168"/>
      <c r="C257" s="1062"/>
      <c r="D257" s="1012" t="s">
        <v>840</v>
      </c>
      <c r="E257" s="945" t="s">
        <v>124</v>
      </c>
      <c r="F257" s="1015">
        <v>6</v>
      </c>
      <c r="G257" s="851" t="s">
        <v>1037</v>
      </c>
      <c r="H257" s="802" t="s">
        <v>99</v>
      </c>
      <c r="I257" s="1018" t="s">
        <v>1048</v>
      </c>
      <c r="J257" s="982" t="s">
        <v>16</v>
      </c>
      <c r="K257" s="1001" t="str">
        <f>CONCATENATE(" *",[25]Árbol_G!C318," *",[25]Árbol_G!E318," *",[25]Árbol_G!G318)</f>
        <v xml:space="preserve"> * * *</v>
      </c>
      <c r="L257" s="851" t="s">
        <v>1041</v>
      </c>
      <c r="M257" s="851" t="s">
        <v>1042</v>
      </c>
      <c r="N257" s="804"/>
      <c r="O257" s="970"/>
      <c r="P257" s="802" t="s">
        <v>70</v>
      </c>
      <c r="Q257" s="954">
        <f>IF(P257="Muy Alta",100%,IF(P257="Alta",80%,IF(P257="Media",60%,IF(P257="Baja",40%,IF(P257="Muy Baja",20%,"")))))</f>
        <v>0.2</v>
      </c>
      <c r="R257" s="802"/>
      <c r="S257" s="954" t="str">
        <f>IF(R257="Catastrófico",100%,IF(R257="Mayor",80%,IF(R257="Moderado",60%,IF(R257="Menor",40%,IF(R257="Leve",20%,"")))))</f>
        <v/>
      </c>
      <c r="T257" s="802" t="s">
        <v>9</v>
      </c>
      <c r="U257" s="954">
        <f>IF(T257="Catastrófico",100%,IF(T257="Mayor",80%,IF(T257="Moderado",60%,IF(T257="Menor",40%,IF(T257="Leve",20%,"")))))</f>
        <v>0.4</v>
      </c>
      <c r="V257" s="957" t="str">
        <f>IF(W257=100%,"Catastrófico",IF(W257=80%,"Mayor",IF(W257=60%,"Moderado",IF(W257=40%,"Menor",IF(W257=20%,"Leve","")))))</f>
        <v>Menor</v>
      </c>
      <c r="W257" s="954">
        <f>IF(AND(S257="",U257=""),"",MAX(S257,U257))</f>
        <v>0.4</v>
      </c>
      <c r="X257" s="954" t="str">
        <f>CONCATENATE(P257,V257)</f>
        <v>Muy BajaMenor</v>
      </c>
      <c r="Y257" s="967" t="str">
        <f>IF(X257="Muy AltaLeve","Alto",IF(X257="Muy AltaMenor","Alto",IF(X257="Muy AltaModerado","Alto",IF(X257="Muy AltaMayor","Alto",IF(X257="Muy AltaCatastrófico","Extremo",IF(X257="AltaLeve","Moderado",IF(X257="AltaMenor","Moderado",IF(X257="AltaModerado","Alto",IF(X257="AltaMayor","Alto",IF(X257="AltaCatastrófico","Extremo",IF(X257="MediaLeve","Moderado",IF(X257="MediaMenor","Moderado",IF(X257="MediaModerado","Moderado",IF(X257="MediaMayor","Alto",IF(X257="MediaCatastrófico","Extremo",IF(X257="BajaLeve","Bajo",IF(X257="BajaMenor","Moderado",IF(X257="BajaModerado","Moderado",IF(X257="BajaMayor","Alto",IF(X257="BajaCatastrófico","Extremo",IF(X257="Muy BajaLeve","Bajo",IF(X257="Muy BajaMenor","Bajo",IF(X257="Muy BajaModerado","Moderado",IF(X257="Muy BajaMayor","Alto",IF(X257="Muy BajaCatastrófico","Extremo","")))))))))))))))))))))))))</f>
        <v>Bajo</v>
      </c>
      <c r="Z257" s="58">
        <v>1</v>
      </c>
      <c r="AA257" s="385" t="s">
        <v>1035</v>
      </c>
      <c r="AB257" s="381" t="s">
        <v>170</v>
      </c>
      <c r="AC257" s="385" t="s">
        <v>847</v>
      </c>
      <c r="AD257" s="382" t="str">
        <f t="shared" si="24"/>
        <v>Probabilidad</v>
      </c>
      <c r="AE257" s="381" t="s">
        <v>75</v>
      </c>
      <c r="AF257" s="301">
        <f t="shared" si="25"/>
        <v>0.15</v>
      </c>
      <c r="AG257" s="381" t="s">
        <v>77</v>
      </c>
      <c r="AH257" s="301">
        <f t="shared" si="26"/>
        <v>0.15</v>
      </c>
      <c r="AI257" s="300">
        <f t="shared" si="27"/>
        <v>0.3</v>
      </c>
      <c r="AJ257" s="59">
        <f>IFERROR(IF(AD257="Probabilidad",(Q257-(+Q257*AI257)),IF(AD257="Impacto",Q257,"")),"")</f>
        <v>0.14000000000000001</v>
      </c>
      <c r="AK257" s="59">
        <f>IFERROR(IF(AD257="Impacto",(W257-(+W257*AI257)),IF(AD257="Probabilidad",W257,"")),"")</f>
        <v>0.4</v>
      </c>
      <c r="AL257" s="10" t="s">
        <v>66</v>
      </c>
      <c r="AM257" s="107" t="s">
        <v>79</v>
      </c>
      <c r="AN257" s="107" t="s">
        <v>80</v>
      </c>
      <c r="AO257" s="951">
        <f>Q257</f>
        <v>0.2</v>
      </c>
      <c r="AP257" s="951">
        <f>IF(AJ257="","",MIN(AJ257:AJ262))</f>
        <v>5.04E-2</v>
      </c>
      <c r="AQ257" s="967" t="str">
        <f>IFERROR(IF(AP257="","",IF(AP257&lt;=0.2,"Muy Baja",IF(AP257&lt;=0.4,"Baja",IF(AP257&lt;=0.6,"Media",IF(AP257&lt;=0.8,"Alta","Muy Alta"))))),"")</f>
        <v>Muy Baja</v>
      </c>
      <c r="AR257" s="951">
        <f>W257</f>
        <v>0.4</v>
      </c>
      <c r="AS257" s="951">
        <f>IF(AK257="","",MIN(AK257:AK262))</f>
        <v>0.4</v>
      </c>
      <c r="AT257" s="967" t="str">
        <f>IFERROR(IF(AS257="","",IF(AS257&lt;=0.2,"Leve",IF(AS257&lt;=0.4,"Menor",IF(AS257&lt;=0.6,"Moderado",IF(AS257&lt;=0.8,"Mayor","Catastrófico"))))),"")</f>
        <v>Menor</v>
      </c>
      <c r="AU257" s="967" t="str">
        <f>Y257</f>
        <v>Bajo</v>
      </c>
      <c r="AV257" s="967" t="str">
        <f>IFERROR(IF(OR(AND(AQ257="Muy Baja",AT257="Leve"),AND(AQ257="Muy Baja",AT257="Menor"),AND(AQ257="Baja",AT257="Leve")),"Bajo",IF(OR(AND(AQ257="Muy baja",AT257="Moderado"),AND(AQ257="Baja",AT257="Menor"),AND(AQ257="Baja",AT257="Moderado"),AND(AQ257="Media",AT257="Leve"),AND(AQ257="Media",AT257="Menor"),AND(AQ257="Media",AT257="Moderado"),AND(AQ257="Alta",AT257="Leve"),AND(AQ257="Alta",AT257="Menor")),"Moderado",IF(OR(AND(AQ257="Muy Baja",AT257="Mayor"),AND(AQ257="Baja",AT257="Mayor"),AND(AQ257="Media",AT257="Mayor"),AND(AQ257="Alta",AT257="Moderado"),AND(AQ257="Alta",AT257="Mayor"),AND(AQ257="Muy Alta",AT257="Leve"),AND(AQ257="Muy Alta",AT257="Menor"),AND(AQ257="Muy Alta",AT257="Moderado"),AND(AQ257="Muy Alta",AT257="Mayor")),"Alto",IF(OR(AND(AQ257="Muy Baja",AT257="Catastrófico"),AND(AQ257="Baja",AT257="Catastrófico"),AND(AQ257="Media",AT257="Catastrófico"),AND(AQ257="Alta",AT257="Catastrófico"),AND(AQ257="Muy Alta",AT257="Catastrófico")),"Extremo","")))),"")</f>
        <v>Bajo</v>
      </c>
      <c r="AW257" s="802" t="s">
        <v>82</v>
      </c>
      <c r="AX257" s="851"/>
      <c r="AY257" s="851"/>
      <c r="AZ257" s="851"/>
      <c r="BA257" s="851"/>
      <c r="BB257" s="1037"/>
      <c r="BC257" s="851"/>
      <c r="BD257" s="851"/>
      <c r="BE257" s="1019"/>
      <c r="BF257" s="1019"/>
      <c r="BG257" s="1019"/>
      <c r="BH257" s="1019"/>
      <c r="BI257" s="1019"/>
      <c r="BJ257" s="804"/>
      <c r="BK257" s="851"/>
      <c r="BL257" s="1048"/>
    </row>
    <row r="258" spans="1:64" ht="120.75" thickBot="1" x14ac:dyDescent="0.3">
      <c r="A258" s="1056"/>
      <c r="B258" s="1168"/>
      <c r="C258" s="1062"/>
      <c r="D258" s="1013"/>
      <c r="E258" s="946"/>
      <c r="F258" s="1016"/>
      <c r="G258" s="852"/>
      <c r="H258" s="803"/>
      <c r="I258" s="952"/>
      <c r="J258" s="983"/>
      <c r="K258" s="1002"/>
      <c r="L258" s="852"/>
      <c r="M258" s="852"/>
      <c r="N258" s="805"/>
      <c r="O258" s="971"/>
      <c r="P258" s="803"/>
      <c r="Q258" s="955"/>
      <c r="R258" s="803"/>
      <c r="S258" s="955"/>
      <c r="T258" s="803"/>
      <c r="U258" s="955"/>
      <c r="V258" s="958"/>
      <c r="W258" s="955"/>
      <c r="X258" s="955"/>
      <c r="Y258" s="968"/>
      <c r="Z258" s="68">
        <v>2</v>
      </c>
      <c r="AA258" s="62" t="s">
        <v>991</v>
      </c>
      <c r="AB258" s="383" t="s">
        <v>165</v>
      </c>
      <c r="AC258" s="385" t="s">
        <v>869</v>
      </c>
      <c r="AD258" s="384" t="str">
        <f t="shared" si="24"/>
        <v>Probabilidad</v>
      </c>
      <c r="AE258" s="383" t="s">
        <v>64</v>
      </c>
      <c r="AF258" s="302">
        <f t="shared" si="25"/>
        <v>0.25</v>
      </c>
      <c r="AG258" s="381" t="s">
        <v>77</v>
      </c>
      <c r="AH258" s="302">
        <f t="shared" si="26"/>
        <v>0.15</v>
      </c>
      <c r="AI258" s="315">
        <f t="shared" si="27"/>
        <v>0.4</v>
      </c>
      <c r="AJ258" s="69">
        <f>IFERROR(IF(AND(AD257="Probabilidad",AD258="Probabilidad"),(AJ257-(+AJ257*AI258)),IF(AD258="Probabilidad",(Q257-(+Q257*AI258)),IF(AD258="Impacto",AJ257,""))),"")</f>
        <v>8.4000000000000005E-2</v>
      </c>
      <c r="AK258" s="69">
        <f>IFERROR(IF(AND(AD257="Impacto",AD258="Impacto"),(AK257-(+AK257*AI258)),IF(AD258="Impacto",(W257-(+W257*AI258)),IF(AD258="Probabilidad",AK257,""))),"")</f>
        <v>0.4</v>
      </c>
      <c r="AL258" s="10" t="s">
        <v>66</v>
      </c>
      <c r="AM258" s="96" t="s">
        <v>79</v>
      </c>
      <c r="AN258" s="96" t="s">
        <v>80</v>
      </c>
      <c r="AO258" s="952"/>
      <c r="AP258" s="952"/>
      <c r="AQ258" s="968"/>
      <c r="AR258" s="952"/>
      <c r="AS258" s="952"/>
      <c r="AT258" s="968"/>
      <c r="AU258" s="968"/>
      <c r="AV258" s="968"/>
      <c r="AW258" s="803"/>
      <c r="AX258" s="852"/>
      <c r="AY258" s="852"/>
      <c r="AZ258" s="852"/>
      <c r="BA258" s="852"/>
      <c r="BB258" s="1046"/>
      <c r="BC258" s="852"/>
      <c r="BD258" s="852"/>
      <c r="BE258" s="1020"/>
      <c r="BF258" s="1020"/>
      <c r="BG258" s="1020"/>
      <c r="BH258" s="1020"/>
      <c r="BI258" s="1020"/>
      <c r="BJ258" s="805"/>
      <c r="BK258" s="852"/>
      <c r="BL258" s="1041"/>
    </row>
    <row r="259" spans="1:64" ht="70.5" x14ac:dyDescent="0.25">
      <c r="A259" s="1056"/>
      <c r="B259" s="1168"/>
      <c r="C259" s="1062"/>
      <c r="D259" s="1013"/>
      <c r="E259" s="946"/>
      <c r="F259" s="1016"/>
      <c r="G259" s="852"/>
      <c r="H259" s="803"/>
      <c r="I259" s="952"/>
      <c r="J259" s="983"/>
      <c r="K259" s="1002"/>
      <c r="L259" s="852"/>
      <c r="M259" s="852"/>
      <c r="N259" s="805"/>
      <c r="O259" s="971"/>
      <c r="P259" s="803"/>
      <c r="Q259" s="955"/>
      <c r="R259" s="803"/>
      <c r="S259" s="955"/>
      <c r="T259" s="803"/>
      <c r="U259" s="955"/>
      <c r="V259" s="958"/>
      <c r="W259" s="955"/>
      <c r="X259" s="955"/>
      <c r="Y259" s="968"/>
      <c r="Z259" s="68">
        <v>3</v>
      </c>
      <c r="AA259" s="385" t="s">
        <v>1043</v>
      </c>
      <c r="AB259" s="381" t="s">
        <v>170</v>
      </c>
      <c r="AC259" s="412" t="s">
        <v>94</v>
      </c>
      <c r="AD259" s="384" t="str">
        <f t="shared" si="24"/>
        <v>Probabilidad</v>
      </c>
      <c r="AE259" s="383" t="s">
        <v>64</v>
      </c>
      <c r="AF259" s="302">
        <f t="shared" si="25"/>
        <v>0.25</v>
      </c>
      <c r="AG259" s="381" t="s">
        <v>77</v>
      </c>
      <c r="AH259" s="302">
        <f t="shared" si="26"/>
        <v>0.15</v>
      </c>
      <c r="AI259" s="315">
        <f t="shared" si="27"/>
        <v>0.4</v>
      </c>
      <c r="AJ259" s="69">
        <f>IFERROR(IF(AND(AD258="Probabilidad",AD259="Probabilidad"),(AJ258-(+AJ258*AI259)),IF(AND(AD258="Impacto",AD259="Probabilidad"),(AJ257-(+AJ257*AI259)),IF(AD259="Impacto",AJ258,""))),"")</f>
        <v>5.04E-2</v>
      </c>
      <c r="AK259" s="69">
        <f>IFERROR(IF(AND(AD258="Impacto",AD259="Impacto"),(AK258-(+AK258*AI259)),IF(AND(AD258="Probabilidad",AD259="Impacto"),(AK257-(+AK257*AI259)),IF(AD259="Probabilidad",AK258,""))),"")</f>
        <v>0.4</v>
      </c>
      <c r="AL259" s="10" t="s">
        <v>66</v>
      </c>
      <c r="AM259" s="96" t="s">
        <v>67</v>
      </c>
      <c r="AN259" s="96" t="s">
        <v>80</v>
      </c>
      <c r="AO259" s="952"/>
      <c r="AP259" s="952"/>
      <c r="AQ259" s="968"/>
      <c r="AR259" s="952"/>
      <c r="AS259" s="952"/>
      <c r="AT259" s="968"/>
      <c r="AU259" s="968"/>
      <c r="AV259" s="968"/>
      <c r="AW259" s="803"/>
      <c r="AX259" s="852"/>
      <c r="AY259" s="852"/>
      <c r="AZ259" s="852"/>
      <c r="BA259" s="852"/>
      <c r="BB259" s="1046"/>
      <c r="BC259" s="852"/>
      <c r="BD259" s="852"/>
      <c r="BE259" s="1020"/>
      <c r="BF259" s="1020"/>
      <c r="BG259" s="1020"/>
      <c r="BH259" s="1020"/>
      <c r="BI259" s="1020"/>
      <c r="BJ259" s="805"/>
      <c r="BK259" s="852"/>
      <c r="BL259" s="1041"/>
    </row>
    <row r="260" spans="1:64" x14ac:dyDescent="0.25">
      <c r="A260" s="1056"/>
      <c r="B260" s="1168"/>
      <c r="C260" s="1062"/>
      <c r="D260" s="1013"/>
      <c r="E260" s="946"/>
      <c r="F260" s="1016"/>
      <c r="G260" s="852"/>
      <c r="H260" s="803"/>
      <c r="I260" s="952"/>
      <c r="J260" s="983"/>
      <c r="K260" s="1002"/>
      <c r="L260" s="852"/>
      <c r="M260" s="852"/>
      <c r="N260" s="805"/>
      <c r="O260" s="971"/>
      <c r="P260" s="803"/>
      <c r="Q260" s="955"/>
      <c r="R260" s="803"/>
      <c r="S260" s="955"/>
      <c r="T260" s="803"/>
      <c r="U260" s="955"/>
      <c r="V260" s="958"/>
      <c r="W260" s="955"/>
      <c r="X260" s="955"/>
      <c r="Y260" s="968"/>
      <c r="Z260" s="68">
        <v>4</v>
      </c>
      <c r="AA260" s="385"/>
      <c r="AB260" s="383"/>
      <c r="AC260" s="385"/>
      <c r="AD260" s="384" t="str">
        <f t="shared" si="24"/>
        <v/>
      </c>
      <c r="AE260" s="383"/>
      <c r="AF260" s="302" t="str">
        <f t="shared" si="25"/>
        <v/>
      </c>
      <c r="AG260" s="383"/>
      <c r="AH260" s="302" t="str">
        <f t="shared" si="26"/>
        <v/>
      </c>
      <c r="AI260" s="315" t="str">
        <f t="shared" si="27"/>
        <v/>
      </c>
      <c r="AJ260" s="69" t="str">
        <f>IFERROR(IF(AND(AD259="Probabilidad",AD260="Probabilidad"),(AJ259-(+AJ259*AI260)),IF(AND(AD259="Impacto",AD260="Probabilidad"),(AJ258-(+AJ258*AI260)),IF(AD260="Impacto",AJ259,""))),"")</f>
        <v/>
      </c>
      <c r="AK260" s="69" t="str">
        <f>IFERROR(IF(AND(AD259="Impacto",AD260="Impacto"),(AK259-(+AK259*AI260)),IF(AND(AD259="Probabilidad",AD260="Impacto"),(AK258-(+AK258*AI260)),IF(AD260="Probabilidad",AK259,""))),"")</f>
        <v/>
      </c>
      <c r="AL260" s="19"/>
      <c r="AM260" s="96"/>
      <c r="AN260" s="96"/>
      <c r="AO260" s="952"/>
      <c r="AP260" s="952"/>
      <c r="AQ260" s="968"/>
      <c r="AR260" s="952"/>
      <c r="AS260" s="952"/>
      <c r="AT260" s="968"/>
      <c r="AU260" s="968"/>
      <c r="AV260" s="968"/>
      <c r="AW260" s="803"/>
      <c r="AX260" s="852"/>
      <c r="AY260" s="852"/>
      <c r="AZ260" s="852"/>
      <c r="BA260" s="852"/>
      <c r="BB260" s="1046"/>
      <c r="BC260" s="852"/>
      <c r="BD260" s="852"/>
      <c r="BE260" s="1020"/>
      <c r="BF260" s="1020"/>
      <c r="BG260" s="1020"/>
      <c r="BH260" s="1020"/>
      <c r="BI260" s="1020"/>
      <c r="BJ260" s="805"/>
      <c r="BK260" s="852"/>
      <c r="BL260" s="1041"/>
    </row>
    <row r="261" spans="1:64" x14ac:dyDescent="0.25">
      <c r="A261" s="1056"/>
      <c r="B261" s="1168"/>
      <c r="C261" s="1062"/>
      <c r="D261" s="1013"/>
      <c r="E261" s="946"/>
      <c r="F261" s="1016"/>
      <c r="G261" s="852"/>
      <c r="H261" s="803"/>
      <c r="I261" s="952"/>
      <c r="J261" s="983"/>
      <c r="K261" s="1002"/>
      <c r="L261" s="852"/>
      <c r="M261" s="852"/>
      <c r="N261" s="805"/>
      <c r="O261" s="971"/>
      <c r="P261" s="803"/>
      <c r="Q261" s="955"/>
      <c r="R261" s="803"/>
      <c r="S261" s="955"/>
      <c r="T261" s="803"/>
      <c r="U261" s="955"/>
      <c r="V261" s="958"/>
      <c r="W261" s="955"/>
      <c r="X261" s="955"/>
      <c r="Y261" s="968"/>
      <c r="Z261" s="68">
        <v>5</v>
      </c>
      <c r="AA261" s="385"/>
      <c r="AB261" s="383"/>
      <c r="AC261" s="385"/>
      <c r="AD261" s="384" t="str">
        <f t="shared" si="24"/>
        <v/>
      </c>
      <c r="AE261" s="383"/>
      <c r="AF261" s="302" t="str">
        <f t="shared" si="25"/>
        <v/>
      </c>
      <c r="AG261" s="383"/>
      <c r="AH261" s="302" t="str">
        <f t="shared" si="26"/>
        <v/>
      </c>
      <c r="AI261" s="315" t="str">
        <f t="shared" si="27"/>
        <v/>
      </c>
      <c r="AJ261" s="69" t="str">
        <f>IFERROR(IF(AND(AD260="Probabilidad",AD261="Probabilidad"),(AJ260-(+AJ260*AI261)),IF(AND(AD260="Impacto",AD261="Probabilidad"),(AJ259-(+AJ259*AI261)),IF(AD261="Impacto",AJ260,""))),"")</f>
        <v/>
      </c>
      <c r="AK261" s="69" t="str">
        <f>IFERROR(IF(AND(AD260="Impacto",AD261="Impacto"),(AK260-(+AK260*AI261)),IF(AND(AD260="Probabilidad",AD261="Impacto"),(AK259-(+AK259*AI261)),IF(AD261="Probabilidad",AK260,""))),"")</f>
        <v/>
      </c>
      <c r="AL261" s="19"/>
      <c r="AM261" s="96"/>
      <c r="AN261" s="96"/>
      <c r="AO261" s="952"/>
      <c r="AP261" s="952"/>
      <c r="AQ261" s="968"/>
      <c r="AR261" s="952"/>
      <c r="AS261" s="952"/>
      <c r="AT261" s="968"/>
      <c r="AU261" s="968"/>
      <c r="AV261" s="968"/>
      <c r="AW261" s="803"/>
      <c r="AX261" s="852"/>
      <c r="AY261" s="852"/>
      <c r="AZ261" s="852"/>
      <c r="BA261" s="852"/>
      <c r="BB261" s="1046"/>
      <c r="BC261" s="852"/>
      <c r="BD261" s="852"/>
      <c r="BE261" s="1020"/>
      <c r="BF261" s="1020"/>
      <c r="BG261" s="1020"/>
      <c r="BH261" s="1020"/>
      <c r="BI261" s="1020"/>
      <c r="BJ261" s="805"/>
      <c r="BK261" s="852"/>
      <c r="BL261" s="1041"/>
    </row>
    <row r="262" spans="1:64" ht="15.75" thickBot="1" x14ac:dyDescent="0.3">
      <c r="A262" s="1057"/>
      <c r="B262" s="1169"/>
      <c r="C262" s="1063"/>
      <c r="D262" s="1014"/>
      <c r="E262" s="947"/>
      <c r="F262" s="1017"/>
      <c r="G262" s="960"/>
      <c r="H262" s="847"/>
      <c r="I262" s="953"/>
      <c r="J262" s="984"/>
      <c r="K262" s="1003"/>
      <c r="L262" s="960"/>
      <c r="M262" s="960"/>
      <c r="N262" s="806"/>
      <c r="O262" s="972"/>
      <c r="P262" s="847"/>
      <c r="Q262" s="956"/>
      <c r="R262" s="847"/>
      <c r="S262" s="956"/>
      <c r="T262" s="847"/>
      <c r="U262" s="956"/>
      <c r="V262" s="959"/>
      <c r="W262" s="956"/>
      <c r="X262" s="956"/>
      <c r="Y262" s="969"/>
      <c r="Z262" s="60">
        <v>6</v>
      </c>
      <c r="AA262" s="387"/>
      <c r="AB262" s="388"/>
      <c r="AC262" s="387"/>
      <c r="AD262" s="391" t="str">
        <f t="shared" si="24"/>
        <v/>
      </c>
      <c r="AE262" s="388"/>
      <c r="AF262" s="303" t="str">
        <f t="shared" si="25"/>
        <v/>
      </c>
      <c r="AG262" s="388"/>
      <c r="AH262" s="303" t="str">
        <f t="shared" si="26"/>
        <v/>
      </c>
      <c r="AI262" s="61" t="str">
        <f t="shared" si="27"/>
        <v/>
      </c>
      <c r="AJ262" s="69" t="str">
        <f>IFERROR(IF(AND(AD261="Probabilidad",AD262="Probabilidad"),(AJ261-(+AJ261*AI262)),IF(AND(AD261="Impacto",AD262="Probabilidad"),(AJ260-(+AJ260*AI262)),IF(AD262="Impacto",AJ261,""))),"")</f>
        <v/>
      </c>
      <c r="AK262" s="69" t="str">
        <f>IFERROR(IF(AND(AD261="Impacto",AD262="Impacto"),(AK261-(+AK261*AI262)),IF(AND(AD261="Probabilidad",AD262="Impacto"),(AK260-(+AK260*AI262)),IF(AD262="Probabilidad",AK261,""))),"")</f>
        <v/>
      </c>
      <c r="AL262" s="20"/>
      <c r="AM262" s="97"/>
      <c r="AN262" s="97"/>
      <c r="AO262" s="953"/>
      <c r="AP262" s="953"/>
      <c r="AQ262" s="969"/>
      <c r="AR262" s="953"/>
      <c r="AS262" s="953"/>
      <c r="AT262" s="969"/>
      <c r="AU262" s="969"/>
      <c r="AV262" s="969"/>
      <c r="AW262" s="847"/>
      <c r="AX262" s="960"/>
      <c r="AY262" s="960"/>
      <c r="AZ262" s="960"/>
      <c r="BA262" s="960"/>
      <c r="BB262" s="1047"/>
      <c r="BC262" s="960"/>
      <c r="BD262" s="960"/>
      <c r="BE262" s="1021"/>
      <c r="BF262" s="1021"/>
      <c r="BG262" s="1021"/>
      <c r="BH262" s="1021"/>
      <c r="BI262" s="1021"/>
      <c r="BJ262" s="806"/>
      <c r="BK262" s="960"/>
      <c r="BL262" s="1042"/>
    </row>
    <row r="263" spans="1:64" ht="96.75" customHeight="1" thickBot="1" x14ac:dyDescent="0.3">
      <c r="A263" s="1055" t="s">
        <v>106</v>
      </c>
      <c r="B263" s="1167" t="s">
        <v>92</v>
      </c>
      <c r="C263" s="1061" t="s">
        <v>277</v>
      </c>
      <c r="D263" s="1012" t="s">
        <v>840</v>
      </c>
      <c r="E263" s="945" t="s">
        <v>127</v>
      </c>
      <c r="F263" s="1015">
        <v>1</v>
      </c>
      <c r="G263" s="804" t="s">
        <v>1049</v>
      </c>
      <c r="H263" s="802" t="s">
        <v>98</v>
      </c>
      <c r="I263" s="1018" t="s">
        <v>1061</v>
      </c>
      <c r="J263" s="982" t="s">
        <v>16</v>
      </c>
      <c r="K263" s="985" t="str">
        <f>CONCATENATE(" *",[26]Árbol_G!C267," *",[26]Árbol_G!E267," *",[26]Árbol_G!G267)</f>
        <v xml:space="preserve"> * * *</v>
      </c>
      <c r="L263" s="851" t="s">
        <v>1050</v>
      </c>
      <c r="M263" s="851" t="s">
        <v>1051</v>
      </c>
      <c r="N263" s="804"/>
      <c r="O263" s="970"/>
      <c r="P263" s="802" t="s">
        <v>62</v>
      </c>
      <c r="Q263" s="954">
        <f>IF(P263="Muy Alta",100%,IF(P263="Alta",80%,IF(P263="Media",60%,IF(P263="Baja",40%,IF(P263="Muy Baja",20%,"")))))</f>
        <v>0.6</v>
      </c>
      <c r="R263" s="802" t="s">
        <v>74</v>
      </c>
      <c r="S263" s="954">
        <f>IF(R263="Catastrófico",100%,IF(R263="Mayor",80%,IF(R263="Moderado",60%,IF(R263="Menor",40%,IF(R263="Leve",20%,"")))))</f>
        <v>0.2</v>
      </c>
      <c r="T263" s="802" t="s">
        <v>9</v>
      </c>
      <c r="U263" s="954">
        <f>IF(T263="Catastrófico",100%,IF(T263="Mayor",80%,IF(T263="Moderado",60%,IF(T263="Menor",40%,IF(T263="Leve",20%,"")))))</f>
        <v>0.4</v>
      </c>
      <c r="V263" s="957" t="str">
        <f>IF(W263=100%,"Catastrófico",IF(W263=80%,"Mayor",IF(W263=60%,"Moderado",IF(W263=40%,"Menor",IF(W263=20%,"Leve","")))))</f>
        <v>Menor</v>
      </c>
      <c r="W263" s="954">
        <f>IF(AND(S263="",U263=""),"",MAX(S263,U263))</f>
        <v>0.4</v>
      </c>
      <c r="X263" s="954" t="str">
        <f>CONCATENATE(P263,V263)</f>
        <v>MediaMenor</v>
      </c>
      <c r="Y263" s="1001" t="str">
        <f>IF(X263="Muy AltaLeve","Alto",IF(X263="Muy AltaMenor","Alto",IF(X263="Muy AltaModerado","Alto",IF(X263="Muy AltaMayor","Alto",IF(X263="Muy AltaCatastrófico","Extremo",IF(X263="AltaLeve","Moderado",IF(X263="AltaMenor","Moderado",IF(X263="AltaModerado","Alto",IF(X263="AltaMayor","Alto",IF(X263="AltaCatastrófico","Extremo",IF(X263="MediaLeve","Moderado",IF(X263="MediaMenor","Moderado",IF(X263="MediaModerado","Moderado",IF(X263="MediaMayor","Alto",IF(X263="MediaCatastrófico","Extremo",IF(X263="BajaLeve","Bajo",IF(X263="BajaMenor","Moderado",IF(X263="BajaModerado","Moderado",IF(X263="BajaMayor","Alto",IF(X263="BajaCatastrófico","Extremo",IF(X263="Muy BajaLeve","Bajo",IF(X263="Muy BajaMenor","Bajo",IF(X263="Muy BajaModerado","Moderado",IF(X263="Muy BajaMayor","Alto",IF(X263="Muy BajaCatastrófico","Extremo","")))))))))))))))))))))))))</f>
        <v>Moderado</v>
      </c>
      <c r="Z263" s="58">
        <v>1</v>
      </c>
      <c r="AA263" s="385" t="s">
        <v>1052</v>
      </c>
      <c r="AB263" s="381" t="s">
        <v>170</v>
      </c>
      <c r="AC263" s="385" t="s">
        <v>906</v>
      </c>
      <c r="AD263" s="382" t="str">
        <f>IF(OR(AE263="Preventivo",AE263="Detectivo"),"Probabilidad",IF(AE263="Correctivo","Impacto",""))</f>
        <v>Probabilidad</v>
      </c>
      <c r="AE263" s="381" t="s">
        <v>902</v>
      </c>
      <c r="AF263" s="301">
        <f>IF(AE263="","",IF(AE263="Preventivo",25%,IF(AE263="Detectivo",15%,IF(AE263="Correctivo",10%))))</f>
        <v>0.25</v>
      </c>
      <c r="AG263" s="381" t="s">
        <v>77</v>
      </c>
      <c r="AH263" s="301">
        <f>IF(AG263="Automático",25%,IF(AG263="Manual",15%,""))</f>
        <v>0.15</v>
      </c>
      <c r="AI263" s="300">
        <f>IF(OR(AF263="",AH263=""),"",AF263+AH263)</f>
        <v>0.4</v>
      </c>
      <c r="AJ263" s="59">
        <f>IFERROR(IF(AD263="Probabilidad",(Q263-(+Q263*AI263)),IF(AD263="Impacto",Q263,"")),"")</f>
        <v>0.36</v>
      </c>
      <c r="AK263" s="59">
        <f>IFERROR(IF(AD263="Impacto",(W263-(W263*AI263)),IF(AD263="Probabilidad",W263,"")),"")</f>
        <v>0.4</v>
      </c>
      <c r="AL263" s="10" t="s">
        <v>66</v>
      </c>
      <c r="AM263" s="10" t="s">
        <v>67</v>
      </c>
      <c r="AN263" s="10" t="s">
        <v>80</v>
      </c>
      <c r="AO263" s="951">
        <f>Q263</f>
        <v>0.6</v>
      </c>
      <c r="AP263" s="951">
        <f>IF(AJ263="","",MIN(AJ263:AJ268))</f>
        <v>0.12959999999999999</v>
      </c>
      <c r="AQ263" s="967" t="str">
        <f>IFERROR(IF(AP263="","",IF(AP263&lt;=0.2,"Muy Baja",IF(AP263&lt;=0.4,"Baja",IF(AP263&lt;=0.6,"Media",IF(AP263&lt;=0.8,"Alta","Muy Alta"))))),"")</f>
        <v>Muy Baja</v>
      </c>
      <c r="AR263" s="951">
        <f>W263</f>
        <v>0.4</v>
      </c>
      <c r="AS263" s="951">
        <f>IF(AK263="","",MIN(AK263:AK268))</f>
        <v>0.30000000000000004</v>
      </c>
      <c r="AT263" s="967" t="str">
        <f>IFERROR(IF(AS263="","",IF(AS263&lt;=0.2,"Leve",IF(AS263&lt;=0.4,"Menor",IF(AS263&lt;=0.6,"Moderado",IF(AS263&lt;=0.8,"Mayor","Catastrófico"))))),"")</f>
        <v>Menor</v>
      </c>
      <c r="AU263" s="967" t="str">
        <f>Y263</f>
        <v>Moderado</v>
      </c>
      <c r="AV263" s="967" t="str">
        <f>IFERROR(IF(OR(AND(AQ263="Muy Baja",AT263="Leve"),AND(AQ263="Muy Baja",AT263="Menor"),AND(AQ263="Baja",AT263="Leve")),"Bajo",IF(OR(AND(AQ263="Muy baja",AT263="Moderado"),AND(AQ263="Baja",AT263="Menor"),AND(AQ263="Baja",AT263="Moderado"),AND(AQ263="Media",AT263="Leve"),AND(AQ263="Media",AT263="Menor"),AND(AQ263="Media",AT263="Moderado"),AND(AQ263="Alta",AT263="Leve"),AND(AQ263="Alta",AT263="Menor")),"Moderado",IF(OR(AND(AQ263="Muy Baja",AT263="Mayor"),AND(AQ263="Baja",AT263="Mayor"),AND(AQ263="Media",AT263="Mayor"),AND(AQ263="Alta",AT263="Moderado"),AND(AQ263="Alta",AT263="Mayor"),AND(AQ263="Muy Alta",AT263="Leve"),AND(AQ263="Muy Alta",AT263="Menor"),AND(AQ263="Muy Alta",AT263="Moderado"),AND(AQ263="Muy Alta",AT263="Mayor")),"Alto",IF(OR(AND(AQ263="Muy Baja",AT263="Catastrófico"),AND(AQ263="Baja",AT263="Catastrófico"),AND(AQ263="Media",AT263="Catastrófico"),AND(AQ263="Alta",AT263="Catastrófico"),AND(AQ263="Muy Alta",AT263="Catastrófico")),"Extremo","")))),"")</f>
        <v>Bajo</v>
      </c>
      <c r="AW263" s="802" t="s">
        <v>82</v>
      </c>
      <c r="AX263" s="804"/>
      <c r="AY263" s="804"/>
      <c r="AZ263" s="851"/>
      <c r="BA263" s="851"/>
      <c r="BB263" s="851"/>
      <c r="BC263" s="851"/>
      <c r="BD263" s="851"/>
      <c r="BE263" s="851"/>
      <c r="BF263" s="851"/>
      <c r="BG263" s="851"/>
      <c r="BH263" s="851"/>
      <c r="BI263" s="970"/>
      <c r="BJ263" s="804" t="s">
        <v>1676</v>
      </c>
      <c r="BK263" s="804"/>
      <c r="BL263" s="1179"/>
    </row>
    <row r="264" spans="1:64" ht="90.75" thickBot="1" x14ac:dyDescent="0.3">
      <c r="A264" s="1056"/>
      <c r="B264" s="1168"/>
      <c r="C264" s="1062"/>
      <c r="D264" s="1013"/>
      <c r="E264" s="946"/>
      <c r="F264" s="1016"/>
      <c r="G264" s="805"/>
      <c r="H264" s="803"/>
      <c r="I264" s="952"/>
      <c r="J264" s="983"/>
      <c r="K264" s="986"/>
      <c r="L264" s="852"/>
      <c r="M264" s="852"/>
      <c r="N264" s="805"/>
      <c r="O264" s="971"/>
      <c r="P264" s="803"/>
      <c r="Q264" s="955"/>
      <c r="R264" s="803"/>
      <c r="S264" s="955"/>
      <c r="T264" s="803"/>
      <c r="U264" s="955"/>
      <c r="V264" s="958"/>
      <c r="W264" s="955"/>
      <c r="X264" s="955"/>
      <c r="Y264" s="1002"/>
      <c r="Z264" s="68">
        <v>2</v>
      </c>
      <c r="AA264" s="385" t="s">
        <v>1053</v>
      </c>
      <c r="AB264" s="383" t="s">
        <v>165</v>
      </c>
      <c r="AC264" s="385" t="s">
        <v>869</v>
      </c>
      <c r="AD264" s="384" t="str">
        <f t="shared" ref="AD264:AD274" si="28">IF(OR(AE264="Preventivo",AE264="Detectivo"),"Probabilidad",IF(AE264="Correctivo","Impacto",""))</f>
        <v>Probabilidad</v>
      </c>
      <c r="AE264" s="383" t="s">
        <v>907</v>
      </c>
      <c r="AF264" s="302">
        <f t="shared" ref="AF264:AF274" si="29">IF(AE264="","",IF(AE264="Preventivo",25%,IF(AE264="Detectivo",15%,IF(AE264="Correctivo",10%))))</f>
        <v>0.15</v>
      </c>
      <c r="AG264" s="383" t="s">
        <v>65</v>
      </c>
      <c r="AH264" s="302">
        <f t="shared" ref="AH264:AH274" si="30">IF(AG264="Automático",25%,IF(AG264="Manual",15%,""))</f>
        <v>0.25</v>
      </c>
      <c r="AI264" s="315">
        <f t="shared" ref="AI264:AI274" si="31">IF(OR(AF264="",AH264=""),"",AF264+AH264)</f>
        <v>0.4</v>
      </c>
      <c r="AJ264" s="69">
        <f>IFERROR(IF(AND(AD263="Probabilidad",AD264="Probabilidad"),(AJ263-(+AJ263*AI264)),IF(AD264="Probabilidad",(Q263-(+Q263*AI264)),IF(AD264="Impacto",AJ263,""))),"")</f>
        <v>0.216</v>
      </c>
      <c r="AK264" s="69">
        <f>IFERROR(IF(AND(AD263="Impacto",AD264="Impacto"),(AK263-(+AK263*AI264)),IF(AD264="Impacto",(W263-(+W263*AI264)),IF(AD264="Probabilidad",AK263,""))),"")</f>
        <v>0.4</v>
      </c>
      <c r="AL264" s="10" t="s">
        <v>66</v>
      </c>
      <c r="AM264" s="10" t="s">
        <v>67</v>
      </c>
      <c r="AN264" s="10" t="s">
        <v>80</v>
      </c>
      <c r="AO264" s="952"/>
      <c r="AP264" s="952"/>
      <c r="AQ264" s="968"/>
      <c r="AR264" s="952"/>
      <c r="AS264" s="952"/>
      <c r="AT264" s="968"/>
      <c r="AU264" s="968"/>
      <c r="AV264" s="968"/>
      <c r="AW264" s="803"/>
      <c r="AX264" s="805"/>
      <c r="AY264" s="805"/>
      <c r="AZ264" s="852"/>
      <c r="BA264" s="852"/>
      <c r="BB264" s="852"/>
      <c r="BC264" s="852"/>
      <c r="BD264" s="852"/>
      <c r="BE264" s="852"/>
      <c r="BF264" s="852"/>
      <c r="BG264" s="852"/>
      <c r="BH264" s="852"/>
      <c r="BI264" s="971"/>
      <c r="BJ264" s="805"/>
      <c r="BK264" s="805"/>
      <c r="BL264" s="1026"/>
    </row>
    <row r="265" spans="1:64" ht="75.75" thickBot="1" x14ac:dyDescent="0.3">
      <c r="A265" s="1056"/>
      <c r="B265" s="1168"/>
      <c r="C265" s="1062"/>
      <c r="D265" s="1013"/>
      <c r="E265" s="946"/>
      <c r="F265" s="1016"/>
      <c r="G265" s="805"/>
      <c r="H265" s="803"/>
      <c r="I265" s="952"/>
      <c r="J265" s="983"/>
      <c r="K265" s="986"/>
      <c r="L265" s="852"/>
      <c r="M265" s="852"/>
      <c r="N265" s="805"/>
      <c r="O265" s="971"/>
      <c r="P265" s="803"/>
      <c r="Q265" s="955"/>
      <c r="R265" s="803"/>
      <c r="S265" s="955"/>
      <c r="T265" s="803"/>
      <c r="U265" s="955"/>
      <c r="V265" s="958"/>
      <c r="W265" s="955"/>
      <c r="X265" s="955"/>
      <c r="Y265" s="1002"/>
      <c r="Z265" s="68">
        <v>3</v>
      </c>
      <c r="AA265" s="385" t="s">
        <v>1054</v>
      </c>
      <c r="AB265" s="383" t="s">
        <v>170</v>
      </c>
      <c r="AC265" s="385" t="s">
        <v>1055</v>
      </c>
      <c r="AD265" s="384" t="str">
        <f t="shared" si="28"/>
        <v>Impacto</v>
      </c>
      <c r="AE265" s="383" t="s">
        <v>908</v>
      </c>
      <c r="AF265" s="302">
        <f t="shared" si="29"/>
        <v>0.1</v>
      </c>
      <c r="AG265" s="383" t="s">
        <v>77</v>
      </c>
      <c r="AH265" s="302">
        <f t="shared" si="30"/>
        <v>0.15</v>
      </c>
      <c r="AI265" s="315">
        <f t="shared" si="31"/>
        <v>0.25</v>
      </c>
      <c r="AJ265" s="69">
        <f>IFERROR(IF(AND(AD264="Probabilidad",AD265="Probabilidad"),(AJ264-(+AJ264*AI265)),IF(AND(AD264="Impacto",AD265="Probabilidad"),(AJ263-(+AJ263*AI265)),IF(AD265="Impacto",AJ264,""))),"")</f>
        <v>0.216</v>
      </c>
      <c r="AK265" s="69">
        <f>IFERROR(IF(AND(AD264="Impacto",AD265="Impacto"),(AK264-(+AK264*AI265)),IF(AND(AD264="Probabilidad",AD265="Impacto"),(AK263-(+AK263*AI265)),IF(AD265="Probabilidad",AK264,""))),"")</f>
        <v>0.30000000000000004</v>
      </c>
      <c r="AL265" s="10" t="s">
        <v>66</v>
      </c>
      <c r="AM265" s="10" t="s">
        <v>67</v>
      </c>
      <c r="AN265" s="10" t="s">
        <v>80</v>
      </c>
      <c r="AO265" s="952"/>
      <c r="AP265" s="952"/>
      <c r="AQ265" s="968"/>
      <c r="AR265" s="952"/>
      <c r="AS265" s="952"/>
      <c r="AT265" s="968"/>
      <c r="AU265" s="968"/>
      <c r="AV265" s="968"/>
      <c r="AW265" s="803"/>
      <c r="AX265" s="805"/>
      <c r="AY265" s="805"/>
      <c r="AZ265" s="852"/>
      <c r="BA265" s="852"/>
      <c r="BB265" s="852"/>
      <c r="BC265" s="852"/>
      <c r="BD265" s="852"/>
      <c r="BE265" s="852"/>
      <c r="BF265" s="852"/>
      <c r="BG265" s="852"/>
      <c r="BH265" s="852"/>
      <c r="BI265" s="971"/>
      <c r="BJ265" s="805"/>
      <c r="BK265" s="805"/>
      <c r="BL265" s="1026"/>
    </row>
    <row r="266" spans="1:64" ht="70.5" x14ac:dyDescent="0.25">
      <c r="A266" s="1056"/>
      <c r="B266" s="1168"/>
      <c r="C266" s="1062"/>
      <c r="D266" s="1013"/>
      <c r="E266" s="946"/>
      <c r="F266" s="1016"/>
      <c r="G266" s="805"/>
      <c r="H266" s="803"/>
      <c r="I266" s="952"/>
      <c r="J266" s="983"/>
      <c r="K266" s="986"/>
      <c r="L266" s="852"/>
      <c r="M266" s="852"/>
      <c r="N266" s="805"/>
      <c r="O266" s="971"/>
      <c r="P266" s="803"/>
      <c r="Q266" s="955"/>
      <c r="R266" s="803"/>
      <c r="S266" s="955"/>
      <c r="T266" s="803"/>
      <c r="U266" s="955"/>
      <c r="V266" s="958"/>
      <c r="W266" s="955"/>
      <c r="X266" s="955"/>
      <c r="Y266" s="1002"/>
      <c r="Z266" s="68">
        <v>4</v>
      </c>
      <c r="AA266" s="385" t="s">
        <v>1056</v>
      </c>
      <c r="AB266" s="383" t="s">
        <v>170</v>
      </c>
      <c r="AC266" s="385" t="s">
        <v>906</v>
      </c>
      <c r="AD266" s="384" t="str">
        <f t="shared" si="28"/>
        <v>Probabilidad</v>
      </c>
      <c r="AE266" s="383" t="s">
        <v>64</v>
      </c>
      <c r="AF266" s="302">
        <f t="shared" si="29"/>
        <v>0.25</v>
      </c>
      <c r="AG266" s="383" t="s">
        <v>77</v>
      </c>
      <c r="AH266" s="302">
        <f t="shared" si="30"/>
        <v>0.15</v>
      </c>
      <c r="AI266" s="315">
        <f t="shared" si="31"/>
        <v>0.4</v>
      </c>
      <c r="AJ266" s="69">
        <f>IFERROR(IF(AND(AD265="Probabilidad",AD266="Probabilidad"),(AJ265-(+AJ265*AI266)),IF(AND(AD265="Impacto",AD266="Probabilidad"),(AJ264-(+AJ264*AI266)),IF(AD266="Impacto",AJ265,""))),"")</f>
        <v>0.12959999999999999</v>
      </c>
      <c r="AK266" s="69">
        <f>IFERROR(IF(AND(AD265="Impacto",AD266="Impacto"),(AK265-(+AK265*AI266)),IF(AND(AD265="Probabilidad",AD266="Impacto"),(AK264-(+AK264*AI266)),IF(AD266="Probabilidad",AK265,""))),"")</f>
        <v>0.30000000000000004</v>
      </c>
      <c r="AL266" s="10" t="s">
        <v>66</v>
      </c>
      <c r="AM266" s="10" t="s">
        <v>67</v>
      </c>
      <c r="AN266" s="10" t="s">
        <v>80</v>
      </c>
      <c r="AO266" s="952"/>
      <c r="AP266" s="952"/>
      <c r="AQ266" s="968"/>
      <c r="AR266" s="952"/>
      <c r="AS266" s="952"/>
      <c r="AT266" s="968"/>
      <c r="AU266" s="968"/>
      <c r="AV266" s="968"/>
      <c r="AW266" s="803"/>
      <c r="AX266" s="805"/>
      <c r="AY266" s="805"/>
      <c r="AZ266" s="852"/>
      <c r="BA266" s="852"/>
      <c r="BB266" s="852"/>
      <c r="BC266" s="852"/>
      <c r="BD266" s="852"/>
      <c r="BE266" s="852"/>
      <c r="BF266" s="852"/>
      <c r="BG266" s="852"/>
      <c r="BH266" s="852"/>
      <c r="BI266" s="971"/>
      <c r="BJ266" s="805"/>
      <c r="BK266" s="805"/>
      <c r="BL266" s="1026"/>
    </row>
    <row r="267" spans="1:64" x14ac:dyDescent="0.25">
      <c r="A267" s="1056"/>
      <c r="B267" s="1168"/>
      <c r="C267" s="1062"/>
      <c r="D267" s="1013"/>
      <c r="E267" s="946"/>
      <c r="F267" s="1016"/>
      <c r="G267" s="805"/>
      <c r="H267" s="803"/>
      <c r="I267" s="952"/>
      <c r="J267" s="983"/>
      <c r="K267" s="986"/>
      <c r="L267" s="852"/>
      <c r="M267" s="852"/>
      <c r="N267" s="805"/>
      <c r="O267" s="971"/>
      <c r="P267" s="803"/>
      <c r="Q267" s="955"/>
      <c r="R267" s="803"/>
      <c r="S267" s="955"/>
      <c r="T267" s="803"/>
      <c r="U267" s="955"/>
      <c r="V267" s="958"/>
      <c r="W267" s="955"/>
      <c r="X267" s="955"/>
      <c r="Y267" s="1002"/>
      <c r="Z267" s="68">
        <v>5</v>
      </c>
      <c r="AA267" s="309"/>
      <c r="AB267" s="383"/>
      <c r="AC267" s="385"/>
      <c r="AD267" s="384" t="str">
        <f t="shared" si="28"/>
        <v/>
      </c>
      <c r="AE267" s="383"/>
      <c r="AF267" s="302" t="str">
        <f t="shared" si="29"/>
        <v/>
      </c>
      <c r="AG267" s="383"/>
      <c r="AH267" s="302" t="str">
        <f t="shared" si="30"/>
        <v/>
      </c>
      <c r="AI267" s="315" t="str">
        <f t="shared" si="31"/>
        <v/>
      </c>
      <c r="AJ267" s="69" t="str">
        <f>IFERROR(IF(AND(AD266="Probabilidad",AD267="Probabilidad"),(AJ266-(+AJ266*AI267)),IF(AND(AD266="Impacto",AD267="Probabilidad"),(AJ265-(+AJ265*AI267)),IF(AD267="Impacto",AJ266,""))),"")</f>
        <v/>
      </c>
      <c r="AK267" s="69" t="str">
        <f>IFERROR(IF(AND(AD266="Impacto",AD267="Impacto"),(AK266-(+AK266*AI267)),IF(AND(AD266="Probabilidad",AD267="Impacto"),(AK265-(+AK265*AI267)),IF(AD267="Probabilidad",AK266,""))),"")</f>
        <v/>
      </c>
      <c r="AL267" s="19"/>
      <c r="AM267" s="19"/>
      <c r="AN267" s="19"/>
      <c r="AO267" s="952"/>
      <c r="AP267" s="952"/>
      <c r="AQ267" s="968"/>
      <c r="AR267" s="952"/>
      <c r="AS267" s="952"/>
      <c r="AT267" s="968"/>
      <c r="AU267" s="968"/>
      <c r="AV267" s="968"/>
      <c r="AW267" s="803"/>
      <c r="AX267" s="805"/>
      <c r="AY267" s="805"/>
      <c r="AZ267" s="852"/>
      <c r="BA267" s="852"/>
      <c r="BB267" s="852"/>
      <c r="BC267" s="852"/>
      <c r="BD267" s="852"/>
      <c r="BE267" s="852"/>
      <c r="BF267" s="852"/>
      <c r="BG267" s="852"/>
      <c r="BH267" s="852"/>
      <c r="BI267" s="971"/>
      <c r="BJ267" s="805"/>
      <c r="BK267" s="805"/>
      <c r="BL267" s="1026"/>
    </row>
    <row r="268" spans="1:64" ht="15.75" thickBot="1" x14ac:dyDescent="0.3">
      <c r="A268" s="1056"/>
      <c r="B268" s="1168"/>
      <c r="C268" s="1062"/>
      <c r="D268" s="1014"/>
      <c r="E268" s="947"/>
      <c r="F268" s="1017"/>
      <c r="G268" s="806"/>
      <c r="H268" s="847"/>
      <c r="I268" s="953"/>
      <c r="J268" s="984"/>
      <c r="K268" s="987"/>
      <c r="L268" s="960"/>
      <c r="M268" s="960"/>
      <c r="N268" s="806"/>
      <c r="O268" s="972"/>
      <c r="P268" s="847"/>
      <c r="Q268" s="956"/>
      <c r="R268" s="847"/>
      <c r="S268" s="956"/>
      <c r="T268" s="847"/>
      <c r="U268" s="956"/>
      <c r="V268" s="959"/>
      <c r="W268" s="956"/>
      <c r="X268" s="956"/>
      <c r="Y268" s="1003"/>
      <c r="Z268" s="60">
        <v>6</v>
      </c>
      <c r="AA268" s="387"/>
      <c r="AB268" s="388"/>
      <c r="AC268" s="387"/>
      <c r="AD268" s="389" t="str">
        <f t="shared" si="28"/>
        <v/>
      </c>
      <c r="AE268" s="388"/>
      <c r="AF268" s="303" t="str">
        <f t="shared" si="29"/>
        <v/>
      </c>
      <c r="AG268" s="388"/>
      <c r="AH268" s="303" t="str">
        <f t="shared" si="30"/>
        <v/>
      </c>
      <c r="AI268" s="61" t="str">
        <f t="shared" si="31"/>
        <v/>
      </c>
      <c r="AJ268" s="69" t="str">
        <f>IFERROR(IF(AND(AD267="Probabilidad",AD268="Probabilidad"),(AJ267-(+AJ267*AI268)),IF(AND(AD267="Impacto",AD268="Probabilidad"),(AJ266-(+AJ266*AI268)),IF(AD268="Impacto",AJ267,""))),"")</f>
        <v/>
      </c>
      <c r="AK268" s="69" t="str">
        <f>IFERROR(IF(AND(AD267="Impacto",AD268="Impacto"),(AK267-(+AK267*AI268)),IF(AND(AD267="Probabilidad",AD268="Impacto"),(AK266-(+AK266*AI268)),IF(AD268="Probabilidad",AK267,""))),"")</f>
        <v/>
      </c>
      <c r="AL268" s="20"/>
      <c r="AM268" s="20"/>
      <c r="AN268" s="20"/>
      <c r="AO268" s="953"/>
      <c r="AP268" s="953"/>
      <c r="AQ268" s="969"/>
      <c r="AR268" s="953"/>
      <c r="AS268" s="953"/>
      <c r="AT268" s="969"/>
      <c r="AU268" s="969"/>
      <c r="AV268" s="969"/>
      <c r="AW268" s="847"/>
      <c r="AX268" s="806"/>
      <c r="AY268" s="806"/>
      <c r="AZ268" s="960"/>
      <c r="BA268" s="960"/>
      <c r="BB268" s="960"/>
      <c r="BC268" s="960"/>
      <c r="BD268" s="960"/>
      <c r="BE268" s="960"/>
      <c r="BF268" s="960"/>
      <c r="BG268" s="960"/>
      <c r="BH268" s="960"/>
      <c r="BI268" s="972"/>
      <c r="BJ268" s="806"/>
      <c r="BK268" s="806"/>
      <c r="BL268" s="1027"/>
    </row>
    <row r="269" spans="1:64" ht="71.25" customHeight="1" thickBot="1" x14ac:dyDescent="0.3">
      <c r="A269" s="1056"/>
      <c r="B269" s="1168"/>
      <c r="C269" s="1062"/>
      <c r="D269" s="1012" t="s">
        <v>840</v>
      </c>
      <c r="E269" s="945" t="s">
        <v>127</v>
      </c>
      <c r="F269" s="1015">
        <v>2</v>
      </c>
      <c r="G269" s="804" t="s">
        <v>1049</v>
      </c>
      <c r="H269" s="802" t="s">
        <v>99</v>
      </c>
      <c r="I269" s="1028" t="s">
        <v>1062</v>
      </c>
      <c r="J269" s="982" t="s">
        <v>16</v>
      </c>
      <c r="K269" s="985" t="str">
        <f>CONCATENATE(" *",[26]Árbol_G!C285," *",[26]Árbol_G!E285," *",[26]Árbol_G!G285)</f>
        <v xml:space="preserve"> * * *</v>
      </c>
      <c r="L269" s="851" t="s">
        <v>1057</v>
      </c>
      <c r="M269" s="851" t="s">
        <v>1058</v>
      </c>
      <c r="N269" s="961"/>
      <c r="O269" s="964"/>
      <c r="P269" s="802" t="s">
        <v>62</v>
      </c>
      <c r="Q269" s="954">
        <f>IF(P269="Muy Alta",100%,IF(P269="Alta",80%,IF(P269="Media",60%,IF(P269="Baja",40%,IF(P269="Muy Baja",20%,"")))))</f>
        <v>0.6</v>
      </c>
      <c r="R269" s="802"/>
      <c r="S269" s="954" t="str">
        <f>IF(R269="Catastrófico",100%,IF(R269="Mayor",80%,IF(R269="Moderado",60%,IF(R269="Menor",40%,IF(R269="Leve",20%,"")))))</f>
        <v/>
      </c>
      <c r="T269" s="802" t="s">
        <v>9</v>
      </c>
      <c r="U269" s="954">
        <f>IF(T269="Catastrófico",100%,IF(T269="Mayor",80%,IF(T269="Moderado",60%,IF(T269="Menor",40%,IF(T269="Leve",20%,"")))))</f>
        <v>0.4</v>
      </c>
      <c r="V269" s="957" t="str">
        <f>IF(W269=100%,"Catastrófico",IF(W269=80%,"Mayor",IF(W269=60%,"Moderado",IF(W269=40%,"Menor",IF(W269=20%,"Leve","")))))</f>
        <v>Menor</v>
      </c>
      <c r="W269" s="954">
        <f>IF(AND(S269="",U269=""),"",MAX(S269,U269))</f>
        <v>0.4</v>
      </c>
      <c r="X269" s="954" t="str">
        <f>CONCATENATE(P269,V269)</f>
        <v>MediaMenor</v>
      </c>
      <c r="Y269" s="967" t="str">
        <f>IF(X269="Muy AltaLeve","Alto",IF(X269="Muy AltaMenor","Alto",IF(X269="Muy AltaModerado","Alto",IF(X269="Muy AltaMayor","Alto",IF(X269="Muy AltaCatastrófico","Extremo",IF(X269="AltaLeve","Moderado",IF(X269="AltaMenor","Moderado",IF(X269="AltaModerado","Alto",IF(X269="AltaMayor","Alto",IF(X269="AltaCatastrófico","Extremo",IF(X269="MediaLeve","Moderado",IF(X269="MediaMenor","Moderado",IF(X269="MediaModerado","Moderado",IF(X269="MediaMayor","Alto",IF(X269="MediaCatastrófico","Extremo",IF(X269="BajaLeve","Bajo",IF(X269="BajaMenor","Moderado",IF(X269="BajaModerado","Moderado",IF(X269="BajaMayor","Alto",IF(X269="BajaCatastrófico","Extremo",IF(X269="Muy BajaLeve","Bajo",IF(X269="Muy BajaMenor","Bajo",IF(X269="Muy BajaModerado","Moderado",IF(X269="Muy BajaMayor","Alto",IF(X269="Muy BajaCatastrófico","Extremo","")))))))))))))))))))))))))</f>
        <v>Moderado</v>
      </c>
      <c r="Z269" s="58">
        <v>1</v>
      </c>
      <c r="AA269" s="385" t="s">
        <v>1052</v>
      </c>
      <c r="AB269" s="381" t="s">
        <v>170</v>
      </c>
      <c r="AC269" s="385" t="s">
        <v>906</v>
      </c>
      <c r="AD269" s="382" t="str">
        <f t="shared" si="28"/>
        <v>Probabilidad</v>
      </c>
      <c r="AE269" s="381" t="s">
        <v>902</v>
      </c>
      <c r="AF269" s="301">
        <f t="shared" si="29"/>
        <v>0.25</v>
      </c>
      <c r="AG269" s="381" t="s">
        <v>77</v>
      </c>
      <c r="AH269" s="301">
        <f t="shared" si="30"/>
        <v>0.15</v>
      </c>
      <c r="AI269" s="300">
        <f t="shared" si="31"/>
        <v>0.4</v>
      </c>
      <c r="AJ269" s="59">
        <f>IFERROR(IF(AD269="Probabilidad",(Q269-(+Q269*AI269)),IF(AD269="Impacto",Q269,"")),"")</f>
        <v>0.36</v>
      </c>
      <c r="AK269" s="59">
        <f>IFERROR(IF(AD269="Impacto",(W269-(+W269*AI269)),IF(AD269="Probabilidad",W269,"")),"")</f>
        <v>0.4</v>
      </c>
      <c r="AL269" s="10" t="s">
        <v>66</v>
      </c>
      <c r="AM269" s="10" t="s">
        <v>67</v>
      </c>
      <c r="AN269" s="10" t="s">
        <v>80</v>
      </c>
      <c r="AO269" s="951">
        <f>Q269</f>
        <v>0.6</v>
      </c>
      <c r="AP269" s="951">
        <f>IF(AJ269="","",MIN(AJ269:AJ274))</f>
        <v>0.1512</v>
      </c>
      <c r="AQ269" s="967" t="str">
        <f>IFERROR(IF(AP269="","",IF(AP269&lt;=0.2,"Muy Baja",IF(AP269&lt;=0.4,"Baja",IF(AP269&lt;=0.6,"Media",IF(AP269&lt;=0.8,"Alta","Muy Alta"))))),"")</f>
        <v>Muy Baja</v>
      </c>
      <c r="AR269" s="951">
        <f>W269</f>
        <v>0.4</v>
      </c>
      <c r="AS269" s="951">
        <f>IF(AK269="","",MIN(AK269:AK274))</f>
        <v>0.30000000000000004</v>
      </c>
      <c r="AT269" s="967" t="str">
        <f>IFERROR(IF(AS269="","",IF(AS269&lt;=0.2,"Leve",IF(AS269&lt;=0.4,"Menor",IF(AS269&lt;=0.6,"Moderado",IF(AS269&lt;=0.8,"Mayor","Catastrófico"))))),"")</f>
        <v>Menor</v>
      </c>
      <c r="AU269" s="967" t="str">
        <f>Y269</f>
        <v>Moderado</v>
      </c>
      <c r="AV269" s="967" t="str">
        <f>IFERROR(IF(OR(AND(AQ269="Muy Baja",AT269="Leve"),AND(AQ269="Muy Baja",AT269="Menor"),AND(AQ269="Baja",AT269="Leve")),"Bajo",IF(OR(AND(AQ269="Muy baja",AT269="Moderado"),AND(AQ269="Baja",AT269="Menor"),AND(AQ269="Baja",AT269="Moderado"),AND(AQ269="Media",AT269="Leve"),AND(AQ269="Media",AT269="Menor"),AND(AQ269="Media",AT269="Moderado"),AND(AQ269="Alta",AT269="Leve"),AND(AQ269="Alta",AT269="Menor")),"Moderado",IF(OR(AND(AQ269="Muy Baja",AT269="Mayor"),AND(AQ269="Baja",AT269="Mayor"),AND(AQ269="Media",AT269="Mayor"),AND(AQ269="Alta",AT269="Moderado"),AND(AQ269="Alta",AT269="Mayor"),AND(AQ269="Muy Alta",AT269="Leve"),AND(AQ269="Muy Alta",AT269="Menor"),AND(AQ269="Muy Alta",AT269="Moderado"),AND(AQ269="Muy Alta",AT269="Mayor")),"Alto",IF(OR(AND(AQ269="Muy Baja",AT269="Catastrófico"),AND(AQ269="Baja",AT269="Catastrófico"),AND(AQ269="Media",AT269="Catastrófico"),AND(AQ269="Alta",AT269="Catastrófico"),AND(AQ269="Muy Alta",AT269="Catastrófico")),"Extremo","")))),"")</f>
        <v>Bajo</v>
      </c>
      <c r="AW269" s="802" t="s">
        <v>82</v>
      </c>
      <c r="AX269" s="851"/>
      <c r="AY269" s="851"/>
      <c r="AZ269" s="851"/>
      <c r="BA269" s="851"/>
      <c r="BB269" s="1037"/>
      <c r="BC269" s="851"/>
      <c r="BD269" s="851"/>
      <c r="BE269" s="1019"/>
      <c r="BF269" s="1019"/>
      <c r="BG269" s="1019"/>
      <c r="BH269" s="1019"/>
      <c r="BI269" s="1019"/>
      <c r="BJ269" s="851" t="s">
        <v>1676</v>
      </c>
      <c r="BK269" s="851"/>
      <c r="BL269" s="1048"/>
    </row>
    <row r="270" spans="1:64" ht="75.75" thickBot="1" x14ac:dyDescent="0.3">
      <c r="A270" s="1056"/>
      <c r="B270" s="1168"/>
      <c r="C270" s="1062"/>
      <c r="D270" s="1013"/>
      <c r="E270" s="946"/>
      <c r="F270" s="1016"/>
      <c r="G270" s="805"/>
      <c r="H270" s="803"/>
      <c r="I270" s="1029"/>
      <c r="J270" s="983"/>
      <c r="K270" s="986"/>
      <c r="L270" s="852"/>
      <c r="M270" s="852"/>
      <c r="N270" s="962"/>
      <c r="O270" s="965"/>
      <c r="P270" s="803"/>
      <c r="Q270" s="955"/>
      <c r="R270" s="803"/>
      <c r="S270" s="955"/>
      <c r="T270" s="803"/>
      <c r="U270" s="955"/>
      <c r="V270" s="958"/>
      <c r="W270" s="955"/>
      <c r="X270" s="955"/>
      <c r="Y270" s="968"/>
      <c r="Z270" s="68">
        <v>2</v>
      </c>
      <c r="AA270" s="385" t="s">
        <v>1054</v>
      </c>
      <c r="AB270" s="383" t="s">
        <v>170</v>
      </c>
      <c r="AC270" s="385" t="s">
        <v>1055</v>
      </c>
      <c r="AD270" s="70" t="str">
        <f>IF(OR(AE270="Preventivo",AE270="Detectivo"),"Probabilidad",IF(AE270="Correctivo","Impacto",""))</f>
        <v>Impacto</v>
      </c>
      <c r="AE270" s="19" t="s">
        <v>76</v>
      </c>
      <c r="AF270" s="302">
        <f t="shared" si="29"/>
        <v>0.1</v>
      </c>
      <c r="AG270" s="19" t="s">
        <v>77</v>
      </c>
      <c r="AH270" s="302">
        <f t="shared" si="30"/>
        <v>0.15</v>
      </c>
      <c r="AI270" s="315">
        <f t="shared" si="31"/>
        <v>0.25</v>
      </c>
      <c r="AJ270" s="71">
        <f>IFERROR(IF(AND(AD269="Probabilidad",AD270="Probabilidad"),(AJ269-(+AJ269*AI270)),IF(AD270="Probabilidad",(Q269-(+Q269*AI270)),IF(AD270="Impacto",AJ269,""))),"")</f>
        <v>0.36</v>
      </c>
      <c r="AK270" s="71">
        <f>IFERROR(IF(AND(AD269="Impacto",AD270="Impacto"),(AK269-(+AK269*AI270)),IF(AD270="Impacto",(W269-(+W269*AI270)),IF(AD270="Probabilidad",AK269,""))),"")</f>
        <v>0.30000000000000004</v>
      </c>
      <c r="AL270" s="10" t="s">
        <v>66</v>
      </c>
      <c r="AM270" s="10" t="s">
        <v>67</v>
      </c>
      <c r="AN270" s="10" t="s">
        <v>80</v>
      </c>
      <c r="AO270" s="952"/>
      <c r="AP270" s="952"/>
      <c r="AQ270" s="968"/>
      <c r="AR270" s="952"/>
      <c r="AS270" s="952"/>
      <c r="AT270" s="968"/>
      <c r="AU270" s="968"/>
      <c r="AV270" s="968"/>
      <c r="AW270" s="803"/>
      <c r="AX270" s="852"/>
      <c r="AY270" s="852"/>
      <c r="AZ270" s="852"/>
      <c r="BA270" s="852"/>
      <c r="BB270" s="1046"/>
      <c r="BC270" s="852"/>
      <c r="BD270" s="852"/>
      <c r="BE270" s="1020"/>
      <c r="BF270" s="1020"/>
      <c r="BG270" s="1020"/>
      <c r="BH270" s="1020"/>
      <c r="BI270" s="1020"/>
      <c r="BJ270" s="852"/>
      <c r="BK270" s="852"/>
      <c r="BL270" s="1041"/>
    </row>
    <row r="271" spans="1:64" ht="71.25" thickBot="1" x14ac:dyDescent="0.3">
      <c r="A271" s="1056"/>
      <c r="B271" s="1168"/>
      <c r="C271" s="1062"/>
      <c r="D271" s="1013"/>
      <c r="E271" s="946"/>
      <c r="F271" s="1016"/>
      <c r="G271" s="805"/>
      <c r="H271" s="803"/>
      <c r="I271" s="1029"/>
      <c r="J271" s="983"/>
      <c r="K271" s="986"/>
      <c r="L271" s="852"/>
      <c r="M271" s="852"/>
      <c r="N271" s="962"/>
      <c r="O271" s="965"/>
      <c r="P271" s="803"/>
      <c r="Q271" s="955"/>
      <c r="R271" s="803"/>
      <c r="S271" s="955"/>
      <c r="T271" s="803"/>
      <c r="U271" s="955"/>
      <c r="V271" s="958"/>
      <c r="W271" s="955"/>
      <c r="X271" s="955"/>
      <c r="Y271" s="968"/>
      <c r="Z271" s="68">
        <v>3</v>
      </c>
      <c r="AA271" s="385" t="s">
        <v>1059</v>
      </c>
      <c r="AB271" s="383" t="s">
        <v>170</v>
      </c>
      <c r="AC271" s="385" t="s">
        <v>1055</v>
      </c>
      <c r="AD271" s="384" t="str">
        <f>IF(OR(AE271="Preventivo",AE271="Detectivo"),"Probabilidad",IF(AE271="Correctivo","Impacto",""))</f>
        <v>Probabilidad</v>
      </c>
      <c r="AE271" s="383" t="s">
        <v>64</v>
      </c>
      <c r="AF271" s="302">
        <f t="shared" si="29"/>
        <v>0.25</v>
      </c>
      <c r="AG271" s="383" t="s">
        <v>77</v>
      </c>
      <c r="AH271" s="302">
        <f t="shared" si="30"/>
        <v>0.15</v>
      </c>
      <c r="AI271" s="315">
        <f t="shared" si="31"/>
        <v>0.4</v>
      </c>
      <c r="AJ271" s="69">
        <f>IFERROR(IF(AND(AD270="Probabilidad",AD271="Probabilidad"),(AJ270-(+AJ270*AI271)),IF(AND(AD270="Impacto",AD271="Probabilidad"),(AJ269-(+AJ269*AI271)),IF(AD271="Impacto",AJ270,""))),"")</f>
        <v>0.216</v>
      </c>
      <c r="AK271" s="69">
        <f>IFERROR(IF(AND(AD270="Impacto",AD271="Impacto"),(AK270-(+AK270*AI271)),IF(AND(AD270="Probabilidad",AD271="Impacto"),(AK269-(+AK269*AI271)),IF(AD271="Probabilidad",AK270,""))),"")</f>
        <v>0.30000000000000004</v>
      </c>
      <c r="AL271" s="10" t="s">
        <v>66</v>
      </c>
      <c r="AM271" s="10" t="s">
        <v>67</v>
      </c>
      <c r="AN271" s="10" t="s">
        <v>80</v>
      </c>
      <c r="AO271" s="952"/>
      <c r="AP271" s="952"/>
      <c r="AQ271" s="968"/>
      <c r="AR271" s="952"/>
      <c r="AS271" s="952"/>
      <c r="AT271" s="968"/>
      <c r="AU271" s="968"/>
      <c r="AV271" s="968"/>
      <c r="AW271" s="803"/>
      <c r="AX271" s="852"/>
      <c r="AY271" s="852"/>
      <c r="AZ271" s="852"/>
      <c r="BA271" s="852"/>
      <c r="BB271" s="1046"/>
      <c r="BC271" s="852"/>
      <c r="BD271" s="852"/>
      <c r="BE271" s="1020"/>
      <c r="BF271" s="1020"/>
      <c r="BG271" s="1020"/>
      <c r="BH271" s="1020"/>
      <c r="BI271" s="1020"/>
      <c r="BJ271" s="852"/>
      <c r="BK271" s="852"/>
      <c r="BL271" s="1041"/>
    </row>
    <row r="272" spans="1:64" ht="70.5" x14ac:dyDescent="0.25">
      <c r="A272" s="1056"/>
      <c r="B272" s="1168"/>
      <c r="C272" s="1062"/>
      <c r="D272" s="1013"/>
      <c r="E272" s="946"/>
      <c r="F272" s="1016"/>
      <c r="G272" s="805"/>
      <c r="H272" s="803"/>
      <c r="I272" s="1029"/>
      <c r="J272" s="983"/>
      <c r="K272" s="986"/>
      <c r="L272" s="852"/>
      <c r="M272" s="852"/>
      <c r="N272" s="962"/>
      <c r="O272" s="965"/>
      <c r="P272" s="803"/>
      <c r="Q272" s="955"/>
      <c r="R272" s="803"/>
      <c r="S272" s="955"/>
      <c r="T272" s="803"/>
      <c r="U272" s="955"/>
      <c r="V272" s="958"/>
      <c r="W272" s="955"/>
      <c r="X272" s="955"/>
      <c r="Y272" s="968"/>
      <c r="Z272" s="68">
        <v>4</v>
      </c>
      <c r="AA272" s="385" t="s">
        <v>1060</v>
      </c>
      <c r="AB272" s="383" t="s">
        <v>170</v>
      </c>
      <c r="AC272" s="385" t="s">
        <v>1055</v>
      </c>
      <c r="AD272" s="384" t="str">
        <f t="shared" si="28"/>
        <v>Probabilidad</v>
      </c>
      <c r="AE272" s="383" t="s">
        <v>75</v>
      </c>
      <c r="AF272" s="302">
        <f t="shared" si="29"/>
        <v>0.15</v>
      </c>
      <c r="AG272" s="383" t="s">
        <v>77</v>
      </c>
      <c r="AH272" s="302">
        <f t="shared" si="30"/>
        <v>0.15</v>
      </c>
      <c r="AI272" s="315">
        <f t="shared" si="31"/>
        <v>0.3</v>
      </c>
      <c r="AJ272" s="69">
        <f>IFERROR(IF(AND(AD271="Probabilidad",AD272="Probabilidad"),(AJ271-(+AJ271*AI272)),IF(AND(AD271="Impacto",AD272="Probabilidad"),(AJ270-(+AJ270*AI272)),IF(AD272="Impacto",AJ271,""))),"")</f>
        <v>0.1512</v>
      </c>
      <c r="AK272" s="69">
        <f>IFERROR(IF(AND(AD271="Impacto",AD272="Impacto"),(AK271-(+AK271*AI272)),IF(AND(AD271="Probabilidad",AD272="Impacto"),(AK270-(+AK270*AI272)),IF(AD272="Probabilidad",AK271,""))),"")</f>
        <v>0.30000000000000004</v>
      </c>
      <c r="AL272" s="10" t="s">
        <v>66</v>
      </c>
      <c r="AM272" s="10" t="s">
        <v>67</v>
      </c>
      <c r="AN272" s="10" t="s">
        <v>80</v>
      </c>
      <c r="AO272" s="952"/>
      <c r="AP272" s="952"/>
      <c r="AQ272" s="968"/>
      <c r="AR272" s="952"/>
      <c r="AS272" s="952"/>
      <c r="AT272" s="968"/>
      <c r="AU272" s="968"/>
      <c r="AV272" s="968"/>
      <c r="AW272" s="803"/>
      <c r="AX272" s="852"/>
      <c r="AY272" s="852"/>
      <c r="AZ272" s="852"/>
      <c r="BA272" s="852"/>
      <c r="BB272" s="1046"/>
      <c r="BC272" s="852"/>
      <c r="BD272" s="852"/>
      <c r="BE272" s="1020"/>
      <c r="BF272" s="1020"/>
      <c r="BG272" s="1020"/>
      <c r="BH272" s="1020"/>
      <c r="BI272" s="1020"/>
      <c r="BJ272" s="852"/>
      <c r="BK272" s="852"/>
      <c r="BL272" s="1041"/>
    </row>
    <row r="273" spans="1:64" x14ac:dyDescent="0.25">
      <c r="A273" s="1056"/>
      <c r="B273" s="1168"/>
      <c r="C273" s="1062"/>
      <c r="D273" s="1013"/>
      <c r="E273" s="946"/>
      <c r="F273" s="1016"/>
      <c r="G273" s="805"/>
      <c r="H273" s="803"/>
      <c r="I273" s="1029"/>
      <c r="J273" s="983"/>
      <c r="K273" s="986"/>
      <c r="L273" s="852"/>
      <c r="M273" s="852"/>
      <c r="N273" s="962"/>
      <c r="O273" s="965"/>
      <c r="P273" s="803"/>
      <c r="Q273" s="955"/>
      <c r="R273" s="803"/>
      <c r="S273" s="955"/>
      <c r="T273" s="803"/>
      <c r="U273" s="955"/>
      <c r="V273" s="958"/>
      <c r="W273" s="955"/>
      <c r="X273" s="955"/>
      <c r="Y273" s="968"/>
      <c r="Z273" s="68">
        <v>5</v>
      </c>
      <c r="AA273" s="306"/>
      <c r="AB273" s="383"/>
      <c r="AC273" s="385"/>
      <c r="AD273" s="384" t="str">
        <f t="shared" si="28"/>
        <v/>
      </c>
      <c r="AE273" s="383"/>
      <c r="AF273" s="302" t="str">
        <f t="shared" si="29"/>
        <v/>
      </c>
      <c r="AG273" s="383"/>
      <c r="AH273" s="302" t="str">
        <f t="shared" si="30"/>
        <v/>
      </c>
      <c r="AI273" s="315" t="str">
        <f t="shared" si="31"/>
        <v/>
      </c>
      <c r="AJ273" s="69" t="str">
        <f>IFERROR(IF(AND(AD272="Probabilidad",AD273="Probabilidad"),(AJ272-(+AJ272*AI273)),IF(AND(AD272="Impacto",AD273="Probabilidad"),(AJ271-(+AJ271*AI273)),IF(AD273="Impacto",AJ272,""))),"")</f>
        <v/>
      </c>
      <c r="AK273" s="69" t="str">
        <f>IFERROR(IF(AND(AD272="Impacto",AD273="Impacto"),(AK272-(+AK272*AI273)),IF(AND(AD272="Probabilidad",AD273="Impacto"),(AK271-(+AK271*AI273)),IF(AD273="Probabilidad",AK272,""))),"")</f>
        <v/>
      </c>
      <c r="AL273" s="19"/>
      <c r="AM273" s="19"/>
      <c r="AN273" s="19"/>
      <c r="AO273" s="952"/>
      <c r="AP273" s="952"/>
      <c r="AQ273" s="968"/>
      <c r="AR273" s="952"/>
      <c r="AS273" s="952"/>
      <c r="AT273" s="968"/>
      <c r="AU273" s="968"/>
      <c r="AV273" s="968"/>
      <c r="AW273" s="803"/>
      <c r="AX273" s="852"/>
      <c r="AY273" s="852"/>
      <c r="AZ273" s="852"/>
      <c r="BA273" s="852"/>
      <c r="BB273" s="1046"/>
      <c r="BC273" s="852"/>
      <c r="BD273" s="852"/>
      <c r="BE273" s="1020"/>
      <c r="BF273" s="1020"/>
      <c r="BG273" s="1020"/>
      <c r="BH273" s="1020"/>
      <c r="BI273" s="1020"/>
      <c r="BJ273" s="852"/>
      <c r="BK273" s="852"/>
      <c r="BL273" s="1041"/>
    </row>
    <row r="274" spans="1:64" ht="15.75" thickBot="1" x14ac:dyDescent="0.3">
      <c r="A274" s="1177"/>
      <c r="B274" s="943"/>
      <c r="C274" s="1178"/>
      <c r="D274" s="1014"/>
      <c r="E274" s="947"/>
      <c r="F274" s="1017"/>
      <c r="G274" s="806"/>
      <c r="H274" s="847"/>
      <c r="I274" s="1030"/>
      <c r="J274" s="984"/>
      <c r="K274" s="987"/>
      <c r="L274" s="960"/>
      <c r="M274" s="960"/>
      <c r="N274" s="963"/>
      <c r="O274" s="966"/>
      <c r="P274" s="847"/>
      <c r="Q274" s="956"/>
      <c r="R274" s="847"/>
      <c r="S274" s="956"/>
      <c r="T274" s="847"/>
      <c r="U274" s="956"/>
      <c r="V274" s="959"/>
      <c r="W274" s="956"/>
      <c r="X274" s="956"/>
      <c r="Y274" s="969"/>
      <c r="Z274" s="60">
        <v>6</v>
      </c>
      <c r="AA274" s="387"/>
      <c r="AB274" s="388"/>
      <c r="AC274" s="387"/>
      <c r="AD274" s="391" t="str">
        <f t="shared" si="28"/>
        <v/>
      </c>
      <c r="AE274" s="388"/>
      <c r="AF274" s="303" t="str">
        <f t="shared" si="29"/>
        <v/>
      </c>
      <c r="AG274" s="388"/>
      <c r="AH274" s="303" t="str">
        <f t="shared" si="30"/>
        <v/>
      </c>
      <c r="AI274" s="61" t="str">
        <f t="shared" si="31"/>
        <v/>
      </c>
      <c r="AJ274" s="69" t="str">
        <f>IFERROR(IF(AND(AD273="Probabilidad",AD274="Probabilidad"),(AJ273-(+AJ273*AI274)),IF(AND(AD273="Impacto",AD274="Probabilidad"),(AJ272-(+AJ272*AI274)),IF(AD274="Impacto",AJ273,""))),"")</f>
        <v/>
      </c>
      <c r="AK274" s="69" t="str">
        <f>IFERROR(IF(AND(AD273="Impacto",AD274="Impacto"),(AK273-(+AK273*AI274)),IF(AND(AD273="Probabilidad",AD274="Impacto"),(AK272-(+AK272*AI274)),IF(AD274="Probabilidad",AK273,""))),"")</f>
        <v/>
      </c>
      <c r="AL274" s="20"/>
      <c r="AM274" s="20"/>
      <c r="AN274" s="20"/>
      <c r="AO274" s="953"/>
      <c r="AP274" s="953"/>
      <c r="AQ274" s="969"/>
      <c r="AR274" s="953"/>
      <c r="AS274" s="953"/>
      <c r="AT274" s="969"/>
      <c r="AU274" s="969"/>
      <c r="AV274" s="969"/>
      <c r="AW274" s="847"/>
      <c r="AX274" s="960"/>
      <c r="AY274" s="960"/>
      <c r="AZ274" s="960"/>
      <c r="BA274" s="960"/>
      <c r="BB274" s="1047"/>
      <c r="BC274" s="960"/>
      <c r="BD274" s="960"/>
      <c r="BE274" s="1021"/>
      <c r="BF274" s="1021"/>
      <c r="BG274" s="1021"/>
      <c r="BH274" s="1021"/>
      <c r="BI274" s="1021"/>
      <c r="BJ274" s="960"/>
      <c r="BK274" s="960"/>
      <c r="BL274" s="1042"/>
    </row>
    <row r="275" spans="1:64" s="11" customFormat="1" ht="76.5" customHeight="1" thickBot="1" x14ac:dyDescent="0.3">
      <c r="A275" s="1180" t="s">
        <v>107</v>
      </c>
      <c r="B275" s="1182" t="s">
        <v>92</v>
      </c>
      <c r="C275" s="1061" t="s">
        <v>304</v>
      </c>
      <c r="D275" s="1012" t="s">
        <v>840</v>
      </c>
      <c r="E275" s="945" t="s">
        <v>128</v>
      </c>
      <c r="F275" s="1015">
        <v>1</v>
      </c>
      <c r="G275" s="804" t="s">
        <v>1677</v>
      </c>
      <c r="H275" s="802" t="s">
        <v>98</v>
      </c>
      <c r="I275" s="1018" t="s">
        <v>1678</v>
      </c>
      <c r="J275" s="982" t="s">
        <v>16</v>
      </c>
      <c r="K275" s="985" t="str">
        <f>CONCATENATE(" *",[27]Árbol_G!C279," *",[27]Árbol_G!E279," *",[27]Árbol_G!G279)</f>
        <v xml:space="preserve"> * * *</v>
      </c>
      <c r="L275" s="851" t="s">
        <v>1064</v>
      </c>
      <c r="M275" s="851" t="s">
        <v>1065</v>
      </c>
      <c r="N275" s="804"/>
      <c r="O275" s="970"/>
      <c r="P275" s="802" t="s">
        <v>72</v>
      </c>
      <c r="Q275" s="954">
        <f>IF(P275="Muy Alta",100%,IF(P275="Alta",80%,IF(P275="Media",60%,IF(P275="Baja",40%,IF(P275="Muy Baja",20%,"")))))</f>
        <v>0.8</v>
      </c>
      <c r="R275" s="802" t="s">
        <v>74</v>
      </c>
      <c r="S275" s="954">
        <f>IF(R275="Catastrófico",100%,IF(R275="Mayor",80%,IF(R275="Moderado",60%,IF(R275="Menor",40%,IF(R275="Leve",20%,"")))))</f>
        <v>0.2</v>
      </c>
      <c r="T275" s="802" t="s">
        <v>63</v>
      </c>
      <c r="U275" s="954">
        <f>IF(T275="Catastrófico",100%,IF(T275="Mayor",80%,IF(T275="Moderado",60%,IF(T275="Menor",40%,IF(T275="Leve",20%,"")))))</f>
        <v>1</v>
      </c>
      <c r="V275" s="957" t="str">
        <f>IF(W275=100%,"Catastrófico",IF(W275=80%,"Mayor",IF(W275=60%,"Moderado",IF(W275=40%,"Menor",IF(W275=20%,"Leve","")))))</f>
        <v>Catastrófico</v>
      </c>
      <c r="W275" s="954">
        <f>IF(AND(S275="",U275=""),"",MAX(S275,U275))</f>
        <v>1</v>
      </c>
      <c r="X275" s="954" t="str">
        <f>CONCATENATE(P275,V275)</f>
        <v>AltaCatastrófico</v>
      </c>
      <c r="Y275" s="1001" t="str">
        <f>IF(X275="Muy AltaLeve","Alto",IF(X275="Muy AltaMenor","Alto",IF(X275="Muy AltaModerado","Alto",IF(X275="Muy AltaMayor","Alto",IF(X275="Muy AltaCatastrófico","Extremo",IF(X275="AltaLeve","Moderado",IF(X275="AltaMenor","Moderado",IF(X275="AltaModerado","Alto",IF(X275="AltaMayor","Alto",IF(X275="AltaCatastrófico","Extremo",IF(X275="MediaLeve","Moderado",IF(X275="MediaMenor","Moderado",IF(X275="MediaModerado","Moderado",IF(X275="MediaMayor","Alto",IF(X275="MediaCatastrófico","Extremo",IF(X275="BajaLeve","Bajo",IF(X275="BajaMenor","Moderado",IF(X275="BajaModerado","Moderado",IF(X275="BajaMayor","Alto",IF(X275="BajaCatastrófico","Extremo",IF(X275="Muy BajaLeve","Bajo",IF(X275="Muy BajaMenor","Bajo",IF(X275="Muy BajaModerado","Moderado",IF(X275="Muy BajaMayor","Alto",IF(X275="Muy BajaCatastrófico","Extremo","")))))))))))))))))))))))))</f>
        <v>Extremo</v>
      </c>
      <c r="Z275" s="58">
        <v>1</v>
      </c>
      <c r="AA275" s="62" t="s">
        <v>1066</v>
      </c>
      <c r="AB275" s="381" t="s">
        <v>165</v>
      </c>
      <c r="AC275" s="385" t="s">
        <v>1067</v>
      </c>
      <c r="AD275" s="382" t="str">
        <f>IF(OR(AE275="Preventivo",AE275="Detectivo"),"Probabilidad",IF(AE275="Correctivo","Impacto",""))</f>
        <v>Probabilidad</v>
      </c>
      <c r="AE275" s="381" t="s">
        <v>907</v>
      </c>
      <c r="AF275" s="301">
        <f>IF(AE275="","",IF(AE275="Preventivo",25%,IF(AE275="Detectivo",15%,IF(AE275="Correctivo",10%))))</f>
        <v>0.15</v>
      </c>
      <c r="AG275" s="381" t="s">
        <v>65</v>
      </c>
      <c r="AH275" s="301">
        <f>IF(AG275="Automático",25%,IF(AG275="Manual",15%,""))</f>
        <v>0.25</v>
      </c>
      <c r="AI275" s="300">
        <f>IF(OR(AF275="",AH275=""),"",AF275+AH275)</f>
        <v>0.4</v>
      </c>
      <c r="AJ275" s="59">
        <f>IFERROR(IF(AD275="Probabilidad",(Q275-(+Q275*AI275)),IF(AD275="Impacto",Q275,"")),"")</f>
        <v>0.48</v>
      </c>
      <c r="AK275" s="59">
        <f>IFERROR(IF(AD275="Impacto",(W275-(W275*AI275)),IF(AD275="Probabilidad",W275,"")),"")</f>
        <v>1</v>
      </c>
      <c r="AL275" s="10" t="s">
        <v>66</v>
      </c>
      <c r="AM275" s="10" t="s">
        <v>67</v>
      </c>
      <c r="AN275" s="10" t="s">
        <v>80</v>
      </c>
      <c r="AO275" s="951">
        <f>Q275</f>
        <v>0.8</v>
      </c>
      <c r="AP275" s="951">
        <f>IF(AJ275="","",MIN(AJ275:AJ280))</f>
        <v>8.467199999999997E-2</v>
      </c>
      <c r="AQ275" s="967" t="str">
        <f>IFERROR(IF(AP275="","",IF(AP275&lt;=0.2,"Muy Baja",IF(AP275&lt;=0.4,"Baja",IF(AP275&lt;=0.6,"Media",IF(AP275&lt;=0.8,"Alta","Muy Alta"))))),"")</f>
        <v>Muy Baja</v>
      </c>
      <c r="AR275" s="951">
        <f>W275</f>
        <v>1</v>
      </c>
      <c r="AS275" s="951">
        <f>IF(AK275="","",MIN(AK275:AK280))</f>
        <v>0.75</v>
      </c>
      <c r="AT275" s="967" t="str">
        <f>IFERROR(IF(AS275="","",IF(AS275&lt;=0.2,"Leve",IF(AS275&lt;=0.4,"Menor",IF(AS275&lt;=0.6,"Moderado",IF(AS275&lt;=0.8,"Mayor","Catastrófico"))))),"")</f>
        <v>Mayor</v>
      </c>
      <c r="AU275" s="967" t="str">
        <f>Y275</f>
        <v>Extremo</v>
      </c>
      <c r="AV275" s="967" t="str">
        <f>IFERROR(IF(OR(AND(AQ275="Muy Baja",AT275="Leve"),AND(AQ275="Muy Baja",AT275="Menor"),AND(AQ275="Baja",AT275="Leve")),"Bajo",IF(OR(AND(AQ275="Muy baja",AT275="Moderado"),AND(AQ275="Baja",AT275="Menor"),AND(AQ275="Baja",AT275="Moderado"),AND(AQ275="Media",AT275="Leve"),AND(AQ275="Media",AT275="Menor"),AND(AQ275="Media",AT275="Moderado"),AND(AQ275="Alta",AT275="Leve"),AND(AQ275="Alta",AT275="Menor")),"Moderado",IF(OR(AND(AQ275="Muy Baja",AT275="Mayor"),AND(AQ275="Baja",AT275="Mayor"),AND(AQ275="Media",AT275="Mayor"),AND(AQ275="Alta",AT275="Moderado"),AND(AQ275="Alta",AT275="Mayor"),AND(AQ275="Muy Alta",AT275="Leve"),AND(AQ275="Muy Alta",AT275="Menor"),AND(AQ275="Muy Alta",AT275="Moderado"),AND(AQ275="Muy Alta",AT275="Mayor")),"Alto",IF(OR(AND(AQ275="Muy Baja",AT275="Catastrófico"),AND(AQ275="Baja",AT275="Catastrófico"),AND(AQ275="Media",AT275="Catastrófico"),AND(AQ275="Alta",AT275="Catastrófico"),AND(AQ275="Muy Alta",AT275="Catastrófico")),"Extremo","")))),"")</f>
        <v>Alto</v>
      </c>
      <c r="AW275" s="802" t="s">
        <v>167</v>
      </c>
      <c r="AX275" s="804" t="s">
        <v>1679</v>
      </c>
      <c r="AY275" s="804" t="s">
        <v>1680</v>
      </c>
      <c r="AZ275" s="804" t="s">
        <v>1068</v>
      </c>
      <c r="BA275" s="804" t="s">
        <v>1681</v>
      </c>
      <c r="BB275" s="1136" t="s">
        <v>1583</v>
      </c>
      <c r="BC275" s="861"/>
      <c r="BD275" s="855"/>
      <c r="BE275" s="855"/>
      <c r="BF275" s="1184"/>
      <c r="BG275" s="1187"/>
      <c r="BH275" s="855"/>
      <c r="BI275" s="1038"/>
      <c r="BJ275" s="861"/>
      <c r="BK275" s="861"/>
      <c r="BL275" s="1025"/>
    </row>
    <row r="276" spans="1:64" s="11" customFormat="1" ht="105.75" thickBot="1" x14ac:dyDescent="0.3">
      <c r="A276" s="1181"/>
      <c r="B276" s="1183"/>
      <c r="C276" s="1062"/>
      <c r="D276" s="1013"/>
      <c r="E276" s="946"/>
      <c r="F276" s="1016"/>
      <c r="G276" s="805"/>
      <c r="H276" s="803"/>
      <c r="I276" s="952"/>
      <c r="J276" s="983"/>
      <c r="K276" s="986"/>
      <c r="L276" s="852"/>
      <c r="M276" s="852"/>
      <c r="N276" s="805"/>
      <c r="O276" s="971"/>
      <c r="P276" s="803"/>
      <c r="Q276" s="955"/>
      <c r="R276" s="803"/>
      <c r="S276" s="955"/>
      <c r="T276" s="803"/>
      <c r="U276" s="955"/>
      <c r="V276" s="958"/>
      <c r="W276" s="955"/>
      <c r="X276" s="955"/>
      <c r="Y276" s="1002"/>
      <c r="Z276" s="68">
        <v>2</v>
      </c>
      <c r="AA276" s="385" t="s">
        <v>915</v>
      </c>
      <c r="AB276" s="383" t="s">
        <v>165</v>
      </c>
      <c r="AC276" s="385" t="s">
        <v>851</v>
      </c>
      <c r="AD276" s="384" t="str">
        <f t="shared" ref="AD276:AD339" si="32">IF(OR(AE276="Preventivo",AE276="Detectivo"),"Probabilidad",IF(AE276="Correctivo","Impacto",""))</f>
        <v>Probabilidad</v>
      </c>
      <c r="AE276" s="383" t="s">
        <v>907</v>
      </c>
      <c r="AF276" s="302">
        <f t="shared" ref="AF276:AF339" si="33">IF(AE276="","",IF(AE276="Preventivo",25%,IF(AE276="Detectivo",15%,IF(AE276="Correctivo",10%))))</f>
        <v>0.15</v>
      </c>
      <c r="AG276" s="383" t="s">
        <v>903</v>
      </c>
      <c r="AH276" s="302">
        <f t="shared" ref="AH276:AH339" si="34">IF(AG276="Automático",25%,IF(AG276="Manual",15%,""))</f>
        <v>0.15</v>
      </c>
      <c r="AI276" s="315">
        <f t="shared" ref="AI276:AI339" si="35">IF(OR(AF276="",AH276=""),"",AF276+AH276)</f>
        <v>0.3</v>
      </c>
      <c r="AJ276" s="69">
        <f>IFERROR(IF(AND(AD275="Probabilidad",AD276="Probabilidad"),(AJ275-(+AJ275*AI276)),IF(AD276="Probabilidad",(Q275-(+Q275*AI276)),IF(AD276="Impacto",AJ275,""))),"")</f>
        <v>0.33599999999999997</v>
      </c>
      <c r="AK276" s="69">
        <f>IFERROR(IF(AND(AD275="Impacto",AD276="Impacto"),(AK275-(+AK275*AI276)),IF(AD276="Impacto",(W275-(+W275*AI276)),IF(AD276="Probabilidad",AK275,""))),"")</f>
        <v>1</v>
      </c>
      <c r="AL276" s="10" t="s">
        <v>66</v>
      </c>
      <c r="AM276" s="10" t="s">
        <v>67</v>
      </c>
      <c r="AN276" s="10" t="s">
        <v>80</v>
      </c>
      <c r="AO276" s="952"/>
      <c r="AP276" s="952"/>
      <c r="AQ276" s="968"/>
      <c r="AR276" s="952"/>
      <c r="AS276" s="952"/>
      <c r="AT276" s="968"/>
      <c r="AU276" s="968"/>
      <c r="AV276" s="968"/>
      <c r="AW276" s="803"/>
      <c r="AX276" s="805"/>
      <c r="AY276" s="805"/>
      <c r="AZ276" s="805"/>
      <c r="BA276" s="805"/>
      <c r="BB276" s="805"/>
      <c r="BC276" s="805"/>
      <c r="BD276" s="852"/>
      <c r="BE276" s="852"/>
      <c r="BF276" s="1185"/>
      <c r="BG276" s="1035"/>
      <c r="BH276" s="852"/>
      <c r="BI276" s="971"/>
      <c r="BJ276" s="805"/>
      <c r="BK276" s="805"/>
      <c r="BL276" s="1026"/>
    </row>
    <row r="277" spans="1:64" s="11" customFormat="1" ht="120.75" thickBot="1" x14ac:dyDescent="0.3">
      <c r="A277" s="1181"/>
      <c r="B277" s="1183"/>
      <c r="C277" s="1062"/>
      <c r="D277" s="1013"/>
      <c r="E277" s="946"/>
      <c r="F277" s="1016"/>
      <c r="G277" s="805"/>
      <c r="H277" s="803"/>
      <c r="I277" s="952"/>
      <c r="J277" s="983"/>
      <c r="K277" s="986"/>
      <c r="L277" s="852"/>
      <c r="M277" s="852"/>
      <c r="N277" s="805"/>
      <c r="O277" s="971"/>
      <c r="P277" s="803"/>
      <c r="Q277" s="955"/>
      <c r="R277" s="803"/>
      <c r="S277" s="955"/>
      <c r="T277" s="803"/>
      <c r="U277" s="955"/>
      <c r="V277" s="958"/>
      <c r="W277" s="955"/>
      <c r="X277" s="955"/>
      <c r="Y277" s="1002"/>
      <c r="Z277" s="68">
        <v>3</v>
      </c>
      <c r="AA277" s="298" t="s">
        <v>943</v>
      </c>
      <c r="AB277" s="383" t="s">
        <v>170</v>
      </c>
      <c r="AC277" s="298" t="s">
        <v>944</v>
      </c>
      <c r="AD277" s="384" t="str">
        <f t="shared" si="32"/>
        <v>Probabilidad</v>
      </c>
      <c r="AE277" s="383" t="s">
        <v>902</v>
      </c>
      <c r="AF277" s="302">
        <f t="shared" si="33"/>
        <v>0.25</v>
      </c>
      <c r="AG277" s="383" t="s">
        <v>903</v>
      </c>
      <c r="AH277" s="302">
        <f t="shared" si="34"/>
        <v>0.15</v>
      </c>
      <c r="AI277" s="315">
        <f t="shared" si="35"/>
        <v>0.4</v>
      </c>
      <c r="AJ277" s="69">
        <f>IFERROR(IF(AND(AD276="Probabilidad",AD277="Probabilidad"),(AJ276-(+AJ276*AI277)),IF(AND(AD276="Impacto",AD277="Probabilidad"),(AJ275-(+AJ275*AI277)),IF(AD277="Impacto",AJ276,""))),"")</f>
        <v>0.20159999999999997</v>
      </c>
      <c r="AK277" s="69">
        <f>IFERROR(IF(AND(AD276="Impacto",AD277="Impacto"),(AK276-(+AK276*AI277)),IF(AND(AD276="Probabilidad",AD277="Impacto"),(AK275-(+AK275*AI277)),IF(AD277="Probabilidad",AK276,""))),"")</f>
        <v>1</v>
      </c>
      <c r="AL277" s="10" t="s">
        <v>66</v>
      </c>
      <c r="AM277" s="10" t="s">
        <v>67</v>
      </c>
      <c r="AN277" s="10" t="s">
        <v>80</v>
      </c>
      <c r="AO277" s="952"/>
      <c r="AP277" s="952"/>
      <c r="AQ277" s="968"/>
      <c r="AR277" s="952"/>
      <c r="AS277" s="952"/>
      <c r="AT277" s="968"/>
      <c r="AU277" s="968"/>
      <c r="AV277" s="968"/>
      <c r="AW277" s="803"/>
      <c r="AX277" s="805"/>
      <c r="AY277" s="805"/>
      <c r="AZ277" s="805"/>
      <c r="BA277" s="805"/>
      <c r="BB277" s="805"/>
      <c r="BC277" s="805"/>
      <c r="BD277" s="852"/>
      <c r="BE277" s="852"/>
      <c r="BF277" s="1185"/>
      <c r="BG277" s="1035"/>
      <c r="BH277" s="852"/>
      <c r="BI277" s="971"/>
      <c r="BJ277" s="805"/>
      <c r="BK277" s="805"/>
      <c r="BL277" s="1026"/>
    </row>
    <row r="278" spans="1:64" s="11" customFormat="1" ht="90.75" thickBot="1" x14ac:dyDescent="0.3">
      <c r="A278" s="1181"/>
      <c r="B278" s="1183"/>
      <c r="C278" s="1062"/>
      <c r="D278" s="1013"/>
      <c r="E278" s="946"/>
      <c r="F278" s="1016"/>
      <c r="G278" s="805"/>
      <c r="H278" s="803"/>
      <c r="I278" s="952"/>
      <c r="J278" s="983"/>
      <c r="K278" s="986"/>
      <c r="L278" s="852"/>
      <c r="M278" s="852"/>
      <c r="N278" s="805"/>
      <c r="O278" s="971"/>
      <c r="P278" s="803"/>
      <c r="Q278" s="955"/>
      <c r="R278" s="803"/>
      <c r="S278" s="955"/>
      <c r="T278" s="803"/>
      <c r="U278" s="955"/>
      <c r="V278" s="958"/>
      <c r="W278" s="955"/>
      <c r="X278" s="955"/>
      <c r="Y278" s="1002"/>
      <c r="Z278" s="68">
        <v>4</v>
      </c>
      <c r="AA278" s="62" t="s">
        <v>1070</v>
      </c>
      <c r="AB278" s="383" t="s">
        <v>170</v>
      </c>
      <c r="AC278" s="298" t="s">
        <v>944</v>
      </c>
      <c r="AD278" s="384" t="str">
        <f t="shared" si="32"/>
        <v>Impacto</v>
      </c>
      <c r="AE278" s="383" t="s">
        <v>908</v>
      </c>
      <c r="AF278" s="302">
        <f t="shared" si="33"/>
        <v>0.1</v>
      </c>
      <c r="AG278" s="383" t="s">
        <v>903</v>
      </c>
      <c r="AH278" s="302">
        <f t="shared" si="34"/>
        <v>0.15</v>
      </c>
      <c r="AI278" s="315">
        <f t="shared" si="35"/>
        <v>0.25</v>
      </c>
      <c r="AJ278" s="69">
        <f>IFERROR(IF(AND(AD277="Probabilidad",AD278="Probabilidad"),(AJ277-(+AJ277*AI278)),IF(AND(AD277="Impacto",AD278="Probabilidad"),(AJ276-(+AJ276*AI278)),IF(AD278="Impacto",AJ277,""))),"")</f>
        <v>0.20159999999999997</v>
      </c>
      <c r="AK278" s="69">
        <f>IFERROR(IF(AND(AD277="Impacto",AD278="Impacto"),(AK277-(+AK277*AI278)),IF(AND(AD277="Probabilidad",AD278="Impacto"),(AK276-(+AK276*AI278)),IF(AD278="Probabilidad",AK277,""))),"")</f>
        <v>0.75</v>
      </c>
      <c r="AL278" s="10" t="s">
        <v>66</v>
      </c>
      <c r="AM278" s="10" t="s">
        <v>67</v>
      </c>
      <c r="AN278" s="10" t="s">
        <v>80</v>
      </c>
      <c r="AO278" s="952"/>
      <c r="AP278" s="952"/>
      <c r="AQ278" s="968"/>
      <c r="AR278" s="952"/>
      <c r="AS278" s="952"/>
      <c r="AT278" s="968"/>
      <c r="AU278" s="968"/>
      <c r="AV278" s="968"/>
      <c r="AW278" s="803"/>
      <c r="AX278" s="805"/>
      <c r="AY278" s="805"/>
      <c r="AZ278" s="805"/>
      <c r="BA278" s="805"/>
      <c r="BB278" s="805"/>
      <c r="BC278" s="805"/>
      <c r="BD278" s="852"/>
      <c r="BE278" s="852"/>
      <c r="BF278" s="1185"/>
      <c r="BG278" s="1035"/>
      <c r="BH278" s="852"/>
      <c r="BI278" s="971"/>
      <c r="BJ278" s="805"/>
      <c r="BK278" s="805"/>
      <c r="BL278" s="1026"/>
    </row>
    <row r="279" spans="1:64" s="11" customFormat="1" ht="75.75" thickBot="1" x14ac:dyDescent="0.3">
      <c r="A279" s="1181"/>
      <c r="B279" s="1183"/>
      <c r="C279" s="1062"/>
      <c r="D279" s="1013"/>
      <c r="E279" s="946"/>
      <c r="F279" s="1016"/>
      <c r="G279" s="805"/>
      <c r="H279" s="803"/>
      <c r="I279" s="952"/>
      <c r="J279" s="983"/>
      <c r="K279" s="986"/>
      <c r="L279" s="852"/>
      <c r="M279" s="852"/>
      <c r="N279" s="805"/>
      <c r="O279" s="971"/>
      <c r="P279" s="803"/>
      <c r="Q279" s="955"/>
      <c r="R279" s="803"/>
      <c r="S279" s="955"/>
      <c r="T279" s="803"/>
      <c r="U279" s="955"/>
      <c r="V279" s="958"/>
      <c r="W279" s="955"/>
      <c r="X279" s="955"/>
      <c r="Y279" s="1002"/>
      <c r="Z279" s="68">
        <v>5</v>
      </c>
      <c r="AA279" s="385" t="s">
        <v>1071</v>
      </c>
      <c r="AB279" s="383" t="s">
        <v>170</v>
      </c>
      <c r="AC279" s="385" t="s">
        <v>921</v>
      </c>
      <c r="AD279" s="384" t="str">
        <f t="shared" si="32"/>
        <v>Probabilidad</v>
      </c>
      <c r="AE279" s="383" t="s">
        <v>907</v>
      </c>
      <c r="AF279" s="302">
        <f t="shared" si="33"/>
        <v>0.15</v>
      </c>
      <c r="AG279" s="383" t="s">
        <v>903</v>
      </c>
      <c r="AH279" s="302">
        <f t="shared" si="34"/>
        <v>0.15</v>
      </c>
      <c r="AI279" s="315">
        <f t="shared" si="35"/>
        <v>0.3</v>
      </c>
      <c r="AJ279" s="69">
        <f>IFERROR(IF(AND(AD278="Probabilidad",AD279="Probabilidad"),(AJ278-(+AJ278*AI279)),IF(AND(AD278="Impacto",AD279="Probabilidad"),(AJ277-(+AJ277*AI279)),IF(AD279="Impacto",AJ278,""))),"")</f>
        <v>0.14111999999999997</v>
      </c>
      <c r="AK279" s="69">
        <f>IFERROR(IF(AND(AD278="Impacto",AD279="Impacto"),(AK278-(+AK278*AI279)),IF(AND(AD278="Probabilidad",AD279="Impacto"),(AK277-(+AK277*AI279)),IF(AD279="Probabilidad",AK278,""))),"")</f>
        <v>0.75</v>
      </c>
      <c r="AL279" s="10" t="s">
        <v>66</v>
      </c>
      <c r="AM279" s="10" t="s">
        <v>67</v>
      </c>
      <c r="AN279" s="10" t="s">
        <v>80</v>
      </c>
      <c r="AO279" s="952"/>
      <c r="AP279" s="952"/>
      <c r="AQ279" s="968"/>
      <c r="AR279" s="952"/>
      <c r="AS279" s="952"/>
      <c r="AT279" s="968"/>
      <c r="AU279" s="968"/>
      <c r="AV279" s="968"/>
      <c r="AW279" s="803"/>
      <c r="AX279" s="805"/>
      <c r="AY279" s="805"/>
      <c r="AZ279" s="805"/>
      <c r="BA279" s="805"/>
      <c r="BB279" s="805"/>
      <c r="BC279" s="805"/>
      <c r="BD279" s="852"/>
      <c r="BE279" s="852"/>
      <c r="BF279" s="1185"/>
      <c r="BG279" s="1035"/>
      <c r="BH279" s="852"/>
      <c r="BI279" s="971"/>
      <c r="BJ279" s="805"/>
      <c r="BK279" s="805"/>
      <c r="BL279" s="1026"/>
    </row>
    <row r="280" spans="1:64" s="11" customFormat="1" ht="90.75" thickBot="1" x14ac:dyDescent="0.3">
      <c r="A280" s="1181"/>
      <c r="B280" s="1183"/>
      <c r="C280" s="1062"/>
      <c r="D280" s="1014"/>
      <c r="E280" s="947"/>
      <c r="F280" s="1017"/>
      <c r="G280" s="806"/>
      <c r="H280" s="847"/>
      <c r="I280" s="953"/>
      <c r="J280" s="984"/>
      <c r="K280" s="987"/>
      <c r="L280" s="960"/>
      <c r="M280" s="960"/>
      <c r="N280" s="806"/>
      <c r="O280" s="972"/>
      <c r="P280" s="847"/>
      <c r="Q280" s="956"/>
      <c r="R280" s="847"/>
      <c r="S280" s="956"/>
      <c r="T280" s="847"/>
      <c r="U280" s="956"/>
      <c r="V280" s="959"/>
      <c r="W280" s="956"/>
      <c r="X280" s="956"/>
      <c r="Y280" s="1003"/>
      <c r="Z280" s="60">
        <v>6</v>
      </c>
      <c r="AA280" s="385" t="s">
        <v>1072</v>
      </c>
      <c r="AB280" s="388" t="s">
        <v>170</v>
      </c>
      <c r="AC280" s="385" t="s">
        <v>921</v>
      </c>
      <c r="AD280" s="389" t="str">
        <f t="shared" si="32"/>
        <v>Probabilidad</v>
      </c>
      <c r="AE280" s="388" t="s">
        <v>902</v>
      </c>
      <c r="AF280" s="303">
        <f t="shared" si="33"/>
        <v>0.25</v>
      </c>
      <c r="AG280" s="388" t="s">
        <v>903</v>
      </c>
      <c r="AH280" s="303">
        <f t="shared" si="34"/>
        <v>0.15</v>
      </c>
      <c r="AI280" s="61">
        <f t="shared" si="35"/>
        <v>0.4</v>
      </c>
      <c r="AJ280" s="69">
        <f>IFERROR(IF(AND(AD279="Probabilidad",AD280="Probabilidad"),(AJ279-(+AJ279*AI280)),IF(AND(AD279="Impacto",AD280="Probabilidad"),(AJ278-(+AJ278*AI280)),IF(AD280="Impacto",AJ279,""))),"")</f>
        <v>8.467199999999997E-2</v>
      </c>
      <c r="AK280" s="69">
        <f>IFERROR(IF(AND(AD279="Impacto",AD280="Impacto"),(AK279-(+AK279*AI280)),IF(AND(AD279="Probabilidad",AD280="Impacto"),(AK278-(+AK278*AI280)),IF(AD280="Probabilidad",AK279,""))),"")</f>
        <v>0.75</v>
      </c>
      <c r="AL280" s="10" t="s">
        <v>66</v>
      </c>
      <c r="AM280" s="10" t="s">
        <v>67</v>
      </c>
      <c r="AN280" s="10" t="s">
        <v>80</v>
      </c>
      <c r="AO280" s="953"/>
      <c r="AP280" s="953"/>
      <c r="AQ280" s="969"/>
      <c r="AR280" s="953"/>
      <c r="AS280" s="953"/>
      <c r="AT280" s="969"/>
      <c r="AU280" s="969"/>
      <c r="AV280" s="969"/>
      <c r="AW280" s="847"/>
      <c r="AX280" s="806"/>
      <c r="AY280" s="806"/>
      <c r="AZ280" s="806"/>
      <c r="BA280" s="806"/>
      <c r="BB280" s="806"/>
      <c r="BC280" s="806"/>
      <c r="BD280" s="960"/>
      <c r="BE280" s="960"/>
      <c r="BF280" s="1186"/>
      <c r="BG280" s="1036"/>
      <c r="BH280" s="960"/>
      <c r="BI280" s="972"/>
      <c r="BJ280" s="806"/>
      <c r="BK280" s="806"/>
      <c r="BL280" s="1027"/>
    </row>
    <row r="281" spans="1:64" s="11" customFormat="1" ht="76.5" customHeight="1" thickBot="1" x14ac:dyDescent="0.3">
      <c r="A281" s="1181"/>
      <c r="B281" s="1183"/>
      <c r="C281" s="1062"/>
      <c r="D281" s="1012" t="s">
        <v>840</v>
      </c>
      <c r="E281" s="945" t="s">
        <v>128</v>
      </c>
      <c r="F281" s="1015">
        <v>2</v>
      </c>
      <c r="G281" s="804" t="s">
        <v>1063</v>
      </c>
      <c r="H281" s="802" t="s">
        <v>99</v>
      </c>
      <c r="I281" s="1028" t="s">
        <v>1682</v>
      </c>
      <c r="J281" s="982" t="s">
        <v>16</v>
      </c>
      <c r="K281" s="985" t="str">
        <f>CONCATENATE(" *",[27]Árbol_G!C297," *",[27]Árbol_G!E297," *",[27]Árbol_G!G297)</f>
        <v xml:space="preserve"> * * *</v>
      </c>
      <c r="L281" s="851" t="s">
        <v>1073</v>
      </c>
      <c r="M281" s="851" t="s">
        <v>1074</v>
      </c>
      <c r="N281" s="961"/>
      <c r="O281" s="964"/>
      <c r="P281" s="802" t="s">
        <v>72</v>
      </c>
      <c r="Q281" s="954">
        <f>IF(P281="Muy Alta",100%,IF(P281="Alta",80%,IF(P281="Media",60%,IF(P281="Baja",40%,IF(P281="Muy Baja",20%,"")))))</f>
        <v>0.8</v>
      </c>
      <c r="R281" s="802" t="s">
        <v>74</v>
      </c>
      <c r="S281" s="954">
        <f>IF(R281="Catastrófico",100%,IF(R281="Mayor",80%,IF(R281="Moderado",60%,IF(R281="Menor",40%,IF(R281="Leve",20%,"")))))</f>
        <v>0.2</v>
      </c>
      <c r="T281" s="802" t="s">
        <v>11</v>
      </c>
      <c r="U281" s="954">
        <f>IF(T281="Catastrófico",100%,IF(T281="Mayor",80%,IF(T281="Moderado",60%,IF(T281="Menor",40%,IF(T281="Leve",20%,"")))))</f>
        <v>0.8</v>
      </c>
      <c r="V281" s="957" t="str">
        <f>IF(W281=100%,"Catastrófico",IF(W281=80%,"Mayor",IF(W281=60%,"Moderado",IF(W281=40%,"Menor",IF(W281=20%,"Leve","")))))</f>
        <v>Mayor</v>
      </c>
      <c r="W281" s="954">
        <f>IF(AND(S281="",U281=""),"",MAX(S281,U281))</f>
        <v>0.8</v>
      </c>
      <c r="X281" s="954" t="str">
        <f>CONCATENATE(P281,V281)</f>
        <v>AltaMayor</v>
      </c>
      <c r="Y281" s="967" t="str">
        <f>IF(X281="Muy AltaLeve","Alto",IF(X281="Muy AltaMenor","Alto",IF(X281="Muy AltaModerado","Alto",IF(X281="Muy AltaMayor","Alto",IF(X281="Muy AltaCatastrófico","Extremo",IF(X281="AltaLeve","Moderado",IF(X281="AltaMenor","Moderado",IF(X281="AltaModerado","Alto",IF(X281="AltaMayor","Alto",IF(X281="AltaCatastrófico","Extremo",IF(X281="MediaLeve","Moderado",IF(X281="MediaMenor","Moderado",IF(X281="MediaModerado","Moderado",IF(X281="MediaMayor","Alto",IF(X281="MediaCatastrófico","Extremo",IF(X281="BajaLeve","Bajo",IF(X281="BajaMenor","Moderado",IF(X281="BajaModerado","Moderado",IF(X281="BajaMayor","Alto",IF(X281="BajaCatastrófico","Extremo",IF(X281="Muy BajaLeve","Bajo",IF(X281="Muy BajaMenor","Bajo",IF(X281="Muy BajaModerado","Moderado",IF(X281="Muy BajaMayor","Alto",IF(X281="Muy BajaCatastrófico","Extremo","")))))))))))))))))))))))))</f>
        <v>Alto</v>
      </c>
      <c r="Z281" s="58">
        <v>1</v>
      </c>
      <c r="AA281" s="87" t="s">
        <v>1075</v>
      </c>
      <c r="AB281" s="381" t="s">
        <v>170</v>
      </c>
      <c r="AC281" s="385" t="s">
        <v>939</v>
      </c>
      <c r="AD281" s="382" t="str">
        <f t="shared" si="32"/>
        <v>Probabilidad</v>
      </c>
      <c r="AE281" s="381" t="s">
        <v>907</v>
      </c>
      <c r="AF281" s="301">
        <f t="shared" si="33"/>
        <v>0.15</v>
      </c>
      <c r="AG281" s="381" t="s">
        <v>903</v>
      </c>
      <c r="AH281" s="301">
        <f t="shared" si="34"/>
        <v>0.15</v>
      </c>
      <c r="AI281" s="300">
        <f t="shared" si="35"/>
        <v>0.3</v>
      </c>
      <c r="AJ281" s="59">
        <f>IFERROR(IF(AD281="Probabilidad",(Q281-(+Q281*AI281)),IF(AD281="Impacto",Q281,"")),"")</f>
        <v>0.56000000000000005</v>
      </c>
      <c r="AK281" s="59">
        <f>IFERROR(IF(AD281="Impacto",(W281-(+W281*AI281)),IF(AD281="Probabilidad",W281,"")),"")</f>
        <v>0.8</v>
      </c>
      <c r="AL281" s="10" t="s">
        <v>66</v>
      </c>
      <c r="AM281" s="10" t="s">
        <v>67</v>
      </c>
      <c r="AN281" s="10" t="s">
        <v>80</v>
      </c>
      <c r="AO281" s="951">
        <f>Q281</f>
        <v>0.8</v>
      </c>
      <c r="AP281" s="951">
        <f>IF(AJ281="","",MIN(AJ281:AJ286))</f>
        <v>0.16464000000000001</v>
      </c>
      <c r="AQ281" s="967" t="str">
        <f>IFERROR(IF(AP281="","",IF(AP281&lt;=0.2,"Muy Baja",IF(AP281&lt;=0.4,"Baja",IF(AP281&lt;=0.6,"Media",IF(AP281&lt;=0.8,"Alta","Muy Alta"))))),"")</f>
        <v>Muy Baja</v>
      </c>
      <c r="AR281" s="951">
        <f>W281</f>
        <v>0.8</v>
      </c>
      <c r="AS281" s="951">
        <f>IF(AK281="","",MIN(AK281:AK286))</f>
        <v>0.60000000000000009</v>
      </c>
      <c r="AT281" s="967" t="str">
        <f>IFERROR(IF(AS281="","",IF(AS281&lt;=0.2,"Leve",IF(AS281&lt;=0.4,"Menor",IF(AS281&lt;=0.6,"Moderado",IF(AS281&lt;=0.8,"Mayor","Catastrófico"))))),"")</f>
        <v>Moderado</v>
      </c>
      <c r="AU281" s="967" t="str">
        <f>Y281</f>
        <v>Alto</v>
      </c>
      <c r="AV281" s="967" t="str">
        <f>IFERROR(IF(OR(AND(AQ281="Muy Baja",AT281="Leve"),AND(AQ281="Muy Baja",AT281="Menor"),AND(AQ281="Baja",AT281="Leve")),"Bajo",IF(OR(AND(AQ281="Muy baja",AT281="Moderado"),AND(AQ281="Baja",AT281="Menor"),AND(AQ281="Baja",AT281="Moderado"),AND(AQ281="Media",AT281="Leve"),AND(AQ281="Media",AT281="Menor"),AND(AQ281="Media",AT281="Moderado"),AND(AQ281="Alta",AT281="Leve"),AND(AQ281="Alta",AT281="Menor")),"Moderado",IF(OR(AND(AQ281="Muy Baja",AT281="Mayor"),AND(AQ281="Baja",AT281="Mayor"),AND(AQ281="Media",AT281="Mayor"),AND(AQ281="Alta",AT281="Moderado"),AND(AQ281="Alta",AT281="Mayor"),AND(AQ281="Muy Alta",AT281="Leve"),AND(AQ281="Muy Alta",AT281="Menor"),AND(AQ281="Muy Alta",AT281="Moderado"),AND(AQ281="Muy Alta",AT281="Mayor")),"Alto",IF(OR(AND(AQ281="Muy Baja",AT281="Catastrófico"),AND(AQ281="Baja",AT281="Catastrófico"),AND(AQ281="Media",AT281="Catastrófico"),AND(AQ281="Alta",AT281="Catastrófico"),AND(AQ281="Muy Alta",AT281="Catastrófico")),"Extremo","")))),"")</f>
        <v>Moderado</v>
      </c>
      <c r="AW281" s="802" t="s">
        <v>167</v>
      </c>
      <c r="AX281" s="804" t="s">
        <v>1683</v>
      </c>
      <c r="AY281" s="804" t="s">
        <v>1684</v>
      </c>
      <c r="AZ281" s="804" t="s">
        <v>1068</v>
      </c>
      <c r="BA281" s="804" t="s">
        <v>1685</v>
      </c>
      <c r="BB281" s="1136" t="s">
        <v>1686</v>
      </c>
      <c r="BC281" s="861"/>
      <c r="BD281" s="855"/>
      <c r="BE281" s="1039"/>
      <c r="BF281" s="1188"/>
      <c r="BG281" s="1191"/>
      <c r="BH281" s="1039"/>
      <c r="BI281" s="1039"/>
      <c r="BJ281" s="861"/>
      <c r="BK281" s="861"/>
      <c r="BL281" s="1025"/>
    </row>
    <row r="282" spans="1:64" s="11" customFormat="1" ht="105.75" thickBot="1" x14ac:dyDescent="0.3">
      <c r="A282" s="1181"/>
      <c r="B282" s="1183"/>
      <c r="C282" s="1062"/>
      <c r="D282" s="1013"/>
      <c r="E282" s="946"/>
      <c r="F282" s="1016"/>
      <c r="G282" s="805"/>
      <c r="H282" s="803"/>
      <c r="I282" s="1029"/>
      <c r="J282" s="983"/>
      <c r="K282" s="986"/>
      <c r="L282" s="852"/>
      <c r="M282" s="852"/>
      <c r="N282" s="962"/>
      <c r="O282" s="965"/>
      <c r="P282" s="803"/>
      <c r="Q282" s="955"/>
      <c r="R282" s="803"/>
      <c r="S282" s="955"/>
      <c r="T282" s="803"/>
      <c r="U282" s="955"/>
      <c r="V282" s="958"/>
      <c r="W282" s="955"/>
      <c r="X282" s="955"/>
      <c r="Y282" s="968"/>
      <c r="Z282" s="68">
        <v>2</v>
      </c>
      <c r="AA282" s="80" t="s">
        <v>1076</v>
      </c>
      <c r="AB282" s="383" t="s">
        <v>170</v>
      </c>
      <c r="AC282" s="385" t="s">
        <v>939</v>
      </c>
      <c r="AD282" s="70" t="str">
        <f>IF(OR(AE282="Preventivo",AE282="Detectivo"),"Probabilidad",IF(AE282="Correctivo","Impacto",""))</f>
        <v>Probabilidad</v>
      </c>
      <c r="AE282" s="19" t="s">
        <v>907</v>
      </c>
      <c r="AF282" s="302">
        <f t="shared" si="33"/>
        <v>0.15</v>
      </c>
      <c r="AG282" s="19" t="s">
        <v>903</v>
      </c>
      <c r="AH282" s="302">
        <f t="shared" si="34"/>
        <v>0.15</v>
      </c>
      <c r="AI282" s="315">
        <f t="shared" si="35"/>
        <v>0.3</v>
      </c>
      <c r="AJ282" s="71">
        <f>IFERROR(IF(AND(AD281="Probabilidad",AD282="Probabilidad"),(AJ281-(+AJ281*AI282)),IF(AD282="Probabilidad",(Q281-(+Q281*AI282)),IF(AD282="Impacto",AJ281,""))),"")</f>
        <v>0.39200000000000002</v>
      </c>
      <c r="AK282" s="71">
        <f>IFERROR(IF(AND(AD281="Impacto",AD282="Impacto"),(AK281-(+AK281*AI282)),IF(AD282="Impacto",(W281-(+W281*AI282)),IF(AD282="Probabilidad",AK281,""))),"")</f>
        <v>0.8</v>
      </c>
      <c r="AL282" s="10" t="s">
        <v>66</v>
      </c>
      <c r="AM282" s="10" t="s">
        <v>67</v>
      </c>
      <c r="AN282" s="10" t="s">
        <v>80</v>
      </c>
      <c r="AO282" s="952"/>
      <c r="AP282" s="952"/>
      <c r="AQ282" s="968"/>
      <c r="AR282" s="952"/>
      <c r="AS282" s="952"/>
      <c r="AT282" s="968"/>
      <c r="AU282" s="968"/>
      <c r="AV282" s="968"/>
      <c r="AW282" s="803"/>
      <c r="AX282" s="805"/>
      <c r="AY282" s="805"/>
      <c r="AZ282" s="805"/>
      <c r="BA282" s="805"/>
      <c r="BB282" s="805"/>
      <c r="BC282" s="805"/>
      <c r="BD282" s="852"/>
      <c r="BE282" s="1020"/>
      <c r="BF282" s="1189"/>
      <c r="BG282" s="1192"/>
      <c r="BH282" s="1020"/>
      <c r="BI282" s="1020"/>
      <c r="BJ282" s="805"/>
      <c r="BK282" s="805"/>
      <c r="BL282" s="1026"/>
    </row>
    <row r="283" spans="1:64" s="11" customFormat="1" ht="105.75" thickBot="1" x14ac:dyDescent="0.3">
      <c r="A283" s="1181"/>
      <c r="B283" s="1183"/>
      <c r="C283" s="1062"/>
      <c r="D283" s="1013"/>
      <c r="E283" s="946"/>
      <c r="F283" s="1016"/>
      <c r="G283" s="805"/>
      <c r="H283" s="803"/>
      <c r="I283" s="1029"/>
      <c r="J283" s="983"/>
      <c r="K283" s="986"/>
      <c r="L283" s="852"/>
      <c r="M283" s="852"/>
      <c r="N283" s="962"/>
      <c r="O283" s="965"/>
      <c r="P283" s="803"/>
      <c r="Q283" s="955"/>
      <c r="R283" s="803"/>
      <c r="S283" s="955"/>
      <c r="T283" s="803"/>
      <c r="U283" s="955"/>
      <c r="V283" s="958"/>
      <c r="W283" s="955"/>
      <c r="X283" s="955"/>
      <c r="Y283" s="968"/>
      <c r="Z283" s="68">
        <v>3</v>
      </c>
      <c r="AA283" s="80" t="s">
        <v>1076</v>
      </c>
      <c r="AB283" s="383" t="s">
        <v>170</v>
      </c>
      <c r="AC283" s="385" t="s">
        <v>939</v>
      </c>
      <c r="AD283" s="384" t="str">
        <f>IF(OR(AE283="Preventivo",AE283="Detectivo"),"Probabilidad",IF(AE283="Correctivo","Impacto",""))</f>
        <v>Impacto</v>
      </c>
      <c r="AE283" s="383" t="s">
        <v>908</v>
      </c>
      <c r="AF283" s="302">
        <f t="shared" si="33"/>
        <v>0.1</v>
      </c>
      <c r="AG283" s="383" t="s">
        <v>903</v>
      </c>
      <c r="AH283" s="302">
        <f t="shared" si="34"/>
        <v>0.15</v>
      </c>
      <c r="AI283" s="315">
        <f t="shared" si="35"/>
        <v>0.25</v>
      </c>
      <c r="AJ283" s="69">
        <f>IFERROR(IF(AND(AD282="Probabilidad",AD283="Probabilidad"),(AJ282-(+AJ282*AI283)),IF(AND(AD282="Impacto",AD283="Probabilidad"),(AJ281-(+AJ281*AI283)),IF(AD283="Impacto",AJ282,""))),"")</f>
        <v>0.39200000000000002</v>
      </c>
      <c r="AK283" s="69">
        <f>IFERROR(IF(AND(AD282="Impacto",AD283="Impacto"),(AK282-(+AK282*AI283)),IF(AND(AD282="Probabilidad",AD283="Impacto"),(AK281-(+AK281*AI283)),IF(AD283="Probabilidad",AK282,""))),"")</f>
        <v>0.60000000000000009</v>
      </c>
      <c r="AL283" s="10" t="s">
        <v>66</v>
      </c>
      <c r="AM283" s="10" t="s">
        <v>67</v>
      </c>
      <c r="AN283" s="10" t="s">
        <v>80</v>
      </c>
      <c r="AO283" s="952"/>
      <c r="AP283" s="952"/>
      <c r="AQ283" s="968"/>
      <c r="AR283" s="952"/>
      <c r="AS283" s="952"/>
      <c r="AT283" s="968"/>
      <c r="AU283" s="968"/>
      <c r="AV283" s="968"/>
      <c r="AW283" s="803"/>
      <c r="AX283" s="805"/>
      <c r="AY283" s="805"/>
      <c r="AZ283" s="805"/>
      <c r="BA283" s="805"/>
      <c r="BB283" s="805"/>
      <c r="BC283" s="805"/>
      <c r="BD283" s="852"/>
      <c r="BE283" s="1020"/>
      <c r="BF283" s="1189"/>
      <c r="BG283" s="1192"/>
      <c r="BH283" s="1020"/>
      <c r="BI283" s="1020"/>
      <c r="BJ283" s="805"/>
      <c r="BK283" s="805"/>
      <c r="BL283" s="1026"/>
    </row>
    <row r="284" spans="1:64" s="11" customFormat="1" ht="105.75" thickBot="1" x14ac:dyDescent="0.3">
      <c r="A284" s="1181"/>
      <c r="B284" s="1183"/>
      <c r="C284" s="1062"/>
      <c r="D284" s="1013"/>
      <c r="E284" s="946"/>
      <c r="F284" s="1016"/>
      <c r="G284" s="805"/>
      <c r="H284" s="803"/>
      <c r="I284" s="1029"/>
      <c r="J284" s="983"/>
      <c r="K284" s="986"/>
      <c r="L284" s="852"/>
      <c r="M284" s="852"/>
      <c r="N284" s="962"/>
      <c r="O284" s="965"/>
      <c r="P284" s="803"/>
      <c r="Q284" s="955"/>
      <c r="R284" s="803"/>
      <c r="S284" s="955"/>
      <c r="T284" s="803"/>
      <c r="U284" s="955"/>
      <c r="V284" s="958"/>
      <c r="W284" s="955"/>
      <c r="X284" s="955"/>
      <c r="Y284" s="968"/>
      <c r="Z284" s="68">
        <v>4</v>
      </c>
      <c r="AA284" s="385" t="s">
        <v>915</v>
      </c>
      <c r="AB284" s="383" t="s">
        <v>165</v>
      </c>
      <c r="AC284" s="385" t="s">
        <v>851</v>
      </c>
      <c r="AD284" s="384" t="str">
        <f t="shared" si="32"/>
        <v>Probabilidad</v>
      </c>
      <c r="AE284" s="383" t="s">
        <v>907</v>
      </c>
      <c r="AF284" s="302">
        <f t="shared" si="33"/>
        <v>0.15</v>
      </c>
      <c r="AG284" s="383" t="s">
        <v>903</v>
      </c>
      <c r="AH284" s="302">
        <f t="shared" si="34"/>
        <v>0.15</v>
      </c>
      <c r="AI284" s="315">
        <f t="shared" si="35"/>
        <v>0.3</v>
      </c>
      <c r="AJ284" s="69">
        <f>IFERROR(IF(AND(AD283="Probabilidad",AD284="Probabilidad"),(AJ283-(+AJ283*AI284)),IF(AND(AD283="Impacto",AD284="Probabilidad"),(AJ282-(+AJ282*AI284)),IF(AD284="Impacto",AJ283,""))),"")</f>
        <v>0.27440000000000003</v>
      </c>
      <c r="AK284" s="69">
        <f>IFERROR(IF(AND(AD283="Impacto",AD284="Impacto"),(AK283-(+AK283*AI284)),IF(AND(AD283="Probabilidad",AD284="Impacto"),(AK282-(+AK282*AI284)),IF(AD284="Probabilidad",AK283,""))),"")</f>
        <v>0.60000000000000009</v>
      </c>
      <c r="AL284" s="10" t="s">
        <v>66</v>
      </c>
      <c r="AM284" s="10" t="s">
        <v>67</v>
      </c>
      <c r="AN284" s="10" t="s">
        <v>80</v>
      </c>
      <c r="AO284" s="952"/>
      <c r="AP284" s="952"/>
      <c r="AQ284" s="968"/>
      <c r="AR284" s="952"/>
      <c r="AS284" s="952"/>
      <c r="AT284" s="968"/>
      <c r="AU284" s="968"/>
      <c r="AV284" s="968"/>
      <c r="AW284" s="803"/>
      <c r="AX284" s="805"/>
      <c r="AY284" s="805"/>
      <c r="AZ284" s="805"/>
      <c r="BA284" s="805"/>
      <c r="BB284" s="805"/>
      <c r="BC284" s="805"/>
      <c r="BD284" s="852"/>
      <c r="BE284" s="1020"/>
      <c r="BF284" s="1189"/>
      <c r="BG284" s="1192"/>
      <c r="BH284" s="1020"/>
      <c r="BI284" s="1020"/>
      <c r="BJ284" s="805"/>
      <c r="BK284" s="805"/>
      <c r="BL284" s="1026"/>
    </row>
    <row r="285" spans="1:64" s="11" customFormat="1" ht="90" x14ac:dyDescent="0.25">
      <c r="A285" s="1181"/>
      <c r="B285" s="1183"/>
      <c r="C285" s="1062"/>
      <c r="D285" s="1013"/>
      <c r="E285" s="946"/>
      <c r="F285" s="1016"/>
      <c r="G285" s="805"/>
      <c r="H285" s="803"/>
      <c r="I285" s="1029"/>
      <c r="J285" s="983"/>
      <c r="K285" s="986"/>
      <c r="L285" s="852"/>
      <c r="M285" s="852"/>
      <c r="N285" s="962"/>
      <c r="O285" s="965"/>
      <c r="P285" s="803"/>
      <c r="Q285" s="955"/>
      <c r="R285" s="803"/>
      <c r="S285" s="955"/>
      <c r="T285" s="803"/>
      <c r="U285" s="955"/>
      <c r="V285" s="958"/>
      <c r="W285" s="955"/>
      <c r="X285" s="955"/>
      <c r="Y285" s="968"/>
      <c r="Z285" s="68">
        <v>5</v>
      </c>
      <c r="AA285" s="62" t="s">
        <v>1036</v>
      </c>
      <c r="AB285" s="383" t="s">
        <v>165</v>
      </c>
      <c r="AC285" s="385" t="s">
        <v>1077</v>
      </c>
      <c r="AD285" s="384" t="str">
        <f t="shared" si="32"/>
        <v>Probabilidad</v>
      </c>
      <c r="AE285" s="383" t="s">
        <v>907</v>
      </c>
      <c r="AF285" s="302">
        <f t="shared" si="33"/>
        <v>0.15</v>
      </c>
      <c r="AG285" s="383" t="s">
        <v>65</v>
      </c>
      <c r="AH285" s="302">
        <f t="shared" si="34"/>
        <v>0.25</v>
      </c>
      <c r="AI285" s="315">
        <f t="shared" si="35"/>
        <v>0.4</v>
      </c>
      <c r="AJ285" s="69">
        <f>IFERROR(IF(AND(AD284="Probabilidad",AD285="Probabilidad"),(AJ284-(+AJ284*AI285)),IF(AND(AD284="Impacto",AD285="Probabilidad"),(AJ283-(+AJ283*AI285)),IF(AD285="Impacto",AJ284,""))),"")</f>
        <v>0.16464000000000001</v>
      </c>
      <c r="AK285" s="69">
        <f>IFERROR(IF(AND(AD284="Impacto",AD285="Impacto"),(AK284-(+AK284*AI285)),IF(AND(AD284="Probabilidad",AD285="Impacto"),(AK283-(+AK283*AI285)),IF(AD285="Probabilidad",AK284,""))),"")</f>
        <v>0.60000000000000009</v>
      </c>
      <c r="AL285" s="10" t="s">
        <v>66</v>
      </c>
      <c r="AM285" s="10" t="s">
        <v>67</v>
      </c>
      <c r="AN285" s="10" t="s">
        <v>80</v>
      </c>
      <c r="AO285" s="952"/>
      <c r="AP285" s="952"/>
      <c r="AQ285" s="968"/>
      <c r="AR285" s="952"/>
      <c r="AS285" s="952"/>
      <c r="AT285" s="968"/>
      <c r="AU285" s="968"/>
      <c r="AV285" s="968"/>
      <c r="AW285" s="803"/>
      <c r="AX285" s="805"/>
      <c r="AY285" s="805"/>
      <c r="AZ285" s="805"/>
      <c r="BA285" s="805"/>
      <c r="BB285" s="805"/>
      <c r="BC285" s="805"/>
      <c r="BD285" s="852"/>
      <c r="BE285" s="1020"/>
      <c r="BF285" s="1189"/>
      <c r="BG285" s="1192"/>
      <c r="BH285" s="1020"/>
      <c r="BI285" s="1020"/>
      <c r="BJ285" s="805"/>
      <c r="BK285" s="805"/>
      <c r="BL285" s="1026"/>
    </row>
    <row r="286" spans="1:64" s="11" customFormat="1" ht="15.75" thickBot="1" x14ac:dyDescent="0.3">
      <c r="A286" s="1181"/>
      <c r="B286" s="1183"/>
      <c r="C286" s="1062"/>
      <c r="D286" s="1014"/>
      <c r="E286" s="947"/>
      <c r="F286" s="1017"/>
      <c r="G286" s="806"/>
      <c r="H286" s="847"/>
      <c r="I286" s="1030"/>
      <c r="J286" s="984"/>
      <c r="K286" s="987"/>
      <c r="L286" s="960"/>
      <c r="M286" s="960"/>
      <c r="N286" s="963"/>
      <c r="O286" s="966"/>
      <c r="P286" s="847"/>
      <c r="Q286" s="956"/>
      <c r="R286" s="847"/>
      <c r="S286" s="956"/>
      <c r="T286" s="847"/>
      <c r="U286" s="956"/>
      <c r="V286" s="959"/>
      <c r="W286" s="956"/>
      <c r="X286" s="956"/>
      <c r="Y286" s="969"/>
      <c r="Z286" s="60">
        <v>6</v>
      </c>
      <c r="AA286" s="387"/>
      <c r="AB286" s="388"/>
      <c r="AC286" s="387"/>
      <c r="AD286" s="391" t="str">
        <f t="shared" si="32"/>
        <v/>
      </c>
      <c r="AE286" s="388"/>
      <c r="AF286" s="303" t="str">
        <f t="shared" si="33"/>
        <v/>
      </c>
      <c r="AG286" s="388"/>
      <c r="AH286" s="303" t="str">
        <f t="shared" si="34"/>
        <v/>
      </c>
      <c r="AI286" s="61" t="str">
        <f t="shared" si="35"/>
        <v/>
      </c>
      <c r="AJ286" s="69" t="str">
        <f>IFERROR(IF(AND(AD285="Probabilidad",AD286="Probabilidad"),(AJ285-(+AJ285*AI286)),IF(AND(AD285="Impacto",AD286="Probabilidad"),(AJ284-(+AJ284*AI286)),IF(AD286="Impacto",AJ285,""))),"")</f>
        <v/>
      </c>
      <c r="AK286" s="69" t="str">
        <f>IFERROR(IF(AND(AD285="Impacto",AD286="Impacto"),(AK285-(+AK285*AI286)),IF(AND(AD285="Probabilidad",AD286="Impacto"),(AK284-(+AK284*AI286)),IF(AD286="Probabilidad",AK285,""))),"")</f>
        <v/>
      </c>
      <c r="AL286" s="20"/>
      <c r="AM286" s="20"/>
      <c r="AN286" s="20"/>
      <c r="AO286" s="953"/>
      <c r="AP286" s="953"/>
      <c r="AQ286" s="969"/>
      <c r="AR286" s="953"/>
      <c r="AS286" s="953"/>
      <c r="AT286" s="969"/>
      <c r="AU286" s="969"/>
      <c r="AV286" s="969"/>
      <c r="AW286" s="847"/>
      <c r="AX286" s="806"/>
      <c r="AY286" s="806"/>
      <c r="AZ286" s="806"/>
      <c r="BA286" s="806"/>
      <c r="BB286" s="806"/>
      <c r="BC286" s="806"/>
      <c r="BD286" s="960"/>
      <c r="BE286" s="1021"/>
      <c r="BF286" s="1190"/>
      <c r="BG286" s="1193"/>
      <c r="BH286" s="1021"/>
      <c r="BI286" s="1021"/>
      <c r="BJ286" s="806"/>
      <c r="BK286" s="806"/>
      <c r="BL286" s="1027"/>
    </row>
    <row r="287" spans="1:64" s="11" customFormat="1" ht="90" customHeight="1" thickBot="1" x14ac:dyDescent="0.3">
      <c r="A287" s="1181"/>
      <c r="B287" s="1183"/>
      <c r="C287" s="1062"/>
      <c r="D287" s="1012" t="s">
        <v>840</v>
      </c>
      <c r="E287" s="945" t="s">
        <v>128</v>
      </c>
      <c r="F287" s="1015">
        <v>3</v>
      </c>
      <c r="G287" s="851" t="s">
        <v>1687</v>
      </c>
      <c r="H287" s="802" t="s">
        <v>98</v>
      </c>
      <c r="I287" s="1043" t="s">
        <v>1688</v>
      </c>
      <c r="J287" s="982" t="s">
        <v>16</v>
      </c>
      <c r="K287" s="985" t="str">
        <f>CONCATENATE(" *",[27]Árbol_G!C315," *",[27]Árbol_G!E315," *",[27]Árbol_G!G315)</f>
        <v xml:space="preserve"> *Seleccione * *</v>
      </c>
      <c r="L287" s="851" t="s">
        <v>1078</v>
      </c>
      <c r="M287" s="851" t="s">
        <v>1079</v>
      </c>
      <c r="N287" s="804"/>
      <c r="O287" s="970"/>
      <c r="P287" s="802" t="s">
        <v>62</v>
      </c>
      <c r="Q287" s="954">
        <f>IF(P287="Muy Alta",100%,IF(P287="Alta",80%,IF(P287="Media",60%,IF(P287="Baja",40%,IF(P287="Muy Baja",20%,"")))))</f>
        <v>0.6</v>
      </c>
      <c r="R287" s="802" t="s">
        <v>74</v>
      </c>
      <c r="S287" s="954">
        <f>IF(R287="Catastrófico",100%,IF(R287="Mayor",80%,IF(R287="Moderado",60%,IF(R287="Menor",40%,IF(R287="Leve",20%,"")))))</f>
        <v>0.2</v>
      </c>
      <c r="T287" s="802" t="s">
        <v>10</v>
      </c>
      <c r="U287" s="954">
        <f>IF(T287="Catastrófico",100%,IF(T287="Mayor",80%,IF(T287="Moderado",60%,IF(T287="Menor",40%,IF(T287="Leve",20%,"")))))</f>
        <v>0.6</v>
      </c>
      <c r="V287" s="957" t="str">
        <f>IF(W287=100%,"Catastrófico",IF(W287=80%,"Mayor",IF(W287=60%,"Moderado",IF(W287=40%,"Menor",IF(W287=20%,"Leve","")))))</f>
        <v>Moderado</v>
      </c>
      <c r="W287" s="954">
        <f>IF(AND(S287="",U287=""),"",MAX(S287,U287))</f>
        <v>0.6</v>
      </c>
      <c r="X287" s="954" t="str">
        <f>CONCATENATE(P287,V287)</f>
        <v>MediaModerado</v>
      </c>
      <c r="Y287" s="967" t="str">
        <f>IF(X287="Muy AltaLeve","Alto",IF(X287="Muy AltaMenor","Alto",IF(X287="Muy AltaModerado","Alto",IF(X287="Muy AltaMayor","Alto",IF(X287="Muy AltaCatastrófico","Extremo",IF(X287="AltaLeve","Moderado",IF(X287="AltaMenor","Moderado",IF(X287="AltaModerado","Alto",IF(X287="AltaMayor","Alto",IF(X287="AltaCatastrófico","Extremo",IF(X287="MediaLeve","Moderado",IF(X287="MediaMenor","Moderado",IF(X287="MediaModerado","Moderado",IF(X287="MediaMayor","Alto",IF(X287="MediaCatastrófico","Extremo",IF(X287="BajaLeve","Bajo",IF(X287="BajaMenor","Moderado",IF(X287="BajaModerado","Moderado",IF(X287="BajaMayor","Alto",IF(X287="BajaCatastrófico","Extremo",IF(X287="Muy BajaLeve","Bajo",IF(X287="Muy BajaMenor","Bajo",IF(X287="Muy BajaModerado","Moderado",IF(X287="Muy BajaMayor","Alto",IF(X287="Muy BajaCatastrófico","Extremo","")))))))))))))))))))))))))</f>
        <v>Moderado</v>
      </c>
      <c r="Z287" s="58">
        <v>1</v>
      </c>
      <c r="AA287" s="385" t="s">
        <v>915</v>
      </c>
      <c r="AB287" s="381" t="s">
        <v>165</v>
      </c>
      <c r="AC287" s="385" t="s">
        <v>851</v>
      </c>
      <c r="AD287" s="382" t="str">
        <f t="shared" si="32"/>
        <v>Probabilidad</v>
      </c>
      <c r="AE287" s="381" t="s">
        <v>907</v>
      </c>
      <c r="AF287" s="301">
        <f t="shared" si="33"/>
        <v>0.15</v>
      </c>
      <c r="AG287" s="381" t="s">
        <v>903</v>
      </c>
      <c r="AH287" s="301">
        <f t="shared" si="34"/>
        <v>0.15</v>
      </c>
      <c r="AI287" s="300">
        <f t="shared" si="35"/>
        <v>0.3</v>
      </c>
      <c r="AJ287" s="59">
        <f>IFERROR(IF(AD287="Probabilidad",(Q287-(+Q287*AI287)),IF(AD287="Impacto",Q287,"")),"")</f>
        <v>0.42</v>
      </c>
      <c r="AK287" s="59">
        <f>IFERROR(IF(AD287="Impacto",(W287-(+W287*AI287)),IF(AD287="Probabilidad",W287,"")),"")</f>
        <v>0.6</v>
      </c>
      <c r="AL287" s="10" t="s">
        <v>66</v>
      </c>
      <c r="AM287" s="10" t="s">
        <v>67</v>
      </c>
      <c r="AN287" s="10" t="s">
        <v>80</v>
      </c>
      <c r="AO287" s="951">
        <f>Q287</f>
        <v>0.6</v>
      </c>
      <c r="AP287" s="951">
        <f>IF(AJ287="","",MIN(AJ287:AJ292))</f>
        <v>0.252</v>
      </c>
      <c r="AQ287" s="967" t="str">
        <f>IFERROR(IF(AP287="","",IF(AP287&lt;=0.2,"Muy Baja",IF(AP287&lt;=0.4,"Baja",IF(AP287&lt;=0.6,"Media",IF(AP287&lt;=0.8,"Alta","Muy Alta"))))),"")</f>
        <v>Baja</v>
      </c>
      <c r="AR287" s="951">
        <f>W287</f>
        <v>0.6</v>
      </c>
      <c r="AS287" s="951">
        <f>IF(AK287="","",MIN(AK287:AK292))</f>
        <v>0.44999999999999996</v>
      </c>
      <c r="AT287" s="967" t="str">
        <f>IFERROR(IF(AS287="","",IF(AS287&lt;=0.2,"Leve",IF(AS287&lt;=0.4,"Menor",IF(AS287&lt;=0.6,"Moderado",IF(AS287&lt;=0.8,"Mayor","Catastrófico"))))),"")</f>
        <v>Moderado</v>
      </c>
      <c r="AU287" s="967" t="str">
        <f>Y287</f>
        <v>Moderado</v>
      </c>
      <c r="AV287" s="967" t="str">
        <f>IFERROR(IF(OR(AND(AQ287="Muy Baja",AT287="Leve"),AND(AQ287="Muy Baja",AT287="Menor"),AND(AQ287="Baja",AT287="Leve")),"Bajo",IF(OR(AND(AQ287="Muy baja",AT287="Moderado"),AND(AQ287="Baja",AT287="Menor"),AND(AQ287="Baja",AT287="Moderado"),AND(AQ287="Media",AT287="Leve"),AND(AQ287="Media",AT287="Menor"),AND(AQ287="Media",AT287="Moderado"),AND(AQ287="Alta",AT287="Leve"),AND(AQ287="Alta",AT287="Menor")),"Moderado",IF(OR(AND(AQ287="Muy Baja",AT287="Mayor"),AND(AQ287="Baja",AT287="Mayor"),AND(AQ287="Media",AT287="Mayor"),AND(AQ287="Alta",AT287="Moderado"),AND(AQ287="Alta",AT287="Mayor"),AND(AQ287="Muy Alta",AT287="Leve"),AND(AQ287="Muy Alta",AT287="Menor"),AND(AQ287="Muy Alta",AT287="Moderado"),AND(AQ287="Muy Alta",AT287="Mayor")),"Alto",IF(OR(AND(AQ287="Muy Baja",AT287="Catastrófico"),AND(AQ287="Baja",AT287="Catastrófico"),AND(AQ287="Media",AT287="Catastrófico"),AND(AQ287="Alta",AT287="Catastrófico"),AND(AQ287="Muy Alta",AT287="Catastrófico")),"Extremo","")))),"")</f>
        <v>Moderado</v>
      </c>
      <c r="AW287" s="802" t="s">
        <v>167</v>
      </c>
      <c r="AX287" s="804" t="s">
        <v>1679</v>
      </c>
      <c r="AY287" s="804" t="s">
        <v>1689</v>
      </c>
      <c r="AZ287" s="804" t="s">
        <v>1068</v>
      </c>
      <c r="BA287" s="804" t="s">
        <v>1690</v>
      </c>
      <c r="BB287" s="1136" t="s">
        <v>1583</v>
      </c>
      <c r="BC287" s="855"/>
      <c r="BD287" s="855"/>
      <c r="BE287" s="1039"/>
      <c r="BF287" s="1039"/>
      <c r="BG287" s="1039"/>
      <c r="BH287" s="1039"/>
      <c r="BI287" s="1039"/>
      <c r="BJ287" s="861"/>
      <c r="BK287" s="861"/>
      <c r="BL287" s="1025"/>
    </row>
    <row r="288" spans="1:64" s="11" customFormat="1" ht="71.25" thickBot="1" x14ac:dyDescent="0.3">
      <c r="A288" s="1181"/>
      <c r="B288" s="1183"/>
      <c r="C288" s="1062"/>
      <c r="D288" s="1013"/>
      <c r="E288" s="946"/>
      <c r="F288" s="1016"/>
      <c r="G288" s="852"/>
      <c r="H288" s="803"/>
      <c r="I288" s="1044"/>
      <c r="J288" s="983"/>
      <c r="K288" s="986"/>
      <c r="L288" s="852"/>
      <c r="M288" s="852"/>
      <c r="N288" s="805"/>
      <c r="O288" s="971"/>
      <c r="P288" s="803"/>
      <c r="Q288" s="955"/>
      <c r="R288" s="803"/>
      <c r="S288" s="955"/>
      <c r="T288" s="803"/>
      <c r="U288" s="955"/>
      <c r="V288" s="958"/>
      <c r="W288" s="955"/>
      <c r="X288" s="955"/>
      <c r="Y288" s="968"/>
      <c r="Z288" s="68">
        <v>2</v>
      </c>
      <c r="AA288" s="385" t="s">
        <v>1006</v>
      </c>
      <c r="AB288" s="383" t="s">
        <v>170</v>
      </c>
      <c r="AC288" s="385" t="s">
        <v>869</v>
      </c>
      <c r="AD288" s="384" t="str">
        <f t="shared" si="32"/>
        <v>Probabilidad</v>
      </c>
      <c r="AE288" s="383" t="s">
        <v>902</v>
      </c>
      <c r="AF288" s="302">
        <f t="shared" si="33"/>
        <v>0.25</v>
      </c>
      <c r="AG288" s="383" t="s">
        <v>903</v>
      </c>
      <c r="AH288" s="302">
        <f t="shared" si="34"/>
        <v>0.15</v>
      </c>
      <c r="AI288" s="315">
        <f t="shared" si="35"/>
        <v>0.4</v>
      </c>
      <c r="AJ288" s="69">
        <f>IFERROR(IF(AND(AD287="Probabilidad",AD288="Probabilidad"),(AJ287-(+AJ287*AI288)),IF(AD288="Probabilidad",(Q287-(+Q287*AI288)),IF(AD288="Impacto",AJ287,""))),"")</f>
        <v>0.252</v>
      </c>
      <c r="AK288" s="69">
        <f>IFERROR(IF(AND(AD287="Impacto",AD288="Impacto"),(AK287-(+AK287*AI288)),IF(AD288="Impacto",(W287-(+W287*AI288)),IF(AD288="Probabilidad",AK287,""))),"")</f>
        <v>0.6</v>
      </c>
      <c r="AL288" s="10" t="s">
        <v>66</v>
      </c>
      <c r="AM288" s="10" t="s">
        <v>67</v>
      </c>
      <c r="AN288" s="10" t="s">
        <v>80</v>
      </c>
      <c r="AO288" s="952"/>
      <c r="AP288" s="952"/>
      <c r="AQ288" s="968"/>
      <c r="AR288" s="952"/>
      <c r="AS288" s="952"/>
      <c r="AT288" s="968"/>
      <c r="AU288" s="968"/>
      <c r="AV288" s="968"/>
      <c r="AW288" s="803"/>
      <c r="AX288" s="805"/>
      <c r="AY288" s="805"/>
      <c r="AZ288" s="805"/>
      <c r="BA288" s="805"/>
      <c r="BB288" s="1137"/>
      <c r="BC288" s="852"/>
      <c r="BD288" s="852"/>
      <c r="BE288" s="1020"/>
      <c r="BF288" s="1020"/>
      <c r="BG288" s="1020"/>
      <c r="BH288" s="1020"/>
      <c r="BI288" s="1020"/>
      <c r="BJ288" s="805"/>
      <c r="BK288" s="805"/>
      <c r="BL288" s="1026"/>
    </row>
    <row r="289" spans="1:64" s="11" customFormat="1" ht="90" x14ac:dyDescent="0.25">
      <c r="A289" s="1181"/>
      <c r="B289" s="1183"/>
      <c r="C289" s="1062"/>
      <c r="D289" s="1013"/>
      <c r="E289" s="946"/>
      <c r="F289" s="1016"/>
      <c r="G289" s="852"/>
      <c r="H289" s="803"/>
      <c r="I289" s="1044"/>
      <c r="J289" s="983"/>
      <c r="K289" s="986"/>
      <c r="L289" s="852"/>
      <c r="M289" s="852"/>
      <c r="N289" s="805"/>
      <c r="O289" s="971"/>
      <c r="P289" s="803"/>
      <c r="Q289" s="955"/>
      <c r="R289" s="803"/>
      <c r="S289" s="955"/>
      <c r="T289" s="803"/>
      <c r="U289" s="955"/>
      <c r="V289" s="958"/>
      <c r="W289" s="955"/>
      <c r="X289" s="955"/>
      <c r="Y289" s="968"/>
      <c r="Z289" s="68">
        <v>3</v>
      </c>
      <c r="AA289" s="62" t="s">
        <v>1080</v>
      </c>
      <c r="AB289" s="383" t="s">
        <v>170</v>
      </c>
      <c r="AC289" s="385" t="s">
        <v>1081</v>
      </c>
      <c r="AD289" s="384" t="str">
        <f t="shared" si="32"/>
        <v>Impacto</v>
      </c>
      <c r="AE289" s="383" t="s">
        <v>908</v>
      </c>
      <c r="AF289" s="302">
        <f t="shared" si="33"/>
        <v>0.1</v>
      </c>
      <c r="AG289" s="383" t="s">
        <v>903</v>
      </c>
      <c r="AH289" s="302">
        <f t="shared" si="34"/>
        <v>0.15</v>
      </c>
      <c r="AI289" s="315">
        <f t="shared" si="35"/>
        <v>0.25</v>
      </c>
      <c r="AJ289" s="69">
        <f>IFERROR(IF(AND(AD288="Probabilidad",AD289="Probabilidad"),(AJ288-(+AJ288*AI289)),IF(AND(AD288="Impacto",AD289="Probabilidad"),(AJ287-(+AJ287*AI289)),IF(AD289="Impacto",AJ288,""))),"")</f>
        <v>0.252</v>
      </c>
      <c r="AK289" s="69">
        <f>IFERROR(IF(AND(AD288="Impacto",AD289="Impacto"),(AK288-(+AK288*AI289)),IF(AND(AD288="Probabilidad",AD289="Impacto"),(AK287-(+AK287*AI289)),IF(AD289="Probabilidad",AK288,""))),"")</f>
        <v>0.44999999999999996</v>
      </c>
      <c r="AL289" s="10" t="s">
        <v>66</v>
      </c>
      <c r="AM289" s="10" t="s">
        <v>67</v>
      </c>
      <c r="AN289" s="10" t="s">
        <v>80</v>
      </c>
      <c r="AO289" s="952"/>
      <c r="AP289" s="952"/>
      <c r="AQ289" s="968"/>
      <c r="AR289" s="952"/>
      <c r="AS289" s="952"/>
      <c r="AT289" s="968"/>
      <c r="AU289" s="968"/>
      <c r="AV289" s="968"/>
      <c r="AW289" s="803"/>
      <c r="AX289" s="805"/>
      <c r="AY289" s="805"/>
      <c r="AZ289" s="805"/>
      <c r="BA289" s="805"/>
      <c r="BB289" s="1137"/>
      <c r="BC289" s="852"/>
      <c r="BD289" s="852"/>
      <c r="BE289" s="1020"/>
      <c r="BF289" s="1020"/>
      <c r="BG289" s="1020"/>
      <c r="BH289" s="1020"/>
      <c r="BI289" s="1020"/>
      <c r="BJ289" s="805"/>
      <c r="BK289" s="805"/>
      <c r="BL289" s="1026"/>
    </row>
    <row r="290" spans="1:64" s="11" customFormat="1" x14ac:dyDescent="0.25">
      <c r="A290" s="1181"/>
      <c r="B290" s="1183"/>
      <c r="C290" s="1062"/>
      <c r="D290" s="1013"/>
      <c r="E290" s="946"/>
      <c r="F290" s="1016"/>
      <c r="G290" s="852"/>
      <c r="H290" s="803"/>
      <c r="I290" s="1044"/>
      <c r="J290" s="983"/>
      <c r="K290" s="986"/>
      <c r="L290" s="852"/>
      <c r="M290" s="852"/>
      <c r="N290" s="805"/>
      <c r="O290" s="971"/>
      <c r="P290" s="803"/>
      <c r="Q290" s="955"/>
      <c r="R290" s="803"/>
      <c r="S290" s="955"/>
      <c r="T290" s="803"/>
      <c r="U290" s="955"/>
      <c r="V290" s="958"/>
      <c r="W290" s="955"/>
      <c r="X290" s="955"/>
      <c r="Y290" s="968"/>
      <c r="Z290" s="68">
        <v>4</v>
      </c>
      <c r="AA290" s="298"/>
      <c r="AB290" s="383"/>
      <c r="AC290" s="385"/>
      <c r="AD290" s="384" t="str">
        <f t="shared" si="32"/>
        <v/>
      </c>
      <c r="AE290" s="383"/>
      <c r="AF290" s="302" t="str">
        <f t="shared" si="33"/>
        <v/>
      </c>
      <c r="AG290" s="383"/>
      <c r="AH290" s="302" t="str">
        <f t="shared" si="34"/>
        <v/>
      </c>
      <c r="AI290" s="315" t="str">
        <f t="shared" si="35"/>
        <v/>
      </c>
      <c r="AJ290" s="69" t="str">
        <f>IFERROR(IF(AND(AD289="Probabilidad",AD290="Probabilidad"),(AJ289-(+AJ289*AI290)),IF(AND(AD289="Impacto",AD290="Probabilidad"),(AJ288-(+AJ288*AI290)),IF(AD290="Impacto",AJ289,""))),"")</f>
        <v/>
      </c>
      <c r="AK290" s="69" t="str">
        <f>IFERROR(IF(AND(AD289="Impacto",AD290="Impacto"),(AK289-(+AK289*AI290)),IF(AND(AD289="Probabilidad",AD290="Impacto"),(AK288-(+AK288*AI290)),IF(AD290="Probabilidad",AK289,""))),"")</f>
        <v/>
      </c>
      <c r="AL290" s="19"/>
      <c r="AM290" s="19"/>
      <c r="AN290" s="19"/>
      <c r="AO290" s="952"/>
      <c r="AP290" s="952"/>
      <c r="AQ290" s="968"/>
      <c r="AR290" s="952"/>
      <c r="AS290" s="952"/>
      <c r="AT290" s="968"/>
      <c r="AU290" s="968"/>
      <c r="AV290" s="968"/>
      <c r="AW290" s="803"/>
      <c r="AX290" s="805"/>
      <c r="AY290" s="805"/>
      <c r="AZ290" s="805"/>
      <c r="BA290" s="805"/>
      <c r="BB290" s="1137"/>
      <c r="BC290" s="852"/>
      <c r="BD290" s="852"/>
      <c r="BE290" s="1020"/>
      <c r="BF290" s="1020"/>
      <c r="BG290" s="1020"/>
      <c r="BH290" s="1020"/>
      <c r="BI290" s="1020"/>
      <c r="BJ290" s="805"/>
      <c r="BK290" s="805"/>
      <c r="BL290" s="1026"/>
    </row>
    <row r="291" spans="1:64" s="11" customFormat="1" x14ac:dyDescent="0.25">
      <c r="A291" s="1181"/>
      <c r="B291" s="1183"/>
      <c r="C291" s="1062"/>
      <c r="D291" s="1013"/>
      <c r="E291" s="946"/>
      <c r="F291" s="1016"/>
      <c r="G291" s="852"/>
      <c r="H291" s="803"/>
      <c r="I291" s="1044"/>
      <c r="J291" s="983"/>
      <c r="K291" s="986"/>
      <c r="L291" s="852"/>
      <c r="M291" s="852"/>
      <c r="N291" s="805"/>
      <c r="O291" s="971"/>
      <c r="P291" s="803"/>
      <c r="Q291" s="955"/>
      <c r="R291" s="803"/>
      <c r="S291" s="955"/>
      <c r="T291" s="803"/>
      <c r="U291" s="955"/>
      <c r="V291" s="958"/>
      <c r="W291" s="955"/>
      <c r="X291" s="955"/>
      <c r="Y291" s="968"/>
      <c r="Z291" s="68">
        <v>5</v>
      </c>
      <c r="AA291" s="385"/>
      <c r="AB291" s="383"/>
      <c r="AC291" s="386"/>
      <c r="AD291" s="384" t="str">
        <f t="shared" si="32"/>
        <v/>
      </c>
      <c r="AE291" s="383"/>
      <c r="AF291" s="302" t="str">
        <f t="shared" si="33"/>
        <v/>
      </c>
      <c r="AG291" s="383"/>
      <c r="AH291" s="302" t="str">
        <f t="shared" si="34"/>
        <v/>
      </c>
      <c r="AI291" s="315" t="str">
        <f t="shared" si="35"/>
        <v/>
      </c>
      <c r="AJ291" s="69" t="str">
        <f>IFERROR(IF(AND(AD290="Probabilidad",AD291="Probabilidad"),(AJ290-(+AJ290*AI291)),IF(AND(AD290="Impacto",AD291="Probabilidad"),(AJ289-(+AJ289*AI291)),IF(AD291="Impacto",AJ290,""))),"")</f>
        <v/>
      </c>
      <c r="AK291" s="69" t="str">
        <f>IFERROR(IF(AND(AD290="Impacto",AD291="Impacto"),(AK290-(+AK290*AI291)),IF(AND(AD290="Probabilidad",AD291="Impacto"),(AK289-(+AK289*AI291)),IF(AD291="Probabilidad",AK290,""))),"")</f>
        <v/>
      </c>
      <c r="AL291" s="19"/>
      <c r="AM291" s="19"/>
      <c r="AN291" s="19"/>
      <c r="AO291" s="952"/>
      <c r="AP291" s="952"/>
      <c r="AQ291" s="968"/>
      <c r="AR291" s="952"/>
      <c r="AS291" s="952"/>
      <c r="AT291" s="968"/>
      <c r="AU291" s="968"/>
      <c r="AV291" s="968"/>
      <c r="AW291" s="803"/>
      <c r="AX291" s="805"/>
      <c r="AY291" s="805"/>
      <c r="AZ291" s="805"/>
      <c r="BA291" s="805"/>
      <c r="BB291" s="1137"/>
      <c r="BC291" s="852"/>
      <c r="BD291" s="852"/>
      <c r="BE291" s="1020"/>
      <c r="BF291" s="1020"/>
      <c r="BG291" s="1020"/>
      <c r="BH291" s="1020"/>
      <c r="BI291" s="1020"/>
      <c r="BJ291" s="805"/>
      <c r="BK291" s="805"/>
      <c r="BL291" s="1026"/>
    </row>
    <row r="292" spans="1:64" s="11" customFormat="1" ht="15.75" thickBot="1" x14ac:dyDescent="0.3">
      <c r="A292" s="1181"/>
      <c r="B292" s="1183"/>
      <c r="C292" s="1062"/>
      <c r="D292" s="1014"/>
      <c r="E292" s="947"/>
      <c r="F292" s="1017"/>
      <c r="G292" s="960"/>
      <c r="H292" s="847"/>
      <c r="I292" s="1045"/>
      <c r="J292" s="984"/>
      <c r="K292" s="987"/>
      <c r="L292" s="960"/>
      <c r="M292" s="960"/>
      <c r="N292" s="806"/>
      <c r="O292" s="972"/>
      <c r="P292" s="847"/>
      <c r="Q292" s="956"/>
      <c r="R292" s="847"/>
      <c r="S292" s="956"/>
      <c r="T292" s="847"/>
      <c r="U292" s="956"/>
      <c r="V292" s="959"/>
      <c r="W292" s="956"/>
      <c r="X292" s="956"/>
      <c r="Y292" s="969"/>
      <c r="Z292" s="60">
        <v>6</v>
      </c>
      <c r="AA292" s="387"/>
      <c r="AB292" s="388"/>
      <c r="AC292" s="387"/>
      <c r="AD292" s="391" t="str">
        <f t="shared" si="32"/>
        <v/>
      </c>
      <c r="AE292" s="388"/>
      <c r="AF292" s="303" t="str">
        <f t="shared" si="33"/>
        <v/>
      </c>
      <c r="AG292" s="388"/>
      <c r="AH292" s="303" t="str">
        <f t="shared" si="34"/>
        <v/>
      </c>
      <c r="AI292" s="61" t="str">
        <f t="shared" si="35"/>
        <v/>
      </c>
      <c r="AJ292" s="69" t="str">
        <f>IFERROR(IF(AND(AD291="Probabilidad",AD292="Probabilidad"),(AJ291-(+AJ291*AI292)),IF(AND(AD291="Impacto",AD292="Probabilidad"),(AJ290-(+AJ290*AI292)),IF(AD292="Impacto",AJ291,""))),"")</f>
        <v/>
      </c>
      <c r="AK292" s="69" t="str">
        <f>IFERROR(IF(AND(AD291="Impacto",AD292="Impacto"),(AK291-(+AK291*AI292)),IF(AND(AD291="Probabilidad",AD292="Impacto"),(AK290-(+AK290*AI292)),IF(AD292="Probabilidad",AK291,""))),"")</f>
        <v/>
      </c>
      <c r="AL292" s="20"/>
      <c r="AM292" s="20"/>
      <c r="AN292" s="20"/>
      <c r="AO292" s="953"/>
      <c r="AP292" s="953"/>
      <c r="AQ292" s="969"/>
      <c r="AR292" s="953"/>
      <c r="AS292" s="953"/>
      <c r="AT292" s="969"/>
      <c r="AU292" s="969"/>
      <c r="AV292" s="969"/>
      <c r="AW292" s="847"/>
      <c r="AX292" s="806"/>
      <c r="AY292" s="806"/>
      <c r="AZ292" s="806"/>
      <c r="BA292" s="806"/>
      <c r="BB292" s="1138"/>
      <c r="BC292" s="960"/>
      <c r="BD292" s="960"/>
      <c r="BE292" s="1021"/>
      <c r="BF292" s="1021"/>
      <c r="BG292" s="1021"/>
      <c r="BH292" s="1021"/>
      <c r="BI292" s="1021"/>
      <c r="BJ292" s="806"/>
      <c r="BK292" s="806"/>
      <c r="BL292" s="1027"/>
    </row>
    <row r="293" spans="1:64" s="11" customFormat="1" ht="76.5" customHeight="1" thickBot="1" x14ac:dyDescent="0.3">
      <c r="A293" s="1181"/>
      <c r="B293" s="1183"/>
      <c r="C293" s="1062"/>
      <c r="D293" s="1012" t="s">
        <v>840</v>
      </c>
      <c r="E293" s="945" t="s">
        <v>128</v>
      </c>
      <c r="F293" s="1015">
        <v>4</v>
      </c>
      <c r="G293" s="851" t="s">
        <v>1687</v>
      </c>
      <c r="H293" s="802" t="s">
        <v>99</v>
      </c>
      <c r="I293" s="1043" t="s">
        <v>1691</v>
      </c>
      <c r="J293" s="982" t="s">
        <v>16</v>
      </c>
      <c r="K293" s="985" t="str">
        <f>CONCATENATE(" *",[27]Árbol_G!C332," *",[27]Árbol_G!E332," *",[27]Árbol_G!G332)</f>
        <v xml:space="preserve"> *Seleccione * *</v>
      </c>
      <c r="L293" s="851" t="s">
        <v>1082</v>
      </c>
      <c r="M293" s="851" t="s">
        <v>1083</v>
      </c>
      <c r="N293" s="804"/>
      <c r="O293" s="1049"/>
      <c r="P293" s="802" t="s">
        <v>62</v>
      </c>
      <c r="Q293" s="954">
        <f>IF(P293="Muy Alta",100%,IF(P293="Alta",80%,IF(P293="Media",60%,IF(P293="Baja",40%,IF(P293="Muy Baja",20%,"")))))</f>
        <v>0.6</v>
      </c>
      <c r="R293" s="802" t="s">
        <v>74</v>
      </c>
      <c r="S293" s="954">
        <f>IF(R293="Catastrófico",100%,IF(R293="Mayor",80%,IF(R293="Moderado",60%,IF(R293="Menor",40%,IF(R293="Leve",20%,"")))))</f>
        <v>0.2</v>
      </c>
      <c r="T293" s="802" t="s">
        <v>10</v>
      </c>
      <c r="U293" s="954">
        <f>IF(T293="Catastrófico",100%,IF(T293="Mayor",80%,IF(T293="Moderado",60%,IF(T293="Menor",40%,IF(T293="Leve",20%,"")))))</f>
        <v>0.6</v>
      </c>
      <c r="V293" s="957" t="str">
        <f>IF(W293=100%,"Catastrófico",IF(W293=80%,"Mayor",IF(W293=60%,"Moderado",IF(W293=40%,"Menor",IF(W293=20%,"Leve","")))))</f>
        <v>Moderado</v>
      </c>
      <c r="W293" s="954">
        <f>IF(AND(S293="",U293=""),"",MAX(S293,U293))</f>
        <v>0.6</v>
      </c>
      <c r="X293" s="954" t="str">
        <f>CONCATENATE(P293,V293)</f>
        <v>MediaModerado</v>
      </c>
      <c r="Y293" s="967" t="str">
        <f>IF(X293="Muy AltaLeve","Alto",IF(X293="Muy AltaMenor","Alto",IF(X293="Muy AltaModerado","Alto",IF(X293="Muy AltaMayor","Alto",IF(X293="Muy AltaCatastrófico","Extremo",IF(X293="AltaLeve","Moderado",IF(X293="AltaMenor","Moderado",IF(X293="AltaModerado","Alto",IF(X293="AltaMayor","Alto",IF(X293="AltaCatastrófico","Extremo",IF(X293="MediaLeve","Moderado",IF(X293="MediaMenor","Moderado",IF(X293="MediaModerado","Moderado",IF(X293="MediaMayor","Alto",IF(X293="MediaCatastrófico","Extremo",IF(X293="BajaLeve","Bajo",IF(X293="BajaMenor","Moderado",IF(X293="BajaModerado","Moderado",IF(X293="BajaMayor","Alto",IF(X293="BajaCatastrófico","Extremo",IF(X293="Muy BajaLeve","Bajo",IF(X293="Muy BajaMenor","Bajo",IF(X293="Muy BajaModerado","Moderado",IF(X293="Muy BajaMayor","Alto",IF(X293="Muy BajaCatastrófico","Extremo","")))))))))))))))))))))))))</f>
        <v>Moderado</v>
      </c>
      <c r="Z293" s="58">
        <v>1</v>
      </c>
      <c r="AA293" s="385" t="s">
        <v>1084</v>
      </c>
      <c r="AB293" s="381" t="s">
        <v>170</v>
      </c>
      <c r="AC293" s="385" t="s">
        <v>1009</v>
      </c>
      <c r="AD293" s="382" t="str">
        <f t="shared" si="32"/>
        <v>Probabilidad</v>
      </c>
      <c r="AE293" s="381" t="s">
        <v>902</v>
      </c>
      <c r="AF293" s="301">
        <f t="shared" si="33"/>
        <v>0.25</v>
      </c>
      <c r="AG293" s="381" t="s">
        <v>903</v>
      </c>
      <c r="AH293" s="301">
        <f t="shared" si="34"/>
        <v>0.15</v>
      </c>
      <c r="AI293" s="300">
        <f t="shared" si="35"/>
        <v>0.4</v>
      </c>
      <c r="AJ293" s="59">
        <f>IFERROR(IF(AD293="Probabilidad",(Q293-(+Q293*AI293)),IF(AD293="Impacto",Q293,"")),"")</f>
        <v>0.36</v>
      </c>
      <c r="AK293" s="59">
        <f>IFERROR(IF(AD293="Impacto",(W293-(+W293*AI293)),IF(AD293="Probabilidad",W293,"")),"")</f>
        <v>0.6</v>
      </c>
      <c r="AL293" s="10" t="s">
        <v>66</v>
      </c>
      <c r="AM293" s="10" t="s">
        <v>67</v>
      </c>
      <c r="AN293" s="10" t="s">
        <v>80</v>
      </c>
      <c r="AO293" s="951">
        <f>Q293</f>
        <v>0.6</v>
      </c>
      <c r="AP293" s="951">
        <f>IF(AJ293="","",MIN(AJ293:AJ298))</f>
        <v>0.1512</v>
      </c>
      <c r="AQ293" s="967" t="str">
        <f>IFERROR(IF(AP293="","",IF(AP293&lt;=0.2,"Muy Baja",IF(AP293&lt;=0.4,"Baja",IF(AP293&lt;=0.6,"Media",IF(AP293&lt;=0.8,"Alta","Muy Alta"))))),"")</f>
        <v>Muy Baja</v>
      </c>
      <c r="AR293" s="951">
        <f>W293</f>
        <v>0.6</v>
      </c>
      <c r="AS293" s="951">
        <f>IF(AK293="","",MIN(AK293:AK298))</f>
        <v>0.29249999999999998</v>
      </c>
      <c r="AT293" s="967" t="str">
        <f>IFERROR(IF(AS293="","",IF(AS293&lt;=0.2,"Leve",IF(AS293&lt;=0.4,"Menor",IF(AS293&lt;=0.6,"Moderado",IF(AS293&lt;=0.8,"Mayor","Catastrófico"))))),"")</f>
        <v>Menor</v>
      </c>
      <c r="AU293" s="967" t="str">
        <f>Y293</f>
        <v>Moderado</v>
      </c>
      <c r="AV293" s="967" t="str">
        <f>IFERROR(IF(OR(AND(AQ293="Muy Baja",AT293="Leve"),AND(AQ293="Muy Baja",AT293="Menor"),AND(AQ293="Baja",AT293="Leve")),"Bajo",IF(OR(AND(AQ293="Muy baja",AT293="Moderado"),AND(AQ293="Baja",AT293="Menor"),AND(AQ293="Baja",AT293="Moderado"),AND(AQ293="Media",AT293="Leve"),AND(AQ293="Media",AT293="Menor"),AND(AQ293="Media",AT293="Moderado"),AND(AQ293="Alta",AT293="Leve"),AND(AQ293="Alta",AT293="Menor")),"Moderado",IF(OR(AND(AQ293="Muy Baja",AT293="Mayor"),AND(AQ293="Baja",AT293="Mayor"),AND(AQ293="Media",AT293="Mayor"),AND(AQ293="Alta",AT293="Moderado"),AND(AQ293="Alta",AT293="Mayor"),AND(AQ293="Muy Alta",AT293="Leve"),AND(AQ293="Muy Alta",AT293="Menor"),AND(AQ293="Muy Alta",AT293="Moderado"),AND(AQ293="Muy Alta",AT293="Mayor")),"Alto",IF(OR(AND(AQ293="Muy Baja",AT293="Catastrófico"),AND(AQ293="Baja",AT293="Catastrófico"),AND(AQ293="Media",AT293="Catastrófico"),AND(AQ293="Alta",AT293="Catastrófico"),AND(AQ293="Muy Alta",AT293="Catastrófico")),"Extremo","")))),"")</f>
        <v>Bajo</v>
      </c>
      <c r="AW293" s="802" t="s">
        <v>82</v>
      </c>
      <c r="AX293" s="804"/>
      <c r="AY293" s="804"/>
      <c r="AZ293" s="804"/>
      <c r="BA293" s="804"/>
      <c r="BB293" s="1136"/>
      <c r="BC293" s="851"/>
      <c r="BD293" s="851"/>
      <c r="BE293" s="1019"/>
      <c r="BF293" s="1019"/>
      <c r="BG293" s="1019"/>
      <c r="BH293" s="1019"/>
      <c r="BI293" s="1019"/>
      <c r="BJ293" s="804"/>
      <c r="BK293" s="804"/>
      <c r="BL293" s="1179"/>
    </row>
    <row r="294" spans="1:64" s="11" customFormat="1" ht="71.25" thickBot="1" x14ac:dyDescent="0.3">
      <c r="A294" s="1181"/>
      <c r="B294" s="1183"/>
      <c r="C294" s="1062"/>
      <c r="D294" s="1013"/>
      <c r="E294" s="946"/>
      <c r="F294" s="1016"/>
      <c r="G294" s="852"/>
      <c r="H294" s="803"/>
      <c r="I294" s="1044"/>
      <c r="J294" s="983"/>
      <c r="K294" s="986"/>
      <c r="L294" s="852"/>
      <c r="M294" s="852"/>
      <c r="N294" s="805"/>
      <c r="O294" s="1050"/>
      <c r="P294" s="803"/>
      <c r="Q294" s="955"/>
      <c r="R294" s="803"/>
      <c r="S294" s="955"/>
      <c r="T294" s="803"/>
      <c r="U294" s="955"/>
      <c r="V294" s="958"/>
      <c r="W294" s="955"/>
      <c r="X294" s="955"/>
      <c r="Y294" s="968"/>
      <c r="Z294" s="68">
        <v>2</v>
      </c>
      <c r="AA294" s="385" t="s">
        <v>1085</v>
      </c>
      <c r="AB294" s="383" t="s">
        <v>170</v>
      </c>
      <c r="AC294" s="385" t="s">
        <v>1009</v>
      </c>
      <c r="AD294" s="384" t="str">
        <f t="shared" si="32"/>
        <v>Impacto</v>
      </c>
      <c r="AE294" s="383" t="s">
        <v>908</v>
      </c>
      <c r="AF294" s="302">
        <f t="shared" si="33"/>
        <v>0.1</v>
      </c>
      <c r="AG294" s="383" t="s">
        <v>903</v>
      </c>
      <c r="AH294" s="302">
        <f t="shared" si="34"/>
        <v>0.15</v>
      </c>
      <c r="AI294" s="315">
        <f t="shared" si="35"/>
        <v>0.25</v>
      </c>
      <c r="AJ294" s="69">
        <f>IFERROR(IF(AND(AD293="Probabilidad",AD294="Probabilidad"),(AJ293-(+AJ293*AI294)),IF(AD294="Probabilidad",(Q293-(+Q293*AI294)),IF(AD294="Impacto",AJ293,""))),"")</f>
        <v>0.36</v>
      </c>
      <c r="AK294" s="69">
        <f>IFERROR(IF(AND(AD293="Impacto",AD294="Impacto"),(AK293-(+AK293*AI294)),IF(AD294="Impacto",(W293-(+W293*AI294)),IF(AD294="Probabilidad",AK293,""))),"")</f>
        <v>0.44999999999999996</v>
      </c>
      <c r="AL294" s="10" t="s">
        <v>66</v>
      </c>
      <c r="AM294" s="10" t="s">
        <v>67</v>
      </c>
      <c r="AN294" s="10" t="s">
        <v>80</v>
      </c>
      <c r="AO294" s="952"/>
      <c r="AP294" s="952"/>
      <c r="AQ294" s="968"/>
      <c r="AR294" s="952"/>
      <c r="AS294" s="952"/>
      <c r="AT294" s="968"/>
      <c r="AU294" s="968"/>
      <c r="AV294" s="968"/>
      <c r="AW294" s="803"/>
      <c r="AX294" s="805"/>
      <c r="AY294" s="805"/>
      <c r="AZ294" s="805"/>
      <c r="BA294" s="805"/>
      <c r="BB294" s="1137"/>
      <c r="BC294" s="852"/>
      <c r="BD294" s="852"/>
      <c r="BE294" s="1020"/>
      <c r="BF294" s="1020"/>
      <c r="BG294" s="1020"/>
      <c r="BH294" s="1020"/>
      <c r="BI294" s="1020"/>
      <c r="BJ294" s="805"/>
      <c r="BK294" s="805"/>
      <c r="BL294" s="1026"/>
    </row>
    <row r="295" spans="1:64" s="11" customFormat="1" ht="105.75" thickBot="1" x14ac:dyDescent="0.3">
      <c r="A295" s="1181"/>
      <c r="B295" s="1183"/>
      <c r="C295" s="1062"/>
      <c r="D295" s="1013"/>
      <c r="E295" s="946"/>
      <c r="F295" s="1016"/>
      <c r="G295" s="852"/>
      <c r="H295" s="803"/>
      <c r="I295" s="1044"/>
      <c r="J295" s="983"/>
      <c r="K295" s="986"/>
      <c r="L295" s="852"/>
      <c r="M295" s="852"/>
      <c r="N295" s="805"/>
      <c r="O295" s="1050"/>
      <c r="P295" s="803"/>
      <c r="Q295" s="955"/>
      <c r="R295" s="803"/>
      <c r="S295" s="955"/>
      <c r="T295" s="803"/>
      <c r="U295" s="955"/>
      <c r="V295" s="958"/>
      <c r="W295" s="955"/>
      <c r="X295" s="955"/>
      <c r="Y295" s="968"/>
      <c r="Z295" s="68">
        <v>3</v>
      </c>
      <c r="AA295" s="62" t="s">
        <v>1086</v>
      </c>
      <c r="AB295" s="383" t="s">
        <v>170</v>
      </c>
      <c r="AC295" s="385" t="s">
        <v>1001</v>
      </c>
      <c r="AD295" s="384" t="str">
        <f t="shared" si="32"/>
        <v>Probabilidad</v>
      </c>
      <c r="AE295" s="383" t="s">
        <v>902</v>
      </c>
      <c r="AF295" s="302">
        <f t="shared" si="33"/>
        <v>0.25</v>
      </c>
      <c r="AG295" s="383" t="s">
        <v>903</v>
      </c>
      <c r="AH295" s="302">
        <f t="shared" si="34"/>
        <v>0.15</v>
      </c>
      <c r="AI295" s="315">
        <f t="shared" si="35"/>
        <v>0.4</v>
      </c>
      <c r="AJ295" s="69">
        <f>IFERROR(IF(AND(AD294="Probabilidad",AD295="Probabilidad"),(AJ294-(+AJ294*AI295)),IF(AND(AD294="Impacto",AD295="Probabilidad"),(AJ293-(+AJ293*AI295)),IF(AD295="Impacto",AJ294,""))),"")</f>
        <v>0.216</v>
      </c>
      <c r="AK295" s="69">
        <f>IFERROR(IF(AND(AD294="Impacto",AD295="Impacto"),(AK294-(+AK294*AI295)),IF(AND(AD294="Probabilidad",AD295="Impacto"),(AK293-(+AK293*AI295)),IF(AD295="Probabilidad",AK294,""))),"")</f>
        <v>0.44999999999999996</v>
      </c>
      <c r="AL295" s="10" t="s">
        <v>66</v>
      </c>
      <c r="AM295" s="10" t="s">
        <v>67</v>
      </c>
      <c r="AN295" s="10" t="s">
        <v>80</v>
      </c>
      <c r="AO295" s="952"/>
      <c r="AP295" s="952"/>
      <c r="AQ295" s="968"/>
      <c r="AR295" s="952"/>
      <c r="AS295" s="952"/>
      <c r="AT295" s="968"/>
      <c r="AU295" s="968"/>
      <c r="AV295" s="968"/>
      <c r="AW295" s="803"/>
      <c r="AX295" s="805"/>
      <c r="AY295" s="805"/>
      <c r="AZ295" s="805"/>
      <c r="BA295" s="805"/>
      <c r="BB295" s="1137"/>
      <c r="BC295" s="852"/>
      <c r="BD295" s="852"/>
      <c r="BE295" s="1020"/>
      <c r="BF295" s="1020"/>
      <c r="BG295" s="1020"/>
      <c r="BH295" s="1020"/>
      <c r="BI295" s="1020"/>
      <c r="BJ295" s="805"/>
      <c r="BK295" s="805"/>
      <c r="BL295" s="1026"/>
    </row>
    <row r="296" spans="1:64" s="11" customFormat="1" ht="105.75" thickBot="1" x14ac:dyDescent="0.3">
      <c r="A296" s="1181"/>
      <c r="B296" s="1183"/>
      <c r="C296" s="1062"/>
      <c r="D296" s="1013"/>
      <c r="E296" s="946"/>
      <c r="F296" s="1016"/>
      <c r="G296" s="852"/>
      <c r="H296" s="803"/>
      <c r="I296" s="1044"/>
      <c r="J296" s="983"/>
      <c r="K296" s="986"/>
      <c r="L296" s="852"/>
      <c r="M296" s="852"/>
      <c r="N296" s="805"/>
      <c r="O296" s="1050"/>
      <c r="P296" s="803"/>
      <c r="Q296" s="955"/>
      <c r="R296" s="803"/>
      <c r="S296" s="955"/>
      <c r="T296" s="803"/>
      <c r="U296" s="955"/>
      <c r="V296" s="958"/>
      <c r="W296" s="955"/>
      <c r="X296" s="955"/>
      <c r="Y296" s="968"/>
      <c r="Z296" s="68">
        <v>4</v>
      </c>
      <c r="AA296" s="385" t="s">
        <v>915</v>
      </c>
      <c r="AB296" s="383" t="s">
        <v>165</v>
      </c>
      <c r="AC296" s="385" t="s">
        <v>851</v>
      </c>
      <c r="AD296" s="384" t="str">
        <f t="shared" si="32"/>
        <v>Probabilidad</v>
      </c>
      <c r="AE296" s="383" t="s">
        <v>907</v>
      </c>
      <c r="AF296" s="302">
        <f t="shared" si="33"/>
        <v>0.15</v>
      </c>
      <c r="AG296" s="383" t="s">
        <v>903</v>
      </c>
      <c r="AH296" s="302">
        <f t="shared" si="34"/>
        <v>0.15</v>
      </c>
      <c r="AI296" s="315">
        <f t="shared" si="35"/>
        <v>0.3</v>
      </c>
      <c r="AJ296" s="69">
        <f>IFERROR(IF(AND(AD295="Probabilidad",AD296="Probabilidad"),(AJ295-(+AJ295*AI296)),IF(AND(AD295="Impacto",AD296="Probabilidad"),(AJ294-(+AJ294*AI296)),IF(AD296="Impacto",AJ295,""))),"")</f>
        <v>0.1512</v>
      </c>
      <c r="AK296" s="69">
        <f>IFERROR(IF(AND(AD295="Impacto",AD296="Impacto"),(AK295-(+AK295*AI296)),IF(AND(AD295="Probabilidad",AD296="Impacto"),(AK294-(+AK294*AI296)),IF(AD296="Probabilidad",AK295,""))),"")</f>
        <v>0.44999999999999996</v>
      </c>
      <c r="AL296" s="10" t="s">
        <v>66</v>
      </c>
      <c r="AM296" s="10" t="s">
        <v>67</v>
      </c>
      <c r="AN296" s="10" t="s">
        <v>80</v>
      </c>
      <c r="AO296" s="952"/>
      <c r="AP296" s="952"/>
      <c r="AQ296" s="968"/>
      <c r="AR296" s="952"/>
      <c r="AS296" s="952"/>
      <c r="AT296" s="968"/>
      <c r="AU296" s="968"/>
      <c r="AV296" s="968"/>
      <c r="AW296" s="803"/>
      <c r="AX296" s="805"/>
      <c r="AY296" s="805"/>
      <c r="AZ296" s="805"/>
      <c r="BA296" s="805"/>
      <c r="BB296" s="1137"/>
      <c r="BC296" s="852"/>
      <c r="BD296" s="852"/>
      <c r="BE296" s="1020"/>
      <c r="BF296" s="1020"/>
      <c r="BG296" s="1020"/>
      <c r="BH296" s="1020"/>
      <c r="BI296" s="1020"/>
      <c r="BJ296" s="805"/>
      <c r="BK296" s="805"/>
      <c r="BL296" s="1026"/>
    </row>
    <row r="297" spans="1:64" s="11" customFormat="1" ht="59.1" customHeight="1" x14ac:dyDescent="0.25">
      <c r="A297" s="1181"/>
      <c r="B297" s="1183"/>
      <c r="C297" s="1062"/>
      <c r="D297" s="1013"/>
      <c r="E297" s="946"/>
      <c r="F297" s="1016"/>
      <c r="G297" s="852"/>
      <c r="H297" s="803"/>
      <c r="I297" s="1044"/>
      <c r="J297" s="983"/>
      <c r="K297" s="986"/>
      <c r="L297" s="852"/>
      <c r="M297" s="852"/>
      <c r="N297" s="805"/>
      <c r="O297" s="1050"/>
      <c r="P297" s="803"/>
      <c r="Q297" s="955"/>
      <c r="R297" s="803"/>
      <c r="S297" s="955"/>
      <c r="T297" s="803"/>
      <c r="U297" s="955"/>
      <c r="V297" s="958"/>
      <c r="W297" s="955"/>
      <c r="X297" s="955"/>
      <c r="Y297" s="968"/>
      <c r="Z297" s="68">
        <v>5</v>
      </c>
      <c r="AA297" s="385" t="s">
        <v>1087</v>
      </c>
      <c r="AB297" s="383" t="s">
        <v>165</v>
      </c>
      <c r="AC297" s="385" t="s">
        <v>1001</v>
      </c>
      <c r="AD297" s="384" t="str">
        <f t="shared" si="32"/>
        <v>Impacto</v>
      </c>
      <c r="AE297" s="383" t="s">
        <v>908</v>
      </c>
      <c r="AF297" s="302">
        <f t="shared" si="33"/>
        <v>0.1</v>
      </c>
      <c r="AG297" s="383" t="s">
        <v>65</v>
      </c>
      <c r="AH297" s="302">
        <f t="shared" si="34"/>
        <v>0.25</v>
      </c>
      <c r="AI297" s="315">
        <f t="shared" si="35"/>
        <v>0.35</v>
      </c>
      <c r="AJ297" s="69">
        <f>IFERROR(IF(AND(AD296="Probabilidad",AD297="Probabilidad"),(AJ296-(+AJ296*AI297)),IF(AND(AD296="Impacto",AD297="Probabilidad"),(AJ295-(+AJ295*AI297)),IF(AD297="Impacto",AJ296,""))),"")</f>
        <v>0.1512</v>
      </c>
      <c r="AK297" s="69">
        <f>IFERROR(IF(AND(AD296="Impacto",AD297="Impacto"),(AK296-(+AK296*AI297)),IF(AND(AD296="Probabilidad",AD297="Impacto"),(AK295-(+AK295*AI297)),IF(AD297="Probabilidad",AK296,""))),"")</f>
        <v>0.29249999999999998</v>
      </c>
      <c r="AL297" s="10" t="s">
        <v>66</v>
      </c>
      <c r="AM297" s="10" t="s">
        <v>67</v>
      </c>
      <c r="AN297" s="10" t="s">
        <v>80</v>
      </c>
      <c r="AO297" s="952"/>
      <c r="AP297" s="952"/>
      <c r="AQ297" s="968"/>
      <c r="AR297" s="952"/>
      <c r="AS297" s="952"/>
      <c r="AT297" s="968"/>
      <c r="AU297" s="968"/>
      <c r="AV297" s="968"/>
      <c r="AW297" s="803"/>
      <c r="AX297" s="805"/>
      <c r="AY297" s="805"/>
      <c r="AZ297" s="805"/>
      <c r="BA297" s="805"/>
      <c r="BB297" s="1137"/>
      <c r="BC297" s="852"/>
      <c r="BD297" s="852"/>
      <c r="BE297" s="1020"/>
      <c r="BF297" s="1020"/>
      <c r="BG297" s="1020"/>
      <c r="BH297" s="1020"/>
      <c r="BI297" s="1020"/>
      <c r="BJ297" s="805"/>
      <c r="BK297" s="805"/>
      <c r="BL297" s="1026"/>
    </row>
    <row r="298" spans="1:64" s="11" customFormat="1" ht="15.75" thickBot="1" x14ac:dyDescent="0.3">
      <c r="A298" s="1181"/>
      <c r="B298" s="1183"/>
      <c r="C298" s="1062"/>
      <c r="D298" s="1014"/>
      <c r="E298" s="947"/>
      <c r="F298" s="1017"/>
      <c r="G298" s="960"/>
      <c r="H298" s="847"/>
      <c r="I298" s="1045"/>
      <c r="J298" s="984"/>
      <c r="K298" s="987"/>
      <c r="L298" s="960"/>
      <c r="M298" s="960"/>
      <c r="N298" s="806"/>
      <c r="O298" s="1051"/>
      <c r="P298" s="847"/>
      <c r="Q298" s="956"/>
      <c r="R298" s="847"/>
      <c r="S298" s="956"/>
      <c r="T298" s="847"/>
      <c r="U298" s="956"/>
      <c r="V298" s="959"/>
      <c r="W298" s="956"/>
      <c r="X298" s="956"/>
      <c r="Y298" s="969"/>
      <c r="Z298" s="60">
        <v>6</v>
      </c>
      <c r="AA298" s="387"/>
      <c r="AB298" s="388"/>
      <c r="AC298" s="387"/>
      <c r="AD298" s="391" t="str">
        <f t="shared" si="32"/>
        <v/>
      </c>
      <c r="AE298" s="388"/>
      <c r="AF298" s="303" t="str">
        <f t="shared" si="33"/>
        <v/>
      </c>
      <c r="AG298" s="388"/>
      <c r="AH298" s="303" t="str">
        <f t="shared" si="34"/>
        <v/>
      </c>
      <c r="AI298" s="61" t="str">
        <f t="shared" si="35"/>
        <v/>
      </c>
      <c r="AJ298" s="69" t="str">
        <f>IFERROR(IF(AND(AD297="Probabilidad",AD298="Probabilidad"),(AJ297-(+AJ297*AI298)),IF(AND(AD297="Impacto",AD298="Probabilidad"),(AJ296-(+AJ296*AI298)),IF(AD298="Impacto",AJ297,""))),"")</f>
        <v/>
      </c>
      <c r="AK298" s="69" t="str">
        <f>IFERROR(IF(AND(AD297="Impacto",AD298="Impacto"),(AK297-(+AK297*AI298)),IF(AND(AD297="Probabilidad",AD298="Impacto"),(AK296-(+AK296*AI298)),IF(AD298="Probabilidad",AK297,""))),"")</f>
        <v/>
      </c>
      <c r="AL298" s="20"/>
      <c r="AM298" s="20"/>
      <c r="AN298" s="20"/>
      <c r="AO298" s="953"/>
      <c r="AP298" s="953"/>
      <c r="AQ298" s="969"/>
      <c r="AR298" s="953"/>
      <c r="AS298" s="953"/>
      <c r="AT298" s="969"/>
      <c r="AU298" s="969"/>
      <c r="AV298" s="969"/>
      <c r="AW298" s="847"/>
      <c r="AX298" s="806"/>
      <c r="AY298" s="806"/>
      <c r="AZ298" s="806"/>
      <c r="BA298" s="806"/>
      <c r="BB298" s="1138"/>
      <c r="BC298" s="960"/>
      <c r="BD298" s="960"/>
      <c r="BE298" s="1021"/>
      <c r="BF298" s="1021"/>
      <c r="BG298" s="1021"/>
      <c r="BH298" s="1021"/>
      <c r="BI298" s="1021"/>
      <c r="BJ298" s="806"/>
      <c r="BK298" s="806"/>
      <c r="BL298" s="1027"/>
    </row>
    <row r="299" spans="1:64" s="11" customFormat="1" ht="90" customHeight="1" thickBot="1" x14ac:dyDescent="0.3">
      <c r="A299" s="1181"/>
      <c r="B299" s="1183"/>
      <c r="C299" s="1062"/>
      <c r="D299" s="1012" t="s">
        <v>840</v>
      </c>
      <c r="E299" s="945" t="s">
        <v>128</v>
      </c>
      <c r="F299" s="1015">
        <v>5</v>
      </c>
      <c r="G299" s="851" t="s">
        <v>1088</v>
      </c>
      <c r="H299" s="802" t="s">
        <v>98</v>
      </c>
      <c r="I299" s="1043" t="s">
        <v>1692</v>
      </c>
      <c r="J299" s="982" t="s">
        <v>16</v>
      </c>
      <c r="K299" s="1001" t="str">
        <f>CONCATENATE(" *",[27]Árbol_G!C349," *",[27]Árbol_G!E349," *",[27]Árbol_G!G349)</f>
        <v xml:space="preserve"> *Seleccione * *</v>
      </c>
      <c r="L299" s="851" t="s">
        <v>1089</v>
      </c>
      <c r="M299" s="851" t="s">
        <v>1090</v>
      </c>
      <c r="N299" s="1052"/>
      <c r="O299" s="1049"/>
      <c r="P299" s="802" t="s">
        <v>71</v>
      </c>
      <c r="Q299" s="954">
        <f>IF(P299="Muy Alta",100%,IF(P299="Alta",80%,IF(P299="Media",60%,IF(P299="Baja",40%,IF(P299="Muy Baja",20%,"")))))</f>
        <v>0.4</v>
      </c>
      <c r="R299" s="802"/>
      <c r="S299" s="954" t="str">
        <f>IF(R299="Catastrófico",100%,IF(R299="Mayor",80%,IF(R299="Moderado",60%,IF(R299="Menor",40%,IF(R299="Leve",20%,"")))))</f>
        <v/>
      </c>
      <c r="T299" s="802" t="s">
        <v>9</v>
      </c>
      <c r="U299" s="954">
        <f>IF(T299="Catastrófico",100%,IF(T299="Mayor",80%,IF(T299="Moderado",60%,IF(T299="Menor",40%,IF(T299="Leve",20%,"")))))</f>
        <v>0.4</v>
      </c>
      <c r="V299" s="957" t="str">
        <f>IF(W299=100%,"Catastrófico",IF(W299=80%,"Mayor",IF(W299=60%,"Moderado",IF(W299=40%,"Menor",IF(W299=20%,"Leve","")))))</f>
        <v>Menor</v>
      </c>
      <c r="W299" s="954">
        <f>IF(AND(S299="",U299=""),"",MAX(S299,U299))</f>
        <v>0.4</v>
      </c>
      <c r="X299" s="954" t="str">
        <f>CONCATENATE(P299,V299)</f>
        <v>BajaMenor</v>
      </c>
      <c r="Y299" s="967" t="str">
        <f>IF(X299="Muy AltaLeve","Alto",IF(X299="Muy AltaMenor","Alto",IF(X299="Muy AltaModerado","Alto",IF(X299="Muy AltaMayor","Alto",IF(X299="Muy AltaCatastrófico","Extremo",IF(X299="AltaLeve","Moderado",IF(X299="AltaMenor","Moderado",IF(X299="AltaModerado","Alto",IF(X299="AltaMayor","Alto",IF(X299="AltaCatastrófico","Extremo",IF(X299="MediaLeve","Moderado",IF(X299="MediaMenor","Moderado",IF(X299="MediaModerado","Moderado",IF(X299="MediaMayor","Alto",IF(X299="MediaCatastrófico","Extremo",IF(X299="BajaLeve","Bajo",IF(X299="BajaMenor","Moderado",IF(X299="BajaModerado","Moderado",IF(X299="BajaMayor","Alto",IF(X299="BajaCatastrófico","Extremo",IF(X299="Muy BajaLeve","Bajo",IF(X299="Muy BajaMenor","Bajo",IF(X299="Muy BajaModerado","Moderado",IF(X299="Muy BajaMayor","Alto",IF(X299="Muy BajaCatastrófico","Extremo","")))))))))))))))))))))))))</f>
        <v>Moderado</v>
      </c>
      <c r="Z299" s="58">
        <v>1</v>
      </c>
      <c r="AA299" s="385" t="s">
        <v>991</v>
      </c>
      <c r="AB299" s="381" t="s">
        <v>165</v>
      </c>
      <c r="AC299" s="385" t="s">
        <v>1067</v>
      </c>
      <c r="AD299" s="396" t="str">
        <f t="shared" si="32"/>
        <v>Probabilidad</v>
      </c>
      <c r="AE299" s="381" t="s">
        <v>907</v>
      </c>
      <c r="AF299" s="301">
        <f t="shared" si="33"/>
        <v>0.15</v>
      </c>
      <c r="AG299" s="381" t="s">
        <v>903</v>
      </c>
      <c r="AH299" s="301">
        <f t="shared" si="34"/>
        <v>0.15</v>
      </c>
      <c r="AI299" s="300">
        <f t="shared" si="35"/>
        <v>0.3</v>
      </c>
      <c r="AJ299" s="59">
        <f>IFERROR(IF(AD299="Probabilidad",(Q299-(+Q299*AI299)),IF(AD299="Impacto",Q299,"")),"")</f>
        <v>0.28000000000000003</v>
      </c>
      <c r="AK299" s="59">
        <f>IFERROR(IF(AD299="Impacto",(W299-(+W299*AI299)),IF(AD299="Probabilidad",W299,"")),"")</f>
        <v>0.4</v>
      </c>
      <c r="AL299" s="10" t="s">
        <v>66</v>
      </c>
      <c r="AM299" s="10" t="s">
        <v>67</v>
      </c>
      <c r="AN299" s="10" t="s">
        <v>80</v>
      </c>
      <c r="AO299" s="951">
        <f>Q299</f>
        <v>0.4</v>
      </c>
      <c r="AP299" s="951">
        <f>IF(AJ299="","",MIN(AJ299:AJ304))</f>
        <v>0.1008</v>
      </c>
      <c r="AQ299" s="967" t="str">
        <f>IFERROR(IF(AP299="","",IF(AP299&lt;=0.2,"Muy Baja",IF(AP299&lt;=0.4,"Baja",IF(AP299&lt;=0.6,"Media",IF(AP299&lt;=0.8,"Alta","Muy Alta"))))),"")</f>
        <v>Muy Baja</v>
      </c>
      <c r="AR299" s="951">
        <f>W299</f>
        <v>0.4</v>
      </c>
      <c r="AS299" s="951">
        <f>IF(AK299="","",MIN(AK299:AK304))</f>
        <v>0.4</v>
      </c>
      <c r="AT299" s="967" t="str">
        <f>IFERROR(IF(AS299="","",IF(AS299&lt;=0.2,"Leve",IF(AS299&lt;=0.4,"Menor",IF(AS299&lt;=0.6,"Moderado",IF(AS299&lt;=0.8,"Mayor","Catastrófico"))))),"")</f>
        <v>Menor</v>
      </c>
      <c r="AU299" s="967" t="str">
        <f>Y299</f>
        <v>Moderado</v>
      </c>
      <c r="AV299" s="967" t="str">
        <f>IFERROR(IF(OR(AND(AQ299="Muy Baja",AT299="Leve"),AND(AQ299="Muy Baja",AT299="Menor"),AND(AQ299="Baja",AT299="Leve")),"Bajo",IF(OR(AND(AQ299="Muy baja",AT299="Moderado"),AND(AQ299="Baja",AT299="Menor"),AND(AQ299="Baja",AT299="Moderado"),AND(AQ299="Media",AT299="Leve"),AND(AQ299="Media",AT299="Menor"),AND(AQ299="Media",AT299="Moderado"),AND(AQ299="Alta",AT299="Leve"),AND(AQ299="Alta",AT299="Menor")),"Moderado",IF(OR(AND(AQ299="Muy Baja",AT299="Mayor"),AND(AQ299="Baja",AT299="Mayor"),AND(AQ299="Media",AT299="Mayor"),AND(AQ299="Alta",AT299="Moderado"),AND(AQ299="Alta",AT299="Mayor"),AND(AQ299="Muy Alta",AT299="Leve"),AND(AQ299="Muy Alta",AT299="Menor"),AND(AQ299="Muy Alta",AT299="Moderado"),AND(AQ299="Muy Alta",AT299="Mayor")),"Alto",IF(OR(AND(AQ299="Muy Baja",AT299="Catastrófico"),AND(AQ299="Baja",AT299="Catastrófico"),AND(AQ299="Media",AT299="Catastrófico"),AND(AQ299="Alta",AT299="Catastrófico"),AND(AQ299="Muy Alta",AT299="Catastrófico")),"Extremo","")))),"")</f>
        <v>Bajo</v>
      </c>
      <c r="AW299" s="802" t="s">
        <v>82</v>
      </c>
      <c r="AX299" s="804"/>
      <c r="AY299" s="804"/>
      <c r="AZ299" s="804"/>
      <c r="BA299" s="804"/>
      <c r="BB299" s="1136"/>
      <c r="BC299" s="851"/>
      <c r="BD299" s="851"/>
      <c r="BE299" s="1019"/>
      <c r="BF299" s="1019"/>
      <c r="BG299" s="1019"/>
      <c r="BH299" s="1019"/>
      <c r="BI299" s="1019"/>
      <c r="BJ299" s="804"/>
      <c r="BK299" s="804"/>
      <c r="BL299" s="1179"/>
    </row>
    <row r="300" spans="1:64" s="11" customFormat="1" ht="75.75" thickBot="1" x14ac:dyDescent="0.3">
      <c r="A300" s="1181"/>
      <c r="B300" s="1183"/>
      <c r="C300" s="1062"/>
      <c r="D300" s="1013"/>
      <c r="E300" s="946"/>
      <c r="F300" s="1016"/>
      <c r="G300" s="852"/>
      <c r="H300" s="803"/>
      <c r="I300" s="1044"/>
      <c r="J300" s="983"/>
      <c r="K300" s="1002"/>
      <c r="L300" s="852"/>
      <c r="M300" s="852"/>
      <c r="N300" s="1053"/>
      <c r="O300" s="1050"/>
      <c r="P300" s="803"/>
      <c r="Q300" s="955"/>
      <c r="R300" s="803"/>
      <c r="S300" s="955"/>
      <c r="T300" s="803"/>
      <c r="U300" s="955"/>
      <c r="V300" s="958"/>
      <c r="W300" s="955"/>
      <c r="X300" s="955"/>
      <c r="Y300" s="968"/>
      <c r="Z300" s="68">
        <v>2</v>
      </c>
      <c r="AA300" s="62" t="s">
        <v>1091</v>
      </c>
      <c r="AB300" s="383" t="s">
        <v>165</v>
      </c>
      <c r="AC300" s="385" t="s">
        <v>1067</v>
      </c>
      <c r="AD300" s="384" t="str">
        <f t="shared" si="32"/>
        <v>Probabilidad</v>
      </c>
      <c r="AE300" s="383" t="s">
        <v>907</v>
      </c>
      <c r="AF300" s="302">
        <f t="shared" si="33"/>
        <v>0.15</v>
      </c>
      <c r="AG300" s="383" t="s">
        <v>65</v>
      </c>
      <c r="AH300" s="302">
        <f t="shared" si="34"/>
        <v>0.25</v>
      </c>
      <c r="AI300" s="315">
        <f t="shared" si="35"/>
        <v>0.4</v>
      </c>
      <c r="AJ300" s="69">
        <f>IFERROR(IF(AND(AD299="Probabilidad",AD300="Probabilidad"),(AJ299-(+AJ299*AI300)),IF(AD300="Probabilidad",(Q299-(+Q299*AI300)),IF(AD300="Impacto",AJ299,""))),"")</f>
        <v>0.16800000000000001</v>
      </c>
      <c r="AK300" s="69">
        <f>IFERROR(IF(AND(AD299="Impacto",AD300="Impacto"),(AK299-(+AK299*AI300)),IF(AD300="Impacto",(W299-(+W299*AI300)),IF(AD300="Probabilidad",AK299,""))),"")</f>
        <v>0.4</v>
      </c>
      <c r="AL300" s="10" t="s">
        <v>66</v>
      </c>
      <c r="AM300" s="10" t="s">
        <v>67</v>
      </c>
      <c r="AN300" s="10" t="s">
        <v>80</v>
      </c>
      <c r="AO300" s="952"/>
      <c r="AP300" s="952"/>
      <c r="AQ300" s="968"/>
      <c r="AR300" s="952"/>
      <c r="AS300" s="952"/>
      <c r="AT300" s="968"/>
      <c r="AU300" s="968"/>
      <c r="AV300" s="968"/>
      <c r="AW300" s="803"/>
      <c r="AX300" s="805"/>
      <c r="AY300" s="805"/>
      <c r="AZ300" s="805"/>
      <c r="BA300" s="805"/>
      <c r="BB300" s="1137"/>
      <c r="BC300" s="852"/>
      <c r="BD300" s="852"/>
      <c r="BE300" s="1020"/>
      <c r="BF300" s="1020"/>
      <c r="BG300" s="1020"/>
      <c r="BH300" s="1020"/>
      <c r="BI300" s="1020"/>
      <c r="BJ300" s="805"/>
      <c r="BK300" s="805"/>
      <c r="BL300" s="1026"/>
    </row>
    <row r="301" spans="1:64" s="11" customFormat="1" ht="70.5" x14ac:dyDescent="0.25">
      <c r="A301" s="1181"/>
      <c r="B301" s="1183"/>
      <c r="C301" s="1062"/>
      <c r="D301" s="1013"/>
      <c r="E301" s="946"/>
      <c r="F301" s="1016"/>
      <c r="G301" s="852"/>
      <c r="H301" s="803"/>
      <c r="I301" s="1044"/>
      <c r="J301" s="983"/>
      <c r="K301" s="1002"/>
      <c r="L301" s="852"/>
      <c r="M301" s="852"/>
      <c r="N301" s="1053"/>
      <c r="O301" s="1050"/>
      <c r="P301" s="803"/>
      <c r="Q301" s="955"/>
      <c r="R301" s="803"/>
      <c r="S301" s="955"/>
      <c r="T301" s="803"/>
      <c r="U301" s="955"/>
      <c r="V301" s="958"/>
      <c r="W301" s="955"/>
      <c r="X301" s="955"/>
      <c r="Y301" s="968"/>
      <c r="Z301" s="68">
        <v>3</v>
      </c>
      <c r="AA301" s="385" t="s">
        <v>1092</v>
      </c>
      <c r="AB301" s="383" t="s">
        <v>165</v>
      </c>
      <c r="AC301" s="385" t="s">
        <v>1067</v>
      </c>
      <c r="AD301" s="384" t="str">
        <f t="shared" si="32"/>
        <v>Probabilidad</v>
      </c>
      <c r="AE301" s="383" t="s">
        <v>902</v>
      </c>
      <c r="AF301" s="302">
        <f t="shared" si="33"/>
        <v>0.25</v>
      </c>
      <c r="AG301" s="383" t="s">
        <v>903</v>
      </c>
      <c r="AH301" s="302">
        <f t="shared" si="34"/>
        <v>0.15</v>
      </c>
      <c r="AI301" s="315">
        <f t="shared" si="35"/>
        <v>0.4</v>
      </c>
      <c r="AJ301" s="69">
        <f>IFERROR(IF(AND(AD300="Probabilidad",AD301="Probabilidad"),(AJ300-(+AJ300*AI301)),IF(AND(AD300="Impacto",AD301="Probabilidad"),(AJ299-(+AJ299*AI301)),IF(AD301="Impacto",AJ300,""))),"")</f>
        <v>0.1008</v>
      </c>
      <c r="AK301" s="69">
        <f>IFERROR(IF(AND(AD300="Impacto",AD301="Impacto"),(AK300-(+AK300*AI301)),IF(AND(AD300="Probabilidad",AD301="Impacto"),(AK299-(+AK299*AI301)),IF(AD301="Probabilidad",AK300,""))),"")</f>
        <v>0.4</v>
      </c>
      <c r="AL301" s="10" t="s">
        <v>66</v>
      </c>
      <c r="AM301" s="19" t="s">
        <v>67</v>
      </c>
      <c r="AN301" s="19" t="s">
        <v>80</v>
      </c>
      <c r="AO301" s="952"/>
      <c r="AP301" s="952"/>
      <c r="AQ301" s="968"/>
      <c r="AR301" s="952"/>
      <c r="AS301" s="952"/>
      <c r="AT301" s="968"/>
      <c r="AU301" s="968"/>
      <c r="AV301" s="968"/>
      <c r="AW301" s="803"/>
      <c r="AX301" s="805"/>
      <c r="AY301" s="805"/>
      <c r="AZ301" s="805"/>
      <c r="BA301" s="805"/>
      <c r="BB301" s="1137"/>
      <c r="BC301" s="852"/>
      <c r="BD301" s="852"/>
      <c r="BE301" s="1020"/>
      <c r="BF301" s="1020"/>
      <c r="BG301" s="1020"/>
      <c r="BH301" s="1020"/>
      <c r="BI301" s="1020"/>
      <c r="BJ301" s="805"/>
      <c r="BK301" s="805"/>
      <c r="BL301" s="1026"/>
    </row>
    <row r="302" spans="1:64" s="11" customFormat="1" x14ac:dyDescent="0.25">
      <c r="A302" s="1181"/>
      <c r="B302" s="1183"/>
      <c r="C302" s="1062"/>
      <c r="D302" s="1013"/>
      <c r="E302" s="946"/>
      <c r="F302" s="1016"/>
      <c r="G302" s="852"/>
      <c r="H302" s="803"/>
      <c r="I302" s="1044"/>
      <c r="J302" s="983"/>
      <c r="K302" s="1002"/>
      <c r="L302" s="852"/>
      <c r="M302" s="852"/>
      <c r="N302" s="1053"/>
      <c r="O302" s="1050"/>
      <c r="P302" s="803"/>
      <c r="Q302" s="955"/>
      <c r="R302" s="803"/>
      <c r="S302" s="955"/>
      <c r="T302" s="803"/>
      <c r="U302" s="955"/>
      <c r="V302" s="958"/>
      <c r="W302" s="955"/>
      <c r="X302" s="955"/>
      <c r="Y302" s="968"/>
      <c r="Z302" s="68">
        <v>4</v>
      </c>
      <c r="AA302" s="385"/>
      <c r="AB302" s="383"/>
      <c r="AC302" s="385"/>
      <c r="AD302" s="384" t="str">
        <f t="shared" si="32"/>
        <v/>
      </c>
      <c r="AE302" s="383"/>
      <c r="AF302" s="302" t="str">
        <f t="shared" si="33"/>
        <v/>
      </c>
      <c r="AG302" s="383"/>
      <c r="AH302" s="302" t="str">
        <f t="shared" si="34"/>
        <v/>
      </c>
      <c r="AI302" s="315" t="str">
        <f t="shared" si="35"/>
        <v/>
      </c>
      <c r="AJ302" s="69" t="str">
        <f>IFERROR(IF(AND(AD301="Probabilidad",AD302="Probabilidad"),(AJ301-(+AJ301*AI302)),IF(AND(AD301="Impacto",AD302="Probabilidad"),(AJ300-(+AJ300*AI302)),IF(AD302="Impacto",AJ301,""))),"")</f>
        <v/>
      </c>
      <c r="AK302" s="69" t="str">
        <f>IFERROR(IF(AND(AD301="Impacto",AD302="Impacto"),(AK301-(+AK301*AI302)),IF(AND(AD301="Probabilidad",AD302="Impacto"),(AK300-(+AK300*AI302)),IF(AD302="Probabilidad",AK301,""))),"")</f>
        <v/>
      </c>
      <c r="AL302" s="19"/>
      <c r="AM302" s="19"/>
      <c r="AN302" s="19"/>
      <c r="AO302" s="952"/>
      <c r="AP302" s="952"/>
      <c r="AQ302" s="968"/>
      <c r="AR302" s="952"/>
      <c r="AS302" s="952"/>
      <c r="AT302" s="968"/>
      <c r="AU302" s="968"/>
      <c r="AV302" s="968"/>
      <c r="AW302" s="803"/>
      <c r="AX302" s="805"/>
      <c r="AY302" s="805"/>
      <c r="AZ302" s="805"/>
      <c r="BA302" s="805"/>
      <c r="BB302" s="1137"/>
      <c r="BC302" s="852"/>
      <c r="BD302" s="852"/>
      <c r="BE302" s="1020"/>
      <c r="BF302" s="1020"/>
      <c r="BG302" s="1020"/>
      <c r="BH302" s="1020"/>
      <c r="BI302" s="1020"/>
      <c r="BJ302" s="805"/>
      <c r="BK302" s="805"/>
      <c r="BL302" s="1026"/>
    </row>
    <row r="303" spans="1:64" s="11" customFormat="1" x14ac:dyDescent="0.25">
      <c r="A303" s="1181"/>
      <c r="B303" s="1183"/>
      <c r="C303" s="1062"/>
      <c r="D303" s="1013"/>
      <c r="E303" s="946"/>
      <c r="F303" s="1016"/>
      <c r="G303" s="852"/>
      <c r="H303" s="803"/>
      <c r="I303" s="1044"/>
      <c r="J303" s="983"/>
      <c r="K303" s="1002"/>
      <c r="L303" s="852"/>
      <c r="M303" s="852"/>
      <c r="N303" s="1053"/>
      <c r="O303" s="1050"/>
      <c r="P303" s="803"/>
      <c r="Q303" s="955"/>
      <c r="R303" s="803"/>
      <c r="S303" s="955"/>
      <c r="T303" s="803"/>
      <c r="U303" s="955"/>
      <c r="V303" s="958"/>
      <c r="W303" s="955"/>
      <c r="X303" s="955"/>
      <c r="Y303" s="968"/>
      <c r="Z303" s="68">
        <v>5</v>
      </c>
      <c r="AA303" s="385"/>
      <c r="AB303" s="383"/>
      <c r="AC303" s="385"/>
      <c r="AD303" s="384" t="str">
        <f t="shared" si="32"/>
        <v/>
      </c>
      <c r="AE303" s="383"/>
      <c r="AF303" s="302" t="str">
        <f t="shared" si="33"/>
        <v/>
      </c>
      <c r="AG303" s="383"/>
      <c r="AH303" s="302" t="str">
        <f t="shared" si="34"/>
        <v/>
      </c>
      <c r="AI303" s="315" t="str">
        <f t="shared" si="35"/>
        <v/>
      </c>
      <c r="AJ303" s="69" t="str">
        <f>IFERROR(IF(AND(AD302="Probabilidad",AD303="Probabilidad"),(AJ302-(+AJ302*AI303)),IF(AND(AD302="Impacto",AD303="Probabilidad"),(AJ301-(+AJ301*AI303)),IF(AD303="Impacto",AJ302,""))),"")</f>
        <v/>
      </c>
      <c r="AK303" s="69" t="str">
        <f>IFERROR(IF(AND(AD302="Impacto",AD303="Impacto"),(AK302-(+AK302*AI303)),IF(AND(AD302="Probabilidad",AD303="Impacto"),(AK301-(+AK301*AI303)),IF(AD303="Probabilidad",AK302,""))),"")</f>
        <v/>
      </c>
      <c r="AL303" s="19"/>
      <c r="AM303" s="19"/>
      <c r="AN303" s="19"/>
      <c r="AO303" s="952"/>
      <c r="AP303" s="952"/>
      <c r="AQ303" s="968"/>
      <c r="AR303" s="952"/>
      <c r="AS303" s="952"/>
      <c r="AT303" s="968"/>
      <c r="AU303" s="968"/>
      <c r="AV303" s="968"/>
      <c r="AW303" s="803"/>
      <c r="AX303" s="805"/>
      <c r="AY303" s="805"/>
      <c r="AZ303" s="805"/>
      <c r="BA303" s="805"/>
      <c r="BB303" s="1137"/>
      <c r="BC303" s="852"/>
      <c r="BD303" s="852"/>
      <c r="BE303" s="1020"/>
      <c r="BF303" s="1020"/>
      <c r="BG303" s="1020"/>
      <c r="BH303" s="1020"/>
      <c r="BI303" s="1020"/>
      <c r="BJ303" s="805"/>
      <c r="BK303" s="805"/>
      <c r="BL303" s="1026"/>
    </row>
    <row r="304" spans="1:64" s="11" customFormat="1" ht="15.75" thickBot="1" x14ac:dyDescent="0.3">
      <c r="A304" s="1181"/>
      <c r="B304" s="1183"/>
      <c r="C304" s="1062"/>
      <c r="D304" s="1014"/>
      <c r="E304" s="947"/>
      <c r="F304" s="1017"/>
      <c r="G304" s="960"/>
      <c r="H304" s="847"/>
      <c r="I304" s="1045"/>
      <c r="J304" s="984"/>
      <c r="K304" s="1003"/>
      <c r="L304" s="960"/>
      <c r="M304" s="960"/>
      <c r="N304" s="1054"/>
      <c r="O304" s="1051"/>
      <c r="P304" s="847"/>
      <c r="Q304" s="956"/>
      <c r="R304" s="847"/>
      <c r="S304" s="956"/>
      <c r="T304" s="847"/>
      <c r="U304" s="956"/>
      <c r="V304" s="959"/>
      <c r="W304" s="956"/>
      <c r="X304" s="956"/>
      <c r="Y304" s="969"/>
      <c r="Z304" s="60">
        <v>6</v>
      </c>
      <c r="AA304" s="387"/>
      <c r="AB304" s="388"/>
      <c r="AC304" s="387"/>
      <c r="AD304" s="389" t="str">
        <f t="shared" si="32"/>
        <v/>
      </c>
      <c r="AE304" s="397"/>
      <c r="AF304" s="303" t="str">
        <f t="shared" si="33"/>
        <v/>
      </c>
      <c r="AG304" s="397"/>
      <c r="AH304" s="303" t="str">
        <f t="shared" si="34"/>
        <v/>
      </c>
      <c r="AI304" s="61" t="str">
        <f t="shared" si="35"/>
        <v/>
      </c>
      <c r="AJ304" s="69" t="str">
        <f>IFERROR(IF(AND(AD303="Probabilidad",AD304="Probabilidad"),(AJ303-(+AJ303*AI304)),IF(AND(AD303="Impacto",AD304="Probabilidad"),(AJ302-(+AJ302*AI304)),IF(AD304="Impacto",AJ303,""))),"")</f>
        <v/>
      </c>
      <c r="AK304" s="69" t="str">
        <f>IFERROR(IF(AND(AD303="Impacto",AD304="Impacto"),(AK303-(+AK303*AI304)),IF(AND(AD303="Probabilidad",AD304="Impacto"),(AK302-(+AK302*AI304)),IF(AD304="Probabilidad",AK303,""))),"")</f>
        <v/>
      </c>
      <c r="AL304" s="20"/>
      <c r="AM304" s="20"/>
      <c r="AN304" s="20"/>
      <c r="AO304" s="953"/>
      <c r="AP304" s="953"/>
      <c r="AQ304" s="969"/>
      <c r="AR304" s="953"/>
      <c r="AS304" s="953"/>
      <c r="AT304" s="969"/>
      <c r="AU304" s="969"/>
      <c r="AV304" s="969"/>
      <c r="AW304" s="847"/>
      <c r="AX304" s="806"/>
      <c r="AY304" s="806"/>
      <c r="AZ304" s="806"/>
      <c r="BA304" s="806"/>
      <c r="BB304" s="1138"/>
      <c r="BC304" s="960"/>
      <c r="BD304" s="960"/>
      <c r="BE304" s="1021"/>
      <c r="BF304" s="1021"/>
      <c r="BG304" s="1021"/>
      <c r="BH304" s="1021"/>
      <c r="BI304" s="1021"/>
      <c r="BJ304" s="806"/>
      <c r="BK304" s="806"/>
      <c r="BL304" s="1027"/>
    </row>
    <row r="305" spans="1:64" s="11" customFormat="1" ht="90.75" customHeight="1" thickBot="1" x14ac:dyDescent="0.3">
      <c r="A305" s="1181"/>
      <c r="B305" s="1183"/>
      <c r="C305" s="1062"/>
      <c r="D305" s="1012" t="s">
        <v>840</v>
      </c>
      <c r="E305" s="945" t="s">
        <v>128</v>
      </c>
      <c r="F305" s="1015">
        <v>6</v>
      </c>
      <c r="G305" s="851" t="s">
        <v>1088</v>
      </c>
      <c r="H305" s="802" t="s">
        <v>99</v>
      </c>
      <c r="I305" s="1018" t="s">
        <v>1693</v>
      </c>
      <c r="J305" s="1067" t="s">
        <v>16</v>
      </c>
      <c r="K305" s="1001" t="str">
        <f>CONCATENATE(" *",[27]Árbol_G!C366," *",[27]Árbol_G!E366," *",[27]Árbol_G!G366)</f>
        <v xml:space="preserve"> *Seleccione * *</v>
      </c>
      <c r="L305" s="851" t="s">
        <v>1093</v>
      </c>
      <c r="M305" s="851" t="s">
        <v>1094</v>
      </c>
      <c r="N305" s="804"/>
      <c r="O305" s="970"/>
      <c r="P305" s="802" t="s">
        <v>71</v>
      </c>
      <c r="Q305" s="954">
        <f>IF(P305="Muy Alta",100%,IF(P305="Alta",80%,IF(P305="Media",60%,IF(P305="Baja",40%,IF(P305="Muy Baja",20%,"")))))</f>
        <v>0.4</v>
      </c>
      <c r="R305" s="802"/>
      <c r="S305" s="954" t="str">
        <f>IF(R305="Catastrófico",100%,IF(R305="Mayor",80%,IF(R305="Moderado",60%,IF(R305="Menor",40%,IF(R305="Leve",20%,"")))))</f>
        <v/>
      </c>
      <c r="T305" s="802" t="s">
        <v>9</v>
      </c>
      <c r="U305" s="954">
        <f>IF(T305="Catastrófico",100%,IF(T305="Mayor",80%,IF(T305="Moderado",60%,IF(T305="Menor",40%,IF(T305="Leve",20%,"")))))</f>
        <v>0.4</v>
      </c>
      <c r="V305" s="957" t="str">
        <f>IF(W305=100%,"Catastrófico",IF(W305=80%,"Mayor",IF(W305=60%,"Moderado",IF(W305=40%,"Menor",IF(W305=20%,"Leve","")))))</f>
        <v>Menor</v>
      </c>
      <c r="W305" s="954">
        <f>IF(AND(S305="",U305=""),"",MAX(S305,U305))</f>
        <v>0.4</v>
      </c>
      <c r="X305" s="954" t="str">
        <f>CONCATENATE(P305,V305)</f>
        <v>BajaMenor</v>
      </c>
      <c r="Y305" s="967" t="str">
        <f>IF(X305="Muy AltaLeve","Alto",IF(X305="Muy AltaMenor","Alto",IF(X305="Muy AltaModerado","Alto",IF(X305="Muy AltaMayor","Alto",IF(X305="Muy AltaCatastrófico","Extremo",IF(X305="AltaLeve","Moderado",IF(X305="AltaMenor","Moderado",IF(X305="AltaModerado","Alto",IF(X305="AltaMayor","Alto",IF(X305="AltaCatastrófico","Extremo",IF(X305="MediaLeve","Moderado",IF(X305="MediaMenor","Moderado",IF(X305="MediaModerado","Moderado",IF(X305="MediaMayor","Alto",IF(X305="MediaCatastrófico","Extremo",IF(X305="BajaLeve","Bajo",IF(X305="BajaMenor","Moderado",IF(X305="BajaModerado","Moderado",IF(X305="BajaMayor","Alto",IF(X305="BajaCatastrófico","Extremo",IF(X305="Muy BajaLeve","Bajo",IF(X305="Muy BajaMenor","Bajo",IF(X305="Muy BajaModerado","Moderado",IF(X305="Muy BajaMayor","Alto",IF(X305="Muy BajaCatastrófico","Extremo","")))))))))))))))))))))))))</f>
        <v>Moderado</v>
      </c>
      <c r="Z305" s="58">
        <v>1</v>
      </c>
      <c r="AA305" s="62" t="s">
        <v>1036</v>
      </c>
      <c r="AB305" s="381" t="s">
        <v>165</v>
      </c>
      <c r="AC305" s="385" t="s">
        <v>1077</v>
      </c>
      <c r="AD305" s="382" t="str">
        <f t="shared" si="32"/>
        <v>Probabilidad</v>
      </c>
      <c r="AE305" s="381" t="s">
        <v>907</v>
      </c>
      <c r="AF305" s="301">
        <f t="shared" si="33"/>
        <v>0.15</v>
      </c>
      <c r="AG305" s="381" t="s">
        <v>65</v>
      </c>
      <c r="AH305" s="301">
        <f t="shared" si="34"/>
        <v>0.25</v>
      </c>
      <c r="AI305" s="300">
        <f t="shared" si="35"/>
        <v>0.4</v>
      </c>
      <c r="AJ305" s="59">
        <f>IFERROR(IF(AD305="Probabilidad",(Q305-(+Q305*AI305)),IF(AD305="Impacto",Q305,"")),"")</f>
        <v>0.24</v>
      </c>
      <c r="AK305" s="59">
        <f>IFERROR(IF(AD305="Impacto",(W305-(+W305*AI305)),IF(AD305="Probabilidad",W305,"")),"")</f>
        <v>0.4</v>
      </c>
      <c r="AL305" s="10" t="s">
        <v>66</v>
      </c>
      <c r="AM305" s="10" t="s">
        <v>67</v>
      </c>
      <c r="AN305" s="10" t="s">
        <v>80</v>
      </c>
      <c r="AO305" s="951">
        <f>Q305</f>
        <v>0.4</v>
      </c>
      <c r="AP305" s="951">
        <f>IF(AJ305="","",MIN(AJ305:AJ310))</f>
        <v>8.6399999999999991E-2</v>
      </c>
      <c r="AQ305" s="967" t="str">
        <f>IFERROR(IF(AP305="","",IF(AP305&lt;=0.2,"Muy Baja",IF(AP305&lt;=0.4,"Baja",IF(AP305&lt;=0.6,"Media",IF(AP305&lt;=0.8,"Alta","Muy Alta"))))),"")</f>
        <v>Muy Baja</v>
      </c>
      <c r="AR305" s="951">
        <f>W305</f>
        <v>0.4</v>
      </c>
      <c r="AS305" s="951">
        <f>IF(AK305="","",MIN(AK305:AK310))</f>
        <v>0.30000000000000004</v>
      </c>
      <c r="AT305" s="967" t="str">
        <f>IFERROR(IF(AS305="","",IF(AS305&lt;=0.2,"Leve",IF(AS305&lt;=0.4,"Menor",IF(AS305&lt;=0.6,"Moderado",IF(AS305&lt;=0.8,"Mayor","Catastrófico"))))),"")</f>
        <v>Menor</v>
      </c>
      <c r="AU305" s="967" t="str">
        <f>Y305</f>
        <v>Moderado</v>
      </c>
      <c r="AV305" s="967" t="str">
        <f>IFERROR(IF(OR(AND(AQ305="Muy Baja",AT305="Leve"),AND(AQ305="Muy Baja",AT305="Menor"),AND(AQ305="Baja",AT305="Leve")),"Bajo",IF(OR(AND(AQ305="Muy baja",AT305="Moderado"),AND(AQ305="Baja",AT305="Menor"),AND(AQ305="Baja",AT305="Moderado"),AND(AQ305="Media",AT305="Leve"),AND(AQ305="Media",AT305="Menor"),AND(AQ305="Media",AT305="Moderado"),AND(AQ305="Alta",AT305="Leve"),AND(AQ305="Alta",AT305="Menor")),"Moderado",IF(OR(AND(AQ305="Muy Baja",AT305="Mayor"),AND(AQ305="Baja",AT305="Mayor"),AND(AQ305="Media",AT305="Mayor"),AND(AQ305="Alta",AT305="Moderado"),AND(AQ305="Alta",AT305="Mayor"),AND(AQ305="Muy Alta",AT305="Leve"),AND(AQ305="Muy Alta",AT305="Menor"),AND(AQ305="Muy Alta",AT305="Moderado"),AND(AQ305="Muy Alta",AT305="Mayor")),"Alto",IF(OR(AND(AQ305="Muy Baja",AT305="Catastrófico"),AND(AQ305="Baja",AT305="Catastrófico"),AND(AQ305="Media",AT305="Catastrófico"),AND(AQ305="Alta",AT305="Catastrófico"),AND(AQ305="Muy Alta",AT305="Catastrófico")),"Extremo","")))),"")</f>
        <v>Bajo</v>
      </c>
      <c r="AW305" s="802" t="s">
        <v>82</v>
      </c>
      <c r="AX305" s="804"/>
      <c r="AY305" s="804"/>
      <c r="AZ305" s="804"/>
      <c r="BA305" s="804"/>
      <c r="BB305" s="1136"/>
      <c r="BC305" s="851"/>
      <c r="BD305" s="851"/>
      <c r="BE305" s="1019"/>
      <c r="BF305" s="1019"/>
      <c r="BG305" s="1019"/>
      <c r="BH305" s="1019"/>
      <c r="BI305" s="1019"/>
      <c r="BJ305" s="804"/>
      <c r="BK305" s="804"/>
      <c r="BL305" s="1179"/>
    </row>
    <row r="306" spans="1:64" s="11" customFormat="1" ht="75.75" thickBot="1" x14ac:dyDescent="0.3">
      <c r="A306" s="1181"/>
      <c r="B306" s="1183"/>
      <c r="C306" s="1062"/>
      <c r="D306" s="1013"/>
      <c r="E306" s="946"/>
      <c r="F306" s="1016"/>
      <c r="G306" s="852"/>
      <c r="H306" s="803"/>
      <c r="I306" s="952"/>
      <c r="J306" s="1068"/>
      <c r="K306" s="1002"/>
      <c r="L306" s="852"/>
      <c r="M306" s="852"/>
      <c r="N306" s="805"/>
      <c r="O306" s="971"/>
      <c r="P306" s="803"/>
      <c r="Q306" s="955"/>
      <c r="R306" s="803"/>
      <c r="S306" s="955"/>
      <c r="T306" s="803"/>
      <c r="U306" s="955"/>
      <c r="V306" s="958"/>
      <c r="W306" s="955"/>
      <c r="X306" s="955"/>
      <c r="Y306" s="968"/>
      <c r="Z306" s="68">
        <v>2</v>
      </c>
      <c r="AA306" s="62" t="s">
        <v>1095</v>
      </c>
      <c r="AB306" s="383" t="s">
        <v>170</v>
      </c>
      <c r="AC306" s="385" t="s">
        <v>1001</v>
      </c>
      <c r="AD306" s="384" t="str">
        <f t="shared" si="32"/>
        <v>Probabilidad</v>
      </c>
      <c r="AE306" s="383" t="s">
        <v>902</v>
      </c>
      <c r="AF306" s="302">
        <f t="shared" si="33"/>
        <v>0.25</v>
      </c>
      <c r="AG306" s="383" t="s">
        <v>903</v>
      </c>
      <c r="AH306" s="302">
        <f t="shared" si="34"/>
        <v>0.15</v>
      </c>
      <c r="AI306" s="315">
        <f t="shared" si="35"/>
        <v>0.4</v>
      </c>
      <c r="AJ306" s="69">
        <f>IFERROR(IF(AND(AD305="Probabilidad",AD306="Probabilidad"),(AJ305-(+AJ305*AI306)),IF(AD306="Probabilidad",(Q305-(+Q305*AI306)),IF(AD306="Impacto",AJ305,""))),"")</f>
        <v>0.14399999999999999</v>
      </c>
      <c r="AK306" s="69">
        <f>IFERROR(IF(AND(AD305="Impacto",AD306="Impacto"),(AK305-(+AK305*AI306)),IF(AD306="Impacto",(W305-(+W305*AI306)),IF(AD306="Probabilidad",AK305,""))),"")</f>
        <v>0.4</v>
      </c>
      <c r="AL306" s="10" t="s">
        <v>66</v>
      </c>
      <c r="AM306" s="10" t="s">
        <v>67</v>
      </c>
      <c r="AN306" s="10" t="s">
        <v>80</v>
      </c>
      <c r="AO306" s="952"/>
      <c r="AP306" s="952"/>
      <c r="AQ306" s="968"/>
      <c r="AR306" s="952"/>
      <c r="AS306" s="952"/>
      <c r="AT306" s="968"/>
      <c r="AU306" s="968"/>
      <c r="AV306" s="968"/>
      <c r="AW306" s="803"/>
      <c r="AX306" s="805"/>
      <c r="AY306" s="805"/>
      <c r="AZ306" s="805"/>
      <c r="BA306" s="805"/>
      <c r="BB306" s="1137"/>
      <c r="BC306" s="852"/>
      <c r="BD306" s="852"/>
      <c r="BE306" s="1020"/>
      <c r="BF306" s="1020"/>
      <c r="BG306" s="1020"/>
      <c r="BH306" s="1020"/>
      <c r="BI306" s="1020"/>
      <c r="BJ306" s="805"/>
      <c r="BK306" s="805"/>
      <c r="BL306" s="1026"/>
    </row>
    <row r="307" spans="1:64" s="11" customFormat="1" ht="75.75" thickBot="1" x14ac:dyDescent="0.3">
      <c r="A307" s="1181"/>
      <c r="B307" s="1183"/>
      <c r="C307" s="1062"/>
      <c r="D307" s="1013"/>
      <c r="E307" s="946"/>
      <c r="F307" s="1016"/>
      <c r="G307" s="852"/>
      <c r="H307" s="803"/>
      <c r="I307" s="952"/>
      <c r="J307" s="1068"/>
      <c r="K307" s="1002"/>
      <c r="L307" s="852"/>
      <c r="M307" s="852"/>
      <c r="N307" s="805"/>
      <c r="O307" s="971"/>
      <c r="P307" s="803"/>
      <c r="Q307" s="955"/>
      <c r="R307" s="803"/>
      <c r="S307" s="955"/>
      <c r="T307" s="803"/>
      <c r="U307" s="955"/>
      <c r="V307" s="958"/>
      <c r="W307" s="955"/>
      <c r="X307" s="955"/>
      <c r="Y307" s="968"/>
      <c r="Z307" s="68">
        <v>3</v>
      </c>
      <c r="AA307" s="87" t="s">
        <v>1096</v>
      </c>
      <c r="AB307" s="383" t="s">
        <v>170</v>
      </c>
      <c r="AC307" s="385" t="s">
        <v>939</v>
      </c>
      <c r="AD307" s="384" t="str">
        <f t="shared" si="32"/>
        <v>Probabilidad</v>
      </c>
      <c r="AE307" s="383" t="s">
        <v>902</v>
      </c>
      <c r="AF307" s="302">
        <f t="shared" si="33"/>
        <v>0.25</v>
      </c>
      <c r="AG307" s="383" t="s">
        <v>903</v>
      </c>
      <c r="AH307" s="302">
        <f t="shared" si="34"/>
        <v>0.15</v>
      </c>
      <c r="AI307" s="315">
        <f t="shared" si="35"/>
        <v>0.4</v>
      </c>
      <c r="AJ307" s="69">
        <f>IFERROR(IF(AND(AD306="Probabilidad",AD307="Probabilidad"),(AJ306-(+AJ306*AI307)),IF(AND(AD306="Impacto",AD307="Probabilidad"),(AJ305-(+AJ305*AI307)),IF(AD307="Impacto",AJ306,""))),"")</f>
        <v>8.6399999999999991E-2</v>
      </c>
      <c r="AK307" s="69">
        <f>IFERROR(IF(AND(AD306="Impacto",AD307="Impacto"),(AK306-(+AK306*AI307)),IF(AND(AD306="Probabilidad",AD307="Impacto"),(AK305-(+AK305*AI307)),IF(AD307="Probabilidad",AK306,""))),"")</f>
        <v>0.4</v>
      </c>
      <c r="AL307" s="10" t="s">
        <v>66</v>
      </c>
      <c r="AM307" s="10" t="s">
        <v>67</v>
      </c>
      <c r="AN307" s="10" t="s">
        <v>80</v>
      </c>
      <c r="AO307" s="952"/>
      <c r="AP307" s="952"/>
      <c r="AQ307" s="968"/>
      <c r="AR307" s="952"/>
      <c r="AS307" s="952"/>
      <c r="AT307" s="968"/>
      <c r="AU307" s="968"/>
      <c r="AV307" s="968"/>
      <c r="AW307" s="803"/>
      <c r="AX307" s="805"/>
      <c r="AY307" s="805"/>
      <c r="AZ307" s="805"/>
      <c r="BA307" s="805"/>
      <c r="BB307" s="1137"/>
      <c r="BC307" s="852"/>
      <c r="BD307" s="852"/>
      <c r="BE307" s="1020"/>
      <c r="BF307" s="1020"/>
      <c r="BG307" s="1020"/>
      <c r="BH307" s="1020"/>
      <c r="BI307" s="1020"/>
      <c r="BJ307" s="805"/>
      <c r="BK307" s="805"/>
      <c r="BL307" s="1026"/>
    </row>
    <row r="308" spans="1:64" s="11" customFormat="1" ht="75" x14ac:dyDescent="0.25">
      <c r="A308" s="1181"/>
      <c r="B308" s="1183"/>
      <c r="C308" s="1062"/>
      <c r="D308" s="1013"/>
      <c r="E308" s="946"/>
      <c r="F308" s="1016"/>
      <c r="G308" s="852"/>
      <c r="H308" s="803"/>
      <c r="I308" s="952"/>
      <c r="J308" s="1068"/>
      <c r="K308" s="1002"/>
      <c r="L308" s="852"/>
      <c r="M308" s="852"/>
      <c r="N308" s="805"/>
      <c r="O308" s="971"/>
      <c r="P308" s="803"/>
      <c r="Q308" s="955"/>
      <c r="R308" s="803"/>
      <c r="S308" s="955"/>
      <c r="T308" s="803"/>
      <c r="U308" s="955"/>
      <c r="V308" s="958"/>
      <c r="W308" s="955"/>
      <c r="X308" s="955"/>
      <c r="Y308" s="968"/>
      <c r="Z308" s="68">
        <v>4</v>
      </c>
      <c r="AA308" s="87" t="s">
        <v>1097</v>
      </c>
      <c r="AB308" s="383" t="s">
        <v>170</v>
      </c>
      <c r="AC308" s="385" t="s">
        <v>939</v>
      </c>
      <c r="AD308" s="384" t="str">
        <f t="shared" si="32"/>
        <v>Impacto</v>
      </c>
      <c r="AE308" s="383" t="s">
        <v>908</v>
      </c>
      <c r="AF308" s="302">
        <f t="shared" si="33"/>
        <v>0.1</v>
      </c>
      <c r="AG308" s="383" t="s">
        <v>903</v>
      </c>
      <c r="AH308" s="302">
        <f t="shared" si="34"/>
        <v>0.15</v>
      </c>
      <c r="AI308" s="315">
        <f t="shared" si="35"/>
        <v>0.25</v>
      </c>
      <c r="AJ308" s="69">
        <f>IFERROR(IF(AND(AD307="Probabilidad",AD308="Probabilidad"),(AJ307-(+AJ307*AI308)),IF(AND(AD307="Impacto",AD308="Probabilidad"),(AJ306-(+AJ306*AI308)),IF(AD308="Impacto",AJ307,""))),"")</f>
        <v>8.6399999999999991E-2</v>
      </c>
      <c r="AK308" s="69">
        <f>IFERROR(IF(AND(AD307="Impacto",AD308="Impacto"),(AK307-(+AK307*AI308)),IF(AND(AD307="Probabilidad",AD308="Impacto"),(AK306-(+AK306*AI308)),IF(AD308="Probabilidad",AK307,""))),"")</f>
        <v>0.30000000000000004</v>
      </c>
      <c r="AL308" s="10" t="s">
        <v>66</v>
      </c>
      <c r="AM308" s="10" t="s">
        <v>67</v>
      </c>
      <c r="AN308" s="10" t="s">
        <v>80</v>
      </c>
      <c r="AO308" s="952"/>
      <c r="AP308" s="952"/>
      <c r="AQ308" s="968"/>
      <c r="AR308" s="952"/>
      <c r="AS308" s="952"/>
      <c r="AT308" s="968"/>
      <c r="AU308" s="968"/>
      <c r="AV308" s="968"/>
      <c r="AW308" s="803"/>
      <c r="AX308" s="805"/>
      <c r="AY308" s="805"/>
      <c r="AZ308" s="805"/>
      <c r="BA308" s="805"/>
      <c r="BB308" s="1137"/>
      <c r="BC308" s="852"/>
      <c r="BD308" s="852"/>
      <c r="BE308" s="1020"/>
      <c r="BF308" s="1020"/>
      <c r="BG308" s="1020"/>
      <c r="BH308" s="1020"/>
      <c r="BI308" s="1020"/>
      <c r="BJ308" s="805"/>
      <c r="BK308" s="805"/>
      <c r="BL308" s="1026"/>
    </row>
    <row r="309" spans="1:64" s="11" customFormat="1" x14ac:dyDescent="0.25">
      <c r="A309" s="1181"/>
      <c r="B309" s="1183"/>
      <c r="C309" s="1062"/>
      <c r="D309" s="1013"/>
      <c r="E309" s="946"/>
      <c r="F309" s="1016"/>
      <c r="G309" s="852"/>
      <c r="H309" s="803"/>
      <c r="I309" s="952"/>
      <c r="J309" s="1068"/>
      <c r="K309" s="1002"/>
      <c r="L309" s="852"/>
      <c r="M309" s="852"/>
      <c r="N309" s="805"/>
      <c r="O309" s="971"/>
      <c r="P309" s="803"/>
      <c r="Q309" s="955"/>
      <c r="R309" s="803"/>
      <c r="S309" s="955"/>
      <c r="T309" s="803"/>
      <c r="U309" s="955"/>
      <c r="V309" s="958"/>
      <c r="W309" s="955"/>
      <c r="X309" s="955"/>
      <c r="Y309" s="968"/>
      <c r="Z309" s="68">
        <v>5</v>
      </c>
      <c r="AA309" s="385"/>
      <c r="AB309" s="383"/>
      <c r="AC309" s="385"/>
      <c r="AD309" s="384" t="str">
        <f t="shared" si="32"/>
        <v/>
      </c>
      <c r="AE309" s="383"/>
      <c r="AF309" s="302" t="str">
        <f t="shared" si="33"/>
        <v/>
      </c>
      <c r="AG309" s="383"/>
      <c r="AH309" s="302" t="str">
        <f t="shared" si="34"/>
        <v/>
      </c>
      <c r="AI309" s="315" t="str">
        <f t="shared" si="35"/>
        <v/>
      </c>
      <c r="AJ309" s="69" t="str">
        <f>IFERROR(IF(AND(AD308="Probabilidad",AD309="Probabilidad"),(AJ308-(+AJ308*AI309)),IF(AND(AD308="Impacto",AD309="Probabilidad"),(AJ307-(+AJ307*AI309)),IF(AD309="Impacto",AJ308,""))),"")</f>
        <v/>
      </c>
      <c r="AK309" s="69" t="str">
        <f>IFERROR(IF(AND(AD308="Impacto",AD309="Impacto"),(AK308-(+AK308*AI309)),IF(AND(AD308="Probabilidad",AD309="Impacto"),(AK307-(+AK307*AI309)),IF(AD309="Probabilidad",AK308,""))),"")</f>
        <v/>
      </c>
      <c r="AL309" s="19"/>
      <c r="AM309" s="19"/>
      <c r="AN309" s="19"/>
      <c r="AO309" s="952"/>
      <c r="AP309" s="952"/>
      <c r="AQ309" s="968"/>
      <c r="AR309" s="952"/>
      <c r="AS309" s="952"/>
      <c r="AT309" s="968"/>
      <c r="AU309" s="968"/>
      <c r="AV309" s="968"/>
      <c r="AW309" s="803"/>
      <c r="AX309" s="805"/>
      <c r="AY309" s="805"/>
      <c r="AZ309" s="805"/>
      <c r="BA309" s="805"/>
      <c r="BB309" s="1137"/>
      <c r="BC309" s="852"/>
      <c r="BD309" s="852"/>
      <c r="BE309" s="1020"/>
      <c r="BF309" s="1020"/>
      <c r="BG309" s="1020"/>
      <c r="BH309" s="1020"/>
      <c r="BI309" s="1020"/>
      <c r="BJ309" s="805"/>
      <c r="BK309" s="805"/>
      <c r="BL309" s="1026"/>
    </row>
    <row r="310" spans="1:64" s="11" customFormat="1" ht="15.75" thickBot="1" x14ac:dyDescent="0.3">
      <c r="A310" s="1181"/>
      <c r="B310" s="1183"/>
      <c r="C310" s="1062"/>
      <c r="D310" s="1014"/>
      <c r="E310" s="947"/>
      <c r="F310" s="1017"/>
      <c r="G310" s="960"/>
      <c r="H310" s="847"/>
      <c r="I310" s="953"/>
      <c r="J310" s="1069"/>
      <c r="K310" s="1003"/>
      <c r="L310" s="960"/>
      <c r="M310" s="960"/>
      <c r="N310" s="806"/>
      <c r="O310" s="972"/>
      <c r="P310" s="847"/>
      <c r="Q310" s="956"/>
      <c r="R310" s="847"/>
      <c r="S310" s="956"/>
      <c r="T310" s="847"/>
      <c r="U310" s="956"/>
      <c r="V310" s="959"/>
      <c r="W310" s="956"/>
      <c r="X310" s="956"/>
      <c r="Y310" s="969"/>
      <c r="Z310" s="60">
        <v>6</v>
      </c>
      <c r="AA310" s="387"/>
      <c r="AB310" s="388"/>
      <c r="AC310" s="387"/>
      <c r="AD310" s="391" t="str">
        <f t="shared" si="32"/>
        <v/>
      </c>
      <c r="AE310" s="388"/>
      <c r="AF310" s="303" t="str">
        <f t="shared" si="33"/>
        <v/>
      </c>
      <c r="AG310" s="388"/>
      <c r="AH310" s="303" t="str">
        <f t="shared" si="34"/>
        <v/>
      </c>
      <c r="AI310" s="61" t="str">
        <f t="shared" si="35"/>
        <v/>
      </c>
      <c r="AJ310" s="69" t="str">
        <f>IFERROR(IF(AND(AD309="Probabilidad",AD310="Probabilidad"),(AJ309-(+AJ309*AI310)),IF(AND(AD309="Impacto",AD310="Probabilidad"),(AJ308-(+AJ308*AI310)),IF(AD310="Impacto",AJ309,""))),"")</f>
        <v/>
      </c>
      <c r="AK310" s="69" t="str">
        <f>IFERROR(IF(AND(AD309="Impacto",AD310="Impacto"),(AK309-(+AK309*AI310)),IF(AND(AD309="Probabilidad",AD310="Impacto"),(AK308-(+AK308*AI310)),IF(AD310="Probabilidad",AK309,""))),"")</f>
        <v/>
      </c>
      <c r="AL310" s="20"/>
      <c r="AM310" s="20"/>
      <c r="AN310" s="20"/>
      <c r="AO310" s="953"/>
      <c r="AP310" s="953"/>
      <c r="AQ310" s="969"/>
      <c r="AR310" s="953"/>
      <c r="AS310" s="953"/>
      <c r="AT310" s="969"/>
      <c r="AU310" s="969"/>
      <c r="AV310" s="969"/>
      <c r="AW310" s="847"/>
      <c r="AX310" s="806"/>
      <c r="AY310" s="806"/>
      <c r="AZ310" s="806"/>
      <c r="BA310" s="806"/>
      <c r="BB310" s="1138"/>
      <c r="BC310" s="960"/>
      <c r="BD310" s="960"/>
      <c r="BE310" s="1021"/>
      <c r="BF310" s="1021"/>
      <c r="BG310" s="1021"/>
      <c r="BH310" s="1021"/>
      <c r="BI310" s="1021"/>
      <c r="BJ310" s="806"/>
      <c r="BK310" s="806"/>
      <c r="BL310" s="1027"/>
    </row>
    <row r="311" spans="1:64" s="11" customFormat="1" ht="76.5" customHeight="1" thickBot="1" x14ac:dyDescent="0.3">
      <c r="A311" s="1181"/>
      <c r="B311" s="1183"/>
      <c r="C311" s="1062"/>
      <c r="D311" s="1012" t="s">
        <v>840</v>
      </c>
      <c r="E311" s="945" t="s">
        <v>128</v>
      </c>
      <c r="F311" s="1015">
        <v>7</v>
      </c>
      <c r="G311" s="851" t="s">
        <v>1098</v>
      </c>
      <c r="H311" s="802" t="s">
        <v>98</v>
      </c>
      <c r="I311" s="1043" t="s">
        <v>1694</v>
      </c>
      <c r="J311" s="982" t="s">
        <v>16</v>
      </c>
      <c r="K311" s="1001" t="str">
        <f>CONCATENATE(" *",[27]Árbol_G!C383," *",[27]Árbol_G!E383," *",[27]Árbol_G!G383)</f>
        <v xml:space="preserve"> *Seleccione * *</v>
      </c>
      <c r="L311" s="851" t="s">
        <v>1099</v>
      </c>
      <c r="M311" s="851" t="s">
        <v>1100</v>
      </c>
      <c r="N311" s="804"/>
      <c r="O311" s="970"/>
      <c r="P311" s="802" t="s">
        <v>70</v>
      </c>
      <c r="Q311" s="954">
        <f>IF(P311="Muy Alta",100%,IF(P311="Alta",80%,IF(P311="Media",60%,IF(P311="Baja",40%,IF(P311="Muy Baja",20%,"")))))</f>
        <v>0.2</v>
      </c>
      <c r="R311" s="802"/>
      <c r="S311" s="954" t="str">
        <f>IF(R311="Catastrófico",100%,IF(R311="Mayor",80%,IF(R311="Moderado",60%,IF(R311="Menor",40%,IF(R311="Leve",20%,"")))))</f>
        <v/>
      </c>
      <c r="T311" s="802" t="s">
        <v>74</v>
      </c>
      <c r="U311" s="954">
        <f>IF(T311="Catastrófico",100%,IF(T311="Mayor",80%,IF(T311="Moderado",60%,IF(T311="Menor",40%,IF(T311="Leve",20%,"")))))</f>
        <v>0.2</v>
      </c>
      <c r="V311" s="957" t="str">
        <f>IF(W311=100%,"Catastrófico",IF(W311=80%,"Mayor",IF(W311=60%,"Moderado",IF(W311=40%,"Menor",IF(W311=20%,"Leve","")))))</f>
        <v>Leve</v>
      </c>
      <c r="W311" s="954">
        <f>IF(AND(S311="",U311=""),"",MAX(S311,U311))</f>
        <v>0.2</v>
      </c>
      <c r="X311" s="954" t="str">
        <f>CONCATENATE(P311,V311)</f>
        <v>Muy BajaLeve</v>
      </c>
      <c r="Y311" s="967" t="str">
        <f>IF(X311="Muy AltaLeve","Alto",IF(X311="Muy AltaMenor","Alto",IF(X311="Muy AltaModerado","Alto",IF(X311="Muy AltaMayor","Alto",IF(X311="Muy AltaCatastrófico","Extremo",IF(X311="AltaLeve","Moderado",IF(X311="AltaMenor","Moderado",IF(X311="AltaModerado","Alto",IF(X311="AltaMayor","Alto",IF(X311="AltaCatastrófico","Extremo",IF(X311="MediaLeve","Moderado",IF(X311="MediaMenor","Moderado",IF(X311="MediaModerado","Moderado",IF(X311="MediaMayor","Alto",IF(X311="MediaCatastrófico","Extremo",IF(X311="BajaLeve","Bajo",IF(X311="BajaMenor","Moderado",IF(X311="BajaModerado","Moderado",IF(X311="BajaMayor","Alto",IF(X311="BajaCatastrófico","Extremo",IF(X311="Muy BajaLeve","Bajo",IF(X311="Muy BajaMenor","Bajo",IF(X311="Muy BajaModerado","Moderado",IF(X311="Muy BajaMayor","Alto",IF(X311="Muy BajaCatastrófico","Extremo","")))))))))))))))))))))))))</f>
        <v>Bajo</v>
      </c>
      <c r="Z311" s="58">
        <v>1</v>
      </c>
      <c r="AA311" s="62" t="s">
        <v>1091</v>
      </c>
      <c r="AB311" s="381" t="s">
        <v>165</v>
      </c>
      <c r="AC311" s="385" t="s">
        <v>1067</v>
      </c>
      <c r="AD311" s="396" t="str">
        <f t="shared" si="32"/>
        <v>Probabilidad</v>
      </c>
      <c r="AE311" s="409" t="s">
        <v>902</v>
      </c>
      <c r="AF311" s="301">
        <f t="shared" si="33"/>
        <v>0.25</v>
      </c>
      <c r="AG311" s="409" t="s">
        <v>65</v>
      </c>
      <c r="AH311" s="301">
        <f t="shared" si="34"/>
        <v>0.25</v>
      </c>
      <c r="AI311" s="300">
        <f t="shared" si="35"/>
        <v>0.5</v>
      </c>
      <c r="AJ311" s="59">
        <f>IFERROR(IF(AD311="Probabilidad",(Q311-(+Q311*AI311)),IF(AD311="Impacto",Q311,"")),"")</f>
        <v>0.1</v>
      </c>
      <c r="AK311" s="59">
        <f>IFERROR(IF(AD311="Impacto",(W311-(+W311*AI311)),IF(AD311="Probabilidad",W311,"")),"")</f>
        <v>0.2</v>
      </c>
      <c r="AL311" s="10" t="s">
        <v>66</v>
      </c>
      <c r="AM311" s="10" t="s">
        <v>67</v>
      </c>
      <c r="AN311" s="10" t="s">
        <v>80</v>
      </c>
      <c r="AO311" s="951">
        <f>Q311</f>
        <v>0.2</v>
      </c>
      <c r="AP311" s="951">
        <f>IF(AJ311="","",MIN(AJ311:AJ316))</f>
        <v>3.5000000000000003E-2</v>
      </c>
      <c r="AQ311" s="967" t="str">
        <f>IFERROR(IF(AP311="","",IF(AP311&lt;=0.2,"Muy Baja",IF(AP311&lt;=0.4,"Baja",IF(AP311&lt;=0.6,"Media",IF(AP311&lt;=0.8,"Alta","Muy Alta"))))),"")</f>
        <v>Muy Baja</v>
      </c>
      <c r="AR311" s="951">
        <f>W311</f>
        <v>0.2</v>
      </c>
      <c r="AS311" s="951">
        <f>IF(AK311="","",MIN(AK311:AK316))</f>
        <v>0.15000000000000002</v>
      </c>
      <c r="AT311" s="967" t="str">
        <f>IFERROR(IF(AS311="","",IF(AS311&lt;=0.2,"Leve",IF(AS311&lt;=0.4,"Menor",IF(AS311&lt;=0.6,"Moderado",IF(AS311&lt;=0.8,"Mayor","Catastrófico"))))),"")</f>
        <v>Leve</v>
      </c>
      <c r="AU311" s="967" t="str">
        <f>Y311</f>
        <v>Bajo</v>
      </c>
      <c r="AV311" s="967" t="str">
        <f>IFERROR(IF(OR(AND(AQ311="Muy Baja",AT311="Leve"),AND(AQ311="Muy Baja",AT311="Menor"),AND(AQ311="Baja",AT311="Leve")),"Bajo",IF(OR(AND(AQ311="Muy baja",AT311="Moderado"),AND(AQ311="Baja",AT311="Menor"),AND(AQ311="Baja",AT311="Moderado"),AND(AQ311="Media",AT311="Leve"),AND(AQ311="Media",AT311="Menor"),AND(AQ311="Media",AT311="Moderado"),AND(AQ311="Alta",AT311="Leve"),AND(AQ311="Alta",AT311="Menor")),"Moderado",IF(OR(AND(AQ311="Muy Baja",AT311="Mayor"),AND(AQ311="Baja",AT311="Mayor"),AND(AQ311="Media",AT311="Mayor"),AND(AQ311="Alta",AT311="Moderado"),AND(AQ311="Alta",AT311="Mayor"),AND(AQ311="Muy Alta",AT311="Leve"),AND(AQ311="Muy Alta",AT311="Menor"),AND(AQ311="Muy Alta",AT311="Moderado"),AND(AQ311="Muy Alta",AT311="Mayor")),"Alto",IF(OR(AND(AQ311="Muy Baja",AT311="Catastrófico"),AND(AQ311="Baja",AT311="Catastrófico"),AND(AQ311="Media",AT311="Catastrófico"),AND(AQ311="Alta",AT311="Catastrófico"),AND(AQ311="Muy Alta",AT311="Catastrófico")),"Extremo","")))),"")</f>
        <v>Bajo</v>
      </c>
      <c r="AW311" s="802" t="s">
        <v>82</v>
      </c>
      <c r="AX311" s="804"/>
      <c r="AY311" s="804"/>
      <c r="AZ311" s="804"/>
      <c r="BA311" s="804"/>
      <c r="BB311" s="1136"/>
      <c r="BC311" s="851"/>
      <c r="BD311" s="851"/>
      <c r="BE311" s="1019"/>
      <c r="BF311" s="1019"/>
      <c r="BG311" s="1019"/>
      <c r="BH311" s="1019"/>
      <c r="BI311" s="1019"/>
      <c r="BJ311" s="804"/>
      <c r="BK311" s="804"/>
      <c r="BL311" s="1179"/>
    </row>
    <row r="312" spans="1:64" s="11" customFormat="1" ht="71.25" thickBot="1" x14ac:dyDescent="0.3">
      <c r="A312" s="1181"/>
      <c r="B312" s="1183"/>
      <c r="C312" s="1062"/>
      <c r="D312" s="1013"/>
      <c r="E312" s="946"/>
      <c r="F312" s="1016"/>
      <c r="G312" s="852"/>
      <c r="H312" s="803"/>
      <c r="I312" s="1044"/>
      <c r="J312" s="983"/>
      <c r="K312" s="1002"/>
      <c r="L312" s="852"/>
      <c r="M312" s="852"/>
      <c r="N312" s="805"/>
      <c r="O312" s="971"/>
      <c r="P312" s="803"/>
      <c r="Q312" s="955"/>
      <c r="R312" s="803"/>
      <c r="S312" s="955"/>
      <c r="T312" s="803"/>
      <c r="U312" s="955"/>
      <c r="V312" s="958"/>
      <c r="W312" s="955"/>
      <c r="X312" s="955"/>
      <c r="Y312" s="968"/>
      <c r="Z312" s="68">
        <v>2</v>
      </c>
      <c r="AA312" s="385" t="s">
        <v>1101</v>
      </c>
      <c r="AB312" s="383" t="s">
        <v>165</v>
      </c>
      <c r="AC312" s="385" t="s">
        <v>921</v>
      </c>
      <c r="AD312" s="384" t="str">
        <f t="shared" si="32"/>
        <v>Probabilidad</v>
      </c>
      <c r="AE312" s="383" t="s">
        <v>902</v>
      </c>
      <c r="AF312" s="302">
        <f t="shared" si="33"/>
        <v>0.25</v>
      </c>
      <c r="AG312" s="383" t="s">
        <v>65</v>
      </c>
      <c r="AH312" s="302">
        <f t="shared" si="34"/>
        <v>0.25</v>
      </c>
      <c r="AI312" s="315">
        <f t="shared" si="35"/>
        <v>0.5</v>
      </c>
      <c r="AJ312" s="69">
        <f>IFERROR(IF(AND(AD311="Probabilidad",AD312="Probabilidad"),(AJ311-(+AJ311*AI312)),IF(AD312="Probabilidad",(Q311-(+Q311*AI312)),IF(AD312="Impacto",AJ311,""))),"")</f>
        <v>0.05</v>
      </c>
      <c r="AK312" s="69">
        <f>IFERROR(IF(AND(AD311="Impacto",AD312="Impacto"),(AK311-(+AK311*AI312)),IF(AD312="Impacto",(W311-(W311*AI312)),IF(AD312="Probabilidad",AK311,""))),"")</f>
        <v>0.2</v>
      </c>
      <c r="AL312" s="10" t="s">
        <v>66</v>
      </c>
      <c r="AM312" s="10" t="s">
        <v>67</v>
      </c>
      <c r="AN312" s="10" t="s">
        <v>80</v>
      </c>
      <c r="AO312" s="952"/>
      <c r="AP312" s="952"/>
      <c r="AQ312" s="968"/>
      <c r="AR312" s="952"/>
      <c r="AS312" s="952"/>
      <c r="AT312" s="968"/>
      <c r="AU312" s="968"/>
      <c r="AV312" s="968"/>
      <c r="AW312" s="803"/>
      <c r="AX312" s="805"/>
      <c r="AY312" s="805"/>
      <c r="AZ312" s="805"/>
      <c r="BA312" s="805"/>
      <c r="BB312" s="1137"/>
      <c r="BC312" s="852"/>
      <c r="BD312" s="852"/>
      <c r="BE312" s="1020"/>
      <c r="BF312" s="1020"/>
      <c r="BG312" s="1020"/>
      <c r="BH312" s="1020"/>
      <c r="BI312" s="1020"/>
      <c r="BJ312" s="805"/>
      <c r="BK312" s="805"/>
      <c r="BL312" s="1026"/>
    </row>
    <row r="313" spans="1:64" s="11" customFormat="1" ht="75.75" thickBot="1" x14ac:dyDescent="0.3">
      <c r="A313" s="1181"/>
      <c r="B313" s="1183"/>
      <c r="C313" s="1062"/>
      <c r="D313" s="1013"/>
      <c r="E313" s="946"/>
      <c r="F313" s="1016"/>
      <c r="G313" s="852"/>
      <c r="H313" s="803"/>
      <c r="I313" s="1044"/>
      <c r="J313" s="983"/>
      <c r="K313" s="1002"/>
      <c r="L313" s="852"/>
      <c r="M313" s="852"/>
      <c r="N313" s="805"/>
      <c r="O313" s="971"/>
      <c r="P313" s="803"/>
      <c r="Q313" s="955"/>
      <c r="R313" s="803"/>
      <c r="S313" s="955"/>
      <c r="T313" s="803"/>
      <c r="U313" s="955"/>
      <c r="V313" s="958"/>
      <c r="W313" s="955"/>
      <c r="X313" s="955"/>
      <c r="Y313" s="968"/>
      <c r="Z313" s="68">
        <v>3</v>
      </c>
      <c r="AA313" s="385" t="s">
        <v>1102</v>
      </c>
      <c r="AB313" s="383" t="s">
        <v>170</v>
      </c>
      <c r="AC313" s="385" t="s">
        <v>921</v>
      </c>
      <c r="AD313" s="384" t="str">
        <f t="shared" si="32"/>
        <v>Probabilidad</v>
      </c>
      <c r="AE313" s="383" t="s">
        <v>907</v>
      </c>
      <c r="AF313" s="302">
        <f t="shared" si="33"/>
        <v>0.15</v>
      </c>
      <c r="AG313" s="383" t="s">
        <v>903</v>
      </c>
      <c r="AH313" s="302">
        <f t="shared" si="34"/>
        <v>0.15</v>
      </c>
      <c r="AI313" s="315">
        <f t="shared" si="35"/>
        <v>0.3</v>
      </c>
      <c r="AJ313" s="69">
        <f>IFERROR(IF(AND(AD312="Probabilidad",AD313="Probabilidad"),(AJ312-(+AJ312*AI313)),IF(AND(AD312="Impacto",AD313="Probabilidad"),(AJ311-(+AJ311*AI313)),IF(AD313="Impacto",AJ312,""))),"")</f>
        <v>3.5000000000000003E-2</v>
      </c>
      <c r="AK313" s="69">
        <f>IFERROR(IF(AND(AD312="Impacto",AD313="Impacto"),(AK312-(+AK312*AI313)),IF(AND(AD312="Probabilidad",AD313="Impacto"),(AK311-(+AK311*AI313)),IF(AD313="Probabilidad",AK312,""))),"")</f>
        <v>0.2</v>
      </c>
      <c r="AL313" s="10" t="s">
        <v>66</v>
      </c>
      <c r="AM313" s="10" t="s">
        <v>67</v>
      </c>
      <c r="AN313" s="10" t="s">
        <v>80</v>
      </c>
      <c r="AO313" s="952"/>
      <c r="AP313" s="952"/>
      <c r="AQ313" s="968"/>
      <c r="AR313" s="952"/>
      <c r="AS313" s="952"/>
      <c r="AT313" s="968"/>
      <c r="AU313" s="968"/>
      <c r="AV313" s="968"/>
      <c r="AW313" s="803"/>
      <c r="AX313" s="805"/>
      <c r="AY313" s="805"/>
      <c r="AZ313" s="805"/>
      <c r="BA313" s="805"/>
      <c r="BB313" s="1137"/>
      <c r="BC313" s="852"/>
      <c r="BD313" s="852"/>
      <c r="BE313" s="1020"/>
      <c r="BF313" s="1020"/>
      <c r="BG313" s="1020"/>
      <c r="BH313" s="1020"/>
      <c r="BI313" s="1020"/>
      <c r="BJ313" s="805"/>
      <c r="BK313" s="805"/>
      <c r="BL313" s="1026"/>
    </row>
    <row r="314" spans="1:64" s="11" customFormat="1" ht="90" x14ac:dyDescent="0.25">
      <c r="A314" s="1181"/>
      <c r="B314" s="1183"/>
      <c r="C314" s="1062"/>
      <c r="D314" s="1013"/>
      <c r="E314" s="946"/>
      <c r="F314" s="1016"/>
      <c r="G314" s="852"/>
      <c r="H314" s="803"/>
      <c r="I314" s="1044"/>
      <c r="J314" s="983"/>
      <c r="K314" s="1002"/>
      <c r="L314" s="852"/>
      <c r="M314" s="852"/>
      <c r="N314" s="805"/>
      <c r="O314" s="971"/>
      <c r="P314" s="803"/>
      <c r="Q314" s="955"/>
      <c r="R314" s="803"/>
      <c r="S314" s="955"/>
      <c r="T314" s="803"/>
      <c r="U314" s="955"/>
      <c r="V314" s="958"/>
      <c r="W314" s="955"/>
      <c r="X314" s="955"/>
      <c r="Y314" s="968"/>
      <c r="Z314" s="68">
        <v>4</v>
      </c>
      <c r="AA314" s="385" t="s">
        <v>1103</v>
      </c>
      <c r="AB314" s="383" t="s">
        <v>170</v>
      </c>
      <c r="AC314" s="385" t="s">
        <v>856</v>
      </c>
      <c r="AD314" s="384" t="str">
        <f t="shared" si="32"/>
        <v>Impacto</v>
      </c>
      <c r="AE314" s="383" t="s">
        <v>908</v>
      </c>
      <c r="AF314" s="302">
        <f t="shared" si="33"/>
        <v>0.1</v>
      </c>
      <c r="AG314" s="383" t="s">
        <v>903</v>
      </c>
      <c r="AH314" s="302">
        <f t="shared" si="34"/>
        <v>0.15</v>
      </c>
      <c r="AI314" s="315">
        <f t="shared" si="35"/>
        <v>0.25</v>
      </c>
      <c r="AJ314" s="69">
        <f>IFERROR(IF(AND(AD313="Probabilidad",AD314="Probabilidad"),(AJ313-(+AJ313*AI314)),IF(AND(AD313="Impacto",AD314="Probabilidad"),(AJ312-(+AJ312*AI314)),IF(AD314="Impacto",AJ313,""))),"")</f>
        <v>3.5000000000000003E-2</v>
      </c>
      <c r="AK314" s="69">
        <f>IFERROR(IF(AND(AD313="Impacto",AD314="Impacto"),(AK313-(+AK313*AI314)),IF(AND(AD313="Probabilidad",AD314="Impacto"),(AK312-(+AK312*AI314)),IF(AD314="Probabilidad",AK313,""))),"")</f>
        <v>0.15000000000000002</v>
      </c>
      <c r="AL314" s="10" t="s">
        <v>66</v>
      </c>
      <c r="AM314" s="10" t="s">
        <v>67</v>
      </c>
      <c r="AN314" s="10" t="s">
        <v>80</v>
      </c>
      <c r="AO314" s="952"/>
      <c r="AP314" s="952"/>
      <c r="AQ314" s="968"/>
      <c r="AR314" s="952"/>
      <c r="AS314" s="952"/>
      <c r="AT314" s="968"/>
      <c r="AU314" s="968"/>
      <c r="AV314" s="968"/>
      <c r="AW314" s="803"/>
      <c r="AX314" s="805"/>
      <c r="AY314" s="805"/>
      <c r="AZ314" s="805"/>
      <c r="BA314" s="805"/>
      <c r="BB314" s="1137"/>
      <c r="BC314" s="852"/>
      <c r="BD314" s="852"/>
      <c r="BE314" s="1020"/>
      <c r="BF314" s="1020"/>
      <c r="BG314" s="1020"/>
      <c r="BH314" s="1020"/>
      <c r="BI314" s="1020"/>
      <c r="BJ314" s="805"/>
      <c r="BK314" s="805"/>
      <c r="BL314" s="1026"/>
    </row>
    <row r="315" spans="1:64" s="11" customFormat="1" x14ac:dyDescent="0.25">
      <c r="A315" s="1181"/>
      <c r="B315" s="1183"/>
      <c r="C315" s="1062"/>
      <c r="D315" s="1013"/>
      <c r="E315" s="946"/>
      <c r="F315" s="1016"/>
      <c r="G315" s="852"/>
      <c r="H315" s="803"/>
      <c r="I315" s="1044"/>
      <c r="J315" s="983"/>
      <c r="K315" s="1002"/>
      <c r="L315" s="852"/>
      <c r="M315" s="852"/>
      <c r="N315" s="805"/>
      <c r="O315" s="971"/>
      <c r="P315" s="803"/>
      <c r="Q315" s="955"/>
      <c r="R315" s="803"/>
      <c r="S315" s="955"/>
      <c r="T315" s="803"/>
      <c r="U315" s="955"/>
      <c r="V315" s="958"/>
      <c r="W315" s="955"/>
      <c r="X315" s="955"/>
      <c r="Y315" s="968"/>
      <c r="Z315" s="68">
        <v>5</v>
      </c>
      <c r="AA315" s="385"/>
      <c r="AB315" s="383"/>
      <c r="AC315" s="385"/>
      <c r="AD315" s="384" t="str">
        <f t="shared" si="32"/>
        <v/>
      </c>
      <c r="AE315" s="383"/>
      <c r="AF315" s="302" t="str">
        <f t="shared" si="33"/>
        <v/>
      </c>
      <c r="AG315" s="383"/>
      <c r="AH315" s="302" t="str">
        <f t="shared" si="34"/>
        <v/>
      </c>
      <c r="AI315" s="315" t="str">
        <f t="shared" si="35"/>
        <v/>
      </c>
      <c r="AJ315" s="69" t="str">
        <f>IFERROR(IF(AND(AD314="Probabilidad",AD315="Probabilidad"),(AJ314-(+AJ314*AI315)),IF(AND(AD314="Impacto",AD315="Probabilidad"),(AJ313-(+AJ313*AI315)),IF(AD315="Impacto",AJ314,""))),"")</f>
        <v/>
      </c>
      <c r="AK315" s="69" t="str">
        <f>IFERROR(IF(AND(AD314="Impacto",AD315="Impacto"),(AK314-(+AK314*AI315)),IF(AND(AD314="Probabilidad",AD315="Impacto"),(AK313-(+AK313*AI315)),IF(AD315="Probabilidad",AK314,""))),"")</f>
        <v/>
      </c>
      <c r="AL315" s="19"/>
      <c r="AM315" s="19"/>
      <c r="AN315" s="19"/>
      <c r="AO315" s="952"/>
      <c r="AP315" s="952"/>
      <c r="AQ315" s="968"/>
      <c r="AR315" s="952"/>
      <c r="AS315" s="952"/>
      <c r="AT315" s="968"/>
      <c r="AU315" s="968"/>
      <c r="AV315" s="968"/>
      <c r="AW315" s="803"/>
      <c r="AX315" s="805"/>
      <c r="AY315" s="805"/>
      <c r="AZ315" s="805"/>
      <c r="BA315" s="805"/>
      <c r="BB315" s="1137"/>
      <c r="BC315" s="852"/>
      <c r="BD315" s="852"/>
      <c r="BE315" s="1020"/>
      <c r="BF315" s="1020"/>
      <c r="BG315" s="1020"/>
      <c r="BH315" s="1020"/>
      <c r="BI315" s="1020"/>
      <c r="BJ315" s="805"/>
      <c r="BK315" s="805"/>
      <c r="BL315" s="1026"/>
    </row>
    <row r="316" spans="1:64" s="11" customFormat="1" ht="15.75" thickBot="1" x14ac:dyDescent="0.3">
      <c r="A316" s="1181"/>
      <c r="B316" s="1183"/>
      <c r="C316" s="1062"/>
      <c r="D316" s="1014"/>
      <c r="E316" s="947"/>
      <c r="F316" s="1017"/>
      <c r="G316" s="960"/>
      <c r="H316" s="847"/>
      <c r="I316" s="1045"/>
      <c r="J316" s="984"/>
      <c r="K316" s="1003"/>
      <c r="L316" s="960"/>
      <c r="M316" s="960"/>
      <c r="N316" s="806"/>
      <c r="O316" s="972"/>
      <c r="P316" s="847"/>
      <c r="Q316" s="956"/>
      <c r="R316" s="847"/>
      <c r="S316" s="956"/>
      <c r="T316" s="847"/>
      <c r="U316" s="956"/>
      <c r="V316" s="959"/>
      <c r="W316" s="956"/>
      <c r="X316" s="956"/>
      <c r="Y316" s="969"/>
      <c r="Z316" s="60">
        <v>6</v>
      </c>
      <c r="AA316" s="387"/>
      <c r="AB316" s="388"/>
      <c r="AC316" s="387"/>
      <c r="AD316" s="389" t="str">
        <f t="shared" si="32"/>
        <v/>
      </c>
      <c r="AE316" s="397"/>
      <c r="AF316" s="303" t="str">
        <f t="shared" si="33"/>
        <v/>
      </c>
      <c r="AG316" s="397"/>
      <c r="AH316" s="303" t="str">
        <f t="shared" si="34"/>
        <v/>
      </c>
      <c r="AI316" s="61" t="str">
        <f t="shared" si="35"/>
        <v/>
      </c>
      <c r="AJ316" s="69" t="str">
        <f>IFERROR(IF(AND(AD315="Probabilidad",AD316="Probabilidad"),(AJ315-(+AJ315*AI316)),IF(AND(AD315="Impacto",AD316="Probabilidad"),(AJ314-(+AJ314*AI316)),IF(AD316="Impacto",AJ315,""))),"")</f>
        <v/>
      </c>
      <c r="AK316" s="69" t="str">
        <f>IFERROR(IF(AND(AD315="Impacto",AD316="Impacto"),(AK315-(+AK315*AI316)),IF(AND(AD315="Probabilidad",AD316="Impacto"),(AK314-(+AK314*AI316)),IF(AD316="Probabilidad",AK315,""))),"")</f>
        <v/>
      </c>
      <c r="AL316" s="20"/>
      <c r="AM316" s="20"/>
      <c r="AN316" s="20"/>
      <c r="AO316" s="953"/>
      <c r="AP316" s="953"/>
      <c r="AQ316" s="969"/>
      <c r="AR316" s="953"/>
      <c r="AS316" s="953"/>
      <c r="AT316" s="969"/>
      <c r="AU316" s="969"/>
      <c r="AV316" s="969"/>
      <c r="AW316" s="847"/>
      <c r="AX316" s="806"/>
      <c r="AY316" s="806"/>
      <c r="AZ316" s="806"/>
      <c r="BA316" s="806"/>
      <c r="BB316" s="1138"/>
      <c r="BC316" s="960"/>
      <c r="BD316" s="960"/>
      <c r="BE316" s="1021"/>
      <c r="BF316" s="1021"/>
      <c r="BG316" s="1021"/>
      <c r="BH316" s="1021"/>
      <c r="BI316" s="1021"/>
      <c r="BJ316" s="806"/>
      <c r="BK316" s="806"/>
      <c r="BL316" s="1027"/>
    </row>
    <row r="317" spans="1:64" s="11" customFormat="1" ht="79.5" customHeight="1" thickBot="1" x14ac:dyDescent="0.3">
      <c r="A317" s="1181"/>
      <c r="B317" s="1183"/>
      <c r="C317" s="1062"/>
      <c r="D317" s="1012" t="s">
        <v>840</v>
      </c>
      <c r="E317" s="945" t="s">
        <v>128</v>
      </c>
      <c r="F317" s="1015">
        <v>8</v>
      </c>
      <c r="G317" s="851" t="s">
        <v>1098</v>
      </c>
      <c r="H317" s="802" t="s">
        <v>99</v>
      </c>
      <c r="I317" s="1043" t="s">
        <v>1695</v>
      </c>
      <c r="J317" s="982" t="s">
        <v>16</v>
      </c>
      <c r="K317" s="1001" t="str">
        <f>CONCATENATE(" *",[27]Árbol_G!C400," *",[27]Árbol_G!E400," *",[27]Árbol_G!G400)</f>
        <v xml:space="preserve"> *Seleccione * *</v>
      </c>
      <c r="L317" s="851" t="s">
        <v>1104</v>
      </c>
      <c r="M317" s="851" t="s">
        <v>1105</v>
      </c>
      <c r="N317" s="804"/>
      <c r="O317" s="970"/>
      <c r="P317" s="802" t="s">
        <v>70</v>
      </c>
      <c r="Q317" s="954">
        <f>IF(P317="Muy Alta",100%,IF(P317="Alta",80%,IF(P317="Media",60%,IF(P317="Baja",40%,IF(P317="Muy Baja",20%,"")))))</f>
        <v>0.2</v>
      </c>
      <c r="R317" s="802"/>
      <c r="S317" s="954" t="str">
        <f>IF(R317="Catastrófico",100%,IF(R317="Mayor",80%,IF(R317="Moderado",60%,IF(R317="Menor",40%,IF(R317="Leve",20%,"")))))</f>
        <v/>
      </c>
      <c r="T317" s="802" t="s">
        <v>74</v>
      </c>
      <c r="U317" s="954">
        <f>IF(T317="Catastrófico",100%,IF(T317="Mayor",80%,IF(T317="Moderado",60%,IF(T317="Menor",40%,IF(T317="Leve",20%,"")))))</f>
        <v>0.2</v>
      </c>
      <c r="V317" s="957" t="str">
        <f>IF(W317=100%,"Catastrófico",IF(W317=80%,"Mayor",IF(W317=60%,"Moderado",IF(W317=40%,"Menor",IF(W317=20%,"Leve","")))))</f>
        <v>Leve</v>
      </c>
      <c r="W317" s="954">
        <f>IF(AND(S317="",U317=""),"",MAX(S317,U317))</f>
        <v>0.2</v>
      </c>
      <c r="X317" s="954" t="str">
        <f>CONCATENATE(P317,V317)</f>
        <v>Muy BajaLeve</v>
      </c>
      <c r="Y317" s="967" t="str">
        <f>IF(X317="Muy AltaLeve","Alto",IF(X317="Muy AltaMenor","Alto",IF(X317="Muy AltaModerado","Alto",IF(X317="Muy AltaMayor","Alto",IF(X317="Muy AltaCatastrófico","Extremo",IF(X317="AltaLeve","Moderado",IF(X317="AltaMenor","Moderado",IF(X317="AltaModerado","Alto",IF(X317="AltaMayor","Alto",IF(X317="AltaCatastrófico","Extremo",IF(X317="MediaLeve","Moderado",IF(X317="MediaMenor","Moderado",IF(X317="MediaModerado","Moderado",IF(X317="MediaMayor","Alto",IF(X317="MediaCatastrófico","Extremo",IF(X317="BajaLeve","Bajo",IF(X317="BajaMenor","Moderado",IF(X317="BajaModerado","Moderado",IF(X317="BajaMayor","Alto",IF(X317="BajaCatastrófico","Extremo",IF(X317="Muy BajaLeve","Bajo",IF(X317="Muy BajaMenor","Bajo",IF(X317="Muy BajaModerado","Moderado",IF(X317="Muy BajaMayor","Alto",IF(X317="Muy BajaCatastrófico","Extremo","")))))))))))))))))))))))))</f>
        <v>Bajo</v>
      </c>
      <c r="Z317" s="58">
        <v>1</v>
      </c>
      <c r="AA317" s="385" t="s">
        <v>1106</v>
      </c>
      <c r="AB317" s="381" t="s">
        <v>170</v>
      </c>
      <c r="AC317" s="385" t="s">
        <v>869</v>
      </c>
      <c r="AD317" s="382" t="str">
        <f t="shared" si="32"/>
        <v>Probabilidad</v>
      </c>
      <c r="AE317" s="381" t="s">
        <v>907</v>
      </c>
      <c r="AF317" s="301">
        <f t="shared" si="33"/>
        <v>0.15</v>
      </c>
      <c r="AG317" s="381" t="s">
        <v>903</v>
      </c>
      <c r="AH317" s="301">
        <f t="shared" si="34"/>
        <v>0.15</v>
      </c>
      <c r="AI317" s="300">
        <f t="shared" si="35"/>
        <v>0.3</v>
      </c>
      <c r="AJ317" s="59">
        <f>IFERROR(IF(AD317="Probabilidad",(Q317-(+Q317*AI317)),IF(AD317="Impacto",Q317,"")),"")</f>
        <v>0.14000000000000001</v>
      </c>
      <c r="AK317" s="59">
        <f>IFERROR(IF(AD317="Impacto",(W317-(+W317*AI317)),IF(AD317="Probabilidad",W317,"")),"")</f>
        <v>0.2</v>
      </c>
      <c r="AL317" s="10" t="s">
        <v>66</v>
      </c>
      <c r="AM317" s="10" t="s">
        <v>67</v>
      </c>
      <c r="AN317" s="10" t="s">
        <v>80</v>
      </c>
      <c r="AO317" s="951">
        <f>Q317</f>
        <v>0.2</v>
      </c>
      <c r="AP317" s="951">
        <f>IF(AJ317="","",MIN(AJ317:AJ322))</f>
        <v>4.9000000000000002E-2</v>
      </c>
      <c r="AQ317" s="967" t="str">
        <f>IFERROR(IF(AP317="","",IF(AP317&lt;=0.2,"Muy Baja",IF(AP317&lt;=0.4,"Baja",IF(AP317&lt;=0.6,"Media",IF(AP317&lt;=0.8,"Alta","Muy Alta"))))),"")</f>
        <v>Muy Baja</v>
      </c>
      <c r="AR317" s="951">
        <f>W317</f>
        <v>0.2</v>
      </c>
      <c r="AS317" s="951">
        <f>IF(AK317="","",MIN(AK317:AK322))</f>
        <v>0.2</v>
      </c>
      <c r="AT317" s="967" t="str">
        <f>IFERROR(IF(AS317="","",IF(AS317&lt;=0.2,"Leve",IF(AS317&lt;=0.4,"Menor",IF(AS317&lt;=0.6,"Moderado",IF(AS317&lt;=0.8,"Mayor","Catastrófico"))))),"")</f>
        <v>Leve</v>
      </c>
      <c r="AU317" s="967" t="str">
        <f>Y317</f>
        <v>Bajo</v>
      </c>
      <c r="AV317" s="967" t="str">
        <f>IFERROR(IF(OR(AND(AQ317="Muy Baja",AT317="Leve"),AND(AQ317="Muy Baja",AT317="Menor"),AND(AQ317="Baja",AT317="Leve")),"Bajo",IF(OR(AND(AQ317="Muy baja",AT317="Moderado"),AND(AQ317="Baja",AT317="Menor"),AND(AQ317="Baja",AT317="Moderado"),AND(AQ317="Media",AT317="Leve"),AND(AQ317="Media",AT317="Menor"),AND(AQ317="Media",AT317="Moderado"),AND(AQ317="Alta",AT317="Leve"),AND(AQ317="Alta",AT317="Menor")),"Moderado",IF(OR(AND(AQ317="Muy Baja",AT317="Mayor"),AND(AQ317="Baja",AT317="Mayor"),AND(AQ317="Media",AT317="Mayor"),AND(AQ317="Alta",AT317="Moderado"),AND(AQ317="Alta",AT317="Mayor"),AND(AQ317="Muy Alta",AT317="Leve"),AND(AQ317="Muy Alta",AT317="Menor"),AND(AQ317="Muy Alta",AT317="Moderado"),AND(AQ317="Muy Alta",AT317="Mayor")),"Alto",IF(OR(AND(AQ317="Muy Baja",AT317="Catastrófico"),AND(AQ317="Baja",AT317="Catastrófico"),AND(AQ317="Media",AT317="Catastrófico"),AND(AQ317="Alta",AT317="Catastrófico"),AND(AQ317="Muy Alta",AT317="Catastrófico")),"Extremo","")))),"")</f>
        <v>Bajo</v>
      </c>
      <c r="AW317" s="802" t="s">
        <v>82</v>
      </c>
      <c r="AX317" s="804"/>
      <c r="AY317" s="804"/>
      <c r="AZ317" s="804"/>
      <c r="BA317" s="804"/>
      <c r="BB317" s="1136"/>
      <c r="BC317" s="851"/>
      <c r="BD317" s="851"/>
      <c r="BE317" s="1019"/>
      <c r="BF317" s="1019"/>
      <c r="BG317" s="1019"/>
      <c r="BH317" s="1019"/>
      <c r="BI317" s="1019"/>
      <c r="BJ317" s="804"/>
      <c r="BK317" s="804"/>
      <c r="BL317" s="1179"/>
    </row>
    <row r="318" spans="1:64" s="11" customFormat="1" ht="90.75" thickBot="1" x14ac:dyDescent="0.3">
      <c r="A318" s="1181"/>
      <c r="B318" s="1183"/>
      <c r="C318" s="1062"/>
      <c r="D318" s="1013"/>
      <c r="E318" s="946"/>
      <c r="F318" s="1016"/>
      <c r="G318" s="852"/>
      <c r="H318" s="803"/>
      <c r="I318" s="1044"/>
      <c r="J318" s="983"/>
      <c r="K318" s="1002"/>
      <c r="L318" s="852"/>
      <c r="M318" s="852"/>
      <c r="N318" s="805"/>
      <c r="O318" s="971"/>
      <c r="P318" s="803"/>
      <c r="Q318" s="955"/>
      <c r="R318" s="803"/>
      <c r="S318" s="955"/>
      <c r="T318" s="803"/>
      <c r="U318" s="955"/>
      <c r="V318" s="958"/>
      <c r="W318" s="955"/>
      <c r="X318" s="955"/>
      <c r="Y318" s="968"/>
      <c r="Z318" s="68">
        <v>2</v>
      </c>
      <c r="AA318" s="385" t="s">
        <v>855</v>
      </c>
      <c r="AB318" s="383" t="s">
        <v>165</v>
      </c>
      <c r="AC318" s="385" t="s">
        <v>856</v>
      </c>
      <c r="AD318" s="384" t="str">
        <f t="shared" si="32"/>
        <v>Probabilidad</v>
      </c>
      <c r="AE318" s="383" t="s">
        <v>902</v>
      </c>
      <c r="AF318" s="302">
        <f t="shared" si="33"/>
        <v>0.25</v>
      </c>
      <c r="AG318" s="383" t="s">
        <v>65</v>
      </c>
      <c r="AH318" s="302">
        <f t="shared" si="34"/>
        <v>0.25</v>
      </c>
      <c r="AI318" s="315">
        <f t="shared" si="35"/>
        <v>0.5</v>
      </c>
      <c r="AJ318" s="69">
        <f>IFERROR(IF(AND(AD317="Probabilidad",AD318="Probabilidad"),(AJ317-(+AJ317*AI318)),IF(AD318="Probabilidad",(Q317-(+Q317*AI318)),IF(AD318="Impacto",AJ317,""))),"")</f>
        <v>7.0000000000000007E-2</v>
      </c>
      <c r="AK318" s="69">
        <f>IFERROR(IF(AND(AD317="Impacto",AD318="Impacto"),(AK317-(+AK317*AI318)),IF(AD318="Impacto",(W317-(W317*AI318)),IF(AD318="Probabilidad",AK317,""))),"")</f>
        <v>0.2</v>
      </c>
      <c r="AL318" s="10" t="s">
        <v>66</v>
      </c>
      <c r="AM318" s="10" t="s">
        <v>67</v>
      </c>
      <c r="AN318" s="10" t="s">
        <v>80</v>
      </c>
      <c r="AO318" s="952"/>
      <c r="AP318" s="952"/>
      <c r="AQ318" s="968"/>
      <c r="AR318" s="952"/>
      <c r="AS318" s="952"/>
      <c r="AT318" s="968"/>
      <c r="AU318" s="968"/>
      <c r="AV318" s="968"/>
      <c r="AW318" s="803"/>
      <c r="AX318" s="805"/>
      <c r="AY318" s="805"/>
      <c r="AZ318" s="805"/>
      <c r="BA318" s="805"/>
      <c r="BB318" s="1137"/>
      <c r="BC318" s="852"/>
      <c r="BD318" s="852"/>
      <c r="BE318" s="1020"/>
      <c r="BF318" s="1020"/>
      <c r="BG318" s="1020"/>
      <c r="BH318" s="1020"/>
      <c r="BI318" s="1020"/>
      <c r="BJ318" s="805"/>
      <c r="BK318" s="805"/>
      <c r="BL318" s="1026"/>
    </row>
    <row r="319" spans="1:64" s="11" customFormat="1" ht="75" x14ac:dyDescent="0.25">
      <c r="A319" s="1181"/>
      <c r="B319" s="1183"/>
      <c r="C319" s="1062"/>
      <c r="D319" s="1013"/>
      <c r="E319" s="946"/>
      <c r="F319" s="1016"/>
      <c r="G319" s="852"/>
      <c r="H319" s="803"/>
      <c r="I319" s="1044"/>
      <c r="J319" s="983"/>
      <c r="K319" s="1002"/>
      <c r="L319" s="852"/>
      <c r="M319" s="852"/>
      <c r="N319" s="805"/>
      <c r="O319" s="971"/>
      <c r="P319" s="803"/>
      <c r="Q319" s="955"/>
      <c r="R319" s="803"/>
      <c r="S319" s="955"/>
      <c r="T319" s="803"/>
      <c r="U319" s="955"/>
      <c r="V319" s="958"/>
      <c r="W319" s="955"/>
      <c r="X319" s="955"/>
      <c r="Y319" s="968"/>
      <c r="Z319" s="68">
        <v>3</v>
      </c>
      <c r="AA319" s="385" t="s">
        <v>1107</v>
      </c>
      <c r="AB319" s="383" t="s">
        <v>170</v>
      </c>
      <c r="AC319" s="385" t="s">
        <v>856</v>
      </c>
      <c r="AD319" s="384" t="str">
        <f t="shared" si="32"/>
        <v>Probabilidad</v>
      </c>
      <c r="AE319" s="383" t="s">
        <v>907</v>
      </c>
      <c r="AF319" s="302">
        <f t="shared" si="33"/>
        <v>0.15</v>
      </c>
      <c r="AG319" s="383" t="s">
        <v>903</v>
      </c>
      <c r="AH319" s="302">
        <f t="shared" si="34"/>
        <v>0.15</v>
      </c>
      <c r="AI319" s="315">
        <f t="shared" si="35"/>
        <v>0.3</v>
      </c>
      <c r="AJ319" s="69">
        <f>IFERROR(IF(AND(AD318="Probabilidad",AD319="Probabilidad"),(AJ318-(+AJ318*AI319)),IF(AND(AD318="Impacto",AD319="Probabilidad"),(AJ317-(+AJ317*AI319)),IF(AD319="Impacto",AJ318,""))),"")</f>
        <v>4.9000000000000002E-2</v>
      </c>
      <c r="AK319" s="69">
        <f>IFERROR(IF(AND(AD318="Impacto",AD319="Impacto"),(AK318-(+AK318*AI319)),IF(AND(AD318="Probabilidad",AD319="Impacto"),(AK317-(+AK317*AI319)),IF(AD319="Probabilidad",AK318,""))),"")</f>
        <v>0.2</v>
      </c>
      <c r="AL319" s="10" t="s">
        <v>66</v>
      </c>
      <c r="AM319" s="10" t="s">
        <v>67</v>
      </c>
      <c r="AN319" s="10" t="s">
        <v>80</v>
      </c>
      <c r="AO319" s="952"/>
      <c r="AP319" s="952"/>
      <c r="AQ319" s="968"/>
      <c r="AR319" s="952"/>
      <c r="AS319" s="952"/>
      <c r="AT319" s="968"/>
      <c r="AU319" s="968"/>
      <c r="AV319" s="968"/>
      <c r="AW319" s="803"/>
      <c r="AX319" s="805"/>
      <c r="AY319" s="805"/>
      <c r="AZ319" s="805"/>
      <c r="BA319" s="805"/>
      <c r="BB319" s="1137"/>
      <c r="BC319" s="852"/>
      <c r="BD319" s="852"/>
      <c r="BE319" s="1020"/>
      <c r="BF319" s="1020"/>
      <c r="BG319" s="1020"/>
      <c r="BH319" s="1020"/>
      <c r="BI319" s="1020"/>
      <c r="BJ319" s="805"/>
      <c r="BK319" s="805"/>
      <c r="BL319" s="1026"/>
    </row>
    <row r="320" spans="1:64" s="11" customFormat="1" x14ac:dyDescent="0.25">
      <c r="A320" s="1181"/>
      <c r="B320" s="1183"/>
      <c r="C320" s="1062"/>
      <c r="D320" s="1013"/>
      <c r="E320" s="946"/>
      <c r="F320" s="1016"/>
      <c r="G320" s="852"/>
      <c r="H320" s="803"/>
      <c r="I320" s="1044"/>
      <c r="J320" s="983"/>
      <c r="K320" s="1002"/>
      <c r="L320" s="852"/>
      <c r="M320" s="852"/>
      <c r="N320" s="805"/>
      <c r="O320" s="971"/>
      <c r="P320" s="803"/>
      <c r="Q320" s="955"/>
      <c r="R320" s="803"/>
      <c r="S320" s="955"/>
      <c r="T320" s="803"/>
      <c r="U320" s="955"/>
      <c r="V320" s="958"/>
      <c r="W320" s="955"/>
      <c r="X320" s="955"/>
      <c r="Y320" s="968"/>
      <c r="Z320" s="68">
        <v>4</v>
      </c>
      <c r="AA320" s="385"/>
      <c r="AB320" s="383"/>
      <c r="AC320" s="385"/>
      <c r="AD320" s="384" t="str">
        <f t="shared" si="32"/>
        <v/>
      </c>
      <c r="AE320" s="383"/>
      <c r="AF320" s="302" t="str">
        <f t="shared" si="33"/>
        <v/>
      </c>
      <c r="AG320" s="383"/>
      <c r="AH320" s="302" t="str">
        <f t="shared" si="34"/>
        <v/>
      </c>
      <c r="AI320" s="315" t="str">
        <f t="shared" si="35"/>
        <v/>
      </c>
      <c r="AJ320" s="69" t="str">
        <f>IFERROR(IF(AND(AD319="Probabilidad",AD320="Probabilidad"),(AJ319-(+AJ319*AI320)),IF(AND(AD319="Impacto",AD320="Probabilidad"),(AJ318-(+AJ318*AI320)),IF(AD320="Impacto",AJ319,""))),"")</f>
        <v/>
      </c>
      <c r="AK320" s="71" t="str">
        <f>IFERROR(IF(AND(AD319="Impacto",AD320="Impacto"),(AK319-(+AK319*AI320)),IF(AND(AD319="Probabilidad",AD320="Impacto"),(AK318-(+AK318*AI320)),IF(AD320="Probabilidad",AK319,""))),"")</f>
        <v/>
      </c>
      <c r="AL320" s="19"/>
      <c r="AM320" s="19"/>
      <c r="AN320" s="19"/>
      <c r="AO320" s="952"/>
      <c r="AP320" s="952"/>
      <c r="AQ320" s="968"/>
      <c r="AR320" s="952"/>
      <c r="AS320" s="952"/>
      <c r="AT320" s="968"/>
      <c r="AU320" s="968"/>
      <c r="AV320" s="968"/>
      <c r="AW320" s="803"/>
      <c r="AX320" s="805"/>
      <c r="AY320" s="805"/>
      <c r="AZ320" s="805"/>
      <c r="BA320" s="805"/>
      <c r="BB320" s="1137"/>
      <c r="BC320" s="852"/>
      <c r="BD320" s="852"/>
      <c r="BE320" s="1020"/>
      <c r="BF320" s="1020"/>
      <c r="BG320" s="1020"/>
      <c r="BH320" s="1020"/>
      <c r="BI320" s="1020"/>
      <c r="BJ320" s="805"/>
      <c r="BK320" s="805"/>
      <c r="BL320" s="1026"/>
    </row>
    <row r="321" spans="1:64" s="11" customFormat="1" x14ac:dyDescent="0.25">
      <c r="A321" s="1181"/>
      <c r="B321" s="1183"/>
      <c r="C321" s="1062"/>
      <c r="D321" s="1013"/>
      <c r="E321" s="946"/>
      <c r="F321" s="1016"/>
      <c r="G321" s="852"/>
      <c r="H321" s="803"/>
      <c r="I321" s="1044"/>
      <c r="J321" s="983"/>
      <c r="K321" s="1002"/>
      <c r="L321" s="852"/>
      <c r="M321" s="852"/>
      <c r="N321" s="805"/>
      <c r="O321" s="971"/>
      <c r="P321" s="803"/>
      <c r="Q321" s="955"/>
      <c r="R321" s="803"/>
      <c r="S321" s="955"/>
      <c r="T321" s="803"/>
      <c r="U321" s="955"/>
      <c r="V321" s="958"/>
      <c r="W321" s="955"/>
      <c r="X321" s="955"/>
      <c r="Y321" s="968"/>
      <c r="Z321" s="68">
        <v>5</v>
      </c>
      <c r="AA321" s="385"/>
      <c r="AB321" s="383"/>
      <c r="AC321" s="385"/>
      <c r="AD321" s="384" t="str">
        <f t="shared" si="32"/>
        <v/>
      </c>
      <c r="AE321" s="383"/>
      <c r="AF321" s="302" t="str">
        <f t="shared" si="33"/>
        <v/>
      </c>
      <c r="AG321" s="383"/>
      <c r="AH321" s="302" t="str">
        <f t="shared" si="34"/>
        <v/>
      </c>
      <c r="AI321" s="315" t="str">
        <f t="shared" si="35"/>
        <v/>
      </c>
      <c r="AJ321" s="69" t="str">
        <f>IFERROR(IF(AND(AD320="Probabilidad",AD321="Probabilidad"),(AJ320-(+AJ320*AI321)),IF(AND(AD320="Impacto",AD321="Probabilidad"),(AJ319-(+AJ319*AI321)),IF(AD321="Impacto",AJ320,""))),"")</f>
        <v/>
      </c>
      <c r="AK321" s="69" t="str">
        <f>IFERROR(IF(AND(AD320="Impacto",AD321="Impacto"),(AK320-(+AK320*AI321)),IF(AND(AD320="Probabilidad",AD321="Impacto"),(AK319-(+AK319*AI321)),IF(AD321="Probabilidad",AK320,""))),"")</f>
        <v/>
      </c>
      <c r="AL321" s="19"/>
      <c r="AM321" s="19"/>
      <c r="AN321" s="19"/>
      <c r="AO321" s="952"/>
      <c r="AP321" s="952"/>
      <c r="AQ321" s="968"/>
      <c r="AR321" s="952"/>
      <c r="AS321" s="952"/>
      <c r="AT321" s="968"/>
      <c r="AU321" s="968"/>
      <c r="AV321" s="968"/>
      <c r="AW321" s="803"/>
      <c r="AX321" s="805"/>
      <c r="AY321" s="805"/>
      <c r="AZ321" s="805"/>
      <c r="BA321" s="805"/>
      <c r="BB321" s="1137"/>
      <c r="BC321" s="852"/>
      <c r="BD321" s="852"/>
      <c r="BE321" s="1020"/>
      <c r="BF321" s="1020"/>
      <c r="BG321" s="1020"/>
      <c r="BH321" s="1020"/>
      <c r="BI321" s="1020"/>
      <c r="BJ321" s="805"/>
      <c r="BK321" s="805"/>
      <c r="BL321" s="1026"/>
    </row>
    <row r="322" spans="1:64" s="11" customFormat="1" ht="15.75" thickBot="1" x14ac:dyDescent="0.3">
      <c r="A322" s="1181"/>
      <c r="B322" s="1183"/>
      <c r="C322" s="1062"/>
      <c r="D322" s="1014"/>
      <c r="E322" s="947"/>
      <c r="F322" s="1017"/>
      <c r="G322" s="960"/>
      <c r="H322" s="847"/>
      <c r="I322" s="1045"/>
      <c r="J322" s="984"/>
      <c r="K322" s="1003"/>
      <c r="L322" s="960"/>
      <c r="M322" s="960"/>
      <c r="N322" s="806"/>
      <c r="O322" s="972"/>
      <c r="P322" s="847"/>
      <c r="Q322" s="956"/>
      <c r="R322" s="847"/>
      <c r="S322" s="956"/>
      <c r="T322" s="847"/>
      <c r="U322" s="956"/>
      <c r="V322" s="959"/>
      <c r="W322" s="956"/>
      <c r="X322" s="956"/>
      <c r="Y322" s="969"/>
      <c r="Z322" s="60">
        <v>6</v>
      </c>
      <c r="AA322" s="387"/>
      <c r="AB322" s="388"/>
      <c r="AC322" s="387"/>
      <c r="AD322" s="391" t="str">
        <f t="shared" si="32"/>
        <v/>
      </c>
      <c r="AE322" s="388"/>
      <c r="AF322" s="303" t="str">
        <f t="shared" si="33"/>
        <v/>
      </c>
      <c r="AG322" s="388"/>
      <c r="AH322" s="303" t="str">
        <f t="shared" si="34"/>
        <v/>
      </c>
      <c r="AI322" s="61" t="str">
        <f t="shared" si="35"/>
        <v/>
      </c>
      <c r="AJ322" s="69" t="str">
        <f>IFERROR(IF(AND(AD321="Probabilidad",AD322="Probabilidad"),(AJ321-(+AJ321*AI322)),IF(AND(AD321="Impacto",AD322="Probabilidad"),(AJ320-(+AJ320*AI322)),IF(AD322="Impacto",AJ321,""))),"")</f>
        <v/>
      </c>
      <c r="AK322" s="69" t="str">
        <f>IFERROR(IF(AND(AD321="Impacto",AD322="Impacto"),(AK321-(+AK321*AI322)),IF(AND(AD321="Probabilidad",AD322="Impacto"),(AK320-(+AK320*AI322)),IF(AD322="Probabilidad",AK321,""))),"")</f>
        <v/>
      </c>
      <c r="AL322" s="20"/>
      <c r="AM322" s="20"/>
      <c r="AN322" s="20"/>
      <c r="AO322" s="953"/>
      <c r="AP322" s="953"/>
      <c r="AQ322" s="969"/>
      <c r="AR322" s="953"/>
      <c r="AS322" s="953"/>
      <c r="AT322" s="969"/>
      <c r="AU322" s="969"/>
      <c r="AV322" s="969"/>
      <c r="AW322" s="847"/>
      <c r="AX322" s="806"/>
      <c r="AY322" s="806"/>
      <c r="AZ322" s="806"/>
      <c r="BA322" s="806"/>
      <c r="BB322" s="1138"/>
      <c r="BC322" s="960"/>
      <c r="BD322" s="960"/>
      <c r="BE322" s="1021"/>
      <c r="BF322" s="1021"/>
      <c r="BG322" s="1021"/>
      <c r="BH322" s="1021"/>
      <c r="BI322" s="1021"/>
      <c r="BJ322" s="806"/>
      <c r="BK322" s="806"/>
      <c r="BL322" s="1027"/>
    </row>
    <row r="323" spans="1:64" s="11" customFormat="1" ht="76.5" customHeight="1" thickBot="1" x14ac:dyDescent="0.3">
      <c r="A323" s="1181"/>
      <c r="B323" s="1183"/>
      <c r="C323" s="1062"/>
      <c r="D323" s="1012" t="s">
        <v>840</v>
      </c>
      <c r="E323" s="945" t="s">
        <v>128</v>
      </c>
      <c r="F323" s="1015">
        <v>9</v>
      </c>
      <c r="G323" s="851" t="s">
        <v>1108</v>
      </c>
      <c r="H323" s="802" t="s">
        <v>98</v>
      </c>
      <c r="I323" s="1043" t="s">
        <v>1696</v>
      </c>
      <c r="J323" s="982" t="s">
        <v>16</v>
      </c>
      <c r="K323" s="1001" t="str">
        <f>CONCATENATE(" *",[27]Árbol_G!C417," *",[27]Árbol_G!E417," *",[27]Árbol_G!G417)</f>
        <v xml:space="preserve"> *Seleccione * *</v>
      </c>
      <c r="L323" s="851" t="s">
        <v>1099</v>
      </c>
      <c r="M323" s="851" t="s">
        <v>1100</v>
      </c>
      <c r="N323" s="804"/>
      <c r="O323" s="970"/>
      <c r="P323" s="802" t="s">
        <v>71</v>
      </c>
      <c r="Q323" s="954">
        <f>IF(P323="Muy Alta",100%,IF(P323="Alta",80%,IF(P323="Media",60%,IF(P323="Baja",40%,IF(P323="Muy Baja",20%,"")))))</f>
        <v>0.4</v>
      </c>
      <c r="R323" s="802"/>
      <c r="S323" s="954" t="str">
        <f>IF(R323="Catastrófico",100%,IF(R323="Mayor",80%,IF(R323="Moderado",60%,IF(R323="Menor",40%,IF(R323="Leve",20%,"")))))</f>
        <v/>
      </c>
      <c r="T323" s="802" t="s">
        <v>9</v>
      </c>
      <c r="U323" s="954">
        <f>IF(T323="Catastrófico",100%,IF(T323="Mayor",80%,IF(T323="Moderado",60%,IF(T323="Menor",40%,IF(T323="Leve",20%,"")))))</f>
        <v>0.4</v>
      </c>
      <c r="V323" s="957" t="str">
        <f>IF(W323=100%,"Catastrófico",IF(W323=80%,"Mayor",IF(W323=60%,"Moderado",IF(W323=40%,"Menor",IF(W323=20%,"Leve","")))))</f>
        <v>Menor</v>
      </c>
      <c r="W323" s="954">
        <f>IF(AND(S323="",U323=""),"",MAX(S323,U323))</f>
        <v>0.4</v>
      </c>
      <c r="X323" s="954" t="str">
        <f>CONCATENATE(P323,V323)</f>
        <v>BajaMenor</v>
      </c>
      <c r="Y323" s="967" t="str">
        <f>IF(X323="Muy AltaLeve","Alto",IF(X323="Muy AltaMenor","Alto",IF(X323="Muy AltaModerado","Alto",IF(X323="Muy AltaMayor","Alto",IF(X323="Muy AltaCatastrófico","Extremo",IF(X323="AltaLeve","Moderado",IF(X323="AltaMenor","Moderado",IF(X323="AltaModerado","Alto",IF(X323="AltaMayor","Alto",IF(X323="AltaCatastrófico","Extremo",IF(X323="MediaLeve","Moderado",IF(X323="MediaMenor","Moderado",IF(X323="MediaModerado","Moderado",IF(X323="MediaMayor","Alto",IF(X323="MediaCatastrófico","Extremo",IF(X323="BajaLeve","Bajo",IF(X323="BajaMenor","Moderado",IF(X323="BajaModerado","Moderado",IF(X323="BajaMayor","Alto",IF(X323="BajaCatastrófico","Extremo",IF(X323="Muy BajaLeve","Bajo",IF(X323="Muy BajaMenor","Bajo",IF(X323="Muy BajaModerado","Moderado",IF(X323="Muy BajaMayor","Alto",IF(X323="Muy BajaCatastrófico","Extremo","")))))))))))))))))))))))))</f>
        <v>Moderado</v>
      </c>
      <c r="Z323" s="58">
        <v>1</v>
      </c>
      <c r="AA323" s="62" t="s">
        <v>1109</v>
      </c>
      <c r="AB323" s="381" t="s">
        <v>165</v>
      </c>
      <c r="AC323" s="385" t="s">
        <v>1067</v>
      </c>
      <c r="AD323" s="396" t="str">
        <f t="shared" si="32"/>
        <v>Probabilidad</v>
      </c>
      <c r="AE323" s="409" t="s">
        <v>902</v>
      </c>
      <c r="AF323" s="301">
        <f t="shared" si="33"/>
        <v>0.25</v>
      </c>
      <c r="AG323" s="409" t="s">
        <v>65</v>
      </c>
      <c r="AH323" s="301">
        <f t="shared" si="34"/>
        <v>0.25</v>
      </c>
      <c r="AI323" s="300">
        <f t="shared" si="35"/>
        <v>0.5</v>
      </c>
      <c r="AJ323" s="59">
        <f>IFERROR(IF(AD323="Probabilidad",(Q323-(+Q323*AI323)),IF(AD323="Impacto",Q323,"")),"")</f>
        <v>0.2</v>
      </c>
      <c r="AK323" s="59">
        <f>IFERROR(IF(AD323="Impacto",(W323-(+W323*AI323)),IF(AD323="Probabilidad",W323,"")),"")</f>
        <v>0.4</v>
      </c>
      <c r="AL323" s="10" t="s">
        <v>66</v>
      </c>
      <c r="AM323" s="10" t="s">
        <v>67</v>
      </c>
      <c r="AN323" s="10" t="s">
        <v>80</v>
      </c>
      <c r="AO323" s="951">
        <f>Q323</f>
        <v>0.4</v>
      </c>
      <c r="AP323" s="951">
        <f>IF(AJ323="","",MIN(AJ323:AJ328))</f>
        <v>7.0000000000000007E-2</v>
      </c>
      <c r="AQ323" s="967" t="str">
        <f>IFERROR(IF(AP323="","",IF(AP323&lt;=0.2,"Muy Baja",IF(AP323&lt;=0.4,"Baja",IF(AP323&lt;=0.6,"Media",IF(AP323&lt;=0.8,"Alta","Muy Alta"))))),"")</f>
        <v>Muy Baja</v>
      </c>
      <c r="AR323" s="951">
        <f>W323</f>
        <v>0.4</v>
      </c>
      <c r="AS323" s="951">
        <f>IF(AK323="","",MIN(AK323:AK328))</f>
        <v>0.30000000000000004</v>
      </c>
      <c r="AT323" s="967" t="str">
        <f>IFERROR(IF(AS323="","",IF(AS323&lt;=0.2,"Leve",IF(AS323&lt;=0.4,"Menor",IF(AS323&lt;=0.6,"Moderado",IF(AS323&lt;=0.8,"Mayor","Catastrófico"))))),"")</f>
        <v>Menor</v>
      </c>
      <c r="AU323" s="967" t="str">
        <f>Y323</f>
        <v>Moderado</v>
      </c>
      <c r="AV323" s="967" t="str">
        <f>IFERROR(IF(OR(AND(AQ323="Muy Baja",AT323="Leve"),AND(AQ323="Muy Baja",AT323="Menor"),AND(AQ323="Baja",AT323="Leve")),"Bajo",IF(OR(AND(AQ323="Muy baja",AT323="Moderado"),AND(AQ323="Baja",AT323="Menor"),AND(AQ323="Baja",AT323="Moderado"),AND(AQ323="Media",AT323="Leve"),AND(AQ323="Media",AT323="Menor"),AND(AQ323="Media",AT323="Moderado"),AND(AQ323="Alta",AT323="Leve"),AND(AQ323="Alta",AT323="Menor")),"Moderado",IF(OR(AND(AQ323="Muy Baja",AT323="Mayor"),AND(AQ323="Baja",AT323="Mayor"),AND(AQ323="Media",AT323="Mayor"),AND(AQ323="Alta",AT323="Moderado"),AND(AQ323="Alta",AT323="Mayor"),AND(AQ323="Muy Alta",AT323="Leve"),AND(AQ323="Muy Alta",AT323="Menor"),AND(AQ323="Muy Alta",AT323="Moderado"),AND(AQ323="Muy Alta",AT323="Mayor")),"Alto",IF(OR(AND(AQ323="Muy Baja",AT323="Catastrófico"),AND(AQ323="Baja",AT323="Catastrófico"),AND(AQ323="Media",AT323="Catastrófico"),AND(AQ323="Alta",AT323="Catastrófico"),AND(AQ323="Muy Alta",AT323="Catastrófico")),"Extremo","")))),"")</f>
        <v>Bajo</v>
      </c>
      <c r="AW323" s="802" t="s">
        <v>82</v>
      </c>
      <c r="AX323" s="851"/>
      <c r="AY323" s="851"/>
      <c r="AZ323" s="851"/>
      <c r="BA323" s="851"/>
      <c r="BB323" s="1037"/>
      <c r="BC323" s="851"/>
      <c r="BD323" s="851"/>
      <c r="BE323" s="1019"/>
      <c r="BF323" s="1019"/>
      <c r="BG323" s="1019"/>
      <c r="BH323" s="1019"/>
      <c r="BI323" s="1019"/>
      <c r="BJ323" s="804"/>
      <c r="BK323" s="804"/>
      <c r="BL323" s="1179"/>
    </row>
    <row r="324" spans="1:64" s="11" customFormat="1" ht="71.25" thickBot="1" x14ac:dyDescent="0.3">
      <c r="A324" s="1181"/>
      <c r="B324" s="1183"/>
      <c r="C324" s="1062"/>
      <c r="D324" s="1013"/>
      <c r="E324" s="946"/>
      <c r="F324" s="1016"/>
      <c r="G324" s="852"/>
      <c r="H324" s="803"/>
      <c r="I324" s="1044"/>
      <c r="J324" s="983"/>
      <c r="K324" s="1002"/>
      <c r="L324" s="852"/>
      <c r="M324" s="852"/>
      <c r="N324" s="805"/>
      <c r="O324" s="971"/>
      <c r="P324" s="803"/>
      <c r="Q324" s="955"/>
      <c r="R324" s="803"/>
      <c r="S324" s="955"/>
      <c r="T324" s="803"/>
      <c r="U324" s="955"/>
      <c r="V324" s="958"/>
      <c r="W324" s="955"/>
      <c r="X324" s="955"/>
      <c r="Y324" s="968"/>
      <c r="Z324" s="68">
        <v>2</v>
      </c>
      <c r="AA324" s="385" t="s">
        <v>1101</v>
      </c>
      <c r="AB324" s="383" t="s">
        <v>165</v>
      </c>
      <c r="AC324" s="385" t="s">
        <v>921</v>
      </c>
      <c r="AD324" s="384" t="str">
        <f t="shared" si="32"/>
        <v>Probabilidad</v>
      </c>
      <c r="AE324" s="383" t="s">
        <v>902</v>
      </c>
      <c r="AF324" s="302">
        <f t="shared" si="33"/>
        <v>0.25</v>
      </c>
      <c r="AG324" s="383" t="s">
        <v>65</v>
      </c>
      <c r="AH324" s="302">
        <f t="shared" si="34"/>
        <v>0.25</v>
      </c>
      <c r="AI324" s="315">
        <f t="shared" si="35"/>
        <v>0.5</v>
      </c>
      <c r="AJ324" s="69">
        <f>IFERROR(IF(AND(AD323="Probabilidad",AD324="Probabilidad"),(AJ323-(+AJ323*AI324)),IF(AD324="Probabilidad",(Q323-(+Q323*AI324)),IF(AD324="Impacto",AJ323,""))),"")</f>
        <v>0.1</v>
      </c>
      <c r="AK324" s="69">
        <f>IFERROR(IF(AND(AD323="Impacto",AD324="Impacto"),(AK323-(+AK323*AI324)),IF(AD324="Impacto",(W323-(W323*AI324)),IF(AD324="Probabilidad",AK323,""))),"")</f>
        <v>0.4</v>
      </c>
      <c r="AL324" s="10" t="s">
        <v>66</v>
      </c>
      <c r="AM324" s="10" t="s">
        <v>67</v>
      </c>
      <c r="AN324" s="10" t="s">
        <v>80</v>
      </c>
      <c r="AO324" s="952"/>
      <c r="AP324" s="952"/>
      <c r="AQ324" s="968"/>
      <c r="AR324" s="952"/>
      <c r="AS324" s="952"/>
      <c r="AT324" s="968"/>
      <c r="AU324" s="968"/>
      <c r="AV324" s="968"/>
      <c r="AW324" s="803"/>
      <c r="AX324" s="852"/>
      <c r="AY324" s="852"/>
      <c r="AZ324" s="852"/>
      <c r="BA324" s="852"/>
      <c r="BB324" s="1046"/>
      <c r="BC324" s="852"/>
      <c r="BD324" s="852"/>
      <c r="BE324" s="1020"/>
      <c r="BF324" s="1020"/>
      <c r="BG324" s="1020"/>
      <c r="BH324" s="1020"/>
      <c r="BI324" s="1020"/>
      <c r="BJ324" s="805"/>
      <c r="BK324" s="805"/>
      <c r="BL324" s="1026"/>
    </row>
    <row r="325" spans="1:64" s="11" customFormat="1" ht="75.75" thickBot="1" x14ac:dyDescent="0.3">
      <c r="A325" s="1181"/>
      <c r="B325" s="1183"/>
      <c r="C325" s="1062"/>
      <c r="D325" s="1013"/>
      <c r="E325" s="946"/>
      <c r="F325" s="1016"/>
      <c r="G325" s="852"/>
      <c r="H325" s="803"/>
      <c r="I325" s="1044"/>
      <c r="J325" s="983"/>
      <c r="K325" s="1002"/>
      <c r="L325" s="852"/>
      <c r="M325" s="852"/>
      <c r="N325" s="805"/>
      <c r="O325" s="971"/>
      <c r="P325" s="803"/>
      <c r="Q325" s="955"/>
      <c r="R325" s="803"/>
      <c r="S325" s="955"/>
      <c r="T325" s="803"/>
      <c r="U325" s="955"/>
      <c r="V325" s="958"/>
      <c r="W325" s="955"/>
      <c r="X325" s="955"/>
      <c r="Y325" s="968"/>
      <c r="Z325" s="68">
        <v>3</v>
      </c>
      <c r="AA325" s="385" t="s">
        <v>1102</v>
      </c>
      <c r="AB325" s="383" t="s">
        <v>170</v>
      </c>
      <c r="AC325" s="385" t="s">
        <v>921</v>
      </c>
      <c r="AD325" s="384" t="str">
        <f t="shared" si="32"/>
        <v>Probabilidad</v>
      </c>
      <c r="AE325" s="383" t="s">
        <v>907</v>
      </c>
      <c r="AF325" s="302">
        <f t="shared" si="33"/>
        <v>0.15</v>
      </c>
      <c r="AG325" s="383" t="s">
        <v>903</v>
      </c>
      <c r="AH325" s="302">
        <f t="shared" si="34"/>
        <v>0.15</v>
      </c>
      <c r="AI325" s="315">
        <f t="shared" si="35"/>
        <v>0.3</v>
      </c>
      <c r="AJ325" s="69">
        <f>IFERROR(IF(AND(AD324="Probabilidad",AD325="Probabilidad"),(AJ324-(+AJ324*AI325)),IF(AND(AD324="Impacto",AD325="Probabilidad"),(AJ323-(+AJ323*AI325)),IF(AD325="Impacto",AJ324,""))),"")</f>
        <v>7.0000000000000007E-2</v>
      </c>
      <c r="AK325" s="69">
        <f>IFERROR(IF(AND(AD324="Impacto",AD325="Impacto"),(AK324-(+AK324*AI325)),IF(AND(AD324="Probabilidad",AD325="Impacto"),(AK323-(+AK323*AI325)),IF(AD325="Probabilidad",AK324,""))),"")</f>
        <v>0.4</v>
      </c>
      <c r="AL325" s="10" t="s">
        <v>66</v>
      </c>
      <c r="AM325" s="10" t="s">
        <v>67</v>
      </c>
      <c r="AN325" s="10" t="s">
        <v>80</v>
      </c>
      <c r="AO325" s="952"/>
      <c r="AP325" s="952"/>
      <c r="AQ325" s="968"/>
      <c r="AR325" s="952"/>
      <c r="AS325" s="952"/>
      <c r="AT325" s="968"/>
      <c r="AU325" s="968"/>
      <c r="AV325" s="968"/>
      <c r="AW325" s="803"/>
      <c r="AX325" s="852"/>
      <c r="AY325" s="852"/>
      <c r="AZ325" s="852"/>
      <c r="BA325" s="852"/>
      <c r="BB325" s="1046"/>
      <c r="BC325" s="852"/>
      <c r="BD325" s="852"/>
      <c r="BE325" s="1020"/>
      <c r="BF325" s="1020"/>
      <c r="BG325" s="1020"/>
      <c r="BH325" s="1020"/>
      <c r="BI325" s="1020"/>
      <c r="BJ325" s="805"/>
      <c r="BK325" s="805"/>
      <c r="BL325" s="1026"/>
    </row>
    <row r="326" spans="1:64" s="11" customFormat="1" ht="90" x14ac:dyDescent="0.25">
      <c r="A326" s="1181"/>
      <c r="B326" s="1183"/>
      <c r="C326" s="1062"/>
      <c r="D326" s="1013"/>
      <c r="E326" s="946"/>
      <c r="F326" s="1016"/>
      <c r="G326" s="852"/>
      <c r="H326" s="803"/>
      <c r="I326" s="1044"/>
      <c r="J326" s="983"/>
      <c r="K326" s="1002"/>
      <c r="L326" s="852"/>
      <c r="M326" s="852"/>
      <c r="N326" s="805"/>
      <c r="O326" s="971"/>
      <c r="P326" s="803"/>
      <c r="Q326" s="955"/>
      <c r="R326" s="803"/>
      <c r="S326" s="955"/>
      <c r="T326" s="803"/>
      <c r="U326" s="955"/>
      <c r="V326" s="958"/>
      <c r="W326" s="955"/>
      <c r="X326" s="955"/>
      <c r="Y326" s="968"/>
      <c r="Z326" s="68">
        <v>4</v>
      </c>
      <c r="AA326" s="385" t="s">
        <v>1103</v>
      </c>
      <c r="AB326" s="383" t="s">
        <v>170</v>
      </c>
      <c r="AC326" s="385" t="s">
        <v>856</v>
      </c>
      <c r="AD326" s="384" t="str">
        <f t="shared" si="32"/>
        <v>Impacto</v>
      </c>
      <c r="AE326" s="383" t="s">
        <v>908</v>
      </c>
      <c r="AF326" s="302">
        <f t="shared" si="33"/>
        <v>0.1</v>
      </c>
      <c r="AG326" s="383" t="s">
        <v>903</v>
      </c>
      <c r="AH326" s="302">
        <f t="shared" si="34"/>
        <v>0.15</v>
      </c>
      <c r="AI326" s="315">
        <f t="shared" si="35"/>
        <v>0.25</v>
      </c>
      <c r="AJ326" s="69">
        <f>IFERROR(IF(AND(AD325="Probabilidad",AD326="Probabilidad"),(AJ325-(+AJ325*AI326)),IF(AND(AD325="Impacto",AD326="Probabilidad"),(AJ324-(+AJ324*AI326)),IF(AD326="Impacto",AJ325,""))),"")</f>
        <v>7.0000000000000007E-2</v>
      </c>
      <c r="AK326" s="69">
        <f>IFERROR(IF(AND(AD325="Impacto",AD326="Impacto"),(AK325-(+AK325*AI326)),IF(AND(AD325="Probabilidad",AD326="Impacto"),(AK324-(+AK324*AI326)),IF(AD326="Probabilidad",AK325,""))),"")</f>
        <v>0.30000000000000004</v>
      </c>
      <c r="AL326" s="10" t="s">
        <v>66</v>
      </c>
      <c r="AM326" s="10" t="s">
        <v>67</v>
      </c>
      <c r="AN326" s="10" t="s">
        <v>80</v>
      </c>
      <c r="AO326" s="952"/>
      <c r="AP326" s="952"/>
      <c r="AQ326" s="968"/>
      <c r="AR326" s="952"/>
      <c r="AS326" s="952"/>
      <c r="AT326" s="968"/>
      <c r="AU326" s="968"/>
      <c r="AV326" s="968"/>
      <c r="AW326" s="803"/>
      <c r="AX326" s="852"/>
      <c r="AY326" s="852"/>
      <c r="AZ326" s="852"/>
      <c r="BA326" s="852"/>
      <c r="BB326" s="1046"/>
      <c r="BC326" s="852"/>
      <c r="BD326" s="852"/>
      <c r="BE326" s="1020"/>
      <c r="BF326" s="1020"/>
      <c r="BG326" s="1020"/>
      <c r="BH326" s="1020"/>
      <c r="BI326" s="1020"/>
      <c r="BJ326" s="805"/>
      <c r="BK326" s="805"/>
      <c r="BL326" s="1026"/>
    </row>
    <row r="327" spans="1:64" s="11" customFormat="1" x14ac:dyDescent="0.25">
      <c r="A327" s="1181"/>
      <c r="B327" s="1183"/>
      <c r="C327" s="1062"/>
      <c r="D327" s="1013"/>
      <c r="E327" s="946"/>
      <c r="F327" s="1016"/>
      <c r="G327" s="852"/>
      <c r="H327" s="803"/>
      <c r="I327" s="1044"/>
      <c r="J327" s="983"/>
      <c r="K327" s="1002"/>
      <c r="L327" s="852"/>
      <c r="M327" s="852"/>
      <c r="N327" s="805"/>
      <c r="O327" s="971"/>
      <c r="P327" s="803"/>
      <c r="Q327" s="955"/>
      <c r="R327" s="803"/>
      <c r="S327" s="955"/>
      <c r="T327" s="803"/>
      <c r="U327" s="955"/>
      <c r="V327" s="958"/>
      <c r="W327" s="955"/>
      <c r="X327" s="955"/>
      <c r="Y327" s="968"/>
      <c r="Z327" s="68">
        <v>5</v>
      </c>
      <c r="AA327" s="385"/>
      <c r="AB327" s="383"/>
      <c r="AC327" s="385"/>
      <c r="AD327" s="384" t="str">
        <f t="shared" si="32"/>
        <v/>
      </c>
      <c r="AE327" s="383"/>
      <c r="AF327" s="302" t="str">
        <f t="shared" si="33"/>
        <v/>
      </c>
      <c r="AG327" s="383"/>
      <c r="AH327" s="302" t="str">
        <f t="shared" si="34"/>
        <v/>
      </c>
      <c r="AI327" s="315" t="str">
        <f t="shared" si="35"/>
        <v/>
      </c>
      <c r="AJ327" s="69" t="str">
        <f>IFERROR(IF(AND(AD326="Probabilidad",AD327="Probabilidad"),(AJ326-(+AJ326*AI327)),IF(AND(AD326="Impacto",AD327="Probabilidad"),(AJ325-(+AJ325*AI327)),IF(AD327="Impacto",AJ326,""))),"")</f>
        <v/>
      </c>
      <c r="AK327" s="69" t="str">
        <f>IFERROR(IF(AND(AD326="Impacto",AD327="Impacto"),(AK326-(+AK326*AI327)),IF(AND(AD326="Probabilidad",AD327="Impacto"),(AK325-(+AK325*AI327)),IF(AD327="Probabilidad",AK326,""))),"")</f>
        <v/>
      </c>
      <c r="AL327" s="19"/>
      <c r="AM327" s="19"/>
      <c r="AN327" s="19"/>
      <c r="AO327" s="952"/>
      <c r="AP327" s="952"/>
      <c r="AQ327" s="968"/>
      <c r="AR327" s="952"/>
      <c r="AS327" s="952"/>
      <c r="AT327" s="968"/>
      <c r="AU327" s="968"/>
      <c r="AV327" s="968"/>
      <c r="AW327" s="803"/>
      <c r="AX327" s="852"/>
      <c r="AY327" s="852"/>
      <c r="AZ327" s="852"/>
      <c r="BA327" s="852"/>
      <c r="BB327" s="1046"/>
      <c r="BC327" s="852"/>
      <c r="BD327" s="852"/>
      <c r="BE327" s="1020"/>
      <c r="BF327" s="1020"/>
      <c r="BG327" s="1020"/>
      <c r="BH327" s="1020"/>
      <c r="BI327" s="1020"/>
      <c r="BJ327" s="805"/>
      <c r="BK327" s="805"/>
      <c r="BL327" s="1026"/>
    </row>
    <row r="328" spans="1:64" s="11" customFormat="1" ht="15.75" thickBot="1" x14ac:dyDescent="0.3">
      <c r="A328" s="1181"/>
      <c r="B328" s="1183"/>
      <c r="C328" s="1062"/>
      <c r="D328" s="1014"/>
      <c r="E328" s="947"/>
      <c r="F328" s="1017"/>
      <c r="G328" s="960"/>
      <c r="H328" s="847"/>
      <c r="I328" s="1045"/>
      <c r="J328" s="984"/>
      <c r="K328" s="1003"/>
      <c r="L328" s="960"/>
      <c r="M328" s="960"/>
      <c r="N328" s="806"/>
      <c r="O328" s="972"/>
      <c r="P328" s="847"/>
      <c r="Q328" s="956"/>
      <c r="R328" s="847"/>
      <c r="S328" s="956"/>
      <c r="T328" s="847"/>
      <c r="U328" s="956"/>
      <c r="V328" s="959"/>
      <c r="W328" s="956"/>
      <c r="X328" s="956"/>
      <c r="Y328" s="969"/>
      <c r="Z328" s="60">
        <v>6</v>
      </c>
      <c r="AA328" s="387"/>
      <c r="AB328" s="388"/>
      <c r="AC328" s="387"/>
      <c r="AD328" s="389" t="str">
        <f t="shared" si="32"/>
        <v/>
      </c>
      <c r="AE328" s="397"/>
      <c r="AF328" s="303" t="str">
        <f t="shared" si="33"/>
        <v/>
      </c>
      <c r="AG328" s="397"/>
      <c r="AH328" s="303" t="str">
        <f t="shared" si="34"/>
        <v/>
      </c>
      <c r="AI328" s="61" t="str">
        <f t="shared" si="35"/>
        <v/>
      </c>
      <c r="AJ328" s="69" t="str">
        <f>IFERROR(IF(AND(AD327="Probabilidad",AD328="Probabilidad"),(AJ327-(+AJ327*AI328)),IF(AND(AD327="Impacto",AD328="Probabilidad"),(AJ326-(+AJ326*AI328)),IF(AD328="Impacto",AJ327,""))),"")</f>
        <v/>
      </c>
      <c r="AK328" s="69" t="str">
        <f>IFERROR(IF(AND(AD327="Impacto",AD328="Impacto"),(AK327-(+AK327*AI328)),IF(AND(AD327="Probabilidad",AD328="Impacto"),(AK326-(+AK326*AI328)),IF(AD328="Probabilidad",AK327,""))),"")</f>
        <v/>
      </c>
      <c r="AL328" s="20"/>
      <c r="AM328" s="20"/>
      <c r="AN328" s="20"/>
      <c r="AO328" s="953"/>
      <c r="AP328" s="953"/>
      <c r="AQ328" s="969"/>
      <c r="AR328" s="953"/>
      <c r="AS328" s="953"/>
      <c r="AT328" s="969"/>
      <c r="AU328" s="969"/>
      <c r="AV328" s="969"/>
      <c r="AW328" s="847"/>
      <c r="AX328" s="960"/>
      <c r="AY328" s="960"/>
      <c r="AZ328" s="960"/>
      <c r="BA328" s="960"/>
      <c r="BB328" s="1047"/>
      <c r="BC328" s="960"/>
      <c r="BD328" s="960"/>
      <c r="BE328" s="1021"/>
      <c r="BF328" s="1021"/>
      <c r="BG328" s="1021"/>
      <c r="BH328" s="1021"/>
      <c r="BI328" s="1021"/>
      <c r="BJ328" s="806"/>
      <c r="BK328" s="806"/>
      <c r="BL328" s="1027"/>
    </row>
    <row r="329" spans="1:64" s="11" customFormat="1" ht="76.5" customHeight="1" thickBot="1" x14ac:dyDescent="0.3">
      <c r="A329" s="1181"/>
      <c r="B329" s="1183"/>
      <c r="C329" s="1062"/>
      <c r="D329" s="1012" t="s">
        <v>840</v>
      </c>
      <c r="E329" s="945" t="s">
        <v>128</v>
      </c>
      <c r="F329" s="1015">
        <v>10</v>
      </c>
      <c r="G329" s="851" t="s">
        <v>1108</v>
      </c>
      <c r="H329" s="802" t="s">
        <v>99</v>
      </c>
      <c r="I329" s="1043" t="s">
        <v>1697</v>
      </c>
      <c r="J329" s="982" t="s">
        <v>16</v>
      </c>
      <c r="K329" s="1001" t="str">
        <f>CONCATENATE(" *",[27]Árbol_G!C434," *",[27]Árbol_G!E434," *",[27]Árbol_G!G434)</f>
        <v xml:space="preserve"> *Seleccione * *</v>
      </c>
      <c r="L329" s="851" t="s">
        <v>1104</v>
      </c>
      <c r="M329" s="851" t="s">
        <v>1110</v>
      </c>
      <c r="N329" s="804"/>
      <c r="O329" s="970"/>
      <c r="P329" s="802" t="s">
        <v>71</v>
      </c>
      <c r="Q329" s="954">
        <f>IF(P329="Muy Alta",100%,IF(P329="Alta",80%,IF(P329="Media",60%,IF(P329="Baja",40%,IF(P329="Muy Baja",20%,"")))))</f>
        <v>0.4</v>
      </c>
      <c r="R329" s="802"/>
      <c r="S329" s="954" t="str">
        <f>IF(R329="Catastrófico",100%,IF(R329="Mayor",80%,IF(R329="Moderado",60%,IF(R329="Menor",40%,IF(R329="Leve",20%,"")))))</f>
        <v/>
      </c>
      <c r="T329" s="802" t="s">
        <v>11</v>
      </c>
      <c r="U329" s="954">
        <f>IF(T329="Catastrófico",100%,IF(T329="Mayor",80%,IF(T329="Moderado",60%,IF(T329="Menor",40%,IF(T329="Leve",20%,"")))))</f>
        <v>0.8</v>
      </c>
      <c r="V329" s="957" t="str">
        <f>IF(W329=100%,"Catastrófico",IF(W329=80%,"Mayor",IF(W329=60%,"Moderado",IF(W329=40%,"Menor",IF(W329=20%,"Leve","")))))</f>
        <v>Mayor</v>
      </c>
      <c r="W329" s="954">
        <f>IF(AND(S329="",U329=""),"",MAX(S329,U329))</f>
        <v>0.8</v>
      </c>
      <c r="X329" s="954" t="str">
        <f>CONCATENATE(P329,V329)</f>
        <v>BajaMayor</v>
      </c>
      <c r="Y329" s="967" t="str">
        <f>IF(X329="Muy AltaLeve","Alto",IF(X329="Muy AltaMenor","Alto",IF(X329="Muy AltaModerado","Alto",IF(X329="Muy AltaMayor","Alto",IF(X329="Muy AltaCatastrófico","Extremo",IF(X329="AltaLeve","Moderado",IF(X329="AltaMenor","Moderado",IF(X329="AltaModerado","Alto",IF(X329="AltaMayor","Alto",IF(X329="AltaCatastrófico","Extremo",IF(X329="MediaLeve","Moderado",IF(X329="MediaMenor","Moderado",IF(X329="MediaModerado","Moderado",IF(X329="MediaMayor","Alto",IF(X329="MediaCatastrófico","Extremo",IF(X329="BajaLeve","Bajo",IF(X329="BajaMenor","Moderado",IF(X329="BajaModerado","Moderado",IF(X329="BajaMayor","Alto",IF(X329="BajaCatastrófico","Extremo",IF(X329="Muy BajaLeve","Bajo",IF(X329="Muy BajaMenor","Bajo",IF(X329="Muy BajaModerado","Moderado",IF(X329="Muy BajaMayor","Alto",IF(X329="Muy BajaCatastrófico","Extremo","")))))))))))))))))))))))))</f>
        <v>Alto</v>
      </c>
      <c r="Z329" s="58">
        <v>1</v>
      </c>
      <c r="AA329" s="81" t="s">
        <v>1111</v>
      </c>
      <c r="AB329" s="381" t="s">
        <v>170</v>
      </c>
      <c r="AC329" s="385" t="s">
        <v>1112</v>
      </c>
      <c r="AD329" s="382" t="str">
        <f t="shared" si="32"/>
        <v>Probabilidad</v>
      </c>
      <c r="AE329" s="381" t="s">
        <v>902</v>
      </c>
      <c r="AF329" s="301">
        <f t="shared" si="33"/>
        <v>0.25</v>
      </c>
      <c r="AG329" s="381" t="s">
        <v>903</v>
      </c>
      <c r="AH329" s="301">
        <f t="shared" si="34"/>
        <v>0.15</v>
      </c>
      <c r="AI329" s="300">
        <f t="shared" si="35"/>
        <v>0.4</v>
      </c>
      <c r="AJ329" s="59">
        <f>IFERROR(IF(AD329="Probabilidad",(Q329-(+Q329*AI329)),IF(AD329="Impacto",Q329,"")),"")</f>
        <v>0.24</v>
      </c>
      <c r="AK329" s="59">
        <f>IFERROR(IF(AD329="Impacto",(W329-(+W329*AI329)),IF(AD329="Probabilidad",W329,"")),"")</f>
        <v>0.8</v>
      </c>
      <c r="AL329" s="10" t="s">
        <v>66</v>
      </c>
      <c r="AM329" s="10" t="s">
        <v>67</v>
      </c>
      <c r="AN329" s="10" t="s">
        <v>80</v>
      </c>
      <c r="AO329" s="951">
        <f>Q329</f>
        <v>0.4</v>
      </c>
      <c r="AP329" s="951">
        <f>IF(AJ329="","",MIN(AJ329:AJ334))</f>
        <v>7.1999999999999995E-2</v>
      </c>
      <c r="AQ329" s="967" t="str">
        <f>IFERROR(IF(AP329="","",IF(AP329&lt;=0.2,"Muy Baja",IF(AP329&lt;=0.4,"Baja",IF(AP329&lt;=0.6,"Media",IF(AP329&lt;=0.8,"Alta","Muy Alta"))))),"")</f>
        <v>Muy Baja</v>
      </c>
      <c r="AR329" s="951">
        <f>W329</f>
        <v>0.8</v>
      </c>
      <c r="AS329" s="951">
        <f>IF(AK329="","",MIN(AK329:AK334))</f>
        <v>0.45000000000000007</v>
      </c>
      <c r="AT329" s="967" t="str">
        <f>IFERROR(IF(AS329="","",IF(AS329&lt;=0.2,"Leve",IF(AS329&lt;=0.4,"Menor",IF(AS329&lt;=0.6,"Moderado",IF(AS329&lt;=0.8,"Mayor","Catastrófico"))))),"")</f>
        <v>Moderado</v>
      </c>
      <c r="AU329" s="967" t="str">
        <f>Y329</f>
        <v>Alto</v>
      </c>
      <c r="AV329" s="967" t="str">
        <f>IFERROR(IF(OR(AND(AQ329="Muy Baja",AT329="Leve"),AND(AQ329="Muy Baja",AT329="Menor"),AND(AQ329="Baja",AT329="Leve")),"Bajo",IF(OR(AND(AQ329="Muy baja",AT329="Moderado"),AND(AQ329="Baja",AT329="Menor"),AND(AQ329="Baja",AT329="Moderado"),AND(AQ329="Media",AT329="Leve"),AND(AQ329="Media",AT329="Menor"),AND(AQ329="Media",AT329="Moderado"),AND(AQ329="Alta",AT329="Leve"),AND(AQ329="Alta",AT329="Menor")),"Moderado",IF(OR(AND(AQ329="Muy Baja",AT329="Mayor"),AND(AQ329="Baja",AT329="Mayor"),AND(AQ329="Media",AT329="Mayor"),AND(AQ329="Alta",AT329="Moderado"),AND(AQ329="Alta",AT329="Mayor"),AND(AQ329="Muy Alta",AT329="Leve"),AND(AQ329="Muy Alta",AT329="Menor"),AND(AQ329="Muy Alta",AT329="Moderado"),AND(AQ329="Muy Alta",AT329="Mayor")),"Alto",IF(OR(AND(AQ329="Muy Baja",AT329="Catastrófico"),AND(AQ329="Baja",AT329="Catastrófico"),AND(AQ329="Media",AT329="Catastrófico"),AND(AQ329="Alta",AT329="Catastrófico"),AND(AQ329="Muy Alta",AT329="Catastrófico")),"Extremo","")))),"")</f>
        <v>Moderado</v>
      </c>
      <c r="AW329" s="802" t="s">
        <v>167</v>
      </c>
      <c r="AX329" s="804" t="s">
        <v>1683</v>
      </c>
      <c r="AY329" s="804" t="s">
        <v>1684</v>
      </c>
      <c r="AZ329" s="804" t="s">
        <v>1068</v>
      </c>
      <c r="BA329" s="804" t="s">
        <v>1113</v>
      </c>
      <c r="BB329" s="1136" t="s">
        <v>1698</v>
      </c>
      <c r="BC329" s="855"/>
      <c r="BD329" s="855"/>
      <c r="BE329" s="1039"/>
      <c r="BF329" s="1039"/>
      <c r="BG329" s="1039"/>
      <c r="BH329" s="1039"/>
      <c r="BI329" s="1039"/>
      <c r="BJ329" s="861"/>
      <c r="BK329" s="861"/>
      <c r="BL329" s="1025"/>
    </row>
    <row r="330" spans="1:64" s="11" customFormat="1" ht="71.25" thickBot="1" x14ac:dyDescent="0.3">
      <c r="A330" s="1181"/>
      <c r="B330" s="1183"/>
      <c r="C330" s="1062"/>
      <c r="D330" s="1013"/>
      <c r="E330" s="946"/>
      <c r="F330" s="1016"/>
      <c r="G330" s="852"/>
      <c r="H330" s="803"/>
      <c r="I330" s="1044"/>
      <c r="J330" s="983"/>
      <c r="K330" s="1002"/>
      <c r="L330" s="852"/>
      <c r="M330" s="852"/>
      <c r="N330" s="805"/>
      <c r="O330" s="971"/>
      <c r="P330" s="803"/>
      <c r="Q330" s="955"/>
      <c r="R330" s="803"/>
      <c r="S330" s="955"/>
      <c r="T330" s="803"/>
      <c r="U330" s="955"/>
      <c r="V330" s="958"/>
      <c r="W330" s="955"/>
      <c r="X330" s="955"/>
      <c r="Y330" s="968"/>
      <c r="Z330" s="68">
        <v>2</v>
      </c>
      <c r="AA330" s="81" t="s">
        <v>1114</v>
      </c>
      <c r="AB330" s="383" t="s">
        <v>170</v>
      </c>
      <c r="AC330" s="385" t="s">
        <v>1112</v>
      </c>
      <c r="AD330" s="384" t="str">
        <f t="shared" si="32"/>
        <v>Impacto</v>
      </c>
      <c r="AE330" s="383" t="s">
        <v>908</v>
      </c>
      <c r="AF330" s="302">
        <f t="shared" si="33"/>
        <v>0.1</v>
      </c>
      <c r="AG330" s="383" t="s">
        <v>903</v>
      </c>
      <c r="AH330" s="302">
        <f t="shared" si="34"/>
        <v>0.15</v>
      </c>
      <c r="AI330" s="315">
        <f t="shared" si="35"/>
        <v>0.25</v>
      </c>
      <c r="AJ330" s="69">
        <f>IFERROR(IF(AND(AD329="Probabilidad",AD330="Probabilidad"),(AJ329-(+AJ329*AI330)),IF(AD330="Probabilidad",(Q329-(+Q329*AI330)),IF(AD330="Impacto",AJ329,""))),"")</f>
        <v>0.24</v>
      </c>
      <c r="AK330" s="69">
        <f>IFERROR(IF(AND(AD329="Impacto",AD330="Impacto"),(AK329-(+AK329*AI330)),IF(AD330="Impacto",(W329-(W329*AI330)),IF(AD330="Probabilidad",AK329,""))),"")</f>
        <v>0.60000000000000009</v>
      </c>
      <c r="AL330" s="10" t="s">
        <v>66</v>
      </c>
      <c r="AM330" s="10" t="s">
        <v>67</v>
      </c>
      <c r="AN330" s="10" t="s">
        <v>80</v>
      </c>
      <c r="AO330" s="952"/>
      <c r="AP330" s="952"/>
      <c r="AQ330" s="968"/>
      <c r="AR330" s="952"/>
      <c r="AS330" s="952"/>
      <c r="AT330" s="968"/>
      <c r="AU330" s="968"/>
      <c r="AV330" s="968"/>
      <c r="AW330" s="803"/>
      <c r="AX330" s="805"/>
      <c r="AY330" s="805"/>
      <c r="AZ330" s="805"/>
      <c r="BA330" s="805"/>
      <c r="BB330" s="1137"/>
      <c r="BC330" s="852"/>
      <c r="BD330" s="852"/>
      <c r="BE330" s="1020"/>
      <c r="BF330" s="1020"/>
      <c r="BG330" s="1020"/>
      <c r="BH330" s="1020"/>
      <c r="BI330" s="1020"/>
      <c r="BJ330" s="805"/>
      <c r="BK330" s="805"/>
      <c r="BL330" s="1026"/>
    </row>
    <row r="331" spans="1:64" s="11" customFormat="1" ht="90.75" thickBot="1" x14ac:dyDescent="0.3">
      <c r="A331" s="1181"/>
      <c r="B331" s="1183"/>
      <c r="C331" s="1062"/>
      <c r="D331" s="1013"/>
      <c r="E331" s="946"/>
      <c r="F331" s="1016"/>
      <c r="G331" s="852"/>
      <c r="H331" s="803"/>
      <c r="I331" s="1044"/>
      <c r="J331" s="983"/>
      <c r="K331" s="1002"/>
      <c r="L331" s="852"/>
      <c r="M331" s="852"/>
      <c r="N331" s="805"/>
      <c r="O331" s="971"/>
      <c r="P331" s="803"/>
      <c r="Q331" s="955"/>
      <c r="R331" s="803"/>
      <c r="S331" s="955"/>
      <c r="T331" s="803"/>
      <c r="U331" s="955"/>
      <c r="V331" s="958"/>
      <c r="W331" s="955"/>
      <c r="X331" s="955"/>
      <c r="Y331" s="968"/>
      <c r="Z331" s="68">
        <v>3</v>
      </c>
      <c r="AA331" s="62" t="s">
        <v>855</v>
      </c>
      <c r="AB331" s="383" t="s">
        <v>165</v>
      </c>
      <c r="AC331" s="385" t="s">
        <v>856</v>
      </c>
      <c r="AD331" s="384" t="str">
        <f t="shared" si="32"/>
        <v>Probabilidad</v>
      </c>
      <c r="AE331" s="383" t="s">
        <v>902</v>
      </c>
      <c r="AF331" s="302">
        <f t="shared" si="33"/>
        <v>0.25</v>
      </c>
      <c r="AG331" s="383" t="s">
        <v>65</v>
      </c>
      <c r="AH331" s="302">
        <f t="shared" si="34"/>
        <v>0.25</v>
      </c>
      <c r="AI331" s="315">
        <f t="shared" si="35"/>
        <v>0.5</v>
      </c>
      <c r="AJ331" s="69">
        <f>IFERROR(IF(AND(AD330="Probabilidad",AD331="Probabilidad"),(AJ330-(+AJ330*AI331)),IF(AND(AD330="Impacto",AD331="Probabilidad"),(AJ329-(+AJ329*AI331)),IF(AD331="Impacto",AJ330,""))),"")</f>
        <v>0.12</v>
      </c>
      <c r="AK331" s="69">
        <f>IFERROR(IF(AND(AD330="Impacto",AD331="Impacto"),(AK330-(+AK330*AI331)),IF(AND(AD330="Probabilidad",AD331="Impacto"),(AK329-(+AK329*AI331)),IF(AD331="Probabilidad",AK330,""))),"")</f>
        <v>0.60000000000000009</v>
      </c>
      <c r="AL331" s="10" t="s">
        <v>66</v>
      </c>
      <c r="AM331" s="10" t="s">
        <v>67</v>
      </c>
      <c r="AN331" s="10" t="s">
        <v>80</v>
      </c>
      <c r="AO331" s="952"/>
      <c r="AP331" s="952"/>
      <c r="AQ331" s="968"/>
      <c r="AR331" s="952"/>
      <c r="AS331" s="952"/>
      <c r="AT331" s="968"/>
      <c r="AU331" s="968"/>
      <c r="AV331" s="968"/>
      <c r="AW331" s="803"/>
      <c r="AX331" s="805"/>
      <c r="AY331" s="805"/>
      <c r="AZ331" s="805"/>
      <c r="BA331" s="805"/>
      <c r="BB331" s="1137"/>
      <c r="BC331" s="852"/>
      <c r="BD331" s="852"/>
      <c r="BE331" s="1020"/>
      <c r="BF331" s="1020"/>
      <c r="BG331" s="1020"/>
      <c r="BH331" s="1020"/>
      <c r="BI331" s="1020"/>
      <c r="BJ331" s="805"/>
      <c r="BK331" s="805"/>
      <c r="BL331" s="1026"/>
    </row>
    <row r="332" spans="1:64" s="11" customFormat="1" ht="75.75" thickBot="1" x14ac:dyDescent="0.3">
      <c r="A332" s="1181"/>
      <c r="B332" s="1183"/>
      <c r="C332" s="1062"/>
      <c r="D332" s="1013"/>
      <c r="E332" s="946"/>
      <c r="F332" s="1016"/>
      <c r="G332" s="852"/>
      <c r="H332" s="803"/>
      <c r="I332" s="1044"/>
      <c r="J332" s="983"/>
      <c r="K332" s="1002"/>
      <c r="L332" s="852"/>
      <c r="M332" s="852"/>
      <c r="N332" s="805"/>
      <c r="O332" s="971"/>
      <c r="P332" s="803"/>
      <c r="Q332" s="955"/>
      <c r="R332" s="803"/>
      <c r="S332" s="955"/>
      <c r="T332" s="803"/>
      <c r="U332" s="955"/>
      <c r="V332" s="958"/>
      <c r="W332" s="955"/>
      <c r="X332" s="955"/>
      <c r="Y332" s="968"/>
      <c r="Z332" s="68">
        <v>4</v>
      </c>
      <c r="AA332" s="385" t="s">
        <v>1115</v>
      </c>
      <c r="AB332" s="383" t="s">
        <v>170</v>
      </c>
      <c r="AC332" s="385" t="s">
        <v>856</v>
      </c>
      <c r="AD332" s="384" t="str">
        <f t="shared" si="32"/>
        <v>Impacto</v>
      </c>
      <c r="AE332" s="383" t="s">
        <v>908</v>
      </c>
      <c r="AF332" s="302">
        <f t="shared" si="33"/>
        <v>0.1</v>
      </c>
      <c r="AG332" s="383" t="s">
        <v>903</v>
      </c>
      <c r="AH332" s="302">
        <f t="shared" si="34"/>
        <v>0.15</v>
      </c>
      <c r="AI332" s="315">
        <f t="shared" si="35"/>
        <v>0.25</v>
      </c>
      <c r="AJ332" s="69">
        <f>IFERROR(IF(AND(AD331="Probabilidad",AD332="Probabilidad"),(AJ331-(+AJ331*AI332)),IF(AND(AD331="Impacto",AD332="Probabilidad"),(AJ330-(+AJ330*AI332)),IF(AD332="Impacto",AJ331,""))),"")</f>
        <v>0.12</v>
      </c>
      <c r="AK332" s="69">
        <f>IFERROR(IF(AND(AD331="Impacto",AD332="Impacto"),(AK331-(+AK331*AI332)),IF(AND(AD331="Probabilidad",AD332="Impacto"),(AK330-(+AK330*AI332)),IF(AD332="Probabilidad",AK331,""))),"")</f>
        <v>0.45000000000000007</v>
      </c>
      <c r="AL332" s="10" t="s">
        <v>66</v>
      </c>
      <c r="AM332" s="10" t="s">
        <v>67</v>
      </c>
      <c r="AN332" s="10" t="s">
        <v>80</v>
      </c>
      <c r="AO332" s="952"/>
      <c r="AP332" s="952"/>
      <c r="AQ332" s="968"/>
      <c r="AR332" s="952"/>
      <c r="AS332" s="952"/>
      <c r="AT332" s="968"/>
      <c r="AU332" s="968"/>
      <c r="AV332" s="968"/>
      <c r="AW332" s="803"/>
      <c r="AX332" s="805"/>
      <c r="AY332" s="805"/>
      <c r="AZ332" s="805"/>
      <c r="BA332" s="805"/>
      <c r="BB332" s="1137"/>
      <c r="BC332" s="852"/>
      <c r="BD332" s="852"/>
      <c r="BE332" s="1020"/>
      <c r="BF332" s="1020"/>
      <c r="BG332" s="1020"/>
      <c r="BH332" s="1020"/>
      <c r="BI332" s="1020"/>
      <c r="BJ332" s="805"/>
      <c r="BK332" s="805"/>
      <c r="BL332" s="1026"/>
    </row>
    <row r="333" spans="1:64" s="11" customFormat="1" ht="90" x14ac:dyDescent="0.25">
      <c r="A333" s="1181"/>
      <c r="B333" s="1183"/>
      <c r="C333" s="1062"/>
      <c r="D333" s="1013"/>
      <c r="E333" s="946"/>
      <c r="F333" s="1016"/>
      <c r="G333" s="852"/>
      <c r="H333" s="803"/>
      <c r="I333" s="1044"/>
      <c r="J333" s="983"/>
      <c r="K333" s="1002"/>
      <c r="L333" s="852"/>
      <c r="M333" s="852"/>
      <c r="N333" s="805"/>
      <c r="O333" s="971"/>
      <c r="P333" s="803"/>
      <c r="Q333" s="955"/>
      <c r="R333" s="803"/>
      <c r="S333" s="955"/>
      <c r="T333" s="803"/>
      <c r="U333" s="955"/>
      <c r="V333" s="958"/>
      <c r="W333" s="955"/>
      <c r="X333" s="955"/>
      <c r="Y333" s="968"/>
      <c r="Z333" s="68">
        <v>5</v>
      </c>
      <c r="AA333" s="385" t="s">
        <v>1116</v>
      </c>
      <c r="AB333" s="383" t="s">
        <v>170</v>
      </c>
      <c r="AC333" s="385" t="s">
        <v>856</v>
      </c>
      <c r="AD333" s="384" t="str">
        <f t="shared" si="32"/>
        <v>Probabilidad</v>
      </c>
      <c r="AE333" s="383" t="s">
        <v>902</v>
      </c>
      <c r="AF333" s="302">
        <f t="shared" si="33"/>
        <v>0.25</v>
      </c>
      <c r="AG333" s="383" t="s">
        <v>903</v>
      </c>
      <c r="AH333" s="302">
        <f t="shared" si="34"/>
        <v>0.15</v>
      </c>
      <c r="AI333" s="315">
        <f t="shared" si="35"/>
        <v>0.4</v>
      </c>
      <c r="AJ333" s="69">
        <f>IFERROR(IF(AND(AD332="Probabilidad",AD333="Probabilidad"),(AJ332-(+AJ332*AI333)),IF(AND(AD332="Impacto",AD333="Probabilidad"),(AJ331-(+AJ331*AI333)),IF(AD333="Impacto",AJ332,""))),"")</f>
        <v>7.1999999999999995E-2</v>
      </c>
      <c r="AK333" s="69">
        <f>IFERROR(IF(AND(AD332="Impacto",AD333="Impacto"),(AK332-(+AK332*AI333)),IF(AND(AD332="Probabilidad",AD333="Impacto"),(AK331-(+AK331*AI333)),IF(AD333="Probabilidad",AK332,""))),"")</f>
        <v>0.45000000000000007</v>
      </c>
      <c r="AL333" s="10" t="s">
        <v>66</v>
      </c>
      <c r="AM333" s="10" t="s">
        <v>67</v>
      </c>
      <c r="AN333" s="10" t="s">
        <v>80</v>
      </c>
      <c r="AO333" s="952"/>
      <c r="AP333" s="952"/>
      <c r="AQ333" s="968"/>
      <c r="AR333" s="952"/>
      <c r="AS333" s="952"/>
      <c r="AT333" s="968"/>
      <c r="AU333" s="968"/>
      <c r="AV333" s="968"/>
      <c r="AW333" s="803"/>
      <c r="AX333" s="805"/>
      <c r="AY333" s="805"/>
      <c r="AZ333" s="805"/>
      <c r="BA333" s="805"/>
      <c r="BB333" s="1137"/>
      <c r="BC333" s="852"/>
      <c r="BD333" s="852"/>
      <c r="BE333" s="1020"/>
      <c r="BF333" s="1020"/>
      <c r="BG333" s="1020"/>
      <c r="BH333" s="1020"/>
      <c r="BI333" s="1020"/>
      <c r="BJ333" s="805"/>
      <c r="BK333" s="805"/>
      <c r="BL333" s="1026"/>
    </row>
    <row r="334" spans="1:64" s="11" customFormat="1" ht="15.75" thickBot="1" x14ac:dyDescent="0.3">
      <c r="A334" s="1181"/>
      <c r="B334" s="1183"/>
      <c r="C334" s="1062"/>
      <c r="D334" s="1014"/>
      <c r="E334" s="947"/>
      <c r="F334" s="1017"/>
      <c r="G334" s="960"/>
      <c r="H334" s="847"/>
      <c r="I334" s="1045"/>
      <c r="J334" s="984"/>
      <c r="K334" s="1003"/>
      <c r="L334" s="960"/>
      <c r="M334" s="960"/>
      <c r="N334" s="806"/>
      <c r="O334" s="972"/>
      <c r="P334" s="847"/>
      <c r="Q334" s="956"/>
      <c r="R334" s="847"/>
      <c r="S334" s="956"/>
      <c r="T334" s="847"/>
      <c r="U334" s="956"/>
      <c r="V334" s="959"/>
      <c r="W334" s="956"/>
      <c r="X334" s="956"/>
      <c r="Y334" s="969"/>
      <c r="Z334" s="60">
        <v>6</v>
      </c>
      <c r="AA334" s="387"/>
      <c r="AB334" s="388"/>
      <c r="AC334" s="387"/>
      <c r="AD334" s="391" t="str">
        <f t="shared" si="32"/>
        <v/>
      </c>
      <c r="AE334" s="388"/>
      <c r="AF334" s="303" t="str">
        <f t="shared" si="33"/>
        <v/>
      </c>
      <c r="AG334" s="388"/>
      <c r="AH334" s="303" t="str">
        <f t="shared" si="34"/>
        <v/>
      </c>
      <c r="AI334" s="61" t="str">
        <f t="shared" si="35"/>
        <v/>
      </c>
      <c r="AJ334" s="63" t="str">
        <f>IFERROR(IF(AND(AD333="Probabilidad",AD334="Probabilidad"),(AJ333-(+AJ333*AI334)),IF(AND(AD333="Impacto",AD334="Probabilidad"),(AJ332-(+AJ332*AI334)),IF(AD334="Impacto",AJ333,""))),"")</f>
        <v/>
      </c>
      <c r="AK334" s="63" t="str">
        <f>IFERROR(IF(AND(AD333="Impacto",AD334="Impacto"),(AK333-(+AK333*AI334)),IF(AND(AD333="Probabilidad",AD334="Impacto"),(AK332-(+AK332*AI334)),IF(AD334="Probabilidad",AK333,""))),"")</f>
        <v/>
      </c>
      <c r="AL334" s="20"/>
      <c r="AM334" s="20"/>
      <c r="AN334" s="20"/>
      <c r="AO334" s="953"/>
      <c r="AP334" s="953"/>
      <c r="AQ334" s="969"/>
      <c r="AR334" s="953"/>
      <c r="AS334" s="953"/>
      <c r="AT334" s="969"/>
      <c r="AU334" s="969"/>
      <c r="AV334" s="969"/>
      <c r="AW334" s="847"/>
      <c r="AX334" s="806"/>
      <c r="AY334" s="806"/>
      <c r="AZ334" s="806"/>
      <c r="BA334" s="806"/>
      <c r="BB334" s="1138"/>
      <c r="BC334" s="960"/>
      <c r="BD334" s="960"/>
      <c r="BE334" s="1021"/>
      <c r="BF334" s="1021"/>
      <c r="BG334" s="1021"/>
      <c r="BH334" s="1021"/>
      <c r="BI334" s="1021"/>
      <c r="BJ334" s="806"/>
      <c r="BK334" s="806"/>
      <c r="BL334" s="1027"/>
    </row>
    <row r="335" spans="1:64" s="11" customFormat="1" ht="69.599999999999994" customHeight="1" thickBot="1" x14ac:dyDescent="0.3">
      <c r="A335" s="1181"/>
      <c r="B335" s="1183"/>
      <c r="C335" s="1062"/>
      <c r="D335" s="1012" t="s">
        <v>840</v>
      </c>
      <c r="E335" s="945" t="s">
        <v>128</v>
      </c>
      <c r="F335" s="1015">
        <v>11</v>
      </c>
      <c r="G335" s="851" t="s">
        <v>1117</v>
      </c>
      <c r="H335" s="802" t="s">
        <v>98</v>
      </c>
      <c r="I335" s="1043" t="s">
        <v>1699</v>
      </c>
      <c r="J335" s="982" t="s">
        <v>16</v>
      </c>
      <c r="K335" s="1001" t="str">
        <f>CONCATENATE(" *",[27]Árbol_G!C451," *",[27]Árbol_G!E451," *",[27]Árbol_G!G451)</f>
        <v xml:space="preserve"> *Seleccione * *</v>
      </c>
      <c r="L335" s="851" t="s">
        <v>1118</v>
      </c>
      <c r="M335" s="851" t="s">
        <v>1119</v>
      </c>
      <c r="N335" s="804"/>
      <c r="O335" s="970"/>
      <c r="P335" s="802" t="s">
        <v>62</v>
      </c>
      <c r="Q335" s="954">
        <f>IF(P335="Muy Alta",100%,IF(P335="Alta",80%,IF(P335="Media",60%,IF(P335="Baja",40%,IF(P335="Muy Baja",20%,"")))))</f>
        <v>0.6</v>
      </c>
      <c r="R335" s="802" t="s">
        <v>74</v>
      </c>
      <c r="S335" s="954">
        <f>IF(R335="Catastrófico",100%,IF(R335="Mayor",80%,IF(R335="Moderado",60%,IF(R335="Menor",40%,IF(R335="Leve",20%,"")))))</f>
        <v>0.2</v>
      </c>
      <c r="T335" s="802" t="s">
        <v>11</v>
      </c>
      <c r="U335" s="954">
        <f>IF(T335="Catastrófico",100%,IF(T335="Mayor",80%,IF(T335="Moderado",60%,IF(T335="Menor",40%,IF(T335="Leve",20%,"")))))</f>
        <v>0.8</v>
      </c>
      <c r="V335" s="957" t="str">
        <f>IF(W335=100%,"Catastrófico",IF(W335=80%,"Mayor",IF(W335=60%,"Moderado",IF(W335=40%,"Menor",IF(W335=20%,"Leve","")))))</f>
        <v>Mayor</v>
      </c>
      <c r="W335" s="954">
        <f>IF(AND(S335="",U335=""),"",MAX(S335,U335))</f>
        <v>0.8</v>
      </c>
      <c r="X335" s="954" t="str">
        <f>CONCATENATE(P335,V335)</f>
        <v>MediaMayor</v>
      </c>
      <c r="Y335" s="967" t="str">
        <f>IF(X335="Muy AltaLeve","Alto",IF(X335="Muy AltaMenor","Alto",IF(X335="Muy AltaModerado","Alto",IF(X335="Muy AltaMayor","Alto",IF(X335="Muy AltaCatastrófico","Extremo",IF(X335="AltaLeve","Moderado",IF(X335="AltaMenor","Moderado",IF(X335="AltaModerado","Alto",IF(X335="AltaMayor","Alto",IF(X335="AltaCatastrófico","Extremo",IF(X335="MediaLeve","Moderado",IF(X335="MediaMenor","Moderado",IF(X335="MediaModerado","Moderado",IF(X335="MediaMayor","Alto",IF(X335="MediaCatastrófico","Extremo",IF(X335="BajaLeve","Bajo",IF(X335="BajaMenor","Moderado",IF(X335="BajaModerado","Moderado",IF(X335="BajaMayor","Alto",IF(X335="BajaCatastrófico","Extremo",IF(X335="Muy BajaLeve","Bajo",IF(X335="Muy BajaMenor","Bajo",IF(X335="Muy BajaModerado","Moderado",IF(X335="Muy BajaMayor","Alto",IF(X335="Muy BajaCatastrófico","Extremo","")))))))))))))))))))))))))</f>
        <v>Alto</v>
      </c>
      <c r="Z335" s="58">
        <v>1</v>
      </c>
      <c r="AA335" s="62" t="s">
        <v>1120</v>
      </c>
      <c r="AB335" s="381" t="s">
        <v>165</v>
      </c>
      <c r="AC335" s="385" t="s">
        <v>1067</v>
      </c>
      <c r="AD335" s="382" t="str">
        <f t="shared" si="32"/>
        <v>Probabilidad</v>
      </c>
      <c r="AE335" s="381" t="s">
        <v>902</v>
      </c>
      <c r="AF335" s="301">
        <f t="shared" si="33"/>
        <v>0.25</v>
      </c>
      <c r="AG335" s="381" t="s">
        <v>65</v>
      </c>
      <c r="AH335" s="301">
        <f t="shared" si="34"/>
        <v>0.25</v>
      </c>
      <c r="AI335" s="300">
        <f t="shared" si="35"/>
        <v>0.5</v>
      </c>
      <c r="AJ335" s="59">
        <f>IFERROR(IF(AD335="Probabilidad",(Q335-(+Q335*AI335)),IF(AD335="Impacto",Q335,"")),"")</f>
        <v>0.3</v>
      </c>
      <c r="AK335" s="59">
        <f>IFERROR(IF(AD335="Impacto",(W335-(+W335*AI335)),IF(AD335="Probabilidad",W335,"")),"")</f>
        <v>0.8</v>
      </c>
      <c r="AL335" s="10" t="s">
        <v>66</v>
      </c>
      <c r="AM335" s="10" t="s">
        <v>67</v>
      </c>
      <c r="AN335" s="10" t="s">
        <v>80</v>
      </c>
      <c r="AO335" s="951">
        <f>Q335</f>
        <v>0.6</v>
      </c>
      <c r="AP335" s="951">
        <f>IF(AJ335="","",MIN(AJ335:AJ340))</f>
        <v>0.18</v>
      </c>
      <c r="AQ335" s="967" t="str">
        <f>IFERROR(IF(AP335="","",IF(AP335&lt;=0.2,"Muy Baja",IF(AP335&lt;=0.4,"Baja",IF(AP335&lt;=0.6,"Media",IF(AP335&lt;=0.8,"Alta","Muy Alta"))))),"")</f>
        <v>Muy Baja</v>
      </c>
      <c r="AR335" s="951">
        <f>W335</f>
        <v>0.8</v>
      </c>
      <c r="AS335" s="951">
        <f>IF(AK335="","",MIN(AK335:AK340))</f>
        <v>0.60000000000000009</v>
      </c>
      <c r="AT335" s="967" t="str">
        <f>IFERROR(IF(AS335="","",IF(AS335&lt;=0.2,"Leve",IF(AS335&lt;=0.4,"Menor",IF(AS335&lt;=0.6,"Moderado",IF(AS335&lt;=0.8,"Mayor","Catastrófico"))))),"")</f>
        <v>Moderado</v>
      </c>
      <c r="AU335" s="967" t="str">
        <f>Y335</f>
        <v>Alto</v>
      </c>
      <c r="AV335" s="967" t="str">
        <f>IFERROR(IF(OR(AND(AQ335="Muy Baja",AT335="Leve"),AND(AQ335="Muy Baja",AT335="Menor"),AND(AQ335="Baja",AT335="Leve")),"Bajo",IF(OR(AND(AQ335="Muy baja",AT335="Moderado"),AND(AQ335="Baja",AT335="Menor"),AND(AQ335="Baja",AT335="Moderado"),AND(AQ335="Media",AT335="Leve"),AND(AQ335="Media",AT335="Menor"),AND(AQ335="Media",AT335="Moderado"),AND(AQ335="Alta",AT335="Leve"),AND(AQ335="Alta",AT335="Menor")),"Moderado",IF(OR(AND(AQ335="Muy Baja",AT335="Mayor"),AND(AQ335="Baja",AT335="Mayor"),AND(AQ335="Media",AT335="Mayor"),AND(AQ335="Alta",AT335="Moderado"),AND(AQ335="Alta",AT335="Mayor"),AND(AQ335="Muy Alta",AT335="Leve"),AND(AQ335="Muy Alta",AT335="Menor"),AND(AQ335="Muy Alta",AT335="Moderado"),AND(AQ335="Muy Alta",AT335="Mayor")),"Alto",IF(OR(AND(AQ335="Muy Baja",AT335="Catastrófico"),AND(AQ335="Baja",AT335="Catastrófico"),AND(AQ335="Media",AT335="Catastrófico"),AND(AQ335="Alta",AT335="Catastrófico"),AND(AQ335="Muy Alta",AT335="Catastrófico")),"Extremo","")))),"")</f>
        <v>Moderado</v>
      </c>
      <c r="AW335" s="802" t="s">
        <v>167</v>
      </c>
      <c r="AX335" s="804" t="s">
        <v>1679</v>
      </c>
      <c r="AY335" s="804" t="s">
        <v>1689</v>
      </c>
      <c r="AZ335" s="804" t="s">
        <v>1068</v>
      </c>
      <c r="BA335" s="804" t="s">
        <v>1700</v>
      </c>
      <c r="BB335" s="1136" t="s">
        <v>1583</v>
      </c>
      <c r="BC335" s="855"/>
      <c r="BD335" s="855"/>
      <c r="BE335" s="1039"/>
      <c r="BF335" s="1039"/>
      <c r="BG335" s="1039"/>
      <c r="BH335" s="1039"/>
      <c r="BI335" s="1039"/>
      <c r="BJ335" s="861"/>
      <c r="BK335" s="861"/>
      <c r="BL335" s="1025"/>
    </row>
    <row r="336" spans="1:64" s="11" customFormat="1" ht="90.75" thickBot="1" x14ac:dyDescent="0.3">
      <c r="A336" s="1181"/>
      <c r="B336" s="1183"/>
      <c r="C336" s="1062"/>
      <c r="D336" s="1013"/>
      <c r="E336" s="946"/>
      <c r="F336" s="1016"/>
      <c r="G336" s="852"/>
      <c r="H336" s="803"/>
      <c r="I336" s="1044"/>
      <c r="J336" s="983"/>
      <c r="K336" s="1002"/>
      <c r="L336" s="852"/>
      <c r="M336" s="852"/>
      <c r="N336" s="805"/>
      <c r="O336" s="971"/>
      <c r="P336" s="803"/>
      <c r="Q336" s="955"/>
      <c r="R336" s="803"/>
      <c r="S336" s="955"/>
      <c r="T336" s="803"/>
      <c r="U336" s="955"/>
      <c r="V336" s="958"/>
      <c r="W336" s="955"/>
      <c r="X336" s="955"/>
      <c r="Y336" s="968"/>
      <c r="Z336" s="68">
        <v>2</v>
      </c>
      <c r="AA336" s="385" t="s">
        <v>1103</v>
      </c>
      <c r="AB336" s="383" t="s">
        <v>170</v>
      </c>
      <c r="AC336" s="385" t="s">
        <v>1121</v>
      </c>
      <c r="AD336" s="384" t="str">
        <f t="shared" si="32"/>
        <v>Impacto</v>
      </c>
      <c r="AE336" s="383" t="s">
        <v>908</v>
      </c>
      <c r="AF336" s="302">
        <f t="shared" si="33"/>
        <v>0.1</v>
      </c>
      <c r="AG336" s="383" t="s">
        <v>903</v>
      </c>
      <c r="AH336" s="302">
        <f t="shared" si="34"/>
        <v>0.15</v>
      </c>
      <c r="AI336" s="315">
        <f t="shared" si="35"/>
        <v>0.25</v>
      </c>
      <c r="AJ336" s="69">
        <f>IFERROR(IF(AND(AD335="Probabilidad",AD336="Probabilidad"),(AJ335-(+AJ335*AI336)),IF(AD336="Probabilidad",(Q335-(+Q335*AI336)),IF(AD336="Impacto",AJ335,""))),"")</f>
        <v>0.3</v>
      </c>
      <c r="AK336" s="69">
        <f>IFERROR(IF(AND(AD335="Impacto",AD336="Impacto"),(AK335-(+AK335*AI336)),IF(AD336="Impacto",(W335-(W335*AI336)),IF(AD336="Probabilidad",AK335,""))),"")</f>
        <v>0.60000000000000009</v>
      </c>
      <c r="AL336" s="10" t="s">
        <v>66</v>
      </c>
      <c r="AM336" s="10" t="s">
        <v>67</v>
      </c>
      <c r="AN336" s="10" t="s">
        <v>80</v>
      </c>
      <c r="AO336" s="952"/>
      <c r="AP336" s="952"/>
      <c r="AQ336" s="968"/>
      <c r="AR336" s="952"/>
      <c r="AS336" s="952"/>
      <c r="AT336" s="968"/>
      <c r="AU336" s="968"/>
      <c r="AV336" s="968"/>
      <c r="AW336" s="803"/>
      <c r="AX336" s="805"/>
      <c r="AY336" s="805"/>
      <c r="AZ336" s="805"/>
      <c r="BA336" s="805"/>
      <c r="BB336" s="1137"/>
      <c r="BC336" s="852"/>
      <c r="BD336" s="852"/>
      <c r="BE336" s="1020"/>
      <c r="BF336" s="1020"/>
      <c r="BG336" s="1020"/>
      <c r="BH336" s="1020"/>
      <c r="BI336" s="1020"/>
      <c r="BJ336" s="805"/>
      <c r="BK336" s="805"/>
      <c r="BL336" s="1026"/>
    </row>
    <row r="337" spans="1:64" s="11" customFormat="1" ht="71.25" thickBot="1" x14ac:dyDescent="0.3">
      <c r="A337" s="1181"/>
      <c r="B337" s="1183"/>
      <c r="C337" s="1062"/>
      <c r="D337" s="1013"/>
      <c r="E337" s="946"/>
      <c r="F337" s="1016"/>
      <c r="G337" s="852"/>
      <c r="H337" s="803"/>
      <c r="I337" s="1044"/>
      <c r="J337" s="983"/>
      <c r="K337" s="1002"/>
      <c r="L337" s="852"/>
      <c r="M337" s="852"/>
      <c r="N337" s="805"/>
      <c r="O337" s="971"/>
      <c r="P337" s="803"/>
      <c r="Q337" s="955"/>
      <c r="R337" s="803"/>
      <c r="S337" s="955"/>
      <c r="T337" s="803"/>
      <c r="U337" s="955"/>
      <c r="V337" s="958"/>
      <c r="W337" s="955"/>
      <c r="X337" s="955"/>
      <c r="Y337" s="968"/>
      <c r="Z337" s="68">
        <v>3</v>
      </c>
      <c r="AA337" s="385" t="s">
        <v>1122</v>
      </c>
      <c r="AB337" s="383" t="s">
        <v>170</v>
      </c>
      <c r="AC337" s="412" t="s">
        <v>939</v>
      </c>
      <c r="AD337" s="384" t="str">
        <f t="shared" si="32"/>
        <v>Probabilidad</v>
      </c>
      <c r="AE337" s="383" t="s">
        <v>902</v>
      </c>
      <c r="AF337" s="302">
        <f t="shared" si="33"/>
        <v>0.25</v>
      </c>
      <c r="AG337" s="383" t="s">
        <v>903</v>
      </c>
      <c r="AH337" s="302">
        <f t="shared" si="34"/>
        <v>0.15</v>
      </c>
      <c r="AI337" s="315">
        <f t="shared" si="35"/>
        <v>0.4</v>
      </c>
      <c r="AJ337" s="69">
        <f>IFERROR(IF(AND(AD336="Probabilidad",AD337="Probabilidad"),(AJ336-(+AJ336*AI337)),IF(AND(AD336="Impacto",AD337="Probabilidad"),(AJ335-(+AJ335*AI337)),IF(AD337="Impacto",AJ336,""))),"")</f>
        <v>0.18</v>
      </c>
      <c r="AK337" s="69">
        <f>IFERROR(IF(AND(AD336="Impacto",AD337="Impacto"),(AK336-(+AK336*AI337)),IF(AND(AD336="Probabilidad",AD337="Impacto"),(AK335-(+AK335*AI337)),IF(AD337="Probabilidad",AK336,""))),"")</f>
        <v>0.60000000000000009</v>
      </c>
      <c r="AL337" s="10" t="s">
        <v>66</v>
      </c>
      <c r="AM337" s="10" t="s">
        <v>67</v>
      </c>
      <c r="AN337" s="10" t="s">
        <v>80</v>
      </c>
      <c r="AO337" s="952"/>
      <c r="AP337" s="952"/>
      <c r="AQ337" s="968"/>
      <c r="AR337" s="952"/>
      <c r="AS337" s="952"/>
      <c r="AT337" s="968"/>
      <c r="AU337" s="968"/>
      <c r="AV337" s="968"/>
      <c r="AW337" s="803"/>
      <c r="AX337" s="805"/>
      <c r="AY337" s="805"/>
      <c r="AZ337" s="805"/>
      <c r="BA337" s="805"/>
      <c r="BB337" s="1137"/>
      <c r="BC337" s="852"/>
      <c r="BD337" s="852"/>
      <c r="BE337" s="1020"/>
      <c r="BF337" s="1020"/>
      <c r="BG337" s="1020"/>
      <c r="BH337" s="1020"/>
      <c r="BI337" s="1020"/>
      <c r="BJ337" s="805"/>
      <c r="BK337" s="805"/>
      <c r="BL337" s="1026"/>
    </row>
    <row r="338" spans="1:64" s="11" customFormat="1" x14ac:dyDescent="0.25">
      <c r="A338" s="1181"/>
      <c r="B338" s="1183"/>
      <c r="C338" s="1062"/>
      <c r="D338" s="1013"/>
      <c r="E338" s="946"/>
      <c r="F338" s="1016"/>
      <c r="G338" s="852"/>
      <c r="H338" s="803"/>
      <c r="I338" s="1044"/>
      <c r="J338" s="983"/>
      <c r="K338" s="1002"/>
      <c r="L338" s="852"/>
      <c r="M338" s="852"/>
      <c r="N338" s="805"/>
      <c r="O338" s="971"/>
      <c r="P338" s="803"/>
      <c r="Q338" s="955"/>
      <c r="R338" s="803"/>
      <c r="S338" s="955"/>
      <c r="T338" s="803"/>
      <c r="U338" s="955"/>
      <c r="V338" s="958"/>
      <c r="W338" s="955"/>
      <c r="X338" s="955"/>
      <c r="Y338" s="968"/>
      <c r="Z338" s="68">
        <v>4</v>
      </c>
      <c r="AA338" s="385"/>
      <c r="AB338" s="383"/>
      <c r="AC338" s="385"/>
      <c r="AD338" s="384" t="str">
        <f t="shared" si="32"/>
        <v/>
      </c>
      <c r="AE338" s="383"/>
      <c r="AF338" s="302" t="str">
        <f t="shared" si="33"/>
        <v/>
      </c>
      <c r="AG338" s="383"/>
      <c r="AH338" s="302" t="str">
        <f t="shared" si="34"/>
        <v/>
      </c>
      <c r="AI338" s="315" t="str">
        <f t="shared" si="35"/>
        <v/>
      </c>
      <c r="AJ338" s="69" t="str">
        <f>IFERROR(IF(AND(AD337="Probabilidad",AD338="Probabilidad"),(AJ337-(+AJ337*AI338)),IF(AND(AD337="Impacto",AD338="Probabilidad"),(AJ336-(+AJ336*AI338)),IF(AD338="Impacto",AJ337,""))),"")</f>
        <v/>
      </c>
      <c r="AK338" s="69" t="str">
        <f>IFERROR(IF(AND(AD337="Impacto",AD338="Impacto"),(AK337-(+AK337*AI338)),IF(AND(AD337="Probabilidad",AD338="Impacto"),(AK336-(+AK336*AI338)),IF(AD338="Probabilidad",AK337,""))),"")</f>
        <v/>
      </c>
      <c r="AL338" s="10"/>
      <c r="AM338" s="10"/>
      <c r="AN338" s="10"/>
      <c r="AO338" s="952"/>
      <c r="AP338" s="952"/>
      <c r="AQ338" s="968"/>
      <c r="AR338" s="952"/>
      <c r="AS338" s="952"/>
      <c r="AT338" s="968"/>
      <c r="AU338" s="968"/>
      <c r="AV338" s="968"/>
      <c r="AW338" s="803"/>
      <c r="AX338" s="805"/>
      <c r="AY338" s="805"/>
      <c r="AZ338" s="805"/>
      <c r="BA338" s="805"/>
      <c r="BB338" s="1137"/>
      <c r="BC338" s="852"/>
      <c r="BD338" s="852"/>
      <c r="BE338" s="1020"/>
      <c r="BF338" s="1020"/>
      <c r="BG338" s="1020"/>
      <c r="BH338" s="1020"/>
      <c r="BI338" s="1020"/>
      <c r="BJ338" s="805"/>
      <c r="BK338" s="805"/>
      <c r="BL338" s="1026"/>
    </row>
    <row r="339" spans="1:64" s="11" customFormat="1" x14ac:dyDescent="0.25">
      <c r="A339" s="1181"/>
      <c r="B339" s="1183"/>
      <c r="C339" s="1062"/>
      <c r="D339" s="1013"/>
      <c r="E339" s="946"/>
      <c r="F339" s="1016"/>
      <c r="G339" s="852"/>
      <c r="H339" s="803"/>
      <c r="I339" s="1044"/>
      <c r="J339" s="983"/>
      <c r="K339" s="1002"/>
      <c r="L339" s="852"/>
      <c r="M339" s="852"/>
      <c r="N339" s="805"/>
      <c r="O339" s="971"/>
      <c r="P339" s="803"/>
      <c r="Q339" s="955"/>
      <c r="R339" s="803"/>
      <c r="S339" s="955"/>
      <c r="T339" s="803"/>
      <c r="U339" s="955"/>
      <c r="V339" s="958"/>
      <c r="W339" s="955"/>
      <c r="X339" s="955"/>
      <c r="Y339" s="968"/>
      <c r="Z339" s="68">
        <v>5</v>
      </c>
      <c r="AA339" s="385"/>
      <c r="AB339" s="383"/>
      <c r="AC339" s="385"/>
      <c r="AD339" s="384" t="str">
        <f t="shared" si="32"/>
        <v/>
      </c>
      <c r="AE339" s="383"/>
      <c r="AF339" s="302" t="str">
        <f t="shared" si="33"/>
        <v/>
      </c>
      <c r="AG339" s="383"/>
      <c r="AH339" s="302" t="str">
        <f t="shared" si="34"/>
        <v/>
      </c>
      <c r="AI339" s="315" t="str">
        <f t="shared" si="35"/>
        <v/>
      </c>
      <c r="AJ339" s="69" t="str">
        <f>IFERROR(IF(AND(AD338="Probabilidad",AD339="Probabilidad"),(AJ338-(+AJ338*AI339)),IF(AND(AD338="Impacto",AD339="Probabilidad"),(AJ337-(+AJ337*AI339)),IF(AD339="Impacto",AJ338,""))),"")</f>
        <v/>
      </c>
      <c r="AK339" s="69" t="str">
        <f>IFERROR(IF(AND(AD338="Impacto",AD339="Impacto"),(AK338-(+AK338*AI339)),IF(AND(AD338="Probabilidad",AD339="Impacto"),(AK337-(+AK337*AI339)),IF(AD339="Probabilidad",AK338,""))),"")</f>
        <v/>
      </c>
      <c r="AL339" s="19"/>
      <c r="AM339" s="19"/>
      <c r="AN339" s="19"/>
      <c r="AO339" s="952"/>
      <c r="AP339" s="952"/>
      <c r="AQ339" s="968"/>
      <c r="AR339" s="952"/>
      <c r="AS339" s="952"/>
      <c r="AT339" s="968"/>
      <c r="AU339" s="968"/>
      <c r="AV339" s="968"/>
      <c r="AW339" s="803"/>
      <c r="AX339" s="805"/>
      <c r="AY339" s="805"/>
      <c r="AZ339" s="805"/>
      <c r="BA339" s="805"/>
      <c r="BB339" s="1137"/>
      <c r="BC339" s="852"/>
      <c r="BD339" s="852"/>
      <c r="BE339" s="1020"/>
      <c r="BF339" s="1020"/>
      <c r="BG339" s="1020"/>
      <c r="BH339" s="1020"/>
      <c r="BI339" s="1020"/>
      <c r="BJ339" s="805"/>
      <c r="BK339" s="805"/>
      <c r="BL339" s="1026"/>
    </row>
    <row r="340" spans="1:64" s="11" customFormat="1" ht="15.75" thickBot="1" x14ac:dyDescent="0.3">
      <c r="A340" s="1181"/>
      <c r="B340" s="1183"/>
      <c r="C340" s="1062"/>
      <c r="D340" s="1014"/>
      <c r="E340" s="947"/>
      <c r="F340" s="1017"/>
      <c r="G340" s="960"/>
      <c r="H340" s="847"/>
      <c r="I340" s="1045"/>
      <c r="J340" s="984"/>
      <c r="K340" s="1003"/>
      <c r="L340" s="960"/>
      <c r="M340" s="960"/>
      <c r="N340" s="806"/>
      <c r="O340" s="972"/>
      <c r="P340" s="847"/>
      <c r="Q340" s="956"/>
      <c r="R340" s="847"/>
      <c r="S340" s="956"/>
      <c r="T340" s="847"/>
      <c r="U340" s="956"/>
      <c r="V340" s="959"/>
      <c r="W340" s="956"/>
      <c r="X340" s="956"/>
      <c r="Y340" s="969"/>
      <c r="Z340" s="60">
        <v>6</v>
      </c>
      <c r="AA340" s="387"/>
      <c r="AB340" s="388"/>
      <c r="AC340" s="387"/>
      <c r="AD340" s="391" t="str">
        <f t="shared" ref="AD340:AD403" si="36">IF(OR(AE340="Preventivo",AE340="Detectivo"),"Probabilidad",IF(AE340="Correctivo","Impacto",""))</f>
        <v/>
      </c>
      <c r="AE340" s="388"/>
      <c r="AF340" s="303" t="str">
        <f t="shared" ref="AF340:AF403" si="37">IF(AE340="","",IF(AE340="Preventivo",25%,IF(AE340="Detectivo",15%,IF(AE340="Correctivo",10%))))</f>
        <v/>
      </c>
      <c r="AG340" s="388"/>
      <c r="AH340" s="303" t="str">
        <f t="shared" ref="AH340:AH403" si="38">IF(AG340="Automático",25%,IF(AG340="Manual",15%,""))</f>
        <v/>
      </c>
      <c r="AI340" s="61" t="str">
        <f t="shared" ref="AI340:AI403" si="39">IF(OR(AF340="",AH340=""),"",AF340+AH340)</f>
        <v/>
      </c>
      <c r="AJ340" s="63" t="str">
        <f>IFERROR(IF(AND(AD339="Probabilidad",AD340="Probabilidad"),(AJ339-(+AJ339*AI340)),IF(AND(AD339="Impacto",AD340="Probabilidad"),(AJ338-(+AJ338*AI340)),IF(AD340="Impacto",AJ339,""))),"")</f>
        <v/>
      </c>
      <c r="AK340" s="63" t="str">
        <f>IFERROR(IF(AND(AD339="Impacto",AD340="Impacto"),(AK339-(+AK339*AI340)),IF(AND(AD339="Probabilidad",AD340="Impacto"),(AK338-(+AK338*AI340)),IF(AD340="Probabilidad",AK339,""))),"")</f>
        <v/>
      </c>
      <c r="AL340" s="20"/>
      <c r="AM340" s="20"/>
      <c r="AN340" s="20"/>
      <c r="AO340" s="953"/>
      <c r="AP340" s="953"/>
      <c r="AQ340" s="969"/>
      <c r="AR340" s="953"/>
      <c r="AS340" s="953"/>
      <c r="AT340" s="969"/>
      <c r="AU340" s="969"/>
      <c r="AV340" s="969"/>
      <c r="AW340" s="847"/>
      <c r="AX340" s="806"/>
      <c r="AY340" s="806"/>
      <c r="AZ340" s="806"/>
      <c r="BA340" s="806"/>
      <c r="BB340" s="1138"/>
      <c r="BC340" s="960"/>
      <c r="BD340" s="960"/>
      <c r="BE340" s="1021"/>
      <c r="BF340" s="1021"/>
      <c r="BG340" s="1021"/>
      <c r="BH340" s="1021"/>
      <c r="BI340" s="1021"/>
      <c r="BJ340" s="806"/>
      <c r="BK340" s="806"/>
      <c r="BL340" s="1027"/>
    </row>
    <row r="341" spans="1:64" ht="76.5" customHeight="1" thickBot="1" x14ac:dyDescent="0.3">
      <c r="A341" s="1181"/>
      <c r="B341" s="1183"/>
      <c r="C341" s="1062"/>
      <c r="D341" s="1012" t="s">
        <v>840</v>
      </c>
      <c r="E341" s="945" t="s">
        <v>128</v>
      </c>
      <c r="F341" s="1015">
        <v>12</v>
      </c>
      <c r="G341" s="851" t="s">
        <v>1117</v>
      </c>
      <c r="H341" s="802" t="s">
        <v>99</v>
      </c>
      <c r="I341" s="1043" t="s">
        <v>1701</v>
      </c>
      <c r="J341" s="982" t="s">
        <v>16</v>
      </c>
      <c r="K341" s="1001" t="str">
        <f>CONCATENATE(" *",[27]Árbol_G!C468," *",[27]Árbol_G!E468," *",[27]Árbol_G!G468)</f>
        <v xml:space="preserve"> *Seleccione * *</v>
      </c>
      <c r="L341" s="851" t="s">
        <v>1123</v>
      </c>
      <c r="M341" s="851" t="s">
        <v>1124</v>
      </c>
      <c r="N341" s="804"/>
      <c r="O341" s="970"/>
      <c r="P341" s="802" t="s">
        <v>62</v>
      </c>
      <c r="Q341" s="954">
        <f>IF(P341="Muy Alta",100%,IF(P341="Alta",80%,IF(P341="Media",60%,IF(P341="Baja",40%,IF(P341="Muy Baja",20%,"")))))</f>
        <v>0.6</v>
      </c>
      <c r="R341" s="802"/>
      <c r="S341" s="954" t="str">
        <f>IF(R341="Catastrófico",100%,IF(R341="Mayor",80%,IF(R341="Moderado",60%,IF(R341="Menor",40%,IF(R341="Leve",20%,"")))))</f>
        <v/>
      </c>
      <c r="T341" s="802" t="s">
        <v>10</v>
      </c>
      <c r="U341" s="954">
        <f>IF(T341="Catastrófico",100%,IF(T341="Mayor",80%,IF(T341="Moderado",60%,IF(T341="Menor",40%,IF(T341="Leve",20%,"")))))</f>
        <v>0.6</v>
      </c>
      <c r="V341" s="957" t="str">
        <f>IF(W341=100%,"Catastrófico",IF(W341=80%,"Mayor",IF(W341=60%,"Moderado",IF(W341=40%,"Menor",IF(W341=20%,"Leve","")))))</f>
        <v>Moderado</v>
      </c>
      <c r="W341" s="954">
        <f>IF(AND(S341="",U341=""),"",MAX(S341,U341))</f>
        <v>0.6</v>
      </c>
      <c r="X341" s="954" t="str">
        <f>CONCATENATE(P341,V341)</f>
        <v>MediaModerado</v>
      </c>
      <c r="Y341" s="967" t="str">
        <f>IF(X341="Muy AltaLeve","Alto",IF(X341="Muy AltaMenor","Alto",IF(X341="Muy AltaModerado","Alto",IF(X341="Muy AltaMayor","Alto",IF(X341="Muy AltaCatastrófico","Extremo",IF(X341="AltaLeve","Moderado",IF(X341="AltaMenor","Moderado",IF(X341="AltaModerado","Alto",IF(X341="AltaMayor","Alto",IF(X341="AltaCatastrófico","Extremo",IF(X341="MediaLeve","Moderado",IF(X341="MediaMenor","Moderado",IF(X341="MediaModerado","Moderado",IF(X341="MediaMayor","Alto",IF(X341="MediaCatastrófico","Extremo",IF(X341="BajaLeve","Bajo",IF(X341="BajaMenor","Moderado",IF(X341="BajaModerado","Moderado",IF(X341="BajaMayor","Alto",IF(X341="BajaCatastrófico","Extremo",IF(X341="Muy BajaLeve","Bajo",IF(X341="Muy BajaMenor","Bajo",IF(X341="Muy BajaModerado","Moderado",IF(X341="Muy BajaMayor","Alto",IF(X341="Muy BajaCatastrófico","Extremo","")))))))))))))))))))))))))</f>
        <v>Moderado</v>
      </c>
      <c r="Z341" s="58">
        <v>1</v>
      </c>
      <c r="AA341" s="385" t="s">
        <v>1125</v>
      </c>
      <c r="AB341" s="381" t="s">
        <v>165</v>
      </c>
      <c r="AC341" s="385" t="s">
        <v>874</v>
      </c>
      <c r="AD341" s="382" t="str">
        <f t="shared" si="36"/>
        <v>Probabilidad</v>
      </c>
      <c r="AE341" s="381" t="s">
        <v>902</v>
      </c>
      <c r="AF341" s="301">
        <f t="shared" si="37"/>
        <v>0.25</v>
      </c>
      <c r="AG341" s="381" t="s">
        <v>65</v>
      </c>
      <c r="AH341" s="301">
        <f t="shared" si="38"/>
        <v>0.25</v>
      </c>
      <c r="AI341" s="300">
        <f t="shared" si="39"/>
        <v>0.5</v>
      </c>
      <c r="AJ341" s="59">
        <f>IFERROR(IF(AD341="Probabilidad",(Q341-(+Q341*AI341)),IF(AD341="Impacto",Q341,"")),"")</f>
        <v>0.3</v>
      </c>
      <c r="AK341" s="59">
        <f>IFERROR(IF(AD341="Impacto",(W341-(+W341*AI341)),IF(AD341="Probabilidad",W341,"")),"")</f>
        <v>0.6</v>
      </c>
      <c r="AL341" s="10" t="s">
        <v>66</v>
      </c>
      <c r="AM341" s="10" t="s">
        <v>67</v>
      </c>
      <c r="AN341" s="10" t="s">
        <v>80</v>
      </c>
      <c r="AO341" s="951">
        <f>Q341</f>
        <v>0.6</v>
      </c>
      <c r="AP341" s="951">
        <f>IF(AJ341="","",MIN(AJ341:AJ346))</f>
        <v>0.21</v>
      </c>
      <c r="AQ341" s="967" t="str">
        <f>IFERROR(IF(AP341="","",IF(AP341&lt;=0.2,"Muy Baja",IF(AP341&lt;=0.4,"Baja",IF(AP341&lt;=0.6,"Media",IF(AP341&lt;=0.8,"Alta","Muy Alta"))))),"")</f>
        <v>Baja</v>
      </c>
      <c r="AR341" s="951">
        <f>W341</f>
        <v>0.6</v>
      </c>
      <c r="AS341" s="951">
        <f>IF(AK341="","",MIN(AK341:AK346))</f>
        <v>0.44999999999999996</v>
      </c>
      <c r="AT341" s="967" t="str">
        <f>IFERROR(IF(AS341="","",IF(AS341&lt;=0.2,"Leve",IF(AS341&lt;=0.4,"Menor",IF(AS341&lt;=0.6,"Moderado",IF(AS341&lt;=0.8,"Mayor","Catastrófico"))))),"")</f>
        <v>Moderado</v>
      </c>
      <c r="AU341" s="967" t="str">
        <f>Y341</f>
        <v>Moderado</v>
      </c>
      <c r="AV341" s="967" t="str">
        <f>IFERROR(IF(OR(AND(AQ341="Muy Baja",AT341="Leve"),AND(AQ341="Muy Baja",AT341="Menor"),AND(AQ341="Baja",AT341="Leve")),"Bajo",IF(OR(AND(AQ341="Muy baja",AT341="Moderado"),AND(AQ341="Baja",AT341="Menor"),AND(AQ341="Baja",AT341="Moderado"),AND(AQ341="Media",AT341="Leve"),AND(AQ341="Media",AT341="Menor"),AND(AQ341="Media",AT341="Moderado"),AND(AQ341="Alta",AT341="Leve"),AND(AQ341="Alta",AT341="Menor")),"Moderado",IF(OR(AND(AQ341="Muy Baja",AT341="Mayor"),AND(AQ341="Baja",AT341="Mayor"),AND(AQ341="Media",AT341="Mayor"),AND(AQ341="Alta",AT341="Moderado"),AND(AQ341="Alta",AT341="Mayor"),AND(AQ341="Muy Alta",AT341="Leve"),AND(AQ341="Muy Alta",AT341="Menor"),AND(AQ341="Muy Alta",AT341="Moderado"),AND(AQ341="Muy Alta",AT341="Mayor")),"Alto",IF(OR(AND(AQ341="Muy Baja",AT341="Catastrófico"),AND(AQ341="Baja",AT341="Catastrófico"),AND(AQ341="Media",AT341="Catastrófico"),AND(AQ341="Alta",AT341="Catastrófico"),AND(AQ341="Muy Alta",AT341="Catastrófico")),"Extremo","")))),"")</f>
        <v>Moderado</v>
      </c>
      <c r="AW341" s="802" t="s">
        <v>167</v>
      </c>
      <c r="AX341" s="804" t="s">
        <v>1702</v>
      </c>
      <c r="AY341" s="804" t="s">
        <v>1684</v>
      </c>
      <c r="AZ341" s="804" t="s">
        <v>1068</v>
      </c>
      <c r="BA341" s="804" t="s">
        <v>1703</v>
      </c>
      <c r="BB341" s="1136" t="s">
        <v>1698</v>
      </c>
      <c r="BC341" s="861"/>
      <c r="BD341" s="855"/>
      <c r="BE341" s="1039"/>
      <c r="BF341" s="1039"/>
      <c r="BG341" s="1038"/>
      <c r="BH341" s="1039"/>
      <c r="BI341" s="1039"/>
      <c r="BJ341" s="861"/>
      <c r="BK341" s="861"/>
      <c r="BL341" s="1025"/>
    </row>
    <row r="342" spans="1:64" ht="120.75" thickBot="1" x14ac:dyDescent="0.3">
      <c r="A342" s="1181"/>
      <c r="B342" s="1183"/>
      <c r="C342" s="1062"/>
      <c r="D342" s="1013"/>
      <c r="E342" s="946"/>
      <c r="F342" s="1016"/>
      <c r="G342" s="852"/>
      <c r="H342" s="803"/>
      <c r="I342" s="1044"/>
      <c r="J342" s="983"/>
      <c r="K342" s="1002"/>
      <c r="L342" s="852"/>
      <c r="M342" s="852"/>
      <c r="N342" s="805"/>
      <c r="O342" s="971"/>
      <c r="P342" s="803"/>
      <c r="Q342" s="955"/>
      <c r="R342" s="803"/>
      <c r="S342" s="955"/>
      <c r="T342" s="803"/>
      <c r="U342" s="955"/>
      <c r="V342" s="958"/>
      <c r="W342" s="955"/>
      <c r="X342" s="955"/>
      <c r="Y342" s="968"/>
      <c r="Z342" s="68">
        <v>2</v>
      </c>
      <c r="AA342" s="385" t="s">
        <v>1126</v>
      </c>
      <c r="AB342" s="383" t="s">
        <v>170</v>
      </c>
      <c r="AC342" s="412" t="s">
        <v>939</v>
      </c>
      <c r="AD342" s="384" t="str">
        <f t="shared" si="36"/>
        <v>Probabilidad</v>
      </c>
      <c r="AE342" s="383" t="s">
        <v>907</v>
      </c>
      <c r="AF342" s="302">
        <f t="shared" si="37"/>
        <v>0.15</v>
      </c>
      <c r="AG342" s="383" t="s">
        <v>903</v>
      </c>
      <c r="AH342" s="302">
        <f t="shared" si="38"/>
        <v>0.15</v>
      </c>
      <c r="AI342" s="315">
        <f t="shared" si="39"/>
        <v>0.3</v>
      </c>
      <c r="AJ342" s="69">
        <f>IFERROR(IF(AND(AD341="Probabilidad",AD342="Probabilidad"),(AJ341-(+AJ341*AI342)),IF(AD342="Probabilidad",(Q341-(+Q341*AI342)),IF(AD342="Impacto",AJ341,""))),"")</f>
        <v>0.21</v>
      </c>
      <c r="AK342" s="69">
        <f>IFERROR(IF(AND(AD341="Impacto",AD342="Impacto"),(AK341-(+AK341*AI342)),IF(AD342="Impacto",(W341-(W341*AI342)),IF(AD342="Probabilidad",AK341,""))),"")</f>
        <v>0.6</v>
      </c>
      <c r="AL342" s="10" t="s">
        <v>66</v>
      </c>
      <c r="AM342" s="10" t="s">
        <v>67</v>
      </c>
      <c r="AN342" s="10" t="s">
        <v>80</v>
      </c>
      <c r="AO342" s="952"/>
      <c r="AP342" s="952"/>
      <c r="AQ342" s="968"/>
      <c r="AR342" s="952"/>
      <c r="AS342" s="952"/>
      <c r="AT342" s="968"/>
      <c r="AU342" s="968"/>
      <c r="AV342" s="968"/>
      <c r="AW342" s="803"/>
      <c r="AX342" s="805"/>
      <c r="AY342" s="805"/>
      <c r="AZ342" s="805"/>
      <c r="BA342" s="805"/>
      <c r="BB342" s="1137"/>
      <c r="BC342" s="805"/>
      <c r="BD342" s="852"/>
      <c r="BE342" s="1020"/>
      <c r="BF342" s="1020"/>
      <c r="BG342" s="971"/>
      <c r="BH342" s="1020"/>
      <c r="BI342" s="1020"/>
      <c r="BJ342" s="805"/>
      <c r="BK342" s="805"/>
      <c r="BL342" s="1026"/>
    </row>
    <row r="343" spans="1:64" ht="120" x14ac:dyDescent="0.25">
      <c r="A343" s="1181"/>
      <c r="B343" s="1183"/>
      <c r="C343" s="1062"/>
      <c r="D343" s="1013"/>
      <c r="E343" s="946"/>
      <c r="F343" s="1016"/>
      <c r="G343" s="852"/>
      <c r="H343" s="803"/>
      <c r="I343" s="1044"/>
      <c r="J343" s="983"/>
      <c r="K343" s="1002"/>
      <c r="L343" s="852"/>
      <c r="M343" s="852"/>
      <c r="N343" s="805"/>
      <c r="O343" s="971"/>
      <c r="P343" s="803"/>
      <c r="Q343" s="955"/>
      <c r="R343" s="803"/>
      <c r="S343" s="955"/>
      <c r="T343" s="803"/>
      <c r="U343" s="955"/>
      <c r="V343" s="958"/>
      <c r="W343" s="955"/>
      <c r="X343" s="955"/>
      <c r="Y343" s="968"/>
      <c r="Z343" s="68">
        <v>3</v>
      </c>
      <c r="AA343" s="385" t="s">
        <v>1126</v>
      </c>
      <c r="AB343" s="383" t="s">
        <v>170</v>
      </c>
      <c r="AC343" s="412" t="s">
        <v>939</v>
      </c>
      <c r="AD343" s="384" t="str">
        <f t="shared" si="36"/>
        <v>Impacto</v>
      </c>
      <c r="AE343" s="383" t="s">
        <v>908</v>
      </c>
      <c r="AF343" s="302">
        <f t="shared" si="37"/>
        <v>0.1</v>
      </c>
      <c r="AG343" s="383" t="s">
        <v>903</v>
      </c>
      <c r="AH343" s="302">
        <f t="shared" si="38"/>
        <v>0.15</v>
      </c>
      <c r="AI343" s="315">
        <f t="shared" si="39"/>
        <v>0.25</v>
      </c>
      <c r="AJ343" s="69">
        <f>IFERROR(IF(AND(AD342="Probabilidad",AD343="Probabilidad"),(AJ342-(+AJ342*AI343)),IF(AND(AD342="Impacto",AD343="Probabilidad"),(AJ341-(+AJ341*AI343)),IF(AD343="Impacto",AJ342,""))),"")</f>
        <v>0.21</v>
      </c>
      <c r="AK343" s="69">
        <f>IFERROR(IF(AND(AD342="Impacto",AD343="Impacto"),(AK342-(+AK342*AI343)),IF(AND(AD342="Probabilidad",AD343="Impacto"),(AK341-(+AK341*AI343)),IF(AD343="Probabilidad",AK342,""))),"")</f>
        <v>0.44999999999999996</v>
      </c>
      <c r="AL343" s="10" t="s">
        <v>66</v>
      </c>
      <c r="AM343" s="10" t="s">
        <v>67</v>
      </c>
      <c r="AN343" s="10" t="s">
        <v>80</v>
      </c>
      <c r="AO343" s="952"/>
      <c r="AP343" s="952"/>
      <c r="AQ343" s="968"/>
      <c r="AR343" s="952"/>
      <c r="AS343" s="952"/>
      <c r="AT343" s="968"/>
      <c r="AU343" s="968"/>
      <c r="AV343" s="968"/>
      <c r="AW343" s="803"/>
      <c r="AX343" s="805"/>
      <c r="AY343" s="805"/>
      <c r="AZ343" s="805"/>
      <c r="BA343" s="805"/>
      <c r="BB343" s="1137"/>
      <c r="BC343" s="805"/>
      <c r="BD343" s="852"/>
      <c r="BE343" s="1020"/>
      <c r="BF343" s="1020"/>
      <c r="BG343" s="971"/>
      <c r="BH343" s="1020"/>
      <c r="BI343" s="1020"/>
      <c r="BJ343" s="805"/>
      <c r="BK343" s="805"/>
      <c r="BL343" s="1026"/>
    </row>
    <row r="344" spans="1:64" x14ac:dyDescent="0.25">
      <c r="A344" s="1181"/>
      <c r="B344" s="1183"/>
      <c r="C344" s="1062"/>
      <c r="D344" s="1013"/>
      <c r="E344" s="946"/>
      <c r="F344" s="1016"/>
      <c r="G344" s="852"/>
      <c r="H344" s="803"/>
      <c r="I344" s="1044"/>
      <c r="J344" s="983"/>
      <c r="K344" s="1002"/>
      <c r="L344" s="852"/>
      <c r="M344" s="852"/>
      <c r="N344" s="805"/>
      <c r="O344" s="971"/>
      <c r="P344" s="803"/>
      <c r="Q344" s="955"/>
      <c r="R344" s="803"/>
      <c r="S344" s="955"/>
      <c r="T344" s="803"/>
      <c r="U344" s="955"/>
      <c r="V344" s="958"/>
      <c r="W344" s="955"/>
      <c r="X344" s="955"/>
      <c r="Y344" s="968"/>
      <c r="Z344" s="68">
        <v>4</v>
      </c>
      <c r="AA344" s="385"/>
      <c r="AB344" s="383"/>
      <c r="AC344" s="385"/>
      <c r="AD344" s="384" t="str">
        <f t="shared" si="36"/>
        <v/>
      </c>
      <c r="AE344" s="383"/>
      <c r="AF344" s="302" t="str">
        <f t="shared" si="37"/>
        <v/>
      </c>
      <c r="AG344" s="383"/>
      <c r="AH344" s="302" t="str">
        <f t="shared" si="38"/>
        <v/>
      </c>
      <c r="AI344" s="315" t="str">
        <f t="shared" si="39"/>
        <v/>
      </c>
      <c r="AJ344" s="69" t="str">
        <f>IFERROR(IF(AND(AD343="Probabilidad",AD344="Probabilidad"),(AJ343-(+AJ343*AI344)),IF(AND(AD343="Impacto",AD344="Probabilidad"),(AJ342-(+AJ342*AI344)),IF(AD344="Impacto",AJ343,""))),"")</f>
        <v/>
      </c>
      <c r="AK344" s="69" t="str">
        <f>IFERROR(IF(AND(AD343="Impacto",AD344="Impacto"),(AK343-(+AK343*AI344)),IF(AND(AD343="Probabilidad",AD344="Impacto"),(AK342-(+AK342*AI344)),IF(AD344="Probabilidad",AK343,""))),"")</f>
        <v/>
      </c>
      <c r="AL344" s="19"/>
      <c r="AM344" s="19"/>
      <c r="AN344" s="19"/>
      <c r="AO344" s="952"/>
      <c r="AP344" s="952"/>
      <c r="AQ344" s="968"/>
      <c r="AR344" s="952"/>
      <c r="AS344" s="952"/>
      <c r="AT344" s="968"/>
      <c r="AU344" s="968"/>
      <c r="AV344" s="968"/>
      <c r="AW344" s="803"/>
      <c r="AX344" s="805"/>
      <c r="AY344" s="805"/>
      <c r="AZ344" s="805"/>
      <c r="BA344" s="805"/>
      <c r="BB344" s="1137"/>
      <c r="BC344" s="805"/>
      <c r="BD344" s="852"/>
      <c r="BE344" s="1020"/>
      <c r="BF344" s="1020"/>
      <c r="BG344" s="971"/>
      <c r="BH344" s="1020"/>
      <c r="BI344" s="1020"/>
      <c r="BJ344" s="805"/>
      <c r="BK344" s="805"/>
      <c r="BL344" s="1026"/>
    </row>
    <row r="345" spans="1:64" x14ac:dyDescent="0.25">
      <c r="A345" s="1181"/>
      <c r="B345" s="1183"/>
      <c r="C345" s="1062"/>
      <c r="D345" s="1013"/>
      <c r="E345" s="946"/>
      <c r="F345" s="1016"/>
      <c r="G345" s="852"/>
      <c r="H345" s="803"/>
      <c r="I345" s="1044"/>
      <c r="J345" s="983"/>
      <c r="K345" s="1002"/>
      <c r="L345" s="852"/>
      <c r="M345" s="852"/>
      <c r="N345" s="805"/>
      <c r="O345" s="971"/>
      <c r="P345" s="803"/>
      <c r="Q345" s="955"/>
      <c r="R345" s="803"/>
      <c r="S345" s="955"/>
      <c r="T345" s="803"/>
      <c r="U345" s="955"/>
      <c r="V345" s="958"/>
      <c r="W345" s="955"/>
      <c r="X345" s="955"/>
      <c r="Y345" s="968"/>
      <c r="Z345" s="68">
        <v>5</v>
      </c>
      <c r="AA345" s="385"/>
      <c r="AB345" s="383"/>
      <c r="AC345" s="385"/>
      <c r="AD345" s="384" t="str">
        <f t="shared" si="36"/>
        <v/>
      </c>
      <c r="AE345" s="383"/>
      <c r="AF345" s="302" t="str">
        <f t="shared" si="37"/>
        <v/>
      </c>
      <c r="AG345" s="383"/>
      <c r="AH345" s="302" t="str">
        <f t="shared" si="38"/>
        <v/>
      </c>
      <c r="AI345" s="315" t="str">
        <f t="shared" si="39"/>
        <v/>
      </c>
      <c r="AJ345" s="69" t="str">
        <f>IFERROR(IF(AND(AD344="Probabilidad",AD345="Probabilidad"),(AJ344-(+AJ344*AI345)),IF(AND(AD344="Impacto",AD345="Probabilidad"),(AJ343-(+AJ343*AI345)),IF(AD345="Impacto",AJ344,""))),"")</f>
        <v/>
      </c>
      <c r="AK345" s="69" t="str">
        <f>IFERROR(IF(AND(AD344="Impacto",AD345="Impacto"),(AK344-(+AK344*AI345)),IF(AND(AD344="Probabilidad",AD345="Impacto"),(AK343-(+AK343*AI345)),IF(AD345="Probabilidad",AK344,""))),"")</f>
        <v/>
      </c>
      <c r="AL345" s="19"/>
      <c r="AM345" s="19"/>
      <c r="AN345" s="19"/>
      <c r="AO345" s="952"/>
      <c r="AP345" s="952"/>
      <c r="AQ345" s="968"/>
      <c r="AR345" s="952"/>
      <c r="AS345" s="952"/>
      <c r="AT345" s="968"/>
      <c r="AU345" s="968"/>
      <c r="AV345" s="968"/>
      <c r="AW345" s="803"/>
      <c r="AX345" s="805"/>
      <c r="AY345" s="805"/>
      <c r="AZ345" s="805"/>
      <c r="BA345" s="805"/>
      <c r="BB345" s="1137"/>
      <c r="BC345" s="805"/>
      <c r="BD345" s="852"/>
      <c r="BE345" s="1020"/>
      <c r="BF345" s="1020"/>
      <c r="BG345" s="971"/>
      <c r="BH345" s="1020"/>
      <c r="BI345" s="1020"/>
      <c r="BJ345" s="805"/>
      <c r="BK345" s="805"/>
      <c r="BL345" s="1026"/>
    </row>
    <row r="346" spans="1:64" ht="15.75" thickBot="1" x14ac:dyDescent="0.3">
      <c r="A346" s="1181"/>
      <c r="B346" s="1183"/>
      <c r="C346" s="1062"/>
      <c r="D346" s="1014"/>
      <c r="E346" s="947"/>
      <c r="F346" s="1017"/>
      <c r="G346" s="960"/>
      <c r="H346" s="847"/>
      <c r="I346" s="1045"/>
      <c r="J346" s="984"/>
      <c r="K346" s="1003"/>
      <c r="L346" s="960"/>
      <c r="M346" s="960"/>
      <c r="N346" s="806"/>
      <c r="O346" s="972"/>
      <c r="P346" s="847"/>
      <c r="Q346" s="956"/>
      <c r="R346" s="847"/>
      <c r="S346" s="956"/>
      <c r="T346" s="847"/>
      <c r="U346" s="956"/>
      <c r="V346" s="959"/>
      <c r="W346" s="956"/>
      <c r="X346" s="956"/>
      <c r="Y346" s="969"/>
      <c r="Z346" s="60">
        <v>6</v>
      </c>
      <c r="AA346" s="387"/>
      <c r="AB346" s="388"/>
      <c r="AC346" s="387"/>
      <c r="AD346" s="391" t="str">
        <f t="shared" si="36"/>
        <v/>
      </c>
      <c r="AE346" s="388"/>
      <c r="AF346" s="303" t="str">
        <f t="shared" si="37"/>
        <v/>
      </c>
      <c r="AG346" s="388"/>
      <c r="AH346" s="303" t="str">
        <f t="shared" si="38"/>
        <v/>
      </c>
      <c r="AI346" s="61" t="str">
        <f t="shared" si="39"/>
        <v/>
      </c>
      <c r="AJ346" s="63" t="str">
        <f>IFERROR(IF(AND(AD345="Probabilidad",AD346="Probabilidad"),(AJ345-(+AJ345*AI346)),IF(AND(AD345="Impacto",AD346="Probabilidad"),(AJ344-(+AJ344*AI346)),IF(AD346="Impacto",AJ345,""))),"")</f>
        <v/>
      </c>
      <c r="AK346" s="63" t="str">
        <f>IFERROR(IF(AND(AD345="Impacto",AD346="Impacto"),(AK345-(+AK345*AI346)),IF(AND(AD345="Probabilidad",AD346="Impacto"),(AK344-(+AK344*AI346)),IF(AD346="Probabilidad",AK345,""))),"")</f>
        <v/>
      </c>
      <c r="AL346" s="20"/>
      <c r="AM346" s="20"/>
      <c r="AN346" s="20"/>
      <c r="AO346" s="953"/>
      <c r="AP346" s="953"/>
      <c r="AQ346" s="969"/>
      <c r="AR346" s="953"/>
      <c r="AS346" s="953"/>
      <c r="AT346" s="969"/>
      <c r="AU346" s="969"/>
      <c r="AV346" s="969"/>
      <c r="AW346" s="847"/>
      <c r="AX346" s="806"/>
      <c r="AY346" s="806"/>
      <c r="AZ346" s="806"/>
      <c r="BA346" s="806"/>
      <c r="BB346" s="1138"/>
      <c r="BC346" s="806"/>
      <c r="BD346" s="960"/>
      <c r="BE346" s="1021"/>
      <c r="BF346" s="1021"/>
      <c r="BG346" s="972"/>
      <c r="BH346" s="1021"/>
      <c r="BI346" s="1021"/>
      <c r="BJ346" s="806"/>
      <c r="BK346" s="806"/>
      <c r="BL346" s="1027"/>
    </row>
    <row r="347" spans="1:64" ht="76.5" customHeight="1" thickBot="1" x14ac:dyDescent="0.3">
      <c r="A347" s="1181"/>
      <c r="B347" s="1183"/>
      <c r="C347" s="1062"/>
      <c r="D347" s="1012" t="s">
        <v>840</v>
      </c>
      <c r="E347" s="945" t="s">
        <v>128</v>
      </c>
      <c r="F347" s="1015">
        <v>13</v>
      </c>
      <c r="G347" s="851" t="s">
        <v>1127</v>
      </c>
      <c r="H347" s="802" t="s">
        <v>98</v>
      </c>
      <c r="I347" s="1043" t="s">
        <v>1704</v>
      </c>
      <c r="J347" s="982" t="s">
        <v>16</v>
      </c>
      <c r="K347" s="1001" t="str">
        <f>CONCATENATE(" *",[27]Árbol_G!C484," *",[27]Árbol_G!E484," *",[27]Árbol_G!G484)</f>
        <v xml:space="preserve"> * * *</v>
      </c>
      <c r="L347" s="851" t="s">
        <v>1128</v>
      </c>
      <c r="M347" s="851" t="s">
        <v>1129</v>
      </c>
      <c r="N347" s="804"/>
      <c r="O347" s="970"/>
      <c r="P347" s="802" t="s">
        <v>72</v>
      </c>
      <c r="Q347" s="954">
        <f>IF(P347="Muy Alta",100%,IF(P347="Alta",80%,IF(P347="Media",60%,IF(P347="Baja",40%,IF(P347="Muy Baja",20%,"")))))</f>
        <v>0.8</v>
      </c>
      <c r="R347" s="802" t="s">
        <v>74</v>
      </c>
      <c r="S347" s="954">
        <f>IF(R347="Catastrófico",100%,IF(R347="Mayor",80%,IF(R347="Moderado",60%,IF(R347="Menor",40%,IF(R347="Leve",20%,"")))))</f>
        <v>0.2</v>
      </c>
      <c r="T347" s="802" t="s">
        <v>10</v>
      </c>
      <c r="U347" s="954">
        <f>IF(T347="Catastrófico",100%,IF(T347="Mayor",80%,IF(T347="Moderado",60%,IF(T347="Menor",40%,IF(T347="Leve",20%,"")))))</f>
        <v>0.6</v>
      </c>
      <c r="V347" s="957" t="str">
        <f>IF(W347=100%,"Catastrófico",IF(W347=80%,"Mayor",IF(W347=60%,"Moderado",IF(W347=40%,"Menor",IF(W347=20%,"Leve","")))))</f>
        <v>Moderado</v>
      </c>
      <c r="W347" s="954">
        <f>IF(AND(S347="",U347=""),"",MAX(S347,U347))</f>
        <v>0.6</v>
      </c>
      <c r="X347" s="954" t="str">
        <f>CONCATENATE(P347,V347)</f>
        <v>AltaModerado</v>
      </c>
      <c r="Y347" s="967" t="str">
        <f>IF(X347="Muy AltaLeve","Alto",IF(X347="Muy AltaMenor","Alto",IF(X347="Muy AltaModerado","Alto",IF(X347="Muy AltaMayor","Alto",IF(X347="Muy AltaCatastrófico","Extremo",IF(X347="AltaLeve","Moderado",IF(X347="AltaMenor","Moderado",IF(X347="AltaModerado","Alto",IF(X347="AltaMayor","Alto",IF(X347="AltaCatastrófico","Extremo",IF(X347="MediaLeve","Moderado",IF(X347="MediaMenor","Moderado",IF(X347="MediaModerado","Moderado",IF(X347="MediaMayor","Alto",IF(X347="MediaCatastrófico","Extremo",IF(X347="BajaLeve","Bajo",IF(X347="BajaMenor","Moderado",IF(X347="BajaModerado","Moderado",IF(X347="BajaMayor","Alto",IF(X347="BajaCatastrófico","Extremo",IF(X347="Muy BajaLeve","Bajo",IF(X347="Muy BajaMenor","Bajo",IF(X347="Muy BajaModerado","Moderado",IF(X347="Muy BajaMayor","Alto",IF(X347="Muy BajaCatastrófico","Extremo","")))))))))))))))))))))))))</f>
        <v>Alto</v>
      </c>
      <c r="Z347" s="58">
        <v>1</v>
      </c>
      <c r="AA347" s="62" t="s">
        <v>1130</v>
      </c>
      <c r="AB347" s="381" t="s">
        <v>165</v>
      </c>
      <c r="AC347" s="385" t="s">
        <v>921</v>
      </c>
      <c r="AD347" s="382" t="str">
        <f t="shared" si="36"/>
        <v>Probabilidad</v>
      </c>
      <c r="AE347" s="381" t="s">
        <v>902</v>
      </c>
      <c r="AF347" s="301">
        <f t="shared" si="37"/>
        <v>0.25</v>
      </c>
      <c r="AG347" s="381" t="s">
        <v>65</v>
      </c>
      <c r="AH347" s="301">
        <f t="shared" si="38"/>
        <v>0.25</v>
      </c>
      <c r="AI347" s="300">
        <f t="shared" si="39"/>
        <v>0.5</v>
      </c>
      <c r="AJ347" s="59">
        <f>IFERROR(IF(AD347="Probabilidad",(Q347-(+Q347*AI347)),IF(AD347="Impacto",Q347,"")),"")</f>
        <v>0.4</v>
      </c>
      <c r="AK347" s="59">
        <f>IFERROR(IF(AD347="Impacto",(W347-(+W347*AI347)),IF(AD347="Probabilidad",W347,"")),"")</f>
        <v>0.6</v>
      </c>
      <c r="AL347" s="10" t="s">
        <v>66</v>
      </c>
      <c r="AM347" s="10" t="s">
        <v>67</v>
      </c>
      <c r="AN347" s="10" t="s">
        <v>80</v>
      </c>
      <c r="AO347" s="951">
        <f>Q347</f>
        <v>0.8</v>
      </c>
      <c r="AP347" s="951">
        <f>IF(AJ347="","",MIN(AJ347:AJ352))</f>
        <v>0.24</v>
      </c>
      <c r="AQ347" s="967" t="str">
        <f>IFERROR(IF(AP347="","",IF(AP347&lt;=0.2,"Muy Baja",IF(AP347&lt;=0.4,"Baja",IF(AP347&lt;=0.6,"Media",IF(AP347&lt;=0.8,"Alta","Muy Alta"))))),"")</f>
        <v>Baja</v>
      </c>
      <c r="AR347" s="951">
        <f>W347</f>
        <v>0.6</v>
      </c>
      <c r="AS347" s="951">
        <f>IF(AK347="","",MIN(AK347:AK352))</f>
        <v>0.44999999999999996</v>
      </c>
      <c r="AT347" s="967" t="str">
        <f>IFERROR(IF(AS347="","",IF(AS347&lt;=0.2,"Leve",IF(AS347&lt;=0.4,"Menor",IF(AS347&lt;=0.6,"Moderado",IF(AS347&lt;=0.8,"Mayor","Catastrófico"))))),"")</f>
        <v>Moderado</v>
      </c>
      <c r="AU347" s="967" t="str">
        <f>Y347</f>
        <v>Alto</v>
      </c>
      <c r="AV347" s="967" t="str">
        <f>IFERROR(IF(OR(AND(AQ347="Muy Baja",AT347="Leve"),AND(AQ347="Muy Baja",AT347="Menor"),AND(AQ347="Baja",AT347="Leve")),"Bajo",IF(OR(AND(AQ347="Muy baja",AT347="Moderado"),AND(AQ347="Baja",AT347="Menor"),AND(AQ347="Baja",AT347="Moderado"),AND(AQ347="Media",AT347="Leve"),AND(AQ347="Media",AT347="Menor"),AND(AQ347="Media",AT347="Moderado"),AND(AQ347="Alta",AT347="Leve"),AND(AQ347="Alta",AT347="Menor")),"Moderado",IF(OR(AND(AQ347="Muy Baja",AT347="Mayor"),AND(AQ347="Baja",AT347="Mayor"),AND(AQ347="Media",AT347="Mayor"),AND(AQ347="Alta",AT347="Moderado"),AND(AQ347="Alta",AT347="Mayor"),AND(AQ347="Muy Alta",AT347="Leve"),AND(AQ347="Muy Alta",AT347="Menor"),AND(AQ347="Muy Alta",AT347="Moderado"),AND(AQ347="Muy Alta",AT347="Mayor")),"Alto",IF(OR(AND(AQ347="Muy Baja",AT347="Catastrófico"),AND(AQ347="Baja",AT347="Catastrófico"),AND(AQ347="Media",AT347="Catastrófico"),AND(AQ347="Alta",AT347="Catastrófico"),AND(AQ347="Muy Alta",AT347="Catastrófico")),"Extremo","")))),"")</f>
        <v>Moderado</v>
      </c>
      <c r="AW347" s="802" t="s">
        <v>167</v>
      </c>
      <c r="AX347" s="804" t="s">
        <v>1679</v>
      </c>
      <c r="AY347" s="804" t="s">
        <v>1689</v>
      </c>
      <c r="AZ347" s="804" t="s">
        <v>1068</v>
      </c>
      <c r="BA347" s="804" t="s">
        <v>1069</v>
      </c>
      <c r="BB347" s="1136" t="s">
        <v>1583</v>
      </c>
      <c r="BC347" s="855"/>
      <c r="BD347" s="855"/>
      <c r="BE347" s="1039"/>
      <c r="BF347" s="1039"/>
      <c r="BG347" s="1039"/>
      <c r="BH347" s="1039"/>
      <c r="BI347" s="1039"/>
      <c r="BJ347" s="861"/>
      <c r="BK347" s="861"/>
      <c r="BL347" s="1025"/>
    </row>
    <row r="348" spans="1:64" ht="90.75" thickBot="1" x14ac:dyDescent="0.3">
      <c r="A348" s="1181"/>
      <c r="B348" s="1183"/>
      <c r="C348" s="1062"/>
      <c r="D348" s="1013"/>
      <c r="E348" s="946"/>
      <c r="F348" s="1016"/>
      <c r="G348" s="852"/>
      <c r="H348" s="803"/>
      <c r="I348" s="1044"/>
      <c r="J348" s="983"/>
      <c r="K348" s="1002"/>
      <c r="L348" s="852"/>
      <c r="M348" s="852"/>
      <c r="N348" s="805"/>
      <c r="O348" s="971"/>
      <c r="P348" s="803"/>
      <c r="Q348" s="955"/>
      <c r="R348" s="803"/>
      <c r="S348" s="955"/>
      <c r="T348" s="803"/>
      <c r="U348" s="955"/>
      <c r="V348" s="958"/>
      <c r="W348" s="955"/>
      <c r="X348" s="955"/>
      <c r="Y348" s="968"/>
      <c r="Z348" s="68">
        <v>2</v>
      </c>
      <c r="AA348" s="62" t="s">
        <v>855</v>
      </c>
      <c r="AB348" s="383" t="s">
        <v>165</v>
      </c>
      <c r="AC348" s="385" t="s">
        <v>1121</v>
      </c>
      <c r="AD348" s="384" t="str">
        <f t="shared" si="36"/>
        <v>Probabilidad</v>
      </c>
      <c r="AE348" s="383" t="s">
        <v>907</v>
      </c>
      <c r="AF348" s="302">
        <f t="shared" si="37"/>
        <v>0.15</v>
      </c>
      <c r="AG348" s="383" t="s">
        <v>65</v>
      </c>
      <c r="AH348" s="302">
        <f t="shared" si="38"/>
        <v>0.25</v>
      </c>
      <c r="AI348" s="315">
        <f t="shared" si="39"/>
        <v>0.4</v>
      </c>
      <c r="AJ348" s="69">
        <f>IFERROR(IF(AND(AD347="Probabilidad",AD348="Probabilidad"),(AJ347-(+AJ347*AI348)),IF(AD348="Probabilidad",(Q347-(+Q347*AI348)),IF(AD348="Impacto",AJ347,""))),"")</f>
        <v>0.24</v>
      </c>
      <c r="AK348" s="69">
        <f>IFERROR(IF(AND(AD347="Impacto",AD348="Impacto"),(AK347-(+AK347*AI348)),IF(AD348="Impacto",(W347-(W347*AI348)),IF(AD348="Probabilidad",AK347,""))),"")</f>
        <v>0.6</v>
      </c>
      <c r="AL348" s="10" t="s">
        <v>66</v>
      </c>
      <c r="AM348" s="10" t="s">
        <v>67</v>
      </c>
      <c r="AN348" s="10" t="s">
        <v>80</v>
      </c>
      <c r="AO348" s="952"/>
      <c r="AP348" s="952"/>
      <c r="AQ348" s="968"/>
      <c r="AR348" s="952"/>
      <c r="AS348" s="952"/>
      <c r="AT348" s="968"/>
      <c r="AU348" s="968"/>
      <c r="AV348" s="968"/>
      <c r="AW348" s="803"/>
      <c r="AX348" s="805"/>
      <c r="AY348" s="805"/>
      <c r="AZ348" s="805"/>
      <c r="BA348" s="805"/>
      <c r="BB348" s="1137"/>
      <c r="BC348" s="852"/>
      <c r="BD348" s="852"/>
      <c r="BE348" s="1020"/>
      <c r="BF348" s="1020"/>
      <c r="BG348" s="1020"/>
      <c r="BH348" s="1020"/>
      <c r="BI348" s="1020"/>
      <c r="BJ348" s="805"/>
      <c r="BK348" s="805"/>
      <c r="BL348" s="1026"/>
    </row>
    <row r="349" spans="1:64" ht="90" x14ac:dyDescent="0.25">
      <c r="A349" s="1181"/>
      <c r="B349" s="1183"/>
      <c r="C349" s="1062"/>
      <c r="D349" s="1013"/>
      <c r="E349" s="946"/>
      <c r="F349" s="1016"/>
      <c r="G349" s="852"/>
      <c r="H349" s="803"/>
      <c r="I349" s="1044"/>
      <c r="J349" s="983"/>
      <c r="K349" s="1002"/>
      <c r="L349" s="852"/>
      <c r="M349" s="852"/>
      <c r="N349" s="805"/>
      <c r="O349" s="971"/>
      <c r="P349" s="803"/>
      <c r="Q349" s="955"/>
      <c r="R349" s="803"/>
      <c r="S349" s="955"/>
      <c r="T349" s="803"/>
      <c r="U349" s="955"/>
      <c r="V349" s="958"/>
      <c r="W349" s="955"/>
      <c r="X349" s="955"/>
      <c r="Y349" s="968"/>
      <c r="Z349" s="68">
        <v>3</v>
      </c>
      <c r="AA349" s="385" t="s">
        <v>1103</v>
      </c>
      <c r="AB349" s="383" t="s">
        <v>170</v>
      </c>
      <c r="AC349" s="385" t="s">
        <v>1121</v>
      </c>
      <c r="AD349" s="384" t="str">
        <f t="shared" si="36"/>
        <v>Impacto</v>
      </c>
      <c r="AE349" s="383" t="s">
        <v>908</v>
      </c>
      <c r="AF349" s="302">
        <f t="shared" si="37"/>
        <v>0.1</v>
      </c>
      <c r="AG349" s="383" t="s">
        <v>903</v>
      </c>
      <c r="AH349" s="302">
        <f t="shared" si="38"/>
        <v>0.15</v>
      </c>
      <c r="AI349" s="315">
        <f t="shared" si="39"/>
        <v>0.25</v>
      </c>
      <c r="AJ349" s="69">
        <f>IFERROR(IF(AND(AD348="Probabilidad",AD349="Probabilidad"),(AJ348-(+AJ348*AI349)),IF(AND(AD348="Impacto",AD349="Probabilidad"),(AJ347-(+AJ347*AI349)),IF(AD349="Impacto",AJ348,""))),"")</f>
        <v>0.24</v>
      </c>
      <c r="AK349" s="69">
        <f>IFERROR(IF(AND(AD348="Impacto",AD349="Impacto"),(AK348-(+AK348*AI349)),IF(AND(AD348="Probabilidad",AD349="Impacto"),(AK347-(+AK347*AI349)),IF(AD349="Probabilidad",AK348,""))),"")</f>
        <v>0.44999999999999996</v>
      </c>
      <c r="AL349" s="10" t="s">
        <v>66</v>
      </c>
      <c r="AM349" s="10" t="s">
        <v>67</v>
      </c>
      <c r="AN349" s="10" t="s">
        <v>80</v>
      </c>
      <c r="AO349" s="952"/>
      <c r="AP349" s="952"/>
      <c r="AQ349" s="968"/>
      <c r="AR349" s="952"/>
      <c r="AS349" s="952"/>
      <c r="AT349" s="968"/>
      <c r="AU349" s="968"/>
      <c r="AV349" s="968"/>
      <c r="AW349" s="803"/>
      <c r="AX349" s="805"/>
      <c r="AY349" s="805"/>
      <c r="AZ349" s="805"/>
      <c r="BA349" s="805"/>
      <c r="BB349" s="1137"/>
      <c r="BC349" s="852"/>
      <c r="BD349" s="852"/>
      <c r="BE349" s="1020"/>
      <c r="BF349" s="1020"/>
      <c r="BG349" s="1020"/>
      <c r="BH349" s="1020"/>
      <c r="BI349" s="1020"/>
      <c r="BJ349" s="805"/>
      <c r="BK349" s="805"/>
      <c r="BL349" s="1026"/>
    </row>
    <row r="350" spans="1:64" x14ac:dyDescent="0.25">
      <c r="A350" s="1181"/>
      <c r="B350" s="1183"/>
      <c r="C350" s="1062"/>
      <c r="D350" s="1013"/>
      <c r="E350" s="946"/>
      <c r="F350" s="1016"/>
      <c r="G350" s="852"/>
      <c r="H350" s="803"/>
      <c r="I350" s="1044"/>
      <c r="J350" s="983"/>
      <c r="K350" s="1002"/>
      <c r="L350" s="852"/>
      <c r="M350" s="852"/>
      <c r="N350" s="805"/>
      <c r="O350" s="971"/>
      <c r="P350" s="803"/>
      <c r="Q350" s="955"/>
      <c r="R350" s="803"/>
      <c r="S350" s="955"/>
      <c r="T350" s="803"/>
      <c r="U350" s="955"/>
      <c r="V350" s="958"/>
      <c r="W350" s="955"/>
      <c r="X350" s="955"/>
      <c r="Y350" s="968"/>
      <c r="Z350" s="68">
        <v>4</v>
      </c>
      <c r="AA350" s="385"/>
      <c r="AB350" s="383"/>
      <c r="AC350" s="385"/>
      <c r="AD350" s="384" t="str">
        <f t="shared" si="36"/>
        <v/>
      </c>
      <c r="AE350" s="383"/>
      <c r="AF350" s="302" t="str">
        <f t="shared" si="37"/>
        <v/>
      </c>
      <c r="AG350" s="383"/>
      <c r="AH350" s="302" t="str">
        <f t="shared" si="38"/>
        <v/>
      </c>
      <c r="AI350" s="315" t="str">
        <f t="shared" si="39"/>
        <v/>
      </c>
      <c r="AJ350" s="69" t="str">
        <f>IFERROR(IF(AND(AD349="Probabilidad",AD350="Probabilidad"),(AJ349-(+AJ349*AI350)),IF(AND(AD349="Impacto",AD350="Probabilidad"),(AJ348-(+AJ348*AI350)),IF(AD350="Impacto",AJ349,""))),"")</f>
        <v/>
      </c>
      <c r="AK350" s="69" t="str">
        <f>IFERROR(IF(AND(AD349="Impacto",AD350="Impacto"),(AK349-(+AK349*AI350)),IF(AND(AD349="Probabilidad",AD350="Impacto"),(AK348-(+AK348*AI350)),IF(AD350="Probabilidad",AK349,""))),"")</f>
        <v/>
      </c>
      <c r="AL350" s="19"/>
      <c r="AM350" s="19"/>
      <c r="AN350" s="19"/>
      <c r="AO350" s="952"/>
      <c r="AP350" s="952"/>
      <c r="AQ350" s="968"/>
      <c r="AR350" s="952"/>
      <c r="AS350" s="952"/>
      <c r="AT350" s="968"/>
      <c r="AU350" s="968"/>
      <c r="AV350" s="968"/>
      <c r="AW350" s="803"/>
      <c r="AX350" s="805"/>
      <c r="AY350" s="805"/>
      <c r="AZ350" s="805"/>
      <c r="BA350" s="805"/>
      <c r="BB350" s="1137"/>
      <c r="BC350" s="852"/>
      <c r="BD350" s="852"/>
      <c r="BE350" s="1020"/>
      <c r="BF350" s="1020"/>
      <c r="BG350" s="1020"/>
      <c r="BH350" s="1020"/>
      <c r="BI350" s="1020"/>
      <c r="BJ350" s="805"/>
      <c r="BK350" s="805"/>
      <c r="BL350" s="1026"/>
    </row>
    <row r="351" spans="1:64" x14ac:dyDescent="0.25">
      <c r="A351" s="1181"/>
      <c r="B351" s="1183"/>
      <c r="C351" s="1062"/>
      <c r="D351" s="1013"/>
      <c r="E351" s="946"/>
      <c r="F351" s="1016"/>
      <c r="G351" s="852"/>
      <c r="H351" s="803"/>
      <c r="I351" s="1044"/>
      <c r="J351" s="983"/>
      <c r="K351" s="1002"/>
      <c r="L351" s="852"/>
      <c r="M351" s="852"/>
      <c r="N351" s="805"/>
      <c r="O351" s="971"/>
      <c r="P351" s="803"/>
      <c r="Q351" s="955"/>
      <c r="R351" s="803"/>
      <c r="S351" s="955"/>
      <c r="T351" s="803"/>
      <c r="U351" s="955"/>
      <c r="V351" s="958"/>
      <c r="W351" s="955"/>
      <c r="X351" s="955"/>
      <c r="Y351" s="968"/>
      <c r="Z351" s="68">
        <v>5</v>
      </c>
      <c r="AA351" s="385"/>
      <c r="AB351" s="383"/>
      <c r="AC351" s="385"/>
      <c r="AD351" s="384" t="str">
        <f t="shared" si="36"/>
        <v/>
      </c>
      <c r="AE351" s="383"/>
      <c r="AF351" s="302" t="str">
        <f t="shared" si="37"/>
        <v/>
      </c>
      <c r="AG351" s="383"/>
      <c r="AH351" s="302" t="str">
        <f t="shared" si="38"/>
        <v/>
      </c>
      <c r="AI351" s="315" t="str">
        <f t="shared" si="39"/>
        <v/>
      </c>
      <c r="AJ351" s="69" t="str">
        <f>IFERROR(IF(AND(AD350="Probabilidad",AD351="Probabilidad"),(AJ350-(+AJ350*AI351)),IF(AND(AD350="Impacto",AD351="Probabilidad"),(AJ349-(+AJ349*AI351)),IF(AD351="Impacto",AJ350,""))),"")</f>
        <v/>
      </c>
      <c r="AK351" s="69" t="str">
        <f>IFERROR(IF(AND(AD350="Impacto",AD351="Impacto"),(AK350-(+AK350*AI351)),IF(AND(AD350="Probabilidad",AD351="Impacto"),(AK349-(+AK349*AI351)),IF(AD351="Probabilidad",AK350,""))),"")</f>
        <v/>
      </c>
      <c r="AL351" s="19"/>
      <c r="AM351" s="19"/>
      <c r="AN351" s="19"/>
      <c r="AO351" s="952"/>
      <c r="AP351" s="952"/>
      <c r="AQ351" s="968"/>
      <c r="AR351" s="952"/>
      <c r="AS351" s="952"/>
      <c r="AT351" s="968"/>
      <c r="AU351" s="968"/>
      <c r="AV351" s="968"/>
      <c r="AW351" s="803"/>
      <c r="AX351" s="805"/>
      <c r="AY351" s="805"/>
      <c r="AZ351" s="805"/>
      <c r="BA351" s="805"/>
      <c r="BB351" s="1137"/>
      <c r="BC351" s="852"/>
      <c r="BD351" s="852"/>
      <c r="BE351" s="1020"/>
      <c r="BF351" s="1020"/>
      <c r="BG351" s="1020"/>
      <c r="BH351" s="1020"/>
      <c r="BI351" s="1020"/>
      <c r="BJ351" s="805"/>
      <c r="BK351" s="805"/>
      <c r="BL351" s="1026"/>
    </row>
    <row r="352" spans="1:64" ht="15.75" thickBot="1" x14ac:dyDescent="0.3">
      <c r="A352" s="1181"/>
      <c r="B352" s="1183"/>
      <c r="C352" s="1062"/>
      <c r="D352" s="1014"/>
      <c r="E352" s="947"/>
      <c r="F352" s="1017"/>
      <c r="G352" s="960"/>
      <c r="H352" s="847"/>
      <c r="I352" s="1045"/>
      <c r="J352" s="984"/>
      <c r="K352" s="1003"/>
      <c r="L352" s="960"/>
      <c r="M352" s="960"/>
      <c r="N352" s="806"/>
      <c r="O352" s="972"/>
      <c r="P352" s="847"/>
      <c r="Q352" s="956"/>
      <c r="R352" s="847"/>
      <c r="S352" s="956"/>
      <c r="T352" s="847"/>
      <c r="U352" s="956"/>
      <c r="V352" s="959"/>
      <c r="W352" s="956"/>
      <c r="X352" s="956"/>
      <c r="Y352" s="969"/>
      <c r="Z352" s="60">
        <v>6</v>
      </c>
      <c r="AA352" s="387"/>
      <c r="AB352" s="388"/>
      <c r="AC352" s="387"/>
      <c r="AD352" s="391" t="str">
        <f t="shared" si="36"/>
        <v/>
      </c>
      <c r="AE352" s="388"/>
      <c r="AF352" s="303" t="str">
        <f t="shared" si="37"/>
        <v/>
      </c>
      <c r="AG352" s="388"/>
      <c r="AH352" s="303" t="str">
        <f t="shared" si="38"/>
        <v/>
      </c>
      <c r="AI352" s="61" t="str">
        <f t="shared" si="39"/>
        <v/>
      </c>
      <c r="AJ352" s="63" t="str">
        <f>IFERROR(IF(AND(AD351="Probabilidad",AD352="Probabilidad"),(AJ351-(+AJ351*AI352)),IF(AND(AD351="Impacto",AD352="Probabilidad"),(AJ350-(+AJ350*AI352)),IF(AD352="Impacto",AJ351,""))),"")</f>
        <v/>
      </c>
      <c r="AK352" s="63" t="str">
        <f>IFERROR(IF(AND(AD351="Impacto",AD352="Impacto"),(AK351-(+AK351*AI352)),IF(AND(AD351="Probabilidad",AD352="Impacto"),(AK350-(+AK350*AI352)),IF(AD352="Probabilidad",AK351,""))),"")</f>
        <v/>
      </c>
      <c r="AL352" s="20"/>
      <c r="AM352" s="20"/>
      <c r="AN352" s="20"/>
      <c r="AO352" s="953"/>
      <c r="AP352" s="953"/>
      <c r="AQ352" s="969"/>
      <c r="AR352" s="953"/>
      <c r="AS352" s="953"/>
      <c r="AT352" s="969"/>
      <c r="AU352" s="969"/>
      <c r="AV352" s="969"/>
      <c r="AW352" s="847"/>
      <c r="AX352" s="806"/>
      <c r="AY352" s="806"/>
      <c r="AZ352" s="806"/>
      <c r="BA352" s="806"/>
      <c r="BB352" s="1138"/>
      <c r="BC352" s="960"/>
      <c r="BD352" s="960"/>
      <c r="BE352" s="1021"/>
      <c r="BF352" s="1021"/>
      <c r="BG352" s="1021"/>
      <c r="BH352" s="1021"/>
      <c r="BI352" s="1021"/>
      <c r="BJ352" s="806"/>
      <c r="BK352" s="806"/>
      <c r="BL352" s="1027"/>
    </row>
    <row r="353" spans="1:64" ht="76.5" customHeight="1" thickBot="1" x14ac:dyDescent="0.3">
      <c r="A353" s="1181"/>
      <c r="B353" s="1183"/>
      <c r="C353" s="1062"/>
      <c r="D353" s="1012" t="s">
        <v>840</v>
      </c>
      <c r="E353" s="945" t="s">
        <v>128</v>
      </c>
      <c r="F353" s="1015">
        <v>14</v>
      </c>
      <c r="G353" s="851" t="s">
        <v>1127</v>
      </c>
      <c r="H353" s="802" t="s">
        <v>99</v>
      </c>
      <c r="I353" s="1043" t="s">
        <v>1705</v>
      </c>
      <c r="J353" s="982" t="s">
        <v>16</v>
      </c>
      <c r="K353" s="1001" t="str">
        <f>CONCATENATE(" *",[27]Árbol_G!C501," *",[27]Árbol_G!E501," *",[27]Árbol_G!G501)</f>
        <v xml:space="preserve"> * * *</v>
      </c>
      <c r="L353" s="851" t="s">
        <v>1523</v>
      </c>
      <c r="M353" s="851" t="s">
        <v>1132</v>
      </c>
      <c r="N353" s="804"/>
      <c r="O353" s="970"/>
      <c r="P353" s="802" t="s">
        <v>71</v>
      </c>
      <c r="Q353" s="954">
        <f>IF(P353="Muy Alta",100%,IF(P353="Alta",80%,IF(P353="Media",60%,IF(P353="Baja",40%,IF(P353="Muy Baja",20%,"")))))</f>
        <v>0.4</v>
      </c>
      <c r="R353" s="802" t="s">
        <v>74</v>
      </c>
      <c r="S353" s="954">
        <f>IF(R353="Catastrófico",100%,IF(R353="Mayor",80%,IF(R353="Moderado",60%,IF(R353="Menor",40%,IF(R353="Leve",20%,"")))))</f>
        <v>0.2</v>
      </c>
      <c r="T353" s="802" t="s">
        <v>10</v>
      </c>
      <c r="U353" s="954">
        <f>IF(T353="Catastrófico",100%,IF(T353="Mayor",80%,IF(T353="Moderado",60%,IF(T353="Menor",40%,IF(T353="Leve",20%,"")))))</f>
        <v>0.6</v>
      </c>
      <c r="V353" s="957" t="str">
        <f>IF(W353=100%,"Catastrófico",IF(W353=80%,"Mayor",IF(W353=60%,"Moderado",IF(W353=40%,"Menor",IF(W353=20%,"Leve","")))))</f>
        <v>Moderado</v>
      </c>
      <c r="W353" s="954">
        <f>IF(AND(S353="",U353=""),"",MAX(S353,U353))</f>
        <v>0.6</v>
      </c>
      <c r="X353" s="954" t="str">
        <f>CONCATENATE(P353,V353)</f>
        <v>BajaModerado</v>
      </c>
      <c r="Y353" s="967" t="str">
        <f>IF(X353="Muy AltaLeve","Alto",IF(X353="Muy AltaMenor","Alto",IF(X353="Muy AltaModerado","Alto",IF(X353="Muy AltaMayor","Alto",IF(X353="Muy AltaCatastrófico","Extremo",IF(X353="AltaLeve","Moderado",IF(X353="AltaMenor","Moderado",IF(X353="AltaModerado","Alto",IF(X353="AltaMayor","Alto",IF(X353="AltaCatastrófico","Extremo",IF(X353="MediaLeve","Moderado",IF(X353="MediaMenor","Moderado",IF(X353="MediaModerado","Moderado",IF(X353="MediaMayor","Alto",IF(X353="MediaCatastrófico","Extremo",IF(X353="BajaLeve","Bajo",IF(X353="BajaMenor","Moderado",IF(X353="BajaModerado","Moderado",IF(X353="BajaMayor","Alto",IF(X353="BajaCatastrófico","Extremo",IF(X353="Muy BajaLeve","Bajo",IF(X353="Muy BajaMenor","Bajo",IF(X353="Muy BajaModerado","Moderado",IF(X353="Muy BajaMayor","Alto",IF(X353="Muy BajaCatastrófico","Extremo","")))))))))))))))))))))))))</f>
        <v>Moderado</v>
      </c>
      <c r="Z353" s="58">
        <v>1</v>
      </c>
      <c r="AA353" s="62" t="s">
        <v>1130</v>
      </c>
      <c r="AB353" s="381" t="s">
        <v>165</v>
      </c>
      <c r="AC353" s="385" t="s">
        <v>921</v>
      </c>
      <c r="AD353" s="382" t="str">
        <f t="shared" si="36"/>
        <v>Probabilidad</v>
      </c>
      <c r="AE353" s="381" t="s">
        <v>902</v>
      </c>
      <c r="AF353" s="301">
        <f t="shared" si="37"/>
        <v>0.25</v>
      </c>
      <c r="AG353" s="381" t="s">
        <v>65</v>
      </c>
      <c r="AH353" s="301">
        <f t="shared" si="38"/>
        <v>0.25</v>
      </c>
      <c r="AI353" s="300">
        <f t="shared" si="39"/>
        <v>0.5</v>
      </c>
      <c r="AJ353" s="59">
        <f>IFERROR(IF(AD353="Probabilidad",(Q353-(+Q353*AI353)),IF(AD353="Impacto",Q353,"")),"")</f>
        <v>0.2</v>
      </c>
      <c r="AK353" s="59">
        <f>IFERROR(IF(AD353="Impacto",(W353-(+W353*AI353)),IF(AD353="Probabilidad",W353,"")),"")</f>
        <v>0.6</v>
      </c>
      <c r="AL353" s="10" t="s">
        <v>66</v>
      </c>
      <c r="AM353" s="10" t="s">
        <v>67</v>
      </c>
      <c r="AN353" s="10" t="s">
        <v>80</v>
      </c>
      <c r="AO353" s="951">
        <f>Q353</f>
        <v>0.4</v>
      </c>
      <c r="AP353" s="951">
        <f>IF(AJ353="","",MIN(AJ353:AJ358))</f>
        <v>8.3999999999999991E-2</v>
      </c>
      <c r="AQ353" s="967" t="str">
        <f>IFERROR(IF(AP353="","",IF(AP353&lt;=0.2,"Muy Baja",IF(AP353&lt;=0.4,"Baja",IF(AP353&lt;=0.6,"Media",IF(AP353&lt;=0.8,"Alta","Muy Alta"))))),"")</f>
        <v>Muy Baja</v>
      </c>
      <c r="AR353" s="951">
        <f>W353</f>
        <v>0.6</v>
      </c>
      <c r="AS353" s="951">
        <f>IF(AK353="","",MIN(AK353:AK358))</f>
        <v>0.33749999999999997</v>
      </c>
      <c r="AT353" s="967" t="str">
        <f>IFERROR(IF(AS353="","",IF(AS353&lt;=0.2,"Leve",IF(AS353&lt;=0.4,"Menor",IF(AS353&lt;=0.6,"Moderado",IF(AS353&lt;=0.8,"Mayor","Catastrófico"))))),"")</f>
        <v>Menor</v>
      </c>
      <c r="AU353" s="967" t="str">
        <f>Y353</f>
        <v>Moderado</v>
      </c>
      <c r="AV353" s="967" t="str">
        <f>IFERROR(IF(OR(AND(AQ353="Muy Baja",AT353="Leve"),AND(AQ353="Muy Baja",AT353="Menor"),AND(AQ353="Baja",AT353="Leve")),"Bajo",IF(OR(AND(AQ353="Muy baja",AT353="Moderado"),AND(AQ353="Baja",AT353="Menor"),AND(AQ353="Baja",AT353="Moderado"),AND(AQ353="Media",AT353="Leve"),AND(AQ353="Media",AT353="Menor"),AND(AQ353="Media",AT353="Moderado"),AND(AQ353="Alta",AT353="Leve"),AND(AQ353="Alta",AT353="Menor")),"Moderado",IF(OR(AND(AQ353="Muy Baja",AT353="Mayor"),AND(AQ353="Baja",AT353="Mayor"),AND(AQ353="Media",AT353="Mayor"),AND(AQ353="Alta",AT353="Moderado"),AND(AQ353="Alta",AT353="Mayor"),AND(AQ353="Muy Alta",AT353="Leve"),AND(AQ353="Muy Alta",AT353="Menor"),AND(AQ353="Muy Alta",AT353="Moderado"),AND(AQ353="Muy Alta",AT353="Mayor")),"Alto",IF(OR(AND(AQ353="Muy Baja",AT353="Catastrófico"),AND(AQ353="Baja",AT353="Catastrófico"),AND(AQ353="Media",AT353="Catastrófico"),AND(AQ353="Alta",AT353="Catastrófico"),AND(AQ353="Muy Alta",AT353="Catastrófico")),"Extremo","")))),"")</f>
        <v>Bajo</v>
      </c>
      <c r="AW353" s="802" t="s">
        <v>82</v>
      </c>
      <c r="AX353" s="804"/>
      <c r="AY353" s="804"/>
      <c r="AZ353" s="804"/>
      <c r="BA353" s="804"/>
      <c r="BB353" s="1136"/>
      <c r="BC353" s="851"/>
      <c r="BD353" s="851"/>
      <c r="BE353" s="1019"/>
      <c r="BF353" s="1019"/>
      <c r="BG353" s="1019"/>
      <c r="BH353" s="1019"/>
      <c r="BI353" s="1019"/>
      <c r="BJ353" s="804"/>
      <c r="BK353" s="1136"/>
      <c r="BL353" s="1048"/>
    </row>
    <row r="354" spans="1:64" ht="90.75" thickBot="1" x14ac:dyDescent="0.3">
      <c r="A354" s="1181"/>
      <c r="B354" s="1183"/>
      <c r="C354" s="1062"/>
      <c r="D354" s="1013"/>
      <c r="E354" s="946"/>
      <c r="F354" s="1016"/>
      <c r="G354" s="852"/>
      <c r="H354" s="803"/>
      <c r="I354" s="1044"/>
      <c r="J354" s="983"/>
      <c r="K354" s="1002"/>
      <c r="L354" s="852"/>
      <c r="M354" s="852"/>
      <c r="N354" s="805"/>
      <c r="O354" s="971"/>
      <c r="P354" s="803"/>
      <c r="Q354" s="955"/>
      <c r="R354" s="803"/>
      <c r="S354" s="955"/>
      <c r="T354" s="803"/>
      <c r="U354" s="955"/>
      <c r="V354" s="958"/>
      <c r="W354" s="955"/>
      <c r="X354" s="955"/>
      <c r="Y354" s="968"/>
      <c r="Z354" s="68">
        <v>2</v>
      </c>
      <c r="AA354" s="62" t="s">
        <v>1524</v>
      </c>
      <c r="AB354" s="383" t="s">
        <v>165</v>
      </c>
      <c r="AC354" s="385" t="s">
        <v>1121</v>
      </c>
      <c r="AD354" s="384" t="str">
        <f t="shared" si="36"/>
        <v>Probabilidad</v>
      </c>
      <c r="AE354" s="383" t="s">
        <v>907</v>
      </c>
      <c r="AF354" s="302">
        <f t="shared" si="37"/>
        <v>0.15</v>
      </c>
      <c r="AG354" s="383" t="s">
        <v>65</v>
      </c>
      <c r="AH354" s="302">
        <f t="shared" si="38"/>
        <v>0.25</v>
      </c>
      <c r="AI354" s="315">
        <f t="shared" si="39"/>
        <v>0.4</v>
      </c>
      <c r="AJ354" s="69">
        <f>IFERROR(IF(AND(AD353="Probabilidad",AD354="Probabilidad"),(AJ353-(+AJ353*AI354)),IF(AD354="Probabilidad",(Q353-(+Q353*AI354)),IF(AD354="Impacto",AJ353,""))),"")</f>
        <v>0.12</v>
      </c>
      <c r="AK354" s="69">
        <f>IFERROR(IF(AND(AD353="Impacto",AD354="Impacto"),(AK353-(+AK353*AI354)),IF(AD354="Impacto",(W353-(W353*AI354)),IF(AD354="Probabilidad",AK353,""))),"")</f>
        <v>0.6</v>
      </c>
      <c r="AL354" s="10" t="s">
        <v>66</v>
      </c>
      <c r="AM354" s="10" t="s">
        <v>67</v>
      </c>
      <c r="AN354" s="10" t="s">
        <v>80</v>
      </c>
      <c r="AO354" s="952"/>
      <c r="AP354" s="952"/>
      <c r="AQ354" s="968"/>
      <c r="AR354" s="952"/>
      <c r="AS354" s="952"/>
      <c r="AT354" s="968"/>
      <c r="AU354" s="968"/>
      <c r="AV354" s="968"/>
      <c r="AW354" s="803"/>
      <c r="AX354" s="805"/>
      <c r="AY354" s="805"/>
      <c r="AZ354" s="805"/>
      <c r="BA354" s="805"/>
      <c r="BB354" s="1137"/>
      <c r="BC354" s="852"/>
      <c r="BD354" s="852"/>
      <c r="BE354" s="1020"/>
      <c r="BF354" s="1020"/>
      <c r="BG354" s="1020"/>
      <c r="BH354" s="1020"/>
      <c r="BI354" s="1020"/>
      <c r="BJ354" s="805"/>
      <c r="BK354" s="805"/>
      <c r="BL354" s="1041"/>
    </row>
    <row r="355" spans="1:64" ht="135.75" thickBot="1" x14ac:dyDescent="0.3">
      <c r="A355" s="1181"/>
      <c r="B355" s="1183"/>
      <c r="C355" s="1062"/>
      <c r="D355" s="1013"/>
      <c r="E355" s="946"/>
      <c r="F355" s="1016"/>
      <c r="G355" s="852"/>
      <c r="H355" s="803"/>
      <c r="I355" s="1044"/>
      <c r="J355" s="983"/>
      <c r="K355" s="1002"/>
      <c r="L355" s="852"/>
      <c r="M355" s="852"/>
      <c r="N355" s="805"/>
      <c r="O355" s="971"/>
      <c r="P355" s="803"/>
      <c r="Q355" s="955"/>
      <c r="R355" s="803"/>
      <c r="S355" s="955"/>
      <c r="T355" s="803"/>
      <c r="U355" s="955"/>
      <c r="V355" s="958"/>
      <c r="W355" s="955"/>
      <c r="X355" s="955"/>
      <c r="Y355" s="968"/>
      <c r="Z355" s="68">
        <v>3</v>
      </c>
      <c r="AA355" s="385" t="s">
        <v>1525</v>
      </c>
      <c r="AB355" s="383" t="s">
        <v>170</v>
      </c>
      <c r="AC355" s="385" t="s">
        <v>1121</v>
      </c>
      <c r="AD355" s="384" t="str">
        <f t="shared" si="36"/>
        <v>Probabilidad</v>
      </c>
      <c r="AE355" s="383" t="s">
        <v>907</v>
      </c>
      <c r="AF355" s="302">
        <f t="shared" si="37"/>
        <v>0.15</v>
      </c>
      <c r="AG355" s="383" t="s">
        <v>903</v>
      </c>
      <c r="AH355" s="302">
        <f t="shared" si="38"/>
        <v>0.15</v>
      </c>
      <c r="AI355" s="315">
        <f t="shared" si="39"/>
        <v>0.3</v>
      </c>
      <c r="AJ355" s="69">
        <f>IFERROR(IF(AND(AD354="Probabilidad",AD355="Probabilidad"),(AJ354-(+AJ354*AI355)),IF(AND(AD354="Impacto",AD355="Probabilidad"),(AJ353-(+AJ353*AI355)),IF(AD355="Impacto",AJ354,""))),"")</f>
        <v>8.3999999999999991E-2</v>
      </c>
      <c r="AK355" s="69">
        <f>IFERROR(IF(AND(AD354="Impacto",AD355="Impacto"),(AK354-(+AK354*AI355)),IF(AND(AD354="Probabilidad",AD355="Impacto"),(AK353-(+AK353*AI355)),IF(AD355="Probabilidad",AK354,""))),"")</f>
        <v>0.6</v>
      </c>
      <c r="AL355" s="10" t="s">
        <v>66</v>
      </c>
      <c r="AM355" s="10" t="s">
        <v>67</v>
      </c>
      <c r="AN355" s="10" t="s">
        <v>80</v>
      </c>
      <c r="AO355" s="952"/>
      <c r="AP355" s="952"/>
      <c r="AQ355" s="968"/>
      <c r="AR355" s="952"/>
      <c r="AS355" s="952"/>
      <c r="AT355" s="968"/>
      <c r="AU355" s="968"/>
      <c r="AV355" s="968"/>
      <c r="AW355" s="803"/>
      <c r="AX355" s="805"/>
      <c r="AY355" s="805"/>
      <c r="AZ355" s="805"/>
      <c r="BA355" s="805"/>
      <c r="BB355" s="1137"/>
      <c r="BC355" s="852"/>
      <c r="BD355" s="852"/>
      <c r="BE355" s="1020"/>
      <c r="BF355" s="1020"/>
      <c r="BG355" s="1020"/>
      <c r="BH355" s="1020"/>
      <c r="BI355" s="1020"/>
      <c r="BJ355" s="805"/>
      <c r="BK355" s="805"/>
      <c r="BL355" s="1041"/>
    </row>
    <row r="356" spans="1:64" ht="105.75" thickBot="1" x14ac:dyDescent="0.3">
      <c r="A356" s="1181"/>
      <c r="B356" s="1183"/>
      <c r="C356" s="1062"/>
      <c r="D356" s="1013"/>
      <c r="E356" s="946"/>
      <c r="F356" s="1016"/>
      <c r="G356" s="852"/>
      <c r="H356" s="803"/>
      <c r="I356" s="1044"/>
      <c r="J356" s="983"/>
      <c r="K356" s="1002"/>
      <c r="L356" s="852"/>
      <c r="M356" s="852"/>
      <c r="N356" s="805"/>
      <c r="O356" s="971"/>
      <c r="P356" s="803"/>
      <c r="Q356" s="955"/>
      <c r="R356" s="803"/>
      <c r="S356" s="955"/>
      <c r="T356" s="803"/>
      <c r="U356" s="955"/>
      <c r="V356" s="958"/>
      <c r="W356" s="955"/>
      <c r="X356" s="955"/>
      <c r="Y356" s="968"/>
      <c r="Z356" s="68">
        <v>4</v>
      </c>
      <c r="AA356" s="385" t="s">
        <v>1133</v>
      </c>
      <c r="AB356" s="383" t="s">
        <v>170</v>
      </c>
      <c r="AC356" s="385" t="s">
        <v>1121</v>
      </c>
      <c r="AD356" s="384" t="str">
        <f t="shared" si="36"/>
        <v>Impacto</v>
      </c>
      <c r="AE356" s="383" t="s">
        <v>908</v>
      </c>
      <c r="AF356" s="302">
        <f t="shared" si="37"/>
        <v>0.1</v>
      </c>
      <c r="AG356" s="383" t="s">
        <v>903</v>
      </c>
      <c r="AH356" s="302">
        <f t="shared" si="38"/>
        <v>0.15</v>
      </c>
      <c r="AI356" s="315">
        <f t="shared" si="39"/>
        <v>0.25</v>
      </c>
      <c r="AJ356" s="69">
        <f>IFERROR(IF(AND(AD355="Probabilidad",AD356="Probabilidad"),(AJ355-(+AJ355*AI356)),IF(AND(AD355="Impacto",AD356="Probabilidad"),(AJ354-(+AJ354*AI356)),IF(AD356="Impacto",AJ355,""))),"")</f>
        <v>8.3999999999999991E-2</v>
      </c>
      <c r="AK356" s="69">
        <f>IFERROR(IF(AND(AD355="Impacto",AD356="Impacto"),(AK355-(+AK355*AI356)),IF(AND(AD355="Probabilidad",AD356="Impacto"),(AK354-(+AK354*AI356)),IF(AD356="Probabilidad",AK355,""))),"")</f>
        <v>0.44999999999999996</v>
      </c>
      <c r="AL356" s="10" t="s">
        <v>66</v>
      </c>
      <c r="AM356" s="10" t="s">
        <v>67</v>
      </c>
      <c r="AN356" s="10" t="s">
        <v>80</v>
      </c>
      <c r="AO356" s="952"/>
      <c r="AP356" s="952"/>
      <c r="AQ356" s="968"/>
      <c r="AR356" s="952"/>
      <c r="AS356" s="952"/>
      <c r="AT356" s="968"/>
      <c r="AU356" s="968"/>
      <c r="AV356" s="968"/>
      <c r="AW356" s="803"/>
      <c r="AX356" s="805"/>
      <c r="AY356" s="805"/>
      <c r="AZ356" s="805"/>
      <c r="BA356" s="805"/>
      <c r="BB356" s="1137"/>
      <c r="BC356" s="852"/>
      <c r="BD356" s="852"/>
      <c r="BE356" s="1020"/>
      <c r="BF356" s="1020"/>
      <c r="BG356" s="1020"/>
      <c r="BH356" s="1020"/>
      <c r="BI356" s="1020"/>
      <c r="BJ356" s="805"/>
      <c r="BK356" s="805"/>
      <c r="BL356" s="1041"/>
    </row>
    <row r="357" spans="1:64" ht="90" x14ac:dyDescent="0.25">
      <c r="A357" s="1181"/>
      <c r="B357" s="1183"/>
      <c r="C357" s="1062"/>
      <c r="D357" s="1013"/>
      <c r="E357" s="946"/>
      <c r="F357" s="1016"/>
      <c r="G357" s="852"/>
      <c r="H357" s="803"/>
      <c r="I357" s="1044"/>
      <c r="J357" s="983"/>
      <c r="K357" s="1002"/>
      <c r="L357" s="852"/>
      <c r="M357" s="852"/>
      <c r="N357" s="805"/>
      <c r="O357" s="971"/>
      <c r="P357" s="803"/>
      <c r="Q357" s="955"/>
      <c r="R357" s="803"/>
      <c r="S357" s="955"/>
      <c r="T357" s="803"/>
      <c r="U357" s="955"/>
      <c r="V357" s="958"/>
      <c r="W357" s="955"/>
      <c r="X357" s="955"/>
      <c r="Y357" s="968"/>
      <c r="Z357" s="68">
        <v>5</v>
      </c>
      <c r="AA357" s="385" t="s">
        <v>1103</v>
      </c>
      <c r="AB357" s="383" t="s">
        <v>170</v>
      </c>
      <c r="AC357" s="385" t="s">
        <v>1121</v>
      </c>
      <c r="AD357" s="384" t="str">
        <f t="shared" si="36"/>
        <v>Impacto</v>
      </c>
      <c r="AE357" s="383" t="s">
        <v>908</v>
      </c>
      <c r="AF357" s="302">
        <f t="shared" si="37"/>
        <v>0.1</v>
      </c>
      <c r="AG357" s="383" t="s">
        <v>903</v>
      </c>
      <c r="AH357" s="302">
        <f t="shared" si="38"/>
        <v>0.15</v>
      </c>
      <c r="AI357" s="315">
        <f t="shared" si="39"/>
        <v>0.25</v>
      </c>
      <c r="AJ357" s="69">
        <f>IFERROR(IF(AND(AD356="Probabilidad",AD357="Probabilidad"),(AJ356-(+AJ356*AI357)),IF(AND(AD356="Impacto",AD357="Probabilidad"),(AJ355-(+AJ355*AI357)),IF(AD357="Impacto",AJ356,""))),"")</f>
        <v>8.3999999999999991E-2</v>
      </c>
      <c r="AK357" s="69">
        <f>IFERROR(IF(AND(AD356="Impacto",AD357="Impacto"),(AK356-(+AK356*AI357)),IF(AND(AD356="Probabilidad",AD357="Impacto"),(AK355-(+AK355*AI357)),IF(AD357="Probabilidad",AK356,""))),"")</f>
        <v>0.33749999999999997</v>
      </c>
      <c r="AL357" s="10" t="s">
        <v>66</v>
      </c>
      <c r="AM357" s="10" t="s">
        <v>67</v>
      </c>
      <c r="AN357" s="10" t="s">
        <v>80</v>
      </c>
      <c r="AO357" s="952"/>
      <c r="AP357" s="952"/>
      <c r="AQ357" s="968"/>
      <c r="AR357" s="952"/>
      <c r="AS357" s="952"/>
      <c r="AT357" s="968"/>
      <c r="AU357" s="968"/>
      <c r="AV357" s="968"/>
      <c r="AW357" s="803"/>
      <c r="AX357" s="805"/>
      <c r="AY357" s="805"/>
      <c r="AZ357" s="805"/>
      <c r="BA357" s="805"/>
      <c r="BB357" s="1137"/>
      <c r="BC357" s="852"/>
      <c r="BD357" s="852"/>
      <c r="BE357" s="1020"/>
      <c r="BF357" s="1020"/>
      <c r="BG357" s="1020"/>
      <c r="BH357" s="1020"/>
      <c r="BI357" s="1020"/>
      <c r="BJ357" s="805"/>
      <c r="BK357" s="805"/>
      <c r="BL357" s="1041"/>
    </row>
    <row r="358" spans="1:64" ht="15.75" thickBot="1" x14ac:dyDescent="0.3">
      <c r="A358" s="1181"/>
      <c r="B358" s="1183"/>
      <c r="C358" s="1062"/>
      <c r="D358" s="1014"/>
      <c r="E358" s="947"/>
      <c r="F358" s="1017"/>
      <c r="G358" s="960"/>
      <c r="H358" s="847"/>
      <c r="I358" s="1045"/>
      <c r="J358" s="984"/>
      <c r="K358" s="1003"/>
      <c r="L358" s="960"/>
      <c r="M358" s="960"/>
      <c r="N358" s="806"/>
      <c r="O358" s="972"/>
      <c r="P358" s="847"/>
      <c r="Q358" s="956"/>
      <c r="R358" s="847"/>
      <c r="S358" s="956"/>
      <c r="T358" s="847"/>
      <c r="U358" s="956"/>
      <c r="V358" s="959"/>
      <c r="W358" s="956"/>
      <c r="X358" s="956"/>
      <c r="Y358" s="969"/>
      <c r="Z358" s="60">
        <v>6</v>
      </c>
      <c r="AA358" s="387"/>
      <c r="AB358" s="388"/>
      <c r="AC358" s="387"/>
      <c r="AD358" s="391" t="str">
        <f t="shared" si="36"/>
        <v/>
      </c>
      <c r="AE358" s="388"/>
      <c r="AF358" s="303" t="str">
        <f t="shared" si="37"/>
        <v/>
      </c>
      <c r="AG358" s="388"/>
      <c r="AH358" s="303" t="str">
        <f t="shared" si="38"/>
        <v/>
      </c>
      <c r="AI358" s="61" t="str">
        <f t="shared" si="39"/>
        <v/>
      </c>
      <c r="AJ358" s="63" t="str">
        <f>IFERROR(IF(AND(AD357="Probabilidad",AD358="Probabilidad"),(AJ357-(+AJ357*AI358)),IF(AND(AD357="Impacto",AD358="Probabilidad"),(AJ356-(+AJ356*AI358)),IF(AD358="Impacto",AJ357,""))),"")</f>
        <v/>
      </c>
      <c r="AK358" s="63" t="str">
        <f>IFERROR(IF(AND(AD357="Impacto",AD358="Impacto"),(AK357-(+AK357*AI358)),IF(AND(AD357="Probabilidad",AD358="Impacto"),(AK356-(+AK356*AI358)),IF(AD358="Probabilidad",AK357,""))),"")</f>
        <v/>
      </c>
      <c r="AL358" s="20"/>
      <c r="AM358" s="20"/>
      <c r="AN358" s="20"/>
      <c r="AO358" s="953"/>
      <c r="AP358" s="953"/>
      <c r="AQ358" s="969"/>
      <c r="AR358" s="953"/>
      <c r="AS358" s="953"/>
      <c r="AT358" s="969"/>
      <c r="AU358" s="969"/>
      <c r="AV358" s="969"/>
      <c r="AW358" s="847"/>
      <c r="AX358" s="806"/>
      <c r="AY358" s="806"/>
      <c r="AZ358" s="806"/>
      <c r="BA358" s="806"/>
      <c r="BB358" s="1138"/>
      <c r="BC358" s="960"/>
      <c r="BD358" s="960"/>
      <c r="BE358" s="1021"/>
      <c r="BF358" s="1021"/>
      <c r="BG358" s="1021"/>
      <c r="BH358" s="1021"/>
      <c r="BI358" s="1021"/>
      <c r="BJ358" s="806"/>
      <c r="BK358" s="806"/>
      <c r="BL358" s="1042"/>
    </row>
    <row r="359" spans="1:64" ht="76.5" customHeight="1" thickBot="1" x14ac:dyDescent="0.3">
      <c r="A359" s="1181"/>
      <c r="B359" s="1183"/>
      <c r="C359" s="1062"/>
      <c r="D359" s="1012" t="s">
        <v>840</v>
      </c>
      <c r="E359" s="945" t="s">
        <v>128</v>
      </c>
      <c r="F359" s="1015">
        <v>15</v>
      </c>
      <c r="G359" s="851" t="s">
        <v>1134</v>
      </c>
      <c r="H359" s="802" t="s">
        <v>98</v>
      </c>
      <c r="I359" s="1043" t="s">
        <v>1706</v>
      </c>
      <c r="J359" s="982" t="s">
        <v>16</v>
      </c>
      <c r="K359" s="1001" t="str">
        <f>CONCATENATE(" *",[27]Árbol_G!C518," *",[27]Árbol_G!E518," *",[27]Árbol_G!G518)</f>
        <v xml:space="preserve"> * * *</v>
      </c>
      <c r="L359" s="851" t="s">
        <v>1128</v>
      </c>
      <c r="M359" s="851" t="s">
        <v>1129</v>
      </c>
      <c r="N359" s="804"/>
      <c r="O359" s="970"/>
      <c r="P359" s="802" t="s">
        <v>72</v>
      </c>
      <c r="Q359" s="954">
        <f>IF(P359="Muy Alta",100%,IF(P359="Alta",80%,IF(P359="Media",60%,IF(P359="Baja",40%,IF(P359="Muy Baja",20%,"")))))</f>
        <v>0.8</v>
      </c>
      <c r="R359" s="802" t="s">
        <v>74</v>
      </c>
      <c r="S359" s="954">
        <f>IF(R359="Catastrófico",100%,IF(R359="Mayor",80%,IF(R359="Moderado",60%,IF(R359="Menor",40%,IF(R359="Leve",20%,"")))))</f>
        <v>0.2</v>
      </c>
      <c r="T359" s="802" t="s">
        <v>11</v>
      </c>
      <c r="U359" s="954">
        <f>IF(T359="Catastrófico",100%,IF(T359="Mayor",80%,IF(T359="Moderado",60%,IF(T359="Menor",40%,IF(T359="Leve",20%,"")))))</f>
        <v>0.8</v>
      </c>
      <c r="V359" s="957" t="str">
        <f>IF(W359=100%,"Catastrófico",IF(W359=80%,"Mayor",IF(W359=60%,"Moderado",IF(W359=40%,"Menor",IF(W359=20%,"Leve","")))))</f>
        <v>Mayor</v>
      </c>
      <c r="W359" s="954">
        <f>IF(AND(S359="",U359=""),"",MAX(S359,U359))</f>
        <v>0.8</v>
      </c>
      <c r="X359" s="954" t="str">
        <f>CONCATENATE(P359,V359)</f>
        <v>AltaMayor</v>
      </c>
      <c r="Y359" s="967" t="str">
        <f>IF(X359="Muy AltaLeve","Alto",IF(X359="Muy AltaMenor","Alto",IF(X359="Muy AltaModerado","Alto",IF(X359="Muy AltaMayor","Alto",IF(X359="Muy AltaCatastrófico","Extremo",IF(X359="AltaLeve","Moderado",IF(X359="AltaMenor","Moderado",IF(X359="AltaModerado","Alto",IF(X359="AltaMayor","Alto",IF(X359="AltaCatastrófico","Extremo",IF(X359="MediaLeve","Moderado",IF(X359="MediaMenor","Moderado",IF(X359="MediaModerado","Moderado",IF(X359="MediaMayor","Alto",IF(X359="MediaCatastrófico","Extremo",IF(X359="BajaLeve","Bajo",IF(X359="BajaMenor","Moderado",IF(X359="BajaModerado","Moderado",IF(X359="BajaMayor","Alto",IF(X359="BajaCatastrófico","Extremo",IF(X359="Muy BajaLeve","Bajo",IF(X359="Muy BajaMenor","Bajo",IF(X359="Muy BajaModerado","Moderado",IF(X359="Muy BajaMayor","Alto",IF(X359="Muy BajaCatastrófico","Extremo","")))))))))))))))))))))))))</f>
        <v>Alto</v>
      </c>
      <c r="Z359" s="58">
        <v>1</v>
      </c>
      <c r="AA359" s="62" t="s">
        <v>1130</v>
      </c>
      <c r="AB359" s="381" t="s">
        <v>165</v>
      </c>
      <c r="AC359" s="385" t="s">
        <v>921</v>
      </c>
      <c r="AD359" s="382" t="str">
        <f t="shared" si="36"/>
        <v>Probabilidad</v>
      </c>
      <c r="AE359" s="381" t="s">
        <v>902</v>
      </c>
      <c r="AF359" s="301">
        <f t="shared" si="37"/>
        <v>0.25</v>
      </c>
      <c r="AG359" s="381" t="s">
        <v>65</v>
      </c>
      <c r="AH359" s="301">
        <f t="shared" si="38"/>
        <v>0.25</v>
      </c>
      <c r="AI359" s="300">
        <f t="shared" si="39"/>
        <v>0.5</v>
      </c>
      <c r="AJ359" s="59">
        <f>IFERROR(IF(AD359="Probabilidad",(Q359-(+Q359*AI359)),IF(AD359="Impacto",Q359,"")),"")</f>
        <v>0.4</v>
      </c>
      <c r="AK359" s="59">
        <f>IFERROR(IF(AD359="Impacto",(W359-(+W359*AI359)),IF(AD359="Probabilidad",W359,"")),"")</f>
        <v>0.8</v>
      </c>
      <c r="AL359" s="10" t="s">
        <v>66</v>
      </c>
      <c r="AM359" s="10" t="s">
        <v>67</v>
      </c>
      <c r="AN359" s="10" t="s">
        <v>80</v>
      </c>
      <c r="AO359" s="951">
        <f>Q359</f>
        <v>0.8</v>
      </c>
      <c r="AP359" s="951">
        <f>IF(AJ359="","",MIN(AJ359:AJ364))</f>
        <v>0.24</v>
      </c>
      <c r="AQ359" s="967" t="str">
        <f>IFERROR(IF(AP359="","",IF(AP359&lt;=0.2,"Muy Baja",IF(AP359&lt;=0.4,"Baja",IF(AP359&lt;=0.6,"Media",IF(AP359&lt;=0.8,"Alta","Muy Alta"))))),"")</f>
        <v>Baja</v>
      </c>
      <c r="AR359" s="951">
        <f>W359</f>
        <v>0.8</v>
      </c>
      <c r="AS359" s="951">
        <f>IF(AK359="","",MIN(AK359:AK364))</f>
        <v>0.60000000000000009</v>
      </c>
      <c r="AT359" s="967" t="str">
        <f>IFERROR(IF(AS359="","",IF(AS359&lt;=0.2,"Leve",IF(AS359&lt;=0.4,"Menor",IF(AS359&lt;=0.6,"Moderado",IF(AS359&lt;=0.8,"Mayor","Catastrófico"))))),"")</f>
        <v>Moderado</v>
      </c>
      <c r="AU359" s="967" t="str">
        <f>Y359</f>
        <v>Alto</v>
      </c>
      <c r="AV359" s="967" t="str">
        <f>IFERROR(IF(OR(AND(AQ359="Muy Baja",AT359="Leve"),AND(AQ359="Muy Baja",AT359="Menor"),AND(AQ359="Baja",AT359="Leve")),"Bajo",IF(OR(AND(AQ359="Muy baja",AT359="Moderado"),AND(AQ359="Baja",AT359="Menor"),AND(AQ359="Baja",AT359="Moderado"),AND(AQ359="Media",AT359="Leve"),AND(AQ359="Media",AT359="Menor"),AND(AQ359="Media",AT359="Moderado"),AND(AQ359="Alta",AT359="Leve"),AND(AQ359="Alta",AT359="Menor")),"Moderado",IF(OR(AND(AQ359="Muy Baja",AT359="Mayor"),AND(AQ359="Baja",AT359="Mayor"),AND(AQ359="Media",AT359="Mayor"),AND(AQ359="Alta",AT359="Moderado"),AND(AQ359="Alta",AT359="Mayor"),AND(AQ359="Muy Alta",AT359="Leve"),AND(AQ359="Muy Alta",AT359="Menor"),AND(AQ359="Muy Alta",AT359="Moderado"),AND(AQ359="Muy Alta",AT359="Mayor")),"Alto",IF(OR(AND(AQ359="Muy Baja",AT359="Catastrófico"),AND(AQ359="Baja",AT359="Catastrófico"),AND(AQ359="Media",AT359="Catastrófico"),AND(AQ359="Alta",AT359="Catastrófico"),AND(AQ359="Muy Alta",AT359="Catastrófico")),"Extremo","")))),"")</f>
        <v>Moderado</v>
      </c>
      <c r="AW359" s="802" t="s">
        <v>167</v>
      </c>
      <c r="AX359" s="804" t="s">
        <v>1679</v>
      </c>
      <c r="AY359" s="804" t="s">
        <v>1689</v>
      </c>
      <c r="AZ359" s="804" t="s">
        <v>1068</v>
      </c>
      <c r="BA359" s="804" t="s">
        <v>1707</v>
      </c>
      <c r="BB359" s="1136" t="s">
        <v>1583</v>
      </c>
      <c r="BC359" s="855"/>
      <c r="BD359" s="855"/>
      <c r="BE359" s="1039"/>
      <c r="BF359" s="1039"/>
      <c r="BG359" s="1039"/>
      <c r="BH359" s="1039"/>
      <c r="BI359" s="1039"/>
      <c r="BJ359" s="861"/>
      <c r="BK359" s="861"/>
      <c r="BL359" s="1025"/>
    </row>
    <row r="360" spans="1:64" ht="90.75" thickBot="1" x14ac:dyDescent="0.3">
      <c r="A360" s="1181"/>
      <c r="B360" s="1183"/>
      <c r="C360" s="1062"/>
      <c r="D360" s="1013"/>
      <c r="E360" s="946"/>
      <c r="F360" s="1016"/>
      <c r="G360" s="852"/>
      <c r="H360" s="803"/>
      <c r="I360" s="1044"/>
      <c r="J360" s="983"/>
      <c r="K360" s="1002"/>
      <c r="L360" s="852"/>
      <c r="M360" s="852"/>
      <c r="N360" s="805"/>
      <c r="O360" s="971"/>
      <c r="P360" s="803"/>
      <c r="Q360" s="955"/>
      <c r="R360" s="803"/>
      <c r="S360" s="955"/>
      <c r="T360" s="803"/>
      <c r="U360" s="955"/>
      <c r="V360" s="958"/>
      <c r="W360" s="955"/>
      <c r="X360" s="955"/>
      <c r="Y360" s="968"/>
      <c r="Z360" s="68">
        <v>2</v>
      </c>
      <c r="AA360" s="62" t="s">
        <v>855</v>
      </c>
      <c r="AB360" s="383" t="s">
        <v>165</v>
      </c>
      <c r="AC360" s="385" t="s">
        <v>1121</v>
      </c>
      <c r="AD360" s="384" t="str">
        <f t="shared" si="36"/>
        <v>Probabilidad</v>
      </c>
      <c r="AE360" s="383" t="s">
        <v>907</v>
      </c>
      <c r="AF360" s="302">
        <f t="shared" si="37"/>
        <v>0.15</v>
      </c>
      <c r="AG360" s="383" t="s">
        <v>65</v>
      </c>
      <c r="AH360" s="302">
        <f t="shared" si="38"/>
        <v>0.25</v>
      </c>
      <c r="AI360" s="315">
        <f t="shared" si="39"/>
        <v>0.4</v>
      </c>
      <c r="AJ360" s="69">
        <f>IFERROR(IF(AND(AD359="Probabilidad",AD360="Probabilidad"),(AJ359-(+AJ359*AI360)),IF(AD360="Probabilidad",(Q359-(+Q359*AI360)),IF(AD360="Impacto",AJ359,""))),"")</f>
        <v>0.24</v>
      </c>
      <c r="AK360" s="69">
        <f>IFERROR(IF(AND(AD359="Impacto",AD360="Impacto"),(AK359-(+AK359*AI360)),IF(AD360="Impacto",(W359-(W359*AI360)),IF(AD360="Probabilidad",AK359,""))),"")</f>
        <v>0.8</v>
      </c>
      <c r="AL360" s="10" t="s">
        <v>66</v>
      </c>
      <c r="AM360" s="10" t="s">
        <v>67</v>
      </c>
      <c r="AN360" s="10" t="s">
        <v>80</v>
      </c>
      <c r="AO360" s="952"/>
      <c r="AP360" s="952"/>
      <c r="AQ360" s="968"/>
      <c r="AR360" s="952"/>
      <c r="AS360" s="952"/>
      <c r="AT360" s="968"/>
      <c r="AU360" s="968"/>
      <c r="AV360" s="968"/>
      <c r="AW360" s="803"/>
      <c r="AX360" s="805"/>
      <c r="AY360" s="805"/>
      <c r="AZ360" s="805"/>
      <c r="BA360" s="805"/>
      <c r="BB360" s="1137"/>
      <c r="BC360" s="852"/>
      <c r="BD360" s="852"/>
      <c r="BE360" s="1020"/>
      <c r="BF360" s="1020"/>
      <c r="BG360" s="1020"/>
      <c r="BH360" s="1020"/>
      <c r="BI360" s="1020"/>
      <c r="BJ360" s="805"/>
      <c r="BK360" s="805"/>
      <c r="BL360" s="1026"/>
    </row>
    <row r="361" spans="1:64" ht="90" x14ac:dyDescent="0.25">
      <c r="A361" s="1181"/>
      <c r="B361" s="1183"/>
      <c r="C361" s="1062"/>
      <c r="D361" s="1013"/>
      <c r="E361" s="946"/>
      <c r="F361" s="1016"/>
      <c r="G361" s="852"/>
      <c r="H361" s="803"/>
      <c r="I361" s="1044"/>
      <c r="J361" s="983"/>
      <c r="K361" s="1002"/>
      <c r="L361" s="852"/>
      <c r="M361" s="852"/>
      <c r="N361" s="805"/>
      <c r="O361" s="971"/>
      <c r="P361" s="803"/>
      <c r="Q361" s="955"/>
      <c r="R361" s="803"/>
      <c r="S361" s="955"/>
      <c r="T361" s="803"/>
      <c r="U361" s="955"/>
      <c r="V361" s="958"/>
      <c r="W361" s="955"/>
      <c r="X361" s="955"/>
      <c r="Y361" s="968"/>
      <c r="Z361" s="68">
        <v>3</v>
      </c>
      <c r="AA361" s="385" t="s">
        <v>1103</v>
      </c>
      <c r="AB361" s="383" t="s">
        <v>170</v>
      </c>
      <c r="AC361" s="385" t="s">
        <v>1121</v>
      </c>
      <c r="AD361" s="384" t="str">
        <f t="shared" si="36"/>
        <v>Impacto</v>
      </c>
      <c r="AE361" s="383" t="s">
        <v>908</v>
      </c>
      <c r="AF361" s="302">
        <f t="shared" si="37"/>
        <v>0.1</v>
      </c>
      <c r="AG361" s="383" t="s">
        <v>903</v>
      </c>
      <c r="AH361" s="302">
        <f t="shared" si="38"/>
        <v>0.15</v>
      </c>
      <c r="AI361" s="315">
        <f t="shared" si="39"/>
        <v>0.25</v>
      </c>
      <c r="AJ361" s="69">
        <f>IFERROR(IF(AND(AD360="Probabilidad",AD361="Probabilidad"),(AJ360-(+AJ360*AI361)),IF(AND(AD360="Impacto",AD361="Probabilidad"),(AJ359-(+AJ359*AI361)),IF(AD361="Impacto",AJ360,""))),"")</f>
        <v>0.24</v>
      </c>
      <c r="AK361" s="69">
        <f>IFERROR(IF(AND(AD360="Impacto",AD361="Impacto"),(AK360-(+AK360*AI361)),IF(AND(AD360="Probabilidad",AD361="Impacto"),(AK359-(+AK359*AI361)),IF(AD361="Probabilidad",AK360,""))),"")</f>
        <v>0.60000000000000009</v>
      </c>
      <c r="AL361" s="10" t="s">
        <v>66</v>
      </c>
      <c r="AM361" s="10" t="s">
        <v>67</v>
      </c>
      <c r="AN361" s="10" t="s">
        <v>80</v>
      </c>
      <c r="AO361" s="952"/>
      <c r="AP361" s="952"/>
      <c r="AQ361" s="968"/>
      <c r="AR361" s="952"/>
      <c r="AS361" s="952"/>
      <c r="AT361" s="968"/>
      <c r="AU361" s="968"/>
      <c r="AV361" s="968"/>
      <c r="AW361" s="803"/>
      <c r="AX361" s="805"/>
      <c r="AY361" s="805"/>
      <c r="AZ361" s="805"/>
      <c r="BA361" s="805"/>
      <c r="BB361" s="1137"/>
      <c r="BC361" s="852"/>
      <c r="BD361" s="852"/>
      <c r="BE361" s="1020"/>
      <c r="BF361" s="1020"/>
      <c r="BG361" s="1020"/>
      <c r="BH361" s="1020"/>
      <c r="BI361" s="1020"/>
      <c r="BJ361" s="805"/>
      <c r="BK361" s="805"/>
      <c r="BL361" s="1026"/>
    </row>
    <row r="362" spans="1:64" x14ac:dyDescent="0.25">
      <c r="A362" s="1181"/>
      <c r="B362" s="1183"/>
      <c r="C362" s="1062"/>
      <c r="D362" s="1013"/>
      <c r="E362" s="946"/>
      <c r="F362" s="1016"/>
      <c r="G362" s="852"/>
      <c r="H362" s="803"/>
      <c r="I362" s="1044"/>
      <c r="J362" s="983"/>
      <c r="K362" s="1002"/>
      <c r="L362" s="852"/>
      <c r="M362" s="852"/>
      <c r="N362" s="805"/>
      <c r="O362" s="971"/>
      <c r="P362" s="803"/>
      <c r="Q362" s="955"/>
      <c r="R362" s="803"/>
      <c r="S362" s="955"/>
      <c r="T362" s="803"/>
      <c r="U362" s="955"/>
      <c r="V362" s="958"/>
      <c r="W362" s="955"/>
      <c r="X362" s="955"/>
      <c r="Y362" s="968"/>
      <c r="Z362" s="68">
        <v>4</v>
      </c>
      <c r="AA362" s="385"/>
      <c r="AB362" s="383"/>
      <c r="AC362" s="385"/>
      <c r="AD362" s="384" t="str">
        <f t="shared" si="36"/>
        <v/>
      </c>
      <c r="AE362" s="383"/>
      <c r="AF362" s="302" t="str">
        <f t="shared" si="37"/>
        <v/>
      </c>
      <c r="AG362" s="383"/>
      <c r="AH362" s="302" t="str">
        <f t="shared" si="38"/>
        <v/>
      </c>
      <c r="AI362" s="315" t="str">
        <f t="shared" si="39"/>
        <v/>
      </c>
      <c r="AJ362" s="69" t="str">
        <f>IFERROR(IF(AND(AD361="Probabilidad",AD362="Probabilidad"),(AJ361-(+AJ361*AI362)),IF(AND(AD361="Impacto",AD362="Probabilidad"),(AJ360-(+AJ360*AI362)),IF(AD362="Impacto",AJ361,""))),"")</f>
        <v/>
      </c>
      <c r="AK362" s="69" t="str">
        <f>IFERROR(IF(AND(AD361="Impacto",AD362="Impacto"),(AK361-(+AK361*AI362)),IF(AND(AD361="Probabilidad",AD362="Impacto"),(AK360-(+AK360*AI362)),IF(AD362="Probabilidad",AK361,""))),"")</f>
        <v/>
      </c>
      <c r="AL362" s="19"/>
      <c r="AM362" s="19"/>
      <c r="AN362" s="19"/>
      <c r="AO362" s="952"/>
      <c r="AP362" s="952"/>
      <c r="AQ362" s="968"/>
      <c r="AR362" s="952"/>
      <c r="AS362" s="952"/>
      <c r="AT362" s="968"/>
      <c r="AU362" s="968"/>
      <c r="AV362" s="968"/>
      <c r="AW362" s="803"/>
      <c r="AX362" s="805"/>
      <c r="AY362" s="805"/>
      <c r="AZ362" s="805"/>
      <c r="BA362" s="805"/>
      <c r="BB362" s="1137"/>
      <c r="BC362" s="852"/>
      <c r="BD362" s="852"/>
      <c r="BE362" s="1020"/>
      <c r="BF362" s="1020"/>
      <c r="BG362" s="1020"/>
      <c r="BH362" s="1020"/>
      <c r="BI362" s="1020"/>
      <c r="BJ362" s="805"/>
      <c r="BK362" s="805"/>
      <c r="BL362" s="1026"/>
    </row>
    <row r="363" spans="1:64" x14ac:dyDescent="0.25">
      <c r="A363" s="1181"/>
      <c r="B363" s="1183"/>
      <c r="C363" s="1062"/>
      <c r="D363" s="1013"/>
      <c r="E363" s="946"/>
      <c r="F363" s="1016"/>
      <c r="G363" s="852"/>
      <c r="H363" s="803"/>
      <c r="I363" s="1044"/>
      <c r="J363" s="983"/>
      <c r="K363" s="1002"/>
      <c r="L363" s="852"/>
      <c r="M363" s="852"/>
      <c r="N363" s="805"/>
      <c r="O363" s="971"/>
      <c r="P363" s="803"/>
      <c r="Q363" s="955"/>
      <c r="R363" s="803"/>
      <c r="S363" s="955"/>
      <c r="T363" s="803"/>
      <c r="U363" s="955"/>
      <c r="V363" s="958"/>
      <c r="W363" s="955"/>
      <c r="X363" s="955"/>
      <c r="Y363" s="968"/>
      <c r="Z363" s="68">
        <v>5</v>
      </c>
      <c r="AA363" s="385"/>
      <c r="AB363" s="383"/>
      <c r="AC363" s="385"/>
      <c r="AD363" s="384" t="str">
        <f t="shared" si="36"/>
        <v/>
      </c>
      <c r="AE363" s="383"/>
      <c r="AF363" s="302" t="str">
        <f t="shared" si="37"/>
        <v/>
      </c>
      <c r="AG363" s="383"/>
      <c r="AH363" s="302" t="str">
        <f t="shared" si="38"/>
        <v/>
      </c>
      <c r="AI363" s="315" t="str">
        <f t="shared" si="39"/>
        <v/>
      </c>
      <c r="AJ363" s="69" t="str">
        <f>IFERROR(IF(AND(AD362="Probabilidad",AD363="Probabilidad"),(AJ362-(+AJ362*AI363)),IF(AND(AD362="Impacto",AD363="Probabilidad"),(AJ361-(+AJ361*AI363)),IF(AD363="Impacto",AJ362,""))),"")</f>
        <v/>
      </c>
      <c r="AK363" s="69" t="str">
        <f>IFERROR(IF(AND(AD362="Impacto",AD363="Impacto"),(AK362-(+AK362*AI363)),IF(AND(AD362="Probabilidad",AD363="Impacto"),(AK361-(+AK361*AI363)),IF(AD363="Probabilidad",AK362,""))),"")</f>
        <v/>
      </c>
      <c r="AL363" s="19"/>
      <c r="AM363" s="19"/>
      <c r="AN363" s="19"/>
      <c r="AO363" s="952"/>
      <c r="AP363" s="952"/>
      <c r="AQ363" s="968"/>
      <c r="AR363" s="952"/>
      <c r="AS363" s="952"/>
      <c r="AT363" s="968"/>
      <c r="AU363" s="968"/>
      <c r="AV363" s="968"/>
      <c r="AW363" s="803"/>
      <c r="AX363" s="805"/>
      <c r="AY363" s="805"/>
      <c r="AZ363" s="805"/>
      <c r="BA363" s="805"/>
      <c r="BB363" s="1137"/>
      <c r="BC363" s="852"/>
      <c r="BD363" s="852"/>
      <c r="BE363" s="1020"/>
      <c r="BF363" s="1020"/>
      <c r="BG363" s="1020"/>
      <c r="BH363" s="1020"/>
      <c r="BI363" s="1020"/>
      <c r="BJ363" s="805"/>
      <c r="BK363" s="805"/>
      <c r="BL363" s="1026"/>
    </row>
    <row r="364" spans="1:64" ht="15.75" thickBot="1" x14ac:dyDescent="0.3">
      <c r="A364" s="1181"/>
      <c r="B364" s="1183"/>
      <c r="C364" s="1062"/>
      <c r="D364" s="1014"/>
      <c r="E364" s="947"/>
      <c r="F364" s="1017"/>
      <c r="G364" s="960"/>
      <c r="H364" s="847"/>
      <c r="I364" s="1045"/>
      <c r="J364" s="984"/>
      <c r="K364" s="1003"/>
      <c r="L364" s="960"/>
      <c r="M364" s="960"/>
      <c r="N364" s="806"/>
      <c r="O364" s="972"/>
      <c r="P364" s="847"/>
      <c r="Q364" s="956"/>
      <c r="R364" s="847"/>
      <c r="S364" s="956"/>
      <c r="T364" s="847"/>
      <c r="U364" s="956"/>
      <c r="V364" s="959"/>
      <c r="W364" s="956"/>
      <c r="X364" s="956"/>
      <c r="Y364" s="969"/>
      <c r="Z364" s="60">
        <v>6</v>
      </c>
      <c r="AA364" s="387"/>
      <c r="AB364" s="388"/>
      <c r="AC364" s="387"/>
      <c r="AD364" s="391" t="str">
        <f t="shared" si="36"/>
        <v/>
      </c>
      <c r="AE364" s="388"/>
      <c r="AF364" s="303" t="str">
        <f t="shared" si="37"/>
        <v/>
      </c>
      <c r="AG364" s="388"/>
      <c r="AH364" s="303" t="str">
        <f t="shared" si="38"/>
        <v/>
      </c>
      <c r="AI364" s="61" t="str">
        <f t="shared" si="39"/>
        <v/>
      </c>
      <c r="AJ364" s="63" t="str">
        <f>IFERROR(IF(AND(AD363="Probabilidad",AD364="Probabilidad"),(AJ363-(+AJ363*AI364)),IF(AND(AD363="Impacto",AD364="Probabilidad"),(AJ362-(+AJ362*AI364)),IF(AD364="Impacto",AJ363,""))),"")</f>
        <v/>
      </c>
      <c r="AK364" s="63" t="str">
        <f>IFERROR(IF(AND(AD363="Impacto",AD364="Impacto"),(AK363-(+AK363*AI364)),IF(AND(AD363="Probabilidad",AD364="Impacto"),(AK362-(+AK362*AI364)),IF(AD364="Probabilidad",AK363,""))),"")</f>
        <v/>
      </c>
      <c r="AL364" s="20"/>
      <c r="AM364" s="20"/>
      <c r="AN364" s="20"/>
      <c r="AO364" s="953"/>
      <c r="AP364" s="953"/>
      <c r="AQ364" s="969"/>
      <c r="AR364" s="953"/>
      <c r="AS364" s="953"/>
      <c r="AT364" s="969"/>
      <c r="AU364" s="969"/>
      <c r="AV364" s="969"/>
      <c r="AW364" s="847"/>
      <c r="AX364" s="806"/>
      <c r="AY364" s="806"/>
      <c r="AZ364" s="806"/>
      <c r="BA364" s="806"/>
      <c r="BB364" s="1138"/>
      <c r="BC364" s="960"/>
      <c r="BD364" s="960"/>
      <c r="BE364" s="1021"/>
      <c r="BF364" s="1021"/>
      <c r="BG364" s="1021"/>
      <c r="BH364" s="1021"/>
      <c r="BI364" s="1021"/>
      <c r="BJ364" s="806"/>
      <c r="BK364" s="806"/>
      <c r="BL364" s="1027"/>
    </row>
    <row r="365" spans="1:64" ht="76.5" customHeight="1" thickBot="1" x14ac:dyDescent="0.3">
      <c r="A365" s="1181"/>
      <c r="B365" s="1183"/>
      <c r="C365" s="1062"/>
      <c r="D365" s="1012" t="s">
        <v>840</v>
      </c>
      <c r="E365" s="945" t="s">
        <v>128</v>
      </c>
      <c r="F365" s="1015">
        <v>16</v>
      </c>
      <c r="G365" s="851" t="s">
        <v>1134</v>
      </c>
      <c r="H365" s="802" t="s">
        <v>99</v>
      </c>
      <c r="I365" s="1043" t="s">
        <v>1708</v>
      </c>
      <c r="J365" s="982" t="s">
        <v>16</v>
      </c>
      <c r="K365" s="1001" t="str">
        <f>CONCATENATE(" *",[27]Árbol_G!C535," *",[27]Árbol_G!E535," *",[27]Árbol_G!G535)</f>
        <v xml:space="preserve"> * * *</v>
      </c>
      <c r="L365" s="851" t="s">
        <v>1135</v>
      </c>
      <c r="M365" s="851" t="s">
        <v>1136</v>
      </c>
      <c r="N365" s="804"/>
      <c r="O365" s="970"/>
      <c r="P365" s="802" t="s">
        <v>72</v>
      </c>
      <c r="Q365" s="954">
        <f>IF(P365="Muy Alta",100%,IF(P365="Alta",80%,IF(P365="Media",60%,IF(P365="Baja",40%,IF(P365="Muy Baja",20%,"")))))</f>
        <v>0.8</v>
      </c>
      <c r="R365" s="802" t="s">
        <v>74</v>
      </c>
      <c r="S365" s="954">
        <f>IF(R365="Catastrófico",100%,IF(R365="Mayor",80%,IF(R365="Moderado",60%,IF(R365="Menor",40%,IF(R365="Leve",20%,"")))))</f>
        <v>0.2</v>
      </c>
      <c r="T365" s="802" t="s">
        <v>11</v>
      </c>
      <c r="U365" s="954">
        <f>IF(T365="Catastrófico",100%,IF(T365="Mayor",80%,IF(T365="Moderado",60%,IF(T365="Menor",40%,IF(T365="Leve",20%,"")))))</f>
        <v>0.8</v>
      </c>
      <c r="V365" s="957" t="str">
        <f>IF(W365=100%,"Catastrófico",IF(W365=80%,"Mayor",IF(W365=60%,"Moderado",IF(W365=40%,"Menor",IF(W365=20%,"Leve","")))))</f>
        <v>Mayor</v>
      </c>
      <c r="W365" s="954">
        <f>IF(AND(S365="",U365=""),"",MAX(S365,U365))</f>
        <v>0.8</v>
      </c>
      <c r="X365" s="954" t="str">
        <f>CONCATENATE(P365,V365)</f>
        <v>AltaMayor</v>
      </c>
      <c r="Y365" s="967" t="str">
        <f>IF(X365="Muy AltaLeve","Alto",IF(X365="Muy AltaMenor","Alto",IF(X365="Muy AltaModerado","Alto",IF(X365="Muy AltaMayor","Alto",IF(X365="Muy AltaCatastrófico","Extremo",IF(X365="AltaLeve","Moderado",IF(X365="AltaMenor","Moderado",IF(X365="AltaModerado","Alto",IF(X365="AltaMayor","Alto",IF(X365="AltaCatastrófico","Extremo",IF(X365="MediaLeve","Moderado",IF(X365="MediaMenor","Moderado",IF(X365="MediaModerado","Moderado",IF(X365="MediaMayor","Alto",IF(X365="MediaCatastrófico","Extremo",IF(X365="BajaLeve","Bajo",IF(X365="BajaMenor","Moderado",IF(X365="BajaModerado","Moderado",IF(X365="BajaMayor","Alto",IF(X365="BajaCatastrófico","Extremo",IF(X365="Muy BajaLeve","Bajo",IF(X365="Muy BajaMenor","Bajo",IF(X365="Muy BajaModerado","Moderado",IF(X365="Muy BajaMayor","Alto",IF(X365="Muy BajaCatastrófico","Extremo","")))))))))))))))))))))))))</f>
        <v>Alto</v>
      </c>
      <c r="Z365" s="58">
        <v>1</v>
      </c>
      <c r="AA365" s="385" t="s">
        <v>1137</v>
      </c>
      <c r="AB365" s="381" t="s">
        <v>170</v>
      </c>
      <c r="AC365" s="385" t="s">
        <v>1121</v>
      </c>
      <c r="AD365" s="382" t="str">
        <f t="shared" si="36"/>
        <v>Impacto</v>
      </c>
      <c r="AE365" s="381" t="s">
        <v>908</v>
      </c>
      <c r="AF365" s="301">
        <f t="shared" si="37"/>
        <v>0.1</v>
      </c>
      <c r="AG365" s="381" t="s">
        <v>903</v>
      </c>
      <c r="AH365" s="301">
        <f t="shared" si="38"/>
        <v>0.15</v>
      </c>
      <c r="AI365" s="300">
        <f t="shared" si="39"/>
        <v>0.25</v>
      </c>
      <c r="AJ365" s="59">
        <f>IFERROR(IF(AD365="Probabilidad",(Q365-(+Q365*AI365)),IF(AD365="Impacto",Q365,"")),"")</f>
        <v>0.8</v>
      </c>
      <c r="AK365" s="59">
        <f>IFERROR(IF(AD365="Impacto",(W365-(+W365*AI365)),IF(AD365="Probabilidad",W365,"")),"")</f>
        <v>0.60000000000000009</v>
      </c>
      <c r="AL365" s="10" t="s">
        <v>66</v>
      </c>
      <c r="AM365" s="10" t="s">
        <v>67</v>
      </c>
      <c r="AN365" s="10" t="s">
        <v>80</v>
      </c>
      <c r="AO365" s="951">
        <f>Q365</f>
        <v>0.8</v>
      </c>
      <c r="AP365" s="951">
        <f>IF(AJ365="","",MIN(AJ365:AJ370))</f>
        <v>0.12095999999999998</v>
      </c>
      <c r="AQ365" s="967" t="str">
        <f>IFERROR(IF(AP365="","",IF(AP365&lt;=0.2,"Muy Baja",IF(AP365&lt;=0.4,"Baja",IF(AP365&lt;=0.6,"Media",IF(AP365&lt;=0.8,"Alta","Muy Alta"))))),"")</f>
        <v>Muy Baja</v>
      </c>
      <c r="AR365" s="951">
        <f>W365</f>
        <v>0.8</v>
      </c>
      <c r="AS365" s="951">
        <f>IF(AK365="","",MIN(AK365:AK370))</f>
        <v>0.60000000000000009</v>
      </c>
      <c r="AT365" s="967" t="str">
        <f>IFERROR(IF(AS365="","",IF(AS365&lt;=0.2,"Leve",IF(AS365&lt;=0.4,"Menor",IF(AS365&lt;=0.6,"Moderado",IF(AS365&lt;=0.8,"Mayor","Catastrófico"))))),"")</f>
        <v>Moderado</v>
      </c>
      <c r="AU365" s="967" t="str">
        <f>Y365</f>
        <v>Alto</v>
      </c>
      <c r="AV365" s="967" t="str">
        <f>IFERROR(IF(OR(AND(AQ365="Muy Baja",AT365="Leve"),AND(AQ365="Muy Baja",AT365="Menor"),AND(AQ365="Baja",AT365="Leve")),"Bajo",IF(OR(AND(AQ365="Muy baja",AT365="Moderado"),AND(AQ365="Baja",AT365="Menor"),AND(AQ365="Baja",AT365="Moderado"),AND(AQ365="Media",AT365="Leve"),AND(AQ365="Media",AT365="Menor"),AND(AQ365="Media",AT365="Moderado"),AND(AQ365="Alta",AT365="Leve"),AND(AQ365="Alta",AT365="Menor")),"Moderado",IF(OR(AND(AQ365="Muy Baja",AT365="Mayor"),AND(AQ365="Baja",AT365="Mayor"),AND(AQ365="Media",AT365="Mayor"),AND(AQ365="Alta",AT365="Moderado"),AND(AQ365="Alta",AT365="Mayor"),AND(AQ365="Muy Alta",AT365="Leve"),AND(AQ365="Muy Alta",AT365="Menor"),AND(AQ365="Muy Alta",AT365="Moderado"),AND(AQ365="Muy Alta",AT365="Mayor")),"Alto",IF(OR(AND(AQ365="Muy Baja",AT365="Catastrófico"),AND(AQ365="Baja",AT365="Catastrófico"),AND(AQ365="Media",AT365="Catastrófico"),AND(AQ365="Alta",AT365="Catastrófico"),AND(AQ365="Muy Alta",AT365="Catastrófico")),"Extremo","")))),"")</f>
        <v>Moderado</v>
      </c>
      <c r="AW365" s="802" t="s">
        <v>167</v>
      </c>
      <c r="AX365" s="804" t="s">
        <v>1709</v>
      </c>
      <c r="AY365" s="804" t="s">
        <v>1684</v>
      </c>
      <c r="AZ365" s="804" t="s">
        <v>1068</v>
      </c>
      <c r="BA365" s="804" t="s">
        <v>1710</v>
      </c>
      <c r="BB365" s="1136" t="s">
        <v>1698</v>
      </c>
      <c r="BC365" s="855"/>
      <c r="BD365" s="855"/>
      <c r="BE365" s="1039"/>
      <c r="BF365" s="1039"/>
      <c r="BG365" s="1039"/>
      <c r="BH365" s="1039"/>
      <c r="BI365" s="1039"/>
      <c r="BJ365" s="861"/>
      <c r="BK365" s="861"/>
      <c r="BL365" s="1025"/>
    </row>
    <row r="366" spans="1:64" ht="90.75" thickBot="1" x14ac:dyDescent="0.3">
      <c r="A366" s="1181"/>
      <c r="B366" s="1183"/>
      <c r="C366" s="1062"/>
      <c r="D366" s="1013"/>
      <c r="E366" s="946"/>
      <c r="F366" s="1016"/>
      <c r="G366" s="852"/>
      <c r="H366" s="803"/>
      <c r="I366" s="1044"/>
      <c r="J366" s="983"/>
      <c r="K366" s="1002"/>
      <c r="L366" s="852"/>
      <c r="M366" s="852"/>
      <c r="N366" s="805"/>
      <c r="O366" s="971"/>
      <c r="P366" s="803"/>
      <c r="Q366" s="955"/>
      <c r="R366" s="803"/>
      <c r="S366" s="955"/>
      <c r="T366" s="803"/>
      <c r="U366" s="955"/>
      <c r="V366" s="958"/>
      <c r="W366" s="955"/>
      <c r="X366" s="955"/>
      <c r="Y366" s="968"/>
      <c r="Z366" s="68">
        <v>2</v>
      </c>
      <c r="AA366" s="62" t="s">
        <v>855</v>
      </c>
      <c r="AB366" s="383" t="s">
        <v>165</v>
      </c>
      <c r="AC366" s="385" t="s">
        <v>1121</v>
      </c>
      <c r="AD366" s="384" t="str">
        <f t="shared" si="36"/>
        <v>Probabilidad</v>
      </c>
      <c r="AE366" s="383" t="s">
        <v>907</v>
      </c>
      <c r="AF366" s="302">
        <f t="shared" si="37"/>
        <v>0.15</v>
      </c>
      <c r="AG366" s="383" t="s">
        <v>65</v>
      </c>
      <c r="AH366" s="302">
        <f t="shared" si="38"/>
        <v>0.25</v>
      </c>
      <c r="AI366" s="315">
        <f t="shared" si="39"/>
        <v>0.4</v>
      </c>
      <c r="AJ366" s="69">
        <f>IFERROR(IF(AND(AD365="Probabilidad",AD366="Probabilidad"),(AJ365-(+AJ365*AI366)),IF(AD366="Probabilidad",(Q365-(+Q365*AI366)),IF(AD366="Impacto",AJ365,""))),"")</f>
        <v>0.48</v>
      </c>
      <c r="AK366" s="69">
        <f>IFERROR(IF(AND(AD365="Impacto",AD366="Impacto"),(AK365-(+AK365*AI366)),IF(AD366="Impacto",(W365-(W365*AI366)),IF(AD366="Probabilidad",AK365,""))),"")</f>
        <v>0.60000000000000009</v>
      </c>
      <c r="AL366" s="10" t="s">
        <v>66</v>
      </c>
      <c r="AM366" s="10" t="s">
        <v>67</v>
      </c>
      <c r="AN366" s="10" t="s">
        <v>80</v>
      </c>
      <c r="AO366" s="952"/>
      <c r="AP366" s="952"/>
      <c r="AQ366" s="968"/>
      <c r="AR366" s="952"/>
      <c r="AS366" s="952"/>
      <c r="AT366" s="968"/>
      <c r="AU366" s="968"/>
      <c r="AV366" s="968"/>
      <c r="AW366" s="803"/>
      <c r="AX366" s="805"/>
      <c r="AY366" s="805"/>
      <c r="AZ366" s="805"/>
      <c r="BA366" s="805"/>
      <c r="BB366" s="1137"/>
      <c r="BC366" s="852"/>
      <c r="BD366" s="852"/>
      <c r="BE366" s="1020"/>
      <c r="BF366" s="1020"/>
      <c r="BG366" s="1020"/>
      <c r="BH366" s="1020"/>
      <c r="BI366" s="1020"/>
      <c r="BJ366" s="805"/>
      <c r="BK366" s="805"/>
      <c r="BL366" s="1026"/>
    </row>
    <row r="367" spans="1:64" ht="105.75" thickBot="1" x14ac:dyDescent="0.3">
      <c r="A367" s="1181"/>
      <c r="B367" s="1183"/>
      <c r="C367" s="1062"/>
      <c r="D367" s="1013"/>
      <c r="E367" s="946"/>
      <c r="F367" s="1016"/>
      <c r="G367" s="852"/>
      <c r="H367" s="803"/>
      <c r="I367" s="1044"/>
      <c r="J367" s="983"/>
      <c r="K367" s="1002"/>
      <c r="L367" s="852"/>
      <c r="M367" s="852"/>
      <c r="N367" s="805"/>
      <c r="O367" s="971"/>
      <c r="P367" s="803"/>
      <c r="Q367" s="955"/>
      <c r="R367" s="803"/>
      <c r="S367" s="955"/>
      <c r="T367" s="803"/>
      <c r="U367" s="955"/>
      <c r="V367" s="958"/>
      <c r="W367" s="955"/>
      <c r="X367" s="955"/>
      <c r="Y367" s="968"/>
      <c r="Z367" s="68">
        <v>3</v>
      </c>
      <c r="AA367" s="385" t="s">
        <v>1133</v>
      </c>
      <c r="AB367" s="383" t="s">
        <v>170</v>
      </c>
      <c r="AC367" s="385" t="s">
        <v>1121</v>
      </c>
      <c r="AD367" s="384" t="str">
        <f t="shared" si="36"/>
        <v>Probabilidad</v>
      </c>
      <c r="AE367" s="383" t="s">
        <v>907</v>
      </c>
      <c r="AF367" s="302">
        <f t="shared" si="37"/>
        <v>0.15</v>
      </c>
      <c r="AG367" s="383" t="s">
        <v>903</v>
      </c>
      <c r="AH367" s="302">
        <f t="shared" si="38"/>
        <v>0.15</v>
      </c>
      <c r="AI367" s="315">
        <f t="shared" si="39"/>
        <v>0.3</v>
      </c>
      <c r="AJ367" s="69">
        <f>IFERROR(IF(AND(AD366="Probabilidad",AD367="Probabilidad"),(AJ366-(+AJ366*AI367)),IF(AND(AD366="Impacto",AD367="Probabilidad"),(AJ365-(+AJ365*AI367)),IF(AD367="Impacto",AJ366,""))),"")</f>
        <v>0.33599999999999997</v>
      </c>
      <c r="AK367" s="69">
        <f>IFERROR(IF(AND(AD366="Impacto",AD367="Impacto"),(AK366-(+AK366*AI367)),IF(AND(AD366="Probabilidad",AD367="Impacto"),(AK365-(+AK365*AI367)),IF(AD367="Probabilidad",AK366,""))),"")</f>
        <v>0.60000000000000009</v>
      </c>
      <c r="AL367" s="10" t="s">
        <v>66</v>
      </c>
      <c r="AM367" s="10" t="s">
        <v>67</v>
      </c>
      <c r="AN367" s="10" t="s">
        <v>80</v>
      </c>
      <c r="AO367" s="952"/>
      <c r="AP367" s="952"/>
      <c r="AQ367" s="968"/>
      <c r="AR367" s="952"/>
      <c r="AS367" s="952"/>
      <c r="AT367" s="968"/>
      <c r="AU367" s="968"/>
      <c r="AV367" s="968"/>
      <c r="AW367" s="803"/>
      <c r="AX367" s="805"/>
      <c r="AY367" s="805"/>
      <c r="AZ367" s="805"/>
      <c r="BA367" s="805"/>
      <c r="BB367" s="1137"/>
      <c r="BC367" s="852"/>
      <c r="BD367" s="852"/>
      <c r="BE367" s="1020"/>
      <c r="BF367" s="1020"/>
      <c r="BG367" s="1020"/>
      <c r="BH367" s="1020"/>
      <c r="BI367" s="1020"/>
      <c r="BJ367" s="805"/>
      <c r="BK367" s="805"/>
      <c r="BL367" s="1026"/>
    </row>
    <row r="368" spans="1:64" ht="90.75" thickBot="1" x14ac:dyDescent="0.3">
      <c r="A368" s="1181"/>
      <c r="B368" s="1183"/>
      <c r="C368" s="1062"/>
      <c r="D368" s="1013"/>
      <c r="E368" s="946"/>
      <c r="F368" s="1016"/>
      <c r="G368" s="852"/>
      <c r="H368" s="803"/>
      <c r="I368" s="1044"/>
      <c r="J368" s="983"/>
      <c r="K368" s="1002"/>
      <c r="L368" s="852"/>
      <c r="M368" s="852"/>
      <c r="N368" s="805"/>
      <c r="O368" s="971"/>
      <c r="P368" s="803"/>
      <c r="Q368" s="955"/>
      <c r="R368" s="803"/>
      <c r="S368" s="955"/>
      <c r="T368" s="803"/>
      <c r="U368" s="955"/>
      <c r="V368" s="958"/>
      <c r="W368" s="955"/>
      <c r="X368" s="955"/>
      <c r="Y368" s="968"/>
      <c r="Z368" s="68">
        <v>4</v>
      </c>
      <c r="AA368" s="385" t="s">
        <v>1138</v>
      </c>
      <c r="AB368" s="383" t="s">
        <v>170</v>
      </c>
      <c r="AC368" s="385" t="s">
        <v>1121</v>
      </c>
      <c r="AD368" s="384" t="str">
        <f t="shared" si="36"/>
        <v>Probabilidad</v>
      </c>
      <c r="AE368" s="383" t="s">
        <v>902</v>
      </c>
      <c r="AF368" s="302">
        <f t="shared" si="37"/>
        <v>0.25</v>
      </c>
      <c r="AG368" s="383" t="s">
        <v>903</v>
      </c>
      <c r="AH368" s="302">
        <f t="shared" si="38"/>
        <v>0.15</v>
      </c>
      <c r="AI368" s="315">
        <f t="shared" si="39"/>
        <v>0.4</v>
      </c>
      <c r="AJ368" s="69">
        <f>IFERROR(IF(AND(AD367="Probabilidad",AD368="Probabilidad"),(AJ367-(+AJ367*AI368)),IF(AND(AD367="Impacto",AD368="Probabilidad"),(AJ366-(+AJ366*AI368)),IF(AD368="Impacto",AJ367,""))),"")</f>
        <v>0.20159999999999997</v>
      </c>
      <c r="AK368" s="69">
        <f>IFERROR(IF(AND(AD367="Impacto",AD368="Impacto"),(AK367-(+AK367*AI368)),IF(AND(AD367="Probabilidad",AD368="Impacto"),(AK366-(+AK366*AI368)),IF(AD368="Probabilidad",AK367,""))),"")</f>
        <v>0.60000000000000009</v>
      </c>
      <c r="AL368" s="10" t="s">
        <v>66</v>
      </c>
      <c r="AM368" s="10" t="s">
        <v>67</v>
      </c>
      <c r="AN368" s="10" t="s">
        <v>80</v>
      </c>
      <c r="AO368" s="952"/>
      <c r="AP368" s="952"/>
      <c r="AQ368" s="968"/>
      <c r="AR368" s="952"/>
      <c r="AS368" s="952"/>
      <c r="AT368" s="968"/>
      <c r="AU368" s="968"/>
      <c r="AV368" s="968"/>
      <c r="AW368" s="803"/>
      <c r="AX368" s="805"/>
      <c r="AY368" s="805"/>
      <c r="AZ368" s="805"/>
      <c r="BA368" s="805"/>
      <c r="BB368" s="1137"/>
      <c r="BC368" s="852"/>
      <c r="BD368" s="852"/>
      <c r="BE368" s="1020"/>
      <c r="BF368" s="1020"/>
      <c r="BG368" s="1020"/>
      <c r="BH368" s="1020"/>
      <c r="BI368" s="1020"/>
      <c r="BJ368" s="805"/>
      <c r="BK368" s="805"/>
      <c r="BL368" s="1026"/>
    </row>
    <row r="369" spans="1:64" ht="70.5" x14ac:dyDescent="0.25">
      <c r="A369" s="1181"/>
      <c r="B369" s="1183"/>
      <c r="C369" s="1062"/>
      <c r="D369" s="1013"/>
      <c r="E369" s="946"/>
      <c r="F369" s="1016"/>
      <c r="G369" s="852"/>
      <c r="H369" s="803"/>
      <c r="I369" s="1044"/>
      <c r="J369" s="983"/>
      <c r="K369" s="1002"/>
      <c r="L369" s="852"/>
      <c r="M369" s="852"/>
      <c r="N369" s="805"/>
      <c r="O369" s="971"/>
      <c r="P369" s="803"/>
      <c r="Q369" s="955"/>
      <c r="R369" s="803"/>
      <c r="S369" s="955"/>
      <c r="T369" s="803"/>
      <c r="U369" s="955"/>
      <c r="V369" s="958"/>
      <c r="W369" s="955"/>
      <c r="X369" s="955"/>
      <c r="Y369" s="968"/>
      <c r="Z369" s="68">
        <v>5</v>
      </c>
      <c r="AA369" s="385" t="s">
        <v>1139</v>
      </c>
      <c r="AB369" s="383" t="s">
        <v>170</v>
      </c>
      <c r="AC369" s="385" t="s">
        <v>1121</v>
      </c>
      <c r="AD369" s="384" t="str">
        <f t="shared" si="36"/>
        <v>Probabilidad</v>
      </c>
      <c r="AE369" s="383" t="s">
        <v>902</v>
      </c>
      <c r="AF369" s="302">
        <f t="shared" si="37"/>
        <v>0.25</v>
      </c>
      <c r="AG369" s="383" t="s">
        <v>903</v>
      </c>
      <c r="AH369" s="302">
        <f t="shared" si="38"/>
        <v>0.15</v>
      </c>
      <c r="AI369" s="315">
        <f t="shared" si="39"/>
        <v>0.4</v>
      </c>
      <c r="AJ369" s="69">
        <f>IFERROR(IF(AND(AD368="Probabilidad",AD369="Probabilidad"),(AJ368-(+AJ368*AI369)),IF(AND(AD368="Impacto",AD369="Probabilidad"),(AJ367-(+AJ367*AI369)),IF(AD369="Impacto",AJ368,""))),"")</f>
        <v>0.12095999999999998</v>
      </c>
      <c r="AK369" s="69">
        <f>IFERROR(IF(AND(AD368="Impacto",AD369="Impacto"),(AK368-(+AK368*AI369)),IF(AND(AD368="Probabilidad",AD369="Impacto"),(AK367-(+AK367*AI369)),IF(AD369="Probabilidad",AK368,""))),"")</f>
        <v>0.60000000000000009</v>
      </c>
      <c r="AL369" s="10" t="s">
        <v>66</v>
      </c>
      <c r="AM369" s="10" t="s">
        <v>67</v>
      </c>
      <c r="AN369" s="10" t="s">
        <v>80</v>
      </c>
      <c r="AO369" s="952"/>
      <c r="AP369" s="952"/>
      <c r="AQ369" s="968"/>
      <c r="AR369" s="952"/>
      <c r="AS369" s="952"/>
      <c r="AT369" s="968"/>
      <c r="AU369" s="968"/>
      <c r="AV369" s="968"/>
      <c r="AW369" s="803"/>
      <c r="AX369" s="805"/>
      <c r="AY369" s="805"/>
      <c r="AZ369" s="805"/>
      <c r="BA369" s="805"/>
      <c r="BB369" s="1137"/>
      <c r="BC369" s="852"/>
      <c r="BD369" s="852"/>
      <c r="BE369" s="1020"/>
      <c r="BF369" s="1020"/>
      <c r="BG369" s="1020"/>
      <c r="BH369" s="1020"/>
      <c r="BI369" s="1020"/>
      <c r="BJ369" s="805"/>
      <c r="BK369" s="805"/>
      <c r="BL369" s="1026"/>
    </row>
    <row r="370" spans="1:64" ht="15.75" thickBot="1" x14ac:dyDescent="0.3">
      <c r="A370" s="1181"/>
      <c r="B370" s="1183"/>
      <c r="C370" s="1062"/>
      <c r="D370" s="1014"/>
      <c r="E370" s="947"/>
      <c r="F370" s="1017"/>
      <c r="G370" s="960"/>
      <c r="H370" s="847"/>
      <c r="I370" s="1045"/>
      <c r="J370" s="984"/>
      <c r="K370" s="1003"/>
      <c r="L370" s="960"/>
      <c r="M370" s="960"/>
      <c r="N370" s="806"/>
      <c r="O370" s="972"/>
      <c r="P370" s="847"/>
      <c r="Q370" s="956"/>
      <c r="R370" s="847"/>
      <c r="S370" s="956"/>
      <c r="T370" s="847"/>
      <c r="U370" s="956"/>
      <c r="V370" s="959"/>
      <c r="W370" s="956"/>
      <c r="X370" s="956"/>
      <c r="Y370" s="969"/>
      <c r="Z370" s="60">
        <v>6</v>
      </c>
      <c r="AA370" s="387"/>
      <c r="AB370" s="388"/>
      <c r="AC370" s="387"/>
      <c r="AD370" s="391" t="str">
        <f t="shared" si="36"/>
        <v/>
      </c>
      <c r="AE370" s="388"/>
      <c r="AF370" s="303" t="str">
        <f t="shared" si="37"/>
        <v/>
      </c>
      <c r="AG370" s="388"/>
      <c r="AH370" s="303" t="str">
        <f t="shared" si="38"/>
        <v/>
      </c>
      <c r="AI370" s="61" t="str">
        <f t="shared" si="39"/>
        <v/>
      </c>
      <c r="AJ370" s="63" t="str">
        <f>IFERROR(IF(AND(AD369="Probabilidad",AD370="Probabilidad"),(AJ369-(+AJ369*AI370)),IF(AND(AD369="Impacto",AD370="Probabilidad"),(AJ368-(+AJ368*AI370)),IF(AD370="Impacto",AJ369,""))),"")</f>
        <v/>
      </c>
      <c r="AK370" s="63" t="str">
        <f>IFERROR(IF(AND(AD369="Impacto",AD370="Impacto"),(AK369-(+AK369*AI370)),IF(AND(AD369="Probabilidad",AD370="Impacto"),(AK368-(+AK368*AI370)),IF(AD370="Probabilidad",AK369,""))),"")</f>
        <v/>
      </c>
      <c r="AL370" s="20"/>
      <c r="AM370" s="20"/>
      <c r="AN370" s="20"/>
      <c r="AO370" s="953"/>
      <c r="AP370" s="953"/>
      <c r="AQ370" s="969"/>
      <c r="AR370" s="953"/>
      <c r="AS370" s="953"/>
      <c r="AT370" s="969"/>
      <c r="AU370" s="969"/>
      <c r="AV370" s="969"/>
      <c r="AW370" s="847"/>
      <c r="AX370" s="806"/>
      <c r="AY370" s="806"/>
      <c r="AZ370" s="806"/>
      <c r="BA370" s="806"/>
      <c r="BB370" s="1138"/>
      <c r="BC370" s="960"/>
      <c r="BD370" s="960"/>
      <c r="BE370" s="1021"/>
      <c r="BF370" s="1021"/>
      <c r="BG370" s="1021"/>
      <c r="BH370" s="1021"/>
      <c r="BI370" s="1021"/>
      <c r="BJ370" s="806"/>
      <c r="BK370" s="806"/>
      <c r="BL370" s="1027"/>
    </row>
    <row r="371" spans="1:64" ht="76.5" customHeight="1" thickBot="1" x14ac:dyDescent="0.3">
      <c r="A371" s="1181"/>
      <c r="B371" s="1183"/>
      <c r="C371" s="1062"/>
      <c r="D371" s="1012" t="s">
        <v>840</v>
      </c>
      <c r="E371" s="945" t="s">
        <v>128</v>
      </c>
      <c r="F371" s="1015">
        <v>17</v>
      </c>
      <c r="G371" s="851" t="s">
        <v>1140</v>
      </c>
      <c r="H371" s="802" t="s">
        <v>98</v>
      </c>
      <c r="I371" s="1043" t="s">
        <v>1711</v>
      </c>
      <c r="J371" s="982" t="s">
        <v>16</v>
      </c>
      <c r="K371" s="1001" t="str">
        <f>CONCATENATE(" *",[27]Árbol_G!C552," *",[27]Árbol_G!E552," *",[27]Árbol_G!G552)</f>
        <v xml:space="preserve"> * * *</v>
      </c>
      <c r="L371" s="851" t="s">
        <v>1141</v>
      </c>
      <c r="M371" s="851" t="s">
        <v>1142</v>
      </c>
      <c r="N371" s="804"/>
      <c r="O371" s="970"/>
      <c r="P371" s="802" t="s">
        <v>71</v>
      </c>
      <c r="Q371" s="954">
        <f>IF(P371="Muy Alta",100%,IF(P371="Alta",80%,IF(P371="Media",60%,IF(P371="Baja",40%,IF(P371="Muy Baja",20%,"")))))</f>
        <v>0.4</v>
      </c>
      <c r="R371" s="802"/>
      <c r="S371" s="954" t="str">
        <f>IF(R371="Catastrófico",100%,IF(R371="Mayor",80%,IF(R371="Moderado",60%,IF(R371="Menor",40%,IF(R371="Leve",20%,"")))))</f>
        <v/>
      </c>
      <c r="T371" s="802" t="s">
        <v>9</v>
      </c>
      <c r="U371" s="954">
        <f>IF(T371="Catastrófico",100%,IF(T371="Mayor",80%,IF(T371="Moderado",60%,IF(T371="Menor",40%,IF(T371="Leve",20%,"")))))</f>
        <v>0.4</v>
      </c>
      <c r="V371" s="957" t="str">
        <f>IF(W371=100%,"Catastrófico",IF(W371=80%,"Mayor",IF(W371=60%,"Moderado",IF(W371=40%,"Menor",IF(W371=20%,"Leve","")))))</f>
        <v>Menor</v>
      </c>
      <c r="W371" s="954">
        <f>IF(AND(S371="",U371=""),"",MAX(S371,U371))</f>
        <v>0.4</v>
      </c>
      <c r="X371" s="954" t="str">
        <f>CONCATENATE(P371,V371)</f>
        <v>BajaMenor</v>
      </c>
      <c r="Y371" s="967" t="str">
        <f>IF(X371="Muy AltaLeve","Alto",IF(X371="Muy AltaMenor","Alto",IF(X371="Muy AltaModerado","Alto",IF(X371="Muy AltaMayor","Alto",IF(X371="Muy AltaCatastrófico","Extremo",IF(X371="AltaLeve","Moderado",IF(X371="AltaMenor","Moderado",IF(X371="AltaModerado","Alto",IF(X371="AltaMayor","Alto",IF(X371="AltaCatastrófico","Extremo",IF(X371="MediaLeve","Moderado",IF(X371="MediaMenor","Moderado",IF(X371="MediaModerado","Moderado",IF(X371="MediaMayor","Alto",IF(X371="MediaCatastrófico","Extremo",IF(X371="BajaLeve","Bajo",IF(X371="BajaMenor","Moderado",IF(X371="BajaModerado","Moderado",IF(X371="BajaMayor","Alto",IF(X371="BajaCatastrófico","Extremo",IF(X371="Muy BajaLeve","Bajo",IF(X371="Muy BajaMenor","Bajo",IF(X371="Muy BajaModerado","Moderado",IF(X371="Muy BajaMayor","Alto",IF(X371="Muy BajaCatastrófico","Extremo","")))))))))))))))))))))))))</f>
        <v>Moderado</v>
      </c>
      <c r="Z371" s="58">
        <v>1</v>
      </c>
      <c r="AA371" s="417" t="s">
        <v>1130</v>
      </c>
      <c r="AB371" s="381" t="s">
        <v>165</v>
      </c>
      <c r="AC371" s="385" t="s">
        <v>921</v>
      </c>
      <c r="AD371" s="382" t="str">
        <f t="shared" si="36"/>
        <v>Probabilidad</v>
      </c>
      <c r="AE371" s="381" t="s">
        <v>902</v>
      </c>
      <c r="AF371" s="301">
        <f t="shared" si="37"/>
        <v>0.25</v>
      </c>
      <c r="AG371" s="381" t="s">
        <v>65</v>
      </c>
      <c r="AH371" s="301">
        <f t="shared" si="38"/>
        <v>0.25</v>
      </c>
      <c r="AI371" s="300">
        <f t="shared" si="39"/>
        <v>0.5</v>
      </c>
      <c r="AJ371" s="59">
        <f>IFERROR(IF(AD371="Probabilidad",(Q371-(+Q371*AI371)),IF(AD371="Impacto",Q371,"")),"")</f>
        <v>0.2</v>
      </c>
      <c r="AK371" s="59">
        <f>IFERROR(IF(AD371="Impacto",(W371-(+W371*AI371)),IF(AD371="Probabilidad",W371,"")),"")</f>
        <v>0.4</v>
      </c>
      <c r="AL371" s="10" t="s">
        <v>66</v>
      </c>
      <c r="AM371" s="10" t="s">
        <v>67</v>
      </c>
      <c r="AN371" s="10" t="s">
        <v>80</v>
      </c>
      <c r="AO371" s="951">
        <f>Q371</f>
        <v>0.4</v>
      </c>
      <c r="AP371" s="951">
        <f>IF(AJ371="","",MIN(AJ371:AJ376))</f>
        <v>3.5000000000000003E-2</v>
      </c>
      <c r="AQ371" s="967" t="str">
        <f>IFERROR(IF(AP371="","",IF(AP371&lt;=0.2,"Muy Baja",IF(AP371&lt;=0.4,"Baja",IF(AP371&lt;=0.6,"Media",IF(AP371&lt;=0.8,"Alta","Muy Alta"))))),"")</f>
        <v>Muy Baja</v>
      </c>
      <c r="AR371" s="951">
        <f>W371</f>
        <v>0.4</v>
      </c>
      <c r="AS371" s="951">
        <f>IF(AK371="","",MIN(AK371:AK376))</f>
        <v>0.30000000000000004</v>
      </c>
      <c r="AT371" s="967" t="str">
        <f>IFERROR(IF(AS371="","",IF(AS371&lt;=0.2,"Leve",IF(AS371&lt;=0.4,"Menor",IF(AS371&lt;=0.6,"Moderado",IF(AS371&lt;=0.8,"Mayor","Catastrófico"))))),"")</f>
        <v>Menor</v>
      </c>
      <c r="AU371" s="967" t="str">
        <f>Y371</f>
        <v>Moderado</v>
      </c>
      <c r="AV371" s="967" t="str">
        <f>IFERROR(IF(OR(AND(AQ371="Muy Baja",AT371="Leve"),AND(AQ371="Muy Baja",AT371="Menor"),AND(AQ371="Baja",AT371="Leve")),"Bajo",IF(OR(AND(AQ371="Muy baja",AT371="Moderado"),AND(AQ371="Baja",AT371="Menor"),AND(AQ371="Baja",AT371="Moderado"),AND(AQ371="Media",AT371="Leve"),AND(AQ371="Media",AT371="Menor"),AND(AQ371="Media",AT371="Moderado"),AND(AQ371="Alta",AT371="Leve"),AND(AQ371="Alta",AT371="Menor")),"Moderado",IF(OR(AND(AQ371="Muy Baja",AT371="Mayor"),AND(AQ371="Baja",AT371="Mayor"),AND(AQ371="Media",AT371="Mayor"),AND(AQ371="Alta",AT371="Moderado"),AND(AQ371="Alta",AT371="Mayor"),AND(AQ371="Muy Alta",AT371="Leve"),AND(AQ371="Muy Alta",AT371="Menor"),AND(AQ371="Muy Alta",AT371="Moderado"),AND(AQ371="Muy Alta",AT371="Mayor")),"Alto",IF(OR(AND(AQ371="Muy Baja",AT371="Catastrófico"),AND(AQ371="Baja",AT371="Catastrófico"),AND(AQ371="Media",AT371="Catastrófico"),AND(AQ371="Alta",AT371="Catastrófico"),AND(AQ371="Muy Alta",AT371="Catastrófico")),"Extremo","")))),"")</f>
        <v>Bajo</v>
      </c>
      <c r="AW371" s="802" t="s">
        <v>82</v>
      </c>
      <c r="AX371" s="804"/>
      <c r="AY371" s="804"/>
      <c r="AZ371" s="804"/>
      <c r="BA371" s="804"/>
      <c r="BB371" s="1136"/>
      <c r="BC371" s="851"/>
      <c r="BD371" s="851"/>
      <c r="BE371" s="1019"/>
      <c r="BF371" s="1019"/>
      <c r="BG371" s="1019"/>
      <c r="BH371" s="1019"/>
      <c r="BI371" s="1019"/>
      <c r="BJ371" s="804"/>
      <c r="BK371" s="804"/>
      <c r="BL371" s="1179"/>
    </row>
    <row r="372" spans="1:64" ht="75.75" thickBot="1" x14ac:dyDescent="0.3">
      <c r="A372" s="1181"/>
      <c r="B372" s="1183"/>
      <c r="C372" s="1062"/>
      <c r="D372" s="1013"/>
      <c r="E372" s="946"/>
      <c r="F372" s="1016"/>
      <c r="G372" s="852"/>
      <c r="H372" s="803"/>
      <c r="I372" s="1044"/>
      <c r="J372" s="983"/>
      <c r="K372" s="1002"/>
      <c r="L372" s="852"/>
      <c r="M372" s="852"/>
      <c r="N372" s="805"/>
      <c r="O372" s="971"/>
      <c r="P372" s="803"/>
      <c r="Q372" s="955"/>
      <c r="R372" s="803"/>
      <c r="S372" s="955"/>
      <c r="T372" s="803"/>
      <c r="U372" s="955"/>
      <c r="V372" s="958"/>
      <c r="W372" s="955"/>
      <c r="X372" s="955"/>
      <c r="Y372" s="968"/>
      <c r="Z372" s="68">
        <v>2</v>
      </c>
      <c r="AA372" s="418" t="s">
        <v>1143</v>
      </c>
      <c r="AB372" s="383" t="s">
        <v>165</v>
      </c>
      <c r="AC372" s="385" t="s">
        <v>921</v>
      </c>
      <c r="AD372" s="384" t="str">
        <f t="shared" si="36"/>
        <v>Probabilidad</v>
      </c>
      <c r="AE372" s="383" t="s">
        <v>902</v>
      </c>
      <c r="AF372" s="302">
        <f t="shared" si="37"/>
        <v>0.25</v>
      </c>
      <c r="AG372" s="383" t="s">
        <v>65</v>
      </c>
      <c r="AH372" s="302">
        <f t="shared" si="38"/>
        <v>0.25</v>
      </c>
      <c r="AI372" s="315">
        <f t="shared" si="39"/>
        <v>0.5</v>
      </c>
      <c r="AJ372" s="69">
        <f>IFERROR(IF(AND(AD371="Probabilidad",AD372="Probabilidad"),(AJ371-(+AJ371*AI372)),IF(AD372="Probabilidad",(Q371-(+Q371*AI372)),IF(AD372="Impacto",AJ371,""))),"")</f>
        <v>0.1</v>
      </c>
      <c r="AK372" s="69">
        <f>IFERROR(IF(AND(AD371="Impacto",AD372="Impacto"),(AK371-(+AK371*AI372)),IF(AD372="Impacto",(W371-(W371*AI372)),IF(AD372="Probabilidad",AK371,""))),"")</f>
        <v>0.4</v>
      </c>
      <c r="AL372" s="10" t="s">
        <v>66</v>
      </c>
      <c r="AM372" s="10" t="s">
        <v>67</v>
      </c>
      <c r="AN372" s="10" t="s">
        <v>80</v>
      </c>
      <c r="AO372" s="952"/>
      <c r="AP372" s="952"/>
      <c r="AQ372" s="968"/>
      <c r="AR372" s="952"/>
      <c r="AS372" s="952"/>
      <c r="AT372" s="968"/>
      <c r="AU372" s="968"/>
      <c r="AV372" s="968"/>
      <c r="AW372" s="803"/>
      <c r="AX372" s="805"/>
      <c r="AY372" s="805"/>
      <c r="AZ372" s="805"/>
      <c r="BA372" s="805"/>
      <c r="BB372" s="1137"/>
      <c r="BC372" s="852"/>
      <c r="BD372" s="852"/>
      <c r="BE372" s="1020"/>
      <c r="BF372" s="1020"/>
      <c r="BG372" s="1020"/>
      <c r="BH372" s="1020"/>
      <c r="BI372" s="1020"/>
      <c r="BJ372" s="805"/>
      <c r="BK372" s="805"/>
      <c r="BL372" s="1026"/>
    </row>
    <row r="373" spans="1:64" ht="71.25" thickBot="1" x14ac:dyDescent="0.3">
      <c r="A373" s="1181"/>
      <c r="B373" s="1183"/>
      <c r="C373" s="1062"/>
      <c r="D373" s="1013"/>
      <c r="E373" s="946"/>
      <c r="F373" s="1016"/>
      <c r="G373" s="852"/>
      <c r="H373" s="803"/>
      <c r="I373" s="1044"/>
      <c r="J373" s="983"/>
      <c r="K373" s="1002"/>
      <c r="L373" s="852"/>
      <c r="M373" s="852"/>
      <c r="N373" s="805"/>
      <c r="O373" s="971"/>
      <c r="P373" s="803"/>
      <c r="Q373" s="955"/>
      <c r="R373" s="803"/>
      <c r="S373" s="955"/>
      <c r="T373" s="803"/>
      <c r="U373" s="955"/>
      <c r="V373" s="958"/>
      <c r="W373" s="955"/>
      <c r="X373" s="955"/>
      <c r="Y373" s="968"/>
      <c r="Z373" s="68">
        <v>3</v>
      </c>
      <c r="AA373" s="385" t="s">
        <v>1101</v>
      </c>
      <c r="AB373" s="383" t="s">
        <v>165</v>
      </c>
      <c r="AC373" s="385" t="s">
        <v>921</v>
      </c>
      <c r="AD373" s="384" t="str">
        <f t="shared" si="36"/>
        <v>Probabilidad</v>
      </c>
      <c r="AE373" s="383" t="s">
        <v>902</v>
      </c>
      <c r="AF373" s="302">
        <f t="shared" si="37"/>
        <v>0.25</v>
      </c>
      <c r="AG373" s="383" t="s">
        <v>65</v>
      </c>
      <c r="AH373" s="302">
        <f t="shared" si="38"/>
        <v>0.25</v>
      </c>
      <c r="AI373" s="315">
        <f t="shared" si="39"/>
        <v>0.5</v>
      </c>
      <c r="AJ373" s="69">
        <f>IFERROR(IF(AND(AD372="Probabilidad",AD373="Probabilidad"),(AJ372-(+AJ372*AI373)),IF(AND(AD372="Impacto",AD373="Probabilidad"),(AJ371-(+AJ371*AI373)),IF(AD373="Impacto",AJ372,""))),"")</f>
        <v>0.05</v>
      </c>
      <c r="AK373" s="69">
        <f>IFERROR(IF(AND(AD372="Impacto",AD373="Impacto"),(AK372-(+AK372*AI373)),IF(AND(AD372="Probabilidad",AD373="Impacto"),(AK371-(+AK371*AI373)),IF(AD373="Probabilidad",AK372,""))),"")</f>
        <v>0.4</v>
      </c>
      <c r="AL373" s="10" t="s">
        <v>66</v>
      </c>
      <c r="AM373" s="10" t="s">
        <v>67</v>
      </c>
      <c r="AN373" s="10" t="s">
        <v>80</v>
      </c>
      <c r="AO373" s="952"/>
      <c r="AP373" s="952"/>
      <c r="AQ373" s="968"/>
      <c r="AR373" s="952"/>
      <c r="AS373" s="952"/>
      <c r="AT373" s="968"/>
      <c r="AU373" s="968"/>
      <c r="AV373" s="968"/>
      <c r="AW373" s="803"/>
      <c r="AX373" s="805"/>
      <c r="AY373" s="805"/>
      <c r="AZ373" s="805"/>
      <c r="BA373" s="805"/>
      <c r="BB373" s="1137"/>
      <c r="BC373" s="852"/>
      <c r="BD373" s="852"/>
      <c r="BE373" s="1020"/>
      <c r="BF373" s="1020"/>
      <c r="BG373" s="1020"/>
      <c r="BH373" s="1020"/>
      <c r="BI373" s="1020"/>
      <c r="BJ373" s="805"/>
      <c r="BK373" s="805"/>
      <c r="BL373" s="1026"/>
    </row>
    <row r="374" spans="1:64" ht="71.25" thickBot="1" x14ac:dyDescent="0.3">
      <c r="A374" s="1181"/>
      <c r="B374" s="1183"/>
      <c r="C374" s="1062"/>
      <c r="D374" s="1013"/>
      <c r="E374" s="946"/>
      <c r="F374" s="1016"/>
      <c r="G374" s="852"/>
      <c r="H374" s="803"/>
      <c r="I374" s="1044"/>
      <c r="J374" s="983"/>
      <c r="K374" s="1002"/>
      <c r="L374" s="852"/>
      <c r="M374" s="852"/>
      <c r="N374" s="805"/>
      <c r="O374" s="971"/>
      <c r="P374" s="803"/>
      <c r="Q374" s="955"/>
      <c r="R374" s="803"/>
      <c r="S374" s="955"/>
      <c r="T374" s="803"/>
      <c r="U374" s="955"/>
      <c r="V374" s="958"/>
      <c r="W374" s="955"/>
      <c r="X374" s="955"/>
      <c r="Y374" s="968"/>
      <c r="Z374" s="68">
        <v>4</v>
      </c>
      <c r="AA374" s="385" t="s">
        <v>1144</v>
      </c>
      <c r="AB374" s="383" t="s">
        <v>170</v>
      </c>
      <c r="AC374" s="385" t="s">
        <v>921</v>
      </c>
      <c r="AD374" s="384" t="str">
        <f t="shared" si="36"/>
        <v>Probabilidad</v>
      </c>
      <c r="AE374" s="383" t="s">
        <v>907</v>
      </c>
      <c r="AF374" s="302">
        <f t="shared" si="37"/>
        <v>0.15</v>
      </c>
      <c r="AG374" s="383" t="s">
        <v>903</v>
      </c>
      <c r="AH374" s="302">
        <f t="shared" si="38"/>
        <v>0.15</v>
      </c>
      <c r="AI374" s="315">
        <f t="shared" si="39"/>
        <v>0.3</v>
      </c>
      <c r="AJ374" s="69">
        <f>IFERROR(IF(AND(AD373="Probabilidad",AD374="Probabilidad"),(AJ373-(+AJ373*AI374)),IF(AND(AD373="Impacto",AD374="Probabilidad"),(AJ372-(+AJ372*AI374)),IF(AD374="Impacto",AJ373,""))),"")</f>
        <v>3.5000000000000003E-2</v>
      </c>
      <c r="AK374" s="69">
        <f>IFERROR(IF(AND(AD373="Impacto",AD374="Impacto"),(AK373-(+AK373*AI374)),IF(AND(AD373="Probabilidad",AD374="Impacto"),(AK372-(+AK372*AI374)),IF(AD374="Probabilidad",AK373,""))),"")</f>
        <v>0.4</v>
      </c>
      <c r="AL374" s="10" t="s">
        <v>66</v>
      </c>
      <c r="AM374" s="10" t="s">
        <v>79</v>
      </c>
      <c r="AN374" s="10" t="s">
        <v>80</v>
      </c>
      <c r="AO374" s="952"/>
      <c r="AP374" s="952"/>
      <c r="AQ374" s="968"/>
      <c r="AR374" s="952"/>
      <c r="AS374" s="952"/>
      <c r="AT374" s="968"/>
      <c r="AU374" s="968"/>
      <c r="AV374" s="968"/>
      <c r="AW374" s="803"/>
      <c r="AX374" s="805"/>
      <c r="AY374" s="805"/>
      <c r="AZ374" s="805"/>
      <c r="BA374" s="805"/>
      <c r="BB374" s="1137"/>
      <c r="BC374" s="852"/>
      <c r="BD374" s="852"/>
      <c r="BE374" s="1020"/>
      <c r="BF374" s="1020"/>
      <c r="BG374" s="1020"/>
      <c r="BH374" s="1020"/>
      <c r="BI374" s="1020"/>
      <c r="BJ374" s="805"/>
      <c r="BK374" s="805"/>
      <c r="BL374" s="1026"/>
    </row>
    <row r="375" spans="1:64" ht="90.75" thickBot="1" x14ac:dyDescent="0.3">
      <c r="A375" s="1181"/>
      <c r="B375" s="1183"/>
      <c r="C375" s="1062"/>
      <c r="D375" s="1013"/>
      <c r="E375" s="946"/>
      <c r="F375" s="1016"/>
      <c r="G375" s="852"/>
      <c r="H375" s="803"/>
      <c r="I375" s="1044"/>
      <c r="J375" s="983"/>
      <c r="K375" s="1002"/>
      <c r="L375" s="852"/>
      <c r="M375" s="852"/>
      <c r="N375" s="805"/>
      <c r="O375" s="971"/>
      <c r="P375" s="803"/>
      <c r="Q375" s="955"/>
      <c r="R375" s="803"/>
      <c r="S375" s="955"/>
      <c r="T375" s="803"/>
      <c r="U375" s="955"/>
      <c r="V375" s="958"/>
      <c r="W375" s="955"/>
      <c r="X375" s="955"/>
      <c r="Y375" s="968"/>
      <c r="Z375" s="68">
        <v>5</v>
      </c>
      <c r="AA375" s="385" t="s">
        <v>1103</v>
      </c>
      <c r="AB375" s="383" t="s">
        <v>170</v>
      </c>
      <c r="AC375" s="385" t="s">
        <v>856</v>
      </c>
      <c r="AD375" s="384" t="str">
        <f t="shared" si="36"/>
        <v>Impacto</v>
      </c>
      <c r="AE375" s="383" t="s">
        <v>908</v>
      </c>
      <c r="AF375" s="302">
        <f t="shared" si="37"/>
        <v>0.1</v>
      </c>
      <c r="AG375" s="383" t="s">
        <v>903</v>
      </c>
      <c r="AH375" s="302">
        <f t="shared" si="38"/>
        <v>0.15</v>
      </c>
      <c r="AI375" s="315">
        <f t="shared" si="39"/>
        <v>0.25</v>
      </c>
      <c r="AJ375" s="69">
        <f>IFERROR(IF(AND(AD374="Probabilidad",AD375="Probabilidad"),(AJ374-(+AJ374*AI375)),IF(AND(AD374="Impacto",AD375="Probabilidad"),(AJ373-(+AJ373*AI375)),IF(AD375="Impacto",AJ374,""))),"")</f>
        <v>3.5000000000000003E-2</v>
      </c>
      <c r="AK375" s="69">
        <f>IFERROR(IF(AND(AD374="Impacto",AD375="Impacto"),(AK374-(+AK374*AI375)),IF(AND(AD374="Probabilidad",AD375="Impacto"),(AK373-(+AK373*AI375)),IF(AD375="Probabilidad",AK374,""))),"")</f>
        <v>0.30000000000000004</v>
      </c>
      <c r="AL375" s="10" t="s">
        <v>66</v>
      </c>
      <c r="AM375" s="10" t="s">
        <v>67</v>
      </c>
      <c r="AN375" s="10" t="s">
        <v>80</v>
      </c>
      <c r="AO375" s="952"/>
      <c r="AP375" s="952"/>
      <c r="AQ375" s="968"/>
      <c r="AR375" s="952"/>
      <c r="AS375" s="952"/>
      <c r="AT375" s="968"/>
      <c r="AU375" s="968"/>
      <c r="AV375" s="968"/>
      <c r="AW375" s="803"/>
      <c r="AX375" s="805"/>
      <c r="AY375" s="805"/>
      <c r="AZ375" s="805"/>
      <c r="BA375" s="805"/>
      <c r="BB375" s="1137"/>
      <c r="BC375" s="852"/>
      <c r="BD375" s="852"/>
      <c r="BE375" s="1020"/>
      <c r="BF375" s="1020"/>
      <c r="BG375" s="1020"/>
      <c r="BH375" s="1020"/>
      <c r="BI375" s="1020"/>
      <c r="BJ375" s="805"/>
      <c r="BK375" s="805"/>
      <c r="BL375" s="1026"/>
    </row>
    <row r="376" spans="1:64" ht="15.75" thickBot="1" x14ac:dyDescent="0.3">
      <c r="A376" s="1181"/>
      <c r="B376" s="1183"/>
      <c r="C376" s="1062"/>
      <c r="D376" s="1014"/>
      <c r="E376" s="947"/>
      <c r="F376" s="1017"/>
      <c r="G376" s="960"/>
      <c r="H376" s="847"/>
      <c r="I376" s="1045"/>
      <c r="J376" s="984"/>
      <c r="K376" s="1003"/>
      <c r="L376" s="960"/>
      <c r="M376" s="960"/>
      <c r="N376" s="806"/>
      <c r="O376" s="972"/>
      <c r="P376" s="847"/>
      <c r="Q376" s="956"/>
      <c r="R376" s="847"/>
      <c r="S376" s="956"/>
      <c r="T376" s="847"/>
      <c r="U376" s="956"/>
      <c r="V376" s="959"/>
      <c r="W376" s="956"/>
      <c r="X376" s="956"/>
      <c r="Y376" s="969"/>
      <c r="Z376" s="60">
        <v>6</v>
      </c>
      <c r="AA376" s="385"/>
      <c r="AB376" s="388"/>
      <c r="AC376" s="385"/>
      <c r="AD376" s="391" t="str">
        <f t="shared" si="36"/>
        <v/>
      </c>
      <c r="AE376" s="388"/>
      <c r="AF376" s="303" t="str">
        <f t="shared" si="37"/>
        <v/>
      </c>
      <c r="AG376" s="388"/>
      <c r="AH376" s="303" t="str">
        <f t="shared" si="38"/>
        <v/>
      </c>
      <c r="AI376" s="61" t="str">
        <f t="shared" si="39"/>
        <v/>
      </c>
      <c r="AJ376" s="63" t="str">
        <f>IFERROR(IF(AND(AD375="Probabilidad",AD376="Probabilidad"),(AJ375-(+AJ375*AI376)),IF(AND(AD375="Impacto",AD376="Probabilidad"),(AJ374-(+AJ374*AI376)),IF(AD376="Impacto",AJ375,""))),"")</f>
        <v/>
      </c>
      <c r="AK376" s="63" t="str">
        <f>IFERROR(IF(AND(AD375="Impacto",AD376="Impacto"),(AK375-(+AK375*AI376)),IF(AND(AD375="Probabilidad",AD376="Impacto"),(AK374-(+AK374*AI376)),IF(AD376="Probabilidad",AK375,""))),"")</f>
        <v/>
      </c>
      <c r="AL376" s="10"/>
      <c r="AM376" s="10"/>
      <c r="AN376" s="10"/>
      <c r="AO376" s="953"/>
      <c r="AP376" s="953"/>
      <c r="AQ376" s="969"/>
      <c r="AR376" s="953"/>
      <c r="AS376" s="953"/>
      <c r="AT376" s="969"/>
      <c r="AU376" s="969"/>
      <c r="AV376" s="969"/>
      <c r="AW376" s="847"/>
      <c r="AX376" s="806"/>
      <c r="AY376" s="806"/>
      <c r="AZ376" s="806"/>
      <c r="BA376" s="806"/>
      <c r="BB376" s="1138"/>
      <c r="BC376" s="960"/>
      <c r="BD376" s="960"/>
      <c r="BE376" s="1021"/>
      <c r="BF376" s="1021"/>
      <c r="BG376" s="1021"/>
      <c r="BH376" s="1021"/>
      <c r="BI376" s="1021"/>
      <c r="BJ376" s="806"/>
      <c r="BK376" s="806"/>
      <c r="BL376" s="1027"/>
    </row>
    <row r="377" spans="1:64" ht="69.95" customHeight="1" thickBot="1" x14ac:dyDescent="0.3">
      <c r="A377" s="1181"/>
      <c r="B377" s="1183"/>
      <c r="C377" s="1062"/>
      <c r="D377" s="1012" t="s">
        <v>840</v>
      </c>
      <c r="E377" s="945" t="s">
        <v>128</v>
      </c>
      <c r="F377" s="1015">
        <v>18</v>
      </c>
      <c r="G377" s="851" t="s">
        <v>1140</v>
      </c>
      <c r="H377" s="802" t="s">
        <v>99</v>
      </c>
      <c r="I377" s="1043" t="s">
        <v>1712</v>
      </c>
      <c r="J377" s="982" t="s">
        <v>16</v>
      </c>
      <c r="K377" s="1001" t="str">
        <f>CONCATENATE(" *",[27]Árbol_G!C569," *",[27]Árbol_G!E569," *",[27]Árbol_G!G569)</f>
        <v xml:space="preserve"> * * *</v>
      </c>
      <c r="L377" s="851" t="s">
        <v>1526</v>
      </c>
      <c r="M377" s="851" t="s">
        <v>1527</v>
      </c>
      <c r="N377" s="804"/>
      <c r="O377" s="970"/>
      <c r="P377" s="802" t="s">
        <v>71</v>
      </c>
      <c r="Q377" s="954">
        <f>IF(P377="Muy Alta",100%,IF(P377="Alta",80%,IF(P377="Media",60%,IF(P377="Baja",40%,IF(P377="Muy Baja",20%,"")))))</f>
        <v>0.4</v>
      </c>
      <c r="R377" s="802"/>
      <c r="S377" s="954" t="str">
        <f>IF(R377="Catastrófico",100%,IF(R377="Mayor",80%,IF(R377="Moderado",60%,IF(R377="Menor",40%,IF(R377="Leve",20%,"")))))</f>
        <v/>
      </c>
      <c r="T377" s="802" t="s">
        <v>10</v>
      </c>
      <c r="U377" s="954">
        <f>IF(T377="Catastrófico",100%,IF(T377="Mayor",80%,IF(T377="Moderado",60%,IF(T377="Menor",40%,IF(T377="Leve",20%,"")))))</f>
        <v>0.6</v>
      </c>
      <c r="V377" s="957" t="str">
        <f>IF(W377=100%,"Catastrófico",IF(W377=80%,"Mayor",IF(W377=60%,"Moderado",IF(W377=40%,"Menor",IF(W377=20%,"Leve","")))))</f>
        <v>Moderado</v>
      </c>
      <c r="W377" s="954">
        <f>IF(AND(S377="",U377=""),"",MAX(S377,U377))</f>
        <v>0.6</v>
      </c>
      <c r="X377" s="954" t="str">
        <f>CONCATENATE(P377,V377)</f>
        <v>BajaModerado</v>
      </c>
      <c r="Y377" s="967" t="str">
        <f>IF(X377="Muy AltaLeve","Alto",IF(X377="Muy AltaMenor","Alto",IF(X377="Muy AltaModerado","Alto",IF(X377="Muy AltaMayor","Alto",IF(X377="Muy AltaCatastrófico","Extremo",IF(X377="AltaLeve","Moderado",IF(X377="AltaMenor","Moderado",IF(X377="AltaModerado","Alto",IF(X377="AltaMayor","Alto",IF(X377="AltaCatastrófico","Extremo",IF(X377="MediaLeve","Moderado",IF(X377="MediaMenor","Moderado",IF(X377="MediaModerado","Moderado",IF(X377="MediaMayor","Alto",IF(X377="MediaCatastrófico","Extremo",IF(X377="BajaLeve","Bajo",IF(X377="BajaMenor","Moderado",IF(X377="BajaModerado","Moderado",IF(X377="BajaMayor","Alto",IF(X377="BajaCatastrófico","Extremo",IF(X377="Muy BajaLeve","Bajo",IF(X377="Muy BajaMenor","Bajo",IF(X377="Muy BajaModerado","Moderado",IF(X377="Muy BajaMayor","Alto",IF(X377="Muy BajaCatastrófico","Extremo","")))))))))))))))))))))))))</f>
        <v>Moderado</v>
      </c>
      <c r="Z377" s="58">
        <v>1</v>
      </c>
      <c r="AA377" s="62" t="s">
        <v>1130</v>
      </c>
      <c r="AB377" s="381" t="s">
        <v>165</v>
      </c>
      <c r="AC377" s="385" t="s">
        <v>921</v>
      </c>
      <c r="AD377" s="382" t="str">
        <f t="shared" si="36"/>
        <v>Probabilidad</v>
      </c>
      <c r="AE377" s="381" t="s">
        <v>902</v>
      </c>
      <c r="AF377" s="301">
        <f t="shared" si="37"/>
        <v>0.25</v>
      </c>
      <c r="AG377" s="381" t="s">
        <v>65</v>
      </c>
      <c r="AH377" s="301">
        <f t="shared" si="38"/>
        <v>0.25</v>
      </c>
      <c r="AI377" s="300">
        <f t="shared" si="39"/>
        <v>0.5</v>
      </c>
      <c r="AJ377" s="59">
        <f>IFERROR(IF(AD377="Probabilidad",(Q377-(+Q377*AI377)),IF(AD377="Impacto",Q377,"")),"")</f>
        <v>0.2</v>
      </c>
      <c r="AK377" s="59">
        <f>IFERROR(IF(AD377="Impacto",(W377-(+W377*AI377)),IF(AD377="Probabilidad",W377,"")),"")</f>
        <v>0.6</v>
      </c>
      <c r="AL377" s="10" t="s">
        <v>66</v>
      </c>
      <c r="AM377" s="10" t="s">
        <v>67</v>
      </c>
      <c r="AN377" s="10" t="s">
        <v>80</v>
      </c>
      <c r="AO377" s="951">
        <f>Q377</f>
        <v>0.4</v>
      </c>
      <c r="AP377" s="951">
        <f>IF(AJ377="","",MIN(AJ377:AJ382))</f>
        <v>4.3199999999999995E-2</v>
      </c>
      <c r="AQ377" s="967" t="str">
        <f>IFERROR(IF(AP377="","",IF(AP377&lt;=0.2,"Muy Baja",IF(AP377&lt;=0.4,"Baja",IF(AP377&lt;=0.6,"Media",IF(AP377&lt;=0.8,"Alta","Muy Alta"))))),"")</f>
        <v>Muy Baja</v>
      </c>
      <c r="AR377" s="951">
        <f>W377</f>
        <v>0.6</v>
      </c>
      <c r="AS377" s="951">
        <f>IF(AK377="","",MIN(AK377:AK382))</f>
        <v>0.33749999999999997</v>
      </c>
      <c r="AT377" s="967" t="str">
        <f>IFERROR(IF(AS377="","",IF(AS377&lt;=0.2,"Leve",IF(AS377&lt;=0.4,"Menor",IF(AS377&lt;=0.6,"Moderado",IF(AS377&lt;=0.8,"Mayor","Catastrófico"))))),"")</f>
        <v>Menor</v>
      </c>
      <c r="AU377" s="967" t="str">
        <f>Y377</f>
        <v>Moderado</v>
      </c>
      <c r="AV377" s="967" t="str">
        <f>IFERROR(IF(OR(AND(AQ377="Muy Baja",AT377="Leve"),AND(AQ377="Muy Baja",AT377="Menor"),AND(AQ377="Baja",AT377="Leve")),"Bajo",IF(OR(AND(AQ377="Muy baja",AT377="Moderado"),AND(AQ377="Baja",AT377="Menor"),AND(AQ377="Baja",AT377="Moderado"),AND(AQ377="Media",AT377="Leve"),AND(AQ377="Media",AT377="Menor"),AND(AQ377="Media",AT377="Moderado"),AND(AQ377="Alta",AT377="Leve"),AND(AQ377="Alta",AT377="Menor")),"Moderado",IF(OR(AND(AQ377="Muy Baja",AT377="Mayor"),AND(AQ377="Baja",AT377="Mayor"),AND(AQ377="Media",AT377="Mayor"),AND(AQ377="Alta",AT377="Moderado"),AND(AQ377="Alta",AT377="Mayor"),AND(AQ377="Muy Alta",AT377="Leve"),AND(AQ377="Muy Alta",AT377="Menor"),AND(AQ377="Muy Alta",AT377="Moderado"),AND(AQ377="Muy Alta",AT377="Mayor")),"Alto",IF(OR(AND(AQ377="Muy Baja",AT377="Catastrófico"),AND(AQ377="Baja",AT377="Catastrófico"),AND(AQ377="Media",AT377="Catastrófico"),AND(AQ377="Alta",AT377="Catastrófico"),AND(AQ377="Muy Alta",AT377="Catastrófico")),"Extremo","")))),"")</f>
        <v>Bajo</v>
      </c>
      <c r="AW377" s="802" t="s">
        <v>82</v>
      </c>
      <c r="AX377" s="804"/>
      <c r="AY377" s="804"/>
      <c r="AZ377" s="804"/>
      <c r="BA377" s="804"/>
      <c r="BB377" s="1136"/>
      <c r="BC377" s="851"/>
      <c r="BD377" s="851"/>
      <c r="BE377" s="1019"/>
      <c r="BF377" s="1019"/>
      <c r="BG377" s="1019"/>
      <c r="BH377" s="1019"/>
      <c r="BI377" s="1194"/>
      <c r="BJ377" s="851"/>
      <c r="BK377" s="1195"/>
      <c r="BL377" s="1048"/>
    </row>
    <row r="378" spans="1:64" ht="120.75" thickBot="1" x14ac:dyDescent="0.3">
      <c r="A378" s="1181"/>
      <c r="B378" s="1183"/>
      <c r="C378" s="1062"/>
      <c r="D378" s="1013"/>
      <c r="E378" s="946"/>
      <c r="F378" s="1016"/>
      <c r="G378" s="852"/>
      <c r="H378" s="803"/>
      <c r="I378" s="1044"/>
      <c r="J378" s="983"/>
      <c r="K378" s="1002"/>
      <c r="L378" s="852"/>
      <c r="M378" s="852"/>
      <c r="N378" s="805"/>
      <c r="O378" s="971"/>
      <c r="P378" s="803"/>
      <c r="Q378" s="955"/>
      <c r="R378" s="803"/>
      <c r="S378" s="955"/>
      <c r="T378" s="803"/>
      <c r="U378" s="955"/>
      <c r="V378" s="958"/>
      <c r="W378" s="955"/>
      <c r="X378" s="955"/>
      <c r="Y378" s="968"/>
      <c r="Z378" s="68">
        <v>2</v>
      </c>
      <c r="AA378" s="82" t="s">
        <v>1528</v>
      </c>
      <c r="AB378" s="383" t="s">
        <v>170</v>
      </c>
      <c r="AC378" s="385" t="s">
        <v>1112</v>
      </c>
      <c r="AD378" s="384" t="str">
        <f t="shared" si="36"/>
        <v>Probabilidad</v>
      </c>
      <c r="AE378" s="383" t="s">
        <v>902</v>
      </c>
      <c r="AF378" s="302">
        <f t="shared" si="37"/>
        <v>0.25</v>
      </c>
      <c r="AG378" s="383" t="s">
        <v>903</v>
      </c>
      <c r="AH378" s="302">
        <f t="shared" si="38"/>
        <v>0.15</v>
      </c>
      <c r="AI378" s="315">
        <f t="shared" si="39"/>
        <v>0.4</v>
      </c>
      <c r="AJ378" s="69">
        <f>IFERROR(IF(AND(AD377="Probabilidad",AD378="Probabilidad"),(AJ377-(+AJ377*AI378)),IF(AD378="Probabilidad",(Q377-(+Q377*AI378)),IF(AD378="Impacto",AJ377,""))),"")</f>
        <v>0.12</v>
      </c>
      <c r="AK378" s="69">
        <f>IFERROR(IF(AND(AD377="Impacto",AD378="Impacto"),(AK377-(+AK377*AI378)),IF(AD378="Impacto",(W377-(W377*AI378)),IF(AD378="Probabilidad",AK377,""))),"")</f>
        <v>0.6</v>
      </c>
      <c r="AL378" s="10" t="s">
        <v>66</v>
      </c>
      <c r="AM378" s="10" t="s">
        <v>67</v>
      </c>
      <c r="AN378" s="10" t="s">
        <v>80</v>
      </c>
      <c r="AO378" s="952"/>
      <c r="AP378" s="952"/>
      <c r="AQ378" s="968"/>
      <c r="AR378" s="952"/>
      <c r="AS378" s="952"/>
      <c r="AT378" s="968"/>
      <c r="AU378" s="968"/>
      <c r="AV378" s="968"/>
      <c r="AW378" s="803"/>
      <c r="AX378" s="805"/>
      <c r="AY378" s="805"/>
      <c r="AZ378" s="805"/>
      <c r="BA378" s="805"/>
      <c r="BB378" s="1137"/>
      <c r="BC378" s="852"/>
      <c r="BD378" s="852"/>
      <c r="BE378" s="1020"/>
      <c r="BF378" s="1020"/>
      <c r="BG378" s="1020"/>
      <c r="BH378" s="1020"/>
      <c r="BI378" s="1192"/>
      <c r="BJ378" s="852"/>
      <c r="BK378" s="852"/>
      <c r="BL378" s="1041"/>
    </row>
    <row r="379" spans="1:64" ht="90.75" thickBot="1" x14ac:dyDescent="0.3">
      <c r="A379" s="1181"/>
      <c r="B379" s="1183"/>
      <c r="C379" s="1062"/>
      <c r="D379" s="1013"/>
      <c r="E379" s="946"/>
      <c r="F379" s="1016"/>
      <c r="G379" s="852"/>
      <c r="H379" s="803"/>
      <c r="I379" s="1044"/>
      <c r="J379" s="983"/>
      <c r="K379" s="1002"/>
      <c r="L379" s="852"/>
      <c r="M379" s="852"/>
      <c r="N379" s="805"/>
      <c r="O379" s="971"/>
      <c r="P379" s="803"/>
      <c r="Q379" s="955"/>
      <c r="R379" s="803"/>
      <c r="S379" s="955"/>
      <c r="T379" s="803"/>
      <c r="U379" s="955"/>
      <c r="V379" s="958"/>
      <c r="W379" s="955"/>
      <c r="X379" s="955"/>
      <c r="Y379" s="968"/>
      <c r="Z379" s="68">
        <v>3</v>
      </c>
      <c r="AA379" s="82" t="s">
        <v>1529</v>
      </c>
      <c r="AB379" s="383" t="s">
        <v>170</v>
      </c>
      <c r="AC379" s="385" t="s">
        <v>1112</v>
      </c>
      <c r="AD379" s="384" t="str">
        <f t="shared" si="36"/>
        <v>Impacto</v>
      </c>
      <c r="AE379" s="383" t="s">
        <v>908</v>
      </c>
      <c r="AF379" s="302">
        <f t="shared" si="37"/>
        <v>0.1</v>
      </c>
      <c r="AG379" s="383" t="s">
        <v>903</v>
      </c>
      <c r="AH379" s="302">
        <f t="shared" si="38"/>
        <v>0.15</v>
      </c>
      <c r="AI379" s="315">
        <f t="shared" si="39"/>
        <v>0.25</v>
      </c>
      <c r="AJ379" s="69">
        <f>IFERROR(IF(AND(AD378="Probabilidad",AD379="Probabilidad"),(AJ378-(+AJ378*AI379)),IF(AND(AD378="Impacto",AD379="Probabilidad"),(AJ377-(+AJ377*AI379)),IF(AD379="Impacto",AJ378,""))),"")</f>
        <v>0.12</v>
      </c>
      <c r="AK379" s="69">
        <f>IFERROR(IF(AND(AD378="Impacto",AD379="Impacto"),(AK378-(+AK378*AI379)),IF(AND(AD378="Probabilidad",AD379="Impacto"),(AK377-(+AK377*AI379)),IF(AD379="Probabilidad",AK378,""))),"")</f>
        <v>0.44999999999999996</v>
      </c>
      <c r="AL379" s="10" t="s">
        <v>66</v>
      </c>
      <c r="AM379" s="10" t="s">
        <v>67</v>
      </c>
      <c r="AN379" s="10" t="s">
        <v>80</v>
      </c>
      <c r="AO379" s="952"/>
      <c r="AP379" s="952"/>
      <c r="AQ379" s="968"/>
      <c r="AR379" s="952"/>
      <c r="AS379" s="952"/>
      <c r="AT379" s="968"/>
      <c r="AU379" s="968"/>
      <c r="AV379" s="968"/>
      <c r="AW379" s="803"/>
      <c r="AX379" s="805"/>
      <c r="AY379" s="805"/>
      <c r="AZ379" s="805"/>
      <c r="BA379" s="805"/>
      <c r="BB379" s="1137"/>
      <c r="BC379" s="852"/>
      <c r="BD379" s="852"/>
      <c r="BE379" s="1020"/>
      <c r="BF379" s="1020"/>
      <c r="BG379" s="1020"/>
      <c r="BH379" s="1020"/>
      <c r="BI379" s="1192"/>
      <c r="BJ379" s="852"/>
      <c r="BK379" s="852"/>
      <c r="BL379" s="1041"/>
    </row>
    <row r="380" spans="1:64" ht="90.75" thickBot="1" x14ac:dyDescent="0.3">
      <c r="A380" s="1181"/>
      <c r="B380" s="1183"/>
      <c r="C380" s="1062"/>
      <c r="D380" s="1013"/>
      <c r="E380" s="946"/>
      <c r="F380" s="1016"/>
      <c r="G380" s="852"/>
      <c r="H380" s="803"/>
      <c r="I380" s="1044"/>
      <c r="J380" s="983"/>
      <c r="K380" s="1002"/>
      <c r="L380" s="852"/>
      <c r="M380" s="852"/>
      <c r="N380" s="805"/>
      <c r="O380" s="971"/>
      <c r="P380" s="803"/>
      <c r="Q380" s="955"/>
      <c r="R380" s="803"/>
      <c r="S380" s="955"/>
      <c r="T380" s="803"/>
      <c r="U380" s="955"/>
      <c r="V380" s="958"/>
      <c r="W380" s="955"/>
      <c r="X380" s="955"/>
      <c r="Y380" s="968"/>
      <c r="Z380" s="68">
        <v>4</v>
      </c>
      <c r="AA380" s="62" t="s">
        <v>855</v>
      </c>
      <c r="AB380" s="383" t="s">
        <v>165</v>
      </c>
      <c r="AC380" s="385" t="s">
        <v>856</v>
      </c>
      <c r="AD380" s="384" t="str">
        <f t="shared" si="36"/>
        <v>Probabilidad</v>
      </c>
      <c r="AE380" s="383" t="s">
        <v>907</v>
      </c>
      <c r="AF380" s="302">
        <f t="shared" si="37"/>
        <v>0.15</v>
      </c>
      <c r="AG380" s="383" t="s">
        <v>65</v>
      </c>
      <c r="AH380" s="302">
        <f t="shared" si="38"/>
        <v>0.25</v>
      </c>
      <c r="AI380" s="315">
        <f t="shared" si="39"/>
        <v>0.4</v>
      </c>
      <c r="AJ380" s="69">
        <f>IFERROR(IF(AND(AD379="Probabilidad",AD380="Probabilidad"),(AJ379-(+AJ379*AI380)),IF(AND(AD379="Impacto",AD380="Probabilidad"),(AJ378-(+AJ378*AI380)),IF(AD380="Impacto",AJ379,""))),"")</f>
        <v>7.1999999999999995E-2</v>
      </c>
      <c r="AK380" s="69">
        <f>IFERROR(IF(AND(AD379="Impacto",AD380="Impacto"),(AK379-(+AK379*AI380)),IF(AND(AD379="Probabilidad",AD380="Impacto"),(AK378-(+AK378*AI380)),IF(AD380="Probabilidad",AK379,""))),"")</f>
        <v>0.44999999999999996</v>
      </c>
      <c r="AL380" s="10" t="s">
        <v>66</v>
      </c>
      <c r="AM380" s="10" t="s">
        <v>67</v>
      </c>
      <c r="AN380" s="10" t="s">
        <v>80</v>
      </c>
      <c r="AO380" s="952"/>
      <c r="AP380" s="952"/>
      <c r="AQ380" s="968"/>
      <c r="AR380" s="952"/>
      <c r="AS380" s="952"/>
      <c r="AT380" s="968"/>
      <c r="AU380" s="968"/>
      <c r="AV380" s="968"/>
      <c r="AW380" s="803"/>
      <c r="AX380" s="805"/>
      <c r="AY380" s="805"/>
      <c r="AZ380" s="805"/>
      <c r="BA380" s="805"/>
      <c r="BB380" s="1137"/>
      <c r="BC380" s="852"/>
      <c r="BD380" s="852"/>
      <c r="BE380" s="1020"/>
      <c r="BF380" s="1020"/>
      <c r="BG380" s="1020"/>
      <c r="BH380" s="1020"/>
      <c r="BI380" s="1192"/>
      <c r="BJ380" s="852"/>
      <c r="BK380" s="852"/>
      <c r="BL380" s="1041"/>
    </row>
    <row r="381" spans="1:64" ht="105.75" thickBot="1" x14ac:dyDescent="0.3">
      <c r="A381" s="1181"/>
      <c r="B381" s="1183"/>
      <c r="C381" s="1062"/>
      <c r="D381" s="1013"/>
      <c r="E381" s="946"/>
      <c r="F381" s="1016"/>
      <c r="G381" s="852"/>
      <c r="H381" s="803"/>
      <c r="I381" s="1044"/>
      <c r="J381" s="983"/>
      <c r="K381" s="1002"/>
      <c r="L381" s="852"/>
      <c r="M381" s="852"/>
      <c r="N381" s="805"/>
      <c r="O381" s="971"/>
      <c r="P381" s="803"/>
      <c r="Q381" s="955"/>
      <c r="R381" s="803"/>
      <c r="S381" s="955"/>
      <c r="T381" s="803"/>
      <c r="U381" s="955"/>
      <c r="V381" s="958"/>
      <c r="W381" s="955"/>
      <c r="X381" s="955"/>
      <c r="Y381" s="968"/>
      <c r="Z381" s="68">
        <v>5</v>
      </c>
      <c r="AA381" s="385" t="s">
        <v>1145</v>
      </c>
      <c r="AB381" s="383" t="s">
        <v>170</v>
      </c>
      <c r="AC381" s="385" t="s">
        <v>856</v>
      </c>
      <c r="AD381" s="384" t="str">
        <f t="shared" si="36"/>
        <v>Probabilidad</v>
      </c>
      <c r="AE381" s="383" t="s">
        <v>902</v>
      </c>
      <c r="AF381" s="302">
        <f t="shared" si="37"/>
        <v>0.25</v>
      </c>
      <c r="AG381" s="383" t="s">
        <v>903</v>
      </c>
      <c r="AH381" s="302">
        <f t="shared" si="38"/>
        <v>0.15</v>
      </c>
      <c r="AI381" s="315">
        <f t="shared" si="39"/>
        <v>0.4</v>
      </c>
      <c r="AJ381" s="69">
        <f>IFERROR(IF(AND(AD380="Probabilidad",AD381="Probabilidad"),(AJ380-(+AJ380*AI381)),IF(AND(AD380="Impacto",AD381="Probabilidad"),(AJ379-(+AJ379*AI381)),IF(AD381="Impacto",AJ380,""))),"")</f>
        <v>4.3199999999999995E-2</v>
      </c>
      <c r="AK381" s="69">
        <f>IFERROR(IF(AND(AD380="Impacto",AD381="Impacto"),(AK380-(+AK380*AI381)),IF(AND(AD380="Probabilidad",AD381="Impacto"),(AK379-(+AK379*AI381)),IF(AD381="Probabilidad",AK380,""))),"")</f>
        <v>0.44999999999999996</v>
      </c>
      <c r="AL381" s="10" t="s">
        <v>66</v>
      </c>
      <c r="AM381" s="10" t="s">
        <v>67</v>
      </c>
      <c r="AN381" s="10" t="s">
        <v>80</v>
      </c>
      <c r="AO381" s="952"/>
      <c r="AP381" s="952"/>
      <c r="AQ381" s="968"/>
      <c r="AR381" s="952"/>
      <c r="AS381" s="952"/>
      <c r="AT381" s="968"/>
      <c r="AU381" s="968"/>
      <c r="AV381" s="968"/>
      <c r="AW381" s="803"/>
      <c r="AX381" s="805"/>
      <c r="AY381" s="805"/>
      <c r="AZ381" s="805"/>
      <c r="BA381" s="805"/>
      <c r="BB381" s="1137"/>
      <c r="BC381" s="852"/>
      <c r="BD381" s="852"/>
      <c r="BE381" s="1020"/>
      <c r="BF381" s="1020"/>
      <c r="BG381" s="1020"/>
      <c r="BH381" s="1020"/>
      <c r="BI381" s="1192"/>
      <c r="BJ381" s="852"/>
      <c r="BK381" s="852"/>
      <c r="BL381" s="1041"/>
    </row>
    <row r="382" spans="1:64" ht="75.75" thickBot="1" x14ac:dyDescent="0.3">
      <c r="A382" s="1181"/>
      <c r="B382" s="1183"/>
      <c r="C382" s="1062"/>
      <c r="D382" s="1014"/>
      <c r="E382" s="947"/>
      <c r="F382" s="1017"/>
      <c r="G382" s="960"/>
      <c r="H382" s="847"/>
      <c r="I382" s="1045"/>
      <c r="J382" s="984"/>
      <c r="K382" s="1003"/>
      <c r="L382" s="960"/>
      <c r="M382" s="960"/>
      <c r="N382" s="806"/>
      <c r="O382" s="972"/>
      <c r="P382" s="847"/>
      <c r="Q382" s="956"/>
      <c r="R382" s="847"/>
      <c r="S382" s="956"/>
      <c r="T382" s="847"/>
      <c r="U382" s="956"/>
      <c r="V382" s="959"/>
      <c r="W382" s="956"/>
      <c r="X382" s="956"/>
      <c r="Y382" s="969"/>
      <c r="Z382" s="60">
        <v>6</v>
      </c>
      <c r="AA382" s="385" t="s">
        <v>1115</v>
      </c>
      <c r="AB382" s="388" t="s">
        <v>170</v>
      </c>
      <c r="AC382" s="385" t="s">
        <v>856</v>
      </c>
      <c r="AD382" s="391" t="str">
        <f t="shared" si="36"/>
        <v>Impacto</v>
      </c>
      <c r="AE382" s="388" t="s">
        <v>908</v>
      </c>
      <c r="AF382" s="303">
        <f t="shared" si="37"/>
        <v>0.1</v>
      </c>
      <c r="AG382" s="388" t="s">
        <v>903</v>
      </c>
      <c r="AH382" s="303">
        <f t="shared" si="38"/>
        <v>0.15</v>
      </c>
      <c r="AI382" s="61">
        <f t="shared" si="39"/>
        <v>0.25</v>
      </c>
      <c r="AJ382" s="63">
        <f>IFERROR(IF(AND(AD381="Probabilidad",AD382="Probabilidad"),(AJ381-(+AJ381*AI382)),IF(AND(AD381="Impacto",AD382="Probabilidad"),(AJ380-(+AJ380*AI382)),IF(AD382="Impacto",AJ381,""))),"")</f>
        <v>4.3199999999999995E-2</v>
      </c>
      <c r="AK382" s="63">
        <f>IFERROR(IF(AND(AD381="Impacto",AD382="Impacto"),(AK381-(+AK381*AI382)),IF(AND(AD381="Probabilidad",AD382="Impacto"),(AK380-(+AK380*AI382)),IF(AD382="Probabilidad",AK381,""))),"")</f>
        <v>0.33749999999999997</v>
      </c>
      <c r="AL382" s="10" t="s">
        <v>66</v>
      </c>
      <c r="AM382" s="10" t="s">
        <v>67</v>
      </c>
      <c r="AN382" s="10" t="s">
        <v>80</v>
      </c>
      <c r="AO382" s="953"/>
      <c r="AP382" s="953"/>
      <c r="AQ382" s="969"/>
      <c r="AR382" s="953"/>
      <c r="AS382" s="953"/>
      <c r="AT382" s="969"/>
      <c r="AU382" s="969"/>
      <c r="AV382" s="969"/>
      <c r="AW382" s="847"/>
      <c r="AX382" s="806"/>
      <c r="AY382" s="806"/>
      <c r="AZ382" s="806"/>
      <c r="BA382" s="806"/>
      <c r="BB382" s="1138"/>
      <c r="BC382" s="960"/>
      <c r="BD382" s="960"/>
      <c r="BE382" s="1021"/>
      <c r="BF382" s="1021"/>
      <c r="BG382" s="1021"/>
      <c r="BH382" s="1021"/>
      <c r="BI382" s="1193"/>
      <c r="BJ382" s="960"/>
      <c r="BK382" s="960"/>
      <c r="BL382" s="1042"/>
    </row>
    <row r="383" spans="1:64" ht="76.5" customHeight="1" thickBot="1" x14ac:dyDescent="0.3">
      <c r="A383" s="1181"/>
      <c r="B383" s="1183"/>
      <c r="C383" s="1062"/>
      <c r="D383" s="1012" t="s">
        <v>840</v>
      </c>
      <c r="E383" s="945" t="s">
        <v>128</v>
      </c>
      <c r="F383" s="1015">
        <v>19</v>
      </c>
      <c r="G383" s="851" t="s">
        <v>1146</v>
      </c>
      <c r="H383" s="802" t="s">
        <v>98</v>
      </c>
      <c r="I383" s="1043" t="s">
        <v>1713</v>
      </c>
      <c r="J383" s="982" t="s">
        <v>16</v>
      </c>
      <c r="K383" s="1001" t="str">
        <f>CONCATENATE(" *",[27]Árbol_G!C586," *",[27]Árbol_G!E586," *",[27]Árbol_G!G586)</f>
        <v xml:space="preserve"> * * *</v>
      </c>
      <c r="L383" s="851" t="s">
        <v>1128</v>
      </c>
      <c r="M383" s="851" t="s">
        <v>1129</v>
      </c>
      <c r="N383" s="804"/>
      <c r="O383" s="970"/>
      <c r="P383" s="802" t="s">
        <v>70</v>
      </c>
      <c r="Q383" s="954">
        <f>IF(P383="Muy Alta",100%,IF(P383="Alta",80%,IF(P383="Media",60%,IF(P383="Baja",40%,IF(P383="Muy Baja",20%,"")))))</f>
        <v>0.2</v>
      </c>
      <c r="R383" s="802" t="s">
        <v>74</v>
      </c>
      <c r="S383" s="954">
        <f>IF(R383="Catastrófico",100%,IF(R383="Mayor",80%,IF(R383="Moderado",60%,IF(R383="Menor",40%,IF(R383="Leve",20%,"")))))</f>
        <v>0.2</v>
      </c>
      <c r="T383" s="802" t="s">
        <v>11</v>
      </c>
      <c r="U383" s="954">
        <f>IF(T383="Catastrófico",100%,IF(T383="Mayor",80%,IF(T383="Moderado",60%,IF(T383="Menor",40%,IF(T383="Leve",20%,"")))))</f>
        <v>0.8</v>
      </c>
      <c r="V383" s="957" t="str">
        <f>IF(W383=100%,"Catastrófico",IF(W383=80%,"Mayor",IF(W383=60%,"Moderado",IF(W383=40%,"Menor",IF(W383=20%,"Leve","")))))</f>
        <v>Mayor</v>
      </c>
      <c r="W383" s="954">
        <f>IF(AND(S383="",U383=""),"",MAX(S383,U383))</f>
        <v>0.8</v>
      </c>
      <c r="X383" s="954" t="str">
        <f>CONCATENATE(P383,V383)</f>
        <v>Muy BajaMayor</v>
      </c>
      <c r="Y383" s="967" t="str">
        <f>IF(X383="Muy AltaLeve","Alto",IF(X383="Muy AltaMenor","Alto",IF(X383="Muy AltaModerado","Alto",IF(X383="Muy AltaMayor","Alto",IF(X383="Muy AltaCatastrófico","Extremo",IF(X383="AltaLeve","Moderado",IF(X383="AltaMenor","Moderado",IF(X383="AltaModerado","Alto",IF(X383="AltaMayor","Alto",IF(X383="AltaCatastrófico","Extremo",IF(X383="MediaLeve","Moderado",IF(X383="MediaMenor","Moderado",IF(X383="MediaModerado","Moderado",IF(X383="MediaMayor","Alto",IF(X383="MediaCatastrófico","Extremo",IF(X383="BajaLeve","Bajo",IF(X383="BajaMenor","Moderado",IF(X383="BajaModerado","Moderado",IF(X383="BajaMayor","Alto",IF(X383="BajaCatastrófico","Extremo",IF(X383="Muy BajaLeve","Bajo",IF(X383="Muy BajaMenor","Bajo",IF(X383="Muy BajaModerado","Moderado",IF(X383="Muy BajaMayor","Alto",IF(X383="Muy BajaCatastrófico","Extremo","")))))))))))))))))))))))))</f>
        <v>Alto</v>
      </c>
      <c r="Z383" s="58">
        <v>1</v>
      </c>
      <c r="AA383" s="62" t="s">
        <v>1130</v>
      </c>
      <c r="AB383" s="381" t="s">
        <v>165</v>
      </c>
      <c r="AC383" s="385" t="s">
        <v>921</v>
      </c>
      <c r="AD383" s="382" t="str">
        <f t="shared" si="36"/>
        <v>Probabilidad</v>
      </c>
      <c r="AE383" s="381" t="s">
        <v>902</v>
      </c>
      <c r="AF383" s="301">
        <f t="shared" si="37"/>
        <v>0.25</v>
      </c>
      <c r="AG383" s="381" t="s">
        <v>65</v>
      </c>
      <c r="AH383" s="301">
        <f t="shared" si="38"/>
        <v>0.25</v>
      </c>
      <c r="AI383" s="300">
        <f t="shared" si="39"/>
        <v>0.5</v>
      </c>
      <c r="AJ383" s="59">
        <f>IFERROR(IF(AD383="Probabilidad",(Q383-(+Q383*AI383)),IF(AD383="Impacto",Q383,"")),"")</f>
        <v>0.1</v>
      </c>
      <c r="AK383" s="59">
        <f>IFERROR(IF(AD383="Impacto",(W383-(+W383*AI383)),IF(AD383="Probabilidad",W383,"")),"")</f>
        <v>0.8</v>
      </c>
      <c r="AL383" s="10" t="s">
        <v>66</v>
      </c>
      <c r="AM383" s="10" t="s">
        <v>67</v>
      </c>
      <c r="AN383" s="10" t="s">
        <v>80</v>
      </c>
      <c r="AO383" s="951">
        <f>Q383</f>
        <v>0.2</v>
      </c>
      <c r="AP383" s="951">
        <f>IF(AJ383="","",MIN(AJ383:AJ388))</f>
        <v>0.06</v>
      </c>
      <c r="AQ383" s="967" t="str">
        <f>IFERROR(IF(AP383="","",IF(AP383&lt;=0.2,"Muy Baja",IF(AP383&lt;=0.4,"Baja",IF(AP383&lt;=0.6,"Media",IF(AP383&lt;=0.8,"Alta","Muy Alta"))))),"")</f>
        <v>Muy Baja</v>
      </c>
      <c r="AR383" s="951">
        <f>W383</f>
        <v>0.8</v>
      </c>
      <c r="AS383" s="951">
        <f>IF(AK383="","",MIN(AK383:AK388))</f>
        <v>0.60000000000000009</v>
      </c>
      <c r="AT383" s="967" t="str">
        <f>IFERROR(IF(AS383="","",IF(AS383&lt;=0.2,"Leve",IF(AS383&lt;=0.4,"Menor",IF(AS383&lt;=0.6,"Moderado",IF(AS383&lt;=0.8,"Mayor","Catastrófico"))))),"")</f>
        <v>Moderado</v>
      </c>
      <c r="AU383" s="967" t="str">
        <f>Y383</f>
        <v>Alto</v>
      </c>
      <c r="AV383" s="967" t="str">
        <f>IFERROR(IF(OR(AND(AQ383="Muy Baja",AT383="Leve"),AND(AQ383="Muy Baja",AT383="Menor"),AND(AQ383="Baja",AT383="Leve")),"Bajo",IF(OR(AND(AQ383="Muy baja",AT383="Moderado"),AND(AQ383="Baja",AT383="Menor"),AND(AQ383="Baja",AT383="Moderado"),AND(AQ383="Media",AT383="Leve"),AND(AQ383="Media",AT383="Menor"),AND(AQ383="Media",AT383="Moderado"),AND(AQ383="Alta",AT383="Leve"),AND(AQ383="Alta",AT383="Menor")),"Moderado",IF(OR(AND(AQ383="Muy Baja",AT383="Mayor"),AND(AQ383="Baja",AT383="Mayor"),AND(AQ383="Media",AT383="Mayor"),AND(AQ383="Alta",AT383="Moderado"),AND(AQ383="Alta",AT383="Mayor"),AND(AQ383="Muy Alta",AT383="Leve"),AND(AQ383="Muy Alta",AT383="Menor"),AND(AQ383="Muy Alta",AT383="Moderado"),AND(AQ383="Muy Alta",AT383="Mayor")),"Alto",IF(OR(AND(AQ383="Muy Baja",AT383="Catastrófico"),AND(AQ383="Baja",AT383="Catastrófico"),AND(AQ383="Media",AT383="Catastrófico"),AND(AQ383="Alta",AT383="Catastrófico"),AND(AQ383="Muy Alta",AT383="Catastrófico")),"Extremo","")))),"")</f>
        <v>Moderado</v>
      </c>
      <c r="AW383" s="802" t="s">
        <v>167</v>
      </c>
      <c r="AX383" s="804" t="s">
        <v>1679</v>
      </c>
      <c r="AY383" s="804" t="s">
        <v>1689</v>
      </c>
      <c r="AZ383" s="804" t="s">
        <v>1068</v>
      </c>
      <c r="BA383" s="804" t="s">
        <v>1707</v>
      </c>
      <c r="BB383" s="1136" t="s">
        <v>1583</v>
      </c>
      <c r="BC383" s="855"/>
      <c r="BD383" s="855"/>
      <c r="BE383" s="1039"/>
      <c r="BF383" s="1039"/>
      <c r="BG383" s="1039"/>
      <c r="BH383" s="1039"/>
      <c r="BI383" s="1039"/>
      <c r="BJ383" s="861"/>
      <c r="BK383" s="861"/>
      <c r="BL383" s="1025"/>
    </row>
    <row r="384" spans="1:64" ht="90.75" thickBot="1" x14ac:dyDescent="0.3">
      <c r="A384" s="1181"/>
      <c r="B384" s="1183"/>
      <c r="C384" s="1062"/>
      <c r="D384" s="1013"/>
      <c r="E384" s="946"/>
      <c r="F384" s="1016"/>
      <c r="G384" s="852"/>
      <c r="H384" s="803"/>
      <c r="I384" s="1044"/>
      <c r="J384" s="983"/>
      <c r="K384" s="1002"/>
      <c r="L384" s="852"/>
      <c r="M384" s="852"/>
      <c r="N384" s="805"/>
      <c r="O384" s="971"/>
      <c r="P384" s="803"/>
      <c r="Q384" s="955"/>
      <c r="R384" s="803"/>
      <c r="S384" s="955"/>
      <c r="T384" s="803"/>
      <c r="U384" s="955"/>
      <c r="V384" s="958"/>
      <c r="W384" s="955"/>
      <c r="X384" s="955"/>
      <c r="Y384" s="968"/>
      <c r="Z384" s="68">
        <v>2</v>
      </c>
      <c r="AA384" s="62" t="s">
        <v>855</v>
      </c>
      <c r="AB384" s="383" t="s">
        <v>165</v>
      </c>
      <c r="AC384" s="385" t="s">
        <v>856</v>
      </c>
      <c r="AD384" s="384" t="str">
        <f t="shared" si="36"/>
        <v>Probabilidad</v>
      </c>
      <c r="AE384" s="383" t="s">
        <v>907</v>
      </c>
      <c r="AF384" s="302">
        <f t="shared" si="37"/>
        <v>0.15</v>
      </c>
      <c r="AG384" s="383" t="s">
        <v>65</v>
      </c>
      <c r="AH384" s="302">
        <f t="shared" si="38"/>
        <v>0.25</v>
      </c>
      <c r="AI384" s="315">
        <f t="shared" si="39"/>
        <v>0.4</v>
      </c>
      <c r="AJ384" s="69">
        <f>IFERROR(IF(AND(AD383="Probabilidad",AD384="Probabilidad"),(AJ383-(+AJ383*AI384)),IF(AD384="Probabilidad",(Q383-(+Q383*AI384)),IF(AD384="Impacto",AJ383,""))),"")</f>
        <v>0.06</v>
      </c>
      <c r="AK384" s="69">
        <f>IFERROR(IF(AND(AD383="Impacto",AD384="Impacto"),(AK383-(+AK383*AI384)),IF(AD384="Impacto",(W383-(W383*AI384)),IF(AD384="Probabilidad",AK383,""))),"")</f>
        <v>0.8</v>
      </c>
      <c r="AL384" s="10" t="s">
        <v>66</v>
      </c>
      <c r="AM384" s="10" t="s">
        <v>67</v>
      </c>
      <c r="AN384" s="10" t="s">
        <v>80</v>
      </c>
      <c r="AO384" s="952"/>
      <c r="AP384" s="952"/>
      <c r="AQ384" s="968"/>
      <c r="AR384" s="952"/>
      <c r="AS384" s="952"/>
      <c r="AT384" s="968"/>
      <c r="AU384" s="968"/>
      <c r="AV384" s="968"/>
      <c r="AW384" s="803"/>
      <c r="AX384" s="805"/>
      <c r="AY384" s="805"/>
      <c r="AZ384" s="805"/>
      <c r="BA384" s="805"/>
      <c r="BB384" s="1137"/>
      <c r="BC384" s="852"/>
      <c r="BD384" s="852"/>
      <c r="BE384" s="1020"/>
      <c r="BF384" s="1020"/>
      <c r="BG384" s="1020"/>
      <c r="BH384" s="1020"/>
      <c r="BI384" s="1020"/>
      <c r="BJ384" s="805"/>
      <c r="BK384" s="805"/>
      <c r="BL384" s="1026"/>
    </row>
    <row r="385" spans="1:64" ht="90" x14ac:dyDescent="0.25">
      <c r="A385" s="1181"/>
      <c r="B385" s="1183"/>
      <c r="C385" s="1062"/>
      <c r="D385" s="1013"/>
      <c r="E385" s="946"/>
      <c r="F385" s="1016"/>
      <c r="G385" s="852"/>
      <c r="H385" s="803"/>
      <c r="I385" s="1044"/>
      <c r="J385" s="983"/>
      <c r="K385" s="1002"/>
      <c r="L385" s="852"/>
      <c r="M385" s="852"/>
      <c r="N385" s="805"/>
      <c r="O385" s="971"/>
      <c r="P385" s="803"/>
      <c r="Q385" s="955"/>
      <c r="R385" s="803"/>
      <c r="S385" s="955"/>
      <c r="T385" s="803"/>
      <c r="U385" s="955"/>
      <c r="V385" s="958"/>
      <c r="W385" s="955"/>
      <c r="X385" s="955"/>
      <c r="Y385" s="968"/>
      <c r="Z385" s="68">
        <v>3</v>
      </c>
      <c r="AA385" s="385" t="s">
        <v>1103</v>
      </c>
      <c r="AB385" s="383" t="s">
        <v>170</v>
      </c>
      <c r="AC385" s="385" t="s">
        <v>856</v>
      </c>
      <c r="AD385" s="384" t="str">
        <f t="shared" si="36"/>
        <v>Impacto</v>
      </c>
      <c r="AE385" s="383" t="s">
        <v>908</v>
      </c>
      <c r="AF385" s="302">
        <f t="shared" si="37"/>
        <v>0.1</v>
      </c>
      <c r="AG385" s="383" t="s">
        <v>903</v>
      </c>
      <c r="AH385" s="302">
        <f t="shared" si="38"/>
        <v>0.15</v>
      </c>
      <c r="AI385" s="315">
        <f t="shared" si="39"/>
        <v>0.25</v>
      </c>
      <c r="AJ385" s="69">
        <f>IFERROR(IF(AND(AD384="Probabilidad",AD385="Probabilidad"),(AJ384-(+AJ384*AI385)),IF(AND(AD384="Impacto",AD385="Probabilidad"),(AJ383-(+AJ383*AI385)),IF(AD385="Impacto",AJ384,""))),"")</f>
        <v>0.06</v>
      </c>
      <c r="AK385" s="69">
        <f>IFERROR(IF(AND(AD384="Impacto",AD385="Impacto"),(AK384-(+AK384*AI385)),IF(AND(AD384="Probabilidad",AD385="Impacto"),(AK383-(+AK383*AI385)),IF(AD385="Probabilidad",AK384,""))),"")</f>
        <v>0.60000000000000009</v>
      </c>
      <c r="AL385" s="10" t="s">
        <v>66</v>
      </c>
      <c r="AM385" s="10" t="s">
        <v>67</v>
      </c>
      <c r="AN385" s="10" t="s">
        <v>80</v>
      </c>
      <c r="AO385" s="952"/>
      <c r="AP385" s="952"/>
      <c r="AQ385" s="968"/>
      <c r="AR385" s="952"/>
      <c r="AS385" s="952"/>
      <c r="AT385" s="968"/>
      <c r="AU385" s="968"/>
      <c r="AV385" s="968"/>
      <c r="AW385" s="803"/>
      <c r="AX385" s="805"/>
      <c r="AY385" s="805"/>
      <c r="AZ385" s="805"/>
      <c r="BA385" s="805"/>
      <c r="BB385" s="1137"/>
      <c r="BC385" s="852"/>
      <c r="BD385" s="852"/>
      <c r="BE385" s="1020"/>
      <c r="BF385" s="1020"/>
      <c r="BG385" s="1020"/>
      <c r="BH385" s="1020"/>
      <c r="BI385" s="1020"/>
      <c r="BJ385" s="805"/>
      <c r="BK385" s="805"/>
      <c r="BL385" s="1026"/>
    </row>
    <row r="386" spans="1:64" x14ac:dyDescent="0.25">
      <c r="A386" s="1181"/>
      <c r="B386" s="1183"/>
      <c r="C386" s="1062"/>
      <c r="D386" s="1013"/>
      <c r="E386" s="946"/>
      <c r="F386" s="1016"/>
      <c r="G386" s="852"/>
      <c r="H386" s="803"/>
      <c r="I386" s="1044"/>
      <c r="J386" s="983"/>
      <c r="K386" s="1002"/>
      <c r="L386" s="852"/>
      <c r="M386" s="852"/>
      <c r="N386" s="805"/>
      <c r="O386" s="971"/>
      <c r="P386" s="803"/>
      <c r="Q386" s="955"/>
      <c r="R386" s="803"/>
      <c r="S386" s="955"/>
      <c r="T386" s="803"/>
      <c r="U386" s="955"/>
      <c r="V386" s="958"/>
      <c r="W386" s="955"/>
      <c r="X386" s="955"/>
      <c r="Y386" s="968"/>
      <c r="Z386" s="68">
        <v>4</v>
      </c>
      <c r="AA386" s="385"/>
      <c r="AB386" s="383"/>
      <c r="AC386" s="385"/>
      <c r="AD386" s="384" t="str">
        <f t="shared" si="36"/>
        <v/>
      </c>
      <c r="AE386" s="383"/>
      <c r="AF386" s="302" t="str">
        <f t="shared" si="37"/>
        <v/>
      </c>
      <c r="AG386" s="383"/>
      <c r="AH386" s="302" t="str">
        <f t="shared" si="38"/>
        <v/>
      </c>
      <c r="AI386" s="315" t="str">
        <f t="shared" si="39"/>
        <v/>
      </c>
      <c r="AJ386" s="69" t="str">
        <f>IFERROR(IF(AND(AD385="Probabilidad",AD386="Probabilidad"),(AJ385-(+AJ385*AI386)),IF(AND(AD385="Impacto",AD386="Probabilidad"),(AJ384-(+AJ384*AI386)),IF(AD386="Impacto",AJ385,""))),"")</f>
        <v/>
      </c>
      <c r="AK386" s="69" t="str">
        <f>IFERROR(IF(AND(AD385="Impacto",AD386="Impacto"),(AK385-(+AK385*AI386)),IF(AND(AD385="Probabilidad",AD386="Impacto"),(AK384-(+AK384*AI386)),IF(AD386="Probabilidad",AK385,""))),"")</f>
        <v/>
      </c>
      <c r="AL386" s="19"/>
      <c r="AM386" s="19"/>
      <c r="AN386" s="19"/>
      <c r="AO386" s="952"/>
      <c r="AP386" s="952"/>
      <c r="AQ386" s="968"/>
      <c r="AR386" s="952"/>
      <c r="AS386" s="952"/>
      <c r="AT386" s="968"/>
      <c r="AU386" s="968"/>
      <c r="AV386" s="968"/>
      <c r="AW386" s="803"/>
      <c r="AX386" s="805"/>
      <c r="AY386" s="805"/>
      <c r="AZ386" s="805"/>
      <c r="BA386" s="805"/>
      <c r="BB386" s="1137"/>
      <c r="BC386" s="852"/>
      <c r="BD386" s="852"/>
      <c r="BE386" s="1020"/>
      <c r="BF386" s="1020"/>
      <c r="BG386" s="1020"/>
      <c r="BH386" s="1020"/>
      <c r="BI386" s="1020"/>
      <c r="BJ386" s="805"/>
      <c r="BK386" s="805"/>
      <c r="BL386" s="1026"/>
    </row>
    <row r="387" spans="1:64" x14ac:dyDescent="0.25">
      <c r="A387" s="1181"/>
      <c r="B387" s="1183"/>
      <c r="C387" s="1062"/>
      <c r="D387" s="1013"/>
      <c r="E387" s="946"/>
      <c r="F387" s="1016"/>
      <c r="G387" s="852"/>
      <c r="H387" s="803"/>
      <c r="I387" s="1044"/>
      <c r="J387" s="983"/>
      <c r="K387" s="1002"/>
      <c r="L387" s="852"/>
      <c r="M387" s="852"/>
      <c r="N387" s="805"/>
      <c r="O387" s="971"/>
      <c r="P387" s="803"/>
      <c r="Q387" s="955"/>
      <c r="R387" s="803"/>
      <c r="S387" s="955"/>
      <c r="T387" s="803"/>
      <c r="U387" s="955"/>
      <c r="V387" s="958"/>
      <c r="W387" s="955"/>
      <c r="X387" s="955"/>
      <c r="Y387" s="968"/>
      <c r="Z387" s="68">
        <v>5</v>
      </c>
      <c r="AA387" s="385"/>
      <c r="AB387" s="383"/>
      <c r="AC387" s="385"/>
      <c r="AD387" s="384" t="str">
        <f t="shared" si="36"/>
        <v/>
      </c>
      <c r="AE387" s="383"/>
      <c r="AF387" s="302" t="str">
        <f t="shared" si="37"/>
        <v/>
      </c>
      <c r="AG387" s="383"/>
      <c r="AH387" s="302" t="str">
        <f t="shared" si="38"/>
        <v/>
      </c>
      <c r="AI387" s="315" t="str">
        <f t="shared" si="39"/>
        <v/>
      </c>
      <c r="AJ387" s="69" t="str">
        <f>IFERROR(IF(AND(AD386="Probabilidad",AD387="Probabilidad"),(AJ386-(+AJ386*AI387)),IF(AND(AD386="Impacto",AD387="Probabilidad"),(AJ385-(+AJ385*AI387)),IF(AD387="Impacto",AJ386,""))),"")</f>
        <v/>
      </c>
      <c r="AK387" s="69" t="str">
        <f>IFERROR(IF(AND(AD386="Impacto",AD387="Impacto"),(AK386-(+AK386*AI387)),IF(AND(AD386="Probabilidad",AD387="Impacto"),(AK385-(+AK385*AI387)),IF(AD387="Probabilidad",AK386,""))),"")</f>
        <v/>
      </c>
      <c r="AL387" s="19"/>
      <c r="AM387" s="19"/>
      <c r="AN387" s="19"/>
      <c r="AO387" s="952"/>
      <c r="AP387" s="952"/>
      <c r="AQ387" s="968"/>
      <c r="AR387" s="952"/>
      <c r="AS387" s="952"/>
      <c r="AT387" s="968"/>
      <c r="AU387" s="968"/>
      <c r="AV387" s="968"/>
      <c r="AW387" s="803"/>
      <c r="AX387" s="805"/>
      <c r="AY387" s="805"/>
      <c r="AZ387" s="805"/>
      <c r="BA387" s="805"/>
      <c r="BB387" s="1137"/>
      <c r="BC387" s="852"/>
      <c r="BD387" s="852"/>
      <c r="BE387" s="1020"/>
      <c r="BF387" s="1020"/>
      <c r="BG387" s="1020"/>
      <c r="BH387" s="1020"/>
      <c r="BI387" s="1020"/>
      <c r="BJ387" s="805"/>
      <c r="BK387" s="805"/>
      <c r="BL387" s="1026"/>
    </row>
    <row r="388" spans="1:64" ht="15.75" thickBot="1" x14ac:dyDescent="0.3">
      <c r="A388" s="1181"/>
      <c r="B388" s="1183"/>
      <c r="C388" s="1062"/>
      <c r="D388" s="1014"/>
      <c r="E388" s="947"/>
      <c r="F388" s="1017"/>
      <c r="G388" s="960"/>
      <c r="H388" s="847"/>
      <c r="I388" s="1045"/>
      <c r="J388" s="984"/>
      <c r="K388" s="1003"/>
      <c r="L388" s="960"/>
      <c r="M388" s="960"/>
      <c r="N388" s="806"/>
      <c r="O388" s="972"/>
      <c r="P388" s="847"/>
      <c r="Q388" s="956"/>
      <c r="R388" s="847"/>
      <c r="S388" s="956"/>
      <c r="T388" s="847"/>
      <c r="U388" s="956"/>
      <c r="V388" s="959"/>
      <c r="W388" s="956"/>
      <c r="X388" s="956"/>
      <c r="Y388" s="969"/>
      <c r="Z388" s="60">
        <v>6</v>
      </c>
      <c r="AA388" s="387"/>
      <c r="AB388" s="388"/>
      <c r="AC388" s="387"/>
      <c r="AD388" s="391" t="str">
        <f t="shared" si="36"/>
        <v/>
      </c>
      <c r="AE388" s="388"/>
      <c r="AF388" s="303" t="str">
        <f t="shared" si="37"/>
        <v/>
      </c>
      <c r="AG388" s="388"/>
      <c r="AH388" s="303" t="str">
        <f t="shared" si="38"/>
        <v/>
      </c>
      <c r="AI388" s="61" t="str">
        <f t="shared" si="39"/>
        <v/>
      </c>
      <c r="AJ388" s="63" t="str">
        <f>IFERROR(IF(AND(AD387="Probabilidad",AD388="Probabilidad"),(AJ387-(+AJ387*AI388)),IF(AND(AD387="Impacto",AD388="Probabilidad"),(AJ386-(+AJ386*AI388)),IF(AD388="Impacto",AJ387,""))),"")</f>
        <v/>
      </c>
      <c r="AK388" s="63" t="str">
        <f>IFERROR(IF(AND(AD387="Impacto",AD388="Impacto"),(AK387-(+AK387*AI388)),IF(AND(AD387="Probabilidad",AD388="Impacto"),(AK386-(+AK386*AI388)),IF(AD388="Probabilidad",AK387,""))),"")</f>
        <v/>
      </c>
      <c r="AL388" s="20"/>
      <c r="AM388" s="20"/>
      <c r="AN388" s="20"/>
      <c r="AO388" s="953"/>
      <c r="AP388" s="953"/>
      <c r="AQ388" s="969"/>
      <c r="AR388" s="953"/>
      <c r="AS388" s="953"/>
      <c r="AT388" s="969"/>
      <c r="AU388" s="969"/>
      <c r="AV388" s="969"/>
      <c r="AW388" s="847"/>
      <c r="AX388" s="806"/>
      <c r="AY388" s="806"/>
      <c r="AZ388" s="806"/>
      <c r="BA388" s="806"/>
      <c r="BB388" s="1138"/>
      <c r="BC388" s="960"/>
      <c r="BD388" s="960"/>
      <c r="BE388" s="1021"/>
      <c r="BF388" s="1021"/>
      <c r="BG388" s="1021"/>
      <c r="BH388" s="1021"/>
      <c r="BI388" s="1021"/>
      <c r="BJ388" s="806"/>
      <c r="BK388" s="806"/>
      <c r="BL388" s="1027"/>
    </row>
    <row r="389" spans="1:64" ht="76.5" customHeight="1" thickBot="1" x14ac:dyDescent="0.3">
      <c r="A389" s="1181"/>
      <c r="B389" s="1183"/>
      <c r="C389" s="1062"/>
      <c r="D389" s="1012" t="s">
        <v>840</v>
      </c>
      <c r="E389" s="945" t="s">
        <v>128</v>
      </c>
      <c r="F389" s="1015">
        <v>20</v>
      </c>
      <c r="G389" s="851" t="s">
        <v>1146</v>
      </c>
      <c r="H389" s="802" t="s">
        <v>99</v>
      </c>
      <c r="I389" s="1043" t="s">
        <v>1714</v>
      </c>
      <c r="J389" s="982" t="s">
        <v>16</v>
      </c>
      <c r="K389" s="1001" t="str">
        <f>CONCATENATE(" *",[27]Árbol_G!C603," *",[27]Árbol_G!E603," *",[27]Árbol_G!G603)</f>
        <v xml:space="preserve"> * * *</v>
      </c>
      <c r="L389" s="851" t="s">
        <v>1131</v>
      </c>
      <c r="M389" s="851" t="s">
        <v>1132</v>
      </c>
      <c r="N389" s="804"/>
      <c r="O389" s="970"/>
      <c r="P389" s="802" t="s">
        <v>70</v>
      </c>
      <c r="Q389" s="954">
        <f>IF(P389="Muy Alta",100%,IF(P389="Alta",80%,IF(P389="Media",60%,IF(P389="Baja",40%,IF(P389="Muy Baja",20%,"")))))</f>
        <v>0.2</v>
      </c>
      <c r="R389" s="802" t="s">
        <v>74</v>
      </c>
      <c r="S389" s="954">
        <f>IF(R389="Catastrófico",100%,IF(R389="Mayor",80%,IF(R389="Moderado",60%,IF(R389="Menor",40%,IF(R389="Leve",20%,"")))))</f>
        <v>0.2</v>
      </c>
      <c r="T389" s="802" t="s">
        <v>11</v>
      </c>
      <c r="U389" s="954">
        <f>IF(T389="Catastrófico",100%,IF(T389="Mayor",80%,IF(T389="Moderado",60%,IF(T389="Menor",40%,IF(T389="Leve",20%,"")))))</f>
        <v>0.8</v>
      </c>
      <c r="V389" s="957" t="str">
        <f>IF(W389=100%,"Catastrófico",IF(W389=80%,"Mayor",IF(W389=60%,"Moderado",IF(W389=40%,"Menor",IF(W389=20%,"Leve","")))))</f>
        <v>Mayor</v>
      </c>
      <c r="W389" s="954">
        <f>IF(AND(S389="",U389=""),"",MAX(S389,U389))</f>
        <v>0.8</v>
      </c>
      <c r="X389" s="954" t="str">
        <f>CONCATENATE(P389,V389)</f>
        <v>Muy BajaMayor</v>
      </c>
      <c r="Y389" s="967" t="str">
        <f>IF(X389="Muy AltaLeve","Alto",IF(X389="Muy AltaMenor","Alto",IF(X389="Muy AltaModerado","Alto",IF(X389="Muy AltaMayor","Alto",IF(X389="Muy AltaCatastrófico","Extremo",IF(X389="AltaLeve","Moderado",IF(X389="AltaMenor","Moderado",IF(X389="AltaModerado","Alto",IF(X389="AltaMayor","Alto",IF(X389="AltaCatastrófico","Extremo",IF(X389="MediaLeve","Moderado",IF(X389="MediaMenor","Moderado",IF(X389="MediaModerado","Moderado",IF(X389="MediaMayor","Alto",IF(X389="MediaCatastrófico","Extremo",IF(X389="BajaLeve","Bajo",IF(X389="BajaMenor","Moderado",IF(X389="BajaModerado","Moderado",IF(X389="BajaMayor","Alto",IF(X389="BajaCatastrófico","Extremo",IF(X389="Muy BajaLeve","Bajo",IF(X389="Muy BajaMenor","Bajo",IF(X389="Muy BajaModerado","Moderado",IF(X389="Muy BajaMayor","Alto",IF(X389="Muy BajaCatastrófico","Extremo","")))))))))))))))))))))))))</f>
        <v>Alto</v>
      </c>
      <c r="Z389" s="58">
        <v>1</v>
      </c>
      <c r="AA389" s="62" t="s">
        <v>1130</v>
      </c>
      <c r="AB389" s="381" t="s">
        <v>165</v>
      </c>
      <c r="AC389" s="385" t="s">
        <v>921</v>
      </c>
      <c r="AD389" s="382" t="str">
        <f t="shared" si="36"/>
        <v>Probabilidad</v>
      </c>
      <c r="AE389" s="381" t="s">
        <v>902</v>
      </c>
      <c r="AF389" s="301">
        <f t="shared" si="37"/>
        <v>0.25</v>
      </c>
      <c r="AG389" s="381" t="s">
        <v>65</v>
      </c>
      <c r="AH389" s="301">
        <f t="shared" si="38"/>
        <v>0.25</v>
      </c>
      <c r="AI389" s="300">
        <f t="shared" si="39"/>
        <v>0.5</v>
      </c>
      <c r="AJ389" s="59">
        <f>IFERROR(IF(AD389="Probabilidad",(Q389-(+Q389*AI389)),IF(AD389="Impacto",Q389,"")),"")</f>
        <v>0.1</v>
      </c>
      <c r="AK389" s="59">
        <f>IFERROR(IF(AD389="Impacto",(W389-(+W389*AI389)),IF(AD389="Probabilidad",W389,"")),"")</f>
        <v>0.8</v>
      </c>
      <c r="AL389" s="10" t="s">
        <v>66</v>
      </c>
      <c r="AM389" s="10" t="s">
        <v>67</v>
      </c>
      <c r="AN389" s="10" t="s">
        <v>80</v>
      </c>
      <c r="AO389" s="951">
        <f>Q389</f>
        <v>0.2</v>
      </c>
      <c r="AP389" s="951">
        <f>IF(AJ389="","",MIN(AJ389:AJ394))</f>
        <v>2.9399999999999996E-2</v>
      </c>
      <c r="AQ389" s="967" t="str">
        <f>IFERROR(IF(AP389="","",IF(AP389&lt;=0.2,"Muy Baja",IF(AP389&lt;=0.4,"Baja",IF(AP389&lt;=0.6,"Media",IF(AP389&lt;=0.8,"Alta","Muy Alta"))))),"")</f>
        <v>Muy Baja</v>
      </c>
      <c r="AR389" s="951">
        <f>W389</f>
        <v>0.8</v>
      </c>
      <c r="AS389" s="951">
        <f>IF(AK389="","",MIN(AK389:AK394))</f>
        <v>0.45000000000000007</v>
      </c>
      <c r="AT389" s="967" t="str">
        <f>IFERROR(IF(AS389="","",IF(AS389&lt;=0.2,"Leve",IF(AS389&lt;=0.4,"Menor",IF(AS389&lt;=0.6,"Moderado",IF(AS389&lt;=0.8,"Mayor","Catastrófico"))))),"")</f>
        <v>Moderado</v>
      </c>
      <c r="AU389" s="967" t="str">
        <f>Y389</f>
        <v>Alto</v>
      </c>
      <c r="AV389" s="967" t="str">
        <f>IFERROR(IF(OR(AND(AQ389="Muy Baja",AT389="Leve"),AND(AQ389="Muy Baja",AT389="Menor"),AND(AQ389="Baja",AT389="Leve")),"Bajo",IF(OR(AND(AQ389="Muy baja",AT389="Moderado"),AND(AQ389="Baja",AT389="Menor"),AND(AQ389="Baja",AT389="Moderado"),AND(AQ389="Media",AT389="Leve"),AND(AQ389="Media",AT389="Menor"),AND(AQ389="Media",AT389="Moderado"),AND(AQ389="Alta",AT389="Leve"),AND(AQ389="Alta",AT389="Menor")),"Moderado",IF(OR(AND(AQ389="Muy Baja",AT389="Mayor"),AND(AQ389="Baja",AT389="Mayor"),AND(AQ389="Media",AT389="Mayor"),AND(AQ389="Alta",AT389="Moderado"),AND(AQ389="Alta",AT389="Mayor"),AND(AQ389="Muy Alta",AT389="Leve"),AND(AQ389="Muy Alta",AT389="Menor"),AND(AQ389="Muy Alta",AT389="Moderado"),AND(AQ389="Muy Alta",AT389="Mayor")),"Alto",IF(OR(AND(AQ389="Muy Baja",AT389="Catastrófico"),AND(AQ389="Baja",AT389="Catastrófico"),AND(AQ389="Media",AT389="Catastrófico"),AND(AQ389="Alta",AT389="Catastrófico"),AND(AQ389="Muy Alta",AT389="Catastrófico")),"Extremo","")))),"")</f>
        <v>Moderado</v>
      </c>
      <c r="AW389" s="802" t="s">
        <v>167</v>
      </c>
      <c r="AX389" s="804" t="s">
        <v>1683</v>
      </c>
      <c r="AY389" s="804" t="s">
        <v>1684</v>
      </c>
      <c r="AZ389" s="804" t="s">
        <v>1068</v>
      </c>
      <c r="BA389" s="804" t="s">
        <v>1707</v>
      </c>
      <c r="BB389" s="1136" t="s">
        <v>1698</v>
      </c>
      <c r="BC389" s="855"/>
      <c r="BD389" s="855"/>
      <c r="BE389" s="1039"/>
      <c r="BF389" s="1039"/>
      <c r="BG389" s="1039"/>
      <c r="BH389" s="1039"/>
      <c r="BI389" s="1039"/>
      <c r="BJ389" s="861"/>
      <c r="BK389" s="861"/>
      <c r="BL389" s="1025"/>
    </row>
    <row r="390" spans="1:64" ht="90.75" thickBot="1" x14ac:dyDescent="0.3">
      <c r="A390" s="1181"/>
      <c r="B390" s="1183"/>
      <c r="C390" s="1062"/>
      <c r="D390" s="1013"/>
      <c r="E390" s="946"/>
      <c r="F390" s="1016"/>
      <c r="G390" s="852"/>
      <c r="H390" s="803"/>
      <c r="I390" s="1044"/>
      <c r="J390" s="983"/>
      <c r="K390" s="1002"/>
      <c r="L390" s="852"/>
      <c r="M390" s="852"/>
      <c r="N390" s="805"/>
      <c r="O390" s="971"/>
      <c r="P390" s="803"/>
      <c r="Q390" s="955"/>
      <c r="R390" s="803"/>
      <c r="S390" s="955"/>
      <c r="T390" s="803"/>
      <c r="U390" s="955"/>
      <c r="V390" s="958"/>
      <c r="W390" s="955"/>
      <c r="X390" s="955"/>
      <c r="Y390" s="968"/>
      <c r="Z390" s="68">
        <v>2</v>
      </c>
      <c r="AA390" s="62" t="s">
        <v>855</v>
      </c>
      <c r="AB390" s="383" t="s">
        <v>165</v>
      </c>
      <c r="AC390" s="385" t="s">
        <v>856</v>
      </c>
      <c r="AD390" s="384" t="str">
        <f t="shared" si="36"/>
        <v>Probabilidad</v>
      </c>
      <c r="AE390" s="383" t="s">
        <v>907</v>
      </c>
      <c r="AF390" s="302">
        <f t="shared" si="37"/>
        <v>0.15</v>
      </c>
      <c r="AG390" s="383" t="s">
        <v>65</v>
      </c>
      <c r="AH390" s="302">
        <f t="shared" si="38"/>
        <v>0.25</v>
      </c>
      <c r="AI390" s="315">
        <f t="shared" si="39"/>
        <v>0.4</v>
      </c>
      <c r="AJ390" s="69">
        <f>IFERROR(IF(AND(AD389="Probabilidad",AD390="Probabilidad"),(AJ389-(+AJ389*AI390)),IF(AD390="Probabilidad",(Q389-(+Q389*AI390)),IF(AD390="Impacto",AJ389,""))),"")</f>
        <v>0.06</v>
      </c>
      <c r="AK390" s="69">
        <f>IFERROR(IF(AND(AD389="Impacto",AD390="Impacto"),(AK389-(+AK389*AI390)),IF(AD390="Impacto",(W389-(W389*AI390)),IF(AD390="Probabilidad",AK389,""))),"")</f>
        <v>0.8</v>
      </c>
      <c r="AL390" s="10" t="s">
        <v>66</v>
      </c>
      <c r="AM390" s="10" t="s">
        <v>67</v>
      </c>
      <c r="AN390" s="10" t="s">
        <v>80</v>
      </c>
      <c r="AO390" s="952"/>
      <c r="AP390" s="952"/>
      <c r="AQ390" s="968"/>
      <c r="AR390" s="952"/>
      <c r="AS390" s="952"/>
      <c r="AT390" s="968"/>
      <c r="AU390" s="968"/>
      <c r="AV390" s="968"/>
      <c r="AW390" s="803"/>
      <c r="AX390" s="805"/>
      <c r="AY390" s="805"/>
      <c r="AZ390" s="805"/>
      <c r="BA390" s="805"/>
      <c r="BB390" s="1137"/>
      <c r="BC390" s="852"/>
      <c r="BD390" s="852"/>
      <c r="BE390" s="1020"/>
      <c r="BF390" s="1020"/>
      <c r="BG390" s="1020"/>
      <c r="BH390" s="1020"/>
      <c r="BI390" s="1020"/>
      <c r="BJ390" s="805"/>
      <c r="BK390" s="805"/>
      <c r="BL390" s="1026"/>
    </row>
    <row r="391" spans="1:64" ht="105.75" thickBot="1" x14ac:dyDescent="0.3">
      <c r="A391" s="1181"/>
      <c r="B391" s="1183"/>
      <c r="C391" s="1062"/>
      <c r="D391" s="1013"/>
      <c r="E391" s="946"/>
      <c r="F391" s="1016"/>
      <c r="G391" s="852"/>
      <c r="H391" s="803"/>
      <c r="I391" s="1044"/>
      <c r="J391" s="983"/>
      <c r="K391" s="1002"/>
      <c r="L391" s="852"/>
      <c r="M391" s="852"/>
      <c r="N391" s="805"/>
      <c r="O391" s="971"/>
      <c r="P391" s="803"/>
      <c r="Q391" s="955"/>
      <c r="R391" s="803"/>
      <c r="S391" s="955"/>
      <c r="T391" s="803"/>
      <c r="U391" s="955"/>
      <c r="V391" s="958"/>
      <c r="W391" s="955"/>
      <c r="X391" s="955"/>
      <c r="Y391" s="968"/>
      <c r="Z391" s="68">
        <v>3</v>
      </c>
      <c r="AA391" s="385" t="s">
        <v>1133</v>
      </c>
      <c r="AB391" s="383" t="s">
        <v>170</v>
      </c>
      <c r="AC391" s="385" t="s">
        <v>856</v>
      </c>
      <c r="AD391" s="384" t="str">
        <f t="shared" si="36"/>
        <v>Probabilidad</v>
      </c>
      <c r="AE391" s="383" t="s">
        <v>907</v>
      </c>
      <c r="AF391" s="302">
        <f t="shared" si="37"/>
        <v>0.15</v>
      </c>
      <c r="AG391" s="383" t="s">
        <v>903</v>
      </c>
      <c r="AH391" s="302">
        <f t="shared" si="38"/>
        <v>0.15</v>
      </c>
      <c r="AI391" s="315">
        <f t="shared" si="39"/>
        <v>0.3</v>
      </c>
      <c r="AJ391" s="69">
        <f>IFERROR(IF(AND(AD390="Probabilidad",AD391="Probabilidad"),(AJ390-(+AJ390*AI391)),IF(AND(AD390="Impacto",AD391="Probabilidad"),(AJ389-(+AJ389*AI391)),IF(AD391="Impacto",AJ390,""))),"")</f>
        <v>4.1999999999999996E-2</v>
      </c>
      <c r="AK391" s="69">
        <f>IFERROR(IF(AND(AD390="Impacto",AD391="Impacto"),(AK390-(+AK390*AI391)),IF(AND(AD390="Probabilidad",AD391="Impacto"),(AK389-(+AK389*AI391)),IF(AD391="Probabilidad",AK390,""))),"")</f>
        <v>0.8</v>
      </c>
      <c r="AL391" s="10" t="s">
        <v>66</v>
      </c>
      <c r="AM391" s="10" t="s">
        <v>67</v>
      </c>
      <c r="AN391" s="10" t="s">
        <v>80</v>
      </c>
      <c r="AO391" s="952"/>
      <c r="AP391" s="952"/>
      <c r="AQ391" s="968"/>
      <c r="AR391" s="952"/>
      <c r="AS391" s="952"/>
      <c r="AT391" s="968"/>
      <c r="AU391" s="968"/>
      <c r="AV391" s="968"/>
      <c r="AW391" s="803"/>
      <c r="AX391" s="805"/>
      <c r="AY391" s="805"/>
      <c r="AZ391" s="805"/>
      <c r="BA391" s="805"/>
      <c r="BB391" s="1137"/>
      <c r="BC391" s="852"/>
      <c r="BD391" s="852"/>
      <c r="BE391" s="1020"/>
      <c r="BF391" s="1020"/>
      <c r="BG391" s="1020"/>
      <c r="BH391" s="1020"/>
      <c r="BI391" s="1020"/>
      <c r="BJ391" s="805"/>
      <c r="BK391" s="805"/>
      <c r="BL391" s="1026"/>
    </row>
    <row r="392" spans="1:64" ht="105.75" thickBot="1" x14ac:dyDescent="0.3">
      <c r="A392" s="1181"/>
      <c r="B392" s="1183"/>
      <c r="C392" s="1062"/>
      <c r="D392" s="1013"/>
      <c r="E392" s="946"/>
      <c r="F392" s="1016"/>
      <c r="G392" s="852"/>
      <c r="H392" s="803"/>
      <c r="I392" s="1044"/>
      <c r="J392" s="983"/>
      <c r="K392" s="1002"/>
      <c r="L392" s="852"/>
      <c r="M392" s="852"/>
      <c r="N392" s="805"/>
      <c r="O392" s="971"/>
      <c r="P392" s="803"/>
      <c r="Q392" s="955"/>
      <c r="R392" s="803"/>
      <c r="S392" s="955"/>
      <c r="T392" s="803"/>
      <c r="U392" s="955"/>
      <c r="V392" s="958"/>
      <c r="W392" s="955"/>
      <c r="X392" s="955"/>
      <c r="Y392" s="968"/>
      <c r="Z392" s="68">
        <v>4</v>
      </c>
      <c r="AA392" s="385" t="s">
        <v>1133</v>
      </c>
      <c r="AB392" s="383" t="s">
        <v>170</v>
      </c>
      <c r="AC392" s="385" t="s">
        <v>856</v>
      </c>
      <c r="AD392" s="384" t="str">
        <f t="shared" si="36"/>
        <v>Impacto</v>
      </c>
      <c r="AE392" s="383" t="s">
        <v>908</v>
      </c>
      <c r="AF392" s="302">
        <f t="shared" si="37"/>
        <v>0.1</v>
      </c>
      <c r="AG392" s="383" t="s">
        <v>903</v>
      </c>
      <c r="AH392" s="302">
        <f t="shared" si="38"/>
        <v>0.15</v>
      </c>
      <c r="AI392" s="315">
        <f t="shared" si="39"/>
        <v>0.25</v>
      </c>
      <c r="AJ392" s="69">
        <f>IFERROR(IF(AND(AD391="Probabilidad",AD392="Probabilidad"),(AJ391-(+AJ391*AI392)),IF(AND(AD391="Impacto",AD392="Probabilidad"),(AJ390-(+AJ390*AI392)),IF(AD392="Impacto",AJ391,""))),"")</f>
        <v>4.1999999999999996E-2</v>
      </c>
      <c r="AK392" s="69">
        <f>IFERROR(IF(AND(AD391="Impacto",AD392="Impacto"),(AK391-(+AK391*AI392)),IF(AND(AD391="Probabilidad",AD392="Impacto"),(AK390-(+AK390*AI392)),IF(AD392="Probabilidad",AK391,""))),"")</f>
        <v>0.60000000000000009</v>
      </c>
      <c r="AL392" s="10" t="s">
        <v>66</v>
      </c>
      <c r="AM392" s="10" t="s">
        <v>67</v>
      </c>
      <c r="AN392" s="10" t="s">
        <v>80</v>
      </c>
      <c r="AO392" s="952"/>
      <c r="AP392" s="952"/>
      <c r="AQ392" s="968"/>
      <c r="AR392" s="952"/>
      <c r="AS392" s="952"/>
      <c r="AT392" s="968"/>
      <c r="AU392" s="968"/>
      <c r="AV392" s="968"/>
      <c r="AW392" s="803"/>
      <c r="AX392" s="805"/>
      <c r="AY392" s="805"/>
      <c r="AZ392" s="805"/>
      <c r="BA392" s="805"/>
      <c r="BB392" s="1137"/>
      <c r="BC392" s="852"/>
      <c r="BD392" s="852"/>
      <c r="BE392" s="1020"/>
      <c r="BF392" s="1020"/>
      <c r="BG392" s="1020"/>
      <c r="BH392" s="1020"/>
      <c r="BI392" s="1020"/>
      <c r="BJ392" s="805"/>
      <c r="BK392" s="805"/>
      <c r="BL392" s="1026"/>
    </row>
    <row r="393" spans="1:64" ht="90.75" thickBot="1" x14ac:dyDescent="0.3">
      <c r="A393" s="1181"/>
      <c r="B393" s="1183"/>
      <c r="C393" s="1062"/>
      <c r="D393" s="1013"/>
      <c r="E393" s="946"/>
      <c r="F393" s="1016"/>
      <c r="G393" s="852"/>
      <c r="H393" s="803"/>
      <c r="I393" s="1044"/>
      <c r="J393" s="983"/>
      <c r="K393" s="1002"/>
      <c r="L393" s="852"/>
      <c r="M393" s="852"/>
      <c r="N393" s="805"/>
      <c r="O393" s="971"/>
      <c r="P393" s="803"/>
      <c r="Q393" s="955"/>
      <c r="R393" s="803"/>
      <c r="S393" s="955"/>
      <c r="T393" s="803"/>
      <c r="U393" s="955"/>
      <c r="V393" s="958"/>
      <c r="W393" s="955"/>
      <c r="X393" s="955"/>
      <c r="Y393" s="968"/>
      <c r="Z393" s="68">
        <v>5</v>
      </c>
      <c r="AA393" s="385" t="s">
        <v>1103</v>
      </c>
      <c r="AB393" s="383" t="s">
        <v>170</v>
      </c>
      <c r="AC393" s="385" t="s">
        <v>856</v>
      </c>
      <c r="AD393" s="384" t="str">
        <f t="shared" si="36"/>
        <v>Impacto</v>
      </c>
      <c r="AE393" s="383" t="s">
        <v>908</v>
      </c>
      <c r="AF393" s="302">
        <f t="shared" si="37"/>
        <v>0.1</v>
      </c>
      <c r="AG393" s="383" t="s">
        <v>903</v>
      </c>
      <c r="AH393" s="302">
        <f t="shared" si="38"/>
        <v>0.15</v>
      </c>
      <c r="AI393" s="315">
        <f t="shared" si="39"/>
        <v>0.25</v>
      </c>
      <c r="AJ393" s="69">
        <f>IFERROR(IF(AND(AD392="Probabilidad",AD393="Probabilidad"),(AJ392-(+AJ392*AI393)),IF(AND(AD392="Impacto",AD393="Probabilidad"),(AJ391-(+AJ391*AI393)),IF(AD393="Impacto",AJ392,""))),"")</f>
        <v>4.1999999999999996E-2</v>
      </c>
      <c r="AK393" s="69">
        <f>IFERROR(IF(AND(AD392="Impacto",AD393="Impacto"),(AK392-(+AK392*AI393)),IF(AND(AD392="Probabilidad",AD393="Impacto"),(AK391-(+AK391*AI393)),IF(AD393="Probabilidad",AK392,""))),"")</f>
        <v>0.45000000000000007</v>
      </c>
      <c r="AL393" s="10" t="s">
        <v>66</v>
      </c>
      <c r="AM393" s="10" t="s">
        <v>67</v>
      </c>
      <c r="AN393" s="10" t="s">
        <v>80</v>
      </c>
      <c r="AO393" s="952"/>
      <c r="AP393" s="952"/>
      <c r="AQ393" s="968"/>
      <c r="AR393" s="952"/>
      <c r="AS393" s="952"/>
      <c r="AT393" s="968"/>
      <c r="AU393" s="968"/>
      <c r="AV393" s="968"/>
      <c r="AW393" s="803"/>
      <c r="AX393" s="805"/>
      <c r="AY393" s="805"/>
      <c r="AZ393" s="805"/>
      <c r="BA393" s="805"/>
      <c r="BB393" s="1137"/>
      <c r="BC393" s="852"/>
      <c r="BD393" s="852"/>
      <c r="BE393" s="1020"/>
      <c r="BF393" s="1020"/>
      <c r="BG393" s="1020"/>
      <c r="BH393" s="1020"/>
      <c r="BI393" s="1020"/>
      <c r="BJ393" s="805"/>
      <c r="BK393" s="805"/>
      <c r="BL393" s="1026"/>
    </row>
    <row r="394" spans="1:64" ht="90.75" thickBot="1" x14ac:dyDescent="0.3">
      <c r="A394" s="1181"/>
      <c r="B394" s="1183"/>
      <c r="C394" s="1062"/>
      <c r="D394" s="1014"/>
      <c r="E394" s="947"/>
      <c r="F394" s="1017"/>
      <c r="G394" s="960"/>
      <c r="H394" s="847"/>
      <c r="I394" s="1045"/>
      <c r="J394" s="984"/>
      <c r="K394" s="1003"/>
      <c r="L394" s="960"/>
      <c r="M394" s="960"/>
      <c r="N394" s="806"/>
      <c r="O394" s="972"/>
      <c r="P394" s="847"/>
      <c r="Q394" s="956"/>
      <c r="R394" s="847"/>
      <c r="S394" s="956"/>
      <c r="T394" s="847"/>
      <c r="U394" s="956"/>
      <c r="V394" s="959"/>
      <c r="W394" s="956"/>
      <c r="X394" s="956"/>
      <c r="Y394" s="969"/>
      <c r="Z394" s="60">
        <v>6</v>
      </c>
      <c r="AA394" s="385" t="s">
        <v>1147</v>
      </c>
      <c r="AB394" s="388" t="s">
        <v>170</v>
      </c>
      <c r="AC394" s="385" t="s">
        <v>856</v>
      </c>
      <c r="AD394" s="391" t="str">
        <f t="shared" si="36"/>
        <v>Probabilidad</v>
      </c>
      <c r="AE394" s="388" t="s">
        <v>907</v>
      </c>
      <c r="AF394" s="303">
        <f t="shared" si="37"/>
        <v>0.15</v>
      </c>
      <c r="AG394" s="388" t="s">
        <v>903</v>
      </c>
      <c r="AH394" s="303">
        <f t="shared" si="38"/>
        <v>0.15</v>
      </c>
      <c r="AI394" s="61">
        <f t="shared" si="39"/>
        <v>0.3</v>
      </c>
      <c r="AJ394" s="63">
        <f>IFERROR(IF(AND(AD393="Probabilidad",AD394="Probabilidad"),(AJ393-(+AJ393*AI394)),IF(AND(AD393="Impacto",AD394="Probabilidad"),(AJ392-(+AJ392*AI394)),IF(AD394="Impacto",AJ393,""))),"")</f>
        <v>2.9399999999999996E-2</v>
      </c>
      <c r="AK394" s="63">
        <f>IFERROR(IF(AND(AD393="Impacto",AD394="Impacto"),(AK393-(+AK393*AI394)),IF(AND(AD393="Probabilidad",AD394="Impacto"),(AK392-(+AK392*AI394)),IF(AD394="Probabilidad",AK393,""))),"")</f>
        <v>0.45000000000000007</v>
      </c>
      <c r="AL394" s="10" t="s">
        <v>66</v>
      </c>
      <c r="AM394" s="10" t="s">
        <v>67</v>
      </c>
      <c r="AN394" s="10" t="s">
        <v>80</v>
      </c>
      <c r="AO394" s="953"/>
      <c r="AP394" s="953"/>
      <c r="AQ394" s="969"/>
      <c r="AR394" s="953"/>
      <c r="AS394" s="953"/>
      <c r="AT394" s="969"/>
      <c r="AU394" s="969"/>
      <c r="AV394" s="969"/>
      <c r="AW394" s="847"/>
      <c r="AX394" s="806"/>
      <c r="AY394" s="806"/>
      <c r="AZ394" s="806"/>
      <c r="BA394" s="806"/>
      <c r="BB394" s="1138"/>
      <c r="BC394" s="960"/>
      <c r="BD394" s="960"/>
      <c r="BE394" s="1021"/>
      <c r="BF394" s="1021"/>
      <c r="BG394" s="1021"/>
      <c r="BH394" s="1021"/>
      <c r="BI394" s="1021"/>
      <c r="BJ394" s="806"/>
      <c r="BK394" s="806"/>
      <c r="BL394" s="1027"/>
    </row>
    <row r="395" spans="1:64" ht="75.75" customHeight="1" x14ac:dyDescent="0.25">
      <c r="A395" s="1181"/>
      <c r="B395" s="1183"/>
      <c r="C395" s="1062"/>
      <c r="D395" s="1012" t="s">
        <v>840</v>
      </c>
      <c r="E395" s="945" t="s">
        <v>128</v>
      </c>
      <c r="F395" s="1015">
        <v>21</v>
      </c>
      <c r="G395" s="851" t="s">
        <v>1148</v>
      </c>
      <c r="H395" s="802" t="s">
        <v>98</v>
      </c>
      <c r="I395" s="1043" t="s">
        <v>1715</v>
      </c>
      <c r="J395" s="982" t="s">
        <v>16</v>
      </c>
      <c r="K395" s="1001" t="str">
        <f>CONCATENATE(" *",[27]Árbol_G!C620," *",[27]Árbol_G!E620," *",[27]Árbol_G!G620)</f>
        <v xml:space="preserve"> * * *</v>
      </c>
      <c r="L395" s="851" t="s">
        <v>1149</v>
      </c>
      <c r="M395" s="851" t="s">
        <v>1150</v>
      </c>
      <c r="N395" s="804"/>
      <c r="O395" s="970"/>
      <c r="P395" s="802" t="s">
        <v>71</v>
      </c>
      <c r="Q395" s="954">
        <f>IF(P395="Muy Alta",100%,IF(P395="Alta",80%,IF(P395="Media",60%,IF(P395="Baja",40%,IF(P395="Muy Baja",20%,"")))))</f>
        <v>0.4</v>
      </c>
      <c r="R395" s="802"/>
      <c r="S395" s="954" t="str">
        <f>IF(R395="Catastrófico",100%,IF(R395="Mayor",80%,IF(R395="Moderado",60%,IF(R395="Menor",40%,IF(R395="Leve",20%,"")))))</f>
        <v/>
      </c>
      <c r="T395" s="802" t="s">
        <v>9</v>
      </c>
      <c r="U395" s="954">
        <f>IF(T395="Catastrófico",100%,IF(T395="Mayor",80%,IF(T395="Moderado",60%,IF(T395="Menor",40%,IF(T395="Leve",20%,"")))))</f>
        <v>0.4</v>
      </c>
      <c r="V395" s="957" t="str">
        <f>IF(W395=100%,"Catastrófico",IF(W395=80%,"Mayor",IF(W395=60%,"Moderado",IF(W395=40%,"Menor",IF(W395=20%,"Leve","")))))</f>
        <v>Menor</v>
      </c>
      <c r="W395" s="954">
        <f>IF(AND(S395="",U395=""),"",MAX(S395,U395))</f>
        <v>0.4</v>
      </c>
      <c r="X395" s="954" t="str">
        <f>CONCATENATE(P395,V395)</f>
        <v>BajaMenor</v>
      </c>
      <c r="Y395" s="967" t="str">
        <f>IF(X395="Muy AltaLeve","Alto",IF(X395="Muy AltaMenor","Alto",IF(X395="Muy AltaModerado","Alto",IF(X395="Muy AltaMayor","Alto",IF(X395="Muy AltaCatastrófico","Extremo",IF(X395="AltaLeve","Moderado",IF(X395="AltaMenor","Moderado",IF(X395="AltaModerado","Alto",IF(X395="AltaMayor","Alto",IF(X395="AltaCatastrófico","Extremo",IF(X395="MediaLeve","Moderado",IF(X395="MediaMenor","Moderado",IF(X395="MediaModerado","Moderado",IF(X395="MediaMayor","Alto",IF(X395="MediaCatastrófico","Extremo",IF(X395="BajaLeve","Bajo",IF(X395="BajaMenor","Moderado",IF(X395="BajaModerado","Moderado",IF(X395="BajaMayor","Alto",IF(X395="BajaCatastrófico","Extremo",IF(X395="Muy BajaLeve","Bajo",IF(X395="Muy BajaMenor","Bajo",IF(X395="Muy BajaModerado","Moderado",IF(X395="Muy BajaMayor","Alto",IF(X395="Muy BajaCatastrófico","Extremo","")))))))))))))))))))))))))</f>
        <v>Moderado</v>
      </c>
      <c r="Z395" s="58">
        <v>1</v>
      </c>
      <c r="AA395" s="385" t="s">
        <v>1151</v>
      </c>
      <c r="AB395" s="381" t="s">
        <v>170</v>
      </c>
      <c r="AC395" s="385" t="s">
        <v>1152</v>
      </c>
      <c r="AD395" s="382" t="str">
        <f t="shared" si="36"/>
        <v>Probabilidad</v>
      </c>
      <c r="AE395" s="381" t="s">
        <v>902</v>
      </c>
      <c r="AF395" s="301">
        <f t="shared" si="37"/>
        <v>0.25</v>
      </c>
      <c r="AG395" s="381" t="s">
        <v>903</v>
      </c>
      <c r="AH395" s="301">
        <f t="shared" si="38"/>
        <v>0.15</v>
      </c>
      <c r="AI395" s="300">
        <f t="shared" si="39"/>
        <v>0.4</v>
      </c>
      <c r="AJ395" s="59">
        <f>IFERROR(IF(AD395="Probabilidad",(Q395-(+Q395*AI395)),IF(AD395="Impacto",Q395,"")),"")</f>
        <v>0.24</v>
      </c>
      <c r="AK395" s="59">
        <f>IFERROR(IF(AD395="Impacto",(W395-(+W395*AI395)),IF(AD395="Probabilidad",W395,"")),"")</f>
        <v>0.4</v>
      </c>
      <c r="AL395" s="10" t="s">
        <v>66</v>
      </c>
      <c r="AM395" s="10" t="s">
        <v>79</v>
      </c>
      <c r="AN395" s="10" t="s">
        <v>81</v>
      </c>
      <c r="AO395" s="951">
        <f>Q395</f>
        <v>0.4</v>
      </c>
      <c r="AP395" s="951">
        <f>IF(AJ395="","",MIN(AJ395:AJ400))</f>
        <v>0.14399999999999999</v>
      </c>
      <c r="AQ395" s="967" t="str">
        <f>IFERROR(IF(AP395="","",IF(AP395&lt;=0.2,"Muy Baja",IF(AP395&lt;=0.4,"Baja",IF(AP395&lt;=0.6,"Media",IF(AP395&lt;=0.8,"Alta","Muy Alta"))))),"")</f>
        <v>Muy Baja</v>
      </c>
      <c r="AR395" s="951">
        <f>W395</f>
        <v>0.4</v>
      </c>
      <c r="AS395" s="951">
        <f>IF(AK395="","",MIN(AK395:AK400))</f>
        <v>0.4</v>
      </c>
      <c r="AT395" s="967" t="str">
        <f>IFERROR(IF(AS395="","",IF(AS395&lt;=0.2,"Leve",IF(AS395&lt;=0.4,"Menor",IF(AS395&lt;=0.6,"Moderado",IF(AS395&lt;=0.8,"Mayor","Catastrófico"))))),"")</f>
        <v>Menor</v>
      </c>
      <c r="AU395" s="967" t="str">
        <f>Y395</f>
        <v>Moderado</v>
      </c>
      <c r="AV395" s="967" t="str">
        <f>IFERROR(IF(OR(AND(AQ395="Muy Baja",AT395="Leve"),AND(AQ395="Muy Baja",AT395="Menor"),AND(AQ395="Baja",AT395="Leve")),"Bajo",IF(OR(AND(AQ395="Muy baja",AT395="Moderado"),AND(AQ395="Baja",AT395="Menor"),AND(AQ395="Baja",AT395="Moderado"),AND(AQ395="Media",AT395="Leve"),AND(AQ395="Media",AT395="Menor"),AND(AQ395="Media",AT395="Moderado"),AND(AQ395="Alta",AT395="Leve"),AND(AQ395="Alta",AT395="Menor")),"Moderado",IF(OR(AND(AQ395="Muy Baja",AT395="Mayor"),AND(AQ395="Baja",AT395="Mayor"),AND(AQ395="Media",AT395="Mayor"),AND(AQ395="Alta",AT395="Moderado"),AND(AQ395="Alta",AT395="Mayor"),AND(AQ395="Muy Alta",AT395="Leve"),AND(AQ395="Muy Alta",AT395="Menor"),AND(AQ395="Muy Alta",AT395="Moderado"),AND(AQ395="Muy Alta",AT395="Mayor")),"Alto",IF(OR(AND(AQ395="Muy Baja",AT395="Catastrófico"),AND(AQ395="Baja",AT395="Catastrófico"),AND(AQ395="Media",AT395="Catastrófico"),AND(AQ395="Alta",AT395="Catastrófico"),AND(AQ395="Muy Alta",AT395="Catastrófico")),"Extremo","")))),"")</f>
        <v>Bajo</v>
      </c>
      <c r="AW395" s="802" t="s">
        <v>82</v>
      </c>
      <c r="AX395" s="804"/>
      <c r="AY395" s="804"/>
      <c r="AZ395" s="804"/>
      <c r="BA395" s="804"/>
      <c r="BB395" s="1136"/>
      <c r="BC395" s="851"/>
      <c r="BD395" s="851"/>
      <c r="BE395" s="1019"/>
      <c r="BF395" s="1019"/>
      <c r="BG395" s="1019"/>
      <c r="BH395" s="1019"/>
      <c r="BI395" s="1019"/>
      <c r="BJ395" s="804"/>
      <c r="BK395" s="804"/>
      <c r="BL395" s="1179"/>
    </row>
    <row r="396" spans="1:64" ht="133.5" customHeight="1" x14ac:dyDescent="0.25">
      <c r="A396" s="1181"/>
      <c r="B396" s="1183"/>
      <c r="C396" s="1062"/>
      <c r="D396" s="1013"/>
      <c r="E396" s="946"/>
      <c r="F396" s="1016"/>
      <c r="G396" s="852"/>
      <c r="H396" s="803"/>
      <c r="I396" s="1044"/>
      <c r="J396" s="983"/>
      <c r="K396" s="1002"/>
      <c r="L396" s="852"/>
      <c r="M396" s="852"/>
      <c r="N396" s="805"/>
      <c r="O396" s="971"/>
      <c r="P396" s="803"/>
      <c r="Q396" s="955"/>
      <c r="R396" s="803"/>
      <c r="S396" s="955"/>
      <c r="T396" s="803"/>
      <c r="U396" s="955"/>
      <c r="V396" s="958"/>
      <c r="W396" s="955"/>
      <c r="X396" s="955"/>
      <c r="Y396" s="968"/>
      <c r="Z396" s="68">
        <v>2</v>
      </c>
      <c r="AA396" s="385" t="s">
        <v>1153</v>
      </c>
      <c r="AB396" s="383" t="s">
        <v>170</v>
      </c>
      <c r="AC396" s="385" t="s">
        <v>1152</v>
      </c>
      <c r="AD396" s="384" t="str">
        <f t="shared" si="36"/>
        <v>Probabilidad</v>
      </c>
      <c r="AE396" s="383" t="s">
        <v>902</v>
      </c>
      <c r="AF396" s="302">
        <f t="shared" si="37"/>
        <v>0.25</v>
      </c>
      <c r="AG396" s="383" t="s">
        <v>903</v>
      </c>
      <c r="AH396" s="302">
        <f t="shared" si="38"/>
        <v>0.15</v>
      </c>
      <c r="AI396" s="315">
        <f t="shared" si="39"/>
        <v>0.4</v>
      </c>
      <c r="AJ396" s="69">
        <f>IFERROR(IF(AND(AD395="Probabilidad",AD396="Probabilidad"),(AJ395-(+AJ395*AI396)),IF(AD396="Probabilidad",(Q395-(+Q395*AI396)),IF(AD396="Impacto",AJ395,""))),"")</f>
        <v>0.14399999999999999</v>
      </c>
      <c r="AK396" s="69">
        <f>IFERROR(IF(AND(AD395="Impacto",AD396="Impacto"),(AK395-(+AK395*AI396)),IF(AD396="Impacto",(W395-(W395*AI396)),IF(AD396="Probabilidad",AK395,""))),"")</f>
        <v>0.4</v>
      </c>
      <c r="AL396" s="19" t="s">
        <v>66</v>
      </c>
      <c r="AM396" s="19" t="s">
        <v>79</v>
      </c>
      <c r="AN396" s="19" t="s">
        <v>81</v>
      </c>
      <c r="AO396" s="952"/>
      <c r="AP396" s="952"/>
      <c r="AQ396" s="968"/>
      <c r="AR396" s="952"/>
      <c r="AS396" s="952"/>
      <c r="AT396" s="968"/>
      <c r="AU396" s="968"/>
      <c r="AV396" s="968"/>
      <c r="AW396" s="803"/>
      <c r="AX396" s="805"/>
      <c r="AY396" s="805"/>
      <c r="AZ396" s="805"/>
      <c r="BA396" s="805"/>
      <c r="BB396" s="1137"/>
      <c r="BC396" s="852"/>
      <c r="BD396" s="852"/>
      <c r="BE396" s="1020"/>
      <c r="BF396" s="1020"/>
      <c r="BG396" s="1020"/>
      <c r="BH396" s="1020"/>
      <c r="BI396" s="1020"/>
      <c r="BJ396" s="805"/>
      <c r="BK396" s="805"/>
      <c r="BL396" s="1026"/>
    </row>
    <row r="397" spans="1:64" x14ac:dyDescent="0.25">
      <c r="A397" s="1181"/>
      <c r="B397" s="1183"/>
      <c r="C397" s="1062"/>
      <c r="D397" s="1013"/>
      <c r="E397" s="946"/>
      <c r="F397" s="1016"/>
      <c r="G397" s="852"/>
      <c r="H397" s="803"/>
      <c r="I397" s="1044"/>
      <c r="J397" s="983"/>
      <c r="K397" s="1002"/>
      <c r="L397" s="852"/>
      <c r="M397" s="852"/>
      <c r="N397" s="805"/>
      <c r="O397" s="971"/>
      <c r="P397" s="803"/>
      <c r="Q397" s="955"/>
      <c r="R397" s="803"/>
      <c r="S397" s="955"/>
      <c r="T397" s="803"/>
      <c r="U397" s="955"/>
      <c r="V397" s="958"/>
      <c r="W397" s="955"/>
      <c r="X397" s="955"/>
      <c r="Y397" s="968"/>
      <c r="Z397" s="68">
        <v>3</v>
      </c>
      <c r="AA397" s="385"/>
      <c r="AB397" s="383"/>
      <c r="AC397" s="385"/>
      <c r="AD397" s="384" t="str">
        <f t="shared" si="36"/>
        <v/>
      </c>
      <c r="AE397" s="383"/>
      <c r="AF397" s="302" t="str">
        <f t="shared" si="37"/>
        <v/>
      </c>
      <c r="AG397" s="383"/>
      <c r="AH397" s="302" t="str">
        <f t="shared" si="38"/>
        <v/>
      </c>
      <c r="AI397" s="315" t="str">
        <f t="shared" si="39"/>
        <v/>
      </c>
      <c r="AJ397" s="69" t="str">
        <f>IFERROR(IF(AND(AD396="Probabilidad",AD397="Probabilidad"),(AJ396-(+AJ396*AI397)),IF(AND(AD396="Impacto",AD397="Probabilidad"),(AJ395-(+AJ395*AI397)),IF(AD397="Impacto",AJ396,""))),"")</f>
        <v/>
      </c>
      <c r="AK397" s="69" t="str">
        <f>IFERROR(IF(AND(AD396="Impacto",AD397="Impacto"),(AK396-(+AK396*AI397)),IF(AND(AD396="Probabilidad",AD397="Impacto"),(AK395-(+AK395*AI397)),IF(AD397="Probabilidad",AK396,""))),"")</f>
        <v/>
      </c>
      <c r="AL397" s="19"/>
      <c r="AM397" s="19"/>
      <c r="AN397" s="19"/>
      <c r="AO397" s="952"/>
      <c r="AP397" s="952"/>
      <c r="AQ397" s="968"/>
      <c r="AR397" s="952"/>
      <c r="AS397" s="952"/>
      <c r="AT397" s="968"/>
      <c r="AU397" s="968"/>
      <c r="AV397" s="968"/>
      <c r="AW397" s="803"/>
      <c r="AX397" s="805"/>
      <c r="AY397" s="805"/>
      <c r="AZ397" s="805"/>
      <c r="BA397" s="805"/>
      <c r="BB397" s="1137"/>
      <c r="BC397" s="852"/>
      <c r="BD397" s="852"/>
      <c r="BE397" s="1020"/>
      <c r="BF397" s="1020"/>
      <c r="BG397" s="1020"/>
      <c r="BH397" s="1020"/>
      <c r="BI397" s="1020"/>
      <c r="BJ397" s="805"/>
      <c r="BK397" s="805"/>
      <c r="BL397" s="1026"/>
    </row>
    <row r="398" spans="1:64" x14ac:dyDescent="0.25">
      <c r="A398" s="1181"/>
      <c r="B398" s="1183"/>
      <c r="C398" s="1062"/>
      <c r="D398" s="1013"/>
      <c r="E398" s="946"/>
      <c r="F398" s="1016"/>
      <c r="G398" s="852"/>
      <c r="H398" s="803"/>
      <c r="I398" s="1044"/>
      <c r="J398" s="983"/>
      <c r="K398" s="1002"/>
      <c r="L398" s="852"/>
      <c r="M398" s="852"/>
      <c r="N398" s="805"/>
      <c r="O398" s="971"/>
      <c r="P398" s="803"/>
      <c r="Q398" s="955"/>
      <c r="R398" s="803"/>
      <c r="S398" s="955"/>
      <c r="T398" s="803"/>
      <c r="U398" s="955"/>
      <c r="V398" s="958"/>
      <c r="W398" s="955"/>
      <c r="X398" s="955"/>
      <c r="Y398" s="968"/>
      <c r="Z398" s="68">
        <v>4</v>
      </c>
      <c r="AA398" s="385"/>
      <c r="AB398" s="383"/>
      <c r="AC398" s="385"/>
      <c r="AD398" s="384" t="str">
        <f t="shared" si="36"/>
        <v/>
      </c>
      <c r="AE398" s="383"/>
      <c r="AF398" s="302" t="str">
        <f t="shared" si="37"/>
        <v/>
      </c>
      <c r="AG398" s="383"/>
      <c r="AH398" s="302" t="str">
        <f t="shared" si="38"/>
        <v/>
      </c>
      <c r="AI398" s="315" t="str">
        <f t="shared" si="39"/>
        <v/>
      </c>
      <c r="AJ398" s="69" t="str">
        <f>IFERROR(IF(AND(AD397="Probabilidad",AD398="Probabilidad"),(AJ397-(+AJ397*AI398)),IF(AND(AD397="Impacto",AD398="Probabilidad"),(AJ396-(+AJ396*AI398)),IF(AD398="Impacto",AJ397,""))),"")</f>
        <v/>
      </c>
      <c r="AK398" s="69" t="str">
        <f>IFERROR(IF(AND(AD397="Impacto",AD398="Impacto"),(AK397-(+AK397*AI398)),IF(AND(AD397="Probabilidad",AD398="Impacto"),(AK396-(+AK396*AI398)),IF(AD398="Probabilidad",AK397,""))),"")</f>
        <v/>
      </c>
      <c r="AL398" s="19"/>
      <c r="AM398" s="19"/>
      <c r="AN398" s="19"/>
      <c r="AO398" s="952"/>
      <c r="AP398" s="952"/>
      <c r="AQ398" s="968"/>
      <c r="AR398" s="952"/>
      <c r="AS398" s="952"/>
      <c r="AT398" s="968"/>
      <c r="AU398" s="968"/>
      <c r="AV398" s="968"/>
      <c r="AW398" s="803"/>
      <c r="AX398" s="805"/>
      <c r="AY398" s="805"/>
      <c r="AZ398" s="805"/>
      <c r="BA398" s="805"/>
      <c r="BB398" s="1137"/>
      <c r="BC398" s="852"/>
      <c r="BD398" s="852"/>
      <c r="BE398" s="1020"/>
      <c r="BF398" s="1020"/>
      <c r="BG398" s="1020"/>
      <c r="BH398" s="1020"/>
      <c r="BI398" s="1020"/>
      <c r="BJ398" s="805"/>
      <c r="BK398" s="805"/>
      <c r="BL398" s="1026"/>
    </row>
    <row r="399" spans="1:64" x14ac:dyDescent="0.25">
      <c r="A399" s="1181"/>
      <c r="B399" s="1183"/>
      <c r="C399" s="1062"/>
      <c r="D399" s="1013"/>
      <c r="E399" s="946"/>
      <c r="F399" s="1016"/>
      <c r="G399" s="852"/>
      <c r="H399" s="803"/>
      <c r="I399" s="1044"/>
      <c r="J399" s="983"/>
      <c r="K399" s="1002"/>
      <c r="L399" s="852"/>
      <c r="M399" s="852"/>
      <c r="N399" s="805"/>
      <c r="O399" s="971"/>
      <c r="P399" s="803"/>
      <c r="Q399" s="955"/>
      <c r="R399" s="803"/>
      <c r="S399" s="955"/>
      <c r="T399" s="803"/>
      <c r="U399" s="955"/>
      <c r="V399" s="958"/>
      <c r="W399" s="955"/>
      <c r="X399" s="955"/>
      <c r="Y399" s="968"/>
      <c r="Z399" s="68">
        <v>5</v>
      </c>
      <c r="AA399" s="385"/>
      <c r="AB399" s="383"/>
      <c r="AC399" s="385"/>
      <c r="AD399" s="384" t="str">
        <f t="shared" si="36"/>
        <v/>
      </c>
      <c r="AE399" s="383"/>
      <c r="AF399" s="302" t="str">
        <f t="shared" si="37"/>
        <v/>
      </c>
      <c r="AG399" s="383"/>
      <c r="AH399" s="302" t="str">
        <f t="shared" si="38"/>
        <v/>
      </c>
      <c r="AI399" s="315" t="str">
        <f t="shared" si="39"/>
        <v/>
      </c>
      <c r="AJ399" s="69" t="str">
        <f>IFERROR(IF(AND(AD398="Probabilidad",AD399="Probabilidad"),(AJ398-(+AJ398*AI399)),IF(AND(AD398="Impacto",AD399="Probabilidad"),(AJ397-(+AJ397*AI399)),IF(AD399="Impacto",AJ398,""))),"")</f>
        <v/>
      </c>
      <c r="AK399" s="69" t="str">
        <f>IFERROR(IF(AND(AD398="Impacto",AD399="Impacto"),(AK398-(+AK398*AI399)),IF(AND(AD398="Probabilidad",AD399="Impacto"),(AK397-(+AK397*AI399)),IF(AD399="Probabilidad",AK398,""))),"")</f>
        <v/>
      </c>
      <c r="AL399" s="19"/>
      <c r="AM399" s="19"/>
      <c r="AN399" s="19"/>
      <c r="AO399" s="952"/>
      <c r="AP399" s="952"/>
      <c r="AQ399" s="968"/>
      <c r="AR399" s="952"/>
      <c r="AS399" s="952"/>
      <c r="AT399" s="968"/>
      <c r="AU399" s="968"/>
      <c r="AV399" s="968"/>
      <c r="AW399" s="803"/>
      <c r="AX399" s="805"/>
      <c r="AY399" s="805"/>
      <c r="AZ399" s="805"/>
      <c r="BA399" s="805"/>
      <c r="BB399" s="1137"/>
      <c r="BC399" s="852"/>
      <c r="BD399" s="852"/>
      <c r="BE399" s="1020"/>
      <c r="BF399" s="1020"/>
      <c r="BG399" s="1020"/>
      <c r="BH399" s="1020"/>
      <c r="BI399" s="1020"/>
      <c r="BJ399" s="805"/>
      <c r="BK399" s="805"/>
      <c r="BL399" s="1026"/>
    </row>
    <row r="400" spans="1:64" ht="15.75" thickBot="1" x14ac:dyDescent="0.3">
      <c r="A400" s="1181"/>
      <c r="B400" s="1183"/>
      <c r="C400" s="1062"/>
      <c r="D400" s="1014"/>
      <c r="E400" s="947"/>
      <c r="F400" s="1017"/>
      <c r="G400" s="960"/>
      <c r="H400" s="847"/>
      <c r="I400" s="1045"/>
      <c r="J400" s="984"/>
      <c r="K400" s="1003"/>
      <c r="L400" s="960"/>
      <c r="M400" s="960"/>
      <c r="N400" s="806"/>
      <c r="O400" s="972"/>
      <c r="P400" s="847"/>
      <c r="Q400" s="956"/>
      <c r="R400" s="847"/>
      <c r="S400" s="956"/>
      <c r="T400" s="847"/>
      <c r="U400" s="956"/>
      <c r="V400" s="959"/>
      <c r="W400" s="956"/>
      <c r="X400" s="956"/>
      <c r="Y400" s="969"/>
      <c r="Z400" s="60">
        <v>6</v>
      </c>
      <c r="AA400" s="387"/>
      <c r="AB400" s="388"/>
      <c r="AC400" s="387"/>
      <c r="AD400" s="391" t="str">
        <f t="shared" si="36"/>
        <v/>
      </c>
      <c r="AE400" s="388"/>
      <c r="AF400" s="303" t="str">
        <f t="shared" si="37"/>
        <v/>
      </c>
      <c r="AG400" s="388"/>
      <c r="AH400" s="303" t="str">
        <f t="shared" si="38"/>
        <v/>
      </c>
      <c r="AI400" s="61" t="str">
        <f t="shared" si="39"/>
        <v/>
      </c>
      <c r="AJ400" s="63" t="str">
        <f>IFERROR(IF(AND(AD399="Probabilidad",AD400="Probabilidad"),(AJ399-(+AJ399*AI400)),IF(AND(AD399="Impacto",AD400="Probabilidad"),(AJ398-(+AJ398*AI400)),IF(AD400="Impacto",AJ399,""))),"")</f>
        <v/>
      </c>
      <c r="AK400" s="63" t="str">
        <f>IFERROR(IF(AND(AD399="Impacto",AD400="Impacto"),(AK399-(+AK399*AI400)),IF(AND(AD399="Probabilidad",AD400="Impacto"),(AK398-(+AK398*AI400)),IF(AD400="Probabilidad",AK399,""))),"")</f>
        <v/>
      </c>
      <c r="AL400" s="20"/>
      <c r="AM400" s="20"/>
      <c r="AN400" s="20"/>
      <c r="AO400" s="953"/>
      <c r="AP400" s="953"/>
      <c r="AQ400" s="969"/>
      <c r="AR400" s="953"/>
      <c r="AS400" s="953"/>
      <c r="AT400" s="969"/>
      <c r="AU400" s="969"/>
      <c r="AV400" s="969"/>
      <c r="AW400" s="847"/>
      <c r="AX400" s="806"/>
      <c r="AY400" s="806"/>
      <c r="AZ400" s="806"/>
      <c r="BA400" s="806"/>
      <c r="BB400" s="1138"/>
      <c r="BC400" s="960"/>
      <c r="BD400" s="960"/>
      <c r="BE400" s="1021"/>
      <c r="BF400" s="1021"/>
      <c r="BG400" s="1021"/>
      <c r="BH400" s="1021"/>
      <c r="BI400" s="1021"/>
      <c r="BJ400" s="806"/>
      <c r="BK400" s="806"/>
      <c r="BL400" s="1027"/>
    </row>
    <row r="401" spans="1:64" ht="75.75" customHeight="1" x14ac:dyDescent="0.25">
      <c r="A401" s="1181"/>
      <c r="B401" s="1183"/>
      <c r="C401" s="1062"/>
      <c r="D401" s="1012" t="s">
        <v>840</v>
      </c>
      <c r="E401" s="945" t="s">
        <v>128</v>
      </c>
      <c r="F401" s="1015">
        <v>22</v>
      </c>
      <c r="G401" s="851" t="s">
        <v>1148</v>
      </c>
      <c r="H401" s="802" t="s">
        <v>99</v>
      </c>
      <c r="I401" s="1043" t="s">
        <v>1716</v>
      </c>
      <c r="J401" s="982" t="s">
        <v>16</v>
      </c>
      <c r="K401" s="1001" t="str">
        <f>CONCATENATE(" *",[27]Árbol_G!C637," *",[27]Árbol_G!E637," *",[27]Árbol_G!G637)</f>
        <v xml:space="preserve"> * * *</v>
      </c>
      <c r="L401" s="851" t="s">
        <v>1154</v>
      </c>
      <c r="M401" s="851" t="s">
        <v>1155</v>
      </c>
      <c r="N401" s="804"/>
      <c r="O401" s="970"/>
      <c r="P401" s="802" t="s">
        <v>71</v>
      </c>
      <c r="Q401" s="954">
        <f>IF(P401="Muy Alta",100%,IF(P401="Alta",80%,IF(P401="Media",60%,IF(P401="Baja",40%,IF(P401="Muy Baja",20%,"")))))</f>
        <v>0.4</v>
      </c>
      <c r="R401" s="802"/>
      <c r="S401" s="954" t="str">
        <f>IF(R401="Catastrófico",100%,IF(R401="Mayor",80%,IF(R401="Moderado",60%,IF(R401="Menor",40%,IF(R401="Leve",20%,"")))))</f>
        <v/>
      </c>
      <c r="T401" s="802" t="s">
        <v>9</v>
      </c>
      <c r="U401" s="954">
        <f>IF(T401="Catastrófico",100%,IF(T401="Mayor",80%,IF(T401="Moderado",60%,IF(T401="Menor",40%,IF(T401="Leve",20%,"")))))</f>
        <v>0.4</v>
      </c>
      <c r="V401" s="957" t="str">
        <f>IF(W401=100%,"Catastrófico",IF(W401=80%,"Mayor",IF(W401=60%,"Moderado",IF(W401=40%,"Menor",IF(W401=20%,"Leve","")))))</f>
        <v>Menor</v>
      </c>
      <c r="W401" s="954">
        <f>IF(AND(S401="",U401=""),"",MAX(S401,U401))</f>
        <v>0.4</v>
      </c>
      <c r="X401" s="954" t="str">
        <f>CONCATENATE(P401,V401)</f>
        <v>BajaMenor</v>
      </c>
      <c r="Y401" s="967" t="str">
        <f>IF(X401="Muy AltaLeve","Alto",IF(X401="Muy AltaMenor","Alto",IF(X401="Muy AltaModerado","Alto",IF(X401="Muy AltaMayor","Alto",IF(X401="Muy AltaCatastrófico","Extremo",IF(X401="AltaLeve","Moderado",IF(X401="AltaMenor","Moderado",IF(X401="AltaModerado","Alto",IF(X401="AltaMayor","Alto",IF(X401="AltaCatastrófico","Extremo",IF(X401="MediaLeve","Moderado",IF(X401="MediaMenor","Moderado",IF(X401="MediaModerado","Moderado",IF(X401="MediaMayor","Alto",IF(X401="MediaCatastrófico","Extremo",IF(X401="BajaLeve","Bajo",IF(X401="BajaMenor","Moderado",IF(X401="BajaModerado","Moderado",IF(X401="BajaMayor","Alto",IF(X401="BajaCatastrófico","Extremo",IF(X401="Muy BajaLeve","Bajo",IF(X401="Muy BajaMenor","Bajo",IF(X401="Muy BajaModerado","Moderado",IF(X401="Muy BajaMayor","Alto",IF(X401="Muy BajaCatastrófico","Extremo","")))))))))))))))))))))))))</f>
        <v>Moderado</v>
      </c>
      <c r="Z401" s="58">
        <v>1</v>
      </c>
      <c r="AA401" s="385" t="s">
        <v>1156</v>
      </c>
      <c r="AB401" s="381" t="s">
        <v>170</v>
      </c>
      <c r="AC401" s="385" t="s">
        <v>869</v>
      </c>
      <c r="AD401" s="382" t="str">
        <f t="shared" si="36"/>
        <v>Probabilidad</v>
      </c>
      <c r="AE401" s="381" t="s">
        <v>902</v>
      </c>
      <c r="AF401" s="301">
        <f t="shared" si="37"/>
        <v>0.25</v>
      </c>
      <c r="AG401" s="381" t="s">
        <v>903</v>
      </c>
      <c r="AH401" s="301">
        <f t="shared" si="38"/>
        <v>0.15</v>
      </c>
      <c r="AI401" s="300">
        <f t="shared" si="39"/>
        <v>0.4</v>
      </c>
      <c r="AJ401" s="59">
        <f>IFERROR(IF(AD401="Probabilidad",(Q401-(+Q401*AI401)),IF(AD401="Impacto",Q401,"")),"")</f>
        <v>0.24</v>
      </c>
      <c r="AK401" s="59">
        <f>IFERROR(IF(AD401="Impacto",(W401-(+W401*AI401)),IF(AD401="Probabilidad",W401,"")),"")</f>
        <v>0.4</v>
      </c>
      <c r="AL401" s="19" t="s">
        <v>66</v>
      </c>
      <c r="AM401" s="19" t="s">
        <v>79</v>
      </c>
      <c r="AN401" s="19" t="s">
        <v>80</v>
      </c>
      <c r="AO401" s="951">
        <f>Q401</f>
        <v>0.4</v>
      </c>
      <c r="AP401" s="951">
        <f>IF(AJ401="","",MIN(AJ401:AJ406))</f>
        <v>0.14399999999999999</v>
      </c>
      <c r="AQ401" s="967" t="str">
        <f>IFERROR(IF(AP401="","",IF(AP401&lt;=0.2,"Muy Baja",IF(AP401&lt;=0.4,"Baja",IF(AP401&lt;=0.6,"Media",IF(AP401&lt;=0.8,"Alta","Muy Alta"))))),"")</f>
        <v>Muy Baja</v>
      </c>
      <c r="AR401" s="951">
        <f>W401</f>
        <v>0.4</v>
      </c>
      <c r="AS401" s="951">
        <f>IF(AK401="","",MIN(AK401:AK406))</f>
        <v>0.30000000000000004</v>
      </c>
      <c r="AT401" s="967" t="str">
        <f>IFERROR(IF(AS401="","",IF(AS401&lt;=0.2,"Leve",IF(AS401&lt;=0.4,"Menor",IF(AS401&lt;=0.6,"Moderado",IF(AS401&lt;=0.8,"Mayor","Catastrófico"))))),"")</f>
        <v>Menor</v>
      </c>
      <c r="AU401" s="967" t="str">
        <f>Y401</f>
        <v>Moderado</v>
      </c>
      <c r="AV401" s="967" t="str">
        <f>IFERROR(IF(OR(AND(AQ401="Muy Baja",AT401="Leve"),AND(AQ401="Muy Baja",AT401="Menor"),AND(AQ401="Baja",AT401="Leve")),"Bajo",IF(OR(AND(AQ401="Muy baja",AT401="Moderado"),AND(AQ401="Baja",AT401="Menor"),AND(AQ401="Baja",AT401="Moderado"),AND(AQ401="Media",AT401="Leve"),AND(AQ401="Media",AT401="Menor"),AND(AQ401="Media",AT401="Moderado"),AND(AQ401="Alta",AT401="Leve"),AND(AQ401="Alta",AT401="Menor")),"Moderado",IF(OR(AND(AQ401="Muy Baja",AT401="Mayor"),AND(AQ401="Baja",AT401="Mayor"),AND(AQ401="Media",AT401="Mayor"),AND(AQ401="Alta",AT401="Moderado"),AND(AQ401="Alta",AT401="Mayor"),AND(AQ401="Muy Alta",AT401="Leve"),AND(AQ401="Muy Alta",AT401="Menor"),AND(AQ401="Muy Alta",AT401="Moderado"),AND(AQ401="Muy Alta",AT401="Mayor")),"Alto",IF(OR(AND(AQ401="Muy Baja",AT401="Catastrófico"),AND(AQ401="Baja",AT401="Catastrófico"),AND(AQ401="Media",AT401="Catastrófico"),AND(AQ401="Alta",AT401="Catastrófico"),AND(AQ401="Muy Alta",AT401="Catastrófico")),"Extremo","")))),"")</f>
        <v>Bajo</v>
      </c>
      <c r="AW401" s="802" t="s">
        <v>82</v>
      </c>
      <c r="AX401" s="804"/>
      <c r="AY401" s="804"/>
      <c r="AZ401" s="804"/>
      <c r="BA401" s="804"/>
      <c r="BB401" s="1136"/>
      <c r="BC401" s="851"/>
      <c r="BD401" s="851"/>
      <c r="BE401" s="1019"/>
      <c r="BF401" s="1019"/>
      <c r="BG401" s="1019"/>
      <c r="BH401" s="1019"/>
      <c r="BI401" s="1019"/>
      <c r="BJ401" s="804"/>
      <c r="BK401" s="804"/>
      <c r="BL401" s="1179"/>
    </row>
    <row r="402" spans="1:64" ht="79.5" thickBot="1" x14ac:dyDescent="0.3">
      <c r="A402" s="1181"/>
      <c r="B402" s="1183"/>
      <c r="C402" s="1062"/>
      <c r="D402" s="1013"/>
      <c r="E402" s="946"/>
      <c r="F402" s="1016"/>
      <c r="G402" s="852"/>
      <c r="H402" s="803"/>
      <c r="I402" s="1044"/>
      <c r="J402" s="983"/>
      <c r="K402" s="1002"/>
      <c r="L402" s="852"/>
      <c r="M402" s="852"/>
      <c r="N402" s="805"/>
      <c r="O402" s="971"/>
      <c r="P402" s="803"/>
      <c r="Q402" s="955"/>
      <c r="R402" s="803"/>
      <c r="S402" s="955"/>
      <c r="T402" s="803"/>
      <c r="U402" s="955"/>
      <c r="V402" s="958"/>
      <c r="W402" s="955"/>
      <c r="X402" s="955"/>
      <c r="Y402" s="968"/>
      <c r="Z402" s="68">
        <v>2</v>
      </c>
      <c r="AA402" s="385" t="s">
        <v>1157</v>
      </c>
      <c r="AB402" s="383" t="s">
        <v>170</v>
      </c>
      <c r="AC402" s="385" t="s">
        <v>94</v>
      </c>
      <c r="AD402" s="384" t="str">
        <f t="shared" si="36"/>
        <v>Impacto</v>
      </c>
      <c r="AE402" s="383" t="s">
        <v>908</v>
      </c>
      <c r="AF402" s="302">
        <f t="shared" si="37"/>
        <v>0.1</v>
      </c>
      <c r="AG402" s="383" t="s">
        <v>903</v>
      </c>
      <c r="AH402" s="302">
        <f t="shared" si="38"/>
        <v>0.15</v>
      </c>
      <c r="AI402" s="315">
        <f t="shared" si="39"/>
        <v>0.25</v>
      </c>
      <c r="AJ402" s="69">
        <f>IFERROR(IF(AND(AD401="Probabilidad",AD402="Probabilidad"),(AJ401-(+AJ401*AI402)),IF(AD402="Probabilidad",(Q401-(+Q401*AI402)),IF(AD402="Impacto",AJ401,""))),"")</f>
        <v>0.24</v>
      </c>
      <c r="AK402" s="69">
        <f>IFERROR(IF(AND(AD401="Impacto",AD402="Impacto"),(AK401-(+AK401*AI402)),IF(AD402="Impacto",(W401-(W401*AI402)),IF(AD402="Probabilidad",AK401,""))),"")</f>
        <v>0.30000000000000004</v>
      </c>
      <c r="AL402" s="19" t="s">
        <v>78</v>
      </c>
      <c r="AM402" s="19" t="s">
        <v>79</v>
      </c>
      <c r="AN402" s="19" t="s">
        <v>80</v>
      </c>
      <c r="AO402" s="952"/>
      <c r="AP402" s="952"/>
      <c r="AQ402" s="968"/>
      <c r="AR402" s="952"/>
      <c r="AS402" s="952"/>
      <c r="AT402" s="968"/>
      <c r="AU402" s="968"/>
      <c r="AV402" s="968"/>
      <c r="AW402" s="803"/>
      <c r="AX402" s="805"/>
      <c r="AY402" s="805"/>
      <c r="AZ402" s="805"/>
      <c r="BA402" s="805"/>
      <c r="BB402" s="1137"/>
      <c r="BC402" s="852"/>
      <c r="BD402" s="852"/>
      <c r="BE402" s="1020"/>
      <c r="BF402" s="1020"/>
      <c r="BG402" s="1020"/>
      <c r="BH402" s="1020"/>
      <c r="BI402" s="1020"/>
      <c r="BJ402" s="805"/>
      <c r="BK402" s="805"/>
      <c r="BL402" s="1026"/>
    </row>
    <row r="403" spans="1:64" ht="105" x14ac:dyDescent="0.25">
      <c r="A403" s="1181"/>
      <c r="B403" s="1183"/>
      <c r="C403" s="1062"/>
      <c r="D403" s="1013"/>
      <c r="E403" s="946"/>
      <c r="F403" s="1016"/>
      <c r="G403" s="852"/>
      <c r="H403" s="803"/>
      <c r="I403" s="1044"/>
      <c r="J403" s="983"/>
      <c r="K403" s="1002"/>
      <c r="L403" s="852"/>
      <c r="M403" s="852"/>
      <c r="N403" s="805"/>
      <c r="O403" s="971"/>
      <c r="P403" s="803"/>
      <c r="Q403" s="955"/>
      <c r="R403" s="803"/>
      <c r="S403" s="955"/>
      <c r="T403" s="803"/>
      <c r="U403" s="955"/>
      <c r="V403" s="958"/>
      <c r="W403" s="955"/>
      <c r="X403" s="955"/>
      <c r="Y403" s="968"/>
      <c r="Z403" s="68">
        <v>3</v>
      </c>
      <c r="AA403" s="298" t="s">
        <v>915</v>
      </c>
      <c r="AB403" s="381" t="s">
        <v>165</v>
      </c>
      <c r="AC403" s="298" t="s">
        <v>851</v>
      </c>
      <c r="AD403" s="384" t="str">
        <f t="shared" si="36"/>
        <v>Probabilidad</v>
      </c>
      <c r="AE403" s="383" t="s">
        <v>902</v>
      </c>
      <c r="AF403" s="302">
        <f t="shared" si="37"/>
        <v>0.25</v>
      </c>
      <c r="AG403" s="383" t="s">
        <v>903</v>
      </c>
      <c r="AH403" s="302">
        <f t="shared" si="38"/>
        <v>0.15</v>
      </c>
      <c r="AI403" s="315">
        <f t="shared" si="39"/>
        <v>0.4</v>
      </c>
      <c r="AJ403" s="69">
        <f>IFERROR(IF(AND(AD402="Probabilidad",AD403="Probabilidad"),(AJ402-(+AJ402*AI403)),IF(AND(AD402="Impacto",AD403="Probabilidad"),(AJ401-(+AJ401*AI403)),IF(AD403="Impacto",AJ402,""))),"")</f>
        <v>0.14399999999999999</v>
      </c>
      <c r="AK403" s="69">
        <f>IFERROR(IF(AND(AD402="Impacto",AD403="Impacto"),(AK402-(+AK402*AI403)),IF(AND(AD402="Probabilidad",AD403="Impacto"),(AK401-(+AK401*AI403)),IF(AD403="Probabilidad",AK402,""))),"")</f>
        <v>0.30000000000000004</v>
      </c>
      <c r="AL403" s="10" t="s">
        <v>66</v>
      </c>
      <c r="AM403" s="10" t="s">
        <v>67</v>
      </c>
      <c r="AN403" s="10" t="s">
        <v>80</v>
      </c>
      <c r="AO403" s="952"/>
      <c r="AP403" s="952"/>
      <c r="AQ403" s="968"/>
      <c r="AR403" s="952"/>
      <c r="AS403" s="952"/>
      <c r="AT403" s="968"/>
      <c r="AU403" s="968"/>
      <c r="AV403" s="968"/>
      <c r="AW403" s="803"/>
      <c r="AX403" s="805"/>
      <c r="AY403" s="805"/>
      <c r="AZ403" s="805"/>
      <c r="BA403" s="805"/>
      <c r="BB403" s="1137"/>
      <c r="BC403" s="852"/>
      <c r="BD403" s="852"/>
      <c r="BE403" s="1020"/>
      <c r="BF403" s="1020"/>
      <c r="BG403" s="1020"/>
      <c r="BH403" s="1020"/>
      <c r="BI403" s="1020"/>
      <c r="BJ403" s="805"/>
      <c r="BK403" s="805"/>
      <c r="BL403" s="1026"/>
    </row>
    <row r="404" spans="1:64" x14ac:dyDescent="0.25">
      <c r="A404" s="1181"/>
      <c r="B404" s="1183"/>
      <c r="C404" s="1062"/>
      <c r="D404" s="1013"/>
      <c r="E404" s="946"/>
      <c r="F404" s="1016"/>
      <c r="G404" s="852"/>
      <c r="H404" s="803"/>
      <c r="I404" s="1044"/>
      <c r="J404" s="983"/>
      <c r="K404" s="1002"/>
      <c r="L404" s="852"/>
      <c r="M404" s="852"/>
      <c r="N404" s="805"/>
      <c r="O404" s="971"/>
      <c r="P404" s="803"/>
      <c r="Q404" s="955"/>
      <c r="R404" s="803"/>
      <c r="S404" s="955"/>
      <c r="T404" s="803"/>
      <c r="U404" s="955"/>
      <c r="V404" s="958"/>
      <c r="W404" s="955"/>
      <c r="X404" s="955"/>
      <c r="Y404" s="968"/>
      <c r="Z404" s="68">
        <v>4</v>
      </c>
      <c r="AA404" s="385"/>
      <c r="AB404" s="383"/>
      <c r="AC404" s="385"/>
      <c r="AD404" s="384" t="str">
        <f t="shared" ref="AD404:AD442" si="40">IF(OR(AE404="Preventivo",AE404="Detectivo"),"Probabilidad",IF(AE404="Correctivo","Impacto",""))</f>
        <v/>
      </c>
      <c r="AE404" s="383"/>
      <c r="AF404" s="302" t="str">
        <f t="shared" ref="AF404:AF442" si="41">IF(AE404="","",IF(AE404="Preventivo",25%,IF(AE404="Detectivo",15%,IF(AE404="Correctivo",10%))))</f>
        <v/>
      </c>
      <c r="AG404" s="383"/>
      <c r="AH404" s="302" t="str">
        <f t="shared" ref="AH404:AH442" si="42">IF(AG404="Automático",25%,IF(AG404="Manual",15%,""))</f>
        <v/>
      </c>
      <c r="AI404" s="315" t="str">
        <f t="shared" ref="AI404:AI442" si="43">IF(OR(AF404="",AH404=""),"",AF404+AH404)</f>
        <v/>
      </c>
      <c r="AJ404" s="69" t="str">
        <f>IFERROR(IF(AND(AD403="Probabilidad",AD404="Probabilidad"),(AJ403-(+AJ403*AI404)),IF(AND(AD403="Impacto",AD404="Probabilidad"),(AJ402-(+AJ402*AI404)),IF(AD404="Impacto",AJ403,""))),"")</f>
        <v/>
      </c>
      <c r="AK404" s="69" t="str">
        <f>IFERROR(IF(AND(AD403="Impacto",AD404="Impacto"),(AK403-(+AK403*AI404)),IF(AND(AD403="Probabilidad",AD404="Impacto"),(AK402-(+AK402*AI404)),IF(AD404="Probabilidad",AK403,""))),"")</f>
        <v/>
      </c>
      <c r="AL404" s="19"/>
      <c r="AM404" s="19"/>
      <c r="AN404" s="19"/>
      <c r="AO404" s="952"/>
      <c r="AP404" s="952"/>
      <c r="AQ404" s="968"/>
      <c r="AR404" s="952"/>
      <c r="AS404" s="952"/>
      <c r="AT404" s="968"/>
      <c r="AU404" s="968"/>
      <c r="AV404" s="968"/>
      <c r="AW404" s="803"/>
      <c r="AX404" s="805"/>
      <c r="AY404" s="805"/>
      <c r="AZ404" s="805"/>
      <c r="BA404" s="805"/>
      <c r="BB404" s="1137"/>
      <c r="BC404" s="852"/>
      <c r="BD404" s="852"/>
      <c r="BE404" s="1020"/>
      <c r="BF404" s="1020"/>
      <c r="BG404" s="1020"/>
      <c r="BH404" s="1020"/>
      <c r="BI404" s="1020"/>
      <c r="BJ404" s="805"/>
      <c r="BK404" s="805"/>
      <c r="BL404" s="1026"/>
    </row>
    <row r="405" spans="1:64" x14ac:dyDescent="0.25">
      <c r="A405" s="1181"/>
      <c r="B405" s="1183"/>
      <c r="C405" s="1062"/>
      <c r="D405" s="1013"/>
      <c r="E405" s="946"/>
      <c r="F405" s="1016"/>
      <c r="G405" s="852"/>
      <c r="H405" s="803"/>
      <c r="I405" s="1044"/>
      <c r="J405" s="983"/>
      <c r="K405" s="1002"/>
      <c r="L405" s="852"/>
      <c r="M405" s="852"/>
      <c r="N405" s="805"/>
      <c r="O405" s="971"/>
      <c r="P405" s="803"/>
      <c r="Q405" s="955"/>
      <c r="R405" s="803"/>
      <c r="S405" s="955"/>
      <c r="T405" s="803"/>
      <c r="U405" s="955"/>
      <c r="V405" s="958"/>
      <c r="W405" s="955"/>
      <c r="X405" s="955"/>
      <c r="Y405" s="968"/>
      <c r="Z405" s="68">
        <v>5</v>
      </c>
      <c r="AA405" s="385"/>
      <c r="AB405" s="383"/>
      <c r="AC405" s="385"/>
      <c r="AD405" s="384" t="str">
        <f t="shared" si="40"/>
        <v/>
      </c>
      <c r="AE405" s="383"/>
      <c r="AF405" s="302" t="str">
        <f t="shared" si="41"/>
        <v/>
      </c>
      <c r="AG405" s="383"/>
      <c r="AH405" s="302" t="str">
        <f t="shared" si="42"/>
        <v/>
      </c>
      <c r="AI405" s="315" t="str">
        <f t="shared" si="43"/>
        <v/>
      </c>
      <c r="AJ405" s="69" t="str">
        <f>IFERROR(IF(AND(AD404="Probabilidad",AD405="Probabilidad"),(AJ404-(+AJ404*AI405)),IF(AND(AD404="Impacto",AD405="Probabilidad"),(AJ403-(+AJ403*AI405)),IF(AD405="Impacto",AJ404,""))),"")</f>
        <v/>
      </c>
      <c r="AK405" s="69" t="str">
        <f>IFERROR(IF(AND(AD404="Impacto",AD405="Impacto"),(AK404-(+AK404*AI405)),IF(AND(AD404="Probabilidad",AD405="Impacto"),(AK403-(+AK403*AI405)),IF(AD405="Probabilidad",AK404,""))),"")</f>
        <v/>
      </c>
      <c r="AL405" s="19"/>
      <c r="AM405" s="19"/>
      <c r="AN405" s="19"/>
      <c r="AO405" s="952"/>
      <c r="AP405" s="952"/>
      <c r="AQ405" s="968"/>
      <c r="AR405" s="952"/>
      <c r="AS405" s="952"/>
      <c r="AT405" s="968"/>
      <c r="AU405" s="968"/>
      <c r="AV405" s="968"/>
      <c r="AW405" s="803"/>
      <c r="AX405" s="805"/>
      <c r="AY405" s="805"/>
      <c r="AZ405" s="805"/>
      <c r="BA405" s="805"/>
      <c r="BB405" s="1137"/>
      <c r="BC405" s="852"/>
      <c r="BD405" s="852"/>
      <c r="BE405" s="1020"/>
      <c r="BF405" s="1020"/>
      <c r="BG405" s="1020"/>
      <c r="BH405" s="1020"/>
      <c r="BI405" s="1020"/>
      <c r="BJ405" s="805"/>
      <c r="BK405" s="805"/>
      <c r="BL405" s="1026"/>
    </row>
    <row r="406" spans="1:64" ht="15.75" thickBot="1" x14ac:dyDescent="0.3">
      <c r="A406" s="1181"/>
      <c r="B406" s="1183"/>
      <c r="C406" s="1062"/>
      <c r="D406" s="1014"/>
      <c r="E406" s="947"/>
      <c r="F406" s="1017"/>
      <c r="G406" s="960"/>
      <c r="H406" s="847"/>
      <c r="I406" s="1045"/>
      <c r="J406" s="984"/>
      <c r="K406" s="1003"/>
      <c r="L406" s="960"/>
      <c r="M406" s="960"/>
      <c r="N406" s="806"/>
      <c r="O406" s="972"/>
      <c r="P406" s="847"/>
      <c r="Q406" s="956"/>
      <c r="R406" s="847"/>
      <c r="S406" s="956"/>
      <c r="T406" s="847"/>
      <c r="U406" s="956"/>
      <c r="V406" s="959"/>
      <c r="W406" s="956"/>
      <c r="X406" s="956"/>
      <c r="Y406" s="969"/>
      <c r="Z406" s="60">
        <v>6</v>
      </c>
      <c r="AA406" s="387"/>
      <c r="AB406" s="388"/>
      <c r="AC406" s="387"/>
      <c r="AD406" s="391" t="str">
        <f t="shared" si="40"/>
        <v/>
      </c>
      <c r="AE406" s="388"/>
      <c r="AF406" s="303" t="str">
        <f t="shared" si="41"/>
        <v/>
      </c>
      <c r="AG406" s="388"/>
      <c r="AH406" s="303" t="str">
        <f t="shared" si="42"/>
        <v/>
      </c>
      <c r="AI406" s="61" t="str">
        <f t="shared" si="43"/>
        <v/>
      </c>
      <c r="AJ406" s="63" t="str">
        <f>IFERROR(IF(AND(AD405="Probabilidad",AD406="Probabilidad"),(AJ405-(+AJ405*AI406)),IF(AND(AD405="Impacto",AD406="Probabilidad"),(AJ404-(+AJ404*AI406)),IF(AD406="Impacto",AJ405,""))),"")</f>
        <v/>
      </c>
      <c r="AK406" s="63" t="str">
        <f>IFERROR(IF(AND(AD405="Impacto",AD406="Impacto"),(AK405-(+AK405*AI406)),IF(AND(AD405="Probabilidad",AD406="Impacto"),(AK404-(+AK404*AI406)),IF(AD406="Probabilidad",AK405,""))),"")</f>
        <v/>
      </c>
      <c r="AL406" s="20"/>
      <c r="AM406" s="20"/>
      <c r="AN406" s="20"/>
      <c r="AO406" s="953"/>
      <c r="AP406" s="953"/>
      <c r="AQ406" s="969"/>
      <c r="AR406" s="953"/>
      <c r="AS406" s="953"/>
      <c r="AT406" s="969"/>
      <c r="AU406" s="969"/>
      <c r="AV406" s="969"/>
      <c r="AW406" s="847"/>
      <c r="AX406" s="806"/>
      <c r="AY406" s="806"/>
      <c r="AZ406" s="806"/>
      <c r="BA406" s="806"/>
      <c r="BB406" s="1138"/>
      <c r="BC406" s="960"/>
      <c r="BD406" s="960"/>
      <c r="BE406" s="1021"/>
      <c r="BF406" s="1021"/>
      <c r="BG406" s="1021"/>
      <c r="BH406" s="1021"/>
      <c r="BI406" s="1021"/>
      <c r="BJ406" s="806"/>
      <c r="BK406" s="806"/>
      <c r="BL406" s="1027"/>
    </row>
    <row r="407" spans="1:64" ht="90" customHeight="1" thickBot="1" x14ac:dyDescent="0.3">
      <c r="A407" s="1181"/>
      <c r="B407" s="1183"/>
      <c r="C407" s="1062"/>
      <c r="D407" s="1012" t="s">
        <v>840</v>
      </c>
      <c r="E407" s="945" t="s">
        <v>128</v>
      </c>
      <c r="F407" s="1015">
        <v>23</v>
      </c>
      <c r="G407" s="851" t="s">
        <v>1158</v>
      </c>
      <c r="H407" s="802" t="s">
        <v>100</v>
      </c>
      <c r="I407" s="1043" t="s">
        <v>1717</v>
      </c>
      <c r="J407" s="982" t="s">
        <v>16</v>
      </c>
      <c r="K407" s="1001" t="str">
        <f>CONCATENATE(" *",[27]Árbol_G!C654," *",[27]Árbol_G!E654," *",[27]Árbol_G!G654)</f>
        <v xml:space="preserve"> * * *</v>
      </c>
      <c r="L407" s="851" t="s">
        <v>1159</v>
      </c>
      <c r="M407" s="851" t="s">
        <v>1160</v>
      </c>
      <c r="N407" s="804"/>
      <c r="O407" s="970"/>
      <c r="P407" s="802" t="s">
        <v>62</v>
      </c>
      <c r="Q407" s="954">
        <f>IF(P407="Muy Alta",100%,IF(P407="Alta",80%,IF(P407="Media",60%,IF(P407="Baja",40%,IF(P407="Muy Baja",20%,"")))))</f>
        <v>0.6</v>
      </c>
      <c r="R407" s="802"/>
      <c r="S407" s="954" t="str">
        <f>IF(R407="Catastrófico",100%,IF(R407="Mayor",80%,IF(R407="Moderado",60%,IF(R407="Menor",40%,IF(R407="Leve",20%,"")))))</f>
        <v/>
      </c>
      <c r="T407" s="802" t="s">
        <v>11</v>
      </c>
      <c r="U407" s="954">
        <f>IF(T407="Catastrófico",100%,IF(T407="Mayor",80%,IF(T407="Moderado",60%,IF(T407="Menor",40%,IF(T407="Leve",20%,"")))))</f>
        <v>0.8</v>
      </c>
      <c r="V407" s="957" t="str">
        <f>IF(W407=100%,"Catastrófico",IF(W407=80%,"Mayor",IF(W407=60%,"Moderado",IF(W407=40%,"Menor",IF(W407=20%,"Leve","")))))</f>
        <v>Mayor</v>
      </c>
      <c r="W407" s="954">
        <f>IF(AND(S407="",U407=""),"",MAX(S407,U407))</f>
        <v>0.8</v>
      </c>
      <c r="X407" s="954" t="str">
        <f>CONCATENATE(P407,V407)</f>
        <v>MediaMayor</v>
      </c>
      <c r="Y407" s="967" t="str">
        <f>IF(X407="Muy AltaLeve","Alto",IF(X407="Muy AltaMenor","Alto",IF(X407="Muy AltaModerado","Alto",IF(X407="Muy AltaMayor","Alto",IF(X407="Muy AltaCatastrófico","Extremo",IF(X407="AltaLeve","Moderado",IF(X407="AltaMenor","Moderado",IF(X407="AltaModerado","Alto",IF(X407="AltaMayor","Alto",IF(X407="AltaCatastrófico","Extremo",IF(X407="MediaLeve","Moderado",IF(X407="MediaMenor","Moderado",IF(X407="MediaModerado","Moderado",IF(X407="MediaMayor","Alto",IF(X407="MediaCatastrófico","Extremo",IF(X407="BajaLeve","Bajo",IF(X407="BajaMenor","Moderado",IF(X407="BajaModerado","Moderado",IF(X407="BajaMayor","Alto",IF(X407="BajaCatastrófico","Extremo",IF(X407="Muy BajaLeve","Bajo",IF(X407="Muy BajaMenor","Bajo",IF(X407="Muy BajaModerado","Moderado",IF(X407="Muy BajaMayor","Alto",IF(X407="Muy BajaCatastrófico","Extremo","")))))))))))))))))))))))))</f>
        <v>Alto</v>
      </c>
      <c r="Z407" s="58">
        <v>1</v>
      </c>
      <c r="AA407" s="298" t="s">
        <v>915</v>
      </c>
      <c r="AB407" s="381" t="s">
        <v>165</v>
      </c>
      <c r="AC407" s="298" t="s">
        <v>851</v>
      </c>
      <c r="AD407" s="382" t="str">
        <f t="shared" si="40"/>
        <v>Probabilidad</v>
      </c>
      <c r="AE407" s="381" t="s">
        <v>907</v>
      </c>
      <c r="AF407" s="301">
        <f t="shared" si="41"/>
        <v>0.15</v>
      </c>
      <c r="AG407" s="381" t="s">
        <v>903</v>
      </c>
      <c r="AH407" s="301">
        <f t="shared" si="42"/>
        <v>0.15</v>
      </c>
      <c r="AI407" s="300">
        <f t="shared" si="43"/>
        <v>0.3</v>
      </c>
      <c r="AJ407" s="59">
        <f>IFERROR(IF(AD407="Probabilidad",(Q407-(+Q407*AI407)),IF(AD407="Impacto",Q407,"")),"")</f>
        <v>0.42</v>
      </c>
      <c r="AK407" s="59">
        <f>IFERROR(IF(AD407="Impacto",(W407-(+W407*AI407)),IF(AD407="Probabilidad",W407,"")),"")</f>
        <v>0.8</v>
      </c>
      <c r="AL407" s="10" t="s">
        <v>66</v>
      </c>
      <c r="AM407" s="10" t="s">
        <v>67</v>
      </c>
      <c r="AN407" s="10" t="s">
        <v>80</v>
      </c>
      <c r="AO407" s="951">
        <f>Q407</f>
        <v>0.6</v>
      </c>
      <c r="AP407" s="951">
        <f>IF(AJ407="","",MIN(AJ407:AJ412))</f>
        <v>0.252</v>
      </c>
      <c r="AQ407" s="967" t="str">
        <f>IFERROR(IF(AP407="","",IF(AP407&lt;=0.2,"Muy Baja",IF(AP407&lt;=0.4,"Baja",IF(AP407&lt;=0.6,"Media",IF(AP407&lt;=0.8,"Alta","Muy Alta"))))),"")</f>
        <v>Baja</v>
      </c>
      <c r="AR407" s="951">
        <f>W407</f>
        <v>0.8</v>
      </c>
      <c r="AS407" s="951">
        <f>IF(AK407="","",MIN(AK407:AK412))</f>
        <v>0.8</v>
      </c>
      <c r="AT407" s="967" t="str">
        <f>IFERROR(IF(AS407="","",IF(AS407&lt;=0.2,"Leve",IF(AS407&lt;=0.4,"Menor",IF(AS407&lt;=0.6,"Moderado",IF(AS407&lt;=0.8,"Mayor","Catastrófico"))))),"")</f>
        <v>Mayor</v>
      </c>
      <c r="AU407" s="967" t="str">
        <f>Y407</f>
        <v>Alto</v>
      </c>
      <c r="AV407" s="967" t="str">
        <f>IFERROR(IF(OR(AND(AQ407="Muy Baja",AT407="Leve"),AND(AQ407="Muy Baja",AT407="Menor"),AND(AQ407="Baja",AT407="Leve")),"Bajo",IF(OR(AND(AQ407="Muy baja",AT407="Moderado"),AND(AQ407="Baja",AT407="Menor"),AND(AQ407="Baja",AT407="Moderado"),AND(AQ407="Media",AT407="Leve"),AND(AQ407="Media",AT407="Menor"),AND(AQ407="Media",AT407="Moderado"),AND(AQ407="Alta",AT407="Leve"),AND(AQ407="Alta",AT407="Menor")),"Moderado",IF(OR(AND(AQ407="Muy Baja",AT407="Mayor"),AND(AQ407="Baja",AT407="Mayor"),AND(AQ407="Media",AT407="Mayor"),AND(AQ407="Alta",AT407="Moderado"),AND(AQ407="Alta",AT407="Mayor"),AND(AQ407="Muy Alta",AT407="Leve"),AND(AQ407="Muy Alta",AT407="Menor"),AND(AQ407="Muy Alta",AT407="Moderado"),AND(AQ407="Muy Alta",AT407="Mayor")),"Alto",IF(OR(AND(AQ407="Muy Baja",AT407="Catastrófico"),AND(AQ407="Baja",AT407="Catastrófico"),AND(AQ407="Media",AT407="Catastrófico"),AND(AQ407="Alta",AT407="Catastrófico"),AND(AQ407="Muy Alta",AT407="Catastrófico")),"Extremo","")))),"")</f>
        <v>Alto</v>
      </c>
      <c r="AW407" s="802" t="s">
        <v>167</v>
      </c>
      <c r="AX407" s="804" t="s">
        <v>1718</v>
      </c>
      <c r="AY407" s="804" t="s">
        <v>1719</v>
      </c>
      <c r="AZ407" s="804" t="s">
        <v>1161</v>
      </c>
      <c r="BA407" s="804" t="s">
        <v>1162</v>
      </c>
      <c r="BB407" s="1136" t="s">
        <v>1583</v>
      </c>
      <c r="BC407" s="855"/>
      <c r="BD407" s="855"/>
      <c r="BE407" s="1039"/>
      <c r="BF407" s="1039"/>
      <c r="BG407" s="1039"/>
      <c r="BH407" s="1039"/>
      <c r="BI407" s="1039"/>
      <c r="BJ407" s="861"/>
      <c r="BK407" s="861"/>
      <c r="BL407" s="1025"/>
    </row>
    <row r="408" spans="1:64" ht="120" x14ac:dyDescent="0.25">
      <c r="A408" s="1181"/>
      <c r="B408" s="1183"/>
      <c r="C408" s="1062"/>
      <c r="D408" s="1013"/>
      <c r="E408" s="946"/>
      <c r="F408" s="1016"/>
      <c r="G408" s="852"/>
      <c r="H408" s="803"/>
      <c r="I408" s="1044"/>
      <c r="J408" s="983"/>
      <c r="K408" s="1002"/>
      <c r="L408" s="852"/>
      <c r="M408" s="852"/>
      <c r="N408" s="805"/>
      <c r="O408" s="971"/>
      <c r="P408" s="803"/>
      <c r="Q408" s="955"/>
      <c r="R408" s="803"/>
      <c r="S408" s="955"/>
      <c r="T408" s="803"/>
      <c r="U408" s="955"/>
      <c r="V408" s="958"/>
      <c r="W408" s="955"/>
      <c r="X408" s="955"/>
      <c r="Y408" s="968"/>
      <c r="Z408" s="68">
        <v>2</v>
      </c>
      <c r="AA408" s="298" t="s">
        <v>943</v>
      </c>
      <c r="AB408" s="383" t="s">
        <v>170</v>
      </c>
      <c r="AC408" s="298" t="s">
        <v>944</v>
      </c>
      <c r="AD408" s="384" t="str">
        <f t="shared" si="40"/>
        <v>Probabilidad</v>
      </c>
      <c r="AE408" s="383" t="s">
        <v>902</v>
      </c>
      <c r="AF408" s="302">
        <f t="shared" si="41"/>
        <v>0.25</v>
      </c>
      <c r="AG408" s="383" t="s">
        <v>903</v>
      </c>
      <c r="AH408" s="302">
        <f t="shared" si="42"/>
        <v>0.15</v>
      </c>
      <c r="AI408" s="315">
        <f t="shared" si="43"/>
        <v>0.4</v>
      </c>
      <c r="AJ408" s="69">
        <f>IFERROR(IF(AND(AD407="Probabilidad",AD408="Probabilidad"),(AJ407-(+AJ407*AI408)),IF(AD408="Probabilidad",(Q407-(+Q407*AI408)),IF(AD408="Impacto",AJ407,""))),"")</f>
        <v>0.252</v>
      </c>
      <c r="AK408" s="69">
        <f>IFERROR(IF(AND(AD407="Impacto",AD408="Impacto"),(AK407-(+AK407*AI408)),IF(AD408="Impacto",(W407-(W407*AI408)),IF(AD408="Probabilidad",AK407,""))),"")</f>
        <v>0.8</v>
      </c>
      <c r="AL408" s="10" t="s">
        <v>66</v>
      </c>
      <c r="AM408" s="10" t="s">
        <v>67</v>
      </c>
      <c r="AN408" s="10" t="s">
        <v>80</v>
      </c>
      <c r="AO408" s="952"/>
      <c r="AP408" s="952"/>
      <c r="AQ408" s="968"/>
      <c r="AR408" s="952"/>
      <c r="AS408" s="952"/>
      <c r="AT408" s="968"/>
      <c r="AU408" s="968"/>
      <c r="AV408" s="968"/>
      <c r="AW408" s="803"/>
      <c r="AX408" s="805"/>
      <c r="AY408" s="805"/>
      <c r="AZ408" s="805"/>
      <c r="BA408" s="805"/>
      <c r="BB408" s="1137"/>
      <c r="BC408" s="852"/>
      <c r="BD408" s="852"/>
      <c r="BE408" s="1020"/>
      <c r="BF408" s="1020"/>
      <c r="BG408" s="1020"/>
      <c r="BH408" s="1020"/>
      <c r="BI408" s="1020"/>
      <c r="BJ408" s="805"/>
      <c r="BK408" s="805"/>
      <c r="BL408" s="1026"/>
    </row>
    <row r="409" spans="1:64" x14ac:dyDescent="0.25">
      <c r="A409" s="1181"/>
      <c r="B409" s="1183"/>
      <c r="C409" s="1062"/>
      <c r="D409" s="1013"/>
      <c r="E409" s="946"/>
      <c r="F409" s="1016"/>
      <c r="G409" s="852"/>
      <c r="H409" s="803"/>
      <c r="I409" s="1044"/>
      <c r="J409" s="983"/>
      <c r="K409" s="1002"/>
      <c r="L409" s="852"/>
      <c r="M409" s="852"/>
      <c r="N409" s="805"/>
      <c r="O409" s="971"/>
      <c r="P409" s="803"/>
      <c r="Q409" s="955"/>
      <c r="R409" s="803"/>
      <c r="S409" s="955"/>
      <c r="T409" s="803"/>
      <c r="U409" s="955"/>
      <c r="V409" s="958"/>
      <c r="W409" s="955"/>
      <c r="X409" s="955"/>
      <c r="Y409" s="968"/>
      <c r="Z409" s="68">
        <v>3</v>
      </c>
      <c r="AA409" s="385"/>
      <c r="AB409" s="383"/>
      <c r="AC409" s="385"/>
      <c r="AD409" s="384" t="str">
        <f t="shared" si="40"/>
        <v/>
      </c>
      <c r="AE409" s="383"/>
      <c r="AF409" s="302" t="str">
        <f t="shared" si="41"/>
        <v/>
      </c>
      <c r="AG409" s="383"/>
      <c r="AH409" s="302" t="str">
        <f t="shared" si="42"/>
        <v/>
      </c>
      <c r="AI409" s="315" t="str">
        <f t="shared" si="43"/>
        <v/>
      </c>
      <c r="AJ409" s="69" t="str">
        <f>IFERROR(IF(AND(AD408="Probabilidad",AD409="Probabilidad"),(AJ408-(+AJ408*AI409)),IF(AND(AD408="Impacto",AD409="Probabilidad"),(AJ407-(+AJ407*AI409)),IF(AD409="Impacto",AJ408,""))),"")</f>
        <v/>
      </c>
      <c r="AK409" s="69" t="str">
        <f>IFERROR(IF(AND(AD408="Impacto",AD409="Impacto"),(AK408-(+AK408*AI409)),IF(AND(AD408="Probabilidad",AD409="Impacto"),(AK407-(+AK407*AI409)),IF(AD409="Probabilidad",AK408,""))),"")</f>
        <v/>
      </c>
      <c r="AL409" s="19"/>
      <c r="AM409" s="19"/>
      <c r="AN409" s="19"/>
      <c r="AO409" s="952"/>
      <c r="AP409" s="952"/>
      <c r="AQ409" s="968"/>
      <c r="AR409" s="952"/>
      <c r="AS409" s="952"/>
      <c r="AT409" s="968"/>
      <c r="AU409" s="968"/>
      <c r="AV409" s="968"/>
      <c r="AW409" s="803"/>
      <c r="AX409" s="805"/>
      <c r="AY409" s="805"/>
      <c r="AZ409" s="805"/>
      <c r="BA409" s="805"/>
      <c r="BB409" s="1137"/>
      <c r="BC409" s="852"/>
      <c r="BD409" s="852"/>
      <c r="BE409" s="1020"/>
      <c r="BF409" s="1020"/>
      <c r="BG409" s="1020"/>
      <c r="BH409" s="1020"/>
      <c r="BI409" s="1020"/>
      <c r="BJ409" s="805"/>
      <c r="BK409" s="805"/>
      <c r="BL409" s="1026"/>
    </row>
    <row r="410" spans="1:64" x14ac:dyDescent="0.25">
      <c r="A410" s="1181"/>
      <c r="B410" s="1183"/>
      <c r="C410" s="1062"/>
      <c r="D410" s="1013"/>
      <c r="E410" s="946"/>
      <c r="F410" s="1016"/>
      <c r="G410" s="852"/>
      <c r="H410" s="803"/>
      <c r="I410" s="1044"/>
      <c r="J410" s="983"/>
      <c r="K410" s="1002"/>
      <c r="L410" s="852"/>
      <c r="M410" s="852"/>
      <c r="N410" s="805"/>
      <c r="O410" s="971"/>
      <c r="P410" s="803"/>
      <c r="Q410" s="955"/>
      <c r="R410" s="803"/>
      <c r="S410" s="955"/>
      <c r="T410" s="803"/>
      <c r="U410" s="955"/>
      <c r="V410" s="958"/>
      <c r="W410" s="955"/>
      <c r="X410" s="955"/>
      <c r="Y410" s="968"/>
      <c r="Z410" s="68">
        <v>4</v>
      </c>
      <c r="AA410" s="385"/>
      <c r="AB410" s="383"/>
      <c r="AC410" s="385"/>
      <c r="AD410" s="384" t="str">
        <f t="shared" si="40"/>
        <v/>
      </c>
      <c r="AE410" s="383"/>
      <c r="AF410" s="302" t="str">
        <f t="shared" si="41"/>
        <v/>
      </c>
      <c r="AG410" s="383"/>
      <c r="AH410" s="302" t="str">
        <f t="shared" si="42"/>
        <v/>
      </c>
      <c r="AI410" s="315" t="str">
        <f t="shared" si="43"/>
        <v/>
      </c>
      <c r="AJ410" s="69" t="str">
        <f>IFERROR(IF(AND(AD409="Probabilidad",AD410="Probabilidad"),(AJ409-(+AJ409*AI410)),IF(AND(AD409="Impacto",AD410="Probabilidad"),(AJ408-(+AJ408*AI410)),IF(AD410="Impacto",AJ409,""))),"")</f>
        <v/>
      </c>
      <c r="AK410" s="69" t="str">
        <f>IFERROR(IF(AND(AD409="Impacto",AD410="Impacto"),(AK409-(+AK409*AI410)),IF(AND(AD409="Probabilidad",AD410="Impacto"),(AK408-(+AK408*AI410)),IF(AD410="Probabilidad",AK409,""))),"")</f>
        <v/>
      </c>
      <c r="AL410" s="19"/>
      <c r="AM410" s="19"/>
      <c r="AN410" s="19"/>
      <c r="AO410" s="952"/>
      <c r="AP410" s="952"/>
      <c r="AQ410" s="968"/>
      <c r="AR410" s="952"/>
      <c r="AS410" s="952"/>
      <c r="AT410" s="968"/>
      <c r="AU410" s="968"/>
      <c r="AV410" s="968"/>
      <c r="AW410" s="803"/>
      <c r="AX410" s="805"/>
      <c r="AY410" s="805"/>
      <c r="AZ410" s="805"/>
      <c r="BA410" s="805"/>
      <c r="BB410" s="1137"/>
      <c r="BC410" s="852"/>
      <c r="BD410" s="852"/>
      <c r="BE410" s="1020"/>
      <c r="BF410" s="1020"/>
      <c r="BG410" s="1020"/>
      <c r="BH410" s="1020"/>
      <c r="BI410" s="1020"/>
      <c r="BJ410" s="805"/>
      <c r="BK410" s="805"/>
      <c r="BL410" s="1026"/>
    </row>
    <row r="411" spans="1:64" x14ac:dyDescent="0.25">
      <c r="A411" s="1181"/>
      <c r="B411" s="1183"/>
      <c r="C411" s="1062"/>
      <c r="D411" s="1013"/>
      <c r="E411" s="946"/>
      <c r="F411" s="1016"/>
      <c r="G411" s="852"/>
      <c r="H411" s="803"/>
      <c r="I411" s="1044"/>
      <c r="J411" s="983"/>
      <c r="K411" s="1002"/>
      <c r="L411" s="852"/>
      <c r="M411" s="852"/>
      <c r="N411" s="805"/>
      <c r="O411" s="971"/>
      <c r="P411" s="803"/>
      <c r="Q411" s="955"/>
      <c r="R411" s="803"/>
      <c r="S411" s="955"/>
      <c r="T411" s="803"/>
      <c r="U411" s="955"/>
      <c r="V411" s="958"/>
      <c r="W411" s="955"/>
      <c r="X411" s="955"/>
      <c r="Y411" s="968"/>
      <c r="Z411" s="68">
        <v>5</v>
      </c>
      <c r="AA411" s="385"/>
      <c r="AB411" s="383"/>
      <c r="AC411" s="385"/>
      <c r="AD411" s="384" t="str">
        <f t="shared" si="40"/>
        <v/>
      </c>
      <c r="AE411" s="383"/>
      <c r="AF411" s="302" t="str">
        <f t="shared" si="41"/>
        <v/>
      </c>
      <c r="AG411" s="383"/>
      <c r="AH411" s="302" t="str">
        <f t="shared" si="42"/>
        <v/>
      </c>
      <c r="AI411" s="315" t="str">
        <f t="shared" si="43"/>
        <v/>
      </c>
      <c r="AJ411" s="69" t="str">
        <f>IFERROR(IF(AND(AD410="Probabilidad",AD411="Probabilidad"),(AJ410-(+AJ410*AI411)),IF(AND(AD410="Impacto",AD411="Probabilidad"),(AJ409-(+AJ409*AI411)),IF(AD411="Impacto",AJ410,""))),"")</f>
        <v/>
      </c>
      <c r="AK411" s="69" t="str">
        <f>IFERROR(IF(AND(AD410="Impacto",AD411="Impacto"),(AK410-(+AK410*AI411)),IF(AND(AD410="Probabilidad",AD411="Impacto"),(AK409-(+AK409*AI411)),IF(AD411="Probabilidad",AK410,""))),"")</f>
        <v/>
      </c>
      <c r="AL411" s="19"/>
      <c r="AM411" s="19"/>
      <c r="AN411" s="19"/>
      <c r="AO411" s="952"/>
      <c r="AP411" s="952"/>
      <c r="AQ411" s="968"/>
      <c r="AR411" s="952"/>
      <c r="AS411" s="952"/>
      <c r="AT411" s="968"/>
      <c r="AU411" s="968"/>
      <c r="AV411" s="968"/>
      <c r="AW411" s="803"/>
      <c r="AX411" s="805"/>
      <c r="AY411" s="805"/>
      <c r="AZ411" s="805"/>
      <c r="BA411" s="805"/>
      <c r="BB411" s="1137"/>
      <c r="BC411" s="852"/>
      <c r="BD411" s="852"/>
      <c r="BE411" s="1020"/>
      <c r="BF411" s="1020"/>
      <c r="BG411" s="1020"/>
      <c r="BH411" s="1020"/>
      <c r="BI411" s="1020"/>
      <c r="BJ411" s="805"/>
      <c r="BK411" s="805"/>
      <c r="BL411" s="1026"/>
    </row>
    <row r="412" spans="1:64" ht="15.75" thickBot="1" x14ac:dyDescent="0.3">
      <c r="A412" s="1181"/>
      <c r="B412" s="1183"/>
      <c r="C412" s="1062"/>
      <c r="D412" s="1014"/>
      <c r="E412" s="947"/>
      <c r="F412" s="1017"/>
      <c r="G412" s="960"/>
      <c r="H412" s="847"/>
      <c r="I412" s="1045"/>
      <c r="J412" s="984"/>
      <c r="K412" s="1003"/>
      <c r="L412" s="960"/>
      <c r="M412" s="960"/>
      <c r="N412" s="806"/>
      <c r="O412" s="972"/>
      <c r="P412" s="847"/>
      <c r="Q412" s="956"/>
      <c r="R412" s="847"/>
      <c r="S412" s="956"/>
      <c r="T412" s="847"/>
      <c r="U412" s="956"/>
      <c r="V412" s="959"/>
      <c r="W412" s="956"/>
      <c r="X412" s="956"/>
      <c r="Y412" s="969"/>
      <c r="Z412" s="60">
        <v>6</v>
      </c>
      <c r="AA412" s="387"/>
      <c r="AB412" s="388"/>
      <c r="AC412" s="387"/>
      <c r="AD412" s="391" t="str">
        <f t="shared" si="40"/>
        <v/>
      </c>
      <c r="AE412" s="388"/>
      <c r="AF412" s="303" t="str">
        <f t="shared" si="41"/>
        <v/>
      </c>
      <c r="AG412" s="388"/>
      <c r="AH412" s="303" t="str">
        <f t="shared" si="42"/>
        <v/>
      </c>
      <c r="AI412" s="61" t="str">
        <f t="shared" si="43"/>
        <v/>
      </c>
      <c r="AJ412" s="63" t="str">
        <f>IFERROR(IF(AND(AD411="Probabilidad",AD412="Probabilidad"),(AJ411-(+AJ411*AI412)),IF(AND(AD411="Impacto",AD412="Probabilidad"),(AJ410-(+AJ410*AI412)),IF(AD412="Impacto",AJ411,""))),"")</f>
        <v/>
      </c>
      <c r="AK412" s="63" t="str">
        <f>IFERROR(IF(AND(AD411="Impacto",AD412="Impacto"),(AK411-(+AK411*AI412)),IF(AND(AD411="Probabilidad",AD412="Impacto"),(AK410-(+AK410*AI412)),IF(AD412="Probabilidad",AK411,""))),"")</f>
        <v/>
      </c>
      <c r="AL412" s="20"/>
      <c r="AM412" s="20"/>
      <c r="AN412" s="20"/>
      <c r="AO412" s="953"/>
      <c r="AP412" s="953"/>
      <c r="AQ412" s="969"/>
      <c r="AR412" s="953"/>
      <c r="AS412" s="953"/>
      <c r="AT412" s="969"/>
      <c r="AU412" s="969"/>
      <c r="AV412" s="969"/>
      <c r="AW412" s="847"/>
      <c r="AX412" s="806"/>
      <c r="AY412" s="806"/>
      <c r="AZ412" s="806"/>
      <c r="BA412" s="806"/>
      <c r="BB412" s="1138"/>
      <c r="BC412" s="960"/>
      <c r="BD412" s="960"/>
      <c r="BE412" s="1021"/>
      <c r="BF412" s="1021"/>
      <c r="BG412" s="1021"/>
      <c r="BH412" s="1021"/>
      <c r="BI412" s="1021"/>
      <c r="BJ412" s="806"/>
      <c r="BK412" s="806"/>
      <c r="BL412" s="1027"/>
    </row>
    <row r="413" spans="1:64" ht="90" customHeight="1" thickBot="1" x14ac:dyDescent="0.3">
      <c r="A413" s="1181"/>
      <c r="B413" s="1183"/>
      <c r="C413" s="1062"/>
      <c r="D413" s="1012" t="s">
        <v>840</v>
      </c>
      <c r="E413" s="945" t="s">
        <v>128</v>
      </c>
      <c r="F413" s="1015">
        <v>24</v>
      </c>
      <c r="G413" s="851" t="s">
        <v>1158</v>
      </c>
      <c r="H413" s="802" t="s">
        <v>99</v>
      </c>
      <c r="I413" s="1043" t="s">
        <v>1720</v>
      </c>
      <c r="J413" s="982" t="s">
        <v>16</v>
      </c>
      <c r="K413" s="1001" t="str">
        <f>CONCATENATE(" *",[27]Árbol_G!C671," *",[27]Árbol_G!E671," *",[27]Árbol_G!G671)</f>
        <v xml:space="preserve"> * * *</v>
      </c>
      <c r="L413" s="851" t="s">
        <v>1163</v>
      </c>
      <c r="M413" s="851" t="s">
        <v>957</v>
      </c>
      <c r="N413" s="804"/>
      <c r="O413" s="970"/>
      <c r="P413" s="802" t="s">
        <v>71</v>
      </c>
      <c r="Q413" s="954">
        <f>IF(P413="Muy Alta",100%,IF(P413="Alta",80%,IF(P413="Media",60%,IF(P413="Baja",40%,IF(P413="Muy Baja",20%,"")))))</f>
        <v>0.4</v>
      </c>
      <c r="R413" s="802"/>
      <c r="S413" s="954" t="str">
        <f>IF(R413="Catastrófico",100%,IF(R413="Mayor",80%,IF(R413="Moderado",60%,IF(R413="Menor",40%,IF(R413="Leve",20%,"")))))</f>
        <v/>
      </c>
      <c r="T413" s="802" t="s">
        <v>9</v>
      </c>
      <c r="U413" s="954">
        <f>IF(T413="Catastrófico",100%,IF(T413="Mayor",80%,IF(T413="Moderado",60%,IF(T413="Menor",40%,IF(T413="Leve",20%,"")))))</f>
        <v>0.4</v>
      </c>
      <c r="V413" s="957" t="str">
        <f>IF(W413=100%,"Catastrófico",IF(W413=80%,"Mayor",IF(W413=60%,"Moderado",IF(W413=40%,"Menor",IF(W413=20%,"Leve","")))))</f>
        <v>Menor</v>
      </c>
      <c r="W413" s="954">
        <f>IF(AND(S413="",U413=""),"",MAX(S413,U413))</f>
        <v>0.4</v>
      </c>
      <c r="X413" s="954" t="str">
        <f>CONCATENATE(P413,V413)</f>
        <v>BajaMenor</v>
      </c>
      <c r="Y413" s="967" t="str">
        <f>IF(X413="Muy AltaLeve","Alto",IF(X413="Muy AltaMenor","Alto",IF(X413="Muy AltaModerado","Alto",IF(X413="Muy AltaMayor","Alto",IF(X413="Muy AltaCatastrófico","Extremo",IF(X413="AltaLeve","Moderado",IF(X413="AltaMenor","Moderado",IF(X413="AltaModerado","Alto",IF(X413="AltaMayor","Alto",IF(X413="AltaCatastrófico","Extremo",IF(X413="MediaLeve","Moderado",IF(X413="MediaMenor","Moderado",IF(X413="MediaModerado","Moderado",IF(X413="MediaMayor","Alto",IF(X413="MediaCatastrófico","Extremo",IF(X413="BajaLeve","Bajo",IF(X413="BajaMenor","Moderado",IF(X413="BajaModerado","Moderado",IF(X413="BajaMayor","Alto",IF(X413="BajaCatastrófico","Extremo",IF(X413="Muy BajaLeve","Bajo",IF(X413="Muy BajaMenor","Bajo",IF(X413="Muy BajaModerado","Moderado",IF(X413="Muy BajaMayor","Alto",IF(X413="Muy BajaCatastrófico","Extremo","")))))))))))))))))))))))))</f>
        <v>Moderado</v>
      </c>
      <c r="Z413" s="58">
        <v>1</v>
      </c>
      <c r="AA413" s="298" t="s">
        <v>915</v>
      </c>
      <c r="AB413" s="381" t="s">
        <v>165</v>
      </c>
      <c r="AC413" s="298" t="s">
        <v>851</v>
      </c>
      <c r="AD413" s="382" t="str">
        <f t="shared" si="40"/>
        <v>Probabilidad</v>
      </c>
      <c r="AE413" s="381" t="s">
        <v>907</v>
      </c>
      <c r="AF413" s="301">
        <f t="shared" si="41"/>
        <v>0.15</v>
      </c>
      <c r="AG413" s="381" t="s">
        <v>903</v>
      </c>
      <c r="AH413" s="301">
        <f t="shared" si="42"/>
        <v>0.15</v>
      </c>
      <c r="AI413" s="300">
        <f t="shared" si="43"/>
        <v>0.3</v>
      </c>
      <c r="AJ413" s="59">
        <f>IFERROR(IF(AD413="Probabilidad",(Q413-(+Q413*AI413)),IF(AD413="Impacto",Q413,"")),"")</f>
        <v>0.28000000000000003</v>
      </c>
      <c r="AK413" s="59">
        <f>IFERROR(IF(AD413="Impacto",(W413-(+W413*AI413)),IF(AD413="Probabilidad",W413,"")),"")</f>
        <v>0.4</v>
      </c>
      <c r="AL413" s="10" t="s">
        <v>66</v>
      </c>
      <c r="AM413" s="10" t="s">
        <v>67</v>
      </c>
      <c r="AN413" s="10" t="s">
        <v>80</v>
      </c>
      <c r="AO413" s="951">
        <f>Q413</f>
        <v>0.4</v>
      </c>
      <c r="AP413" s="951">
        <f>IF(AJ413="","",MIN(AJ413:AJ418))</f>
        <v>0.1008</v>
      </c>
      <c r="AQ413" s="967" t="str">
        <f>IFERROR(IF(AP413="","",IF(AP413&lt;=0.2,"Muy Baja",IF(AP413&lt;=0.4,"Baja",IF(AP413&lt;=0.6,"Media",IF(AP413&lt;=0.8,"Alta","Muy Alta"))))),"")</f>
        <v>Muy Baja</v>
      </c>
      <c r="AR413" s="951">
        <f>W413</f>
        <v>0.4</v>
      </c>
      <c r="AS413" s="951">
        <f>IF(AK413="","",MIN(AK413:AK418))</f>
        <v>0.4</v>
      </c>
      <c r="AT413" s="967" t="str">
        <f>IFERROR(IF(AS413="","",IF(AS413&lt;=0.2,"Leve",IF(AS413&lt;=0.4,"Menor",IF(AS413&lt;=0.6,"Moderado",IF(AS413&lt;=0.8,"Mayor","Catastrófico"))))),"")</f>
        <v>Menor</v>
      </c>
      <c r="AU413" s="967" t="str">
        <f>Y413</f>
        <v>Moderado</v>
      </c>
      <c r="AV413" s="967" t="str">
        <f>IFERROR(IF(OR(AND(AQ413="Muy Baja",AT413="Leve"),AND(AQ413="Muy Baja",AT413="Menor"),AND(AQ413="Baja",AT413="Leve")),"Bajo",IF(OR(AND(AQ413="Muy baja",AT413="Moderado"),AND(AQ413="Baja",AT413="Menor"),AND(AQ413="Baja",AT413="Moderado"),AND(AQ413="Media",AT413="Leve"),AND(AQ413="Media",AT413="Menor"),AND(AQ413="Media",AT413="Moderado"),AND(AQ413="Alta",AT413="Leve"),AND(AQ413="Alta",AT413="Menor")),"Moderado",IF(OR(AND(AQ413="Muy Baja",AT413="Mayor"),AND(AQ413="Baja",AT413="Mayor"),AND(AQ413="Media",AT413="Mayor"),AND(AQ413="Alta",AT413="Moderado"),AND(AQ413="Alta",AT413="Mayor"),AND(AQ413="Muy Alta",AT413="Leve"),AND(AQ413="Muy Alta",AT413="Menor"),AND(AQ413="Muy Alta",AT413="Moderado"),AND(AQ413="Muy Alta",AT413="Mayor")),"Alto",IF(OR(AND(AQ413="Muy Baja",AT413="Catastrófico"),AND(AQ413="Baja",AT413="Catastrófico"),AND(AQ413="Media",AT413="Catastrófico"),AND(AQ413="Alta",AT413="Catastrófico"),AND(AQ413="Muy Alta",AT413="Catastrófico")),"Extremo","")))),"")</f>
        <v>Bajo</v>
      </c>
      <c r="AW413" s="802" t="s">
        <v>82</v>
      </c>
      <c r="AX413" s="804"/>
      <c r="AY413" s="804"/>
      <c r="AZ413" s="804"/>
      <c r="BA413" s="804"/>
      <c r="BB413" s="1136"/>
      <c r="BC413" s="851"/>
      <c r="BD413" s="851"/>
      <c r="BE413" s="1019"/>
      <c r="BF413" s="1019"/>
      <c r="BG413" s="1019"/>
      <c r="BH413" s="1019"/>
      <c r="BI413" s="1019"/>
      <c r="BJ413" s="804"/>
      <c r="BK413" s="804"/>
      <c r="BL413" s="1179"/>
    </row>
    <row r="414" spans="1:64" ht="120" x14ac:dyDescent="0.25">
      <c r="A414" s="1181"/>
      <c r="B414" s="1183"/>
      <c r="C414" s="1062"/>
      <c r="D414" s="1013"/>
      <c r="E414" s="946"/>
      <c r="F414" s="1016"/>
      <c r="G414" s="852"/>
      <c r="H414" s="803"/>
      <c r="I414" s="1044"/>
      <c r="J414" s="983"/>
      <c r="K414" s="1002"/>
      <c r="L414" s="852"/>
      <c r="M414" s="852"/>
      <c r="N414" s="805"/>
      <c r="O414" s="971"/>
      <c r="P414" s="803"/>
      <c r="Q414" s="955"/>
      <c r="R414" s="803"/>
      <c r="S414" s="955"/>
      <c r="T414" s="803"/>
      <c r="U414" s="955"/>
      <c r="V414" s="958"/>
      <c r="W414" s="955"/>
      <c r="X414" s="955"/>
      <c r="Y414" s="968"/>
      <c r="Z414" s="68">
        <v>2</v>
      </c>
      <c r="AA414" s="298" t="s">
        <v>1164</v>
      </c>
      <c r="AB414" s="383" t="s">
        <v>170</v>
      </c>
      <c r="AC414" s="298" t="s">
        <v>948</v>
      </c>
      <c r="AD414" s="384" t="str">
        <f t="shared" si="40"/>
        <v>Probabilidad</v>
      </c>
      <c r="AE414" s="383" t="s">
        <v>902</v>
      </c>
      <c r="AF414" s="302">
        <f t="shared" si="41"/>
        <v>0.25</v>
      </c>
      <c r="AG414" s="383" t="s">
        <v>903</v>
      </c>
      <c r="AH414" s="302">
        <f t="shared" si="42"/>
        <v>0.15</v>
      </c>
      <c r="AI414" s="315">
        <f t="shared" si="43"/>
        <v>0.4</v>
      </c>
      <c r="AJ414" s="69">
        <f>IFERROR(IF(AND(AD413="Probabilidad",AD414="Probabilidad"),(AJ413-(+AJ413*AI414)),IF(AD414="Probabilidad",(Q413-(+Q413*AI414)),IF(AD414="Impacto",AJ413,""))),"")</f>
        <v>0.16800000000000001</v>
      </c>
      <c r="AK414" s="69">
        <f>IFERROR(IF(AND(AD413="Impacto",AD414="Impacto"),(AK413-(+AK413*AI414)),IF(AD414="Impacto",(W413-(W413*AI414)),IF(AD414="Probabilidad",AK413,""))),"")</f>
        <v>0.4</v>
      </c>
      <c r="AL414" s="10" t="s">
        <v>66</v>
      </c>
      <c r="AM414" s="10" t="s">
        <v>67</v>
      </c>
      <c r="AN414" s="10" t="s">
        <v>80</v>
      </c>
      <c r="AO414" s="952"/>
      <c r="AP414" s="952"/>
      <c r="AQ414" s="968"/>
      <c r="AR414" s="952"/>
      <c r="AS414" s="952"/>
      <c r="AT414" s="968"/>
      <c r="AU414" s="968"/>
      <c r="AV414" s="968"/>
      <c r="AW414" s="803"/>
      <c r="AX414" s="805"/>
      <c r="AY414" s="805"/>
      <c r="AZ414" s="805"/>
      <c r="BA414" s="805"/>
      <c r="BB414" s="1137"/>
      <c r="BC414" s="852"/>
      <c r="BD414" s="852"/>
      <c r="BE414" s="1020"/>
      <c r="BF414" s="1020"/>
      <c r="BG414" s="1020"/>
      <c r="BH414" s="1020"/>
      <c r="BI414" s="1020"/>
      <c r="BJ414" s="805"/>
      <c r="BK414" s="805"/>
      <c r="BL414" s="1026"/>
    </row>
    <row r="415" spans="1:64" ht="70.5" x14ac:dyDescent="0.25">
      <c r="A415" s="1181"/>
      <c r="B415" s="1183"/>
      <c r="C415" s="1062"/>
      <c r="D415" s="1013"/>
      <c r="E415" s="946"/>
      <c r="F415" s="1016"/>
      <c r="G415" s="852"/>
      <c r="H415" s="803"/>
      <c r="I415" s="1044"/>
      <c r="J415" s="983"/>
      <c r="K415" s="1002"/>
      <c r="L415" s="852"/>
      <c r="M415" s="852"/>
      <c r="N415" s="805"/>
      <c r="O415" s="971"/>
      <c r="P415" s="803"/>
      <c r="Q415" s="955"/>
      <c r="R415" s="803"/>
      <c r="S415" s="955"/>
      <c r="T415" s="803"/>
      <c r="U415" s="955"/>
      <c r="V415" s="958"/>
      <c r="W415" s="955"/>
      <c r="X415" s="955"/>
      <c r="Y415" s="968"/>
      <c r="Z415" s="68">
        <v>3</v>
      </c>
      <c r="AA415" s="385" t="s">
        <v>1165</v>
      </c>
      <c r="AB415" s="383" t="s">
        <v>170</v>
      </c>
      <c r="AC415" s="385" t="s">
        <v>94</v>
      </c>
      <c r="AD415" s="384" t="str">
        <f t="shared" si="40"/>
        <v>Probabilidad</v>
      </c>
      <c r="AE415" s="383" t="s">
        <v>902</v>
      </c>
      <c r="AF415" s="302">
        <f t="shared" si="41"/>
        <v>0.25</v>
      </c>
      <c r="AG415" s="383" t="s">
        <v>903</v>
      </c>
      <c r="AH415" s="302">
        <f t="shared" si="42"/>
        <v>0.15</v>
      </c>
      <c r="AI415" s="315">
        <f t="shared" si="43"/>
        <v>0.4</v>
      </c>
      <c r="AJ415" s="69">
        <f>IFERROR(IF(AND(AD414="Probabilidad",AD415="Probabilidad"),(AJ414-(+AJ414*AI415)),IF(AND(AD414="Impacto",AD415="Probabilidad"),(AJ413-(+AJ413*AI415)),IF(AD415="Impacto",AJ414,""))),"")</f>
        <v>0.1008</v>
      </c>
      <c r="AK415" s="69">
        <f>IFERROR(IF(AND(AD414="Impacto",AD415="Impacto"),(AK414-(+AK414*AI415)),IF(AND(AD414="Probabilidad",AD415="Impacto"),(AK413-(+AK413*AI415)),IF(AD415="Probabilidad",AK414,""))),"")</f>
        <v>0.4</v>
      </c>
      <c r="AL415" s="19" t="s">
        <v>66</v>
      </c>
      <c r="AM415" s="19" t="s">
        <v>79</v>
      </c>
      <c r="AN415" s="19" t="s">
        <v>80</v>
      </c>
      <c r="AO415" s="952"/>
      <c r="AP415" s="952"/>
      <c r="AQ415" s="968"/>
      <c r="AR415" s="952"/>
      <c r="AS415" s="952"/>
      <c r="AT415" s="968"/>
      <c r="AU415" s="968"/>
      <c r="AV415" s="968"/>
      <c r="AW415" s="803"/>
      <c r="AX415" s="805"/>
      <c r="AY415" s="805"/>
      <c r="AZ415" s="805"/>
      <c r="BA415" s="805"/>
      <c r="BB415" s="1137"/>
      <c r="BC415" s="852"/>
      <c r="BD415" s="852"/>
      <c r="BE415" s="1020"/>
      <c r="BF415" s="1020"/>
      <c r="BG415" s="1020"/>
      <c r="BH415" s="1020"/>
      <c r="BI415" s="1020"/>
      <c r="BJ415" s="805"/>
      <c r="BK415" s="805"/>
      <c r="BL415" s="1026"/>
    </row>
    <row r="416" spans="1:64" x14ac:dyDescent="0.25">
      <c r="A416" s="1181"/>
      <c r="B416" s="1183"/>
      <c r="C416" s="1062"/>
      <c r="D416" s="1013"/>
      <c r="E416" s="946"/>
      <c r="F416" s="1016"/>
      <c r="G416" s="852"/>
      <c r="H416" s="803"/>
      <c r="I416" s="1044"/>
      <c r="J416" s="983"/>
      <c r="K416" s="1002"/>
      <c r="L416" s="852"/>
      <c r="M416" s="852"/>
      <c r="N416" s="805"/>
      <c r="O416" s="971"/>
      <c r="P416" s="803"/>
      <c r="Q416" s="955"/>
      <c r="R416" s="803"/>
      <c r="S416" s="955"/>
      <c r="T416" s="803"/>
      <c r="U416" s="955"/>
      <c r="V416" s="958"/>
      <c r="W416" s="955"/>
      <c r="X416" s="955"/>
      <c r="Y416" s="968"/>
      <c r="Z416" s="68">
        <v>4</v>
      </c>
      <c r="AA416" s="385"/>
      <c r="AB416" s="383"/>
      <c r="AC416" s="385"/>
      <c r="AD416" s="384" t="str">
        <f t="shared" si="40"/>
        <v/>
      </c>
      <c r="AE416" s="383"/>
      <c r="AF416" s="302" t="str">
        <f t="shared" si="41"/>
        <v/>
      </c>
      <c r="AG416" s="383"/>
      <c r="AH416" s="302" t="str">
        <f t="shared" si="42"/>
        <v/>
      </c>
      <c r="AI416" s="315" t="str">
        <f t="shared" si="43"/>
        <v/>
      </c>
      <c r="AJ416" s="69" t="str">
        <f>IFERROR(IF(AND(AD415="Probabilidad",AD416="Probabilidad"),(AJ415-(+AJ415*AI416)),IF(AND(AD415="Impacto",AD416="Probabilidad"),(AJ414-(+AJ414*AI416)),IF(AD416="Impacto",AJ415,""))),"")</f>
        <v/>
      </c>
      <c r="AK416" s="69" t="str">
        <f>IFERROR(IF(AND(AD415="Impacto",AD416="Impacto"),(AK415-(+AK415*AI416)),IF(AND(AD415="Probabilidad",AD416="Impacto"),(AK414-(+AK414*AI416)),IF(AD416="Probabilidad",AK415,""))),"")</f>
        <v/>
      </c>
      <c r="AL416" s="19"/>
      <c r="AM416" s="19"/>
      <c r="AN416" s="19"/>
      <c r="AO416" s="952"/>
      <c r="AP416" s="952"/>
      <c r="AQ416" s="968"/>
      <c r="AR416" s="952"/>
      <c r="AS416" s="952"/>
      <c r="AT416" s="968"/>
      <c r="AU416" s="968"/>
      <c r="AV416" s="968"/>
      <c r="AW416" s="803"/>
      <c r="AX416" s="805"/>
      <c r="AY416" s="805"/>
      <c r="AZ416" s="805"/>
      <c r="BA416" s="805"/>
      <c r="BB416" s="1137"/>
      <c r="BC416" s="852"/>
      <c r="BD416" s="852"/>
      <c r="BE416" s="1020"/>
      <c r="BF416" s="1020"/>
      <c r="BG416" s="1020"/>
      <c r="BH416" s="1020"/>
      <c r="BI416" s="1020"/>
      <c r="BJ416" s="805"/>
      <c r="BK416" s="805"/>
      <c r="BL416" s="1026"/>
    </row>
    <row r="417" spans="1:64" x14ac:dyDescent="0.25">
      <c r="A417" s="1181"/>
      <c r="B417" s="1183"/>
      <c r="C417" s="1062"/>
      <c r="D417" s="1013"/>
      <c r="E417" s="946"/>
      <c r="F417" s="1016"/>
      <c r="G417" s="852"/>
      <c r="H417" s="803"/>
      <c r="I417" s="1044"/>
      <c r="J417" s="983"/>
      <c r="K417" s="1002"/>
      <c r="L417" s="852"/>
      <c r="M417" s="852"/>
      <c r="N417" s="805"/>
      <c r="O417" s="971"/>
      <c r="P417" s="803"/>
      <c r="Q417" s="955"/>
      <c r="R417" s="803"/>
      <c r="S417" s="955"/>
      <c r="T417" s="803"/>
      <c r="U417" s="955"/>
      <c r="V417" s="958"/>
      <c r="W417" s="955"/>
      <c r="X417" s="955"/>
      <c r="Y417" s="968"/>
      <c r="Z417" s="68">
        <v>5</v>
      </c>
      <c r="AA417" s="385"/>
      <c r="AB417" s="383"/>
      <c r="AC417" s="385"/>
      <c r="AD417" s="384" t="str">
        <f t="shared" si="40"/>
        <v/>
      </c>
      <c r="AE417" s="383"/>
      <c r="AF417" s="302" t="str">
        <f t="shared" si="41"/>
        <v/>
      </c>
      <c r="AG417" s="383"/>
      <c r="AH417" s="302" t="str">
        <f t="shared" si="42"/>
        <v/>
      </c>
      <c r="AI417" s="315" t="str">
        <f t="shared" si="43"/>
        <v/>
      </c>
      <c r="AJ417" s="69" t="str">
        <f>IFERROR(IF(AND(AD416="Probabilidad",AD417="Probabilidad"),(AJ416-(+AJ416*AI417)),IF(AND(AD416="Impacto",AD417="Probabilidad"),(AJ415-(+AJ415*AI417)),IF(AD417="Impacto",AJ416,""))),"")</f>
        <v/>
      </c>
      <c r="AK417" s="69" t="str">
        <f>IFERROR(IF(AND(AD416="Impacto",AD417="Impacto"),(AK416-(+AK416*AI417)),IF(AND(AD416="Probabilidad",AD417="Impacto"),(AK415-(+AK415*AI417)),IF(AD417="Probabilidad",AK416,""))),"")</f>
        <v/>
      </c>
      <c r="AL417" s="19"/>
      <c r="AM417" s="19"/>
      <c r="AN417" s="19"/>
      <c r="AO417" s="952"/>
      <c r="AP417" s="952"/>
      <c r="AQ417" s="968"/>
      <c r="AR417" s="952"/>
      <c r="AS417" s="952"/>
      <c r="AT417" s="968"/>
      <c r="AU417" s="968"/>
      <c r="AV417" s="968"/>
      <c r="AW417" s="803"/>
      <c r="AX417" s="805"/>
      <c r="AY417" s="805"/>
      <c r="AZ417" s="805"/>
      <c r="BA417" s="805"/>
      <c r="BB417" s="1137"/>
      <c r="BC417" s="852"/>
      <c r="BD417" s="852"/>
      <c r="BE417" s="1020"/>
      <c r="BF417" s="1020"/>
      <c r="BG417" s="1020"/>
      <c r="BH417" s="1020"/>
      <c r="BI417" s="1020"/>
      <c r="BJ417" s="805"/>
      <c r="BK417" s="805"/>
      <c r="BL417" s="1026"/>
    </row>
    <row r="418" spans="1:64" ht="15.75" thickBot="1" x14ac:dyDescent="0.3">
      <c r="A418" s="1181"/>
      <c r="B418" s="1183"/>
      <c r="C418" s="1062"/>
      <c r="D418" s="1014"/>
      <c r="E418" s="947"/>
      <c r="F418" s="1017"/>
      <c r="G418" s="960"/>
      <c r="H418" s="847"/>
      <c r="I418" s="1045"/>
      <c r="J418" s="984"/>
      <c r="K418" s="1003"/>
      <c r="L418" s="960"/>
      <c r="M418" s="960"/>
      <c r="N418" s="806"/>
      <c r="O418" s="972"/>
      <c r="P418" s="847"/>
      <c r="Q418" s="956"/>
      <c r="R418" s="847"/>
      <c r="S418" s="956"/>
      <c r="T418" s="847"/>
      <c r="U418" s="956"/>
      <c r="V418" s="959"/>
      <c r="W418" s="956"/>
      <c r="X418" s="956"/>
      <c r="Y418" s="969"/>
      <c r="Z418" s="60">
        <v>6</v>
      </c>
      <c r="AA418" s="387"/>
      <c r="AB418" s="388"/>
      <c r="AC418" s="387"/>
      <c r="AD418" s="391" t="str">
        <f t="shared" si="40"/>
        <v/>
      </c>
      <c r="AE418" s="388"/>
      <c r="AF418" s="303" t="str">
        <f t="shared" si="41"/>
        <v/>
      </c>
      <c r="AG418" s="388"/>
      <c r="AH418" s="303" t="str">
        <f t="shared" si="42"/>
        <v/>
      </c>
      <c r="AI418" s="61" t="str">
        <f t="shared" si="43"/>
        <v/>
      </c>
      <c r="AJ418" s="63" t="str">
        <f>IFERROR(IF(AND(AD417="Probabilidad",AD418="Probabilidad"),(AJ417-(+AJ417*AI418)),IF(AND(AD417="Impacto",AD418="Probabilidad"),(AJ416-(+AJ416*AI418)),IF(AD418="Impacto",AJ417,""))),"")</f>
        <v/>
      </c>
      <c r="AK418" s="63" t="str">
        <f>IFERROR(IF(AND(AD417="Impacto",AD418="Impacto"),(AK417-(+AK417*AI418)),IF(AND(AD417="Probabilidad",AD418="Impacto"),(AK416-(+AK416*AI418)),IF(AD418="Probabilidad",AK417,""))),"")</f>
        <v/>
      </c>
      <c r="AL418" s="20"/>
      <c r="AM418" s="20"/>
      <c r="AN418" s="20"/>
      <c r="AO418" s="953"/>
      <c r="AP418" s="953"/>
      <c r="AQ418" s="969"/>
      <c r="AR418" s="953"/>
      <c r="AS418" s="953"/>
      <c r="AT418" s="969"/>
      <c r="AU418" s="969"/>
      <c r="AV418" s="969"/>
      <c r="AW418" s="847"/>
      <c r="AX418" s="806"/>
      <c r="AY418" s="806"/>
      <c r="AZ418" s="806"/>
      <c r="BA418" s="806"/>
      <c r="BB418" s="1138"/>
      <c r="BC418" s="960"/>
      <c r="BD418" s="960"/>
      <c r="BE418" s="1021"/>
      <c r="BF418" s="1021"/>
      <c r="BG418" s="1021"/>
      <c r="BH418" s="1021"/>
      <c r="BI418" s="1021"/>
      <c r="BJ418" s="806"/>
      <c r="BK418" s="806"/>
      <c r="BL418" s="1027"/>
    </row>
    <row r="419" spans="1:64" ht="76.5" customHeight="1" thickBot="1" x14ac:dyDescent="0.3">
      <c r="A419" s="1181"/>
      <c r="B419" s="1183"/>
      <c r="C419" s="1062"/>
      <c r="D419" s="1012" t="s">
        <v>840</v>
      </c>
      <c r="E419" s="945" t="s">
        <v>128</v>
      </c>
      <c r="F419" s="1015">
        <v>25</v>
      </c>
      <c r="G419" s="851" t="s">
        <v>1530</v>
      </c>
      <c r="H419" s="802" t="s">
        <v>98</v>
      </c>
      <c r="I419" s="1043" t="s">
        <v>1721</v>
      </c>
      <c r="J419" s="982" t="s">
        <v>16</v>
      </c>
      <c r="K419" s="1001" t="str">
        <f>CONCATENATE(" *",[27]Árbol_G!C688," *",[27]Árbol_G!E688," *",[27]Árbol_G!G688)</f>
        <v xml:space="preserve"> * * *</v>
      </c>
      <c r="L419" s="851" t="s">
        <v>1128</v>
      </c>
      <c r="M419" s="851" t="s">
        <v>1129</v>
      </c>
      <c r="N419" s="804"/>
      <c r="O419" s="970"/>
      <c r="P419" s="1199" t="s">
        <v>70</v>
      </c>
      <c r="Q419" s="954">
        <f>IF(P419="Muy Alta",100%,IF(P419="Alta",80%,IF(P419="Media",60%,IF(P419="Baja",40%,IF(P419="Muy Baja",20%,"")))))</f>
        <v>0.2</v>
      </c>
      <c r="R419" s="802"/>
      <c r="S419" s="954" t="str">
        <f>IF(R419="Catastrófico",100%,IF(R419="Mayor",80%,IF(R419="Moderado",60%,IF(R419="Menor",40%,IF(R419="Leve",20%,"")))))</f>
        <v/>
      </c>
      <c r="T419" s="802" t="s">
        <v>74</v>
      </c>
      <c r="U419" s="954">
        <f>IF(T419="Catastrófico",100%,IF(T419="Mayor",80%,IF(T419="Moderado",60%,IF(T419="Menor",40%,IF(T419="Leve",20%,"")))))</f>
        <v>0.2</v>
      </c>
      <c r="V419" s="957" t="str">
        <f>IF(W419=100%,"Catastrófico",IF(W419=80%,"Mayor",IF(W419=60%,"Moderado",IF(W419=40%,"Menor",IF(W419=20%,"Leve","")))))</f>
        <v>Leve</v>
      </c>
      <c r="W419" s="954">
        <f>IF(AND(S419="",U419=""),"",MAX(S419,U419))</f>
        <v>0.2</v>
      </c>
      <c r="X419" s="954" t="str">
        <f>CONCATENATE(P419,V419)</f>
        <v>Muy BajaLeve</v>
      </c>
      <c r="Y419" s="967" t="str">
        <f>IF(X419="Muy AltaLeve","Alto",IF(X419="Muy AltaMenor","Alto",IF(X419="Muy AltaModerado","Alto",IF(X419="Muy AltaMayor","Alto",IF(X419="Muy AltaCatastrófico","Extremo",IF(X419="AltaLeve","Moderado",IF(X419="AltaMenor","Moderado",IF(X419="AltaModerado","Alto",IF(X419="AltaMayor","Alto",IF(X419="AltaCatastrófico","Extremo",IF(X419="MediaLeve","Moderado",IF(X419="MediaMenor","Moderado",IF(X419="MediaModerado","Moderado",IF(X419="MediaMayor","Alto",IF(X419="MediaCatastrófico","Extremo",IF(X419="BajaLeve","Bajo",IF(X419="BajaMenor","Moderado",IF(X419="BajaModerado","Moderado",IF(X419="BajaMayor","Alto",IF(X419="BajaCatastrófico","Extremo",IF(X419="Muy BajaLeve","Bajo",IF(X419="Muy BajaMenor","Bajo",IF(X419="Muy BajaModerado","Moderado",IF(X419="Muy BajaMayor","Alto",IF(X419="Muy BajaCatastrófico","Extremo","")))))))))))))))))))))))))</f>
        <v>Bajo</v>
      </c>
      <c r="Z419" s="58">
        <v>1</v>
      </c>
      <c r="AA419" s="62" t="s">
        <v>1130</v>
      </c>
      <c r="AB419" s="419" t="s">
        <v>165</v>
      </c>
      <c r="AC419" s="385" t="s">
        <v>921</v>
      </c>
      <c r="AD419" s="420" t="str">
        <f t="shared" si="40"/>
        <v>Probabilidad</v>
      </c>
      <c r="AE419" s="419" t="s">
        <v>902</v>
      </c>
      <c r="AF419" s="312">
        <f t="shared" si="41"/>
        <v>0.25</v>
      </c>
      <c r="AG419" s="419" t="s">
        <v>65</v>
      </c>
      <c r="AH419" s="312">
        <f t="shared" si="42"/>
        <v>0.25</v>
      </c>
      <c r="AI419" s="311">
        <f t="shared" si="43"/>
        <v>0.5</v>
      </c>
      <c r="AJ419" s="106">
        <f>IFERROR(IF(AD419="Probabilidad",(Q419-(+Q419*AI419)),IF(AD419="Impacto",Q419,"")),"")</f>
        <v>0.1</v>
      </c>
      <c r="AK419" s="106">
        <f>IFERROR(IF(AD419="Impacto",(W419-(+W419*AI419)),IF(AD419="Probabilidad",W419,"")),"")</f>
        <v>0.2</v>
      </c>
      <c r="AL419" s="107" t="s">
        <v>66</v>
      </c>
      <c r="AM419" s="107" t="s">
        <v>67</v>
      </c>
      <c r="AN419" s="107" t="s">
        <v>80</v>
      </c>
      <c r="AO419" s="1196">
        <f>Q419</f>
        <v>0.2</v>
      </c>
      <c r="AP419" s="951">
        <f>IF(AJ419="","",MIN(AJ419:AJ424))</f>
        <v>0.06</v>
      </c>
      <c r="AQ419" s="967" t="str">
        <f>IFERROR(IF(AP419="","",IF(AP419&lt;=0.2,"Muy Baja",IF(AP419&lt;=0.4,"Baja",IF(AP419&lt;=0.6,"Media",IF(AP419&lt;=0.8,"Alta","Muy Alta"))))),"")</f>
        <v>Muy Baja</v>
      </c>
      <c r="AR419" s="951">
        <f>W419</f>
        <v>0.2</v>
      </c>
      <c r="AS419" s="951">
        <f>IF(AK419="","",MIN(AK419:AK424))</f>
        <v>0.15000000000000002</v>
      </c>
      <c r="AT419" s="967" t="str">
        <f>IFERROR(IF(AS419="","",IF(AS419&lt;=0.2,"Leve",IF(AS419&lt;=0.4,"Menor",IF(AS419&lt;=0.6,"Moderado",IF(AS419&lt;=0.8,"Mayor","Catastrófico"))))),"")</f>
        <v>Leve</v>
      </c>
      <c r="AU419" s="967" t="str">
        <f>Y419</f>
        <v>Bajo</v>
      </c>
      <c r="AV419" s="967" t="str">
        <f>IFERROR(IF(OR(AND(AQ419="Muy Baja",AT419="Leve"),AND(AQ419="Muy Baja",AT419="Menor"),AND(AQ419="Baja",AT419="Leve")),"Bajo",IF(OR(AND(AQ419="Muy baja",AT419="Moderado"),AND(AQ419="Baja",AT419="Menor"),AND(AQ419="Baja",AT419="Moderado"),AND(AQ419="Media",AT419="Leve"),AND(AQ419="Media",AT419="Menor"),AND(AQ419="Media",AT419="Moderado"),AND(AQ419="Alta",AT419="Leve"),AND(AQ419="Alta",AT419="Menor")),"Moderado",IF(OR(AND(AQ419="Muy Baja",AT419="Mayor"),AND(AQ419="Baja",AT419="Mayor"),AND(AQ419="Media",AT419="Mayor"),AND(AQ419="Alta",AT419="Moderado"),AND(AQ419="Alta",AT419="Mayor"),AND(AQ419="Muy Alta",AT419="Leve"),AND(AQ419="Muy Alta",AT419="Menor"),AND(AQ419="Muy Alta",AT419="Moderado"),AND(AQ419="Muy Alta",AT419="Mayor")),"Alto",IF(OR(AND(AQ419="Muy Baja",AT419="Catastrófico"),AND(AQ419="Baja",AT419="Catastrófico"),AND(AQ419="Media",AT419="Catastrófico"),AND(AQ419="Alta",AT419="Catastrófico"),AND(AQ419="Muy Alta",AT419="Catastrófico")),"Extremo","")))),"")</f>
        <v>Bajo</v>
      </c>
      <c r="AW419" s="802" t="s">
        <v>82</v>
      </c>
      <c r="AX419" s="804"/>
      <c r="AY419" s="804"/>
      <c r="AZ419" s="804"/>
      <c r="BA419" s="804"/>
      <c r="BB419" s="1136"/>
      <c r="BC419" s="851"/>
      <c r="BD419" s="851"/>
      <c r="BE419" s="1019"/>
      <c r="BF419" s="1019"/>
      <c r="BG419" s="1019"/>
      <c r="BH419" s="1019"/>
      <c r="BI419" s="1019"/>
      <c r="BJ419" s="804"/>
      <c r="BK419" s="804"/>
      <c r="BL419" s="1179"/>
    </row>
    <row r="420" spans="1:64" ht="90.75" thickBot="1" x14ac:dyDescent="0.3">
      <c r="A420" s="1181"/>
      <c r="B420" s="1183"/>
      <c r="C420" s="1062"/>
      <c r="D420" s="1013"/>
      <c r="E420" s="946"/>
      <c r="F420" s="1016"/>
      <c r="G420" s="852"/>
      <c r="H420" s="803"/>
      <c r="I420" s="1044"/>
      <c r="J420" s="983"/>
      <c r="K420" s="1002"/>
      <c r="L420" s="852"/>
      <c r="M420" s="852"/>
      <c r="N420" s="805"/>
      <c r="O420" s="971"/>
      <c r="P420" s="1200"/>
      <c r="Q420" s="955"/>
      <c r="R420" s="803"/>
      <c r="S420" s="955"/>
      <c r="T420" s="803"/>
      <c r="U420" s="955"/>
      <c r="V420" s="958"/>
      <c r="W420" s="955"/>
      <c r="X420" s="955"/>
      <c r="Y420" s="968"/>
      <c r="Z420" s="68">
        <v>2</v>
      </c>
      <c r="AA420" s="62" t="s">
        <v>855</v>
      </c>
      <c r="AB420" s="421" t="s">
        <v>165</v>
      </c>
      <c r="AC420" s="385" t="s">
        <v>1531</v>
      </c>
      <c r="AD420" s="422" t="str">
        <f t="shared" si="40"/>
        <v>Probabilidad</v>
      </c>
      <c r="AE420" s="421" t="s">
        <v>907</v>
      </c>
      <c r="AF420" s="313">
        <f t="shared" si="41"/>
        <v>0.15</v>
      </c>
      <c r="AG420" s="421" t="s">
        <v>65</v>
      </c>
      <c r="AH420" s="313">
        <f t="shared" si="42"/>
        <v>0.25</v>
      </c>
      <c r="AI420" s="108">
        <f t="shared" si="43"/>
        <v>0.4</v>
      </c>
      <c r="AJ420" s="109">
        <f>IFERROR(IF(AND(AD419="Probabilidad",AD420="Probabilidad"),(AJ419-(+AJ419*AI420)),IF(AD420="Probabilidad",(Q419-(+Q419*AI420)),IF(AD420="Impacto",AJ419,""))),"")</f>
        <v>0.06</v>
      </c>
      <c r="AK420" s="109">
        <f>IFERROR(IF(AND(AD419="Impacto",AD420="Impacto"),(AK419-(+AK419*AI420)),IF(AD420="Impacto",(W419-(W419*AI420)),IF(AD420="Probabilidad",AK419,""))),"")</f>
        <v>0.2</v>
      </c>
      <c r="AL420" s="107" t="s">
        <v>66</v>
      </c>
      <c r="AM420" s="107" t="s">
        <v>67</v>
      </c>
      <c r="AN420" s="107" t="s">
        <v>80</v>
      </c>
      <c r="AO420" s="1197"/>
      <c r="AP420" s="952"/>
      <c r="AQ420" s="968"/>
      <c r="AR420" s="952"/>
      <c r="AS420" s="952"/>
      <c r="AT420" s="968"/>
      <c r="AU420" s="968"/>
      <c r="AV420" s="968"/>
      <c r="AW420" s="803"/>
      <c r="AX420" s="805"/>
      <c r="AY420" s="805"/>
      <c r="AZ420" s="805"/>
      <c r="BA420" s="805"/>
      <c r="BB420" s="1137"/>
      <c r="BC420" s="852"/>
      <c r="BD420" s="852"/>
      <c r="BE420" s="1020"/>
      <c r="BF420" s="1020"/>
      <c r="BG420" s="1020"/>
      <c r="BH420" s="1020"/>
      <c r="BI420" s="1020"/>
      <c r="BJ420" s="805"/>
      <c r="BK420" s="805"/>
      <c r="BL420" s="1026"/>
    </row>
    <row r="421" spans="1:64" ht="90" x14ac:dyDescent="0.25">
      <c r="A421" s="1181"/>
      <c r="B421" s="1183"/>
      <c r="C421" s="1062"/>
      <c r="D421" s="1013"/>
      <c r="E421" s="946"/>
      <c r="F421" s="1016"/>
      <c r="G421" s="852"/>
      <c r="H421" s="803"/>
      <c r="I421" s="1044"/>
      <c r="J421" s="983"/>
      <c r="K421" s="1002"/>
      <c r="L421" s="852"/>
      <c r="M421" s="852"/>
      <c r="N421" s="805"/>
      <c r="O421" s="971"/>
      <c r="P421" s="1200"/>
      <c r="Q421" s="955"/>
      <c r="R421" s="803"/>
      <c r="S421" s="955"/>
      <c r="T421" s="803"/>
      <c r="U421" s="955"/>
      <c r="V421" s="958"/>
      <c r="W421" s="955"/>
      <c r="X421" s="955"/>
      <c r="Y421" s="968"/>
      <c r="Z421" s="68">
        <v>3</v>
      </c>
      <c r="AA421" s="385" t="s">
        <v>1103</v>
      </c>
      <c r="AB421" s="421" t="s">
        <v>170</v>
      </c>
      <c r="AC421" s="385" t="s">
        <v>1531</v>
      </c>
      <c r="AD421" s="422" t="str">
        <f t="shared" si="40"/>
        <v>Impacto</v>
      </c>
      <c r="AE421" s="421" t="s">
        <v>908</v>
      </c>
      <c r="AF421" s="313">
        <f t="shared" si="41"/>
        <v>0.1</v>
      </c>
      <c r="AG421" s="421" t="s">
        <v>903</v>
      </c>
      <c r="AH421" s="313">
        <f t="shared" si="42"/>
        <v>0.15</v>
      </c>
      <c r="AI421" s="108">
        <f t="shared" si="43"/>
        <v>0.25</v>
      </c>
      <c r="AJ421" s="109">
        <f>IFERROR(IF(AND(AD420="Probabilidad",AD421="Probabilidad"),(AJ420-(+AJ420*AI421)),IF(AND(AD420="Impacto",AD421="Probabilidad"),(AJ419-(+AJ419*AI421)),IF(AD421="Impacto",AJ420,""))),"")</f>
        <v>0.06</v>
      </c>
      <c r="AK421" s="109">
        <f>IFERROR(IF(AND(AD420="Impacto",AD421="Impacto"),(AK420-(+AK420*AI421)),IF(AND(AD420="Probabilidad",AD421="Impacto"),(AK419-(+AK419*AI421)),IF(AD421="Probabilidad",AK420,""))),"")</f>
        <v>0.15000000000000002</v>
      </c>
      <c r="AL421" s="107" t="s">
        <v>66</v>
      </c>
      <c r="AM421" s="107" t="s">
        <v>79</v>
      </c>
      <c r="AN421" s="107" t="s">
        <v>80</v>
      </c>
      <c r="AO421" s="1197"/>
      <c r="AP421" s="952"/>
      <c r="AQ421" s="968"/>
      <c r="AR421" s="952"/>
      <c r="AS421" s="952"/>
      <c r="AT421" s="968"/>
      <c r="AU421" s="968"/>
      <c r="AV421" s="968"/>
      <c r="AW421" s="803"/>
      <c r="AX421" s="805"/>
      <c r="AY421" s="805"/>
      <c r="AZ421" s="805"/>
      <c r="BA421" s="805"/>
      <c r="BB421" s="1137"/>
      <c r="BC421" s="852"/>
      <c r="BD421" s="852"/>
      <c r="BE421" s="1020"/>
      <c r="BF421" s="1020"/>
      <c r="BG421" s="1020"/>
      <c r="BH421" s="1020"/>
      <c r="BI421" s="1020"/>
      <c r="BJ421" s="805"/>
      <c r="BK421" s="805"/>
      <c r="BL421" s="1026"/>
    </row>
    <row r="422" spans="1:64" x14ac:dyDescent="0.25">
      <c r="A422" s="1181"/>
      <c r="B422" s="1183"/>
      <c r="C422" s="1062"/>
      <c r="D422" s="1013"/>
      <c r="E422" s="946"/>
      <c r="F422" s="1016"/>
      <c r="G422" s="852"/>
      <c r="H422" s="803"/>
      <c r="I422" s="1044"/>
      <c r="J422" s="983"/>
      <c r="K422" s="1002"/>
      <c r="L422" s="852"/>
      <c r="M422" s="852"/>
      <c r="N422" s="805"/>
      <c r="O422" s="971"/>
      <c r="P422" s="1200"/>
      <c r="Q422" s="955"/>
      <c r="R422" s="803"/>
      <c r="S422" s="955"/>
      <c r="T422" s="803"/>
      <c r="U422" s="955"/>
      <c r="V422" s="958"/>
      <c r="W422" s="955"/>
      <c r="X422" s="955"/>
      <c r="Y422" s="968"/>
      <c r="Z422" s="68">
        <v>4</v>
      </c>
      <c r="AA422" s="385"/>
      <c r="AB422" s="421"/>
      <c r="AC422" s="385"/>
      <c r="AD422" s="422" t="str">
        <f t="shared" si="40"/>
        <v/>
      </c>
      <c r="AE422" s="421"/>
      <c r="AF422" s="313" t="str">
        <f t="shared" si="41"/>
        <v/>
      </c>
      <c r="AG422" s="421"/>
      <c r="AH422" s="313" t="str">
        <f t="shared" si="42"/>
        <v/>
      </c>
      <c r="AI422" s="108" t="str">
        <f t="shared" si="43"/>
        <v/>
      </c>
      <c r="AJ422" s="109" t="str">
        <f>IFERROR(IF(AND(AD421="Probabilidad",AD422="Probabilidad"),(AJ421-(+AJ421*AI422)),IF(AND(AD421="Impacto",AD422="Probabilidad"),(AJ420-(+AJ420*AI422)),IF(AD422="Impacto",AJ421,""))),"")</f>
        <v/>
      </c>
      <c r="AK422" s="109" t="str">
        <f>IFERROR(IF(AND(AD421="Impacto",AD422="Impacto"),(AK421-(+AK421*AI422)),IF(AND(AD421="Probabilidad",AD422="Impacto"),(AK420-(+AK420*AI422)),IF(AD422="Probabilidad",AK421,""))),"")</f>
        <v/>
      </c>
      <c r="AL422" s="96"/>
      <c r="AM422" s="96"/>
      <c r="AN422" s="96"/>
      <c r="AO422" s="1197"/>
      <c r="AP422" s="952"/>
      <c r="AQ422" s="968"/>
      <c r="AR422" s="952"/>
      <c r="AS422" s="952"/>
      <c r="AT422" s="968"/>
      <c r="AU422" s="968"/>
      <c r="AV422" s="968"/>
      <c r="AW422" s="803"/>
      <c r="AX422" s="805"/>
      <c r="AY422" s="805"/>
      <c r="AZ422" s="805"/>
      <c r="BA422" s="805"/>
      <c r="BB422" s="1137"/>
      <c r="BC422" s="852"/>
      <c r="BD422" s="852"/>
      <c r="BE422" s="1020"/>
      <c r="BF422" s="1020"/>
      <c r="BG422" s="1020"/>
      <c r="BH422" s="1020"/>
      <c r="BI422" s="1020"/>
      <c r="BJ422" s="805"/>
      <c r="BK422" s="805"/>
      <c r="BL422" s="1026"/>
    </row>
    <row r="423" spans="1:64" x14ac:dyDescent="0.25">
      <c r="A423" s="1181"/>
      <c r="B423" s="1183"/>
      <c r="C423" s="1062"/>
      <c r="D423" s="1013"/>
      <c r="E423" s="946"/>
      <c r="F423" s="1016"/>
      <c r="G423" s="852"/>
      <c r="H423" s="803"/>
      <c r="I423" s="1044"/>
      <c r="J423" s="983"/>
      <c r="K423" s="1002"/>
      <c r="L423" s="852"/>
      <c r="M423" s="852"/>
      <c r="N423" s="805"/>
      <c r="O423" s="971"/>
      <c r="P423" s="1200"/>
      <c r="Q423" s="955"/>
      <c r="R423" s="803"/>
      <c r="S423" s="955"/>
      <c r="T423" s="803"/>
      <c r="U423" s="955"/>
      <c r="V423" s="958"/>
      <c r="W423" s="955"/>
      <c r="X423" s="955"/>
      <c r="Y423" s="968"/>
      <c r="Z423" s="68">
        <v>5</v>
      </c>
      <c r="AA423" s="385"/>
      <c r="AB423" s="421"/>
      <c r="AC423" s="385"/>
      <c r="AD423" s="422" t="str">
        <f t="shared" si="40"/>
        <v/>
      </c>
      <c r="AE423" s="421"/>
      <c r="AF423" s="313" t="str">
        <f t="shared" si="41"/>
        <v/>
      </c>
      <c r="AG423" s="421"/>
      <c r="AH423" s="313" t="str">
        <f t="shared" si="42"/>
        <v/>
      </c>
      <c r="AI423" s="108" t="str">
        <f t="shared" si="43"/>
        <v/>
      </c>
      <c r="AJ423" s="109" t="str">
        <f>IFERROR(IF(AND(AD422="Probabilidad",AD423="Probabilidad"),(AJ422-(+AJ422*AI423)),IF(AND(AD422="Impacto",AD423="Probabilidad"),(AJ421-(+AJ421*AI423)),IF(AD423="Impacto",AJ422,""))),"")</f>
        <v/>
      </c>
      <c r="AK423" s="109" t="str">
        <f>IFERROR(IF(AND(AD422="Impacto",AD423="Impacto"),(AK422-(+AK422*AI423)),IF(AND(AD422="Probabilidad",AD423="Impacto"),(AK421-(+AK421*AI423)),IF(AD423="Probabilidad",AK422,""))),"")</f>
        <v/>
      </c>
      <c r="AL423" s="96"/>
      <c r="AM423" s="96"/>
      <c r="AN423" s="96"/>
      <c r="AO423" s="1197"/>
      <c r="AP423" s="952"/>
      <c r="AQ423" s="968"/>
      <c r="AR423" s="952"/>
      <c r="AS423" s="952"/>
      <c r="AT423" s="968"/>
      <c r="AU423" s="968"/>
      <c r="AV423" s="968"/>
      <c r="AW423" s="803"/>
      <c r="AX423" s="805"/>
      <c r="AY423" s="805"/>
      <c r="AZ423" s="805"/>
      <c r="BA423" s="805"/>
      <c r="BB423" s="1137"/>
      <c r="BC423" s="852"/>
      <c r="BD423" s="852"/>
      <c r="BE423" s="1020"/>
      <c r="BF423" s="1020"/>
      <c r="BG423" s="1020"/>
      <c r="BH423" s="1020"/>
      <c r="BI423" s="1020"/>
      <c r="BJ423" s="805"/>
      <c r="BK423" s="805"/>
      <c r="BL423" s="1026"/>
    </row>
    <row r="424" spans="1:64" ht="15.75" thickBot="1" x14ac:dyDescent="0.3">
      <c r="A424" s="1181"/>
      <c r="B424" s="1183"/>
      <c r="C424" s="1062"/>
      <c r="D424" s="1014"/>
      <c r="E424" s="947"/>
      <c r="F424" s="1017"/>
      <c r="G424" s="960"/>
      <c r="H424" s="847"/>
      <c r="I424" s="1045"/>
      <c r="J424" s="984"/>
      <c r="K424" s="1003"/>
      <c r="L424" s="960"/>
      <c r="M424" s="960"/>
      <c r="N424" s="806"/>
      <c r="O424" s="972"/>
      <c r="P424" s="1201"/>
      <c r="Q424" s="956"/>
      <c r="R424" s="847"/>
      <c r="S424" s="956"/>
      <c r="T424" s="847"/>
      <c r="U424" s="956"/>
      <c r="V424" s="959"/>
      <c r="W424" s="956"/>
      <c r="X424" s="956"/>
      <c r="Y424" s="969"/>
      <c r="Z424" s="60">
        <v>6</v>
      </c>
      <c r="AA424" s="387"/>
      <c r="AB424" s="423"/>
      <c r="AC424" s="387"/>
      <c r="AD424" s="424" t="str">
        <f t="shared" si="40"/>
        <v/>
      </c>
      <c r="AE424" s="423"/>
      <c r="AF424" s="314" t="str">
        <f t="shared" si="41"/>
        <v/>
      </c>
      <c r="AG424" s="423"/>
      <c r="AH424" s="314" t="str">
        <f t="shared" si="42"/>
        <v/>
      </c>
      <c r="AI424" s="110" t="str">
        <f t="shared" si="43"/>
        <v/>
      </c>
      <c r="AJ424" s="111" t="str">
        <f>IFERROR(IF(AND(AD423="Probabilidad",AD424="Probabilidad"),(AJ423-(+AJ423*AI424)),IF(AND(AD423="Impacto",AD424="Probabilidad"),(AJ422-(+AJ422*AI424)),IF(AD424="Impacto",AJ423,""))),"")</f>
        <v/>
      </c>
      <c r="AK424" s="111" t="str">
        <f>IFERROR(IF(AND(AD423="Impacto",AD424="Impacto"),(AK423-(+AK423*AI424)),IF(AND(AD423="Probabilidad",AD424="Impacto"),(AK422-(+AK422*AI424)),IF(AD424="Probabilidad",AK423,""))),"")</f>
        <v/>
      </c>
      <c r="AL424" s="97"/>
      <c r="AM424" s="97"/>
      <c r="AN424" s="97"/>
      <c r="AO424" s="1198"/>
      <c r="AP424" s="953"/>
      <c r="AQ424" s="969"/>
      <c r="AR424" s="953"/>
      <c r="AS424" s="953"/>
      <c r="AT424" s="969"/>
      <c r="AU424" s="969"/>
      <c r="AV424" s="969"/>
      <c r="AW424" s="847"/>
      <c r="AX424" s="806"/>
      <c r="AY424" s="806"/>
      <c r="AZ424" s="806"/>
      <c r="BA424" s="806"/>
      <c r="BB424" s="1138"/>
      <c r="BC424" s="960"/>
      <c r="BD424" s="960"/>
      <c r="BE424" s="1021"/>
      <c r="BF424" s="1021"/>
      <c r="BG424" s="1021"/>
      <c r="BH424" s="1021"/>
      <c r="BI424" s="1021"/>
      <c r="BJ424" s="806"/>
      <c r="BK424" s="806"/>
      <c r="BL424" s="1027"/>
    </row>
    <row r="425" spans="1:64" ht="69.599999999999994" customHeight="1" x14ac:dyDescent="0.25">
      <c r="A425" s="1181"/>
      <c r="B425" s="1183"/>
      <c r="C425" s="1062"/>
      <c r="D425" s="1012" t="s">
        <v>840</v>
      </c>
      <c r="E425" s="945" t="s">
        <v>128</v>
      </c>
      <c r="F425" s="1015">
        <v>26</v>
      </c>
      <c r="G425" s="851" t="s">
        <v>1530</v>
      </c>
      <c r="H425" s="802" t="s">
        <v>99</v>
      </c>
      <c r="I425" s="1043" t="s">
        <v>1722</v>
      </c>
      <c r="J425" s="982" t="s">
        <v>16</v>
      </c>
      <c r="K425" s="1001" t="str">
        <f>CONCATENATE(" *",[27]Árbol_G!C705," *",[27]Árbol_G!E705," *",[27]Árbol_G!G705)</f>
        <v xml:space="preserve"> * * *</v>
      </c>
      <c r="L425" s="851" t="s">
        <v>1131</v>
      </c>
      <c r="M425" s="851" t="s">
        <v>1532</v>
      </c>
      <c r="N425" s="804"/>
      <c r="O425" s="970"/>
      <c r="P425" s="802" t="s">
        <v>70</v>
      </c>
      <c r="Q425" s="954">
        <f>IF(P425="Muy Alta",100%,IF(P425="Alta",80%,IF(P425="Media",60%,IF(P425="Baja",40%,IF(P425="Muy Baja",20%,"")))))</f>
        <v>0.2</v>
      </c>
      <c r="R425" s="802" t="s">
        <v>74</v>
      </c>
      <c r="S425" s="954">
        <f>IF(R425="Catastrófico",100%,IF(R425="Mayor",80%,IF(R425="Moderado",60%,IF(R425="Menor",40%,IF(R425="Leve",20%,"")))))</f>
        <v>0.2</v>
      </c>
      <c r="T425" s="802" t="s">
        <v>11</v>
      </c>
      <c r="U425" s="954">
        <f>IF(T425="Catastrófico",100%,IF(T425="Mayor",80%,IF(T425="Moderado",60%,IF(T425="Menor",40%,IF(T425="Leve",20%,"")))))</f>
        <v>0.8</v>
      </c>
      <c r="V425" s="957" t="str">
        <f>IF(W425=100%,"Catastrófico",IF(W425=80%,"Mayor",IF(W425=60%,"Moderado",IF(W425=40%,"Menor",IF(W425=20%,"Leve","")))))</f>
        <v>Mayor</v>
      </c>
      <c r="W425" s="954">
        <f>IF(AND(S425="",U425=""),"",MAX(S425,U425))</f>
        <v>0.8</v>
      </c>
      <c r="X425" s="954" t="str">
        <f>CONCATENATE(P425,V425)</f>
        <v>Muy BajaMayor</v>
      </c>
      <c r="Y425" s="967" t="str">
        <f>IF(X425="Muy AltaLeve","Alto",IF(X425="Muy AltaMenor","Alto",IF(X425="Muy AltaModerado","Alto",IF(X425="Muy AltaMayor","Alto",IF(X425="Muy AltaCatastrófico","Extremo",IF(X425="AltaLeve","Moderado",IF(X425="AltaMenor","Moderado",IF(X425="AltaModerado","Alto",IF(X425="AltaMayor","Alto",IF(X425="AltaCatastrófico","Extremo",IF(X425="MediaLeve","Moderado",IF(X425="MediaMenor","Moderado",IF(X425="MediaModerado","Moderado",IF(X425="MediaMayor","Alto",IF(X425="MediaCatastrófico","Extremo",IF(X425="BajaLeve","Bajo",IF(X425="BajaMenor","Moderado",IF(X425="BajaModerado","Moderado",IF(X425="BajaMayor","Alto",IF(X425="BajaCatastrófico","Extremo",IF(X425="Muy BajaLeve","Bajo",IF(X425="Muy BajaMenor","Bajo",IF(X425="Muy BajaModerado","Moderado",IF(X425="Muy BajaMayor","Alto",IF(X425="Muy BajaCatastrófico","Extremo","")))))))))))))))))))))))))</f>
        <v>Alto</v>
      </c>
      <c r="Z425" s="58">
        <v>1</v>
      </c>
      <c r="AA425" s="395" t="s">
        <v>1533</v>
      </c>
      <c r="AB425" s="381" t="s">
        <v>170</v>
      </c>
      <c r="AC425" s="395" t="s">
        <v>1534</v>
      </c>
      <c r="AD425" s="382" t="str">
        <f t="shared" si="40"/>
        <v>Impacto</v>
      </c>
      <c r="AE425" s="381" t="s">
        <v>76</v>
      </c>
      <c r="AF425" s="301">
        <f t="shared" si="41"/>
        <v>0.1</v>
      </c>
      <c r="AG425" s="381" t="s">
        <v>77</v>
      </c>
      <c r="AH425" s="301">
        <f t="shared" si="42"/>
        <v>0.15</v>
      </c>
      <c r="AI425" s="300">
        <f t="shared" si="43"/>
        <v>0.25</v>
      </c>
      <c r="AJ425" s="59">
        <f>IFERROR(IF(AD425="Probabilidad",(Q425-(+Q425*AI425)),IF(AD425="Impacto",Q425,"")),"")</f>
        <v>0.2</v>
      </c>
      <c r="AK425" s="59">
        <f>IFERROR(IF(AD425="Impacto",(W425-(+W425*AI425)),IF(AD425="Probabilidad",W425,"")),"")</f>
        <v>0.60000000000000009</v>
      </c>
      <c r="AL425" s="19" t="s">
        <v>66</v>
      </c>
      <c r="AM425" s="10" t="s">
        <v>79</v>
      </c>
      <c r="AN425" s="19" t="s">
        <v>80</v>
      </c>
      <c r="AO425" s="951">
        <f>Q425</f>
        <v>0.2</v>
      </c>
      <c r="AP425" s="951">
        <f>IF(AJ425="","",MIN(AJ425:AJ430))</f>
        <v>1.7999999999999999E-2</v>
      </c>
      <c r="AQ425" s="967" t="str">
        <f>IFERROR(IF(AP425="","",IF(AP425&lt;=0.2,"Muy Baja",IF(AP425&lt;=0.4,"Baja",IF(AP425&lt;=0.6,"Media",IF(AP425&lt;=0.8,"Alta","Muy Alta"))))),"")</f>
        <v>Muy Baja</v>
      </c>
      <c r="AR425" s="951">
        <f>W425</f>
        <v>0.8</v>
      </c>
      <c r="AS425" s="951">
        <f>IF(AK425="","",MIN(AK425:AK430))</f>
        <v>0.45000000000000007</v>
      </c>
      <c r="AT425" s="967" t="str">
        <f>IFERROR(IF(AS425="","",IF(AS425&lt;=0.2,"Leve",IF(AS425&lt;=0.4,"Menor",IF(AS425&lt;=0.6,"Moderado",IF(AS425&lt;=0.8,"Mayor","Catastrófico"))))),"")</f>
        <v>Moderado</v>
      </c>
      <c r="AU425" s="967" t="str">
        <f>Y425</f>
        <v>Alto</v>
      </c>
      <c r="AV425" s="967" t="str">
        <f>IFERROR(IF(OR(AND(AQ425="Muy Baja",AT425="Leve"),AND(AQ425="Muy Baja",AT425="Menor"),AND(AQ425="Baja",AT425="Leve")),"Bajo",IF(OR(AND(AQ425="Muy baja",AT425="Moderado"),AND(AQ425="Baja",AT425="Menor"),AND(AQ425="Baja",AT425="Moderado"),AND(AQ425="Media",AT425="Leve"),AND(AQ425="Media",AT425="Menor"),AND(AQ425="Media",AT425="Moderado"),AND(AQ425="Alta",AT425="Leve"),AND(AQ425="Alta",AT425="Menor")),"Moderado",IF(OR(AND(AQ425="Muy Baja",AT425="Mayor"),AND(AQ425="Baja",AT425="Mayor"),AND(AQ425="Media",AT425="Mayor"),AND(AQ425="Alta",AT425="Moderado"),AND(AQ425="Alta",AT425="Mayor"),AND(AQ425="Muy Alta",AT425="Leve"),AND(AQ425="Muy Alta",AT425="Menor"),AND(AQ425="Muy Alta",AT425="Moderado"),AND(AQ425="Muy Alta",AT425="Mayor")),"Alto",IF(OR(AND(AQ425="Muy Baja",AT425="Catastrófico"),AND(AQ425="Baja",AT425="Catastrófico"),AND(AQ425="Media",AT425="Catastrófico"),AND(AQ425="Alta",AT425="Catastrófico"),AND(AQ425="Muy Alta",AT425="Catastrófico")),"Extremo","")))),"")</f>
        <v>Moderado</v>
      </c>
      <c r="AW425" s="802" t="s">
        <v>167</v>
      </c>
      <c r="AX425" s="804" t="s">
        <v>1683</v>
      </c>
      <c r="AY425" s="804" t="s">
        <v>1684</v>
      </c>
      <c r="AZ425" s="804" t="s">
        <v>982</v>
      </c>
      <c r="BA425" s="804" t="s">
        <v>1723</v>
      </c>
      <c r="BB425" s="1136" t="s">
        <v>1698</v>
      </c>
      <c r="BC425" s="855"/>
      <c r="BD425" s="855"/>
      <c r="BE425" s="1039"/>
      <c r="BF425" s="1039"/>
      <c r="BG425" s="1039"/>
      <c r="BH425" s="1191"/>
      <c r="BI425" s="1191"/>
      <c r="BJ425" s="861"/>
      <c r="BK425" s="855"/>
      <c r="BL425" s="1040"/>
    </row>
    <row r="426" spans="1:64" ht="71.25" thickBot="1" x14ac:dyDescent="0.3">
      <c r="A426" s="1181"/>
      <c r="B426" s="1183"/>
      <c r="C426" s="1062"/>
      <c r="D426" s="1013"/>
      <c r="E426" s="946"/>
      <c r="F426" s="1016"/>
      <c r="G426" s="852"/>
      <c r="H426" s="803"/>
      <c r="I426" s="1044"/>
      <c r="J426" s="983"/>
      <c r="K426" s="1002"/>
      <c r="L426" s="852"/>
      <c r="M426" s="852"/>
      <c r="N426" s="805"/>
      <c r="O426" s="971"/>
      <c r="P426" s="803"/>
      <c r="Q426" s="955"/>
      <c r="R426" s="803"/>
      <c r="S426" s="955"/>
      <c r="T426" s="803"/>
      <c r="U426" s="955"/>
      <c r="V426" s="958"/>
      <c r="W426" s="955"/>
      <c r="X426" s="955"/>
      <c r="Y426" s="968"/>
      <c r="Z426" s="68">
        <v>2</v>
      </c>
      <c r="AA426" s="385" t="s">
        <v>1535</v>
      </c>
      <c r="AB426" s="383" t="s">
        <v>170</v>
      </c>
      <c r="AC426" s="385" t="s">
        <v>1536</v>
      </c>
      <c r="AD426" s="384" t="str">
        <f t="shared" si="40"/>
        <v>Probabilidad</v>
      </c>
      <c r="AE426" s="383" t="s">
        <v>64</v>
      </c>
      <c r="AF426" s="302">
        <f t="shared" si="41"/>
        <v>0.25</v>
      </c>
      <c r="AG426" s="383" t="s">
        <v>65</v>
      </c>
      <c r="AH426" s="302">
        <f t="shared" si="42"/>
        <v>0.25</v>
      </c>
      <c r="AI426" s="315">
        <f t="shared" si="43"/>
        <v>0.5</v>
      </c>
      <c r="AJ426" s="69">
        <f>IFERROR(IF(AND(AD425="Probabilidad",AD426="Probabilidad"),(AJ425-(+AJ425*AI426)),IF(AD426="Probabilidad",(Q425-(+Q425*AI426)),IF(AD426="Impacto",AJ425,""))),"")</f>
        <v>0.1</v>
      </c>
      <c r="AK426" s="69">
        <f>IFERROR(IF(AND(AD425="Impacto",AD426="Impacto"),(AK425-(+AK425*AI426)),IF(AD426="Impacto",(W425-(W425*AI426)),IF(AD426="Probabilidad",AK425,""))),"")</f>
        <v>0.60000000000000009</v>
      </c>
      <c r="AL426" s="19" t="s">
        <v>66</v>
      </c>
      <c r="AM426" s="19" t="s">
        <v>67</v>
      </c>
      <c r="AN426" s="19" t="s">
        <v>80</v>
      </c>
      <c r="AO426" s="952"/>
      <c r="AP426" s="952"/>
      <c r="AQ426" s="968"/>
      <c r="AR426" s="952"/>
      <c r="AS426" s="952"/>
      <c r="AT426" s="968"/>
      <c r="AU426" s="968"/>
      <c r="AV426" s="968"/>
      <c r="AW426" s="803"/>
      <c r="AX426" s="805"/>
      <c r="AY426" s="805"/>
      <c r="AZ426" s="805"/>
      <c r="BA426" s="805"/>
      <c r="BB426" s="1137"/>
      <c r="BC426" s="852"/>
      <c r="BD426" s="852"/>
      <c r="BE426" s="1020"/>
      <c r="BF426" s="1020"/>
      <c r="BG426" s="1020"/>
      <c r="BH426" s="1192"/>
      <c r="BI426" s="1192"/>
      <c r="BJ426" s="805"/>
      <c r="BK426" s="852"/>
      <c r="BL426" s="1041"/>
    </row>
    <row r="427" spans="1:64" ht="75.75" thickBot="1" x14ac:dyDescent="0.3">
      <c r="A427" s="1181"/>
      <c r="B427" s="1183"/>
      <c r="C427" s="1062"/>
      <c r="D427" s="1013"/>
      <c r="E427" s="946"/>
      <c r="F427" s="1016"/>
      <c r="G427" s="852"/>
      <c r="H427" s="803"/>
      <c r="I427" s="1044"/>
      <c r="J427" s="983"/>
      <c r="K427" s="1002"/>
      <c r="L427" s="852"/>
      <c r="M427" s="852"/>
      <c r="N427" s="805"/>
      <c r="O427" s="971"/>
      <c r="P427" s="803"/>
      <c r="Q427" s="955"/>
      <c r="R427" s="803"/>
      <c r="S427" s="955"/>
      <c r="T427" s="803"/>
      <c r="U427" s="955"/>
      <c r="V427" s="958"/>
      <c r="W427" s="955"/>
      <c r="X427" s="955"/>
      <c r="Y427" s="968"/>
      <c r="Z427" s="68">
        <v>3</v>
      </c>
      <c r="AA427" s="62" t="s">
        <v>1130</v>
      </c>
      <c r="AB427" s="381" t="s">
        <v>165</v>
      </c>
      <c r="AC427" s="385" t="s">
        <v>921</v>
      </c>
      <c r="AD427" s="384" t="str">
        <f t="shared" si="40"/>
        <v>Probabilidad</v>
      </c>
      <c r="AE427" s="383" t="s">
        <v>902</v>
      </c>
      <c r="AF427" s="302">
        <f t="shared" si="41"/>
        <v>0.25</v>
      </c>
      <c r="AG427" s="383" t="s">
        <v>65</v>
      </c>
      <c r="AH427" s="302">
        <f t="shared" si="42"/>
        <v>0.25</v>
      </c>
      <c r="AI427" s="315">
        <f t="shared" si="43"/>
        <v>0.5</v>
      </c>
      <c r="AJ427" s="69">
        <f>IFERROR(IF(AND(AD426="Probabilidad",AD427="Probabilidad"),(AJ426-(+AJ426*AI427)),IF(AND(AD426="Impacto",AD427="Probabilidad"),(AJ425-(+AJ425*AI427)),IF(AD427="Impacto",AJ426,""))),"")</f>
        <v>0.05</v>
      </c>
      <c r="AK427" s="69">
        <f>IFERROR(IF(AND(AD426="Impacto",AD427="Impacto"),(AK426-(+AK426*AI427)),IF(AND(AD426="Probabilidad",AD427="Impacto"),(AK425-(+AK425*AI427)),IF(AD427="Probabilidad",AK426,""))),"")</f>
        <v>0.60000000000000009</v>
      </c>
      <c r="AL427" s="19" t="s">
        <v>66</v>
      </c>
      <c r="AM427" s="10" t="s">
        <v>79</v>
      </c>
      <c r="AN427" s="19" t="s">
        <v>80</v>
      </c>
      <c r="AO427" s="952"/>
      <c r="AP427" s="952"/>
      <c r="AQ427" s="968"/>
      <c r="AR427" s="952"/>
      <c r="AS427" s="952"/>
      <c r="AT427" s="968"/>
      <c r="AU427" s="968"/>
      <c r="AV427" s="968"/>
      <c r="AW427" s="803"/>
      <c r="AX427" s="805"/>
      <c r="AY427" s="805"/>
      <c r="AZ427" s="805"/>
      <c r="BA427" s="805"/>
      <c r="BB427" s="1137"/>
      <c r="BC427" s="852"/>
      <c r="BD427" s="852"/>
      <c r="BE427" s="1020"/>
      <c r="BF427" s="1020"/>
      <c r="BG427" s="1020"/>
      <c r="BH427" s="1192"/>
      <c r="BI427" s="1192"/>
      <c r="BJ427" s="805"/>
      <c r="BK427" s="852"/>
      <c r="BL427" s="1041"/>
    </row>
    <row r="428" spans="1:64" ht="75" x14ac:dyDescent="0.25">
      <c r="A428" s="1181"/>
      <c r="B428" s="1183"/>
      <c r="C428" s="1062"/>
      <c r="D428" s="1013"/>
      <c r="E428" s="946"/>
      <c r="F428" s="1016"/>
      <c r="G428" s="852"/>
      <c r="H428" s="803"/>
      <c r="I428" s="1044"/>
      <c r="J428" s="983"/>
      <c r="K428" s="1002"/>
      <c r="L428" s="852"/>
      <c r="M428" s="852"/>
      <c r="N428" s="805"/>
      <c r="O428" s="971"/>
      <c r="P428" s="803"/>
      <c r="Q428" s="955"/>
      <c r="R428" s="803"/>
      <c r="S428" s="955"/>
      <c r="T428" s="803"/>
      <c r="U428" s="955"/>
      <c r="V428" s="958"/>
      <c r="W428" s="955"/>
      <c r="X428" s="955"/>
      <c r="Y428" s="968"/>
      <c r="Z428" s="68">
        <v>4</v>
      </c>
      <c r="AA428" s="385" t="s">
        <v>1537</v>
      </c>
      <c r="AB428" s="383" t="s">
        <v>170</v>
      </c>
      <c r="AC428" s="395" t="s">
        <v>1538</v>
      </c>
      <c r="AD428" s="384" t="str">
        <f t="shared" si="40"/>
        <v>Probabilidad</v>
      </c>
      <c r="AE428" s="383" t="s">
        <v>902</v>
      </c>
      <c r="AF428" s="302">
        <f t="shared" si="41"/>
        <v>0.25</v>
      </c>
      <c r="AG428" s="383" t="s">
        <v>903</v>
      </c>
      <c r="AH428" s="302">
        <f t="shared" si="42"/>
        <v>0.15</v>
      </c>
      <c r="AI428" s="315">
        <f t="shared" si="43"/>
        <v>0.4</v>
      </c>
      <c r="AJ428" s="69">
        <f>IFERROR(IF(AND(AD427="Probabilidad",AD428="Probabilidad"),(AJ427-(+AJ427*AI428)),IF(AND(AD427="Impacto",AD428="Probabilidad"),(AJ426-(+AJ426*AI428)),IF(AD428="Impacto",AJ427,""))),"")</f>
        <v>0.03</v>
      </c>
      <c r="AK428" s="69">
        <f>IFERROR(IF(AND(AD427="Impacto",AD428="Impacto"),(AK427-(+AK427*AI428)),IF(AND(AD427="Probabilidad",AD428="Impacto"),(AK426-(+AK426*AI428)),IF(AD428="Probabilidad",AK427,""))),"")</f>
        <v>0.60000000000000009</v>
      </c>
      <c r="AL428" s="19" t="s">
        <v>66</v>
      </c>
      <c r="AM428" s="19" t="s">
        <v>67</v>
      </c>
      <c r="AN428" s="19" t="s">
        <v>81</v>
      </c>
      <c r="AO428" s="952"/>
      <c r="AP428" s="952"/>
      <c r="AQ428" s="968"/>
      <c r="AR428" s="952"/>
      <c r="AS428" s="952"/>
      <c r="AT428" s="968"/>
      <c r="AU428" s="968"/>
      <c r="AV428" s="968"/>
      <c r="AW428" s="803"/>
      <c r="AX428" s="805"/>
      <c r="AY428" s="805"/>
      <c r="AZ428" s="805"/>
      <c r="BA428" s="805"/>
      <c r="BB428" s="1137"/>
      <c r="BC428" s="852"/>
      <c r="BD428" s="852"/>
      <c r="BE428" s="1020"/>
      <c r="BF428" s="1020"/>
      <c r="BG428" s="1020"/>
      <c r="BH428" s="1192"/>
      <c r="BI428" s="1192"/>
      <c r="BJ428" s="805"/>
      <c r="BK428" s="852"/>
      <c r="BL428" s="1041"/>
    </row>
    <row r="429" spans="1:64" ht="78.75" x14ac:dyDescent="0.25">
      <c r="A429" s="1181"/>
      <c r="B429" s="1183"/>
      <c r="C429" s="1062"/>
      <c r="D429" s="1013"/>
      <c r="E429" s="946"/>
      <c r="F429" s="1016"/>
      <c r="G429" s="852"/>
      <c r="H429" s="803"/>
      <c r="I429" s="1044"/>
      <c r="J429" s="983"/>
      <c r="K429" s="1002"/>
      <c r="L429" s="852"/>
      <c r="M429" s="852"/>
      <c r="N429" s="805"/>
      <c r="O429" s="971"/>
      <c r="P429" s="803"/>
      <c r="Q429" s="955"/>
      <c r="R429" s="803"/>
      <c r="S429" s="955"/>
      <c r="T429" s="803"/>
      <c r="U429" s="955"/>
      <c r="V429" s="958"/>
      <c r="W429" s="955"/>
      <c r="X429" s="955"/>
      <c r="Y429" s="968"/>
      <c r="Z429" s="68">
        <v>5</v>
      </c>
      <c r="AA429" s="385" t="s">
        <v>1539</v>
      </c>
      <c r="AB429" s="383" t="s">
        <v>165</v>
      </c>
      <c r="AC429" s="385" t="s">
        <v>94</v>
      </c>
      <c r="AD429" s="384" t="str">
        <f t="shared" si="40"/>
        <v>Probabilidad</v>
      </c>
      <c r="AE429" s="383" t="s">
        <v>907</v>
      </c>
      <c r="AF429" s="302">
        <f t="shared" si="41"/>
        <v>0.15</v>
      </c>
      <c r="AG429" s="383" t="s">
        <v>65</v>
      </c>
      <c r="AH429" s="302">
        <f t="shared" si="42"/>
        <v>0.25</v>
      </c>
      <c r="AI429" s="315">
        <f t="shared" si="43"/>
        <v>0.4</v>
      </c>
      <c r="AJ429" s="69">
        <f>IFERROR(IF(AND(AD428="Probabilidad",AD429="Probabilidad"),(AJ428-(+AJ428*AI429)),IF(AND(AD428="Impacto",AD429="Probabilidad"),(AJ427-(+AJ427*AI429)),IF(AD429="Impacto",AJ428,""))),"")</f>
        <v>1.7999999999999999E-2</v>
      </c>
      <c r="AK429" s="69">
        <f>IFERROR(IF(AND(AD428="Impacto",AD429="Impacto"),(AK428-(+AK428*AI429)),IF(AND(AD428="Probabilidad",AD429="Impacto"),(AK427-(+AK427*AI429)),IF(AD429="Probabilidad",AK428,""))),"")</f>
        <v>0.60000000000000009</v>
      </c>
      <c r="AL429" s="19" t="s">
        <v>78</v>
      </c>
      <c r="AM429" s="19" t="s">
        <v>79</v>
      </c>
      <c r="AN429" s="19" t="s">
        <v>80</v>
      </c>
      <c r="AO429" s="952"/>
      <c r="AP429" s="952"/>
      <c r="AQ429" s="968"/>
      <c r="AR429" s="952"/>
      <c r="AS429" s="952"/>
      <c r="AT429" s="968"/>
      <c r="AU429" s="968"/>
      <c r="AV429" s="968"/>
      <c r="AW429" s="803"/>
      <c r="AX429" s="805"/>
      <c r="AY429" s="805"/>
      <c r="AZ429" s="805"/>
      <c r="BA429" s="805"/>
      <c r="BB429" s="1137"/>
      <c r="BC429" s="852"/>
      <c r="BD429" s="852"/>
      <c r="BE429" s="1020"/>
      <c r="BF429" s="1020"/>
      <c r="BG429" s="1020"/>
      <c r="BH429" s="1192"/>
      <c r="BI429" s="1192"/>
      <c r="BJ429" s="805"/>
      <c r="BK429" s="852"/>
      <c r="BL429" s="1041"/>
    </row>
    <row r="430" spans="1:64" ht="105.75" thickBot="1" x14ac:dyDescent="0.3">
      <c r="A430" s="1181"/>
      <c r="B430" s="1183"/>
      <c r="C430" s="1062"/>
      <c r="D430" s="1014"/>
      <c r="E430" s="947"/>
      <c r="F430" s="1017"/>
      <c r="G430" s="960"/>
      <c r="H430" s="847"/>
      <c r="I430" s="1045"/>
      <c r="J430" s="984"/>
      <c r="K430" s="1003"/>
      <c r="L430" s="960"/>
      <c r="M430" s="960"/>
      <c r="N430" s="806"/>
      <c r="O430" s="972"/>
      <c r="P430" s="847"/>
      <c r="Q430" s="956"/>
      <c r="R430" s="847"/>
      <c r="S430" s="956"/>
      <c r="T430" s="847"/>
      <c r="U430" s="956"/>
      <c r="V430" s="959"/>
      <c r="W430" s="956"/>
      <c r="X430" s="956"/>
      <c r="Y430" s="969"/>
      <c r="Z430" s="60">
        <v>6</v>
      </c>
      <c r="AA430" s="387" t="s">
        <v>1133</v>
      </c>
      <c r="AB430" s="388" t="s">
        <v>170</v>
      </c>
      <c r="AC430" s="387" t="s">
        <v>1531</v>
      </c>
      <c r="AD430" s="391" t="str">
        <f t="shared" si="40"/>
        <v>Impacto</v>
      </c>
      <c r="AE430" s="388" t="s">
        <v>908</v>
      </c>
      <c r="AF430" s="303">
        <f t="shared" si="41"/>
        <v>0.1</v>
      </c>
      <c r="AG430" s="388" t="s">
        <v>903</v>
      </c>
      <c r="AH430" s="303">
        <f t="shared" si="42"/>
        <v>0.15</v>
      </c>
      <c r="AI430" s="61">
        <f t="shared" si="43"/>
        <v>0.25</v>
      </c>
      <c r="AJ430" s="63">
        <f>IFERROR(IF(AND(AD429="Probabilidad",AD430="Probabilidad"),(AJ429-(+AJ429*AI430)),IF(AND(AD429="Impacto",AD430="Probabilidad"),(AJ428-(+AJ428*AI430)),IF(AD430="Impacto",AJ429,""))),"")</f>
        <v>1.7999999999999999E-2</v>
      </c>
      <c r="AK430" s="63">
        <f>IFERROR(IF(AND(AD429="Impacto",AD430="Impacto"),(AK429-(+AK429*AI430)),IF(AND(AD429="Probabilidad",AD430="Impacto"),(AK428-(+AK428*AI430)),IF(AD430="Probabilidad",AK429,""))),"")</f>
        <v>0.45000000000000007</v>
      </c>
      <c r="AL430" s="19" t="s">
        <v>66</v>
      </c>
      <c r="AM430" s="19" t="s">
        <v>67</v>
      </c>
      <c r="AN430" s="19" t="s">
        <v>81</v>
      </c>
      <c r="AO430" s="953"/>
      <c r="AP430" s="953"/>
      <c r="AQ430" s="969"/>
      <c r="AR430" s="953"/>
      <c r="AS430" s="953"/>
      <c r="AT430" s="969"/>
      <c r="AU430" s="969"/>
      <c r="AV430" s="969"/>
      <c r="AW430" s="847"/>
      <c r="AX430" s="806"/>
      <c r="AY430" s="806"/>
      <c r="AZ430" s="806"/>
      <c r="BA430" s="806"/>
      <c r="BB430" s="1138"/>
      <c r="BC430" s="960"/>
      <c r="BD430" s="960"/>
      <c r="BE430" s="1021"/>
      <c r="BF430" s="1021"/>
      <c r="BG430" s="1021"/>
      <c r="BH430" s="1193"/>
      <c r="BI430" s="1193"/>
      <c r="BJ430" s="806"/>
      <c r="BK430" s="960"/>
      <c r="BL430" s="1042"/>
    </row>
    <row r="431" spans="1:64" ht="76.5" customHeight="1" thickBot="1" x14ac:dyDescent="0.3">
      <c r="A431" s="1181"/>
      <c r="B431" s="1183"/>
      <c r="C431" s="1062"/>
      <c r="D431" s="1012" t="s">
        <v>840</v>
      </c>
      <c r="E431" s="945" t="s">
        <v>128</v>
      </c>
      <c r="F431" s="1015">
        <v>27</v>
      </c>
      <c r="G431" s="804" t="s">
        <v>1540</v>
      </c>
      <c r="H431" s="802" t="s">
        <v>98</v>
      </c>
      <c r="I431" s="1018" t="s">
        <v>1724</v>
      </c>
      <c r="J431" s="1067" t="s">
        <v>16</v>
      </c>
      <c r="K431" s="1001" t="str">
        <f>CONCATENATE(" *",[27]Árbol_G!C722," *",[27]Árbol_G!E722," *",[27]Árbol_G!G722)</f>
        <v xml:space="preserve"> * * *</v>
      </c>
      <c r="L431" s="804" t="s">
        <v>1541</v>
      </c>
      <c r="M431" s="804" t="s">
        <v>1079</v>
      </c>
      <c r="N431" s="1202"/>
      <c r="O431" s="1203"/>
      <c r="P431" s="802" t="s">
        <v>71</v>
      </c>
      <c r="Q431" s="954">
        <f>IF(P431="Muy Alta",100%,IF(P431="Alta",80%,IF(P431="Media",60%,IF(P431="Baja",40%,IF(P431="Muy Baja",20%,"")))))</f>
        <v>0.4</v>
      </c>
      <c r="R431" s="802"/>
      <c r="S431" s="954" t="str">
        <f>IF(R431="Catastrófico",100%,IF(R431="Mayor",80%,IF(R431="Moderado",60%,IF(R431="Menor",40%,IF(R431="Leve",20%,"")))))</f>
        <v/>
      </c>
      <c r="T431" s="802" t="s">
        <v>9</v>
      </c>
      <c r="U431" s="954">
        <f>IF(T431="Catastrófico",100%,IF(T431="Mayor",80%,IF(T431="Moderado",60%,IF(T431="Menor",40%,IF(T431="Leve",20%,"")))))</f>
        <v>0.4</v>
      </c>
      <c r="V431" s="957" t="str">
        <f>IF(W431=100%,"Catastrófico",IF(W431=80%,"Mayor",IF(W431=60%,"Moderado",IF(W431=40%,"Menor",IF(W431=20%,"Leve","")))))</f>
        <v>Menor</v>
      </c>
      <c r="W431" s="954">
        <f>IF(AND(S431="",U431=""),"",MAX(S431,U431))</f>
        <v>0.4</v>
      </c>
      <c r="X431" s="954" t="str">
        <f>CONCATENATE(P431,V431)</f>
        <v>BajaMenor</v>
      </c>
      <c r="Y431" s="967" t="str">
        <f>IF(X431="Muy AltaLeve","Alto",IF(X431="Muy AltaMenor","Alto",IF(X431="Muy AltaModerado","Alto",IF(X431="Muy AltaMayor","Alto",IF(X431="Muy AltaCatastrófico","Extremo",IF(X431="AltaLeve","Moderado",IF(X431="AltaMenor","Moderado",IF(X431="AltaModerado","Alto",IF(X431="AltaMayor","Alto",IF(X431="AltaCatastrófico","Extremo",IF(X431="MediaLeve","Moderado",IF(X431="MediaMenor","Moderado",IF(X431="MediaModerado","Moderado",IF(X431="MediaMayor","Alto",IF(X431="MediaCatastrófico","Extremo",IF(X431="BajaLeve","Bajo",IF(X431="BajaMenor","Moderado",IF(X431="BajaModerado","Moderado",IF(X431="BajaMayor","Alto",IF(X431="BajaCatastrófico","Extremo",IF(X431="Muy BajaLeve","Bajo",IF(X431="Muy BajaMenor","Bajo",IF(X431="Muy BajaModerado","Moderado",IF(X431="Muy BajaMayor","Alto",IF(X431="Muy BajaCatastrófico","Extremo","")))))))))))))))))))))))))</f>
        <v>Moderado</v>
      </c>
      <c r="Z431" s="58">
        <v>1</v>
      </c>
      <c r="AA431" s="395" t="s">
        <v>1542</v>
      </c>
      <c r="AB431" s="381" t="s">
        <v>170</v>
      </c>
      <c r="AC431" s="395" t="s">
        <v>1543</v>
      </c>
      <c r="AD431" s="382" t="str">
        <f t="shared" si="40"/>
        <v>Probabilidad</v>
      </c>
      <c r="AE431" s="381" t="s">
        <v>64</v>
      </c>
      <c r="AF431" s="301">
        <f t="shared" si="41"/>
        <v>0.25</v>
      </c>
      <c r="AG431" s="381" t="s">
        <v>77</v>
      </c>
      <c r="AH431" s="301">
        <f t="shared" si="42"/>
        <v>0.15</v>
      </c>
      <c r="AI431" s="300">
        <f t="shared" si="43"/>
        <v>0.4</v>
      </c>
      <c r="AJ431" s="59">
        <f>IFERROR(IF(AD431="Probabilidad",(Q431-(+Q431*AI431)),IF(AD431="Impacto",Q431,"")),"")</f>
        <v>0.24</v>
      </c>
      <c r="AK431" s="59">
        <f>IFERROR(IF(AD431="Impacto",(W431-(+W431*AI431)),IF(AD431="Probabilidad",W431,"")),"")</f>
        <v>0.4</v>
      </c>
      <c r="AL431" s="19" t="s">
        <v>66</v>
      </c>
      <c r="AM431" s="19" t="s">
        <v>67</v>
      </c>
      <c r="AN431" s="19" t="s">
        <v>81</v>
      </c>
      <c r="AO431" s="951">
        <f>Q431</f>
        <v>0.4</v>
      </c>
      <c r="AP431" s="951">
        <f>IF(AJ431="","",MIN(AJ431:AJ436))</f>
        <v>0.16799999999999998</v>
      </c>
      <c r="AQ431" s="967" t="str">
        <f>IFERROR(IF(AP431="","",IF(AP431&lt;=0.2,"Muy Baja",IF(AP431&lt;=0.4,"Baja",IF(AP431&lt;=0.6,"Media",IF(AP431&lt;=0.8,"Alta","Muy Alta"))))),"")</f>
        <v>Muy Baja</v>
      </c>
      <c r="AR431" s="951">
        <f>W431</f>
        <v>0.4</v>
      </c>
      <c r="AS431" s="951">
        <f>IF(AK431="","",MIN(AK431:AK436))</f>
        <v>0.30000000000000004</v>
      </c>
      <c r="AT431" s="967" t="str">
        <f>IFERROR(IF(AS431="","",IF(AS431&lt;=0.2,"Leve",IF(AS431&lt;=0.4,"Menor",IF(AS431&lt;=0.6,"Moderado",IF(AS431&lt;=0.8,"Mayor","Catastrófico"))))),"")</f>
        <v>Menor</v>
      </c>
      <c r="AU431" s="967" t="str">
        <f>Y431</f>
        <v>Moderado</v>
      </c>
      <c r="AV431" s="967" t="str">
        <f>IFERROR(IF(OR(AND(AQ431="Muy Baja",AT431="Leve"),AND(AQ431="Muy Baja",AT431="Menor"),AND(AQ431="Baja",AT431="Leve")),"Bajo",IF(OR(AND(AQ431="Muy baja",AT431="Moderado"),AND(AQ431="Baja",AT431="Menor"),AND(AQ431="Baja",AT431="Moderado"),AND(AQ431="Media",AT431="Leve"),AND(AQ431="Media",AT431="Menor"),AND(AQ431="Media",AT431="Moderado"),AND(AQ431="Alta",AT431="Leve"),AND(AQ431="Alta",AT431="Menor")),"Moderado",IF(OR(AND(AQ431="Muy Baja",AT431="Mayor"),AND(AQ431="Baja",AT431="Mayor"),AND(AQ431="Media",AT431="Mayor"),AND(AQ431="Alta",AT431="Moderado"),AND(AQ431="Alta",AT431="Mayor"),AND(AQ431="Muy Alta",AT431="Leve"),AND(AQ431="Muy Alta",AT431="Menor"),AND(AQ431="Muy Alta",AT431="Moderado"),AND(AQ431="Muy Alta",AT431="Mayor")),"Alto",IF(OR(AND(AQ431="Muy Baja",AT431="Catastrófico"),AND(AQ431="Baja",AT431="Catastrófico"),AND(AQ431="Media",AT431="Catastrófico"),AND(AQ431="Alta",AT431="Catastrófico"),AND(AQ431="Muy Alta",AT431="Catastrófico")),"Extremo","")))),"")</f>
        <v>Bajo</v>
      </c>
      <c r="AW431" s="802" t="s">
        <v>82</v>
      </c>
      <c r="AX431" s="804"/>
      <c r="AY431" s="804"/>
      <c r="AZ431" s="804"/>
      <c r="BA431" s="804"/>
      <c r="BB431" s="1136"/>
      <c r="BC431" s="851"/>
      <c r="BD431" s="851"/>
      <c r="BE431" s="1019"/>
      <c r="BF431" s="1019"/>
      <c r="BG431" s="1019"/>
      <c r="BH431" s="1019"/>
      <c r="BI431" s="1019"/>
      <c r="BJ431" s="804"/>
      <c r="BK431" s="804"/>
      <c r="BL431" s="1179"/>
    </row>
    <row r="432" spans="1:64" ht="71.25" thickBot="1" x14ac:dyDescent="0.3">
      <c r="A432" s="1181"/>
      <c r="B432" s="1183"/>
      <c r="C432" s="1062"/>
      <c r="D432" s="1013"/>
      <c r="E432" s="946"/>
      <c r="F432" s="1016"/>
      <c r="G432" s="805"/>
      <c r="H432" s="803"/>
      <c r="I432" s="952"/>
      <c r="J432" s="1068"/>
      <c r="K432" s="1002"/>
      <c r="L432" s="805"/>
      <c r="M432" s="805"/>
      <c r="N432" s="1185"/>
      <c r="O432" s="1189"/>
      <c r="P432" s="803"/>
      <c r="Q432" s="955"/>
      <c r="R432" s="803"/>
      <c r="S432" s="955"/>
      <c r="T432" s="803"/>
      <c r="U432" s="955"/>
      <c r="V432" s="958"/>
      <c r="W432" s="955"/>
      <c r="X432" s="955"/>
      <c r="Y432" s="968"/>
      <c r="Z432" s="68">
        <v>2</v>
      </c>
      <c r="AA432" s="385" t="s">
        <v>1544</v>
      </c>
      <c r="AB432" s="383" t="s">
        <v>170</v>
      </c>
      <c r="AC432" s="395" t="s">
        <v>1543</v>
      </c>
      <c r="AD432" s="384" t="str">
        <f t="shared" si="40"/>
        <v>Probabilidad</v>
      </c>
      <c r="AE432" s="383" t="s">
        <v>75</v>
      </c>
      <c r="AF432" s="302">
        <f t="shared" si="41"/>
        <v>0.15</v>
      </c>
      <c r="AG432" s="383" t="s">
        <v>903</v>
      </c>
      <c r="AH432" s="302">
        <f t="shared" si="42"/>
        <v>0.15</v>
      </c>
      <c r="AI432" s="315">
        <f t="shared" si="43"/>
        <v>0.3</v>
      </c>
      <c r="AJ432" s="69">
        <f>IFERROR(IF(AND(AD431="Probabilidad",AD432="Probabilidad"),(AJ431-(+AJ431*AI432)),IF(AD432="Probabilidad",(Q431-(+Q431*AI432)),IF(AD432="Impacto",AJ431,""))),"")</f>
        <v>0.16799999999999998</v>
      </c>
      <c r="AK432" s="69">
        <f>IFERROR(IF(AND(AD431="Impacto",AD432="Impacto"),(AK431-(+AK431*AI432)),IF(AD432="Impacto",(W431-(W431*AI432)),IF(AD432="Probabilidad",AK431,""))),"")</f>
        <v>0.4</v>
      </c>
      <c r="AL432" s="19" t="s">
        <v>66</v>
      </c>
      <c r="AM432" s="19" t="s">
        <v>79</v>
      </c>
      <c r="AN432" s="19" t="s">
        <v>81</v>
      </c>
      <c r="AO432" s="952"/>
      <c r="AP432" s="952"/>
      <c r="AQ432" s="968"/>
      <c r="AR432" s="952"/>
      <c r="AS432" s="952"/>
      <c r="AT432" s="968"/>
      <c r="AU432" s="968"/>
      <c r="AV432" s="968"/>
      <c r="AW432" s="803"/>
      <c r="AX432" s="805"/>
      <c r="AY432" s="805"/>
      <c r="AZ432" s="805"/>
      <c r="BA432" s="805"/>
      <c r="BB432" s="1137"/>
      <c r="BC432" s="852"/>
      <c r="BD432" s="852"/>
      <c r="BE432" s="1020"/>
      <c r="BF432" s="1020"/>
      <c r="BG432" s="1020"/>
      <c r="BH432" s="1020"/>
      <c r="BI432" s="1020"/>
      <c r="BJ432" s="805"/>
      <c r="BK432" s="805"/>
      <c r="BL432" s="1026"/>
    </row>
    <row r="433" spans="1:64" ht="120" customHeight="1" x14ac:dyDescent="0.25">
      <c r="A433" s="1181"/>
      <c r="B433" s="1183"/>
      <c r="C433" s="1062"/>
      <c r="D433" s="1013"/>
      <c r="E433" s="946"/>
      <c r="F433" s="1016"/>
      <c r="G433" s="805"/>
      <c r="H433" s="803"/>
      <c r="I433" s="952"/>
      <c r="J433" s="1068"/>
      <c r="K433" s="1002"/>
      <c r="L433" s="805"/>
      <c r="M433" s="805"/>
      <c r="N433" s="1185"/>
      <c r="O433" s="1189"/>
      <c r="P433" s="803"/>
      <c r="Q433" s="955"/>
      <c r="R433" s="803"/>
      <c r="S433" s="955"/>
      <c r="T433" s="803"/>
      <c r="U433" s="955"/>
      <c r="V433" s="958"/>
      <c r="W433" s="955"/>
      <c r="X433" s="955"/>
      <c r="Y433" s="968"/>
      <c r="Z433" s="68">
        <v>3</v>
      </c>
      <c r="AA433" s="385" t="s">
        <v>1545</v>
      </c>
      <c r="AB433" s="383" t="s">
        <v>170</v>
      </c>
      <c r="AC433" s="395" t="s">
        <v>1543</v>
      </c>
      <c r="AD433" s="384" t="str">
        <f t="shared" si="40"/>
        <v>Impacto</v>
      </c>
      <c r="AE433" s="383" t="s">
        <v>76</v>
      </c>
      <c r="AF433" s="302">
        <f t="shared" si="41"/>
        <v>0.1</v>
      </c>
      <c r="AG433" s="383" t="s">
        <v>903</v>
      </c>
      <c r="AH433" s="302">
        <f t="shared" si="42"/>
        <v>0.15</v>
      </c>
      <c r="AI433" s="315">
        <f t="shared" si="43"/>
        <v>0.25</v>
      </c>
      <c r="AJ433" s="69">
        <f>IFERROR(IF(AND(AD432="Probabilidad",AD433="Probabilidad"),(AJ432-(+AJ432*AI433)),IF(AND(AD432="Impacto",AD433="Probabilidad"),(AJ431-(+AJ431*AI433)),IF(AD433="Impacto",AJ432,""))),"")</f>
        <v>0.16799999999999998</v>
      </c>
      <c r="AK433" s="69">
        <f>IFERROR(IF(AND(AD432="Impacto",AD433="Impacto"),(AK432-(+AK432*AI433)),IF(AND(AD432="Probabilidad",AD433="Impacto"),(AK431-(+AK431*AI433)),IF(AD433="Probabilidad",AK432,""))),"")</f>
        <v>0.30000000000000004</v>
      </c>
      <c r="AL433" s="19" t="s">
        <v>66</v>
      </c>
      <c r="AM433" s="19" t="s">
        <v>79</v>
      </c>
      <c r="AN433" s="19" t="s">
        <v>81</v>
      </c>
      <c r="AO433" s="952"/>
      <c r="AP433" s="952"/>
      <c r="AQ433" s="968"/>
      <c r="AR433" s="952"/>
      <c r="AS433" s="952"/>
      <c r="AT433" s="968"/>
      <c r="AU433" s="968"/>
      <c r="AV433" s="968"/>
      <c r="AW433" s="803"/>
      <c r="AX433" s="805"/>
      <c r="AY433" s="805"/>
      <c r="AZ433" s="805"/>
      <c r="BA433" s="805"/>
      <c r="BB433" s="1137"/>
      <c r="BC433" s="852"/>
      <c r="BD433" s="852"/>
      <c r="BE433" s="1020"/>
      <c r="BF433" s="1020"/>
      <c r="BG433" s="1020"/>
      <c r="BH433" s="1020"/>
      <c r="BI433" s="1020"/>
      <c r="BJ433" s="805"/>
      <c r="BK433" s="805"/>
      <c r="BL433" s="1026"/>
    </row>
    <row r="434" spans="1:64" x14ac:dyDescent="0.25">
      <c r="A434" s="1181"/>
      <c r="B434" s="1183"/>
      <c r="C434" s="1062"/>
      <c r="D434" s="1013"/>
      <c r="E434" s="946"/>
      <c r="F434" s="1016"/>
      <c r="G434" s="805"/>
      <c r="H434" s="803"/>
      <c r="I434" s="952"/>
      <c r="J434" s="1068"/>
      <c r="K434" s="1002"/>
      <c r="L434" s="805"/>
      <c r="M434" s="805"/>
      <c r="N434" s="1185"/>
      <c r="O434" s="1189"/>
      <c r="P434" s="803"/>
      <c r="Q434" s="955"/>
      <c r="R434" s="803"/>
      <c r="S434" s="955"/>
      <c r="T434" s="803"/>
      <c r="U434" s="955"/>
      <c r="V434" s="958"/>
      <c r="W434" s="955"/>
      <c r="X434" s="955"/>
      <c r="Y434" s="968"/>
      <c r="Z434" s="68">
        <v>4</v>
      </c>
      <c r="AA434" s="385"/>
      <c r="AB434" s="383"/>
      <c r="AC434" s="385"/>
      <c r="AD434" s="384" t="str">
        <f t="shared" si="40"/>
        <v/>
      </c>
      <c r="AE434" s="383"/>
      <c r="AF434" s="302" t="str">
        <f t="shared" si="41"/>
        <v/>
      </c>
      <c r="AG434" s="383"/>
      <c r="AH434" s="302" t="str">
        <f t="shared" si="42"/>
        <v/>
      </c>
      <c r="AI434" s="315" t="str">
        <f t="shared" si="43"/>
        <v/>
      </c>
      <c r="AJ434" s="69" t="str">
        <f>IFERROR(IF(AND(AD433="Probabilidad",AD434="Probabilidad"),(AJ433-(+AJ433*AI434)),IF(AND(AD433="Impacto",AD434="Probabilidad"),(AJ432-(+AJ432*AI434)),IF(AD434="Impacto",AJ433,""))),"")</f>
        <v/>
      </c>
      <c r="AK434" s="69" t="str">
        <f>IFERROR(IF(AND(AD433="Impacto",AD434="Impacto"),(AK433-(+AK433*AI434)),IF(AND(AD433="Probabilidad",AD434="Impacto"),(AK432-(+AK432*AI434)),IF(AD434="Probabilidad",AK433,""))),"")</f>
        <v/>
      </c>
      <c r="AL434" s="19"/>
      <c r="AM434" s="19"/>
      <c r="AN434" s="19"/>
      <c r="AO434" s="952"/>
      <c r="AP434" s="952"/>
      <c r="AQ434" s="968"/>
      <c r="AR434" s="952"/>
      <c r="AS434" s="952"/>
      <c r="AT434" s="968"/>
      <c r="AU434" s="968"/>
      <c r="AV434" s="968"/>
      <c r="AW434" s="803"/>
      <c r="AX434" s="805"/>
      <c r="AY434" s="805"/>
      <c r="AZ434" s="805"/>
      <c r="BA434" s="805"/>
      <c r="BB434" s="1137"/>
      <c r="BC434" s="852"/>
      <c r="BD434" s="852"/>
      <c r="BE434" s="1020"/>
      <c r="BF434" s="1020"/>
      <c r="BG434" s="1020"/>
      <c r="BH434" s="1020"/>
      <c r="BI434" s="1020"/>
      <c r="BJ434" s="805"/>
      <c r="BK434" s="805"/>
      <c r="BL434" s="1026"/>
    </row>
    <row r="435" spans="1:64" x14ac:dyDescent="0.25">
      <c r="A435" s="1181"/>
      <c r="B435" s="1183"/>
      <c r="C435" s="1062"/>
      <c r="D435" s="1013"/>
      <c r="E435" s="946"/>
      <c r="F435" s="1016"/>
      <c r="G435" s="805"/>
      <c r="H435" s="803"/>
      <c r="I435" s="952"/>
      <c r="J435" s="1068"/>
      <c r="K435" s="1002"/>
      <c r="L435" s="805"/>
      <c r="M435" s="805"/>
      <c r="N435" s="1185"/>
      <c r="O435" s="1189"/>
      <c r="P435" s="803"/>
      <c r="Q435" s="955"/>
      <c r="R435" s="803"/>
      <c r="S435" s="955"/>
      <c r="T435" s="803"/>
      <c r="U435" s="955"/>
      <c r="V435" s="958"/>
      <c r="W435" s="955"/>
      <c r="X435" s="955"/>
      <c r="Y435" s="968"/>
      <c r="Z435" s="68">
        <v>5</v>
      </c>
      <c r="AA435" s="385"/>
      <c r="AB435" s="383"/>
      <c r="AC435" s="385"/>
      <c r="AD435" s="384" t="str">
        <f t="shared" si="40"/>
        <v/>
      </c>
      <c r="AE435" s="383"/>
      <c r="AF435" s="302" t="str">
        <f t="shared" si="41"/>
        <v/>
      </c>
      <c r="AG435" s="383"/>
      <c r="AH435" s="302" t="str">
        <f t="shared" si="42"/>
        <v/>
      </c>
      <c r="AI435" s="315" t="str">
        <f t="shared" si="43"/>
        <v/>
      </c>
      <c r="AJ435" s="69" t="str">
        <f>IFERROR(IF(AND(AD434="Probabilidad",AD435="Probabilidad"),(AJ434-(+AJ434*AI435)),IF(AND(AD434="Impacto",AD435="Probabilidad"),(AJ433-(+AJ433*AI435)),IF(AD435="Impacto",AJ434,""))),"")</f>
        <v/>
      </c>
      <c r="AK435" s="69" t="str">
        <f>IFERROR(IF(AND(AD434="Impacto",AD435="Impacto"),(AK434-(+AK434*AI435)),IF(AND(AD434="Probabilidad",AD435="Impacto"),(AK433-(+AK433*AI435)),IF(AD435="Probabilidad",AK434,""))),"")</f>
        <v/>
      </c>
      <c r="AL435" s="19"/>
      <c r="AM435" s="19"/>
      <c r="AN435" s="19"/>
      <c r="AO435" s="952"/>
      <c r="AP435" s="952"/>
      <c r="AQ435" s="968"/>
      <c r="AR435" s="952"/>
      <c r="AS435" s="952"/>
      <c r="AT435" s="968"/>
      <c r="AU435" s="968"/>
      <c r="AV435" s="968"/>
      <c r="AW435" s="803"/>
      <c r="AX435" s="805"/>
      <c r="AY435" s="805"/>
      <c r="AZ435" s="805"/>
      <c r="BA435" s="805"/>
      <c r="BB435" s="1137"/>
      <c r="BC435" s="852"/>
      <c r="BD435" s="852"/>
      <c r="BE435" s="1020"/>
      <c r="BF435" s="1020"/>
      <c r="BG435" s="1020"/>
      <c r="BH435" s="1020"/>
      <c r="BI435" s="1020"/>
      <c r="BJ435" s="805"/>
      <c r="BK435" s="805"/>
      <c r="BL435" s="1026"/>
    </row>
    <row r="436" spans="1:64" ht="15.75" thickBot="1" x14ac:dyDescent="0.3">
      <c r="A436" s="1181"/>
      <c r="B436" s="1183"/>
      <c r="C436" s="1062"/>
      <c r="D436" s="1014"/>
      <c r="E436" s="947"/>
      <c r="F436" s="1017"/>
      <c r="G436" s="806"/>
      <c r="H436" s="847"/>
      <c r="I436" s="953"/>
      <c r="J436" s="1069"/>
      <c r="K436" s="1003"/>
      <c r="L436" s="806"/>
      <c r="M436" s="806"/>
      <c r="N436" s="1186"/>
      <c r="O436" s="1190"/>
      <c r="P436" s="847"/>
      <c r="Q436" s="956"/>
      <c r="R436" s="847"/>
      <c r="S436" s="956"/>
      <c r="T436" s="847"/>
      <c r="U436" s="956"/>
      <c r="V436" s="959"/>
      <c r="W436" s="956"/>
      <c r="X436" s="956"/>
      <c r="Y436" s="969"/>
      <c r="Z436" s="60">
        <v>6</v>
      </c>
      <c r="AA436" s="387"/>
      <c r="AB436" s="388"/>
      <c r="AC436" s="387"/>
      <c r="AD436" s="391" t="str">
        <f t="shared" si="40"/>
        <v/>
      </c>
      <c r="AE436" s="388"/>
      <c r="AF436" s="303" t="str">
        <f t="shared" si="41"/>
        <v/>
      </c>
      <c r="AG436" s="388"/>
      <c r="AH436" s="303" t="str">
        <f t="shared" si="42"/>
        <v/>
      </c>
      <c r="AI436" s="61" t="str">
        <f t="shared" si="43"/>
        <v/>
      </c>
      <c r="AJ436" s="63" t="str">
        <f>IFERROR(IF(AND(AD435="Probabilidad",AD436="Probabilidad"),(AJ435-(+AJ435*AI436)),IF(AND(AD435="Impacto",AD436="Probabilidad"),(AJ434-(+AJ434*AI436)),IF(AD436="Impacto",AJ435,""))),"")</f>
        <v/>
      </c>
      <c r="AK436" s="63" t="str">
        <f>IFERROR(IF(AND(AD435="Impacto",AD436="Impacto"),(AK435-(+AK435*AI436)),IF(AND(AD435="Probabilidad",AD436="Impacto"),(AK434-(+AK434*AI436)),IF(AD436="Probabilidad",AK435,""))),"")</f>
        <v/>
      </c>
      <c r="AL436" s="20"/>
      <c r="AM436" s="20"/>
      <c r="AN436" s="20"/>
      <c r="AO436" s="953"/>
      <c r="AP436" s="953"/>
      <c r="AQ436" s="969"/>
      <c r="AR436" s="953"/>
      <c r="AS436" s="953"/>
      <c r="AT436" s="969"/>
      <c r="AU436" s="969"/>
      <c r="AV436" s="969"/>
      <c r="AW436" s="847"/>
      <c r="AX436" s="806"/>
      <c r="AY436" s="806"/>
      <c r="AZ436" s="806"/>
      <c r="BA436" s="806"/>
      <c r="BB436" s="1138"/>
      <c r="BC436" s="960"/>
      <c r="BD436" s="960"/>
      <c r="BE436" s="1021"/>
      <c r="BF436" s="1021"/>
      <c r="BG436" s="1021"/>
      <c r="BH436" s="1021"/>
      <c r="BI436" s="1021"/>
      <c r="BJ436" s="806"/>
      <c r="BK436" s="806"/>
      <c r="BL436" s="1027"/>
    </row>
    <row r="437" spans="1:64" ht="76.5" customHeight="1" thickBot="1" x14ac:dyDescent="0.3">
      <c r="A437" s="1181"/>
      <c r="B437" s="1183"/>
      <c r="C437" s="1062"/>
      <c r="D437" s="1012" t="s">
        <v>840</v>
      </c>
      <c r="E437" s="945" t="s">
        <v>128</v>
      </c>
      <c r="F437" s="1015">
        <v>28</v>
      </c>
      <c r="G437" s="804" t="s">
        <v>1540</v>
      </c>
      <c r="H437" s="802" t="s">
        <v>99</v>
      </c>
      <c r="I437" s="1018" t="s">
        <v>1725</v>
      </c>
      <c r="J437" s="1067" t="s">
        <v>16</v>
      </c>
      <c r="K437" s="1001" t="str">
        <f>CONCATENATE(" *",[27]Árbol_G!C739," *",[27]Árbol_G!E739," *",[27]Árbol_G!G739)</f>
        <v xml:space="preserve"> * * *</v>
      </c>
      <c r="L437" s="804" t="s">
        <v>1546</v>
      </c>
      <c r="M437" s="804" t="s">
        <v>1547</v>
      </c>
      <c r="N437" s="1202"/>
      <c r="O437" s="1203"/>
      <c r="P437" s="802" t="s">
        <v>71</v>
      </c>
      <c r="Q437" s="954">
        <f>IF(P437="Muy Alta",100%,IF(P437="Alta",80%,IF(P437="Media",60%,IF(P437="Baja",40%,IF(P437="Muy Baja",20%,"")))))</f>
        <v>0.4</v>
      </c>
      <c r="R437" s="802" t="s">
        <v>74</v>
      </c>
      <c r="S437" s="954">
        <f>IF(R437="Catastrófico",100%,IF(R437="Mayor",80%,IF(R437="Moderado",60%,IF(R437="Menor",40%,IF(R437="Leve",20%,"")))))</f>
        <v>0.2</v>
      </c>
      <c r="T437" s="802" t="s">
        <v>11</v>
      </c>
      <c r="U437" s="954">
        <f>IF(T437="Catastrófico",100%,IF(T437="Mayor",80%,IF(T437="Moderado",60%,IF(T437="Menor",40%,IF(T437="Leve",20%,"")))))</f>
        <v>0.8</v>
      </c>
      <c r="V437" s="957" t="str">
        <f>IF(W437=100%,"Catastrófico",IF(W437=80%,"Mayor",IF(W437=60%,"Moderado",IF(W437=40%,"Menor",IF(W437=20%,"Leve","")))))</f>
        <v>Mayor</v>
      </c>
      <c r="W437" s="954">
        <f>IF(AND(S437="",U437=""),"",MAX(S437,U437))</f>
        <v>0.8</v>
      </c>
      <c r="X437" s="954" t="str">
        <f>CONCATENATE(P437,V437)</f>
        <v>BajaMayor</v>
      </c>
      <c r="Y437" s="967" t="str">
        <f>IF(X437="Muy AltaLeve","Alto",IF(X437="Muy AltaMenor","Alto",IF(X437="Muy AltaModerado","Alto",IF(X437="Muy AltaMayor","Alto",IF(X437="Muy AltaCatastrófico","Extremo",IF(X437="AltaLeve","Moderado",IF(X437="AltaMenor","Moderado",IF(X437="AltaModerado","Alto",IF(X437="AltaMayor","Alto",IF(X437="AltaCatastrófico","Extremo",IF(X437="MediaLeve","Moderado",IF(X437="MediaMenor","Moderado",IF(X437="MediaModerado","Moderado",IF(X437="MediaMayor","Alto",IF(X437="MediaCatastrófico","Extremo",IF(X437="BajaLeve","Bajo",IF(X437="BajaMenor","Moderado",IF(X437="BajaModerado","Moderado",IF(X437="BajaMayor","Alto",IF(X437="BajaCatastrófico","Extremo",IF(X437="Muy BajaLeve","Bajo",IF(X437="Muy BajaMenor","Bajo",IF(X437="Muy BajaModerado","Moderado",IF(X437="Muy BajaMayor","Alto",IF(X437="Muy BajaCatastrófico","Extremo","")))))))))))))))))))))))))</f>
        <v>Alto</v>
      </c>
      <c r="Z437" s="58">
        <v>1</v>
      </c>
      <c r="AA437" s="395" t="s">
        <v>1548</v>
      </c>
      <c r="AB437" s="381" t="s">
        <v>170</v>
      </c>
      <c r="AC437" s="395" t="s">
        <v>1543</v>
      </c>
      <c r="AD437" s="382" t="str">
        <f t="shared" si="40"/>
        <v>Probabilidad</v>
      </c>
      <c r="AE437" s="381" t="s">
        <v>64</v>
      </c>
      <c r="AF437" s="301">
        <f t="shared" si="41"/>
        <v>0.25</v>
      </c>
      <c r="AG437" s="381" t="s">
        <v>65</v>
      </c>
      <c r="AH437" s="301">
        <f t="shared" si="42"/>
        <v>0.25</v>
      </c>
      <c r="AI437" s="300">
        <f t="shared" si="43"/>
        <v>0.5</v>
      </c>
      <c r="AJ437" s="59">
        <f>IFERROR(IF(AD437="Probabilidad",(Q437-(+Q437*AI437)),IF(AD437="Impacto",Q437,"")),"")</f>
        <v>0.2</v>
      </c>
      <c r="AK437" s="59">
        <f>IFERROR(IF(AD437="Impacto",(W437-(+W437*AI437)),IF(AD437="Probabilidad",W437,"")),"")</f>
        <v>0.8</v>
      </c>
      <c r="AL437" s="19" t="s">
        <v>66</v>
      </c>
      <c r="AM437" s="19" t="s">
        <v>67</v>
      </c>
      <c r="AN437" s="19" t="s">
        <v>81</v>
      </c>
      <c r="AO437" s="951">
        <f>Q437</f>
        <v>0.4</v>
      </c>
      <c r="AP437" s="951">
        <f>IF(AJ437="","",MIN(AJ437:AJ442))</f>
        <v>0.12</v>
      </c>
      <c r="AQ437" s="967" t="str">
        <f>IFERROR(IF(AP437="","",IF(AP437&lt;=0.2,"Muy Baja",IF(AP437&lt;=0.4,"Baja",IF(AP437&lt;=0.6,"Media",IF(AP437&lt;=0.8,"Alta","Muy Alta"))))),"")</f>
        <v>Muy Baja</v>
      </c>
      <c r="AR437" s="951">
        <f>W437</f>
        <v>0.8</v>
      </c>
      <c r="AS437" s="951">
        <f>IF(AK437="","",MIN(AK437:AK442))</f>
        <v>0.60000000000000009</v>
      </c>
      <c r="AT437" s="967" t="str">
        <f>IFERROR(IF(AS437="","",IF(AS437&lt;=0.2,"Leve",IF(AS437&lt;=0.4,"Menor",IF(AS437&lt;=0.6,"Moderado",IF(AS437&lt;=0.8,"Mayor","Catastrófico"))))),"")</f>
        <v>Moderado</v>
      </c>
      <c r="AU437" s="967" t="str">
        <f>Y437</f>
        <v>Alto</v>
      </c>
      <c r="AV437" s="967" t="str">
        <f>IFERROR(IF(OR(AND(AQ437="Muy Baja",AT437="Leve"),AND(AQ437="Muy Baja",AT437="Menor"),AND(AQ437="Baja",AT437="Leve")),"Bajo",IF(OR(AND(AQ437="Muy baja",AT437="Moderado"),AND(AQ437="Baja",AT437="Menor"),AND(AQ437="Baja",AT437="Moderado"),AND(AQ437="Media",AT437="Leve"),AND(AQ437="Media",AT437="Menor"),AND(AQ437="Media",AT437="Moderado"),AND(AQ437="Alta",AT437="Leve"),AND(AQ437="Alta",AT437="Menor")),"Moderado",IF(OR(AND(AQ437="Muy Baja",AT437="Mayor"),AND(AQ437="Baja",AT437="Mayor"),AND(AQ437="Media",AT437="Mayor"),AND(AQ437="Alta",AT437="Moderado"),AND(AQ437="Alta",AT437="Mayor"),AND(AQ437="Muy Alta",AT437="Leve"),AND(AQ437="Muy Alta",AT437="Menor"),AND(AQ437="Muy Alta",AT437="Moderado"),AND(AQ437="Muy Alta",AT437="Mayor")),"Alto",IF(OR(AND(AQ437="Muy Baja",AT437="Catastrófico"),AND(AQ437="Baja",AT437="Catastrófico"),AND(AQ437="Media",AT437="Catastrófico"),AND(AQ437="Alta",AT437="Catastrófico"),AND(AQ437="Muy Alta",AT437="Catastrófico")),"Extremo","")))),"")</f>
        <v>Moderado</v>
      </c>
      <c r="AW437" s="802" t="s">
        <v>167</v>
      </c>
      <c r="AX437" s="804" t="s">
        <v>1702</v>
      </c>
      <c r="AY437" s="804" t="s">
        <v>1684</v>
      </c>
      <c r="AZ437" s="804" t="s">
        <v>1161</v>
      </c>
      <c r="BA437" s="804" t="s">
        <v>1726</v>
      </c>
      <c r="BB437" s="1136" t="s">
        <v>1698</v>
      </c>
      <c r="BC437" s="855"/>
      <c r="BD437" s="855"/>
      <c r="BE437" s="1039"/>
      <c r="BF437" s="1039"/>
      <c r="BG437" s="1039"/>
      <c r="BH437" s="1039"/>
      <c r="BI437" s="1039"/>
      <c r="BJ437" s="861"/>
      <c r="BK437" s="855"/>
      <c r="BL437" s="1025"/>
    </row>
    <row r="438" spans="1:64" ht="71.25" thickBot="1" x14ac:dyDescent="0.3">
      <c r="A438" s="1181"/>
      <c r="B438" s="1183"/>
      <c r="C438" s="1062"/>
      <c r="D438" s="1013"/>
      <c r="E438" s="946"/>
      <c r="F438" s="1016"/>
      <c r="G438" s="805"/>
      <c r="H438" s="803"/>
      <c r="I438" s="952"/>
      <c r="J438" s="1068"/>
      <c r="K438" s="1002"/>
      <c r="L438" s="805"/>
      <c r="M438" s="805"/>
      <c r="N438" s="1185"/>
      <c r="O438" s="1189"/>
      <c r="P438" s="803"/>
      <c r="Q438" s="955"/>
      <c r="R438" s="803"/>
      <c r="S438" s="955"/>
      <c r="T438" s="803"/>
      <c r="U438" s="955"/>
      <c r="V438" s="958"/>
      <c r="W438" s="955"/>
      <c r="X438" s="955"/>
      <c r="Y438" s="968"/>
      <c r="Z438" s="68">
        <v>2</v>
      </c>
      <c r="AA438" s="385" t="s">
        <v>1549</v>
      </c>
      <c r="AB438" s="383" t="s">
        <v>170</v>
      </c>
      <c r="AC438" s="395" t="s">
        <v>1543</v>
      </c>
      <c r="AD438" s="384" t="str">
        <f t="shared" si="40"/>
        <v>Probabilidad</v>
      </c>
      <c r="AE438" s="383" t="s">
        <v>64</v>
      </c>
      <c r="AF438" s="302">
        <f t="shared" si="41"/>
        <v>0.25</v>
      </c>
      <c r="AG438" s="381" t="s">
        <v>77</v>
      </c>
      <c r="AH438" s="302">
        <f t="shared" si="42"/>
        <v>0.15</v>
      </c>
      <c r="AI438" s="315">
        <f t="shared" si="43"/>
        <v>0.4</v>
      </c>
      <c r="AJ438" s="69">
        <f>IFERROR(IF(AND(AD437="Probabilidad",AD438="Probabilidad"),(AJ437-(+AJ437*AI438)),IF(AD438="Probabilidad",(Q437-(+Q437*AI438)),IF(AD438="Impacto",AJ437,""))),"")</f>
        <v>0.12</v>
      </c>
      <c r="AK438" s="69">
        <f>IFERROR(IF(AND(AD437="Impacto",AD438="Impacto"),(AK437-(+AK437*AI438)),IF(AD438="Impacto",(W437-(W437*AI438)),IF(AD438="Probabilidad",AK437,""))),"")</f>
        <v>0.8</v>
      </c>
      <c r="AL438" s="19" t="s">
        <v>66</v>
      </c>
      <c r="AM438" s="19" t="s">
        <v>67</v>
      </c>
      <c r="AN438" s="19" t="s">
        <v>81</v>
      </c>
      <c r="AO438" s="952"/>
      <c r="AP438" s="952"/>
      <c r="AQ438" s="968"/>
      <c r="AR438" s="952"/>
      <c r="AS438" s="952"/>
      <c r="AT438" s="968"/>
      <c r="AU438" s="968"/>
      <c r="AV438" s="968"/>
      <c r="AW438" s="803"/>
      <c r="AX438" s="805"/>
      <c r="AY438" s="805"/>
      <c r="AZ438" s="805"/>
      <c r="BA438" s="805"/>
      <c r="BB438" s="1137"/>
      <c r="BC438" s="852"/>
      <c r="BD438" s="852"/>
      <c r="BE438" s="1020"/>
      <c r="BF438" s="1020"/>
      <c r="BG438" s="1020"/>
      <c r="BH438" s="1020"/>
      <c r="BI438" s="1020"/>
      <c r="BJ438" s="805"/>
      <c r="BK438" s="852"/>
      <c r="BL438" s="1026"/>
    </row>
    <row r="439" spans="1:64" ht="70.5" x14ac:dyDescent="0.25">
      <c r="A439" s="1181"/>
      <c r="B439" s="1183"/>
      <c r="C439" s="1062"/>
      <c r="D439" s="1013"/>
      <c r="E439" s="946"/>
      <c r="F439" s="1016"/>
      <c r="G439" s="805"/>
      <c r="H439" s="803"/>
      <c r="I439" s="952"/>
      <c r="J439" s="1068"/>
      <c r="K439" s="1002"/>
      <c r="L439" s="805"/>
      <c r="M439" s="805"/>
      <c r="N439" s="1185"/>
      <c r="O439" s="1189"/>
      <c r="P439" s="803"/>
      <c r="Q439" s="955"/>
      <c r="R439" s="803"/>
      <c r="S439" s="955"/>
      <c r="T439" s="803"/>
      <c r="U439" s="955"/>
      <c r="V439" s="958"/>
      <c r="W439" s="955"/>
      <c r="X439" s="955"/>
      <c r="Y439" s="968"/>
      <c r="Z439" s="68">
        <v>3</v>
      </c>
      <c r="AA439" s="385" t="s">
        <v>1550</v>
      </c>
      <c r="AB439" s="383" t="s">
        <v>170</v>
      </c>
      <c r="AC439" s="395" t="s">
        <v>1543</v>
      </c>
      <c r="AD439" s="384" t="str">
        <f t="shared" si="40"/>
        <v>Impacto</v>
      </c>
      <c r="AE439" s="383" t="s">
        <v>76</v>
      </c>
      <c r="AF439" s="302">
        <f t="shared" si="41"/>
        <v>0.1</v>
      </c>
      <c r="AG439" s="381" t="s">
        <v>77</v>
      </c>
      <c r="AH439" s="302">
        <f t="shared" si="42"/>
        <v>0.15</v>
      </c>
      <c r="AI439" s="315">
        <f t="shared" si="43"/>
        <v>0.25</v>
      </c>
      <c r="AJ439" s="69">
        <f>IFERROR(IF(AND(AD438="Probabilidad",AD439="Probabilidad"),(AJ438-(+AJ438*AI439)),IF(AND(AD438="Impacto",AD439="Probabilidad"),(AJ437-(+AJ437*AI439)),IF(AD439="Impacto",AJ438,""))),"")</f>
        <v>0.12</v>
      </c>
      <c r="AK439" s="69">
        <f>IFERROR(IF(AND(AD438="Impacto",AD439="Impacto"),(AK438-(+AK438*AI439)),IF(AND(AD438="Probabilidad",AD439="Impacto"),(AK437-(+AK437*AI439)),IF(AD439="Probabilidad",AK438,""))),"")</f>
        <v>0.60000000000000009</v>
      </c>
      <c r="AL439" s="19" t="s">
        <v>66</v>
      </c>
      <c r="AM439" s="19" t="s">
        <v>79</v>
      </c>
      <c r="AN439" s="19" t="s">
        <v>81</v>
      </c>
      <c r="AO439" s="952"/>
      <c r="AP439" s="952"/>
      <c r="AQ439" s="968"/>
      <c r="AR439" s="952"/>
      <c r="AS439" s="952"/>
      <c r="AT439" s="968"/>
      <c r="AU439" s="968"/>
      <c r="AV439" s="968"/>
      <c r="AW439" s="803"/>
      <c r="AX439" s="805"/>
      <c r="AY439" s="805"/>
      <c r="AZ439" s="805"/>
      <c r="BA439" s="805"/>
      <c r="BB439" s="1137"/>
      <c r="BC439" s="852"/>
      <c r="BD439" s="852"/>
      <c r="BE439" s="1020"/>
      <c r="BF439" s="1020"/>
      <c r="BG439" s="1020"/>
      <c r="BH439" s="1020"/>
      <c r="BI439" s="1020"/>
      <c r="BJ439" s="805"/>
      <c r="BK439" s="852"/>
      <c r="BL439" s="1026"/>
    </row>
    <row r="440" spans="1:64" ht="49.5" customHeight="1" x14ac:dyDescent="0.25">
      <c r="A440" s="1181"/>
      <c r="B440" s="1183"/>
      <c r="C440" s="1062"/>
      <c r="D440" s="1013"/>
      <c r="E440" s="946"/>
      <c r="F440" s="1016"/>
      <c r="G440" s="805"/>
      <c r="H440" s="803"/>
      <c r="I440" s="952"/>
      <c r="J440" s="1068"/>
      <c r="K440" s="1002"/>
      <c r="L440" s="805"/>
      <c r="M440" s="805"/>
      <c r="N440" s="1185"/>
      <c r="O440" s="1189"/>
      <c r="P440" s="803"/>
      <c r="Q440" s="955"/>
      <c r="R440" s="803"/>
      <c r="S440" s="955"/>
      <c r="T440" s="803"/>
      <c r="U440" s="955"/>
      <c r="V440" s="958"/>
      <c r="W440" s="955"/>
      <c r="X440" s="955"/>
      <c r="Y440" s="968"/>
      <c r="Z440" s="68">
        <v>4</v>
      </c>
      <c r="AA440" s="385"/>
      <c r="AB440" s="383"/>
      <c r="AC440" s="385"/>
      <c r="AD440" s="384" t="str">
        <f t="shared" si="40"/>
        <v/>
      </c>
      <c r="AE440" s="383"/>
      <c r="AF440" s="302" t="str">
        <f t="shared" si="41"/>
        <v/>
      </c>
      <c r="AG440" s="383"/>
      <c r="AH440" s="302" t="str">
        <f t="shared" si="42"/>
        <v/>
      </c>
      <c r="AI440" s="315" t="str">
        <f t="shared" si="43"/>
        <v/>
      </c>
      <c r="AJ440" s="69" t="str">
        <f>IFERROR(IF(AND(AD439="Probabilidad",AD440="Probabilidad"),(AJ439-(+AJ439*AI440)),IF(AND(AD439="Impacto",AD440="Probabilidad"),(AJ438-(+AJ438*AI440)),IF(AD440="Impacto",AJ439,""))),"")</f>
        <v/>
      </c>
      <c r="AK440" s="69" t="str">
        <f>IFERROR(IF(AND(AD439="Impacto",AD440="Impacto"),(AK439-(+AK439*AI440)),IF(AND(AD439="Probabilidad",AD440="Impacto"),(AK438-(+AK438*AI440)),IF(AD440="Probabilidad",AK439,""))),"")</f>
        <v/>
      </c>
      <c r="AL440" s="19"/>
      <c r="AM440" s="19"/>
      <c r="AN440" s="19"/>
      <c r="AO440" s="952"/>
      <c r="AP440" s="952"/>
      <c r="AQ440" s="968"/>
      <c r="AR440" s="952"/>
      <c r="AS440" s="952"/>
      <c r="AT440" s="968"/>
      <c r="AU440" s="968"/>
      <c r="AV440" s="968"/>
      <c r="AW440" s="803"/>
      <c r="AX440" s="805"/>
      <c r="AY440" s="805"/>
      <c r="AZ440" s="805"/>
      <c r="BA440" s="805"/>
      <c r="BB440" s="1137"/>
      <c r="BC440" s="852"/>
      <c r="BD440" s="852"/>
      <c r="BE440" s="1020"/>
      <c r="BF440" s="1020"/>
      <c r="BG440" s="1020"/>
      <c r="BH440" s="1020"/>
      <c r="BI440" s="1020"/>
      <c r="BJ440" s="805"/>
      <c r="BK440" s="852"/>
      <c r="BL440" s="1026"/>
    </row>
    <row r="441" spans="1:64" ht="46.5" customHeight="1" x14ac:dyDescent="0.25">
      <c r="A441" s="1181"/>
      <c r="B441" s="1183"/>
      <c r="C441" s="1062"/>
      <c r="D441" s="1013"/>
      <c r="E441" s="946"/>
      <c r="F441" s="1016"/>
      <c r="G441" s="805"/>
      <c r="H441" s="803"/>
      <c r="I441" s="952"/>
      <c r="J441" s="1068"/>
      <c r="K441" s="1002"/>
      <c r="L441" s="805"/>
      <c r="M441" s="805"/>
      <c r="N441" s="1185"/>
      <c r="O441" s="1189"/>
      <c r="P441" s="803"/>
      <c r="Q441" s="955"/>
      <c r="R441" s="803"/>
      <c r="S441" s="955"/>
      <c r="T441" s="803"/>
      <c r="U441" s="955"/>
      <c r="V441" s="958"/>
      <c r="W441" s="955"/>
      <c r="X441" s="955"/>
      <c r="Y441" s="968"/>
      <c r="Z441" s="68">
        <v>5</v>
      </c>
      <c r="AA441" s="385"/>
      <c r="AB441" s="383"/>
      <c r="AC441" s="385"/>
      <c r="AD441" s="384" t="str">
        <f t="shared" si="40"/>
        <v/>
      </c>
      <c r="AE441" s="383"/>
      <c r="AF441" s="302" t="str">
        <f t="shared" si="41"/>
        <v/>
      </c>
      <c r="AG441" s="383"/>
      <c r="AH441" s="302" t="str">
        <f t="shared" si="42"/>
        <v/>
      </c>
      <c r="AI441" s="315" t="str">
        <f t="shared" si="43"/>
        <v/>
      </c>
      <c r="AJ441" s="69" t="str">
        <f>IFERROR(IF(AND(AD440="Probabilidad",AD441="Probabilidad"),(AJ440-(+AJ440*AI441)),IF(AND(AD440="Impacto",AD441="Probabilidad"),(AJ439-(+AJ439*AI441)),IF(AD441="Impacto",AJ440,""))),"")</f>
        <v/>
      </c>
      <c r="AK441" s="69" t="str">
        <f>IFERROR(IF(AND(AD440="Impacto",AD441="Impacto"),(AK440-(+AK440*AI441)),IF(AND(AD440="Probabilidad",AD441="Impacto"),(AK439-(+AK439*AI441)),IF(AD441="Probabilidad",AK440,""))),"")</f>
        <v/>
      </c>
      <c r="AL441" s="19"/>
      <c r="AM441" s="19"/>
      <c r="AN441" s="19"/>
      <c r="AO441" s="952"/>
      <c r="AP441" s="952"/>
      <c r="AQ441" s="968"/>
      <c r="AR441" s="952"/>
      <c r="AS441" s="952"/>
      <c r="AT441" s="968"/>
      <c r="AU441" s="968"/>
      <c r="AV441" s="968"/>
      <c r="AW441" s="803"/>
      <c r="AX441" s="805"/>
      <c r="AY441" s="805"/>
      <c r="AZ441" s="805"/>
      <c r="BA441" s="805"/>
      <c r="BB441" s="1137"/>
      <c r="BC441" s="852"/>
      <c r="BD441" s="852"/>
      <c r="BE441" s="1020"/>
      <c r="BF441" s="1020"/>
      <c r="BG441" s="1020"/>
      <c r="BH441" s="1020"/>
      <c r="BI441" s="1020"/>
      <c r="BJ441" s="805"/>
      <c r="BK441" s="852"/>
      <c r="BL441" s="1026"/>
    </row>
    <row r="442" spans="1:64" ht="44.25" customHeight="1" thickBot="1" x14ac:dyDescent="0.3">
      <c r="A442" s="1181"/>
      <c r="B442" s="1183"/>
      <c r="C442" s="1062"/>
      <c r="D442" s="1014"/>
      <c r="E442" s="947"/>
      <c r="F442" s="1017"/>
      <c r="G442" s="806"/>
      <c r="H442" s="847"/>
      <c r="I442" s="953"/>
      <c r="J442" s="1069"/>
      <c r="K442" s="1003"/>
      <c r="L442" s="806"/>
      <c r="M442" s="806"/>
      <c r="N442" s="1186"/>
      <c r="O442" s="1190"/>
      <c r="P442" s="847"/>
      <c r="Q442" s="956"/>
      <c r="R442" s="847"/>
      <c r="S442" s="956"/>
      <c r="T442" s="847"/>
      <c r="U442" s="956"/>
      <c r="V442" s="959"/>
      <c r="W442" s="956"/>
      <c r="X442" s="956"/>
      <c r="Y442" s="969"/>
      <c r="Z442" s="60">
        <v>6</v>
      </c>
      <c r="AA442" s="387"/>
      <c r="AB442" s="388"/>
      <c r="AC442" s="387"/>
      <c r="AD442" s="391" t="str">
        <f t="shared" si="40"/>
        <v/>
      </c>
      <c r="AE442" s="388"/>
      <c r="AF442" s="303" t="str">
        <f t="shared" si="41"/>
        <v/>
      </c>
      <c r="AG442" s="388"/>
      <c r="AH442" s="303" t="str">
        <f t="shared" si="42"/>
        <v/>
      </c>
      <c r="AI442" s="61" t="str">
        <f t="shared" si="43"/>
        <v/>
      </c>
      <c r="AJ442" s="63" t="str">
        <f>IFERROR(IF(AND(AD441="Probabilidad",AD442="Probabilidad"),(AJ441-(+AJ441*AI442)),IF(AND(AD441="Impacto",AD442="Probabilidad"),(AJ440-(+AJ440*AI442)),IF(AD442="Impacto",AJ441,""))),"")</f>
        <v/>
      </c>
      <c r="AK442" s="63" t="str">
        <f>IFERROR(IF(AND(AD441="Impacto",AD442="Impacto"),(AK441-(+AK441*AI442)),IF(AND(AD441="Probabilidad",AD442="Impacto"),(AK440-(+AK440*AI442)),IF(AD442="Probabilidad",AK441,""))),"")</f>
        <v/>
      </c>
      <c r="AL442" s="20"/>
      <c r="AM442" s="20"/>
      <c r="AN442" s="20"/>
      <c r="AO442" s="953"/>
      <c r="AP442" s="953"/>
      <c r="AQ442" s="969"/>
      <c r="AR442" s="953"/>
      <c r="AS442" s="953"/>
      <c r="AT442" s="969"/>
      <c r="AU442" s="969"/>
      <c r="AV442" s="969"/>
      <c r="AW442" s="847"/>
      <c r="AX442" s="806"/>
      <c r="AY442" s="806"/>
      <c r="AZ442" s="806"/>
      <c r="BA442" s="806"/>
      <c r="BB442" s="1138"/>
      <c r="BC442" s="960"/>
      <c r="BD442" s="960"/>
      <c r="BE442" s="1021"/>
      <c r="BF442" s="1021"/>
      <c r="BG442" s="1021"/>
      <c r="BH442" s="1021"/>
      <c r="BI442" s="1021"/>
      <c r="BJ442" s="806"/>
      <c r="BK442" s="960"/>
      <c r="BL442" s="1027"/>
    </row>
    <row r="443" spans="1:64" ht="225.75" customHeight="1" thickBot="1" x14ac:dyDescent="0.3">
      <c r="A443" s="1055" t="s">
        <v>110</v>
      </c>
      <c r="B443" s="1167" t="s">
        <v>92</v>
      </c>
      <c r="C443" s="1061" t="s">
        <v>1171</v>
      </c>
      <c r="D443" s="1204" t="s">
        <v>840</v>
      </c>
      <c r="E443" s="948" t="s">
        <v>132</v>
      </c>
      <c r="F443" s="1015">
        <v>1</v>
      </c>
      <c r="G443" s="804" t="s">
        <v>1172</v>
      </c>
      <c r="H443" s="804" t="s">
        <v>98</v>
      </c>
      <c r="I443" s="1213" t="s">
        <v>1222</v>
      </c>
      <c r="J443" s="1034" t="s">
        <v>16</v>
      </c>
      <c r="K443" s="1214" t="str">
        <f>CONCATENATE(" *",[28]Árbol_G!C447," *",[28]Árbol_G!E447," *",[28]Árbol_G!G447)</f>
        <v xml:space="preserve"> * * *</v>
      </c>
      <c r="L443" s="851" t="s">
        <v>1173</v>
      </c>
      <c r="M443" s="851" t="s">
        <v>1174</v>
      </c>
      <c r="N443" s="804"/>
      <c r="O443" s="970"/>
      <c r="P443" s="804" t="s">
        <v>72</v>
      </c>
      <c r="Q443" s="1207">
        <f>IF(P443="Muy Alta",100%,IF(P443="Alta",80%,IF(P443="Media",60%,IF(P443="Baja",40%,IF(P443="Muy Baja",20%,"")))))</f>
        <v>0.8</v>
      </c>
      <c r="R443" s="804" t="s">
        <v>74</v>
      </c>
      <c r="S443" s="1207">
        <f>IF(R443="Catastrófico",100%,IF(R443="Mayor",80%,IF(R443="Moderado",60%,IF(R443="Menor",40%,IF(R443="Leve",20%,"")))))</f>
        <v>0.2</v>
      </c>
      <c r="T443" s="804" t="s">
        <v>9</v>
      </c>
      <c r="U443" s="1207">
        <f>IF(T443="Catastrófico",100%,IF(T443="Mayor",80%,IF(T443="Moderado",60%,IF(T443="Menor",40%,IF(T443="Leve",20%,"")))))</f>
        <v>0.4</v>
      </c>
      <c r="V443" s="1210" t="str">
        <f>IF(W443=100%,"Catastrófico",IF(W443=80%,"Mayor",IF(W443=60%,"Moderado",IF(W443=40%,"Menor",IF(W443=20%,"Leve","")))))</f>
        <v>Menor</v>
      </c>
      <c r="W443" s="1207">
        <f>IF(AND(S443="",U443=""),"",MAX(S443,U443))</f>
        <v>0.4</v>
      </c>
      <c r="X443" s="1207" t="str">
        <f>CONCATENATE(P443,V443)</f>
        <v>AltaMenor</v>
      </c>
      <c r="Y443" s="1229" t="str">
        <f>IF(X443="Muy AltaLeve","Alto",IF(X443="Muy AltaMenor","Alto",IF(X443="Muy AltaModerado","Alto",IF(X443="Muy AltaMayor","Alto",IF(X443="Muy AltaCatastrófico","Extremo",IF(X443="AltaLeve","Moderado",IF(X443="AltaMenor","Moderado",IF(X443="AltaModerado","Alto",IF(X443="AltaMayor","Alto",IF(X443="AltaCatastrófico","Extremo",IF(X443="MediaLeve","Moderado",IF(X443="MediaMenor","Moderado",IF(X443="MediaModerado","Moderado",IF(X443="MediaMayor","Alto",IF(X443="MediaCatastrófico","Extremo",IF(X443="BajaLeve","Bajo",IF(X443="BajaMenor","Moderado",IF(X443="BajaModerado","Moderado",IF(X443="BajaMayor","Alto",IF(X443="BajaCatastrófico","Extremo",IF(X443="Muy BajaLeve","Bajo",IF(X443="Muy BajaMenor","Bajo",IF(X443="Muy BajaModerado","Moderado",IF(X443="Muy BajaMayor","Alto",IF(X443="Muy BajaCatastrófico","Extremo","")))))))))))))))))))))))))</f>
        <v>Moderado</v>
      </c>
      <c r="Z443" s="58">
        <v>1</v>
      </c>
      <c r="AA443" s="380" t="s">
        <v>900</v>
      </c>
      <c r="AB443" s="419" t="s">
        <v>170</v>
      </c>
      <c r="AC443" s="360" t="s">
        <v>1175</v>
      </c>
      <c r="AD443" s="420" t="str">
        <f>IF(OR(AE443="Preventivo",AE443="Detectivo"),"Probabilidad",IF(AE443="Correctivo","Impacto",""))</f>
        <v>Probabilidad</v>
      </c>
      <c r="AE443" s="419" t="s">
        <v>64</v>
      </c>
      <c r="AF443" s="312">
        <f>IF(AE443="","",IF(AE443="Preventivo",25%,IF(AE443="Detectivo",15%,IF(AE443="Correctivo",10%))))</f>
        <v>0.25</v>
      </c>
      <c r="AG443" s="419" t="s">
        <v>77</v>
      </c>
      <c r="AH443" s="312">
        <f>IF(AG443="Automático",25%,IF(AG443="Manual",15%,""))</f>
        <v>0.15</v>
      </c>
      <c r="AI443" s="311">
        <f>IF(OR(AF443="",AH443=""),"",AF443+AH443)</f>
        <v>0.4</v>
      </c>
      <c r="AJ443" s="106">
        <f>IFERROR(IF(AD443="Probabilidad",(Q443-(+Q443*AI443)),IF(AD443="Impacto",Q443,"")),"")</f>
        <v>0.48</v>
      </c>
      <c r="AK443" s="106">
        <f>IFERROR(IF(AD443="Impacto",(W443-(W443*AI443)),IF(AD443="Probabilidad",W443,"")),"")</f>
        <v>0.4</v>
      </c>
      <c r="AL443" s="107" t="s">
        <v>66</v>
      </c>
      <c r="AM443" s="107" t="s">
        <v>67</v>
      </c>
      <c r="AN443" s="107" t="s">
        <v>80</v>
      </c>
      <c r="AO443" s="1196">
        <f>Q443</f>
        <v>0.8</v>
      </c>
      <c r="AP443" s="1196">
        <f>IF(AJ443="","",MIN(AJ443:AJ448))</f>
        <v>0.23519999999999996</v>
      </c>
      <c r="AQ443" s="1225" t="str">
        <f>IFERROR(IF(AP443="","",IF(AP443&lt;=0.2,"Muy Baja",IF(AP443&lt;=0.4,"Baja",IF(AP443&lt;=0.6,"Media",IF(AP443&lt;=0.8,"Alta","Muy Alta"))))),"")</f>
        <v>Baja</v>
      </c>
      <c r="AR443" s="1196">
        <f>W443</f>
        <v>0.4</v>
      </c>
      <c r="AS443" s="1196">
        <f>IF(AK443="","",MIN(AK443:AK448))</f>
        <v>0.4</v>
      </c>
      <c r="AT443" s="1225" t="str">
        <f>IFERROR(IF(AS443="","",IF(AS443&lt;=0.2,"Leve",IF(AS443&lt;=0.4,"Menor",IF(AS443&lt;=0.6,"Moderado",IF(AS443&lt;=0.8,"Mayor","Catastrófico"))))),"")</f>
        <v>Menor</v>
      </c>
      <c r="AU443" s="1225" t="str">
        <f>Y443</f>
        <v>Moderado</v>
      </c>
      <c r="AV443" s="1225" t="str">
        <f>IFERROR(IF(OR(AND(AQ443="Muy Baja",AT443="Leve"),AND(AQ443="Muy Baja",AT443="Menor"),AND(AQ443="Baja",AT443="Leve")),"Bajo",IF(OR(AND(AQ443="Muy baja",AT443="Moderado"),AND(AQ443="Baja",AT443="Menor"),AND(AQ443="Baja",AT443="Moderado"),AND(AQ443="Media",AT443="Leve"),AND(AQ443="Media",AT443="Menor"),AND(AQ443="Media",AT443="Moderado"),AND(AQ443="Alta",AT443="Leve"),AND(AQ443="Alta",AT443="Menor")),"Moderado",IF(OR(AND(AQ443="Muy Baja",AT443="Mayor"),AND(AQ443="Baja",AT443="Mayor"),AND(AQ443="Media",AT443="Mayor"),AND(AQ443="Alta",AT443="Moderado"),AND(AQ443="Alta",AT443="Mayor"),AND(AQ443="Muy Alta",AT443="Leve"),AND(AQ443="Muy Alta",AT443="Menor"),AND(AQ443="Muy Alta",AT443="Moderado"),AND(AQ443="Muy Alta",AT443="Mayor")),"Alto",IF(OR(AND(AQ443="Muy Baja",AT443="Catastrófico"),AND(AQ443="Baja",AT443="Catastrófico"),AND(AQ443="Media",AT443="Catastrófico"),AND(AQ443="Alta",AT443="Catastrófico"),AND(AQ443="Muy Alta",AT443="Catastrófico")),"Extremo","")))),"")</f>
        <v>Moderado</v>
      </c>
      <c r="AW443" s="804" t="s">
        <v>167</v>
      </c>
      <c r="AX443" s="1228" t="s">
        <v>1727</v>
      </c>
      <c r="AY443" s="1000" t="s">
        <v>1728</v>
      </c>
      <c r="AZ443" s="1034" t="s">
        <v>1176</v>
      </c>
      <c r="BA443" s="1034" t="s">
        <v>1177</v>
      </c>
      <c r="BB443" s="1037">
        <v>45291</v>
      </c>
      <c r="BC443" s="988"/>
      <c r="BD443" s="855"/>
      <c r="BE443" s="855"/>
      <c r="BF443" s="855"/>
      <c r="BG443" s="1220"/>
      <c r="BH443" s="855"/>
      <c r="BI443" s="1221"/>
      <c r="BJ443" s="1224"/>
      <c r="BK443" s="861"/>
      <c r="BL443" s="861"/>
    </row>
    <row r="444" spans="1:64" ht="90.75" thickBot="1" x14ac:dyDescent="0.3">
      <c r="A444" s="1056"/>
      <c r="B444" s="1168"/>
      <c r="C444" s="1062"/>
      <c r="D444" s="1205"/>
      <c r="E444" s="949"/>
      <c r="F444" s="1016"/>
      <c r="G444" s="805"/>
      <c r="H444" s="805"/>
      <c r="I444" s="1197"/>
      <c r="J444" s="1035"/>
      <c r="K444" s="1215"/>
      <c r="L444" s="852"/>
      <c r="M444" s="852"/>
      <c r="N444" s="805"/>
      <c r="O444" s="971"/>
      <c r="P444" s="805"/>
      <c r="Q444" s="1208"/>
      <c r="R444" s="805"/>
      <c r="S444" s="1208"/>
      <c r="T444" s="805"/>
      <c r="U444" s="1208"/>
      <c r="V444" s="1211"/>
      <c r="W444" s="1208"/>
      <c r="X444" s="1208"/>
      <c r="Y444" s="1230"/>
      <c r="Z444" s="68">
        <v>2</v>
      </c>
      <c r="AA444" s="380" t="s">
        <v>905</v>
      </c>
      <c r="AB444" s="421" t="s">
        <v>170</v>
      </c>
      <c r="AC444" s="380" t="s">
        <v>1178</v>
      </c>
      <c r="AD444" s="422" t="str">
        <f t="shared" ref="AD444:AD507" si="44">IF(OR(AE444="Preventivo",AE444="Detectivo"),"Probabilidad",IF(AE444="Correctivo","Impacto",""))</f>
        <v>Probabilidad</v>
      </c>
      <c r="AE444" s="421" t="s">
        <v>75</v>
      </c>
      <c r="AF444" s="313">
        <f t="shared" ref="AF444:AF507" si="45">IF(AE444="","",IF(AE444="Preventivo",25%,IF(AE444="Detectivo",15%,IF(AE444="Correctivo",10%))))</f>
        <v>0.15</v>
      </c>
      <c r="AG444" s="421" t="s">
        <v>77</v>
      </c>
      <c r="AH444" s="313">
        <f t="shared" ref="AH444:AH507" si="46">IF(AG444="Automático",25%,IF(AG444="Manual",15%,""))</f>
        <v>0.15</v>
      </c>
      <c r="AI444" s="108">
        <f t="shared" ref="AI444:AI507" si="47">IF(OR(AF444="",AH444=""),"",AF444+AH444)</f>
        <v>0.3</v>
      </c>
      <c r="AJ444" s="109">
        <f>IFERROR(IF(AND(AD443="Probabilidad",AD444="Probabilidad"),(AJ443-(+AJ443*AI444)),IF(AD444="Probabilidad",(Q443-(+Q443*AI444)),IF(AD444="Impacto",AJ443,""))),"")</f>
        <v>0.33599999999999997</v>
      </c>
      <c r="AK444" s="109">
        <f>IFERROR(IF(AND(AD443="Impacto",AD444="Impacto"),(AK443-(+AK443*AI444)),IF(AD444="Impacto",(W443-(+W443*AI444)),IF(AD444="Probabilidad",AK443,""))),"")</f>
        <v>0.4</v>
      </c>
      <c r="AL444" s="107" t="s">
        <v>66</v>
      </c>
      <c r="AM444" s="107" t="s">
        <v>67</v>
      </c>
      <c r="AN444" s="107" t="s">
        <v>80</v>
      </c>
      <c r="AO444" s="1197"/>
      <c r="AP444" s="1197"/>
      <c r="AQ444" s="1226"/>
      <c r="AR444" s="1197"/>
      <c r="AS444" s="1197"/>
      <c r="AT444" s="1226"/>
      <c r="AU444" s="1226"/>
      <c r="AV444" s="1226"/>
      <c r="AW444" s="805"/>
      <c r="AX444" s="1222"/>
      <c r="AY444" s="1065"/>
      <c r="AZ444" s="1035"/>
      <c r="BA444" s="1035"/>
      <c r="BB444" s="1046"/>
      <c r="BC444" s="1222"/>
      <c r="BD444" s="852"/>
      <c r="BE444" s="852"/>
      <c r="BF444" s="852"/>
      <c r="BG444" s="1185"/>
      <c r="BH444" s="852"/>
      <c r="BI444" s="1222"/>
      <c r="BJ444" s="1065"/>
      <c r="BK444" s="805"/>
      <c r="BL444" s="805"/>
    </row>
    <row r="445" spans="1:64" ht="105" x14ac:dyDescent="0.25">
      <c r="A445" s="1056"/>
      <c r="B445" s="1168"/>
      <c r="C445" s="1062"/>
      <c r="D445" s="1205"/>
      <c r="E445" s="949"/>
      <c r="F445" s="1016"/>
      <c r="G445" s="805"/>
      <c r="H445" s="805"/>
      <c r="I445" s="1197"/>
      <c r="J445" s="1035"/>
      <c r="K445" s="1215"/>
      <c r="L445" s="852"/>
      <c r="M445" s="852"/>
      <c r="N445" s="805"/>
      <c r="O445" s="971"/>
      <c r="P445" s="805"/>
      <c r="Q445" s="1208"/>
      <c r="R445" s="805"/>
      <c r="S445" s="1208"/>
      <c r="T445" s="805"/>
      <c r="U445" s="1208"/>
      <c r="V445" s="1211"/>
      <c r="W445" s="1208"/>
      <c r="X445" s="1208"/>
      <c r="Y445" s="1230"/>
      <c r="Z445" s="68">
        <v>3</v>
      </c>
      <c r="AA445" s="380" t="s">
        <v>1179</v>
      </c>
      <c r="AB445" s="421" t="s">
        <v>165</v>
      </c>
      <c r="AC445" s="380" t="s">
        <v>1180</v>
      </c>
      <c r="AD445" s="422" t="str">
        <f t="shared" si="44"/>
        <v>Probabilidad</v>
      </c>
      <c r="AE445" s="421" t="s">
        <v>75</v>
      </c>
      <c r="AF445" s="313">
        <f t="shared" si="45"/>
        <v>0.15</v>
      </c>
      <c r="AG445" s="421" t="s">
        <v>77</v>
      </c>
      <c r="AH445" s="313">
        <f t="shared" si="46"/>
        <v>0.15</v>
      </c>
      <c r="AI445" s="108">
        <f t="shared" si="47"/>
        <v>0.3</v>
      </c>
      <c r="AJ445" s="109">
        <f>IFERROR(IF(AND(AD444="Probabilidad",AD445="Probabilidad"),(AJ444-(+AJ444*AI445)),IF(AND(AD444="Impacto",AD445="Probabilidad"),(AJ443-(+AJ443*AI445)),IF(AD445="Impacto",AJ444,""))),"")</f>
        <v>0.23519999999999996</v>
      </c>
      <c r="AK445" s="109">
        <f>IFERROR(IF(AND(AD444="Impacto",AD445="Impacto"),(AK444-(+AK444*AI445)),IF(AND(AD444="Probabilidad",AD445="Impacto"),(AK443-(+AK443*AI445)),IF(AD445="Probabilidad",AK444,""))),"")</f>
        <v>0.4</v>
      </c>
      <c r="AL445" s="107" t="s">
        <v>66</v>
      </c>
      <c r="AM445" s="107" t="s">
        <v>67</v>
      </c>
      <c r="AN445" s="107" t="s">
        <v>80</v>
      </c>
      <c r="AO445" s="1197"/>
      <c r="AP445" s="1197"/>
      <c r="AQ445" s="1226"/>
      <c r="AR445" s="1197"/>
      <c r="AS445" s="1197"/>
      <c r="AT445" s="1226"/>
      <c r="AU445" s="1226"/>
      <c r="AV445" s="1226"/>
      <c r="AW445" s="805"/>
      <c r="AX445" s="1222"/>
      <c r="AY445" s="1065"/>
      <c r="AZ445" s="1035"/>
      <c r="BA445" s="1035"/>
      <c r="BB445" s="1046"/>
      <c r="BC445" s="1222"/>
      <c r="BD445" s="852"/>
      <c r="BE445" s="852"/>
      <c r="BF445" s="852"/>
      <c r="BG445" s="1185"/>
      <c r="BH445" s="852"/>
      <c r="BI445" s="1222"/>
      <c r="BJ445" s="1065"/>
      <c r="BK445" s="805"/>
      <c r="BL445" s="805"/>
    </row>
    <row r="446" spans="1:64" x14ac:dyDescent="0.25">
      <c r="A446" s="1056"/>
      <c r="B446" s="1168"/>
      <c r="C446" s="1062"/>
      <c r="D446" s="1205"/>
      <c r="E446" s="949"/>
      <c r="F446" s="1016"/>
      <c r="G446" s="805"/>
      <c r="H446" s="805"/>
      <c r="I446" s="1197"/>
      <c r="J446" s="1035"/>
      <c r="K446" s="1215"/>
      <c r="L446" s="852"/>
      <c r="M446" s="852"/>
      <c r="N446" s="805"/>
      <c r="O446" s="971"/>
      <c r="P446" s="805"/>
      <c r="Q446" s="1208"/>
      <c r="R446" s="805"/>
      <c r="S446" s="1208"/>
      <c r="T446" s="805"/>
      <c r="U446" s="1208"/>
      <c r="V446" s="1211"/>
      <c r="W446" s="1208"/>
      <c r="X446" s="1208"/>
      <c r="Y446" s="1230"/>
      <c r="Z446" s="68">
        <v>4</v>
      </c>
      <c r="AA446" s="385"/>
      <c r="AB446" s="421"/>
      <c r="AC446" s="385"/>
      <c r="AD446" s="422" t="str">
        <f t="shared" si="44"/>
        <v/>
      </c>
      <c r="AE446" s="421"/>
      <c r="AF446" s="313" t="str">
        <f t="shared" si="45"/>
        <v/>
      </c>
      <c r="AG446" s="421"/>
      <c r="AH446" s="313" t="str">
        <f t="shared" si="46"/>
        <v/>
      </c>
      <c r="AI446" s="108" t="str">
        <f t="shared" si="47"/>
        <v/>
      </c>
      <c r="AJ446" s="109" t="str">
        <f>IFERROR(IF(AND(AD445="Probabilidad",AD446="Probabilidad"),(AJ445-(+AJ445*AI446)),IF(AND(AD445="Impacto",AD446="Probabilidad"),(AJ444-(+AJ444*AI446)),IF(AD446="Impacto",AJ445,""))),"")</f>
        <v/>
      </c>
      <c r="AK446" s="109" t="str">
        <f>IFERROR(IF(AND(AD445="Impacto",AD446="Impacto"),(AK445-(+AK445*AI446)),IF(AND(AD445="Probabilidad",AD446="Impacto"),(AK444-(+AK444*AI446)),IF(AD446="Probabilidad",AK445,""))),"")</f>
        <v/>
      </c>
      <c r="AL446" s="96"/>
      <c r="AM446" s="96"/>
      <c r="AN446" s="96"/>
      <c r="AO446" s="1197"/>
      <c r="AP446" s="1197"/>
      <c r="AQ446" s="1226"/>
      <c r="AR446" s="1197"/>
      <c r="AS446" s="1197"/>
      <c r="AT446" s="1226"/>
      <c r="AU446" s="1226"/>
      <c r="AV446" s="1226"/>
      <c r="AW446" s="805"/>
      <c r="AX446" s="1222"/>
      <c r="AY446" s="1065"/>
      <c r="AZ446" s="1035"/>
      <c r="BA446" s="1035"/>
      <c r="BB446" s="1046"/>
      <c r="BC446" s="1222"/>
      <c r="BD446" s="852"/>
      <c r="BE446" s="852"/>
      <c r="BF446" s="852"/>
      <c r="BG446" s="1185"/>
      <c r="BH446" s="852"/>
      <c r="BI446" s="1222"/>
      <c r="BJ446" s="1065"/>
      <c r="BK446" s="805"/>
      <c r="BL446" s="805"/>
    </row>
    <row r="447" spans="1:64" x14ac:dyDescent="0.25">
      <c r="A447" s="1056"/>
      <c r="B447" s="1168"/>
      <c r="C447" s="1062"/>
      <c r="D447" s="1205"/>
      <c r="E447" s="949"/>
      <c r="F447" s="1016"/>
      <c r="G447" s="805"/>
      <c r="H447" s="805"/>
      <c r="I447" s="1197"/>
      <c r="J447" s="1035"/>
      <c r="K447" s="1215"/>
      <c r="L447" s="852"/>
      <c r="M447" s="852"/>
      <c r="N447" s="805"/>
      <c r="O447" s="971"/>
      <c r="P447" s="805"/>
      <c r="Q447" s="1208"/>
      <c r="R447" s="805"/>
      <c r="S447" s="1208"/>
      <c r="T447" s="805"/>
      <c r="U447" s="1208"/>
      <c r="V447" s="1211"/>
      <c r="W447" s="1208"/>
      <c r="X447" s="1208"/>
      <c r="Y447" s="1230"/>
      <c r="Z447" s="68">
        <v>5</v>
      </c>
      <c r="AA447" s="309"/>
      <c r="AB447" s="421"/>
      <c r="AC447" s="385"/>
      <c r="AD447" s="422" t="str">
        <f t="shared" si="44"/>
        <v/>
      </c>
      <c r="AE447" s="421"/>
      <c r="AF447" s="313" t="str">
        <f t="shared" si="45"/>
        <v/>
      </c>
      <c r="AG447" s="421"/>
      <c r="AH447" s="313" t="str">
        <f t="shared" si="46"/>
        <v/>
      </c>
      <c r="AI447" s="108" t="str">
        <f t="shared" si="47"/>
        <v/>
      </c>
      <c r="AJ447" s="109" t="str">
        <f>IFERROR(IF(AND(AD446="Probabilidad",AD447="Probabilidad"),(AJ446-(+AJ446*AI447)),IF(AND(AD446="Impacto",AD447="Probabilidad"),(AJ445-(+AJ445*AI447)),IF(AD447="Impacto",AJ446,""))),"")</f>
        <v/>
      </c>
      <c r="AK447" s="109" t="str">
        <f>IFERROR(IF(AND(AD446="Impacto",AD447="Impacto"),(AK446-(+AK446*AI447)),IF(AND(AD446="Probabilidad",AD447="Impacto"),(AK445-(+AK445*AI447)),IF(AD447="Probabilidad",AK446,""))),"")</f>
        <v/>
      </c>
      <c r="AL447" s="96"/>
      <c r="AM447" s="96"/>
      <c r="AN447" s="96"/>
      <c r="AO447" s="1197"/>
      <c r="AP447" s="1197"/>
      <c r="AQ447" s="1226"/>
      <c r="AR447" s="1197"/>
      <c r="AS447" s="1197"/>
      <c r="AT447" s="1226"/>
      <c r="AU447" s="1226"/>
      <c r="AV447" s="1226"/>
      <c r="AW447" s="805"/>
      <c r="AX447" s="1222"/>
      <c r="AY447" s="1065"/>
      <c r="AZ447" s="1035"/>
      <c r="BA447" s="1035"/>
      <c r="BB447" s="1046"/>
      <c r="BC447" s="1222"/>
      <c r="BD447" s="852"/>
      <c r="BE447" s="852"/>
      <c r="BF447" s="852"/>
      <c r="BG447" s="1185"/>
      <c r="BH447" s="852"/>
      <c r="BI447" s="1222"/>
      <c r="BJ447" s="1065"/>
      <c r="BK447" s="805"/>
      <c r="BL447" s="805"/>
    </row>
    <row r="448" spans="1:64" ht="15.75" thickBot="1" x14ac:dyDescent="0.3">
      <c r="A448" s="1056"/>
      <c r="B448" s="1168"/>
      <c r="C448" s="1062"/>
      <c r="D448" s="1206"/>
      <c r="E448" s="950"/>
      <c r="F448" s="1017"/>
      <c r="G448" s="806"/>
      <c r="H448" s="806"/>
      <c r="I448" s="1198"/>
      <c r="J448" s="1036"/>
      <c r="K448" s="1216"/>
      <c r="L448" s="960"/>
      <c r="M448" s="960"/>
      <c r="N448" s="806"/>
      <c r="O448" s="972"/>
      <c r="P448" s="806"/>
      <c r="Q448" s="1209"/>
      <c r="R448" s="806"/>
      <c r="S448" s="1209"/>
      <c r="T448" s="806"/>
      <c r="U448" s="1209"/>
      <c r="V448" s="1212"/>
      <c r="W448" s="1209"/>
      <c r="X448" s="1209"/>
      <c r="Y448" s="1231"/>
      <c r="Z448" s="60">
        <v>6</v>
      </c>
      <c r="AA448" s="387"/>
      <c r="AB448" s="423"/>
      <c r="AC448" s="387"/>
      <c r="AD448" s="425" t="str">
        <f t="shared" si="44"/>
        <v/>
      </c>
      <c r="AE448" s="423"/>
      <c r="AF448" s="314" t="str">
        <f t="shared" si="45"/>
        <v/>
      </c>
      <c r="AG448" s="423"/>
      <c r="AH448" s="314" t="str">
        <f t="shared" si="46"/>
        <v/>
      </c>
      <c r="AI448" s="110" t="str">
        <f t="shared" si="47"/>
        <v/>
      </c>
      <c r="AJ448" s="109" t="str">
        <f>IFERROR(IF(AND(AD447="Probabilidad",AD448="Probabilidad"),(AJ447-(+AJ447*AI448)),IF(AND(AD447="Impacto",AD448="Probabilidad"),(AJ446-(+AJ446*AI448)),IF(AD448="Impacto",AJ447,""))),"")</f>
        <v/>
      </c>
      <c r="AK448" s="109" t="str">
        <f>IFERROR(IF(AND(AD447="Impacto",AD448="Impacto"),(AK447-(+AK447*AI448)),IF(AND(AD447="Probabilidad",AD448="Impacto"),(AK446-(+AK446*AI448)),IF(AD448="Probabilidad",AK447,""))),"")</f>
        <v/>
      </c>
      <c r="AL448" s="97"/>
      <c r="AM448" s="97"/>
      <c r="AN448" s="97"/>
      <c r="AO448" s="1198"/>
      <c r="AP448" s="1198"/>
      <c r="AQ448" s="1227"/>
      <c r="AR448" s="1198"/>
      <c r="AS448" s="1198"/>
      <c r="AT448" s="1227"/>
      <c r="AU448" s="1227"/>
      <c r="AV448" s="1227"/>
      <c r="AW448" s="806"/>
      <c r="AX448" s="1223"/>
      <c r="AY448" s="1066"/>
      <c r="AZ448" s="1036"/>
      <c r="BA448" s="1036"/>
      <c r="BB448" s="1047"/>
      <c r="BC448" s="1223"/>
      <c r="BD448" s="960"/>
      <c r="BE448" s="960"/>
      <c r="BF448" s="960"/>
      <c r="BG448" s="1186"/>
      <c r="BH448" s="960"/>
      <c r="BI448" s="1223"/>
      <c r="BJ448" s="1066"/>
      <c r="BK448" s="806"/>
      <c r="BL448" s="806"/>
    </row>
    <row r="449" spans="1:64" ht="70.5" customHeight="1" thickBot="1" x14ac:dyDescent="0.3">
      <c r="A449" s="1056"/>
      <c r="B449" s="1168"/>
      <c r="C449" s="1062"/>
      <c r="D449" s="1204" t="s">
        <v>840</v>
      </c>
      <c r="E449" s="948" t="s">
        <v>132</v>
      </c>
      <c r="F449" s="1015">
        <v>2</v>
      </c>
      <c r="G449" s="851" t="s">
        <v>1172</v>
      </c>
      <c r="H449" s="804" t="s">
        <v>99</v>
      </c>
      <c r="I449" s="1217" t="s">
        <v>1223</v>
      </c>
      <c r="J449" s="1034" t="s">
        <v>16</v>
      </c>
      <c r="K449" s="1214" t="str">
        <f>CONCATENATE(" *",[28]Árbol_G!C465," *",[28]Árbol_G!E465," *",[28]Árbol_G!G465)</f>
        <v xml:space="preserve"> * * *</v>
      </c>
      <c r="L449" s="851" t="s">
        <v>1181</v>
      </c>
      <c r="M449" s="851" t="s">
        <v>1182</v>
      </c>
      <c r="N449" s="961"/>
      <c r="O449" s="964"/>
      <c r="P449" s="804" t="s">
        <v>72</v>
      </c>
      <c r="Q449" s="1207">
        <f>IF(P449="Muy Alta",100%,IF(P449="Alta",80%,IF(P449="Media",60%,IF(P449="Baja",40%,IF(P449="Muy Baja",20%,"")))))</f>
        <v>0.8</v>
      </c>
      <c r="R449" s="804" t="s">
        <v>74</v>
      </c>
      <c r="S449" s="1207">
        <f>IF(R449="Catastrófico",100%,IF(R449="Mayor",80%,IF(R449="Moderado",60%,IF(R449="Menor",40%,IF(R449="Leve",20%,"")))))</f>
        <v>0.2</v>
      </c>
      <c r="T449" s="804" t="s">
        <v>74</v>
      </c>
      <c r="U449" s="1207">
        <f>IF(T449="Catastrófico",100%,IF(T449="Mayor",80%,IF(T449="Moderado",60%,IF(T449="Menor",40%,IF(T449="Leve",20%,"")))))</f>
        <v>0.2</v>
      </c>
      <c r="V449" s="1210" t="str">
        <f>IF(W449=100%,"Catastrófico",IF(W449=80%,"Mayor",IF(W449=60%,"Moderado",IF(W449=40%,"Menor",IF(W449=20%,"Leve","")))))</f>
        <v>Leve</v>
      </c>
      <c r="W449" s="1207">
        <f>IF(AND(S449="",U449=""),"",MAX(S449,U449))</f>
        <v>0.2</v>
      </c>
      <c r="X449" s="1207" t="str">
        <f>CONCATENATE(P449,V449)</f>
        <v>AltaLeve</v>
      </c>
      <c r="Y449" s="1225" t="str">
        <f>IF(X449="Muy AltaLeve","Alto",IF(X449="Muy AltaMenor","Alto",IF(X449="Muy AltaModerado","Alto",IF(X449="Muy AltaMayor","Alto",IF(X449="Muy AltaCatastrófico","Extremo",IF(X449="AltaLeve","Moderado",IF(X449="AltaMenor","Moderado",IF(X449="AltaModerado","Alto",IF(X449="AltaMayor","Alto",IF(X449="AltaCatastrófico","Extremo",IF(X449="MediaLeve","Moderado",IF(X449="MediaMenor","Moderado",IF(X449="MediaModerado","Moderado",IF(X449="MediaMayor","Alto",IF(X449="MediaCatastrófico","Extremo",IF(X449="BajaLeve","Bajo",IF(X449="BajaMenor","Moderado",IF(X449="BajaModerado","Moderado",IF(X449="BajaMayor","Alto",IF(X449="BajaCatastrófico","Extremo",IF(X449="Muy BajaLeve","Bajo",IF(X449="Muy BajaMenor","Bajo",IF(X449="Muy BajaModerado","Moderado",IF(X449="Muy BajaMayor","Alto",IF(X449="Muy BajaCatastrófico","Extremo","")))))))))))))))))))))))))</f>
        <v>Moderado</v>
      </c>
      <c r="Z449" s="58">
        <v>1</v>
      </c>
      <c r="AA449" s="426" t="s">
        <v>913</v>
      </c>
      <c r="AB449" s="419" t="s">
        <v>170</v>
      </c>
      <c r="AC449" s="380" t="s">
        <v>914</v>
      </c>
      <c r="AD449" s="420" t="str">
        <f t="shared" si="44"/>
        <v>Probabilidad</v>
      </c>
      <c r="AE449" s="419" t="s">
        <v>64</v>
      </c>
      <c r="AF449" s="312">
        <f t="shared" si="45"/>
        <v>0.25</v>
      </c>
      <c r="AG449" s="419" t="s">
        <v>77</v>
      </c>
      <c r="AH449" s="312">
        <f t="shared" si="46"/>
        <v>0.15</v>
      </c>
      <c r="AI449" s="311">
        <f t="shared" si="47"/>
        <v>0.4</v>
      </c>
      <c r="AJ449" s="106">
        <f>IFERROR(IF(AD449="Probabilidad",(Q449-(+Q449*AI449)),IF(AD449="Impacto",Q449,"")),"")</f>
        <v>0.48</v>
      </c>
      <c r="AK449" s="106">
        <f>IFERROR(IF(AD449="Impacto",(W449-(+W449*AI449)),IF(AD449="Probabilidad",W449,"")),"")</f>
        <v>0.2</v>
      </c>
      <c r="AL449" s="107" t="s">
        <v>1183</v>
      </c>
      <c r="AM449" s="107" t="s">
        <v>67</v>
      </c>
      <c r="AN449" s="107" t="s">
        <v>80</v>
      </c>
      <c r="AO449" s="1196">
        <f>Q449</f>
        <v>0.8</v>
      </c>
      <c r="AP449" s="1196">
        <f>IF(AJ449="","",MIN(AJ449:AJ454))</f>
        <v>0.12095999999999998</v>
      </c>
      <c r="AQ449" s="1225" t="str">
        <f>IFERROR(IF(AP449="","",IF(AP449&lt;=0.2,"Muy Baja",IF(AP449&lt;=0.4,"Baja",IF(AP449&lt;=0.6,"Media",IF(AP449&lt;=0.8,"Alta","Muy Alta"))))),"")</f>
        <v>Muy Baja</v>
      </c>
      <c r="AR449" s="1196">
        <f>W449</f>
        <v>0.2</v>
      </c>
      <c r="AS449" s="1196">
        <f>IF(AK449="","",MIN(AK449:AK454))</f>
        <v>0.11250000000000002</v>
      </c>
      <c r="AT449" s="1225" t="str">
        <f>IFERROR(IF(AS449="","",IF(AS449&lt;=0.2,"Leve",IF(AS449&lt;=0.4,"Menor",IF(AS449&lt;=0.6,"Moderado",IF(AS449&lt;=0.8,"Mayor","Catastrófico"))))),"")</f>
        <v>Leve</v>
      </c>
      <c r="AU449" s="1225" t="str">
        <f>Y449</f>
        <v>Moderado</v>
      </c>
      <c r="AV449" s="1225" t="str">
        <f>IFERROR(IF(OR(AND(AQ449="Muy Baja",AT449="Leve"),AND(AQ449="Muy Baja",AT449="Menor"),AND(AQ449="Baja",AT449="Leve")),"Bajo",IF(OR(AND(AQ449="Muy baja",AT449="Moderado"),AND(AQ449="Baja",AT449="Menor"),AND(AQ449="Baja",AT449="Moderado"),AND(AQ449="Media",AT449="Leve"),AND(AQ449="Media",AT449="Menor"),AND(AQ449="Media",AT449="Moderado"),AND(AQ449="Alta",AT449="Leve"),AND(AQ449="Alta",AT449="Menor")),"Moderado",IF(OR(AND(AQ449="Muy Baja",AT449="Mayor"),AND(AQ449="Baja",AT449="Mayor"),AND(AQ449="Media",AT449="Mayor"),AND(AQ449="Alta",AT449="Moderado"),AND(AQ449="Alta",AT449="Mayor"),AND(AQ449="Muy Alta",AT449="Leve"),AND(AQ449="Muy Alta",AT449="Menor"),AND(AQ449="Muy Alta",AT449="Moderado"),AND(AQ449="Muy Alta",AT449="Mayor")),"Alto",IF(OR(AND(AQ449="Muy Baja",AT449="Catastrófico"),AND(AQ449="Baja",AT449="Catastrófico"),AND(AQ449="Media",AT449="Catastrófico"),AND(AQ449="Alta",AT449="Catastrófico"),AND(AQ449="Muy Alta",AT449="Catastrófico")),"Extremo","")))),"")</f>
        <v>Bajo</v>
      </c>
      <c r="AW449" s="804" t="s">
        <v>82</v>
      </c>
      <c r="AX449" s="851"/>
      <c r="AY449" s="851"/>
      <c r="AZ449" s="851"/>
      <c r="BA449" s="851"/>
      <c r="BB449" s="1037"/>
      <c r="BC449" s="851"/>
      <c r="BD449" s="851"/>
      <c r="BE449" s="1019"/>
      <c r="BF449" s="1019"/>
      <c r="BG449" s="1019"/>
      <c r="BH449" s="1019"/>
      <c r="BI449" s="851"/>
      <c r="BJ449" s="804"/>
      <c r="BK449" s="804"/>
      <c r="BL449" s="804"/>
    </row>
    <row r="450" spans="1:64" ht="105.75" thickBot="1" x14ac:dyDescent="0.3">
      <c r="A450" s="1056"/>
      <c r="B450" s="1168"/>
      <c r="C450" s="1062"/>
      <c r="D450" s="1205"/>
      <c r="E450" s="949"/>
      <c r="F450" s="1016"/>
      <c r="G450" s="852"/>
      <c r="H450" s="805"/>
      <c r="I450" s="1218"/>
      <c r="J450" s="1035"/>
      <c r="K450" s="1215"/>
      <c r="L450" s="852"/>
      <c r="M450" s="852"/>
      <c r="N450" s="962"/>
      <c r="O450" s="965"/>
      <c r="P450" s="805"/>
      <c r="Q450" s="1208"/>
      <c r="R450" s="805"/>
      <c r="S450" s="1208"/>
      <c r="T450" s="805"/>
      <c r="U450" s="1208"/>
      <c r="V450" s="1211"/>
      <c r="W450" s="1208"/>
      <c r="X450" s="1208"/>
      <c r="Y450" s="1226"/>
      <c r="Z450" s="68">
        <v>2</v>
      </c>
      <c r="AA450" s="426" t="s">
        <v>1179</v>
      </c>
      <c r="AB450" s="421" t="s">
        <v>165</v>
      </c>
      <c r="AC450" s="380" t="s">
        <v>851</v>
      </c>
      <c r="AD450" s="427" t="str">
        <f>IF(OR(AE450="Preventivo",AE450="Detectivo"),"Probabilidad",IF(AE450="Correctivo","Impacto",""))</f>
        <v>Probabilidad</v>
      </c>
      <c r="AE450" s="96" t="s">
        <v>75</v>
      </c>
      <c r="AF450" s="313">
        <f t="shared" si="45"/>
        <v>0.15</v>
      </c>
      <c r="AG450" s="96" t="s">
        <v>77</v>
      </c>
      <c r="AH450" s="313">
        <f t="shared" si="46"/>
        <v>0.15</v>
      </c>
      <c r="AI450" s="108">
        <f t="shared" si="47"/>
        <v>0.3</v>
      </c>
      <c r="AJ450" s="428">
        <f>IFERROR(IF(AND(AD449="Probabilidad",AD450="Probabilidad"),(AJ449-(+AJ449*AI450)),IF(AD450="Probabilidad",(Q449-(+Q449*AI450)),IF(AD450="Impacto",AJ449,""))),"")</f>
        <v>0.33599999999999997</v>
      </c>
      <c r="AK450" s="428">
        <f>IFERROR(IF(AND(AD449="Impacto",AD450="Impacto"),(AK449-(+AK449*AI450)),IF(AD450="Impacto",(W449-(+W449*AI450)),IF(AD450="Probabilidad",AK449,""))),"")</f>
        <v>0.2</v>
      </c>
      <c r="AL450" s="107" t="s">
        <v>1183</v>
      </c>
      <c r="AM450" s="107" t="s">
        <v>67</v>
      </c>
      <c r="AN450" s="107" t="s">
        <v>80</v>
      </c>
      <c r="AO450" s="1197"/>
      <c r="AP450" s="1197"/>
      <c r="AQ450" s="1226"/>
      <c r="AR450" s="1197"/>
      <c r="AS450" s="1197"/>
      <c r="AT450" s="1226"/>
      <c r="AU450" s="1226"/>
      <c r="AV450" s="1226"/>
      <c r="AW450" s="805"/>
      <c r="AX450" s="852"/>
      <c r="AY450" s="852"/>
      <c r="AZ450" s="852"/>
      <c r="BA450" s="852"/>
      <c r="BB450" s="1046"/>
      <c r="BC450" s="852"/>
      <c r="BD450" s="852"/>
      <c r="BE450" s="1020"/>
      <c r="BF450" s="1020"/>
      <c r="BG450" s="1020"/>
      <c r="BH450" s="1020"/>
      <c r="BI450" s="852"/>
      <c r="BJ450" s="805"/>
      <c r="BK450" s="805"/>
      <c r="BL450" s="805"/>
    </row>
    <row r="451" spans="1:64" ht="165.75" thickBot="1" x14ac:dyDescent="0.3">
      <c r="A451" s="1056"/>
      <c r="B451" s="1168"/>
      <c r="C451" s="1062"/>
      <c r="D451" s="1205"/>
      <c r="E451" s="949"/>
      <c r="F451" s="1016"/>
      <c r="G451" s="852"/>
      <c r="H451" s="805"/>
      <c r="I451" s="1218"/>
      <c r="J451" s="1035"/>
      <c r="K451" s="1215"/>
      <c r="L451" s="852"/>
      <c r="M451" s="852"/>
      <c r="N451" s="962"/>
      <c r="O451" s="965"/>
      <c r="P451" s="805"/>
      <c r="Q451" s="1208"/>
      <c r="R451" s="805"/>
      <c r="S451" s="1208"/>
      <c r="T451" s="805"/>
      <c r="U451" s="1208"/>
      <c r="V451" s="1211"/>
      <c r="W451" s="1208"/>
      <c r="X451" s="1208"/>
      <c r="Y451" s="1226"/>
      <c r="Z451" s="68">
        <v>3</v>
      </c>
      <c r="AA451" s="429" t="s">
        <v>916</v>
      </c>
      <c r="AB451" s="421" t="s">
        <v>170</v>
      </c>
      <c r="AC451" s="316" t="s">
        <v>917</v>
      </c>
      <c r="AD451" s="422" t="str">
        <f>IF(OR(AE451="Preventivo",AE451="Detectivo"),"Probabilidad",IF(AE451="Correctivo","Impacto",""))</f>
        <v>Probabilidad</v>
      </c>
      <c r="AE451" s="421" t="s">
        <v>64</v>
      </c>
      <c r="AF451" s="313">
        <f t="shared" si="45"/>
        <v>0.25</v>
      </c>
      <c r="AG451" s="421" t="s">
        <v>77</v>
      </c>
      <c r="AH451" s="313">
        <f t="shared" si="46"/>
        <v>0.15</v>
      </c>
      <c r="AI451" s="108">
        <f t="shared" si="47"/>
        <v>0.4</v>
      </c>
      <c r="AJ451" s="109">
        <f>IFERROR(IF(AND(AD450="Probabilidad",AD451="Probabilidad"),(AJ450-(+AJ450*AI451)),IF(AND(AD450="Impacto",AD451="Probabilidad"),(AJ449-(+AJ449*AI451)),IF(AD451="Impacto",AJ450,""))),"")</f>
        <v>0.20159999999999997</v>
      </c>
      <c r="AK451" s="109">
        <f>IFERROR(IF(AND(AD450="Impacto",AD451="Impacto"),(AK450-(+AK450*AI451)),IF(AND(AD450="Probabilidad",AD451="Impacto"),(AK449-(+AK449*AI451)),IF(AD451="Probabilidad",AK450,""))),"")</f>
        <v>0.2</v>
      </c>
      <c r="AL451" s="107" t="s">
        <v>1183</v>
      </c>
      <c r="AM451" s="107" t="s">
        <v>67</v>
      </c>
      <c r="AN451" s="107" t="s">
        <v>80</v>
      </c>
      <c r="AO451" s="1197"/>
      <c r="AP451" s="1197"/>
      <c r="AQ451" s="1226"/>
      <c r="AR451" s="1197"/>
      <c r="AS451" s="1197"/>
      <c r="AT451" s="1226"/>
      <c r="AU451" s="1226"/>
      <c r="AV451" s="1226"/>
      <c r="AW451" s="805"/>
      <c r="AX451" s="852"/>
      <c r="AY451" s="852"/>
      <c r="AZ451" s="852"/>
      <c r="BA451" s="852"/>
      <c r="BB451" s="1046"/>
      <c r="BC451" s="852"/>
      <c r="BD451" s="852"/>
      <c r="BE451" s="1020"/>
      <c r="BF451" s="1020"/>
      <c r="BG451" s="1020"/>
      <c r="BH451" s="1020"/>
      <c r="BI451" s="852"/>
      <c r="BJ451" s="805"/>
      <c r="BK451" s="805"/>
      <c r="BL451" s="805"/>
    </row>
    <row r="452" spans="1:64" ht="90.75" thickBot="1" x14ac:dyDescent="0.3">
      <c r="A452" s="1056"/>
      <c r="B452" s="1168"/>
      <c r="C452" s="1062"/>
      <c r="D452" s="1205"/>
      <c r="E452" s="949"/>
      <c r="F452" s="1016"/>
      <c r="G452" s="852"/>
      <c r="H452" s="805"/>
      <c r="I452" s="1218"/>
      <c r="J452" s="1035"/>
      <c r="K452" s="1215"/>
      <c r="L452" s="852"/>
      <c r="M452" s="852"/>
      <c r="N452" s="962"/>
      <c r="O452" s="965"/>
      <c r="P452" s="805"/>
      <c r="Q452" s="1208"/>
      <c r="R452" s="805"/>
      <c r="S452" s="1208"/>
      <c r="T452" s="805"/>
      <c r="U452" s="1208"/>
      <c r="V452" s="1211"/>
      <c r="W452" s="1208"/>
      <c r="X452" s="1208"/>
      <c r="Y452" s="1226"/>
      <c r="Z452" s="68">
        <v>4</v>
      </c>
      <c r="AA452" s="430" t="s">
        <v>1184</v>
      </c>
      <c r="AB452" s="421" t="s">
        <v>170</v>
      </c>
      <c r="AC452" s="380" t="s">
        <v>914</v>
      </c>
      <c r="AD452" s="422" t="str">
        <f t="shared" si="44"/>
        <v>Impacto</v>
      </c>
      <c r="AE452" s="421" t="s">
        <v>76</v>
      </c>
      <c r="AF452" s="313">
        <f t="shared" si="45"/>
        <v>0.1</v>
      </c>
      <c r="AG452" s="421" t="s">
        <v>77</v>
      </c>
      <c r="AH452" s="313">
        <f t="shared" si="46"/>
        <v>0.15</v>
      </c>
      <c r="AI452" s="108">
        <f t="shared" si="47"/>
        <v>0.25</v>
      </c>
      <c r="AJ452" s="109">
        <f>IFERROR(IF(AND(AD451="Probabilidad",AD452="Probabilidad"),(AJ451-(+AJ451*AI452)),IF(AND(AD451="Impacto",AD452="Probabilidad"),(AJ450-(+AJ450*AI452)),IF(AD452="Impacto",AJ451,""))),"")</f>
        <v>0.20159999999999997</v>
      </c>
      <c r="AK452" s="109">
        <f>IFERROR(IF(AND(AD451="Impacto",AD452="Impacto"),(AK451-(+AK451*AI452)),IF(AND(AD451="Probabilidad",AD452="Impacto"),(AK450-(+AK450*AI452)),IF(AD452="Probabilidad",AK451,""))),"")</f>
        <v>0.15000000000000002</v>
      </c>
      <c r="AL452" s="107" t="s">
        <v>1183</v>
      </c>
      <c r="AM452" s="107" t="s">
        <v>67</v>
      </c>
      <c r="AN452" s="107" t="s">
        <v>80</v>
      </c>
      <c r="AO452" s="1197"/>
      <c r="AP452" s="1197"/>
      <c r="AQ452" s="1226"/>
      <c r="AR452" s="1197"/>
      <c r="AS452" s="1197"/>
      <c r="AT452" s="1226"/>
      <c r="AU452" s="1226"/>
      <c r="AV452" s="1226"/>
      <c r="AW452" s="805"/>
      <c r="AX452" s="852"/>
      <c r="AY452" s="852"/>
      <c r="AZ452" s="852"/>
      <c r="BA452" s="852"/>
      <c r="BB452" s="1046"/>
      <c r="BC452" s="852"/>
      <c r="BD452" s="852"/>
      <c r="BE452" s="1020"/>
      <c r="BF452" s="1020"/>
      <c r="BG452" s="1020"/>
      <c r="BH452" s="1020"/>
      <c r="BI452" s="852"/>
      <c r="BJ452" s="805"/>
      <c r="BK452" s="805"/>
      <c r="BL452" s="805"/>
    </row>
    <row r="453" spans="1:64" ht="120.75" thickBot="1" x14ac:dyDescent="0.3">
      <c r="A453" s="1056"/>
      <c r="B453" s="1168"/>
      <c r="C453" s="1062"/>
      <c r="D453" s="1205"/>
      <c r="E453" s="949"/>
      <c r="F453" s="1016"/>
      <c r="G453" s="852"/>
      <c r="H453" s="805"/>
      <c r="I453" s="1218"/>
      <c r="J453" s="1035"/>
      <c r="K453" s="1215"/>
      <c r="L453" s="852"/>
      <c r="M453" s="852"/>
      <c r="N453" s="962"/>
      <c r="O453" s="965"/>
      <c r="P453" s="805"/>
      <c r="Q453" s="1208"/>
      <c r="R453" s="805"/>
      <c r="S453" s="1208"/>
      <c r="T453" s="805"/>
      <c r="U453" s="1208"/>
      <c r="V453" s="1211"/>
      <c r="W453" s="1208"/>
      <c r="X453" s="1208"/>
      <c r="Y453" s="1226"/>
      <c r="Z453" s="68">
        <v>5</v>
      </c>
      <c r="AA453" s="426" t="s">
        <v>1185</v>
      </c>
      <c r="AB453" s="421" t="s">
        <v>170</v>
      </c>
      <c r="AC453" s="380" t="s">
        <v>914</v>
      </c>
      <c r="AD453" s="422" t="str">
        <f t="shared" si="44"/>
        <v>Probabilidad</v>
      </c>
      <c r="AE453" s="421" t="s">
        <v>64</v>
      </c>
      <c r="AF453" s="313">
        <f t="shared" si="45"/>
        <v>0.25</v>
      </c>
      <c r="AG453" s="421" t="s">
        <v>77</v>
      </c>
      <c r="AH453" s="313">
        <f t="shared" si="46"/>
        <v>0.15</v>
      </c>
      <c r="AI453" s="108">
        <f t="shared" si="47"/>
        <v>0.4</v>
      </c>
      <c r="AJ453" s="109">
        <f>IFERROR(IF(AND(AD452="Probabilidad",AD453="Probabilidad"),(AJ452-(+AJ452*AI453)),IF(AND(AD452="Impacto",AD453="Probabilidad"),(AJ451-(+AJ451*AI453)),IF(AD453="Impacto",AJ452,""))),"")</f>
        <v>0.12095999999999998</v>
      </c>
      <c r="AK453" s="109">
        <f>IFERROR(IF(AND(AD452="Impacto",AD453="Impacto"),(AK452-(+AK452*AI453)),IF(AND(AD452="Probabilidad",AD453="Impacto"),(AK451-(+AK451*AI453)),IF(AD453="Probabilidad",AK452,""))),"")</f>
        <v>0.15000000000000002</v>
      </c>
      <c r="AL453" s="107" t="s">
        <v>1183</v>
      </c>
      <c r="AM453" s="107" t="s">
        <v>67</v>
      </c>
      <c r="AN453" s="107" t="s">
        <v>80</v>
      </c>
      <c r="AO453" s="1197"/>
      <c r="AP453" s="1197"/>
      <c r="AQ453" s="1226"/>
      <c r="AR453" s="1197"/>
      <c r="AS453" s="1197"/>
      <c r="AT453" s="1226"/>
      <c r="AU453" s="1226"/>
      <c r="AV453" s="1226"/>
      <c r="AW453" s="805"/>
      <c r="AX453" s="852"/>
      <c r="AY453" s="852"/>
      <c r="AZ453" s="852"/>
      <c r="BA453" s="852"/>
      <c r="BB453" s="1046"/>
      <c r="BC453" s="852"/>
      <c r="BD453" s="852"/>
      <c r="BE453" s="1020"/>
      <c r="BF453" s="1020"/>
      <c r="BG453" s="1020"/>
      <c r="BH453" s="1020"/>
      <c r="BI453" s="852"/>
      <c r="BJ453" s="805"/>
      <c r="BK453" s="805"/>
      <c r="BL453" s="805"/>
    </row>
    <row r="454" spans="1:64" ht="120.75" thickBot="1" x14ac:dyDescent="0.3">
      <c r="A454" s="1056"/>
      <c r="B454" s="1168"/>
      <c r="C454" s="1062"/>
      <c r="D454" s="1206"/>
      <c r="E454" s="950"/>
      <c r="F454" s="1017"/>
      <c r="G454" s="960"/>
      <c r="H454" s="806"/>
      <c r="I454" s="1219"/>
      <c r="J454" s="1036"/>
      <c r="K454" s="1216"/>
      <c r="L454" s="960"/>
      <c r="M454" s="960"/>
      <c r="N454" s="963"/>
      <c r="O454" s="966"/>
      <c r="P454" s="806"/>
      <c r="Q454" s="1209"/>
      <c r="R454" s="806"/>
      <c r="S454" s="1209"/>
      <c r="T454" s="806"/>
      <c r="U454" s="1209"/>
      <c r="V454" s="1212"/>
      <c r="W454" s="1209"/>
      <c r="X454" s="1209"/>
      <c r="Y454" s="1227"/>
      <c r="Z454" s="60">
        <v>6</v>
      </c>
      <c r="AA454" s="426" t="s">
        <v>1185</v>
      </c>
      <c r="AB454" s="423" t="s">
        <v>170</v>
      </c>
      <c r="AC454" s="380" t="s">
        <v>914</v>
      </c>
      <c r="AD454" s="424" t="str">
        <f t="shared" si="44"/>
        <v>Impacto</v>
      </c>
      <c r="AE454" s="423" t="s">
        <v>76</v>
      </c>
      <c r="AF454" s="314">
        <f t="shared" si="45"/>
        <v>0.1</v>
      </c>
      <c r="AG454" s="423" t="s">
        <v>77</v>
      </c>
      <c r="AH454" s="314">
        <f t="shared" si="46"/>
        <v>0.15</v>
      </c>
      <c r="AI454" s="110">
        <f t="shared" si="47"/>
        <v>0.25</v>
      </c>
      <c r="AJ454" s="109">
        <f>IFERROR(IF(AND(AD453="Probabilidad",AD454="Probabilidad"),(AJ453-(+AJ453*AI454)),IF(AND(AD453="Impacto",AD454="Probabilidad"),(AJ452-(+AJ452*AI454)),IF(AD454="Impacto",AJ453,""))),"")</f>
        <v>0.12095999999999998</v>
      </c>
      <c r="AK454" s="109">
        <f>IFERROR(IF(AND(AD453="Impacto",AD454="Impacto"),(AK453-(+AK453*AI454)),IF(AND(AD453="Probabilidad",AD454="Impacto"),(AK452-(+AK452*AI454)),IF(AD454="Probabilidad",AK453,""))),"")</f>
        <v>0.11250000000000002</v>
      </c>
      <c r="AL454" s="107" t="s">
        <v>1183</v>
      </c>
      <c r="AM454" s="107" t="s">
        <v>67</v>
      </c>
      <c r="AN454" s="107" t="s">
        <v>80</v>
      </c>
      <c r="AO454" s="1198"/>
      <c r="AP454" s="1198"/>
      <c r="AQ454" s="1227"/>
      <c r="AR454" s="1198"/>
      <c r="AS454" s="1198"/>
      <c r="AT454" s="1227"/>
      <c r="AU454" s="1227"/>
      <c r="AV454" s="1227"/>
      <c r="AW454" s="806"/>
      <c r="AX454" s="960"/>
      <c r="AY454" s="960"/>
      <c r="AZ454" s="960"/>
      <c r="BA454" s="960"/>
      <c r="BB454" s="1047"/>
      <c r="BC454" s="960"/>
      <c r="BD454" s="960"/>
      <c r="BE454" s="1021"/>
      <c r="BF454" s="1021"/>
      <c r="BG454" s="1021"/>
      <c r="BH454" s="1021"/>
      <c r="BI454" s="960"/>
      <c r="BJ454" s="806"/>
      <c r="BK454" s="806"/>
      <c r="BL454" s="806"/>
    </row>
    <row r="455" spans="1:64" ht="70.5" customHeight="1" thickBot="1" x14ac:dyDescent="0.3">
      <c r="A455" s="1056"/>
      <c r="B455" s="1168"/>
      <c r="C455" s="1062"/>
      <c r="D455" s="1204" t="s">
        <v>840</v>
      </c>
      <c r="E455" s="948" t="s">
        <v>132</v>
      </c>
      <c r="F455" s="1015">
        <v>3</v>
      </c>
      <c r="G455" s="851" t="s">
        <v>1186</v>
      </c>
      <c r="H455" s="804" t="s">
        <v>98</v>
      </c>
      <c r="I455" s="1232" t="s">
        <v>1224</v>
      </c>
      <c r="J455" s="1034" t="s">
        <v>16</v>
      </c>
      <c r="K455" s="1214" t="str">
        <f>CONCATENATE(" *",[28]Árbol_G!C483," *",[28]Árbol_G!E483," *",[28]Árbol_G!G483)</f>
        <v xml:space="preserve"> * * *</v>
      </c>
      <c r="L455" s="851" t="s">
        <v>1187</v>
      </c>
      <c r="M455" s="851" t="s">
        <v>1188</v>
      </c>
      <c r="N455" s="804"/>
      <c r="O455" s="970"/>
      <c r="P455" s="804" t="s">
        <v>62</v>
      </c>
      <c r="Q455" s="1207">
        <f>IF(P455="Muy Alta",100%,IF(P455="Alta",80%,IF(P455="Media",60%,IF(P455="Baja",40%,IF(P455="Muy Baja",20%,"")))))</f>
        <v>0.6</v>
      </c>
      <c r="R455" s="804" t="s">
        <v>74</v>
      </c>
      <c r="S455" s="1207">
        <f>IF(R455="Catastrófico",100%,IF(R455="Mayor",80%,IF(R455="Moderado",60%,IF(R455="Menor",40%,IF(R455="Leve",20%,"")))))</f>
        <v>0.2</v>
      </c>
      <c r="T455" s="804" t="s">
        <v>10</v>
      </c>
      <c r="U455" s="1207">
        <f>IF(T455="Catastrófico",100%,IF(T455="Mayor",80%,IF(T455="Moderado",60%,IF(T455="Menor",40%,IF(T455="Leve",20%,"")))))</f>
        <v>0.6</v>
      </c>
      <c r="V455" s="1210" t="str">
        <f>IF(W455=100%,"Catastrófico",IF(W455=80%,"Mayor",IF(W455=60%,"Moderado",IF(W455=40%,"Menor",IF(W455=20%,"Leve","")))))</f>
        <v>Moderado</v>
      </c>
      <c r="W455" s="1207">
        <f>IF(AND(S455="",U455=""),"",MAX(S455,U455))</f>
        <v>0.6</v>
      </c>
      <c r="X455" s="1207" t="str">
        <f>CONCATENATE(P455,V455)</f>
        <v>MediaModerado</v>
      </c>
      <c r="Y455" s="1225" t="str">
        <f>IF(X455="Muy AltaLeve","Alto",IF(X455="Muy AltaMenor","Alto",IF(X455="Muy AltaModerado","Alto",IF(X455="Muy AltaMayor","Alto",IF(X455="Muy AltaCatastrófico","Extremo",IF(X455="AltaLeve","Moderado",IF(X455="AltaMenor","Moderado",IF(X455="AltaModerado","Alto",IF(X455="AltaMayor","Alto",IF(X455="AltaCatastrófico","Extremo",IF(X455="MediaLeve","Moderado",IF(X455="MediaMenor","Moderado",IF(X455="MediaModerado","Moderado",IF(X455="MediaMayor","Alto",IF(X455="MediaCatastrófico","Extremo",IF(X455="BajaLeve","Bajo",IF(X455="BajaMenor","Moderado",IF(X455="BajaModerado","Moderado",IF(X455="BajaMayor","Alto",IF(X455="BajaCatastrófico","Extremo",IF(X455="Muy BajaLeve","Bajo",IF(X455="Muy BajaMenor","Bajo",IF(X455="Muy BajaModerado","Moderado",IF(X455="Muy BajaMayor","Alto",IF(X455="Muy BajaCatastrófico","Extremo","")))))))))))))))))))))))))</f>
        <v>Moderado</v>
      </c>
      <c r="Z455" s="58">
        <v>1</v>
      </c>
      <c r="AA455" s="380" t="s">
        <v>1189</v>
      </c>
      <c r="AB455" s="419" t="s">
        <v>165</v>
      </c>
      <c r="AC455" s="431" t="s">
        <v>1190</v>
      </c>
      <c r="AD455" s="420" t="str">
        <f t="shared" si="44"/>
        <v>Probabilidad</v>
      </c>
      <c r="AE455" s="419" t="s">
        <v>75</v>
      </c>
      <c r="AF455" s="312">
        <f t="shared" si="45"/>
        <v>0.15</v>
      </c>
      <c r="AG455" s="419" t="s">
        <v>65</v>
      </c>
      <c r="AH455" s="312">
        <f t="shared" si="46"/>
        <v>0.25</v>
      </c>
      <c r="AI455" s="311">
        <f t="shared" si="47"/>
        <v>0.4</v>
      </c>
      <c r="AJ455" s="106">
        <f>IFERROR(IF(AD455="Probabilidad",(Q455-(+Q455*AI455)),IF(AD455="Impacto",Q455,"")),"")</f>
        <v>0.36</v>
      </c>
      <c r="AK455" s="106">
        <f>IFERROR(IF(AD455="Impacto",(W455-(+W455*AI455)),IF(AD455="Probabilidad",W455,"")),"")</f>
        <v>0.6</v>
      </c>
      <c r="AL455" s="107" t="s">
        <v>1183</v>
      </c>
      <c r="AM455" s="107" t="s">
        <v>67</v>
      </c>
      <c r="AN455" s="107" t="s">
        <v>80</v>
      </c>
      <c r="AO455" s="1196">
        <f>Q455</f>
        <v>0.6</v>
      </c>
      <c r="AP455" s="1196">
        <f>IF(AJ455="","",MIN(AJ455:AJ460))</f>
        <v>0.12348000000000001</v>
      </c>
      <c r="AQ455" s="1225" t="str">
        <f>IFERROR(IF(AP455="","",IF(AP455&lt;=0.2,"Muy Baja",IF(AP455&lt;=0.4,"Baja",IF(AP455&lt;=0.6,"Media",IF(AP455&lt;=0.8,"Alta","Muy Alta"))))),"")</f>
        <v>Muy Baja</v>
      </c>
      <c r="AR455" s="1196">
        <f>W455</f>
        <v>0.6</v>
      </c>
      <c r="AS455" s="1196">
        <f>IF(AK455="","",MIN(AK455:AK460))</f>
        <v>0.44999999999999996</v>
      </c>
      <c r="AT455" s="1225" t="str">
        <f>IFERROR(IF(AS455="","",IF(AS455&lt;=0.2,"Leve",IF(AS455&lt;=0.4,"Menor",IF(AS455&lt;=0.6,"Moderado",IF(AS455&lt;=0.8,"Mayor","Catastrófico"))))),"")</f>
        <v>Moderado</v>
      </c>
      <c r="AU455" s="1225" t="str">
        <f>Y455</f>
        <v>Moderado</v>
      </c>
      <c r="AV455" s="1225" t="str">
        <f>IFERROR(IF(OR(AND(AQ455="Muy Baja",AT455="Leve"),AND(AQ455="Muy Baja",AT455="Menor"),AND(AQ455="Baja",AT455="Leve")),"Bajo",IF(OR(AND(AQ455="Muy baja",AT455="Moderado"),AND(AQ455="Baja",AT455="Menor"),AND(AQ455="Baja",AT455="Moderado"),AND(AQ455="Media",AT455="Leve"),AND(AQ455="Media",AT455="Menor"),AND(AQ455="Media",AT455="Moderado"),AND(AQ455="Alta",AT455="Leve"),AND(AQ455="Alta",AT455="Menor")),"Moderado",IF(OR(AND(AQ455="Muy Baja",AT455="Mayor"),AND(AQ455="Baja",AT455="Mayor"),AND(AQ455="Media",AT455="Mayor"),AND(AQ455="Alta",AT455="Moderado"),AND(AQ455="Alta",AT455="Mayor"),AND(AQ455="Muy Alta",AT455="Leve"),AND(AQ455="Muy Alta",AT455="Menor"),AND(AQ455="Muy Alta",AT455="Moderado"),AND(AQ455="Muy Alta",AT455="Mayor")),"Alto",IF(OR(AND(AQ455="Muy Baja",AT455="Catastrófico"),AND(AQ455="Baja",AT455="Catastrófico"),AND(AQ455="Media",AT455="Catastrófico"),AND(AQ455="Alta",AT455="Catastrófico"),AND(AQ455="Muy Alta",AT455="Catastrófico")),"Extremo","")))),"")</f>
        <v>Moderado</v>
      </c>
      <c r="AW455" s="804" t="s">
        <v>167</v>
      </c>
      <c r="AX455" s="804" t="s">
        <v>1191</v>
      </c>
      <c r="AY455" s="851" t="s">
        <v>1729</v>
      </c>
      <c r="AZ455" s="851" t="s">
        <v>1192</v>
      </c>
      <c r="BA455" s="851" t="s">
        <v>1177</v>
      </c>
      <c r="BB455" s="1037" t="s">
        <v>1730</v>
      </c>
      <c r="BC455" s="855"/>
      <c r="BD455" s="855"/>
      <c r="BE455" s="1039"/>
      <c r="BF455" s="1039"/>
      <c r="BG455" s="1039"/>
      <c r="BH455" s="1039"/>
      <c r="BI455" s="1184"/>
      <c r="BJ455" s="861"/>
      <c r="BK455" s="861"/>
      <c r="BL455" s="861"/>
    </row>
    <row r="456" spans="1:64" ht="75.75" thickBot="1" x14ac:dyDescent="0.3">
      <c r="A456" s="1056"/>
      <c r="B456" s="1168"/>
      <c r="C456" s="1062"/>
      <c r="D456" s="1205"/>
      <c r="E456" s="949"/>
      <c r="F456" s="1016"/>
      <c r="G456" s="852"/>
      <c r="H456" s="805"/>
      <c r="I456" s="1233"/>
      <c r="J456" s="1035"/>
      <c r="K456" s="1215"/>
      <c r="L456" s="852"/>
      <c r="M456" s="852"/>
      <c r="N456" s="805"/>
      <c r="O456" s="971"/>
      <c r="P456" s="805"/>
      <c r="Q456" s="1208"/>
      <c r="R456" s="805"/>
      <c r="S456" s="1208"/>
      <c r="T456" s="805"/>
      <c r="U456" s="1208"/>
      <c r="V456" s="1211"/>
      <c r="W456" s="1208"/>
      <c r="X456" s="1208"/>
      <c r="Y456" s="1226"/>
      <c r="Z456" s="68">
        <v>2</v>
      </c>
      <c r="AA456" s="380" t="s">
        <v>922</v>
      </c>
      <c r="AB456" s="421" t="s">
        <v>170</v>
      </c>
      <c r="AC456" s="380" t="s">
        <v>923</v>
      </c>
      <c r="AD456" s="422" t="str">
        <f t="shared" si="44"/>
        <v>Probabilidad</v>
      </c>
      <c r="AE456" s="421" t="s">
        <v>75</v>
      </c>
      <c r="AF456" s="313">
        <f t="shared" si="45"/>
        <v>0.15</v>
      </c>
      <c r="AG456" s="421" t="s">
        <v>77</v>
      </c>
      <c r="AH456" s="313">
        <f t="shared" si="46"/>
        <v>0.15</v>
      </c>
      <c r="AI456" s="108">
        <f t="shared" si="47"/>
        <v>0.3</v>
      </c>
      <c r="AJ456" s="109">
        <f>IFERROR(IF(AND(AD455="Probabilidad",AD456="Probabilidad"),(AJ455-(+AJ455*AI456)),IF(AD456="Probabilidad",(Q455-(+Q455*AI456)),IF(AD456="Impacto",AJ455,""))),"")</f>
        <v>0.252</v>
      </c>
      <c r="AK456" s="109">
        <f>IFERROR(IF(AND(AD455="Impacto",AD456="Impacto"),(AK455-(+AK455*AI456)),IF(AD456="Impacto",(W455-(+W455*AI456)),IF(AD456="Probabilidad",AK455,""))),"")</f>
        <v>0.6</v>
      </c>
      <c r="AL456" s="107" t="s">
        <v>1183</v>
      </c>
      <c r="AM456" s="107" t="s">
        <v>67</v>
      </c>
      <c r="AN456" s="107" t="s">
        <v>80</v>
      </c>
      <c r="AO456" s="1197"/>
      <c r="AP456" s="1197"/>
      <c r="AQ456" s="1226"/>
      <c r="AR456" s="1197"/>
      <c r="AS456" s="1197"/>
      <c r="AT456" s="1226"/>
      <c r="AU456" s="1226"/>
      <c r="AV456" s="1226"/>
      <c r="AW456" s="805"/>
      <c r="AX456" s="805"/>
      <c r="AY456" s="852"/>
      <c r="AZ456" s="852"/>
      <c r="BA456" s="852"/>
      <c r="BB456" s="1046"/>
      <c r="BC456" s="852"/>
      <c r="BD456" s="852"/>
      <c r="BE456" s="1020"/>
      <c r="BF456" s="1020"/>
      <c r="BG456" s="1020"/>
      <c r="BH456" s="1020"/>
      <c r="BI456" s="1185"/>
      <c r="BJ456" s="805"/>
      <c r="BK456" s="805"/>
      <c r="BL456" s="805"/>
    </row>
    <row r="457" spans="1:64" ht="75.75" thickBot="1" x14ac:dyDescent="0.3">
      <c r="A457" s="1056"/>
      <c r="B457" s="1168"/>
      <c r="C457" s="1062"/>
      <c r="D457" s="1205"/>
      <c r="E457" s="949"/>
      <c r="F457" s="1016"/>
      <c r="G457" s="852"/>
      <c r="H457" s="805"/>
      <c r="I457" s="1233"/>
      <c r="J457" s="1035"/>
      <c r="K457" s="1215"/>
      <c r="L457" s="852"/>
      <c r="M457" s="852"/>
      <c r="N457" s="805"/>
      <c r="O457" s="971"/>
      <c r="P457" s="805"/>
      <c r="Q457" s="1208"/>
      <c r="R457" s="805"/>
      <c r="S457" s="1208"/>
      <c r="T457" s="805"/>
      <c r="U457" s="1208"/>
      <c r="V457" s="1211"/>
      <c r="W457" s="1208"/>
      <c r="X457" s="1208"/>
      <c r="Y457" s="1226"/>
      <c r="Z457" s="68">
        <v>3</v>
      </c>
      <c r="AA457" s="380" t="s">
        <v>922</v>
      </c>
      <c r="AB457" s="421" t="s">
        <v>170</v>
      </c>
      <c r="AC457" s="380" t="s">
        <v>923</v>
      </c>
      <c r="AD457" s="422" t="str">
        <f t="shared" si="44"/>
        <v>Impacto</v>
      </c>
      <c r="AE457" s="421" t="s">
        <v>76</v>
      </c>
      <c r="AF457" s="313">
        <f t="shared" si="45"/>
        <v>0.1</v>
      </c>
      <c r="AG457" s="421" t="s">
        <v>77</v>
      </c>
      <c r="AH457" s="313">
        <f t="shared" si="46"/>
        <v>0.15</v>
      </c>
      <c r="AI457" s="108">
        <f t="shared" si="47"/>
        <v>0.25</v>
      </c>
      <c r="AJ457" s="109">
        <f>IFERROR(IF(AND(AD456="Probabilidad",AD457="Probabilidad"),(AJ456-(+AJ456*AI457)),IF(AND(AD456="Impacto",AD457="Probabilidad"),(AJ455-(+AJ455*AI457)),IF(AD457="Impacto",AJ456,""))),"")</f>
        <v>0.252</v>
      </c>
      <c r="AK457" s="109">
        <f>IFERROR(IF(AND(AD456="Impacto",AD457="Impacto"),(AK456-(+AK456*AI457)),IF(AND(AD456="Probabilidad",AD457="Impacto"),(AK455-(+AK455*AI457)),IF(AD457="Probabilidad",AK456,""))),"")</f>
        <v>0.44999999999999996</v>
      </c>
      <c r="AL457" s="107" t="s">
        <v>1183</v>
      </c>
      <c r="AM457" s="107" t="s">
        <v>67</v>
      </c>
      <c r="AN457" s="107" t="s">
        <v>80</v>
      </c>
      <c r="AO457" s="1197"/>
      <c r="AP457" s="1197"/>
      <c r="AQ457" s="1226"/>
      <c r="AR457" s="1197"/>
      <c r="AS457" s="1197"/>
      <c r="AT457" s="1226"/>
      <c r="AU457" s="1226"/>
      <c r="AV457" s="1226"/>
      <c r="AW457" s="805"/>
      <c r="AX457" s="805"/>
      <c r="AY457" s="852"/>
      <c r="AZ457" s="852"/>
      <c r="BA457" s="852"/>
      <c r="BB457" s="1046"/>
      <c r="BC457" s="852"/>
      <c r="BD457" s="852"/>
      <c r="BE457" s="1020"/>
      <c r="BF457" s="1020"/>
      <c r="BG457" s="1020"/>
      <c r="BH457" s="1020"/>
      <c r="BI457" s="1185"/>
      <c r="BJ457" s="805"/>
      <c r="BK457" s="805"/>
      <c r="BL457" s="805"/>
    </row>
    <row r="458" spans="1:64" ht="70.5" thickBot="1" x14ac:dyDescent="0.3">
      <c r="A458" s="1056"/>
      <c r="B458" s="1168"/>
      <c r="C458" s="1062"/>
      <c r="D458" s="1205"/>
      <c r="E458" s="949"/>
      <c r="F458" s="1016"/>
      <c r="G458" s="852"/>
      <c r="H458" s="805"/>
      <c r="I458" s="1233"/>
      <c r="J458" s="1035"/>
      <c r="K458" s="1215"/>
      <c r="L458" s="852"/>
      <c r="M458" s="852"/>
      <c r="N458" s="805"/>
      <c r="O458" s="971"/>
      <c r="P458" s="805"/>
      <c r="Q458" s="1208"/>
      <c r="R458" s="805"/>
      <c r="S458" s="1208"/>
      <c r="T458" s="805"/>
      <c r="U458" s="1208"/>
      <c r="V458" s="1211"/>
      <c r="W458" s="1208"/>
      <c r="X458" s="1208"/>
      <c r="Y458" s="1226"/>
      <c r="Z458" s="68">
        <v>4</v>
      </c>
      <c r="AA458" s="432" t="s">
        <v>924</v>
      </c>
      <c r="AB458" s="421" t="s">
        <v>170</v>
      </c>
      <c r="AC458" s="380" t="s">
        <v>923</v>
      </c>
      <c r="AD458" s="422" t="str">
        <f t="shared" si="44"/>
        <v>Probabilidad</v>
      </c>
      <c r="AE458" s="421" t="s">
        <v>75</v>
      </c>
      <c r="AF458" s="313">
        <f t="shared" si="45"/>
        <v>0.15</v>
      </c>
      <c r="AG458" s="421" t="s">
        <v>77</v>
      </c>
      <c r="AH458" s="313">
        <f t="shared" si="46"/>
        <v>0.15</v>
      </c>
      <c r="AI458" s="108">
        <f t="shared" si="47"/>
        <v>0.3</v>
      </c>
      <c r="AJ458" s="109">
        <f>IFERROR(IF(AND(AD457="Probabilidad",AD458="Probabilidad"),(AJ457-(+AJ457*AI458)),IF(AND(AD457="Impacto",AD458="Probabilidad"),(AJ456-(+AJ456*AI458)),IF(AD458="Impacto",AJ457,""))),"")</f>
        <v>0.1764</v>
      </c>
      <c r="AK458" s="109">
        <f>IFERROR(IF(AND(AD457="Impacto",AD458="Impacto"),(AK457-(+AK457*AI458)),IF(AND(AD457="Probabilidad",AD458="Impacto"),(AK456-(+AK456*AI458)),IF(AD458="Probabilidad",AK457,""))),"")</f>
        <v>0.44999999999999996</v>
      </c>
      <c r="AL458" s="107" t="s">
        <v>1183</v>
      </c>
      <c r="AM458" s="107" t="s">
        <v>67</v>
      </c>
      <c r="AN458" s="107" t="s">
        <v>80</v>
      </c>
      <c r="AO458" s="1197"/>
      <c r="AP458" s="1197"/>
      <c r="AQ458" s="1226"/>
      <c r="AR458" s="1197"/>
      <c r="AS458" s="1197"/>
      <c r="AT458" s="1226"/>
      <c r="AU458" s="1226"/>
      <c r="AV458" s="1226"/>
      <c r="AW458" s="805"/>
      <c r="AX458" s="805"/>
      <c r="AY458" s="852"/>
      <c r="AZ458" s="852"/>
      <c r="BA458" s="852"/>
      <c r="BB458" s="1046"/>
      <c r="BC458" s="852"/>
      <c r="BD458" s="852"/>
      <c r="BE458" s="1020"/>
      <c r="BF458" s="1020"/>
      <c r="BG458" s="1020"/>
      <c r="BH458" s="1020"/>
      <c r="BI458" s="1185"/>
      <c r="BJ458" s="805"/>
      <c r="BK458" s="805"/>
      <c r="BL458" s="805"/>
    </row>
    <row r="459" spans="1:64" ht="120" x14ac:dyDescent="0.25">
      <c r="A459" s="1056"/>
      <c r="B459" s="1168"/>
      <c r="C459" s="1062"/>
      <c r="D459" s="1205"/>
      <c r="E459" s="949"/>
      <c r="F459" s="1016"/>
      <c r="G459" s="852"/>
      <c r="H459" s="805"/>
      <c r="I459" s="1233"/>
      <c r="J459" s="1035"/>
      <c r="K459" s="1215"/>
      <c r="L459" s="852"/>
      <c r="M459" s="852"/>
      <c r="N459" s="805"/>
      <c r="O459" s="971"/>
      <c r="P459" s="805"/>
      <c r="Q459" s="1208"/>
      <c r="R459" s="805"/>
      <c r="S459" s="1208"/>
      <c r="T459" s="805"/>
      <c r="U459" s="1208"/>
      <c r="V459" s="1211"/>
      <c r="W459" s="1208"/>
      <c r="X459" s="1208"/>
      <c r="Y459" s="1226"/>
      <c r="Z459" s="68">
        <v>5</v>
      </c>
      <c r="AA459" s="380" t="s">
        <v>1193</v>
      </c>
      <c r="AB459" s="421" t="s">
        <v>165</v>
      </c>
      <c r="AC459" s="380" t="s">
        <v>869</v>
      </c>
      <c r="AD459" s="422" t="str">
        <f t="shared" si="44"/>
        <v>Probabilidad</v>
      </c>
      <c r="AE459" s="421" t="s">
        <v>75</v>
      </c>
      <c r="AF459" s="313">
        <f t="shared" si="45"/>
        <v>0.15</v>
      </c>
      <c r="AG459" s="421" t="s">
        <v>77</v>
      </c>
      <c r="AH459" s="313">
        <f t="shared" si="46"/>
        <v>0.15</v>
      </c>
      <c r="AI459" s="108">
        <f t="shared" si="47"/>
        <v>0.3</v>
      </c>
      <c r="AJ459" s="109">
        <f>IFERROR(IF(AND(AD458="Probabilidad",AD459="Probabilidad"),(AJ458-(+AJ458*AI459)),IF(AND(AD458="Impacto",AD459="Probabilidad"),(AJ457-(+AJ457*AI459)),IF(AD459="Impacto",AJ458,""))),"")</f>
        <v>0.12348000000000001</v>
      </c>
      <c r="AK459" s="109">
        <f>IFERROR(IF(AND(AD458="Impacto",AD459="Impacto"),(AK458-(+AK458*AI459)),IF(AND(AD458="Probabilidad",AD459="Impacto"),(AK457-(+AK457*AI459)),IF(AD459="Probabilidad",AK458,""))),"")</f>
        <v>0.44999999999999996</v>
      </c>
      <c r="AL459" s="107" t="s">
        <v>1183</v>
      </c>
      <c r="AM459" s="107" t="s">
        <v>67</v>
      </c>
      <c r="AN459" s="107" t="s">
        <v>80</v>
      </c>
      <c r="AO459" s="1197"/>
      <c r="AP459" s="1197"/>
      <c r="AQ459" s="1226"/>
      <c r="AR459" s="1197"/>
      <c r="AS459" s="1197"/>
      <c r="AT459" s="1226"/>
      <c r="AU459" s="1226"/>
      <c r="AV459" s="1226"/>
      <c r="AW459" s="805"/>
      <c r="AX459" s="805"/>
      <c r="AY459" s="852"/>
      <c r="AZ459" s="852"/>
      <c r="BA459" s="852"/>
      <c r="BB459" s="1046"/>
      <c r="BC459" s="852"/>
      <c r="BD459" s="852"/>
      <c r="BE459" s="1020"/>
      <c r="BF459" s="1020"/>
      <c r="BG459" s="1020"/>
      <c r="BH459" s="1020"/>
      <c r="BI459" s="1185"/>
      <c r="BJ459" s="805"/>
      <c r="BK459" s="805"/>
      <c r="BL459" s="805"/>
    </row>
    <row r="460" spans="1:64" ht="15.75" thickBot="1" x14ac:dyDescent="0.3">
      <c r="A460" s="1056"/>
      <c r="B460" s="1168"/>
      <c r="C460" s="1062"/>
      <c r="D460" s="1206"/>
      <c r="E460" s="950"/>
      <c r="F460" s="1017"/>
      <c r="G460" s="960"/>
      <c r="H460" s="806"/>
      <c r="I460" s="1234"/>
      <c r="J460" s="1036"/>
      <c r="K460" s="1216"/>
      <c r="L460" s="960"/>
      <c r="M460" s="960"/>
      <c r="N460" s="806"/>
      <c r="O460" s="972"/>
      <c r="P460" s="806"/>
      <c r="Q460" s="1209"/>
      <c r="R460" s="806"/>
      <c r="S460" s="1209"/>
      <c r="T460" s="806"/>
      <c r="U460" s="1209"/>
      <c r="V460" s="1212"/>
      <c r="W460" s="1209"/>
      <c r="X460" s="1209"/>
      <c r="Y460" s="1227"/>
      <c r="Z460" s="60">
        <v>6</v>
      </c>
      <c r="AA460" s="387"/>
      <c r="AB460" s="423"/>
      <c r="AC460" s="387"/>
      <c r="AD460" s="424" t="str">
        <f t="shared" si="44"/>
        <v/>
      </c>
      <c r="AE460" s="423"/>
      <c r="AF460" s="314" t="str">
        <f t="shared" si="45"/>
        <v/>
      </c>
      <c r="AG460" s="423"/>
      <c r="AH460" s="314" t="str">
        <f t="shared" si="46"/>
        <v/>
      </c>
      <c r="AI460" s="110" t="str">
        <f t="shared" si="47"/>
        <v/>
      </c>
      <c r="AJ460" s="109" t="str">
        <f>IFERROR(IF(AND(AD459="Probabilidad",AD460="Probabilidad"),(AJ459-(+AJ459*AI460)),IF(AND(AD459="Impacto",AD460="Probabilidad"),(AJ458-(+AJ458*AI460)),IF(AD460="Impacto",AJ459,""))),"")</f>
        <v/>
      </c>
      <c r="AK460" s="109" t="str">
        <f>IFERROR(IF(AND(AD459="Impacto",AD460="Impacto"),(AK459-(+AK459*AI460)),IF(AND(AD459="Probabilidad",AD460="Impacto"),(AK458-(+AK458*AI460)),IF(AD460="Probabilidad",AK459,""))),"")</f>
        <v/>
      </c>
      <c r="AL460" s="97"/>
      <c r="AM460" s="97"/>
      <c r="AN460" s="97"/>
      <c r="AO460" s="1198"/>
      <c r="AP460" s="1198"/>
      <c r="AQ460" s="1227"/>
      <c r="AR460" s="1198"/>
      <c r="AS460" s="1198"/>
      <c r="AT460" s="1227"/>
      <c r="AU460" s="1227"/>
      <c r="AV460" s="1227"/>
      <c r="AW460" s="806"/>
      <c r="AX460" s="806"/>
      <c r="AY460" s="960"/>
      <c r="AZ460" s="960"/>
      <c r="BA460" s="960"/>
      <c r="BB460" s="1047"/>
      <c r="BC460" s="960"/>
      <c r="BD460" s="960"/>
      <c r="BE460" s="1021"/>
      <c r="BF460" s="1021"/>
      <c r="BG460" s="1021"/>
      <c r="BH460" s="1021"/>
      <c r="BI460" s="1186"/>
      <c r="BJ460" s="806"/>
      <c r="BK460" s="806"/>
      <c r="BL460" s="806"/>
    </row>
    <row r="461" spans="1:64" ht="70.5" customHeight="1" thickBot="1" x14ac:dyDescent="0.3">
      <c r="A461" s="1056"/>
      <c r="B461" s="1168"/>
      <c r="C461" s="1062"/>
      <c r="D461" s="1204" t="s">
        <v>840</v>
      </c>
      <c r="E461" s="948" t="s">
        <v>132</v>
      </c>
      <c r="F461" s="1015">
        <v>4</v>
      </c>
      <c r="G461" s="851" t="s">
        <v>1186</v>
      </c>
      <c r="H461" s="804" t="s">
        <v>99</v>
      </c>
      <c r="I461" s="1232" t="s">
        <v>1225</v>
      </c>
      <c r="J461" s="1034" t="s">
        <v>16</v>
      </c>
      <c r="K461" s="1214" t="str">
        <f>CONCATENATE(" *",[28]Árbol_G!C500," *",[28]Árbol_G!E500," *",[28]Árbol_G!G500)</f>
        <v xml:space="preserve"> * * *</v>
      </c>
      <c r="L461" s="851" t="s">
        <v>1194</v>
      </c>
      <c r="M461" s="851" t="s">
        <v>1195</v>
      </c>
      <c r="N461" s="804"/>
      <c r="O461" s="1049"/>
      <c r="P461" s="804" t="s">
        <v>62</v>
      </c>
      <c r="Q461" s="1207">
        <f>IF(P461="Muy Alta",100%,IF(P461="Alta",80%,IF(P461="Media",60%,IF(P461="Baja",40%,IF(P461="Muy Baja",20%,"")))))</f>
        <v>0.6</v>
      </c>
      <c r="R461" s="804"/>
      <c r="S461" s="1207" t="str">
        <f>IF(R461="Catastrófico",100%,IF(R461="Mayor",80%,IF(R461="Moderado",60%,IF(R461="Menor",40%,IF(R461="Leve",20%,"")))))</f>
        <v/>
      </c>
      <c r="T461" s="804" t="s">
        <v>74</v>
      </c>
      <c r="U461" s="1207">
        <f>IF(T461="Catastrófico",100%,IF(T461="Mayor",80%,IF(T461="Moderado",60%,IF(T461="Menor",40%,IF(T461="Leve",20%,"")))))</f>
        <v>0.2</v>
      </c>
      <c r="V461" s="1210" t="str">
        <f>IF(W461=100%,"Catastrófico",IF(W461=80%,"Mayor",IF(W461=60%,"Moderado",IF(W461=40%,"Menor",IF(W461=20%,"Leve","")))))</f>
        <v>Leve</v>
      </c>
      <c r="W461" s="1207">
        <f>IF(AND(S461="",U461=""),"",MAX(S461,U461))</f>
        <v>0.2</v>
      </c>
      <c r="X461" s="1207" t="str">
        <f>CONCATENATE(P461,V461)</f>
        <v>MediaLeve</v>
      </c>
      <c r="Y461" s="1225" t="str">
        <f>IF(X461="Muy AltaLeve","Alto",IF(X461="Muy AltaMenor","Alto",IF(X461="Muy AltaModerado","Alto",IF(X461="Muy AltaMayor","Alto",IF(X461="Muy AltaCatastrófico","Extremo",IF(X461="AltaLeve","Moderado",IF(X461="AltaMenor","Moderado",IF(X461="AltaModerado","Alto",IF(X461="AltaMayor","Alto",IF(X461="AltaCatastrófico","Extremo",IF(X461="MediaLeve","Moderado",IF(X461="MediaMenor","Moderado",IF(X461="MediaModerado","Moderado",IF(X461="MediaMayor","Alto",IF(X461="MediaCatastrófico","Extremo",IF(X461="BajaLeve","Bajo",IF(X461="BajaMenor","Moderado",IF(X461="BajaModerado","Moderado",IF(X461="BajaMayor","Alto",IF(X461="BajaCatastrófico","Extremo",IF(X461="Muy BajaLeve","Bajo",IF(X461="Muy BajaMenor","Bajo",IF(X461="Muy BajaModerado","Moderado",IF(X461="Muy BajaMayor","Alto",IF(X461="Muy BajaCatastrófico","Extremo","")))))))))))))))))))))))))</f>
        <v>Moderado</v>
      </c>
      <c r="Z461" s="58">
        <v>1</v>
      </c>
      <c r="AA461" s="380" t="s">
        <v>1196</v>
      </c>
      <c r="AB461" s="419" t="s">
        <v>170</v>
      </c>
      <c r="AC461" s="380" t="s">
        <v>939</v>
      </c>
      <c r="AD461" s="420" t="str">
        <f t="shared" si="44"/>
        <v>Probabilidad</v>
      </c>
      <c r="AE461" s="419" t="s">
        <v>75</v>
      </c>
      <c r="AF461" s="312">
        <f t="shared" si="45"/>
        <v>0.15</v>
      </c>
      <c r="AG461" s="419" t="s">
        <v>77</v>
      </c>
      <c r="AH461" s="312">
        <f t="shared" si="46"/>
        <v>0.15</v>
      </c>
      <c r="AI461" s="311">
        <f t="shared" si="47"/>
        <v>0.3</v>
      </c>
      <c r="AJ461" s="106">
        <f>IFERROR(IF(AD461="Probabilidad",(Q461-(+Q461*AI461)),IF(AD461="Impacto",Q461,"")),"")</f>
        <v>0.42</v>
      </c>
      <c r="AK461" s="106">
        <f>IFERROR(IF(AD461="Impacto",(W461-(+W461*AI461)),IF(AD461="Probabilidad",W461,"")),"")</f>
        <v>0.2</v>
      </c>
      <c r="AL461" s="107" t="s">
        <v>1183</v>
      </c>
      <c r="AM461" s="107" t="s">
        <v>67</v>
      </c>
      <c r="AN461" s="107" t="s">
        <v>80</v>
      </c>
      <c r="AO461" s="1196">
        <f>Q461</f>
        <v>0.6</v>
      </c>
      <c r="AP461" s="1196">
        <f>IF(AJ461="","",MIN(AJ461:AJ466))</f>
        <v>0.1764</v>
      </c>
      <c r="AQ461" s="1225" t="str">
        <f>IFERROR(IF(AP461="","",IF(AP461&lt;=0.2,"Muy Baja",IF(AP461&lt;=0.4,"Baja",IF(AP461&lt;=0.6,"Media",IF(AP461&lt;=0.8,"Alta","Muy Alta"))))),"")</f>
        <v>Muy Baja</v>
      </c>
      <c r="AR461" s="1196">
        <f>W461</f>
        <v>0.2</v>
      </c>
      <c r="AS461" s="1196">
        <f>IF(AK461="","",MIN(AK461:AK466))</f>
        <v>0.15000000000000002</v>
      </c>
      <c r="AT461" s="1225" t="str">
        <f>IFERROR(IF(AS461="","",IF(AS461&lt;=0.2,"Leve",IF(AS461&lt;=0.4,"Menor",IF(AS461&lt;=0.6,"Moderado",IF(AS461&lt;=0.8,"Mayor","Catastrófico"))))),"")</f>
        <v>Leve</v>
      </c>
      <c r="AU461" s="1225" t="str">
        <f>Y461</f>
        <v>Moderado</v>
      </c>
      <c r="AV461" s="1225" t="str">
        <f>IFERROR(IF(OR(AND(AQ461="Muy Baja",AT461="Leve"),AND(AQ461="Muy Baja",AT461="Menor"),AND(AQ461="Baja",AT461="Leve")),"Bajo",IF(OR(AND(AQ461="Muy baja",AT461="Moderado"),AND(AQ461="Baja",AT461="Menor"),AND(AQ461="Baja",AT461="Moderado"),AND(AQ461="Media",AT461="Leve"),AND(AQ461="Media",AT461="Menor"),AND(AQ461="Media",AT461="Moderado"),AND(AQ461="Alta",AT461="Leve"),AND(AQ461="Alta",AT461="Menor")),"Moderado",IF(OR(AND(AQ461="Muy Baja",AT461="Mayor"),AND(AQ461="Baja",AT461="Mayor"),AND(AQ461="Media",AT461="Mayor"),AND(AQ461="Alta",AT461="Moderado"),AND(AQ461="Alta",AT461="Mayor"),AND(AQ461="Muy Alta",AT461="Leve"),AND(AQ461="Muy Alta",AT461="Menor"),AND(AQ461="Muy Alta",AT461="Moderado"),AND(AQ461="Muy Alta",AT461="Mayor")),"Alto",IF(OR(AND(AQ461="Muy Baja",AT461="Catastrófico"),AND(AQ461="Baja",AT461="Catastrófico"),AND(AQ461="Media",AT461="Catastrófico"),AND(AQ461="Alta",AT461="Catastrófico"),AND(AQ461="Muy Alta",AT461="Catastrófico")),"Extremo","")))),"")</f>
        <v>Bajo</v>
      </c>
      <c r="AW461" s="804" t="s">
        <v>82</v>
      </c>
      <c r="AX461" s="961"/>
      <c r="AY461" s="851"/>
      <c r="AZ461" s="851"/>
      <c r="BA461" s="851"/>
      <c r="BB461" s="1037"/>
      <c r="BC461" s="851"/>
      <c r="BD461" s="851"/>
      <c r="BE461" s="1019"/>
      <c r="BF461" s="1019"/>
      <c r="BG461" s="1019"/>
      <c r="BH461" s="1019"/>
      <c r="BI461" s="851"/>
      <c r="BJ461" s="804"/>
      <c r="BK461" s="804"/>
      <c r="BL461" s="804"/>
    </row>
    <row r="462" spans="1:64" ht="120.75" thickBot="1" x14ac:dyDescent="0.3">
      <c r="A462" s="1056"/>
      <c r="B462" s="1168"/>
      <c r="C462" s="1062"/>
      <c r="D462" s="1205"/>
      <c r="E462" s="949"/>
      <c r="F462" s="1016"/>
      <c r="G462" s="852"/>
      <c r="H462" s="805"/>
      <c r="I462" s="1233"/>
      <c r="J462" s="1035"/>
      <c r="K462" s="1215"/>
      <c r="L462" s="852"/>
      <c r="M462" s="852"/>
      <c r="N462" s="805"/>
      <c r="O462" s="1050"/>
      <c r="P462" s="805"/>
      <c r="Q462" s="1208"/>
      <c r="R462" s="805"/>
      <c r="S462" s="1208"/>
      <c r="T462" s="805"/>
      <c r="U462" s="1208"/>
      <c r="V462" s="1211"/>
      <c r="W462" s="1208"/>
      <c r="X462" s="1208"/>
      <c r="Y462" s="1226"/>
      <c r="Z462" s="68">
        <v>2</v>
      </c>
      <c r="AA462" s="380" t="s">
        <v>1185</v>
      </c>
      <c r="AB462" s="421" t="s">
        <v>170</v>
      </c>
      <c r="AC462" s="380" t="s">
        <v>939</v>
      </c>
      <c r="AD462" s="422" t="str">
        <f t="shared" si="44"/>
        <v>Probabilidad</v>
      </c>
      <c r="AE462" s="421" t="s">
        <v>64</v>
      </c>
      <c r="AF462" s="313">
        <f t="shared" si="45"/>
        <v>0.25</v>
      </c>
      <c r="AG462" s="421" t="s">
        <v>77</v>
      </c>
      <c r="AH462" s="313">
        <f t="shared" si="46"/>
        <v>0.15</v>
      </c>
      <c r="AI462" s="108">
        <f t="shared" si="47"/>
        <v>0.4</v>
      </c>
      <c r="AJ462" s="109">
        <f>IFERROR(IF(AND(AD461="Probabilidad",AD462="Probabilidad"),(AJ461-(+AJ461*AI462)),IF(AD462="Probabilidad",(Q461-(+Q461*AI462)),IF(AD462="Impacto",AJ461,""))),"")</f>
        <v>0.252</v>
      </c>
      <c r="AK462" s="109">
        <f>IFERROR(IF(AND(AD461="Impacto",AD462="Impacto"),(AK461-(+AK461*AI462)),IF(AD462="Impacto",(W461-(+W461*AI462)),IF(AD462="Probabilidad",AK461,""))),"")</f>
        <v>0.2</v>
      </c>
      <c r="AL462" s="107" t="s">
        <v>1183</v>
      </c>
      <c r="AM462" s="107" t="s">
        <v>67</v>
      </c>
      <c r="AN462" s="107" t="s">
        <v>80</v>
      </c>
      <c r="AO462" s="1197"/>
      <c r="AP462" s="1197"/>
      <c r="AQ462" s="1226"/>
      <c r="AR462" s="1197"/>
      <c r="AS462" s="1197"/>
      <c r="AT462" s="1226"/>
      <c r="AU462" s="1226"/>
      <c r="AV462" s="1226"/>
      <c r="AW462" s="805"/>
      <c r="AX462" s="962"/>
      <c r="AY462" s="852"/>
      <c r="AZ462" s="852"/>
      <c r="BA462" s="852"/>
      <c r="BB462" s="1046"/>
      <c r="BC462" s="852"/>
      <c r="BD462" s="852"/>
      <c r="BE462" s="1020"/>
      <c r="BF462" s="1020"/>
      <c r="BG462" s="1020"/>
      <c r="BH462" s="1020"/>
      <c r="BI462" s="852"/>
      <c r="BJ462" s="805"/>
      <c r="BK462" s="805"/>
      <c r="BL462" s="805"/>
    </row>
    <row r="463" spans="1:64" ht="120.75" thickBot="1" x14ac:dyDescent="0.3">
      <c r="A463" s="1056"/>
      <c r="B463" s="1168"/>
      <c r="C463" s="1062"/>
      <c r="D463" s="1205"/>
      <c r="E463" s="949"/>
      <c r="F463" s="1016"/>
      <c r="G463" s="852"/>
      <c r="H463" s="805"/>
      <c r="I463" s="1233"/>
      <c r="J463" s="1035"/>
      <c r="K463" s="1215"/>
      <c r="L463" s="852"/>
      <c r="M463" s="852"/>
      <c r="N463" s="805"/>
      <c r="O463" s="1050"/>
      <c r="P463" s="805"/>
      <c r="Q463" s="1208"/>
      <c r="R463" s="805"/>
      <c r="S463" s="1208"/>
      <c r="T463" s="805"/>
      <c r="U463" s="1208"/>
      <c r="V463" s="1211"/>
      <c r="W463" s="1208"/>
      <c r="X463" s="1208"/>
      <c r="Y463" s="1226"/>
      <c r="Z463" s="68">
        <v>3</v>
      </c>
      <c r="AA463" s="380" t="s">
        <v>1185</v>
      </c>
      <c r="AB463" s="421" t="s">
        <v>170</v>
      </c>
      <c r="AC463" s="380" t="s">
        <v>939</v>
      </c>
      <c r="AD463" s="422" t="str">
        <f t="shared" si="44"/>
        <v>Impacto</v>
      </c>
      <c r="AE463" s="421" t="s">
        <v>76</v>
      </c>
      <c r="AF463" s="313">
        <f t="shared" si="45"/>
        <v>0.1</v>
      </c>
      <c r="AG463" s="421" t="s">
        <v>77</v>
      </c>
      <c r="AH463" s="313">
        <f t="shared" si="46"/>
        <v>0.15</v>
      </c>
      <c r="AI463" s="108">
        <f t="shared" si="47"/>
        <v>0.25</v>
      </c>
      <c r="AJ463" s="109">
        <f>IFERROR(IF(AND(AD462="Probabilidad",AD463="Probabilidad"),(AJ462-(+AJ462*AI463)),IF(AND(AD462="Impacto",AD463="Probabilidad"),(AJ461-(+AJ461*AI463)),IF(AD463="Impacto",AJ462,""))),"")</f>
        <v>0.252</v>
      </c>
      <c r="AK463" s="109">
        <f>IFERROR(IF(AND(AD462="Impacto",AD463="Impacto"),(AK462-(+AK462*AI463)),IF(AND(AD462="Probabilidad",AD463="Impacto"),(AK461-(+AK461*AI463)),IF(AD463="Probabilidad",AK462,""))),"")</f>
        <v>0.15000000000000002</v>
      </c>
      <c r="AL463" s="107" t="s">
        <v>1183</v>
      </c>
      <c r="AM463" s="107" t="s">
        <v>67</v>
      </c>
      <c r="AN463" s="107" t="s">
        <v>80</v>
      </c>
      <c r="AO463" s="1197"/>
      <c r="AP463" s="1197"/>
      <c r="AQ463" s="1226"/>
      <c r="AR463" s="1197"/>
      <c r="AS463" s="1197"/>
      <c r="AT463" s="1226"/>
      <c r="AU463" s="1226"/>
      <c r="AV463" s="1226"/>
      <c r="AW463" s="805"/>
      <c r="AX463" s="962"/>
      <c r="AY463" s="852"/>
      <c r="AZ463" s="852"/>
      <c r="BA463" s="852"/>
      <c r="BB463" s="1046"/>
      <c r="BC463" s="852"/>
      <c r="BD463" s="852"/>
      <c r="BE463" s="1020"/>
      <c r="BF463" s="1020"/>
      <c r="BG463" s="1020"/>
      <c r="BH463" s="1020"/>
      <c r="BI463" s="852"/>
      <c r="BJ463" s="805"/>
      <c r="BK463" s="805"/>
      <c r="BL463" s="805"/>
    </row>
    <row r="464" spans="1:64" ht="120" x14ac:dyDescent="0.25">
      <c r="A464" s="1056"/>
      <c r="B464" s="1168"/>
      <c r="C464" s="1062"/>
      <c r="D464" s="1205"/>
      <c r="E464" s="949"/>
      <c r="F464" s="1016"/>
      <c r="G464" s="852"/>
      <c r="H464" s="805"/>
      <c r="I464" s="1233"/>
      <c r="J464" s="1035"/>
      <c r="K464" s="1215"/>
      <c r="L464" s="852"/>
      <c r="M464" s="852"/>
      <c r="N464" s="805"/>
      <c r="O464" s="1050"/>
      <c r="P464" s="805"/>
      <c r="Q464" s="1208"/>
      <c r="R464" s="805"/>
      <c r="S464" s="1208"/>
      <c r="T464" s="805"/>
      <c r="U464" s="1208"/>
      <c r="V464" s="1211"/>
      <c r="W464" s="1208"/>
      <c r="X464" s="1208"/>
      <c r="Y464" s="1226"/>
      <c r="Z464" s="68">
        <v>4</v>
      </c>
      <c r="AA464" s="380" t="s">
        <v>1193</v>
      </c>
      <c r="AB464" s="421" t="s">
        <v>165</v>
      </c>
      <c r="AC464" s="380" t="s">
        <v>869</v>
      </c>
      <c r="AD464" s="422" t="str">
        <f t="shared" si="44"/>
        <v>Probabilidad</v>
      </c>
      <c r="AE464" s="421" t="s">
        <v>75</v>
      </c>
      <c r="AF464" s="313">
        <f t="shared" si="45"/>
        <v>0.15</v>
      </c>
      <c r="AG464" s="421" t="s">
        <v>77</v>
      </c>
      <c r="AH464" s="313">
        <f t="shared" si="46"/>
        <v>0.15</v>
      </c>
      <c r="AI464" s="108">
        <f t="shared" si="47"/>
        <v>0.3</v>
      </c>
      <c r="AJ464" s="109">
        <f>IFERROR(IF(AND(AD463="Probabilidad",AD464="Probabilidad"),(AJ463-(+AJ463*AI464)),IF(AND(AD463="Impacto",AD464="Probabilidad"),(AJ462-(+AJ462*AI464)),IF(AD464="Impacto",AJ463,""))),"")</f>
        <v>0.1764</v>
      </c>
      <c r="AK464" s="109">
        <f>IFERROR(IF(AND(AD463="Impacto",AD464="Impacto"),(AK463-(+AK463*AI464)),IF(AND(AD463="Probabilidad",AD464="Impacto"),(AK462-(+AK462*AI464)),IF(AD464="Probabilidad",AK463,""))),"")</f>
        <v>0.15000000000000002</v>
      </c>
      <c r="AL464" s="107" t="s">
        <v>1183</v>
      </c>
      <c r="AM464" s="107" t="s">
        <v>67</v>
      </c>
      <c r="AN464" s="107" t="s">
        <v>80</v>
      </c>
      <c r="AO464" s="1197"/>
      <c r="AP464" s="1197"/>
      <c r="AQ464" s="1226"/>
      <c r="AR464" s="1197"/>
      <c r="AS464" s="1197"/>
      <c r="AT464" s="1226"/>
      <c r="AU464" s="1226"/>
      <c r="AV464" s="1226"/>
      <c r="AW464" s="805"/>
      <c r="AX464" s="962"/>
      <c r="AY464" s="852"/>
      <c r="AZ464" s="852"/>
      <c r="BA464" s="852"/>
      <c r="BB464" s="1046"/>
      <c r="BC464" s="852"/>
      <c r="BD464" s="852"/>
      <c r="BE464" s="1020"/>
      <c r="BF464" s="1020"/>
      <c r="BG464" s="1020"/>
      <c r="BH464" s="1020"/>
      <c r="BI464" s="852"/>
      <c r="BJ464" s="805"/>
      <c r="BK464" s="805"/>
      <c r="BL464" s="805"/>
    </row>
    <row r="465" spans="1:64" x14ac:dyDescent="0.25">
      <c r="A465" s="1056"/>
      <c r="B465" s="1168"/>
      <c r="C465" s="1062"/>
      <c r="D465" s="1205"/>
      <c r="E465" s="949"/>
      <c r="F465" s="1016"/>
      <c r="G465" s="852"/>
      <c r="H465" s="805"/>
      <c r="I465" s="1233"/>
      <c r="J465" s="1035"/>
      <c r="K465" s="1215"/>
      <c r="L465" s="852"/>
      <c r="M465" s="852"/>
      <c r="N465" s="805"/>
      <c r="O465" s="1050"/>
      <c r="P465" s="805"/>
      <c r="Q465" s="1208"/>
      <c r="R465" s="805"/>
      <c r="S465" s="1208"/>
      <c r="T465" s="805"/>
      <c r="U465" s="1208"/>
      <c r="V465" s="1211"/>
      <c r="W465" s="1208"/>
      <c r="X465" s="1208"/>
      <c r="Y465" s="1226"/>
      <c r="Z465" s="68">
        <v>5</v>
      </c>
      <c r="AA465" s="385"/>
      <c r="AB465" s="421"/>
      <c r="AC465" s="385"/>
      <c r="AD465" s="422" t="str">
        <f t="shared" si="44"/>
        <v/>
      </c>
      <c r="AE465" s="421"/>
      <c r="AF465" s="313" t="str">
        <f t="shared" si="45"/>
        <v/>
      </c>
      <c r="AG465" s="421"/>
      <c r="AH465" s="313" t="str">
        <f t="shared" si="46"/>
        <v/>
      </c>
      <c r="AI465" s="108" t="str">
        <f t="shared" si="47"/>
        <v/>
      </c>
      <c r="AJ465" s="109" t="str">
        <f>IFERROR(IF(AND(AD464="Probabilidad",AD465="Probabilidad"),(AJ464-(+AJ464*AI465)),IF(AND(AD464="Impacto",AD465="Probabilidad"),(AJ463-(+AJ463*AI465)),IF(AD465="Impacto",AJ464,""))),"")</f>
        <v/>
      </c>
      <c r="AK465" s="109" t="str">
        <f>IFERROR(IF(AND(AD464="Impacto",AD465="Impacto"),(AK464-(+AK464*AI465)),IF(AND(AD464="Probabilidad",AD465="Impacto"),(AK463-(+AK463*AI465)),IF(AD465="Probabilidad",AK464,""))),"")</f>
        <v/>
      </c>
      <c r="AL465" s="96"/>
      <c r="AM465" s="96"/>
      <c r="AN465" s="96"/>
      <c r="AO465" s="1197"/>
      <c r="AP465" s="1197"/>
      <c r="AQ465" s="1226"/>
      <c r="AR465" s="1197"/>
      <c r="AS465" s="1197"/>
      <c r="AT465" s="1226"/>
      <c r="AU465" s="1226"/>
      <c r="AV465" s="1226"/>
      <c r="AW465" s="805"/>
      <c r="AX465" s="962"/>
      <c r="AY465" s="852"/>
      <c r="AZ465" s="852"/>
      <c r="BA465" s="852"/>
      <c r="BB465" s="1046"/>
      <c r="BC465" s="852"/>
      <c r="BD465" s="852"/>
      <c r="BE465" s="1020"/>
      <c r="BF465" s="1020"/>
      <c r="BG465" s="1020"/>
      <c r="BH465" s="1020"/>
      <c r="BI465" s="852"/>
      <c r="BJ465" s="805"/>
      <c r="BK465" s="805"/>
      <c r="BL465" s="805"/>
    </row>
    <row r="466" spans="1:64" ht="15.75" thickBot="1" x14ac:dyDescent="0.3">
      <c r="A466" s="1056"/>
      <c r="B466" s="1168"/>
      <c r="C466" s="1062"/>
      <c r="D466" s="1206"/>
      <c r="E466" s="950"/>
      <c r="F466" s="1017"/>
      <c r="G466" s="960"/>
      <c r="H466" s="806"/>
      <c r="I466" s="1234"/>
      <c r="J466" s="1036"/>
      <c r="K466" s="1216"/>
      <c r="L466" s="960"/>
      <c r="M466" s="960"/>
      <c r="N466" s="806"/>
      <c r="O466" s="1051"/>
      <c r="P466" s="806"/>
      <c r="Q466" s="1209"/>
      <c r="R466" s="806"/>
      <c r="S466" s="1209"/>
      <c r="T466" s="806"/>
      <c r="U466" s="1209"/>
      <c r="V466" s="1212"/>
      <c r="W466" s="1209"/>
      <c r="X466" s="1209"/>
      <c r="Y466" s="1227"/>
      <c r="Z466" s="60">
        <v>6</v>
      </c>
      <c r="AA466" s="387"/>
      <c r="AB466" s="423"/>
      <c r="AC466" s="387"/>
      <c r="AD466" s="424" t="str">
        <f t="shared" si="44"/>
        <v/>
      </c>
      <c r="AE466" s="423"/>
      <c r="AF466" s="314" t="str">
        <f t="shared" si="45"/>
        <v/>
      </c>
      <c r="AG466" s="423"/>
      <c r="AH466" s="314" t="str">
        <f t="shared" si="46"/>
        <v/>
      </c>
      <c r="AI466" s="110" t="str">
        <f t="shared" si="47"/>
        <v/>
      </c>
      <c r="AJ466" s="109" t="str">
        <f>IFERROR(IF(AND(AD465="Probabilidad",AD466="Probabilidad"),(AJ465-(+AJ465*AI466)),IF(AND(AD465="Impacto",AD466="Probabilidad"),(AJ464-(+AJ464*AI466)),IF(AD466="Impacto",AJ465,""))),"")</f>
        <v/>
      </c>
      <c r="AK466" s="109" t="str">
        <f>IFERROR(IF(AND(AD465="Impacto",AD466="Impacto"),(AK465-(+AK465*AI466)),IF(AND(AD465="Probabilidad",AD466="Impacto"),(AK464-(+AK464*AI466)),IF(AD466="Probabilidad",AK465,""))),"")</f>
        <v/>
      </c>
      <c r="AL466" s="97"/>
      <c r="AM466" s="97"/>
      <c r="AN466" s="97"/>
      <c r="AO466" s="1198"/>
      <c r="AP466" s="1198"/>
      <c r="AQ466" s="1227"/>
      <c r="AR466" s="1198"/>
      <c r="AS466" s="1198"/>
      <c r="AT466" s="1227"/>
      <c r="AU466" s="1227"/>
      <c r="AV466" s="1227"/>
      <c r="AW466" s="806"/>
      <c r="AX466" s="963"/>
      <c r="AY466" s="960"/>
      <c r="AZ466" s="960"/>
      <c r="BA466" s="960"/>
      <c r="BB466" s="1047"/>
      <c r="BC466" s="960"/>
      <c r="BD466" s="960"/>
      <c r="BE466" s="1021"/>
      <c r="BF466" s="1021"/>
      <c r="BG466" s="1021"/>
      <c r="BH466" s="1021"/>
      <c r="BI466" s="960"/>
      <c r="BJ466" s="806"/>
      <c r="BK466" s="806"/>
      <c r="BL466" s="806"/>
    </row>
    <row r="467" spans="1:64" ht="77.25" customHeight="1" thickBot="1" x14ac:dyDescent="0.3">
      <c r="A467" s="1056"/>
      <c r="B467" s="1168"/>
      <c r="C467" s="1062"/>
      <c r="D467" s="1204" t="s">
        <v>840</v>
      </c>
      <c r="E467" s="948" t="s">
        <v>132</v>
      </c>
      <c r="F467" s="1015">
        <v>5</v>
      </c>
      <c r="G467" s="851" t="s">
        <v>1197</v>
      </c>
      <c r="H467" s="804" t="s">
        <v>98</v>
      </c>
      <c r="I467" s="1232" t="s">
        <v>1226</v>
      </c>
      <c r="J467" s="1034" t="s">
        <v>16</v>
      </c>
      <c r="K467" s="1229" t="str">
        <f>CONCATENATE(" *",[28]Árbol_G!C517," *",[28]Árbol_G!E517," *",[28]Árbol_G!G517)</f>
        <v xml:space="preserve"> * * *</v>
      </c>
      <c r="L467" s="851" t="s">
        <v>1198</v>
      </c>
      <c r="M467" s="851" t="s">
        <v>1199</v>
      </c>
      <c r="N467" s="1052"/>
      <c r="O467" s="1049"/>
      <c r="P467" s="804" t="s">
        <v>72</v>
      </c>
      <c r="Q467" s="1207">
        <f>IF(P467="Muy Alta",100%,IF(P467="Alta",80%,IF(P467="Media",60%,IF(P467="Baja",40%,IF(P467="Muy Baja",20%,"")))))</f>
        <v>0.8</v>
      </c>
      <c r="R467" s="804" t="s">
        <v>74</v>
      </c>
      <c r="S467" s="1207">
        <f>IF(R467="Catastrófico",100%,IF(R467="Mayor",80%,IF(R467="Moderado",60%,IF(R467="Menor",40%,IF(R467="Leve",20%,"")))))</f>
        <v>0.2</v>
      </c>
      <c r="T467" s="804" t="s">
        <v>74</v>
      </c>
      <c r="U467" s="1207">
        <f>IF(T467="Catastrófico",100%,IF(T467="Mayor",80%,IF(T467="Moderado",60%,IF(T467="Menor",40%,IF(T467="Leve",20%,"")))))</f>
        <v>0.2</v>
      </c>
      <c r="V467" s="1210" t="str">
        <f>IF(W467=100%,"Catastrófico",IF(W467=80%,"Mayor",IF(W467=60%,"Moderado",IF(W467=40%,"Menor",IF(W467=20%,"Leve","")))))</f>
        <v>Leve</v>
      </c>
      <c r="W467" s="1207">
        <f>IF(AND(S467="",U467=""),"",MAX(S467,U467))</f>
        <v>0.2</v>
      </c>
      <c r="X467" s="1207" t="str">
        <f>CONCATENATE(P467,V467)</f>
        <v>AltaLeve</v>
      </c>
      <c r="Y467" s="1225" t="str">
        <f>IF(X467="Muy AltaLeve","Alto",IF(X467="Muy AltaMenor","Alto",IF(X467="Muy AltaModerado","Alto",IF(X467="Muy AltaMayor","Alto",IF(X467="Muy AltaCatastrófico","Extremo",IF(X467="AltaLeve","Moderado",IF(X467="AltaMenor","Moderado",IF(X467="AltaModerado","Alto",IF(X467="AltaMayor","Alto",IF(X467="AltaCatastrófico","Extremo",IF(X467="MediaLeve","Moderado",IF(X467="MediaMenor","Moderado",IF(X467="MediaModerado","Moderado",IF(X467="MediaMayor","Alto",IF(X467="MediaCatastrófico","Extremo",IF(X467="BajaLeve","Bajo",IF(X467="BajaMenor","Moderado",IF(X467="BajaModerado","Moderado",IF(X467="BajaMayor","Alto",IF(X467="BajaCatastrófico","Extremo",IF(X467="Muy BajaLeve","Bajo",IF(X467="Muy BajaMenor","Bajo",IF(X467="Muy BajaModerado","Moderado",IF(X467="Muy BajaMayor","Alto",IF(X467="Muy BajaCatastrófico","Extremo","")))))))))))))))))))))))))</f>
        <v>Moderado</v>
      </c>
      <c r="Z467" s="58">
        <v>1</v>
      </c>
      <c r="AA467" s="380" t="s">
        <v>1200</v>
      </c>
      <c r="AB467" s="419" t="s">
        <v>170</v>
      </c>
      <c r="AC467" s="380" t="s">
        <v>879</v>
      </c>
      <c r="AD467" s="433" t="str">
        <f t="shared" si="44"/>
        <v>Probabilidad</v>
      </c>
      <c r="AE467" s="419" t="s">
        <v>64</v>
      </c>
      <c r="AF467" s="312">
        <f t="shared" si="45"/>
        <v>0.25</v>
      </c>
      <c r="AG467" s="419" t="s">
        <v>77</v>
      </c>
      <c r="AH467" s="312">
        <f t="shared" si="46"/>
        <v>0.15</v>
      </c>
      <c r="AI467" s="311">
        <f t="shared" si="47"/>
        <v>0.4</v>
      </c>
      <c r="AJ467" s="106">
        <f>IFERROR(IF(AD467="Probabilidad",(Q467-(+Q467*AI467)),IF(AD467="Impacto",Q467,"")),"")</f>
        <v>0.48</v>
      </c>
      <c r="AK467" s="106">
        <f>IFERROR(IF(AD467="Impacto",(W467-(+W467*AI467)),IF(AD467="Probabilidad",W467,"")),"")</f>
        <v>0.2</v>
      </c>
      <c r="AL467" s="107" t="s">
        <v>1183</v>
      </c>
      <c r="AM467" s="107" t="s">
        <v>67</v>
      </c>
      <c r="AN467" s="107" t="s">
        <v>80</v>
      </c>
      <c r="AO467" s="1196">
        <f>Q467</f>
        <v>0.8</v>
      </c>
      <c r="AP467" s="1196">
        <f>IF(AJ467="","",MIN(AJ467:AJ472))</f>
        <v>0.23519999999999996</v>
      </c>
      <c r="AQ467" s="1225" t="str">
        <f>IFERROR(IF(AP467="","",IF(AP467&lt;=0.2,"Muy Baja",IF(AP467&lt;=0.4,"Baja",IF(AP467&lt;=0.6,"Media",IF(AP467&lt;=0.8,"Alta","Muy Alta"))))),"")</f>
        <v>Baja</v>
      </c>
      <c r="AR467" s="1196">
        <f>W467</f>
        <v>0.2</v>
      </c>
      <c r="AS467" s="1196">
        <f>IF(AK467="","",MIN(AK467:AK472))</f>
        <v>0.11250000000000002</v>
      </c>
      <c r="AT467" s="1225" t="str">
        <f>IFERROR(IF(AS467="","",IF(AS467&lt;=0.2,"Leve",IF(AS467&lt;=0.4,"Menor",IF(AS467&lt;=0.6,"Moderado",IF(AS467&lt;=0.8,"Mayor","Catastrófico"))))),"")</f>
        <v>Leve</v>
      </c>
      <c r="AU467" s="1225" t="str">
        <f>Y467</f>
        <v>Moderado</v>
      </c>
      <c r="AV467" s="1225" t="str">
        <f>IFERROR(IF(OR(AND(AQ467="Muy Baja",AT467="Leve"),AND(AQ467="Muy Baja",AT467="Menor"),AND(AQ467="Baja",AT467="Leve")),"Bajo",IF(OR(AND(AQ467="Muy baja",AT467="Moderado"),AND(AQ467="Baja",AT467="Menor"),AND(AQ467="Baja",AT467="Moderado"),AND(AQ467="Media",AT467="Leve"),AND(AQ467="Media",AT467="Menor"),AND(AQ467="Media",AT467="Moderado"),AND(AQ467="Alta",AT467="Leve"),AND(AQ467="Alta",AT467="Menor")),"Moderado",IF(OR(AND(AQ467="Muy Baja",AT467="Mayor"),AND(AQ467="Baja",AT467="Mayor"),AND(AQ467="Media",AT467="Mayor"),AND(AQ467="Alta",AT467="Moderado"),AND(AQ467="Alta",AT467="Mayor"),AND(AQ467="Muy Alta",AT467="Leve"),AND(AQ467="Muy Alta",AT467="Menor"),AND(AQ467="Muy Alta",AT467="Moderado"),AND(AQ467="Muy Alta",AT467="Mayor")),"Alto",IF(OR(AND(AQ467="Muy Baja",AT467="Catastrófico"),AND(AQ467="Baja",AT467="Catastrófico"),AND(AQ467="Media",AT467="Catastrófico"),AND(AQ467="Alta",AT467="Catastrófico"),AND(AQ467="Muy Alta",AT467="Catastrófico")),"Extremo","")))),"")</f>
        <v>Bajo</v>
      </c>
      <c r="AW467" s="804" t="s">
        <v>82</v>
      </c>
      <c r="AX467" s="1202"/>
      <c r="AY467" s="851"/>
      <c r="AZ467" s="851"/>
      <c r="BA467" s="851"/>
      <c r="BB467" s="1037"/>
      <c r="BC467" s="851"/>
      <c r="BD467" s="851"/>
      <c r="BE467" s="1019"/>
      <c r="BF467" s="1019"/>
      <c r="BG467" s="1019"/>
      <c r="BH467" s="1019"/>
      <c r="BI467" s="851"/>
      <c r="BJ467" s="804"/>
      <c r="BK467" s="804"/>
      <c r="BL467" s="804"/>
    </row>
    <row r="468" spans="1:64" ht="70.5" thickBot="1" x14ac:dyDescent="0.3">
      <c r="A468" s="1056"/>
      <c r="B468" s="1168"/>
      <c r="C468" s="1062"/>
      <c r="D468" s="1205"/>
      <c r="E468" s="949"/>
      <c r="F468" s="1016"/>
      <c r="G468" s="852"/>
      <c r="H468" s="805"/>
      <c r="I468" s="1233"/>
      <c r="J468" s="1035"/>
      <c r="K468" s="1230"/>
      <c r="L468" s="852"/>
      <c r="M468" s="852"/>
      <c r="N468" s="1053"/>
      <c r="O468" s="1050"/>
      <c r="P468" s="805"/>
      <c r="Q468" s="1208"/>
      <c r="R468" s="805"/>
      <c r="S468" s="1208"/>
      <c r="T468" s="805"/>
      <c r="U468" s="1208"/>
      <c r="V468" s="1211"/>
      <c r="W468" s="1208"/>
      <c r="X468" s="1208"/>
      <c r="Y468" s="1226"/>
      <c r="Z468" s="68">
        <v>2</v>
      </c>
      <c r="AA468" s="380" t="s">
        <v>934</v>
      </c>
      <c r="AB468" s="421" t="s">
        <v>170</v>
      </c>
      <c r="AC468" s="380" t="s">
        <v>888</v>
      </c>
      <c r="AD468" s="422" t="str">
        <f t="shared" si="44"/>
        <v>Impacto</v>
      </c>
      <c r="AE468" s="421" t="s">
        <v>76</v>
      </c>
      <c r="AF468" s="313">
        <f t="shared" si="45"/>
        <v>0.1</v>
      </c>
      <c r="AG468" s="421" t="s">
        <v>77</v>
      </c>
      <c r="AH468" s="313">
        <f t="shared" si="46"/>
        <v>0.15</v>
      </c>
      <c r="AI468" s="108">
        <f t="shared" si="47"/>
        <v>0.25</v>
      </c>
      <c r="AJ468" s="109">
        <f>IFERROR(IF(AND(AD467="Probabilidad",AD468="Probabilidad"),(AJ467-(+AJ467*AI468)),IF(AD468="Probabilidad",(Q467-(+Q467*AI468)),IF(AD468="Impacto",AJ467,""))),"")</f>
        <v>0.48</v>
      </c>
      <c r="AK468" s="109">
        <f>IFERROR(IF(AND(AD467="Impacto",AD468="Impacto"),(AK467-(+AK467*AI468)),IF(AD468="Impacto",(W467-(+W467*AI468)),IF(AD468="Probabilidad",AK467,""))),"")</f>
        <v>0.15000000000000002</v>
      </c>
      <c r="AL468" s="107" t="s">
        <v>1183</v>
      </c>
      <c r="AM468" s="107" t="s">
        <v>67</v>
      </c>
      <c r="AN468" s="107" t="s">
        <v>80</v>
      </c>
      <c r="AO468" s="1197"/>
      <c r="AP468" s="1197"/>
      <c r="AQ468" s="1226"/>
      <c r="AR468" s="1197"/>
      <c r="AS468" s="1197"/>
      <c r="AT468" s="1226"/>
      <c r="AU468" s="1226"/>
      <c r="AV468" s="1226"/>
      <c r="AW468" s="805"/>
      <c r="AX468" s="1185"/>
      <c r="AY468" s="852"/>
      <c r="AZ468" s="852"/>
      <c r="BA468" s="852"/>
      <c r="BB468" s="1046"/>
      <c r="BC468" s="852"/>
      <c r="BD468" s="852"/>
      <c r="BE468" s="1020"/>
      <c r="BF468" s="1020"/>
      <c r="BG468" s="1020"/>
      <c r="BH468" s="1020"/>
      <c r="BI468" s="852"/>
      <c r="BJ468" s="805"/>
      <c r="BK468" s="805"/>
      <c r="BL468" s="805"/>
    </row>
    <row r="469" spans="1:64" ht="90.75" thickBot="1" x14ac:dyDescent="0.3">
      <c r="A469" s="1056"/>
      <c r="B469" s="1168"/>
      <c r="C469" s="1062"/>
      <c r="D469" s="1205"/>
      <c r="E469" s="949"/>
      <c r="F469" s="1016"/>
      <c r="G469" s="852"/>
      <c r="H469" s="805"/>
      <c r="I469" s="1233"/>
      <c r="J469" s="1035"/>
      <c r="K469" s="1230"/>
      <c r="L469" s="852"/>
      <c r="M469" s="852"/>
      <c r="N469" s="1053"/>
      <c r="O469" s="1050"/>
      <c r="P469" s="805"/>
      <c r="Q469" s="1208"/>
      <c r="R469" s="805"/>
      <c r="S469" s="1208"/>
      <c r="T469" s="805"/>
      <c r="U469" s="1208"/>
      <c r="V469" s="1211"/>
      <c r="W469" s="1208"/>
      <c r="X469" s="1208"/>
      <c r="Y469" s="1226"/>
      <c r="Z469" s="68">
        <v>3</v>
      </c>
      <c r="AA469" s="380" t="s">
        <v>905</v>
      </c>
      <c r="AB469" s="421" t="s">
        <v>170</v>
      </c>
      <c r="AC469" s="380" t="s">
        <v>906</v>
      </c>
      <c r="AD469" s="422" t="str">
        <f t="shared" si="44"/>
        <v>Probabilidad</v>
      </c>
      <c r="AE469" s="421" t="s">
        <v>75</v>
      </c>
      <c r="AF469" s="313">
        <f t="shared" si="45"/>
        <v>0.15</v>
      </c>
      <c r="AG469" s="421" t="s">
        <v>77</v>
      </c>
      <c r="AH469" s="313">
        <f t="shared" si="46"/>
        <v>0.15</v>
      </c>
      <c r="AI469" s="108">
        <f t="shared" si="47"/>
        <v>0.3</v>
      </c>
      <c r="AJ469" s="109">
        <f>IFERROR(IF(AND(AD468="Probabilidad",AD469="Probabilidad"),(AJ468-(+AJ468*AI469)),IF(AND(AD468="Impacto",AD469="Probabilidad"),(AJ467-(+AJ467*AI469)),IF(AD469="Impacto",AJ468,""))),"")</f>
        <v>0.33599999999999997</v>
      </c>
      <c r="AK469" s="109">
        <f>IFERROR(IF(AND(AD468="Impacto",AD469="Impacto"),(AK468-(+AK468*AI469)),IF(AND(AD468="Probabilidad",AD469="Impacto"),(AK467-(+AK467*AI469)),IF(AD469="Probabilidad",AK468,""))),"")</f>
        <v>0.15000000000000002</v>
      </c>
      <c r="AL469" s="107" t="s">
        <v>1183</v>
      </c>
      <c r="AM469" s="107" t="s">
        <v>67</v>
      </c>
      <c r="AN469" s="107" t="s">
        <v>80</v>
      </c>
      <c r="AO469" s="1197"/>
      <c r="AP469" s="1197"/>
      <c r="AQ469" s="1226"/>
      <c r="AR469" s="1197"/>
      <c r="AS469" s="1197"/>
      <c r="AT469" s="1226"/>
      <c r="AU469" s="1226"/>
      <c r="AV469" s="1226"/>
      <c r="AW469" s="805"/>
      <c r="AX469" s="1185"/>
      <c r="AY469" s="852"/>
      <c r="AZ469" s="852"/>
      <c r="BA469" s="852"/>
      <c r="BB469" s="1046"/>
      <c r="BC469" s="852"/>
      <c r="BD469" s="852"/>
      <c r="BE469" s="1020"/>
      <c r="BF469" s="1020"/>
      <c r="BG469" s="1020"/>
      <c r="BH469" s="1020"/>
      <c r="BI469" s="852"/>
      <c r="BJ469" s="805"/>
      <c r="BK469" s="805"/>
      <c r="BL469" s="805"/>
    </row>
    <row r="470" spans="1:64" ht="90.75" thickBot="1" x14ac:dyDescent="0.3">
      <c r="A470" s="1056"/>
      <c r="B470" s="1168"/>
      <c r="C470" s="1062"/>
      <c r="D470" s="1205"/>
      <c r="E470" s="949"/>
      <c r="F470" s="1016"/>
      <c r="G470" s="852"/>
      <c r="H470" s="805"/>
      <c r="I470" s="1233"/>
      <c r="J470" s="1035"/>
      <c r="K470" s="1230"/>
      <c r="L470" s="852"/>
      <c r="M470" s="852"/>
      <c r="N470" s="1053"/>
      <c r="O470" s="1050"/>
      <c r="P470" s="805"/>
      <c r="Q470" s="1208"/>
      <c r="R470" s="805"/>
      <c r="S470" s="1208"/>
      <c r="T470" s="805"/>
      <c r="U470" s="1208"/>
      <c r="V470" s="1211"/>
      <c r="W470" s="1208"/>
      <c r="X470" s="1208"/>
      <c r="Y470" s="1226"/>
      <c r="Z470" s="68">
        <v>4</v>
      </c>
      <c r="AA470" s="380" t="s">
        <v>905</v>
      </c>
      <c r="AB470" s="421" t="s">
        <v>170</v>
      </c>
      <c r="AC470" s="380" t="s">
        <v>906</v>
      </c>
      <c r="AD470" s="422" t="str">
        <f t="shared" si="44"/>
        <v>Impacto</v>
      </c>
      <c r="AE470" s="421" t="s">
        <v>76</v>
      </c>
      <c r="AF470" s="313">
        <f t="shared" si="45"/>
        <v>0.1</v>
      </c>
      <c r="AG470" s="421" t="s">
        <v>77</v>
      </c>
      <c r="AH470" s="313">
        <f t="shared" si="46"/>
        <v>0.15</v>
      </c>
      <c r="AI470" s="108">
        <f t="shared" si="47"/>
        <v>0.25</v>
      </c>
      <c r="AJ470" s="109">
        <f>IFERROR(IF(AND(AD469="Probabilidad",AD470="Probabilidad"),(AJ469-(+AJ469*AI470)),IF(AND(AD469="Impacto",AD470="Probabilidad"),(AJ468-(+AJ468*AI470)),IF(AD470="Impacto",AJ469,""))),"")</f>
        <v>0.33599999999999997</v>
      </c>
      <c r="AK470" s="109">
        <f>IFERROR(IF(AND(AD469="Impacto",AD470="Impacto"),(AK469-(+AK469*AI470)),IF(AND(AD469="Probabilidad",AD470="Impacto"),(AK468-(+AK468*AI470)),IF(AD470="Probabilidad",AK469,""))),"")</f>
        <v>0.11250000000000002</v>
      </c>
      <c r="AL470" s="107" t="s">
        <v>1183</v>
      </c>
      <c r="AM470" s="107" t="s">
        <v>67</v>
      </c>
      <c r="AN470" s="107" t="s">
        <v>80</v>
      </c>
      <c r="AO470" s="1197"/>
      <c r="AP470" s="1197"/>
      <c r="AQ470" s="1226"/>
      <c r="AR470" s="1197"/>
      <c r="AS470" s="1197"/>
      <c r="AT470" s="1226"/>
      <c r="AU470" s="1226"/>
      <c r="AV470" s="1226"/>
      <c r="AW470" s="805"/>
      <c r="AX470" s="1185"/>
      <c r="AY470" s="852"/>
      <c r="AZ470" s="852"/>
      <c r="BA470" s="852"/>
      <c r="BB470" s="1046"/>
      <c r="BC470" s="852"/>
      <c r="BD470" s="852"/>
      <c r="BE470" s="1020"/>
      <c r="BF470" s="1020"/>
      <c r="BG470" s="1020"/>
      <c r="BH470" s="1020"/>
      <c r="BI470" s="852"/>
      <c r="BJ470" s="805"/>
      <c r="BK470" s="805"/>
      <c r="BL470" s="805"/>
    </row>
    <row r="471" spans="1:64" ht="120" x14ac:dyDescent="0.25">
      <c r="A471" s="1056"/>
      <c r="B471" s="1168"/>
      <c r="C471" s="1062"/>
      <c r="D471" s="1205"/>
      <c r="E471" s="949"/>
      <c r="F471" s="1016"/>
      <c r="G471" s="852"/>
      <c r="H471" s="805"/>
      <c r="I471" s="1233"/>
      <c r="J471" s="1035"/>
      <c r="K471" s="1230"/>
      <c r="L471" s="852"/>
      <c r="M471" s="852"/>
      <c r="N471" s="1053"/>
      <c r="O471" s="1050"/>
      <c r="P471" s="805"/>
      <c r="Q471" s="1208"/>
      <c r="R471" s="805"/>
      <c r="S471" s="1208"/>
      <c r="T471" s="805"/>
      <c r="U471" s="1208"/>
      <c r="V471" s="1211"/>
      <c r="W471" s="1208"/>
      <c r="X471" s="1208"/>
      <c r="Y471" s="1226"/>
      <c r="Z471" s="68">
        <v>5</v>
      </c>
      <c r="AA471" s="380" t="s">
        <v>1193</v>
      </c>
      <c r="AB471" s="421" t="s">
        <v>165</v>
      </c>
      <c r="AC471" s="380" t="s">
        <v>869</v>
      </c>
      <c r="AD471" s="422" t="str">
        <f t="shared" si="44"/>
        <v>Probabilidad</v>
      </c>
      <c r="AE471" s="421" t="s">
        <v>75</v>
      </c>
      <c r="AF471" s="313">
        <f t="shared" si="45"/>
        <v>0.15</v>
      </c>
      <c r="AG471" s="421" t="s">
        <v>77</v>
      </c>
      <c r="AH471" s="313">
        <f t="shared" si="46"/>
        <v>0.15</v>
      </c>
      <c r="AI471" s="108">
        <f t="shared" si="47"/>
        <v>0.3</v>
      </c>
      <c r="AJ471" s="109">
        <f>IFERROR(IF(AND(AD470="Probabilidad",AD471="Probabilidad"),(AJ470-(+AJ470*AI471)),IF(AND(AD470="Impacto",AD471="Probabilidad"),(AJ469-(+AJ469*AI471)),IF(AD471="Impacto",AJ470,""))),"")</f>
        <v>0.23519999999999996</v>
      </c>
      <c r="AK471" s="109">
        <f>IFERROR(IF(AND(AD470="Impacto",AD471="Impacto"),(AK470-(+AK470*AI471)),IF(AND(AD470="Probabilidad",AD471="Impacto"),(AK469-(+AK469*AI471)),IF(AD471="Probabilidad",AK470,""))),"")</f>
        <v>0.11250000000000002</v>
      </c>
      <c r="AL471" s="107" t="s">
        <v>1183</v>
      </c>
      <c r="AM471" s="107" t="s">
        <v>67</v>
      </c>
      <c r="AN471" s="107" t="s">
        <v>80</v>
      </c>
      <c r="AO471" s="1197"/>
      <c r="AP471" s="1197"/>
      <c r="AQ471" s="1226"/>
      <c r="AR471" s="1197"/>
      <c r="AS471" s="1197"/>
      <c r="AT471" s="1226"/>
      <c r="AU471" s="1226"/>
      <c r="AV471" s="1226"/>
      <c r="AW471" s="805"/>
      <c r="AX471" s="1185"/>
      <c r="AY471" s="852"/>
      <c r="AZ471" s="852"/>
      <c r="BA471" s="852"/>
      <c r="BB471" s="1046"/>
      <c r="BC471" s="852"/>
      <c r="BD471" s="852"/>
      <c r="BE471" s="1020"/>
      <c r="BF471" s="1020"/>
      <c r="BG471" s="1020"/>
      <c r="BH471" s="1020"/>
      <c r="BI471" s="852"/>
      <c r="BJ471" s="805"/>
      <c r="BK471" s="805"/>
      <c r="BL471" s="805"/>
    </row>
    <row r="472" spans="1:64" ht="15.75" thickBot="1" x14ac:dyDescent="0.3">
      <c r="A472" s="1056"/>
      <c r="B472" s="1168"/>
      <c r="C472" s="1062"/>
      <c r="D472" s="1206"/>
      <c r="E472" s="950"/>
      <c r="F472" s="1017"/>
      <c r="G472" s="960"/>
      <c r="H472" s="806"/>
      <c r="I472" s="1234"/>
      <c r="J472" s="1036"/>
      <c r="K472" s="1231"/>
      <c r="L472" s="960"/>
      <c r="M472" s="960"/>
      <c r="N472" s="1054"/>
      <c r="O472" s="1051"/>
      <c r="P472" s="806"/>
      <c r="Q472" s="1209"/>
      <c r="R472" s="806"/>
      <c r="S472" s="1209"/>
      <c r="T472" s="806"/>
      <c r="U472" s="1209"/>
      <c r="V472" s="1212"/>
      <c r="W472" s="1209"/>
      <c r="X472" s="1209"/>
      <c r="Y472" s="1227"/>
      <c r="Z472" s="60">
        <v>6</v>
      </c>
      <c r="AA472" s="387"/>
      <c r="AB472" s="423"/>
      <c r="AC472" s="387"/>
      <c r="AD472" s="425" t="str">
        <f t="shared" si="44"/>
        <v/>
      </c>
      <c r="AE472" s="434"/>
      <c r="AF472" s="314" t="str">
        <f t="shared" si="45"/>
        <v/>
      </c>
      <c r="AG472" s="434"/>
      <c r="AH472" s="314" t="str">
        <f t="shared" si="46"/>
        <v/>
      </c>
      <c r="AI472" s="110" t="str">
        <f t="shared" si="47"/>
        <v/>
      </c>
      <c r="AJ472" s="109" t="str">
        <f>IFERROR(IF(AND(AD471="Probabilidad",AD472="Probabilidad"),(AJ471-(+AJ471*AI472)),IF(AND(AD471="Impacto",AD472="Probabilidad"),(AJ470-(+AJ470*AI472)),IF(AD472="Impacto",AJ471,""))),"")</f>
        <v/>
      </c>
      <c r="AK472" s="109" t="str">
        <f>IFERROR(IF(AND(AD471="Impacto",AD472="Impacto"),(AK471-(+AK471*AI472)),IF(AND(AD471="Probabilidad",AD472="Impacto"),(AK470-(+AK470*AI472)),IF(AD472="Probabilidad",AK471,""))),"")</f>
        <v/>
      </c>
      <c r="AL472" s="97"/>
      <c r="AM472" s="97"/>
      <c r="AN472" s="97"/>
      <c r="AO472" s="1198"/>
      <c r="AP472" s="1198"/>
      <c r="AQ472" s="1227"/>
      <c r="AR472" s="1198"/>
      <c r="AS472" s="1198"/>
      <c r="AT472" s="1227"/>
      <c r="AU472" s="1227"/>
      <c r="AV472" s="1227"/>
      <c r="AW472" s="806"/>
      <c r="AX472" s="1186"/>
      <c r="AY472" s="960"/>
      <c r="AZ472" s="960"/>
      <c r="BA472" s="960"/>
      <c r="BB472" s="1047"/>
      <c r="BC472" s="960"/>
      <c r="BD472" s="960"/>
      <c r="BE472" s="1021"/>
      <c r="BF472" s="1021"/>
      <c r="BG472" s="1021"/>
      <c r="BH472" s="1021"/>
      <c r="BI472" s="960"/>
      <c r="BJ472" s="806"/>
      <c r="BK472" s="806"/>
      <c r="BL472" s="806"/>
    </row>
    <row r="473" spans="1:64" ht="70.5" customHeight="1" thickBot="1" x14ac:dyDescent="0.3">
      <c r="A473" s="1056"/>
      <c r="B473" s="1168"/>
      <c r="C473" s="1062"/>
      <c r="D473" s="1204" t="s">
        <v>840</v>
      </c>
      <c r="E473" s="948" t="s">
        <v>132</v>
      </c>
      <c r="F473" s="1015">
        <v>6</v>
      </c>
      <c r="G473" s="851" t="s">
        <v>1197</v>
      </c>
      <c r="H473" s="804" t="s">
        <v>99</v>
      </c>
      <c r="I473" s="1213" t="s">
        <v>1227</v>
      </c>
      <c r="J473" s="1034" t="s">
        <v>16</v>
      </c>
      <c r="K473" s="1229" t="str">
        <f>CONCATENATE(" *",[28]Árbol_G!C534," *",[28]Árbol_G!E534," *",[28]Árbol_G!G534)</f>
        <v xml:space="preserve"> * * *</v>
      </c>
      <c r="L473" s="851" t="s">
        <v>1201</v>
      </c>
      <c r="M473" s="851" t="s">
        <v>1202</v>
      </c>
      <c r="N473" s="804"/>
      <c r="O473" s="970"/>
      <c r="P473" s="804" t="s">
        <v>72</v>
      </c>
      <c r="Q473" s="1207">
        <f>IF(P473="Muy Alta",100%,IF(P473="Alta",80%,IF(P473="Media",60%,IF(P473="Baja",40%,IF(P473="Muy Baja",20%,"")))))</f>
        <v>0.8</v>
      </c>
      <c r="R473" s="804"/>
      <c r="S473" s="1207" t="str">
        <f>IF(R473="Catastrófico",100%,IF(R473="Mayor",80%,IF(R473="Moderado",60%,IF(R473="Menor",40%,IF(R473="Leve",20%,"")))))</f>
        <v/>
      </c>
      <c r="T473" s="804" t="s">
        <v>74</v>
      </c>
      <c r="U473" s="1207">
        <f>IF(T473="Catastrófico",100%,IF(T473="Mayor",80%,IF(T473="Moderado",60%,IF(T473="Menor",40%,IF(T473="Leve",20%,"")))))</f>
        <v>0.2</v>
      </c>
      <c r="V473" s="1210" t="str">
        <f>IF(W473=100%,"Catastrófico",IF(W473=80%,"Mayor",IF(W473=60%,"Moderado",IF(W473=40%,"Menor",IF(W473=20%,"Leve","")))))</f>
        <v>Leve</v>
      </c>
      <c r="W473" s="1207">
        <f>IF(AND(S473="",U473=""),"",MAX(S473,U473))</f>
        <v>0.2</v>
      </c>
      <c r="X473" s="1207" t="str">
        <f>CONCATENATE(P473,V473)</f>
        <v>AltaLeve</v>
      </c>
      <c r="Y473" s="1225" t="str">
        <f>IF(X473="Muy AltaLeve","Alto",IF(X473="Muy AltaMenor","Alto",IF(X473="Muy AltaModerado","Alto",IF(X473="Muy AltaMayor","Alto",IF(X473="Muy AltaCatastrófico","Extremo",IF(X473="AltaLeve","Moderado",IF(X473="AltaMenor","Moderado",IF(X473="AltaModerado","Alto",IF(X473="AltaMayor","Alto",IF(X473="AltaCatastrófico","Extremo",IF(X473="MediaLeve","Moderado",IF(X473="MediaMenor","Moderado",IF(X473="MediaModerado","Moderado",IF(X473="MediaMayor","Alto",IF(X473="MediaCatastrófico","Extremo",IF(X473="BajaLeve","Bajo",IF(X473="BajaMenor","Moderado",IF(X473="BajaModerado","Moderado",IF(X473="BajaMayor","Alto",IF(X473="BajaCatastrófico","Extremo",IF(X473="Muy BajaLeve","Bajo",IF(X473="Muy BajaMenor","Bajo",IF(X473="Muy BajaModerado","Moderado",IF(X473="Muy BajaMayor","Alto",IF(X473="Muy BajaCatastrófico","Extremo","")))))))))))))))))))))))))</f>
        <v>Moderado</v>
      </c>
      <c r="Z473" s="58">
        <v>1</v>
      </c>
      <c r="AA473" s="380" t="s">
        <v>1203</v>
      </c>
      <c r="AB473" s="419" t="s">
        <v>170</v>
      </c>
      <c r="AC473" s="380" t="s">
        <v>847</v>
      </c>
      <c r="AD473" s="420" t="str">
        <f t="shared" si="44"/>
        <v>Probabilidad</v>
      </c>
      <c r="AE473" s="419" t="s">
        <v>75</v>
      </c>
      <c r="AF473" s="312">
        <f t="shared" si="45"/>
        <v>0.15</v>
      </c>
      <c r="AG473" s="419" t="s">
        <v>77</v>
      </c>
      <c r="AH473" s="312">
        <f t="shared" si="46"/>
        <v>0.15</v>
      </c>
      <c r="AI473" s="311">
        <f t="shared" si="47"/>
        <v>0.3</v>
      </c>
      <c r="AJ473" s="106">
        <f>IFERROR(IF(AD473="Probabilidad",(Q473-(+Q473*AI473)),IF(AD473="Impacto",Q473,"")),"")</f>
        <v>0.56000000000000005</v>
      </c>
      <c r="AK473" s="106">
        <f>IFERROR(IF(AD473="Impacto",(W473-(+W473*AI473)),IF(AD473="Probabilidad",W473,"")),"")</f>
        <v>0.2</v>
      </c>
      <c r="AL473" s="107" t="s">
        <v>1183</v>
      </c>
      <c r="AM473" s="107" t="s">
        <v>67</v>
      </c>
      <c r="AN473" s="107" t="s">
        <v>80</v>
      </c>
      <c r="AO473" s="1196">
        <f>Q473</f>
        <v>0.8</v>
      </c>
      <c r="AP473" s="1196">
        <f>IF(AJ473="","",MIN(AJ473:AJ478))</f>
        <v>0.33600000000000002</v>
      </c>
      <c r="AQ473" s="1225" t="str">
        <f>IFERROR(IF(AP473="","",IF(AP473&lt;=0.2,"Muy Baja",IF(AP473&lt;=0.4,"Baja",IF(AP473&lt;=0.6,"Media",IF(AP473&lt;=0.8,"Alta","Muy Alta"))))),"")</f>
        <v>Baja</v>
      </c>
      <c r="AR473" s="1196">
        <f>W473</f>
        <v>0.2</v>
      </c>
      <c r="AS473" s="1196">
        <f>IF(AK473="","",MIN(AK473:AK478))</f>
        <v>0.11250000000000002</v>
      </c>
      <c r="AT473" s="1225" t="str">
        <f>IFERROR(IF(AS473="","",IF(AS473&lt;=0.2,"Leve",IF(AS473&lt;=0.4,"Menor",IF(AS473&lt;=0.6,"Moderado",IF(AS473&lt;=0.8,"Mayor","Catastrófico"))))),"")</f>
        <v>Leve</v>
      </c>
      <c r="AU473" s="1225" t="str">
        <f>Y473</f>
        <v>Moderado</v>
      </c>
      <c r="AV473" s="1225" t="str">
        <f>IFERROR(IF(OR(AND(AQ473="Muy Baja",AT473="Leve"),AND(AQ473="Muy Baja",AT473="Menor"),AND(AQ473="Baja",AT473="Leve")),"Bajo",IF(OR(AND(AQ473="Muy baja",AT473="Moderado"),AND(AQ473="Baja",AT473="Menor"),AND(AQ473="Baja",AT473="Moderado"),AND(AQ473="Media",AT473="Leve"),AND(AQ473="Media",AT473="Menor"),AND(AQ473="Media",AT473="Moderado"),AND(AQ473="Alta",AT473="Leve"),AND(AQ473="Alta",AT473="Menor")),"Moderado",IF(OR(AND(AQ473="Muy Baja",AT473="Mayor"),AND(AQ473="Baja",AT473="Mayor"),AND(AQ473="Media",AT473="Mayor"),AND(AQ473="Alta",AT473="Moderado"),AND(AQ473="Alta",AT473="Mayor"),AND(AQ473="Muy Alta",AT473="Leve"),AND(AQ473="Muy Alta",AT473="Menor"),AND(AQ473="Muy Alta",AT473="Moderado"),AND(AQ473="Muy Alta",AT473="Mayor")),"Alto",IF(OR(AND(AQ473="Muy Baja",AT473="Catastrófico"),AND(AQ473="Baja",AT473="Catastrófico"),AND(AQ473="Media",AT473="Catastrófico"),AND(AQ473="Alta",AT473="Catastrófico"),AND(AQ473="Muy Alta",AT473="Catastrófico")),"Extremo","")))),"")</f>
        <v>Bajo</v>
      </c>
      <c r="AW473" s="804" t="s">
        <v>82</v>
      </c>
      <c r="AX473" s="1202"/>
      <c r="AY473" s="851"/>
      <c r="AZ473" s="851"/>
      <c r="BA473" s="851"/>
      <c r="BB473" s="1037"/>
      <c r="BC473" s="851"/>
      <c r="BD473" s="851"/>
      <c r="BE473" s="1019"/>
      <c r="BF473" s="1019"/>
      <c r="BG473" s="1019"/>
      <c r="BH473" s="1019"/>
      <c r="BI473" s="851"/>
      <c r="BJ473" s="804"/>
      <c r="BK473" s="804"/>
      <c r="BL473" s="804"/>
    </row>
    <row r="474" spans="1:64" ht="90.75" thickBot="1" x14ac:dyDescent="0.3">
      <c r="A474" s="1056"/>
      <c r="B474" s="1168"/>
      <c r="C474" s="1062"/>
      <c r="D474" s="1205"/>
      <c r="E474" s="949"/>
      <c r="F474" s="1016"/>
      <c r="G474" s="852"/>
      <c r="H474" s="805"/>
      <c r="I474" s="1197"/>
      <c r="J474" s="1035"/>
      <c r="K474" s="1230"/>
      <c r="L474" s="852"/>
      <c r="M474" s="852"/>
      <c r="N474" s="805"/>
      <c r="O474" s="971"/>
      <c r="P474" s="805"/>
      <c r="Q474" s="1208"/>
      <c r="R474" s="805"/>
      <c r="S474" s="1208"/>
      <c r="T474" s="805"/>
      <c r="U474" s="1208"/>
      <c r="V474" s="1211"/>
      <c r="W474" s="1208"/>
      <c r="X474" s="1208"/>
      <c r="Y474" s="1226"/>
      <c r="Z474" s="68">
        <v>2</v>
      </c>
      <c r="AA474" s="64" t="s">
        <v>1184</v>
      </c>
      <c r="AB474" s="421" t="s">
        <v>170</v>
      </c>
      <c r="AC474" s="380" t="s">
        <v>847</v>
      </c>
      <c r="AD474" s="422" t="str">
        <f t="shared" si="44"/>
        <v>Impacto</v>
      </c>
      <c r="AE474" s="421" t="s">
        <v>76</v>
      </c>
      <c r="AF474" s="313">
        <f t="shared" si="45"/>
        <v>0.1</v>
      </c>
      <c r="AG474" s="421" t="s">
        <v>77</v>
      </c>
      <c r="AH474" s="313">
        <f t="shared" si="46"/>
        <v>0.15</v>
      </c>
      <c r="AI474" s="108">
        <f t="shared" si="47"/>
        <v>0.25</v>
      </c>
      <c r="AJ474" s="109">
        <f>IFERROR(IF(AND(AD473="Probabilidad",AD474="Probabilidad"),(AJ473-(+AJ473*AI474)),IF(AD474="Probabilidad",(Q473-(+Q473*AI474)),IF(AD474="Impacto",AJ473,""))),"")</f>
        <v>0.56000000000000005</v>
      </c>
      <c r="AK474" s="109">
        <f>IFERROR(IF(AND(AD473="Impacto",AD474="Impacto"),(AK473-(+AK473*AI474)),IF(AD474="Impacto",(W473-(+W473*AI474)),IF(AD474="Probabilidad",AK473,""))),"")</f>
        <v>0.15000000000000002</v>
      </c>
      <c r="AL474" s="107" t="s">
        <v>1183</v>
      </c>
      <c r="AM474" s="107" t="s">
        <v>67</v>
      </c>
      <c r="AN474" s="107" t="s">
        <v>80</v>
      </c>
      <c r="AO474" s="1197"/>
      <c r="AP474" s="1197"/>
      <c r="AQ474" s="1226"/>
      <c r="AR474" s="1197"/>
      <c r="AS474" s="1197"/>
      <c r="AT474" s="1226"/>
      <c r="AU474" s="1226"/>
      <c r="AV474" s="1226"/>
      <c r="AW474" s="805"/>
      <c r="AX474" s="1185"/>
      <c r="AY474" s="852"/>
      <c r="AZ474" s="852"/>
      <c r="BA474" s="852"/>
      <c r="BB474" s="1046"/>
      <c r="BC474" s="852"/>
      <c r="BD474" s="852"/>
      <c r="BE474" s="1020"/>
      <c r="BF474" s="1020"/>
      <c r="BG474" s="1020"/>
      <c r="BH474" s="1020"/>
      <c r="BI474" s="852"/>
      <c r="BJ474" s="805"/>
      <c r="BK474" s="805"/>
      <c r="BL474" s="805"/>
    </row>
    <row r="475" spans="1:64" ht="120.75" thickBot="1" x14ac:dyDescent="0.3">
      <c r="A475" s="1056"/>
      <c r="B475" s="1168"/>
      <c r="C475" s="1062"/>
      <c r="D475" s="1205"/>
      <c r="E475" s="949"/>
      <c r="F475" s="1016"/>
      <c r="G475" s="852"/>
      <c r="H475" s="805"/>
      <c r="I475" s="1197"/>
      <c r="J475" s="1035"/>
      <c r="K475" s="1230"/>
      <c r="L475" s="852"/>
      <c r="M475" s="852"/>
      <c r="N475" s="805"/>
      <c r="O475" s="971"/>
      <c r="P475" s="805"/>
      <c r="Q475" s="1208"/>
      <c r="R475" s="805"/>
      <c r="S475" s="1208"/>
      <c r="T475" s="805"/>
      <c r="U475" s="1208"/>
      <c r="V475" s="1211"/>
      <c r="W475" s="1208"/>
      <c r="X475" s="1208"/>
      <c r="Y475" s="1226"/>
      <c r="Z475" s="68">
        <v>3</v>
      </c>
      <c r="AA475" s="380" t="s">
        <v>1185</v>
      </c>
      <c r="AB475" s="421" t="s">
        <v>170</v>
      </c>
      <c r="AC475" s="380" t="s">
        <v>847</v>
      </c>
      <c r="AD475" s="422" t="str">
        <f t="shared" si="44"/>
        <v>Probabilidad</v>
      </c>
      <c r="AE475" s="421" t="s">
        <v>64</v>
      </c>
      <c r="AF475" s="313">
        <f t="shared" si="45"/>
        <v>0.25</v>
      </c>
      <c r="AG475" s="421" t="s">
        <v>77</v>
      </c>
      <c r="AH475" s="313">
        <f t="shared" si="46"/>
        <v>0.15</v>
      </c>
      <c r="AI475" s="108">
        <f t="shared" si="47"/>
        <v>0.4</v>
      </c>
      <c r="AJ475" s="109">
        <f>IFERROR(IF(AND(AD474="Probabilidad",AD475="Probabilidad"),(AJ474-(+AJ474*AI475)),IF(AND(AD474="Impacto",AD475="Probabilidad"),(AJ473-(+AJ473*AI475)),IF(AD475="Impacto",AJ474,""))),"")</f>
        <v>0.33600000000000002</v>
      </c>
      <c r="AK475" s="109">
        <f>IFERROR(IF(AND(AD474="Impacto",AD475="Impacto"),(AK474-(+AK474*AI475)),IF(AND(AD474="Probabilidad",AD475="Impacto"),(AK473-(+AK473*AI475)),IF(AD475="Probabilidad",AK474,""))),"")</f>
        <v>0.15000000000000002</v>
      </c>
      <c r="AL475" s="107" t="s">
        <v>1183</v>
      </c>
      <c r="AM475" s="107" t="s">
        <v>67</v>
      </c>
      <c r="AN475" s="107" t="s">
        <v>80</v>
      </c>
      <c r="AO475" s="1197"/>
      <c r="AP475" s="1197"/>
      <c r="AQ475" s="1226"/>
      <c r="AR475" s="1197"/>
      <c r="AS475" s="1197"/>
      <c r="AT475" s="1226"/>
      <c r="AU475" s="1226"/>
      <c r="AV475" s="1226"/>
      <c r="AW475" s="805"/>
      <c r="AX475" s="1185"/>
      <c r="AY475" s="852"/>
      <c r="AZ475" s="852"/>
      <c r="BA475" s="852"/>
      <c r="BB475" s="1046"/>
      <c r="BC475" s="852"/>
      <c r="BD475" s="852"/>
      <c r="BE475" s="1020"/>
      <c r="BF475" s="1020"/>
      <c r="BG475" s="1020"/>
      <c r="BH475" s="1020"/>
      <c r="BI475" s="852"/>
      <c r="BJ475" s="805"/>
      <c r="BK475" s="805"/>
      <c r="BL475" s="805"/>
    </row>
    <row r="476" spans="1:64" ht="120" x14ac:dyDescent="0.25">
      <c r="A476" s="1056"/>
      <c r="B476" s="1168"/>
      <c r="C476" s="1062"/>
      <c r="D476" s="1205"/>
      <c r="E476" s="949"/>
      <c r="F476" s="1016"/>
      <c r="G476" s="852"/>
      <c r="H476" s="805"/>
      <c r="I476" s="1197"/>
      <c r="J476" s="1035"/>
      <c r="K476" s="1230"/>
      <c r="L476" s="852"/>
      <c r="M476" s="852"/>
      <c r="N476" s="805"/>
      <c r="O476" s="971"/>
      <c r="P476" s="805"/>
      <c r="Q476" s="1208"/>
      <c r="R476" s="805"/>
      <c r="S476" s="1208"/>
      <c r="T476" s="805"/>
      <c r="U476" s="1208"/>
      <c r="V476" s="1211"/>
      <c r="W476" s="1208"/>
      <c r="X476" s="1208"/>
      <c r="Y476" s="1226"/>
      <c r="Z476" s="68">
        <v>4</v>
      </c>
      <c r="AA476" s="380" t="s">
        <v>1185</v>
      </c>
      <c r="AB476" s="421" t="s">
        <v>170</v>
      </c>
      <c r="AC476" s="380" t="s">
        <v>847</v>
      </c>
      <c r="AD476" s="422" t="str">
        <f t="shared" si="44"/>
        <v>Impacto</v>
      </c>
      <c r="AE476" s="421" t="s">
        <v>76</v>
      </c>
      <c r="AF476" s="313">
        <f t="shared" si="45"/>
        <v>0.1</v>
      </c>
      <c r="AG476" s="421" t="s">
        <v>77</v>
      </c>
      <c r="AH476" s="313">
        <f t="shared" si="46"/>
        <v>0.15</v>
      </c>
      <c r="AI476" s="108">
        <f t="shared" si="47"/>
        <v>0.25</v>
      </c>
      <c r="AJ476" s="109">
        <f>IFERROR(IF(AND(AD475="Probabilidad",AD476="Probabilidad"),(AJ475-(+AJ475*AI476)),IF(AND(AD475="Impacto",AD476="Probabilidad"),(AJ474-(+AJ474*AI476)),IF(AD476="Impacto",AJ475,""))),"")</f>
        <v>0.33600000000000002</v>
      </c>
      <c r="AK476" s="109">
        <f>IFERROR(IF(AND(AD475="Impacto",AD476="Impacto"),(AK475-(+AK475*AI476)),IF(AND(AD475="Probabilidad",AD476="Impacto"),(AK474-(+AK474*AI476)),IF(AD476="Probabilidad",AK475,""))),"")</f>
        <v>0.11250000000000002</v>
      </c>
      <c r="AL476" s="107" t="s">
        <v>1183</v>
      </c>
      <c r="AM476" s="107" t="s">
        <v>67</v>
      </c>
      <c r="AN476" s="107" t="s">
        <v>80</v>
      </c>
      <c r="AO476" s="1197"/>
      <c r="AP476" s="1197"/>
      <c r="AQ476" s="1226"/>
      <c r="AR476" s="1197"/>
      <c r="AS476" s="1197"/>
      <c r="AT476" s="1226"/>
      <c r="AU476" s="1226"/>
      <c r="AV476" s="1226"/>
      <c r="AW476" s="805"/>
      <c r="AX476" s="1185"/>
      <c r="AY476" s="852"/>
      <c r="AZ476" s="852"/>
      <c r="BA476" s="852"/>
      <c r="BB476" s="1046"/>
      <c r="BC476" s="852"/>
      <c r="BD476" s="852"/>
      <c r="BE476" s="1020"/>
      <c r="BF476" s="1020"/>
      <c r="BG476" s="1020"/>
      <c r="BH476" s="1020"/>
      <c r="BI476" s="852"/>
      <c r="BJ476" s="805"/>
      <c r="BK476" s="805"/>
      <c r="BL476" s="805"/>
    </row>
    <row r="477" spans="1:64" x14ac:dyDescent="0.25">
      <c r="A477" s="1056"/>
      <c r="B477" s="1168"/>
      <c r="C477" s="1062"/>
      <c r="D477" s="1205"/>
      <c r="E477" s="949"/>
      <c r="F477" s="1016"/>
      <c r="G477" s="852"/>
      <c r="H477" s="805"/>
      <c r="I477" s="1197"/>
      <c r="J477" s="1035"/>
      <c r="K477" s="1230"/>
      <c r="L477" s="852"/>
      <c r="M477" s="852"/>
      <c r="N477" s="805"/>
      <c r="O477" s="971"/>
      <c r="P477" s="805"/>
      <c r="Q477" s="1208"/>
      <c r="R477" s="805"/>
      <c r="S477" s="1208"/>
      <c r="T477" s="805"/>
      <c r="U477" s="1208"/>
      <c r="V477" s="1211"/>
      <c r="W477" s="1208"/>
      <c r="X477" s="1208"/>
      <c r="Y477" s="1226"/>
      <c r="Z477" s="68">
        <v>5</v>
      </c>
      <c r="AA477" s="385"/>
      <c r="AB477" s="421"/>
      <c r="AC477" s="385"/>
      <c r="AD477" s="422" t="str">
        <f t="shared" si="44"/>
        <v/>
      </c>
      <c r="AE477" s="421"/>
      <c r="AF477" s="313" t="str">
        <f t="shared" si="45"/>
        <v/>
      </c>
      <c r="AG477" s="421"/>
      <c r="AH477" s="313" t="str">
        <f t="shared" si="46"/>
        <v/>
      </c>
      <c r="AI477" s="108" t="str">
        <f t="shared" si="47"/>
        <v/>
      </c>
      <c r="AJ477" s="109" t="str">
        <f>IFERROR(IF(AND(AD476="Probabilidad",AD477="Probabilidad"),(AJ476-(+AJ476*AI477)),IF(AND(AD476="Impacto",AD477="Probabilidad"),(AJ475-(+AJ475*AI477)),IF(AD477="Impacto",AJ476,""))),"")</f>
        <v/>
      </c>
      <c r="AK477" s="109" t="str">
        <f>IFERROR(IF(AND(AD476="Impacto",AD477="Impacto"),(AK476-(+AK476*AI477)),IF(AND(AD476="Probabilidad",AD477="Impacto"),(AK475-(+AK475*AI477)),IF(AD477="Probabilidad",AK476,""))),"")</f>
        <v/>
      </c>
      <c r="AL477" s="96"/>
      <c r="AM477" s="96"/>
      <c r="AN477" s="96"/>
      <c r="AO477" s="1197"/>
      <c r="AP477" s="1197"/>
      <c r="AQ477" s="1226"/>
      <c r="AR477" s="1197"/>
      <c r="AS477" s="1197"/>
      <c r="AT477" s="1226"/>
      <c r="AU477" s="1226"/>
      <c r="AV477" s="1226"/>
      <c r="AW477" s="805"/>
      <c r="AX477" s="1185"/>
      <c r="AY477" s="852"/>
      <c r="AZ477" s="852"/>
      <c r="BA477" s="852"/>
      <c r="BB477" s="1046"/>
      <c r="BC477" s="852"/>
      <c r="BD477" s="852"/>
      <c r="BE477" s="1020"/>
      <c r="BF477" s="1020"/>
      <c r="BG477" s="1020"/>
      <c r="BH477" s="1020"/>
      <c r="BI477" s="852"/>
      <c r="BJ477" s="805"/>
      <c r="BK477" s="805"/>
      <c r="BL477" s="805"/>
    </row>
    <row r="478" spans="1:64" ht="15.75" thickBot="1" x14ac:dyDescent="0.3">
      <c r="A478" s="1056"/>
      <c r="B478" s="1168"/>
      <c r="C478" s="1062"/>
      <c r="D478" s="1206"/>
      <c r="E478" s="950"/>
      <c r="F478" s="1017"/>
      <c r="G478" s="960"/>
      <c r="H478" s="806"/>
      <c r="I478" s="1198"/>
      <c r="J478" s="1036"/>
      <c r="K478" s="1231"/>
      <c r="L478" s="960"/>
      <c r="M478" s="960"/>
      <c r="N478" s="806"/>
      <c r="O478" s="972"/>
      <c r="P478" s="806"/>
      <c r="Q478" s="1209"/>
      <c r="R478" s="806"/>
      <c r="S478" s="1209"/>
      <c r="T478" s="806"/>
      <c r="U478" s="1209"/>
      <c r="V478" s="1212"/>
      <c r="W478" s="1209"/>
      <c r="X478" s="1209"/>
      <c r="Y478" s="1227"/>
      <c r="Z478" s="60">
        <v>6</v>
      </c>
      <c r="AA478" s="387"/>
      <c r="AB478" s="423"/>
      <c r="AC478" s="387"/>
      <c r="AD478" s="424" t="str">
        <f t="shared" si="44"/>
        <v/>
      </c>
      <c r="AE478" s="423"/>
      <c r="AF478" s="314" t="str">
        <f t="shared" si="45"/>
        <v/>
      </c>
      <c r="AG478" s="423"/>
      <c r="AH478" s="314" t="str">
        <f t="shared" si="46"/>
        <v/>
      </c>
      <c r="AI478" s="110" t="str">
        <f t="shared" si="47"/>
        <v/>
      </c>
      <c r="AJ478" s="109" t="str">
        <f>IFERROR(IF(AND(AD477="Probabilidad",AD478="Probabilidad"),(AJ477-(+AJ477*AI478)),IF(AND(AD477="Impacto",AD478="Probabilidad"),(AJ476-(+AJ476*AI478)),IF(AD478="Impacto",AJ477,""))),"")</f>
        <v/>
      </c>
      <c r="AK478" s="109" t="str">
        <f>IFERROR(IF(AND(AD477="Impacto",AD478="Impacto"),(AK477-(+AK477*AI478)),IF(AND(AD477="Probabilidad",AD478="Impacto"),(AK476-(+AK476*AI478)),IF(AD478="Probabilidad",AK477,""))),"")</f>
        <v/>
      </c>
      <c r="AL478" s="97"/>
      <c r="AM478" s="97"/>
      <c r="AN478" s="97"/>
      <c r="AO478" s="1198"/>
      <c r="AP478" s="1198"/>
      <c r="AQ478" s="1227"/>
      <c r="AR478" s="1198"/>
      <c r="AS478" s="1198"/>
      <c r="AT478" s="1227"/>
      <c r="AU478" s="1227"/>
      <c r="AV478" s="1227"/>
      <c r="AW478" s="806"/>
      <c r="AX478" s="1186"/>
      <c r="AY478" s="960"/>
      <c r="AZ478" s="960"/>
      <c r="BA478" s="960"/>
      <c r="BB478" s="1047"/>
      <c r="BC478" s="960"/>
      <c r="BD478" s="960"/>
      <c r="BE478" s="1021"/>
      <c r="BF478" s="1021"/>
      <c r="BG478" s="1021"/>
      <c r="BH478" s="1021"/>
      <c r="BI478" s="960"/>
      <c r="BJ478" s="806"/>
      <c r="BK478" s="806"/>
      <c r="BL478" s="806"/>
    </row>
    <row r="479" spans="1:64" ht="70.5" thickBot="1" x14ac:dyDescent="0.3">
      <c r="A479" s="1056"/>
      <c r="B479" s="1168"/>
      <c r="C479" s="1062"/>
      <c r="D479" s="1204" t="s">
        <v>840</v>
      </c>
      <c r="E479" s="948" t="s">
        <v>132</v>
      </c>
      <c r="F479" s="1015">
        <v>7</v>
      </c>
      <c r="G479" s="851" t="s">
        <v>1204</v>
      </c>
      <c r="H479" s="804" t="s">
        <v>98</v>
      </c>
      <c r="I479" s="1232" t="s">
        <v>1228</v>
      </c>
      <c r="J479" s="1034" t="s">
        <v>16</v>
      </c>
      <c r="K479" s="1229" t="str">
        <f>CONCATENATE(" *",[28]Árbol_G!C551," *",[28]Árbol_G!E551," *",[28]Árbol_G!G551)</f>
        <v xml:space="preserve"> * * *</v>
      </c>
      <c r="L479" s="851" t="s">
        <v>1205</v>
      </c>
      <c r="M479" s="851" t="s">
        <v>1206</v>
      </c>
      <c r="N479" s="804"/>
      <c r="O479" s="970"/>
      <c r="P479" s="804" t="s">
        <v>72</v>
      </c>
      <c r="Q479" s="1207">
        <f>IF(P479="Muy Alta",100%,IF(P479="Alta",80%,IF(P479="Media",60%,IF(P479="Baja",40%,IF(P479="Muy Baja",20%,"")))))</f>
        <v>0.8</v>
      </c>
      <c r="R479" s="804" t="s">
        <v>74</v>
      </c>
      <c r="S479" s="1207">
        <f>IF(R479="Catastrófico",100%,IF(R479="Mayor",80%,IF(R479="Moderado",60%,IF(R479="Menor",40%,IF(R479="Leve",20%,"")))))</f>
        <v>0.2</v>
      </c>
      <c r="T479" s="804" t="s">
        <v>74</v>
      </c>
      <c r="U479" s="1207">
        <f>IF(T479="Catastrófico",100%,IF(T479="Mayor",80%,IF(T479="Moderado",60%,IF(T479="Menor",40%,IF(T479="Leve",20%,"")))))</f>
        <v>0.2</v>
      </c>
      <c r="V479" s="1210" t="str">
        <f>IF(W479=100%,"Catastrófico",IF(W479=80%,"Mayor",IF(W479=60%,"Moderado",IF(W479=40%,"Menor",IF(W479=20%,"Leve","")))))</f>
        <v>Leve</v>
      </c>
      <c r="W479" s="1207">
        <f>IF(AND(S479="",U479=""),"",MAX(S479,U479))</f>
        <v>0.2</v>
      </c>
      <c r="X479" s="1207" t="str">
        <f>CONCATENATE(P479,V479)</f>
        <v>AltaLeve</v>
      </c>
      <c r="Y479" s="1225" t="str">
        <f>IF(X479="Muy AltaLeve","Alto",IF(X479="Muy AltaMenor","Alto",IF(X479="Muy AltaModerado","Alto",IF(X479="Muy AltaMayor","Alto",IF(X479="Muy AltaCatastrófico","Extremo",IF(X479="AltaLeve","Moderado",IF(X479="AltaMenor","Moderado",IF(X479="AltaModerado","Alto",IF(X479="AltaMayor","Alto",IF(X479="AltaCatastrófico","Extremo",IF(X479="MediaLeve","Moderado",IF(X479="MediaMenor","Moderado",IF(X479="MediaModerado","Moderado",IF(X479="MediaMayor","Alto",IF(X479="MediaCatastrófico","Extremo",IF(X479="BajaLeve","Bajo",IF(X479="BajaMenor","Moderado",IF(X479="BajaModerado","Moderado",IF(X479="BajaMayor","Alto",IF(X479="BajaCatastrófico","Extremo",IF(X479="Muy BajaLeve","Bajo",IF(X479="Muy BajaMenor","Bajo",IF(X479="Muy BajaModerado","Moderado",IF(X479="Muy BajaMayor","Alto",IF(X479="Muy BajaCatastrófico","Extremo","")))))))))))))))))))))))))</f>
        <v>Moderado</v>
      </c>
      <c r="Z479" s="58">
        <v>1</v>
      </c>
      <c r="AA479" s="380" t="s">
        <v>952</v>
      </c>
      <c r="AB479" s="419" t="s">
        <v>165</v>
      </c>
      <c r="AC479" s="380" t="s">
        <v>953</v>
      </c>
      <c r="AD479" s="433" t="str">
        <f t="shared" si="44"/>
        <v>Probabilidad</v>
      </c>
      <c r="AE479" s="435" t="s">
        <v>64</v>
      </c>
      <c r="AF479" s="312">
        <f t="shared" si="45"/>
        <v>0.25</v>
      </c>
      <c r="AG479" s="435" t="s">
        <v>65</v>
      </c>
      <c r="AH479" s="312">
        <f t="shared" si="46"/>
        <v>0.25</v>
      </c>
      <c r="AI479" s="311">
        <f t="shared" si="47"/>
        <v>0.5</v>
      </c>
      <c r="AJ479" s="106">
        <f>IFERROR(IF(AD479="Probabilidad",(Q479-(+Q479*AI479)),IF(AD479="Impacto",Q479,"")),"")</f>
        <v>0.4</v>
      </c>
      <c r="AK479" s="106">
        <f>IFERROR(IF(AD479="Impacto",(W479-(+W479*AI479)),IF(AD479="Probabilidad",W479,"")),"")</f>
        <v>0.2</v>
      </c>
      <c r="AL479" s="107" t="s">
        <v>1183</v>
      </c>
      <c r="AM479" s="107" t="s">
        <v>67</v>
      </c>
      <c r="AN479" s="107" t="s">
        <v>80</v>
      </c>
      <c r="AO479" s="1196">
        <f>Q479</f>
        <v>0.8</v>
      </c>
      <c r="AP479" s="1196">
        <f>IF(AJ479="","",MIN(AJ479:AJ484))</f>
        <v>0.14399999999999999</v>
      </c>
      <c r="AQ479" s="1225" t="str">
        <f>IFERROR(IF(AP479="","",IF(AP479&lt;=0.2,"Muy Baja",IF(AP479&lt;=0.4,"Baja",IF(AP479&lt;=0.6,"Media",IF(AP479&lt;=0.8,"Alta","Muy Alta"))))),"")</f>
        <v>Muy Baja</v>
      </c>
      <c r="AR479" s="1196">
        <f>W479</f>
        <v>0.2</v>
      </c>
      <c r="AS479" s="1196">
        <f>IF(AK479="","",MIN(AK479:AK484))</f>
        <v>0.2</v>
      </c>
      <c r="AT479" s="1225" t="str">
        <f>IFERROR(IF(AS479="","",IF(AS479&lt;=0.2,"Leve",IF(AS479&lt;=0.4,"Menor",IF(AS479&lt;=0.6,"Moderado",IF(AS479&lt;=0.8,"Mayor","Catastrófico"))))),"")</f>
        <v>Leve</v>
      </c>
      <c r="AU479" s="1225" t="str">
        <f>Y479</f>
        <v>Moderado</v>
      </c>
      <c r="AV479" s="1225" t="str">
        <f>IFERROR(IF(OR(AND(AQ479="Muy Baja",AT479="Leve"),AND(AQ479="Muy Baja",AT479="Menor"),AND(AQ479="Baja",AT479="Leve")),"Bajo",IF(OR(AND(AQ479="Muy baja",AT479="Moderado"),AND(AQ479="Baja",AT479="Menor"),AND(AQ479="Baja",AT479="Moderado"),AND(AQ479="Media",AT479="Leve"),AND(AQ479="Media",AT479="Menor"),AND(AQ479="Media",AT479="Moderado"),AND(AQ479="Alta",AT479="Leve"),AND(AQ479="Alta",AT479="Menor")),"Moderado",IF(OR(AND(AQ479="Muy Baja",AT479="Mayor"),AND(AQ479="Baja",AT479="Mayor"),AND(AQ479="Media",AT479="Mayor"),AND(AQ479="Alta",AT479="Moderado"),AND(AQ479="Alta",AT479="Mayor"),AND(AQ479="Muy Alta",AT479="Leve"),AND(AQ479="Muy Alta",AT479="Menor"),AND(AQ479="Muy Alta",AT479="Moderado"),AND(AQ479="Muy Alta",AT479="Mayor")),"Alto",IF(OR(AND(AQ479="Muy Baja",AT479="Catastrófico"),AND(AQ479="Baja",AT479="Catastrófico"),AND(AQ479="Media",AT479="Catastrófico"),AND(AQ479="Alta",AT479="Catastrófico"),AND(AQ479="Muy Alta",AT479="Catastrófico")),"Extremo","")))),"")</f>
        <v>Bajo</v>
      </c>
      <c r="AW479" s="804" t="s">
        <v>82</v>
      </c>
      <c r="AX479" s="961"/>
      <c r="AY479" s="851"/>
      <c r="AZ479" s="851"/>
      <c r="BA479" s="851"/>
      <c r="BB479" s="1037"/>
      <c r="BC479" s="851"/>
      <c r="BD479" s="851"/>
      <c r="BE479" s="1019"/>
      <c r="BF479" s="1019"/>
      <c r="BG479" s="1019"/>
      <c r="BH479" s="1019"/>
      <c r="BI479" s="851"/>
      <c r="BJ479" s="804"/>
      <c r="BK479" s="804"/>
      <c r="BL479" s="804"/>
    </row>
    <row r="480" spans="1:64" ht="70.5" thickBot="1" x14ac:dyDescent="0.3">
      <c r="A480" s="1056"/>
      <c r="B480" s="1168"/>
      <c r="C480" s="1062"/>
      <c r="D480" s="1205"/>
      <c r="E480" s="949"/>
      <c r="F480" s="1016"/>
      <c r="G480" s="852"/>
      <c r="H480" s="805"/>
      <c r="I480" s="1233"/>
      <c r="J480" s="1035"/>
      <c r="K480" s="1230"/>
      <c r="L480" s="852"/>
      <c r="M480" s="852"/>
      <c r="N480" s="805"/>
      <c r="O480" s="971"/>
      <c r="P480" s="805"/>
      <c r="Q480" s="1208"/>
      <c r="R480" s="805"/>
      <c r="S480" s="1208"/>
      <c r="T480" s="805"/>
      <c r="U480" s="1208"/>
      <c r="V480" s="1211"/>
      <c r="W480" s="1208"/>
      <c r="X480" s="1208"/>
      <c r="Y480" s="1226"/>
      <c r="Z480" s="68">
        <v>2</v>
      </c>
      <c r="AA480" s="380" t="s">
        <v>954</v>
      </c>
      <c r="AB480" s="421" t="s">
        <v>165</v>
      </c>
      <c r="AC480" s="380" t="s">
        <v>953</v>
      </c>
      <c r="AD480" s="422" t="str">
        <f t="shared" si="44"/>
        <v>Probabilidad</v>
      </c>
      <c r="AE480" s="421" t="s">
        <v>75</v>
      </c>
      <c r="AF480" s="313">
        <f t="shared" si="45"/>
        <v>0.15</v>
      </c>
      <c r="AG480" s="421" t="s">
        <v>65</v>
      </c>
      <c r="AH480" s="313">
        <f t="shared" si="46"/>
        <v>0.25</v>
      </c>
      <c r="AI480" s="108">
        <f t="shared" si="47"/>
        <v>0.4</v>
      </c>
      <c r="AJ480" s="109">
        <f>IFERROR(IF(AND(AD479="Probabilidad",AD480="Probabilidad"),(AJ479-(+AJ479*AI480)),IF(AD480="Probabilidad",(Q479-(+Q479*AI480)),IF(AD480="Impacto",AJ479,""))),"")</f>
        <v>0.24</v>
      </c>
      <c r="AK480" s="109">
        <f>IFERROR(IF(AND(AD479="Impacto",AD480="Impacto"),(AK479-(+AK479*AI480)),IF(AD480="Impacto",(W479-(W479*AI480)),IF(AD480="Probabilidad",AK479,""))),"")</f>
        <v>0.2</v>
      </c>
      <c r="AL480" s="107" t="s">
        <v>1183</v>
      </c>
      <c r="AM480" s="107" t="s">
        <v>67</v>
      </c>
      <c r="AN480" s="107" t="s">
        <v>80</v>
      </c>
      <c r="AO480" s="1197"/>
      <c r="AP480" s="1197"/>
      <c r="AQ480" s="1226"/>
      <c r="AR480" s="1197"/>
      <c r="AS480" s="1197"/>
      <c r="AT480" s="1226"/>
      <c r="AU480" s="1226"/>
      <c r="AV480" s="1226"/>
      <c r="AW480" s="805"/>
      <c r="AX480" s="962"/>
      <c r="AY480" s="852"/>
      <c r="AZ480" s="852"/>
      <c r="BA480" s="852"/>
      <c r="BB480" s="1046"/>
      <c r="BC480" s="852"/>
      <c r="BD480" s="852"/>
      <c r="BE480" s="1020"/>
      <c r="BF480" s="1020"/>
      <c r="BG480" s="1020"/>
      <c r="BH480" s="1020"/>
      <c r="BI480" s="852"/>
      <c r="BJ480" s="805"/>
      <c r="BK480" s="805"/>
      <c r="BL480" s="805"/>
    </row>
    <row r="481" spans="1:64" ht="69.75" x14ac:dyDescent="0.25">
      <c r="A481" s="1056"/>
      <c r="B481" s="1168"/>
      <c r="C481" s="1062"/>
      <c r="D481" s="1205"/>
      <c r="E481" s="949"/>
      <c r="F481" s="1016"/>
      <c r="G481" s="852"/>
      <c r="H481" s="805"/>
      <c r="I481" s="1233"/>
      <c r="J481" s="1035"/>
      <c r="K481" s="1230"/>
      <c r="L481" s="852"/>
      <c r="M481" s="852"/>
      <c r="N481" s="805"/>
      <c r="O481" s="971"/>
      <c r="P481" s="805"/>
      <c r="Q481" s="1208"/>
      <c r="R481" s="805"/>
      <c r="S481" s="1208"/>
      <c r="T481" s="805"/>
      <c r="U481" s="1208"/>
      <c r="V481" s="1211"/>
      <c r="W481" s="1208"/>
      <c r="X481" s="1208"/>
      <c r="Y481" s="1226"/>
      <c r="Z481" s="68">
        <v>3</v>
      </c>
      <c r="AA481" s="380" t="s">
        <v>955</v>
      </c>
      <c r="AB481" s="421" t="s">
        <v>165</v>
      </c>
      <c r="AC481" s="380" t="s">
        <v>953</v>
      </c>
      <c r="AD481" s="422" t="str">
        <f t="shared" si="44"/>
        <v>Probabilidad</v>
      </c>
      <c r="AE481" s="421" t="s">
        <v>75</v>
      </c>
      <c r="AF481" s="313">
        <f t="shared" si="45"/>
        <v>0.15</v>
      </c>
      <c r="AG481" s="421" t="s">
        <v>65</v>
      </c>
      <c r="AH481" s="313">
        <f t="shared" si="46"/>
        <v>0.25</v>
      </c>
      <c r="AI481" s="108">
        <f t="shared" si="47"/>
        <v>0.4</v>
      </c>
      <c r="AJ481" s="109">
        <f>IFERROR(IF(AND(AD480="Probabilidad",AD481="Probabilidad"),(AJ480-(+AJ480*AI481)),IF(AND(AD480="Impacto",AD481="Probabilidad"),(AJ479-(+AJ479*AI481)),IF(AD481="Impacto",AJ480,""))),"")</f>
        <v>0.14399999999999999</v>
      </c>
      <c r="AK481" s="109">
        <f>IFERROR(IF(AND(AD480="Impacto",AD481="Impacto"),(AK480-(+AK480*AI481)),IF(AND(AD480="Probabilidad",AD481="Impacto"),(AK479-(+AK479*AI481)),IF(AD481="Probabilidad",AK480,""))),"")</f>
        <v>0.2</v>
      </c>
      <c r="AL481" s="107" t="s">
        <v>1183</v>
      </c>
      <c r="AM481" s="107" t="s">
        <v>67</v>
      </c>
      <c r="AN481" s="107" t="s">
        <v>80</v>
      </c>
      <c r="AO481" s="1197"/>
      <c r="AP481" s="1197"/>
      <c r="AQ481" s="1226"/>
      <c r="AR481" s="1197"/>
      <c r="AS481" s="1197"/>
      <c r="AT481" s="1226"/>
      <c r="AU481" s="1226"/>
      <c r="AV481" s="1226"/>
      <c r="AW481" s="805"/>
      <c r="AX481" s="962"/>
      <c r="AY481" s="852"/>
      <c r="AZ481" s="852"/>
      <c r="BA481" s="852"/>
      <c r="BB481" s="1046"/>
      <c r="BC481" s="852"/>
      <c r="BD481" s="852"/>
      <c r="BE481" s="1020"/>
      <c r="BF481" s="1020"/>
      <c r="BG481" s="1020"/>
      <c r="BH481" s="1020"/>
      <c r="BI481" s="852"/>
      <c r="BJ481" s="805"/>
      <c r="BK481" s="805"/>
      <c r="BL481" s="805"/>
    </row>
    <row r="482" spans="1:64" x14ac:dyDescent="0.25">
      <c r="A482" s="1056"/>
      <c r="B482" s="1168"/>
      <c r="C482" s="1062"/>
      <c r="D482" s="1205"/>
      <c r="E482" s="949"/>
      <c r="F482" s="1016"/>
      <c r="G482" s="852"/>
      <c r="H482" s="805"/>
      <c r="I482" s="1233"/>
      <c r="J482" s="1035"/>
      <c r="K482" s="1230"/>
      <c r="L482" s="852"/>
      <c r="M482" s="852"/>
      <c r="N482" s="805"/>
      <c r="O482" s="971"/>
      <c r="P482" s="805"/>
      <c r="Q482" s="1208"/>
      <c r="R482" s="805"/>
      <c r="S482" s="1208"/>
      <c r="T482" s="805"/>
      <c r="U482" s="1208"/>
      <c r="V482" s="1211"/>
      <c r="W482" s="1208"/>
      <c r="X482" s="1208"/>
      <c r="Y482" s="1226"/>
      <c r="Z482" s="68">
        <v>4</v>
      </c>
      <c r="AA482" s="385"/>
      <c r="AB482" s="421"/>
      <c r="AC482" s="385"/>
      <c r="AD482" s="422" t="str">
        <f t="shared" si="44"/>
        <v/>
      </c>
      <c r="AE482" s="421"/>
      <c r="AF482" s="313" t="str">
        <f t="shared" si="45"/>
        <v/>
      </c>
      <c r="AG482" s="421"/>
      <c r="AH482" s="313" t="str">
        <f t="shared" si="46"/>
        <v/>
      </c>
      <c r="AI482" s="108" t="str">
        <f t="shared" si="47"/>
        <v/>
      </c>
      <c r="AJ482" s="109" t="str">
        <f>IFERROR(IF(AND(AD481="Probabilidad",AD482="Probabilidad"),(AJ481-(+AJ481*AI482)),IF(AND(AD481="Impacto",AD482="Probabilidad"),(AJ480-(+AJ480*AI482)),IF(AD482="Impacto",AJ481,""))),"")</f>
        <v/>
      </c>
      <c r="AK482" s="109" t="str">
        <f>IFERROR(IF(AND(AD481="Impacto",AD482="Impacto"),(AK481-(+AK481*AI482)),IF(AND(AD481="Probabilidad",AD482="Impacto"),(AK480-(+AK480*AI482)),IF(AD482="Probabilidad",AK481,""))),"")</f>
        <v/>
      </c>
      <c r="AL482" s="96"/>
      <c r="AM482" s="96"/>
      <c r="AN482" s="96"/>
      <c r="AO482" s="1197"/>
      <c r="AP482" s="1197"/>
      <c r="AQ482" s="1226"/>
      <c r="AR482" s="1197"/>
      <c r="AS482" s="1197"/>
      <c r="AT482" s="1226"/>
      <c r="AU482" s="1226"/>
      <c r="AV482" s="1226"/>
      <c r="AW482" s="805"/>
      <c r="AX482" s="962"/>
      <c r="AY482" s="852"/>
      <c r="AZ482" s="852"/>
      <c r="BA482" s="852"/>
      <c r="BB482" s="1046"/>
      <c r="BC482" s="852"/>
      <c r="BD482" s="852"/>
      <c r="BE482" s="1020"/>
      <c r="BF482" s="1020"/>
      <c r="BG482" s="1020"/>
      <c r="BH482" s="1020"/>
      <c r="BI482" s="852"/>
      <c r="BJ482" s="805"/>
      <c r="BK482" s="805"/>
      <c r="BL482" s="805"/>
    </row>
    <row r="483" spans="1:64" x14ac:dyDescent="0.25">
      <c r="A483" s="1056"/>
      <c r="B483" s="1168"/>
      <c r="C483" s="1062"/>
      <c r="D483" s="1205"/>
      <c r="E483" s="949"/>
      <c r="F483" s="1016"/>
      <c r="G483" s="852"/>
      <c r="H483" s="805"/>
      <c r="I483" s="1233"/>
      <c r="J483" s="1035"/>
      <c r="K483" s="1230"/>
      <c r="L483" s="852"/>
      <c r="M483" s="852"/>
      <c r="N483" s="805"/>
      <c r="O483" s="971"/>
      <c r="P483" s="805"/>
      <c r="Q483" s="1208"/>
      <c r="R483" s="805"/>
      <c r="S483" s="1208"/>
      <c r="T483" s="805"/>
      <c r="U483" s="1208"/>
      <c r="V483" s="1211"/>
      <c r="W483" s="1208"/>
      <c r="X483" s="1208"/>
      <c r="Y483" s="1226"/>
      <c r="Z483" s="68">
        <v>5</v>
      </c>
      <c r="AA483" s="385"/>
      <c r="AB483" s="421"/>
      <c r="AC483" s="385"/>
      <c r="AD483" s="422" t="str">
        <f t="shared" si="44"/>
        <v/>
      </c>
      <c r="AE483" s="421"/>
      <c r="AF483" s="313" t="str">
        <f t="shared" si="45"/>
        <v/>
      </c>
      <c r="AG483" s="421"/>
      <c r="AH483" s="313" t="str">
        <f t="shared" si="46"/>
        <v/>
      </c>
      <c r="AI483" s="108" t="str">
        <f t="shared" si="47"/>
        <v/>
      </c>
      <c r="AJ483" s="109" t="str">
        <f>IFERROR(IF(AND(AD482="Probabilidad",AD483="Probabilidad"),(AJ482-(+AJ482*AI483)),IF(AND(AD482="Impacto",AD483="Probabilidad"),(AJ481-(+AJ481*AI483)),IF(AD483="Impacto",AJ482,""))),"")</f>
        <v/>
      </c>
      <c r="AK483" s="109" t="str">
        <f>IFERROR(IF(AND(AD482="Impacto",AD483="Impacto"),(AK482-(+AK482*AI483)),IF(AND(AD482="Probabilidad",AD483="Impacto"),(AK481-(+AK481*AI483)),IF(AD483="Probabilidad",AK482,""))),"")</f>
        <v/>
      </c>
      <c r="AL483" s="96"/>
      <c r="AM483" s="96"/>
      <c r="AN483" s="96"/>
      <c r="AO483" s="1197"/>
      <c r="AP483" s="1197"/>
      <c r="AQ483" s="1226"/>
      <c r="AR483" s="1197"/>
      <c r="AS483" s="1197"/>
      <c r="AT483" s="1226"/>
      <c r="AU483" s="1226"/>
      <c r="AV483" s="1226"/>
      <c r="AW483" s="805"/>
      <c r="AX483" s="962"/>
      <c r="AY483" s="852"/>
      <c r="AZ483" s="852"/>
      <c r="BA483" s="852"/>
      <c r="BB483" s="1046"/>
      <c r="BC483" s="852"/>
      <c r="BD483" s="852"/>
      <c r="BE483" s="1020"/>
      <c r="BF483" s="1020"/>
      <c r="BG483" s="1020"/>
      <c r="BH483" s="1020"/>
      <c r="BI483" s="852"/>
      <c r="BJ483" s="805"/>
      <c r="BK483" s="805"/>
      <c r="BL483" s="805"/>
    </row>
    <row r="484" spans="1:64" ht="15.75" thickBot="1" x14ac:dyDescent="0.3">
      <c r="A484" s="1056"/>
      <c r="B484" s="1168"/>
      <c r="C484" s="1062"/>
      <c r="D484" s="1206"/>
      <c r="E484" s="950"/>
      <c r="F484" s="1017"/>
      <c r="G484" s="960"/>
      <c r="H484" s="806"/>
      <c r="I484" s="1234"/>
      <c r="J484" s="1036"/>
      <c r="K484" s="1231"/>
      <c r="L484" s="960"/>
      <c r="M484" s="960"/>
      <c r="N484" s="806"/>
      <c r="O484" s="972"/>
      <c r="P484" s="806"/>
      <c r="Q484" s="1209"/>
      <c r="R484" s="806"/>
      <c r="S484" s="1209"/>
      <c r="T484" s="806"/>
      <c r="U484" s="1209"/>
      <c r="V484" s="1212"/>
      <c r="W484" s="1209"/>
      <c r="X484" s="1209"/>
      <c r="Y484" s="1227"/>
      <c r="Z484" s="60">
        <v>6</v>
      </c>
      <c r="AA484" s="387"/>
      <c r="AB484" s="423"/>
      <c r="AC484" s="387"/>
      <c r="AD484" s="425" t="str">
        <f t="shared" si="44"/>
        <v/>
      </c>
      <c r="AE484" s="434"/>
      <c r="AF484" s="314" t="str">
        <f t="shared" si="45"/>
        <v/>
      </c>
      <c r="AG484" s="434"/>
      <c r="AH484" s="314" t="str">
        <f t="shared" si="46"/>
        <v/>
      </c>
      <c r="AI484" s="110" t="str">
        <f t="shared" si="47"/>
        <v/>
      </c>
      <c r="AJ484" s="109" t="str">
        <f>IFERROR(IF(AND(AD483="Probabilidad",AD484="Probabilidad"),(AJ483-(+AJ483*AI484)),IF(AND(AD483="Impacto",AD484="Probabilidad"),(AJ482-(+AJ482*AI484)),IF(AD484="Impacto",AJ483,""))),"")</f>
        <v/>
      </c>
      <c r="AK484" s="109" t="str">
        <f>IFERROR(IF(AND(AD483="Impacto",AD484="Impacto"),(AK483-(+AK483*AI484)),IF(AND(AD483="Probabilidad",AD484="Impacto"),(AK482-(+AK482*AI484)),IF(AD484="Probabilidad",AK483,""))),"")</f>
        <v/>
      </c>
      <c r="AL484" s="97"/>
      <c r="AM484" s="97"/>
      <c r="AN484" s="97"/>
      <c r="AO484" s="1198"/>
      <c r="AP484" s="1198"/>
      <c r="AQ484" s="1227"/>
      <c r="AR484" s="1198"/>
      <c r="AS484" s="1198"/>
      <c r="AT484" s="1227"/>
      <c r="AU484" s="1227"/>
      <c r="AV484" s="1227"/>
      <c r="AW484" s="806"/>
      <c r="AX484" s="963"/>
      <c r="AY484" s="960"/>
      <c r="AZ484" s="960"/>
      <c r="BA484" s="960"/>
      <c r="BB484" s="1047"/>
      <c r="BC484" s="960"/>
      <c r="BD484" s="960"/>
      <c r="BE484" s="1021"/>
      <c r="BF484" s="1021"/>
      <c r="BG484" s="1021"/>
      <c r="BH484" s="1021"/>
      <c r="BI484" s="960"/>
      <c r="BJ484" s="806"/>
      <c r="BK484" s="806"/>
      <c r="BL484" s="806"/>
    </row>
    <row r="485" spans="1:64" ht="70.5" customHeight="1" thickBot="1" x14ac:dyDescent="0.3">
      <c r="A485" s="1056"/>
      <c r="B485" s="1168"/>
      <c r="C485" s="1062"/>
      <c r="D485" s="1204" t="s">
        <v>840</v>
      </c>
      <c r="E485" s="948" t="s">
        <v>132</v>
      </c>
      <c r="F485" s="1015">
        <v>8</v>
      </c>
      <c r="G485" s="851" t="s">
        <v>1204</v>
      </c>
      <c r="H485" s="804" t="s">
        <v>99</v>
      </c>
      <c r="I485" s="1232" t="s">
        <v>1229</v>
      </c>
      <c r="J485" s="1034" t="s">
        <v>16</v>
      </c>
      <c r="K485" s="1229" t="str">
        <f>CONCATENATE(" *",[28]Árbol_G!C568," *",[28]Árbol_G!E568," *",[28]Árbol_G!G568)</f>
        <v xml:space="preserve"> * * *</v>
      </c>
      <c r="L485" s="851" t="s">
        <v>1207</v>
      </c>
      <c r="M485" s="851" t="s">
        <v>1208</v>
      </c>
      <c r="N485" s="804"/>
      <c r="O485" s="970"/>
      <c r="P485" s="804" t="s">
        <v>72</v>
      </c>
      <c r="Q485" s="1207">
        <f>IF(P485="Muy Alta",100%,IF(P485="Alta",80%,IF(P485="Media",60%,IF(P485="Baja",40%,IF(P485="Muy Baja",20%,"")))))</f>
        <v>0.8</v>
      </c>
      <c r="R485" s="804" t="s">
        <v>74</v>
      </c>
      <c r="S485" s="1207">
        <f>IF(R485="Catastrófico",100%,IF(R485="Mayor",80%,IF(R485="Moderado",60%,IF(R485="Menor",40%,IF(R485="Leve",20%,"")))))</f>
        <v>0.2</v>
      </c>
      <c r="T485" s="804" t="s">
        <v>74</v>
      </c>
      <c r="U485" s="1207">
        <f>IF(T485="Catastrófico",100%,IF(T485="Mayor",80%,IF(T485="Moderado",60%,IF(T485="Menor",40%,IF(T485="Leve",20%,"")))))</f>
        <v>0.2</v>
      </c>
      <c r="V485" s="1210" t="str">
        <f>IF(W485=100%,"Catastrófico",IF(W485=80%,"Mayor",IF(W485=60%,"Moderado",IF(W485=40%,"Menor",IF(W485=20%,"Leve","")))))</f>
        <v>Leve</v>
      </c>
      <c r="W485" s="1207">
        <f>IF(AND(S485="",U485=""),"",MAX(S485,U485))</f>
        <v>0.2</v>
      </c>
      <c r="X485" s="1207" t="str">
        <f>CONCATENATE(P485,V485)</f>
        <v>AltaLeve</v>
      </c>
      <c r="Y485" s="1225" t="str">
        <f>IF(X485="Muy AltaLeve","Alto",IF(X485="Muy AltaMenor","Alto",IF(X485="Muy AltaModerado","Alto",IF(X485="Muy AltaMayor","Alto",IF(X485="Muy AltaCatastrófico","Extremo",IF(X485="AltaLeve","Moderado",IF(X485="AltaMenor","Moderado",IF(X485="AltaModerado","Alto",IF(X485="AltaMayor","Alto",IF(X485="AltaCatastrófico","Extremo",IF(X485="MediaLeve","Moderado",IF(X485="MediaMenor","Moderado",IF(X485="MediaModerado","Moderado",IF(X485="MediaMayor","Alto",IF(X485="MediaCatastrófico","Extremo",IF(X485="BajaLeve","Bajo",IF(X485="BajaMenor","Moderado",IF(X485="BajaModerado","Moderado",IF(X485="BajaMayor","Alto",IF(X485="BajaCatastrófico","Extremo",IF(X485="Muy BajaLeve","Bajo",IF(X485="Muy BajaMenor","Bajo",IF(X485="Muy BajaModerado","Moderado",IF(X485="Muy BajaMayor","Alto",IF(X485="Muy BajaCatastrófico","Extremo","")))))))))))))))))))))))))</f>
        <v>Moderado</v>
      </c>
      <c r="Z485" s="58">
        <v>1</v>
      </c>
      <c r="AA485" s="380" t="s">
        <v>958</v>
      </c>
      <c r="AB485" s="419" t="s">
        <v>165</v>
      </c>
      <c r="AC485" s="380" t="s">
        <v>959</v>
      </c>
      <c r="AD485" s="420" t="str">
        <f t="shared" si="44"/>
        <v>Probabilidad</v>
      </c>
      <c r="AE485" s="419" t="s">
        <v>64</v>
      </c>
      <c r="AF485" s="312">
        <f t="shared" si="45"/>
        <v>0.25</v>
      </c>
      <c r="AG485" s="419" t="s">
        <v>65</v>
      </c>
      <c r="AH485" s="312">
        <f t="shared" si="46"/>
        <v>0.25</v>
      </c>
      <c r="AI485" s="311">
        <f t="shared" si="47"/>
        <v>0.5</v>
      </c>
      <c r="AJ485" s="106">
        <f>IFERROR(IF(AD485="Probabilidad",(Q485-(+Q485*AI485)),IF(AD485="Impacto",Q485,"")),"")</f>
        <v>0.4</v>
      </c>
      <c r="AK485" s="106">
        <f>IFERROR(IF(AD485="Impacto",(W485-(+W485*AI485)),IF(AD485="Probabilidad",W485,"")),"")</f>
        <v>0.2</v>
      </c>
      <c r="AL485" s="107" t="s">
        <v>1183</v>
      </c>
      <c r="AM485" s="107" t="s">
        <v>67</v>
      </c>
      <c r="AN485" s="107" t="s">
        <v>80</v>
      </c>
      <c r="AO485" s="1196">
        <f>Q485</f>
        <v>0.8</v>
      </c>
      <c r="AP485" s="1196">
        <f>IF(AJ485="","",MIN(AJ485:AJ490))</f>
        <v>0.24</v>
      </c>
      <c r="AQ485" s="1225" t="str">
        <f>IFERROR(IF(AP485="","",IF(AP485&lt;=0.2,"Muy Baja",IF(AP485&lt;=0.4,"Baja",IF(AP485&lt;=0.6,"Media",IF(AP485&lt;=0.8,"Alta","Muy Alta"))))),"")</f>
        <v>Baja</v>
      </c>
      <c r="AR485" s="1196">
        <f>W485</f>
        <v>0.2</v>
      </c>
      <c r="AS485" s="1196">
        <f>IF(AK485="","",MIN(AK485:AK490))</f>
        <v>0.13</v>
      </c>
      <c r="AT485" s="1225" t="str">
        <f>IFERROR(IF(AS485="","",IF(AS485&lt;=0.2,"Leve",IF(AS485&lt;=0.4,"Menor",IF(AS485&lt;=0.6,"Moderado",IF(AS485&lt;=0.8,"Mayor","Catastrófico"))))),"")</f>
        <v>Leve</v>
      </c>
      <c r="AU485" s="1225" t="str">
        <f>Y485</f>
        <v>Moderado</v>
      </c>
      <c r="AV485" s="1225" t="str">
        <f>IFERROR(IF(OR(AND(AQ485="Muy Baja",AT485="Leve"),AND(AQ485="Muy Baja",AT485="Menor"),AND(AQ485="Baja",AT485="Leve")),"Bajo",IF(OR(AND(AQ485="Muy baja",AT485="Moderado"),AND(AQ485="Baja",AT485="Menor"),AND(AQ485="Baja",AT485="Moderado"),AND(AQ485="Media",AT485="Leve"),AND(AQ485="Media",AT485="Menor"),AND(AQ485="Media",AT485="Moderado"),AND(AQ485="Alta",AT485="Leve"),AND(AQ485="Alta",AT485="Menor")),"Moderado",IF(OR(AND(AQ485="Muy Baja",AT485="Mayor"),AND(AQ485="Baja",AT485="Mayor"),AND(AQ485="Media",AT485="Mayor"),AND(AQ485="Alta",AT485="Moderado"),AND(AQ485="Alta",AT485="Mayor"),AND(AQ485="Muy Alta",AT485="Leve"),AND(AQ485="Muy Alta",AT485="Menor"),AND(AQ485="Muy Alta",AT485="Moderado"),AND(AQ485="Muy Alta",AT485="Mayor")),"Alto",IF(OR(AND(AQ485="Muy Baja",AT485="Catastrófico"),AND(AQ485="Baja",AT485="Catastrófico"),AND(AQ485="Media",AT485="Catastrófico"),AND(AQ485="Alta",AT485="Catastrófico"),AND(AQ485="Muy Alta",AT485="Catastrófico")),"Extremo","")))),"")</f>
        <v>Bajo</v>
      </c>
      <c r="AW485" s="804" t="s">
        <v>82</v>
      </c>
      <c r="AX485" s="1202"/>
      <c r="AY485" s="851"/>
      <c r="AZ485" s="851"/>
      <c r="BA485" s="851"/>
      <c r="BB485" s="1037"/>
      <c r="BC485" s="851"/>
      <c r="BD485" s="851"/>
      <c r="BE485" s="1019"/>
      <c r="BF485" s="1019"/>
      <c r="BG485" s="1019"/>
      <c r="BH485" s="1019"/>
      <c r="BI485" s="851"/>
      <c r="BJ485" s="804"/>
      <c r="BK485" s="804"/>
      <c r="BL485" s="804"/>
    </row>
    <row r="486" spans="1:64" ht="75.75" thickBot="1" x14ac:dyDescent="0.3">
      <c r="A486" s="1056"/>
      <c r="B486" s="1168"/>
      <c r="C486" s="1062"/>
      <c r="D486" s="1205"/>
      <c r="E486" s="949"/>
      <c r="F486" s="1016"/>
      <c r="G486" s="852"/>
      <c r="H486" s="805"/>
      <c r="I486" s="1233"/>
      <c r="J486" s="1035"/>
      <c r="K486" s="1230"/>
      <c r="L486" s="852"/>
      <c r="M486" s="852"/>
      <c r="N486" s="805"/>
      <c r="O486" s="971"/>
      <c r="P486" s="805"/>
      <c r="Q486" s="1208"/>
      <c r="R486" s="805"/>
      <c r="S486" s="1208"/>
      <c r="T486" s="805"/>
      <c r="U486" s="1208"/>
      <c r="V486" s="1211"/>
      <c r="W486" s="1208"/>
      <c r="X486" s="1208"/>
      <c r="Y486" s="1226"/>
      <c r="Z486" s="68">
        <v>2</v>
      </c>
      <c r="AA486" s="380" t="s">
        <v>958</v>
      </c>
      <c r="AB486" s="421" t="s">
        <v>165</v>
      </c>
      <c r="AC486" s="380" t="s">
        <v>959</v>
      </c>
      <c r="AD486" s="422" t="str">
        <f t="shared" si="44"/>
        <v>Probabilidad</v>
      </c>
      <c r="AE486" s="421" t="s">
        <v>75</v>
      </c>
      <c r="AF486" s="313">
        <f t="shared" si="45"/>
        <v>0.15</v>
      </c>
      <c r="AG486" s="421" t="s">
        <v>65</v>
      </c>
      <c r="AH486" s="313">
        <f t="shared" si="46"/>
        <v>0.25</v>
      </c>
      <c r="AI486" s="108">
        <f t="shared" si="47"/>
        <v>0.4</v>
      </c>
      <c r="AJ486" s="109">
        <f>IFERROR(IF(AND(AD485="Probabilidad",AD486="Probabilidad"),(AJ485-(+AJ485*AI486)),IF(AD486="Probabilidad",(Q485-(+Q485*AI486)),IF(AD486="Impacto",AJ485,""))),"")</f>
        <v>0.24</v>
      </c>
      <c r="AK486" s="109">
        <f>IFERROR(IF(AND(AD485="Impacto",AD486="Impacto"),(AK485-(+AK485*AI486)),IF(AD486="Impacto",(W485-(W485*AI486)),IF(AD486="Probabilidad",AK485,""))),"")</f>
        <v>0.2</v>
      </c>
      <c r="AL486" s="107" t="s">
        <v>1183</v>
      </c>
      <c r="AM486" s="107" t="s">
        <v>67</v>
      </c>
      <c r="AN486" s="107" t="s">
        <v>80</v>
      </c>
      <c r="AO486" s="1197"/>
      <c r="AP486" s="1197"/>
      <c r="AQ486" s="1226"/>
      <c r="AR486" s="1197"/>
      <c r="AS486" s="1197"/>
      <c r="AT486" s="1226"/>
      <c r="AU486" s="1226"/>
      <c r="AV486" s="1226"/>
      <c r="AW486" s="805"/>
      <c r="AX486" s="1185"/>
      <c r="AY486" s="852"/>
      <c r="AZ486" s="852"/>
      <c r="BA486" s="852"/>
      <c r="BB486" s="1046"/>
      <c r="BC486" s="852"/>
      <c r="BD486" s="852"/>
      <c r="BE486" s="1020"/>
      <c r="BF486" s="1020"/>
      <c r="BG486" s="1020"/>
      <c r="BH486" s="1020"/>
      <c r="BI486" s="852"/>
      <c r="BJ486" s="805"/>
      <c r="BK486" s="805"/>
      <c r="BL486" s="805"/>
    </row>
    <row r="487" spans="1:64" ht="75" x14ac:dyDescent="0.25">
      <c r="A487" s="1056"/>
      <c r="B487" s="1168"/>
      <c r="C487" s="1062"/>
      <c r="D487" s="1205"/>
      <c r="E487" s="949"/>
      <c r="F487" s="1016"/>
      <c r="G487" s="852"/>
      <c r="H487" s="805"/>
      <c r="I487" s="1233"/>
      <c r="J487" s="1035"/>
      <c r="K487" s="1230"/>
      <c r="L487" s="852"/>
      <c r="M487" s="852"/>
      <c r="N487" s="805"/>
      <c r="O487" s="971"/>
      <c r="P487" s="805"/>
      <c r="Q487" s="1208"/>
      <c r="R487" s="805"/>
      <c r="S487" s="1208"/>
      <c r="T487" s="805"/>
      <c r="U487" s="1208"/>
      <c r="V487" s="1211"/>
      <c r="W487" s="1208"/>
      <c r="X487" s="1208"/>
      <c r="Y487" s="1226"/>
      <c r="Z487" s="68">
        <v>3</v>
      </c>
      <c r="AA487" s="380" t="s">
        <v>958</v>
      </c>
      <c r="AB487" s="421" t="s">
        <v>165</v>
      </c>
      <c r="AC487" s="380" t="s">
        <v>959</v>
      </c>
      <c r="AD487" s="422" t="str">
        <f t="shared" si="44"/>
        <v>Impacto</v>
      </c>
      <c r="AE487" s="421" t="s">
        <v>76</v>
      </c>
      <c r="AF487" s="313">
        <f t="shared" si="45"/>
        <v>0.1</v>
      </c>
      <c r="AG487" s="421" t="s">
        <v>65</v>
      </c>
      <c r="AH487" s="313">
        <f t="shared" si="46"/>
        <v>0.25</v>
      </c>
      <c r="AI487" s="108">
        <f t="shared" si="47"/>
        <v>0.35</v>
      </c>
      <c r="AJ487" s="109">
        <f>IFERROR(IF(AND(AD486="Probabilidad",AD487="Probabilidad"),(AJ486-(+AJ486*AI487)),IF(AND(AD486="Impacto",AD487="Probabilidad"),(AJ485-(+AJ485*AI487)),IF(AD487="Impacto",AJ486,""))),"")</f>
        <v>0.24</v>
      </c>
      <c r="AK487" s="109">
        <f>IFERROR(IF(AND(AD486="Impacto",AD487="Impacto"),(AK486-(+AK486*AI487)),IF(AND(AD486="Probabilidad",AD487="Impacto"),(AK485-(+AK485*AI487)),IF(AD487="Probabilidad",AK486,""))),"")</f>
        <v>0.13</v>
      </c>
      <c r="AL487" s="107" t="s">
        <v>1183</v>
      </c>
      <c r="AM487" s="107" t="s">
        <v>67</v>
      </c>
      <c r="AN487" s="107" t="s">
        <v>80</v>
      </c>
      <c r="AO487" s="1197"/>
      <c r="AP487" s="1197"/>
      <c r="AQ487" s="1226"/>
      <c r="AR487" s="1197"/>
      <c r="AS487" s="1197"/>
      <c r="AT487" s="1226"/>
      <c r="AU487" s="1226"/>
      <c r="AV487" s="1226"/>
      <c r="AW487" s="805"/>
      <c r="AX487" s="1185"/>
      <c r="AY487" s="852"/>
      <c r="AZ487" s="852"/>
      <c r="BA487" s="852"/>
      <c r="BB487" s="1046"/>
      <c r="BC487" s="852"/>
      <c r="BD487" s="852"/>
      <c r="BE487" s="1020"/>
      <c r="BF487" s="1020"/>
      <c r="BG487" s="1020"/>
      <c r="BH487" s="1020"/>
      <c r="BI487" s="852"/>
      <c r="BJ487" s="805"/>
      <c r="BK487" s="805"/>
      <c r="BL487" s="805"/>
    </row>
    <row r="488" spans="1:64" x14ac:dyDescent="0.25">
      <c r="A488" s="1056"/>
      <c r="B488" s="1168"/>
      <c r="C488" s="1062"/>
      <c r="D488" s="1205"/>
      <c r="E488" s="949"/>
      <c r="F488" s="1016"/>
      <c r="G488" s="852"/>
      <c r="H488" s="805"/>
      <c r="I488" s="1233"/>
      <c r="J488" s="1035"/>
      <c r="K488" s="1230"/>
      <c r="L488" s="852"/>
      <c r="M488" s="852"/>
      <c r="N488" s="805"/>
      <c r="O488" s="971"/>
      <c r="P488" s="805"/>
      <c r="Q488" s="1208"/>
      <c r="R488" s="805"/>
      <c r="S488" s="1208"/>
      <c r="T488" s="805"/>
      <c r="U488" s="1208"/>
      <c r="V488" s="1211"/>
      <c r="W488" s="1208"/>
      <c r="X488" s="1208"/>
      <c r="Y488" s="1226"/>
      <c r="Z488" s="68">
        <v>4</v>
      </c>
      <c r="AA488" s="385"/>
      <c r="AB488" s="421"/>
      <c r="AC488" s="385"/>
      <c r="AD488" s="422" t="str">
        <f t="shared" si="44"/>
        <v/>
      </c>
      <c r="AE488" s="421"/>
      <c r="AF488" s="313" t="str">
        <f t="shared" si="45"/>
        <v/>
      </c>
      <c r="AG488" s="421"/>
      <c r="AH488" s="313" t="str">
        <f t="shared" si="46"/>
        <v/>
      </c>
      <c r="AI488" s="108" t="str">
        <f t="shared" si="47"/>
        <v/>
      </c>
      <c r="AJ488" s="109" t="str">
        <f>IFERROR(IF(AND(AD487="Probabilidad",AD488="Probabilidad"),(AJ487-(+AJ487*AI488)),IF(AND(AD487="Impacto",AD488="Probabilidad"),(AJ486-(+AJ486*AI488)),IF(AD488="Impacto",AJ487,""))),"")</f>
        <v/>
      </c>
      <c r="AK488" s="428" t="str">
        <f>IFERROR(IF(AND(AD487="Impacto",AD488="Impacto"),(AK487-(+AK487*AI488)),IF(AND(AD487="Probabilidad",AD488="Impacto"),(AK486-(+AK486*AI488)),IF(AD488="Probabilidad",AK487,""))),"")</f>
        <v/>
      </c>
      <c r="AL488" s="96"/>
      <c r="AM488" s="96"/>
      <c r="AN488" s="96"/>
      <c r="AO488" s="1197"/>
      <c r="AP488" s="1197"/>
      <c r="AQ488" s="1226"/>
      <c r="AR488" s="1197"/>
      <c r="AS488" s="1197"/>
      <c r="AT488" s="1226"/>
      <c r="AU488" s="1226"/>
      <c r="AV488" s="1226"/>
      <c r="AW488" s="805"/>
      <c r="AX488" s="1185"/>
      <c r="AY488" s="852"/>
      <c r="AZ488" s="852"/>
      <c r="BA488" s="852"/>
      <c r="BB488" s="1046"/>
      <c r="BC488" s="852"/>
      <c r="BD488" s="852"/>
      <c r="BE488" s="1020"/>
      <c r="BF488" s="1020"/>
      <c r="BG488" s="1020"/>
      <c r="BH488" s="1020"/>
      <c r="BI488" s="852"/>
      <c r="BJ488" s="805"/>
      <c r="BK488" s="805"/>
      <c r="BL488" s="805"/>
    </row>
    <row r="489" spans="1:64" x14ac:dyDescent="0.25">
      <c r="A489" s="1056"/>
      <c r="B489" s="1168"/>
      <c r="C489" s="1062"/>
      <c r="D489" s="1205"/>
      <c r="E489" s="949"/>
      <c r="F489" s="1016"/>
      <c r="G489" s="852"/>
      <c r="H489" s="805"/>
      <c r="I489" s="1233"/>
      <c r="J489" s="1035"/>
      <c r="K489" s="1230"/>
      <c r="L489" s="852"/>
      <c r="M489" s="852"/>
      <c r="N489" s="805"/>
      <c r="O489" s="971"/>
      <c r="P489" s="805"/>
      <c r="Q489" s="1208"/>
      <c r="R489" s="805"/>
      <c r="S489" s="1208"/>
      <c r="T489" s="805"/>
      <c r="U489" s="1208"/>
      <c r="V489" s="1211"/>
      <c r="W489" s="1208"/>
      <c r="X489" s="1208"/>
      <c r="Y489" s="1226"/>
      <c r="Z489" s="68">
        <v>5</v>
      </c>
      <c r="AA489" s="385"/>
      <c r="AB489" s="421"/>
      <c r="AC489" s="385"/>
      <c r="AD489" s="422" t="str">
        <f t="shared" si="44"/>
        <v/>
      </c>
      <c r="AE489" s="421"/>
      <c r="AF489" s="313" t="str">
        <f t="shared" si="45"/>
        <v/>
      </c>
      <c r="AG489" s="421"/>
      <c r="AH489" s="313" t="str">
        <f t="shared" si="46"/>
        <v/>
      </c>
      <c r="AI489" s="108" t="str">
        <f t="shared" si="47"/>
        <v/>
      </c>
      <c r="AJ489" s="109" t="str">
        <f>IFERROR(IF(AND(AD488="Probabilidad",AD489="Probabilidad"),(AJ488-(+AJ488*AI489)),IF(AND(AD488="Impacto",AD489="Probabilidad"),(AJ487-(+AJ487*AI489)),IF(AD489="Impacto",AJ488,""))),"")</f>
        <v/>
      </c>
      <c r="AK489" s="109" t="str">
        <f>IFERROR(IF(AND(AD488="Impacto",AD489="Impacto"),(AK488-(+AK488*AI489)),IF(AND(AD488="Probabilidad",AD489="Impacto"),(AK487-(+AK487*AI489)),IF(AD489="Probabilidad",AK488,""))),"")</f>
        <v/>
      </c>
      <c r="AL489" s="96"/>
      <c r="AM489" s="96"/>
      <c r="AN489" s="96"/>
      <c r="AO489" s="1197"/>
      <c r="AP489" s="1197"/>
      <c r="AQ489" s="1226"/>
      <c r="AR489" s="1197"/>
      <c r="AS489" s="1197"/>
      <c r="AT489" s="1226"/>
      <c r="AU489" s="1226"/>
      <c r="AV489" s="1226"/>
      <c r="AW489" s="805"/>
      <c r="AX489" s="1185"/>
      <c r="AY489" s="852"/>
      <c r="AZ489" s="852"/>
      <c r="BA489" s="852"/>
      <c r="BB489" s="1046"/>
      <c r="BC489" s="852"/>
      <c r="BD489" s="852"/>
      <c r="BE489" s="1020"/>
      <c r="BF489" s="1020"/>
      <c r="BG489" s="1020"/>
      <c r="BH489" s="1020"/>
      <c r="BI489" s="852"/>
      <c r="BJ489" s="805"/>
      <c r="BK489" s="805"/>
      <c r="BL489" s="805"/>
    </row>
    <row r="490" spans="1:64" ht="15.75" thickBot="1" x14ac:dyDescent="0.3">
      <c r="A490" s="1056"/>
      <c r="B490" s="1168"/>
      <c r="C490" s="1062"/>
      <c r="D490" s="1206"/>
      <c r="E490" s="950"/>
      <c r="F490" s="1017"/>
      <c r="G490" s="960"/>
      <c r="H490" s="806"/>
      <c r="I490" s="1234"/>
      <c r="J490" s="1036"/>
      <c r="K490" s="1231"/>
      <c r="L490" s="960"/>
      <c r="M490" s="960"/>
      <c r="N490" s="806"/>
      <c r="O490" s="972"/>
      <c r="P490" s="806"/>
      <c r="Q490" s="1209"/>
      <c r="R490" s="806"/>
      <c r="S490" s="1209"/>
      <c r="T490" s="806"/>
      <c r="U490" s="1209"/>
      <c r="V490" s="1212"/>
      <c r="W490" s="1209"/>
      <c r="X490" s="1209"/>
      <c r="Y490" s="1227"/>
      <c r="Z490" s="60">
        <v>6</v>
      </c>
      <c r="AA490" s="387"/>
      <c r="AB490" s="423"/>
      <c r="AC490" s="387"/>
      <c r="AD490" s="424" t="str">
        <f t="shared" si="44"/>
        <v/>
      </c>
      <c r="AE490" s="423"/>
      <c r="AF490" s="314" t="str">
        <f t="shared" si="45"/>
        <v/>
      </c>
      <c r="AG490" s="423"/>
      <c r="AH490" s="314" t="str">
        <f t="shared" si="46"/>
        <v/>
      </c>
      <c r="AI490" s="110" t="str">
        <f t="shared" si="47"/>
        <v/>
      </c>
      <c r="AJ490" s="109" t="str">
        <f>IFERROR(IF(AND(AD489="Probabilidad",AD490="Probabilidad"),(AJ489-(+AJ489*AI490)),IF(AND(AD489="Impacto",AD490="Probabilidad"),(AJ488-(+AJ488*AI490)),IF(AD490="Impacto",AJ489,""))),"")</f>
        <v/>
      </c>
      <c r="AK490" s="109" t="str">
        <f>IFERROR(IF(AND(AD489="Impacto",AD490="Impacto"),(AK489-(+AK489*AI490)),IF(AND(AD489="Probabilidad",AD490="Impacto"),(AK488-(+AK488*AI490)),IF(AD490="Probabilidad",AK489,""))),"")</f>
        <v/>
      </c>
      <c r="AL490" s="97"/>
      <c r="AM490" s="97"/>
      <c r="AN490" s="97"/>
      <c r="AO490" s="1198"/>
      <c r="AP490" s="1198"/>
      <c r="AQ490" s="1227"/>
      <c r="AR490" s="1198"/>
      <c r="AS490" s="1198"/>
      <c r="AT490" s="1227"/>
      <c r="AU490" s="1227"/>
      <c r="AV490" s="1227"/>
      <c r="AW490" s="806"/>
      <c r="AX490" s="1186"/>
      <c r="AY490" s="960"/>
      <c r="AZ490" s="960"/>
      <c r="BA490" s="960"/>
      <c r="BB490" s="1047"/>
      <c r="BC490" s="960"/>
      <c r="BD490" s="960"/>
      <c r="BE490" s="1021"/>
      <c r="BF490" s="1021"/>
      <c r="BG490" s="1021"/>
      <c r="BH490" s="1021"/>
      <c r="BI490" s="960"/>
      <c r="BJ490" s="806"/>
      <c r="BK490" s="806"/>
      <c r="BL490" s="806"/>
    </row>
    <row r="491" spans="1:64" ht="120.75" thickBot="1" x14ac:dyDescent="0.3">
      <c r="A491" s="1056"/>
      <c r="B491" s="1168"/>
      <c r="C491" s="1062"/>
      <c r="D491" s="1204" t="s">
        <v>840</v>
      </c>
      <c r="E491" s="948" t="s">
        <v>132</v>
      </c>
      <c r="F491" s="1015">
        <v>9</v>
      </c>
      <c r="G491" s="851" t="s">
        <v>1209</v>
      </c>
      <c r="H491" s="804" t="s">
        <v>100</v>
      </c>
      <c r="I491" s="1232" t="s">
        <v>1230</v>
      </c>
      <c r="J491" s="1034" t="s">
        <v>16</v>
      </c>
      <c r="K491" s="1229" t="str">
        <f>CONCATENATE(" *",[28]Árbol_G!C585," *",[28]Árbol_G!E585," *",[28]Árbol_G!G585)</f>
        <v xml:space="preserve"> * * *</v>
      </c>
      <c r="L491" s="851" t="s">
        <v>1210</v>
      </c>
      <c r="M491" s="851" t="s">
        <v>1211</v>
      </c>
      <c r="N491" s="804"/>
      <c r="O491" s="970"/>
      <c r="P491" s="804" t="s">
        <v>72</v>
      </c>
      <c r="Q491" s="1207">
        <f>IF(P491="Muy Alta",100%,IF(P491="Alta",80%,IF(P491="Media",60%,IF(P491="Baja",40%,IF(P491="Muy Baja",20%,"")))))</f>
        <v>0.8</v>
      </c>
      <c r="R491" s="804" t="s">
        <v>74</v>
      </c>
      <c r="S491" s="1207">
        <f>IF(R491="Catastrófico",100%,IF(R491="Mayor",80%,IF(R491="Moderado",60%,IF(R491="Menor",40%,IF(R491="Leve",20%,"")))))</f>
        <v>0.2</v>
      </c>
      <c r="T491" s="804" t="s">
        <v>74</v>
      </c>
      <c r="U491" s="1207">
        <f>IF(T491="Catastrófico",100%,IF(T491="Mayor",80%,IF(T491="Moderado",60%,IF(T491="Menor",40%,IF(T491="Leve",20%,"")))))</f>
        <v>0.2</v>
      </c>
      <c r="V491" s="1210" t="str">
        <f>IF(W491=100%,"Catastrófico",IF(W491=80%,"Mayor",IF(W491=60%,"Moderado",IF(W491=40%,"Menor",IF(W491=20%,"Leve","")))))</f>
        <v>Leve</v>
      </c>
      <c r="W491" s="1207">
        <f>IF(AND(S491="",U491=""),"",MAX(S491,U491))</f>
        <v>0.2</v>
      </c>
      <c r="X491" s="1207" t="str">
        <f>CONCATENATE(P491,V491)</f>
        <v>AltaLeve</v>
      </c>
      <c r="Y491" s="1225" t="str">
        <f>IF(X491="Muy AltaLeve","Alto",IF(X491="Muy AltaMenor","Alto",IF(X491="Muy AltaModerado","Alto",IF(X491="Muy AltaMayor","Alto",IF(X491="Muy AltaCatastrófico","Extremo",IF(X491="AltaLeve","Moderado",IF(X491="AltaMenor","Moderado",IF(X491="AltaModerado","Alto",IF(X491="AltaMayor","Alto",IF(X491="AltaCatastrófico","Extremo",IF(X491="MediaLeve","Moderado",IF(X491="MediaMenor","Moderado",IF(X491="MediaModerado","Moderado",IF(X491="MediaMayor","Alto",IF(X491="MediaCatastrófico","Extremo",IF(X491="BajaLeve","Bajo",IF(X491="BajaMenor","Moderado",IF(X491="BajaModerado","Moderado",IF(X491="BajaMayor","Alto",IF(X491="BajaCatastrófico","Extremo",IF(X491="Muy BajaLeve","Bajo",IF(X491="Muy BajaMenor","Bajo",IF(X491="Muy BajaModerado","Moderado",IF(X491="Muy BajaMayor","Alto",IF(X491="Muy BajaCatastrófico","Extremo","")))))))))))))))))))))))))</f>
        <v>Moderado</v>
      </c>
      <c r="Z491" s="58">
        <v>1</v>
      </c>
      <c r="AA491" s="380" t="s">
        <v>1193</v>
      </c>
      <c r="AB491" s="419" t="s">
        <v>165</v>
      </c>
      <c r="AC491" s="380" t="s">
        <v>869</v>
      </c>
      <c r="AD491" s="433" t="str">
        <f t="shared" si="44"/>
        <v>Probabilidad</v>
      </c>
      <c r="AE491" s="435" t="s">
        <v>64</v>
      </c>
      <c r="AF491" s="312">
        <f t="shared" si="45"/>
        <v>0.25</v>
      </c>
      <c r="AG491" s="435" t="s">
        <v>77</v>
      </c>
      <c r="AH491" s="312">
        <f t="shared" si="46"/>
        <v>0.15</v>
      </c>
      <c r="AI491" s="311">
        <f t="shared" si="47"/>
        <v>0.4</v>
      </c>
      <c r="AJ491" s="106">
        <f>IFERROR(IF(AD491="Probabilidad",(Q491-(+Q491*AI491)),IF(AD491="Impacto",Q491,"")),"")</f>
        <v>0.48</v>
      </c>
      <c r="AK491" s="106">
        <f>IFERROR(IF(AD491="Impacto",(W491-(+W491*AI491)),IF(AD491="Probabilidad",W491,"")),"")</f>
        <v>0.2</v>
      </c>
      <c r="AL491" s="107" t="s">
        <v>1183</v>
      </c>
      <c r="AM491" s="107" t="s">
        <v>67</v>
      </c>
      <c r="AN491" s="107" t="s">
        <v>80</v>
      </c>
      <c r="AO491" s="1196">
        <f>Q491</f>
        <v>0.8</v>
      </c>
      <c r="AP491" s="1196">
        <f>IF(AJ491="","",MIN(AJ491:AJ496))</f>
        <v>0.28799999999999998</v>
      </c>
      <c r="AQ491" s="1225" t="str">
        <f>IFERROR(IF(AP491="","",IF(AP491&lt;=0.2,"Muy Baja",IF(AP491&lt;=0.4,"Baja",IF(AP491&lt;=0.6,"Media",IF(AP491&lt;=0.8,"Alta","Muy Alta"))))),"")</f>
        <v>Baja</v>
      </c>
      <c r="AR491" s="1196">
        <f>W491</f>
        <v>0.2</v>
      </c>
      <c r="AS491" s="1196">
        <f>IF(AK491="","",MIN(AK491:AK496))</f>
        <v>0.2</v>
      </c>
      <c r="AT491" s="1225" t="str">
        <f>IFERROR(IF(AS491="","",IF(AS491&lt;=0.2,"Leve",IF(AS491&lt;=0.4,"Menor",IF(AS491&lt;=0.6,"Moderado",IF(AS491&lt;=0.8,"Mayor","Catastrófico"))))),"")</f>
        <v>Leve</v>
      </c>
      <c r="AU491" s="1225" t="str">
        <f>Y491</f>
        <v>Moderado</v>
      </c>
      <c r="AV491" s="1225" t="str">
        <f>IFERROR(IF(OR(AND(AQ491="Muy Baja",AT491="Leve"),AND(AQ491="Muy Baja",AT491="Menor"),AND(AQ491="Baja",AT491="Leve")),"Bajo",IF(OR(AND(AQ491="Muy baja",AT491="Moderado"),AND(AQ491="Baja",AT491="Menor"),AND(AQ491="Baja",AT491="Moderado"),AND(AQ491="Media",AT491="Leve"),AND(AQ491="Media",AT491="Menor"),AND(AQ491="Media",AT491="Moderado"),AND(AQ491="Alta",AT491="Leve"),AND(AQ491="Alta",AT491="Menor")),"Moderado",IF(OR(AND(AQ491="Muy Baja",AT491="Mayor"),AND(AQ491="Baja",AT491="Mayor"),AND(AQ491="Media",AT491="Mayor"),AND(AQ491="Alta",AT491="Moderado"),AND(AQ491="Alta",AT491="Mayor"),AND(AQ491="Muy Alta",AT491="Leve"),AND(AQ491="Muy Alta",AT491="Menor"),AND(AQ491="Muy Alta",AT491="Moderado"),AND(AQ491="Muy Alta",AT491="Mayor")),"Alto",IF(OR(AND(AQ491="Muy Baja",AT491="Catastrófico"),AND(AQ491="Baja",AT491="Catastrófico"),AND(AQ491="Media",AT491="Catastrófico"),AND(AQ491="Alta",AT491="Catastrófico"),AND(AQ491="Muy Alta",AT491="Catastrófico")),"Extremo","")))),"")</f>
        <v>Bajo</v>
      </c>
      <c r="AW491" s="804" t="s">
        <v>82</v>
      </c>
      <c r="AX491" s="804"/>
      <c r="AY491" s="851"/>
      <c r="AZ491" s="851"/>
      <c r="BA491" s="851"/>
      <c r="BB491" s="1037"/>
      <c r="BC491" s="851"/>
      <c r="BD491" s="851"/>
      <c r="BE491" s="1019"/>
      <c r="BF491" s="1019"/>
      <c r="BG491" s="1019"/>
      <c r="BH491" s="1019"/>
      <c r="BI491" s="851"/>
      <c r="BJ491" s="804"/>
      <c r="BK491" s="804"/>
      <c r="BL491" s="804"/>
    </row>
    <row r="492" spans="1:64" ht="90" x14ac:dyDescent="0.25">
      <c r="A492" s="1056"/>
      <c r="B492" s="1168"/>
      <c r="C492" s="1062"/>
      <c r="D492" s="1205"/>
      <c r="E492" s="949"/>
      <c r="F492" s="1016"/>
      <c r="G492" s="852"/>
      <c r="H492" s="805"/>
      <c r="I492" s="1233"/>
      <c r="J492" s="1035"/>
      <c r="K492" s="1230"/>
      <c r="L492" s="852"/>
      <c r="M492" s="852"/>
      <c r="N492" s="805"/>
      <c r="O492" s="971"/>
      <c r="P492" s="805"/>
      <c r="Q492" s="1208"/>
      <c r="R492" s="805"/>
      <c r="S492" s="1208"/>
      <c r="T492" s="805"/>
      <c r="U492" s="1208"/>
      <c r="V492" s="1211"/>
      <c r="W492" s="1208"/>
      <c r="X492" s="1208"/>
      <c r="Y492" s="1226"/>
      <c r="Z492" s="68">
        <v>2</v>
      </c>
      <c r="AA492" s="380" t="s">
        <v>1212</v>
      </c>
      <c r="AB492" s="421" t="s">
        <v>170</v>
      </c>
      <c r="AC492" s="380" t="s">
        <v>869</v>
      </c>
      <c r="AD492" s="422" t="str">
        <f t="shared" si="44"/>
        <v>Probabilidad</v>
      </c>
      <c r="AE492" s="421" t="s">
        <v>64</v>
      </c>
      <c r="AF492" s="313">
        <f t="shared" si="45"/>
        <v>0.25</v>
      </c>
      <c r="AG492" s="421" t="s">
        <v>77</v>
      </c>
      <c r="AH492" s="313">
        <f t="shared" si="46"/>
        <v>0.15</v>
      </c>
      <c r="AI492" s="108">
        <f t="shared" si="47"/>
        <v>0.4</v>
      </c>
      <c r="AJ492" s="109">
        <f>IFERROR(IF(AND(AD491="Probabilidad",AD492="Probabilidad"),(AJ491-(+AJ491*AI492)),IF(AD492="Probabilidad",(Q491-(+Q491*AI492)),IF(AD492="Impacto",AJ491,""))),"")</f>
        <v>0.28799999999999998</v>
      </c>
      <c r="AK492" s="109">
        <f>IFERROR(IF(AND(AD491="Impacto",AD492="Impacto"),(AK491-(+AK491*AI492)),IF(AD492="Impacto",(W491-(W491*AI492)),IF(AD492="Probabilidad",AK491,""))),"")</f>
        <v>0.2</v>
      </c>
      <c r="AL492" s="107" t="s">
        <v>1183</v>
      </c>
      <c r="AM492" s="107" t="s">
        <v>67</v>
      </c>
      <c r="AN492" s="107" t="s">
        <v>80</v>
      </c>
      <c r="AO492" s="1197"/>
      <c r="AP492" s="1197"/>
      <c r="AQ492" s="1226"/>
      <c r="AR492" s="1197"/>
      <c r="AS492" s="1197"/>
      <c r="AT492" s="1226"/>
      <c r="AU492" s="1226"/>
      <c r="AV492" s="1226"/>
      <c r="AW492" s="805"/>
      <c r="AX492" s="805"/>
      <c r="AY492" s="852"/>
      <c r="AZ492" s="852"/>
      <c r="BA492" s="852"/>
      <c r="BB492" s="1046"/>
      <c r="BC492" s="852"/>
      <c r="BD492" s="852"/>
      <c r="BE492" s="1020"/>
      <c r="BF492" s="1020"/>
      <c r="BG492" s="1020"/>
      <c r="BH492" s="1020"/>
      <c r="BI492" s="852"/>
      <c r="BJ492" s="805"/>
      <c r="BK492" s="805"/>
      <c r="BL492" s="805"/>
    </row>
    <row r="493" spans="1:64" x14ac:dyDescent="0.25">
      <c r="A493" s="1056"/>
      <c r="B493" s="1168"/>
      <c r="C493" s="1062"/>
      <c r="D493" s="1205"/>
      <c r="E493" s="949"/>
      <c r="F493" s="1016"/>
      <c r="G493" s="852"/>
      <c r="H493" s="805"/>
      <c r="I493" s="1233"/>
      <c r="J493" s="1035"/>
      <c r="K493" s="1230"/>
      <c r="L493" s="852"/>
      <c r="M493" s="852"/>
      <c r="N493" s="805"/>
      <c r="O493" s="971"/>
      <c r="P493" s="805"/>
      <c r="Q493" s="1208"/>
      <c r="R493" s="805"/>
      <c r="S493" s="1208"/>
      <c r="T493" s="805"/>
      <c r="U493" s="1208"/>
      <c r="V493" s="1211"/>
      <c r="W493" s="1208"/>
      <c r="X493" s="1208"/>
      <c r="Y493" s="1226"/>
      <c r="Z493" s="68">
        <v>3</v>
      </c>
      <c r="AA493" s="385"/>
      <c r="AB493" s="421"/>
      <c r="AC493" s="385"/>
      <c r="AD493" s="422" t="str">
        <f t="shared" si="44"/>
        <v/>
      </c>
      <c r="AE493" s="421"/>
      <c r="AF493" s="313" t="str">
        <f t="shared" si="45"/>
        <v/>
      </c>
      <c r="AG493" s="421"/>
      <c r="AH493" s="313" t="str">
        <f t="shared" si="46"/>
        <v/>
      </c>
      <c r="AI493" s="108" t="str">
        <f t="shared" si="47"/>
        <v/>
      </c>
      <c r="AJ493" s="109" t="str">
        <f>IFERROR(IF(AND(AD492="Probabilidad",AD493="Probabilidad"),(AJ492-(+AJ492*AI493)),IF(AND(AD492="Impacto",AD493="Probabilidad"),(AJ491-(+AJ491*AI493)),IF(AD493="Impacto",AJ492,""))),"")</f>
        <v/>
      </c>
      <c r="AK493" s="109" t="str">
        <f>IFERROR(IF(AND(AD492="Impacto",AD493="Impacto"),(AK492-(+AK492*AI493)),IF(AND(AD492="Probabilidad",AD493="Impacto"),(AK491-(+AK491*AI493)),IF(AD493="Probabilidad",AK492,""))),"")</f>
        <v/>
      </c>
      <c r="AL493" s="96"/>
      <c r="AM493" s="96"/>
      <c r="AN493" s="96"/>
      <c r="AO493" s="1197"/>
      <c r="AP493" s="1197"/>
      <c r="AQ493" s="1226"/>
      <c r="AR493" s="1197"/>
      <c r="AS493" s="1197"/>
      <c r="AT493" s="1226"/>
      <c r="AU493" s="1226"/>
      <c r="AV493" s="1226"/>
      <c r="AW493" s="805"/>
      <c r="AX493" s="805"/>
      <c r="AY493" s="852"/>
      <c r="AZ493" s="852"/>
      <c r="BA493" s="852"/>
      <c r="BB493" s="1046"/>
      <c r="BC493" s="852"/>
      <c r="BD493" s="852"/>
      <c r="BE493" s="1020"/>
      <c r="BF493" s="1020"/>
      <c r="BG493" s="1020"/>
      <c r="BH493" s="1020"/>
      <c r="BI493" s="852"/>
      <c r="BJ493" s="805"/>
      <c r="BK493" s="805"/>
      <c r="BL493" s="805"/>
    </row>
    <row r="494" spans="1:64" x14ac:dyDescent="0.25">
      <c r="A494" s="1056"/>
      <c r="B494" s="1168"/>
      <c r="C494" s="1062"/>
      <c r="D494" s="1205"/>
      <c r="E494" s="949"/>
      <c r="F494" s="1016"/>
      <c r="G494" s="852"/>
      <c r="H494" s="805"/>
      <c r="I494" s="1233"/>
      <c r="J494" s="1035"/>
      <c r="K494" s="1230"/>
      <c r="L494" s="852"/>
      <c r="M494" s="852"/>
      <c r="N494" s="805"/>
      <c r="O494" s="971"/>
      <c r="P494" s="805"/>
      <c r="Q494" s="1208"/>
      <c r="R494" s="805"/>
      <c r="S494" s="1208"/>
      <c r="T494" s="805"/>
      <c r="U494" s="1208"/>
      <c r="V494" s="1211"/>
      <c r="W494" s="1208"/>
      <c r="X494" s="1208"/>
      <c r="Y494" s="1226"/>
      <c r="Z494" s="68">
        <v>4</v>
      </c>
      <c r="AA494" s="385"/>
      <c r="AB494" s="421"/>
      <c r="AC494" s="385"/>
      <c r="AD494" s="422" t="str">
        <f t="shared" si="44"/>
        <v/>
      </c>
      <c r="AE494" s="421"/>
      <c r="AF494" s="313" t="str">
        <f t="shared" si="45"/>
        <v/>
      </c>
      <c r="AG494" s="421"/>
      <c r="AH494" s="313" t="str">
        <f t="shared" si="46"/>
        <v/>
      </c>
      <c r="AI494" s="108" t="str">
        <f t="shared" si="47"/>
        <v/>
      </c>
      <c r="AJ494" s="109" t="str">
        <f>IFERROR(IF(AND(AD493="Probabilidad",AD494="Probabilidad"),(AJ493-(+AJ493*AI494)),IF(AND(AD493="Impacto",AD494="Probabilidad"),(AJ492-(+AJ492*AI494)),IF(AD494="Impacto",AJ493,""))),"")</f>
        <v/>
      </c>
      <c r="AK494" s="109" t="str">
        <f>IFERROR(IF(AND(AD493="Impacto",AD494="Impacto"),(AK493-(+AK493*AI494)),IF(AND(AD493="Probabilidad",AD494="Impacto"),(AK492-(+AK492*AI494)),IF(AD494="Probabilidad",AK493,""))),"")</f>
        <v/>
      </c>
      <c r="AL494" s="96"/>
      <c r="AM494" s="96"/>
      <c r="AN494" s="96"/>
      <c r="AO494" s="1197"/>
      <c r="AP494" s="1197"/>
      <c r="AQ494" s="1226"/>
      <c r="AR494" s="1197"/>
      <c r="AS494" s="1197"/>
      <c r="AT494" s="1226"/>
      <c r="AU494" s="1226"/>
      <c r="AV494" s="1226"/>
      <c r="AW494" s="805"/>
      <c r="AX494" s="805"/>
      <c r="AY494" s="852"/>
      <c r="AZ494" s="852"/>
      <c r="BA494" s="852"/>
      <c r="BB494" s="1046"/>
      <c r="BC494" s="852"/>
      <c r="BD494" s="852"/>
      <c r="BE494" s="1020"/>
      <c r="BF494" s="1020"/>
      <c r="BG494" s="1020"/>
      <c r="BH494" s="1020"/>
      <c r="BI494" s="852"/>
      <c r="BJ494" s="805"/>
      <c r="BK494" s="805"/>
      <c r="BL494" s="805"/>
    </row>
    <row r="495" spans="1:64" x14ac:dyDescent="0.25">
      <c r="A495" s="1056"/>
      <c r="B495" s="1168"/>
      <c r="C495" s="1062"/>
      <c r="D495" s="1205"/>
      <c r="E495" s="949"/>
      <c r="F495" s="1016"/>
      <c r="G495" s="852"/>
      <c r="H495" s="805"/>
      <c r="I495" s="1233"/>
      <c r="J495" s="1035"/>
      <c r="K495" s="1230"/>
      <c r="L495" s="852"/>
      <c r="M495" s="852"/>
      <c r="N495" s="805"/>
      <c r="O495" s="971"/>
      <c r="P495" s="805"/>
      <c r="Q495" s="1208"/>
      <c r="R495" s="805"/>
      <c r="S495" s="1208"/>
      <c r="T495" s="805"/>
      <c r="U495" s="1208"/>
      <c r="V495" s="1211"/>
      <c r="W495" s="1208"/>
      <c r="X495" s="1208"/>
      <c r="Y495" s="1226"/>
      <c r="Z495" s="68">
        <v>5</v>
      </c>
      <c r="AA495" s="385"/>
      <c r="AB495" s="421"/>
      <c r="AC495" s="385"/>
      <c r="AD495" s="422" t="str">
        <f t="shared" si="44"/>
        <v/>
      </c>
      <c r="AE495" s="421"/>
      <c r="AF495" s="313" t="str">
        <f t="shared" si="45"/>
        <v/>
      </c>
      <c r="AG495" s="421"/>
      <c r="AH495" s="313" t="str">
        <f t="shared" si="46"/>
        <v/>
      </c>
      <c r="AI495" s="108" t="str">
        <f t="shared" si="47"/>
        <v/>
      </c>
      <c r="AJ495" s="109" t="str">
        <f>IFERROR(IF(AND(AD494="Probabilidad",AD495="Probabilidad"),(AJ494-(+AJ494*AI495)),IF(AND(AD494="Impacto",AD495="Probabilidad"),(AJ493-(+AJ493*AI495)),IF(AD495="Impacto",AJ494,""))),"")</f>
        <v/>
      </c>
      <c r="AK495" s="109" t="str">
        <f>IFERROR(IF(AND(AD494="Impacto",AD495="Impacto"),(AK494-(+AK494*AI495)),IF(AND(AD494="Probabilidad",AD495="Impacto"),(AK493-(+AK493*AI495)),IF(AD495="Probabilidad",AK494,""))),"")</f>
        <v/>
      </c>
      <c r="AL495" s="96"/>
      <c r="AM495" s="96"/>
      <c r="AN495" s="96"/>
      <c r="AO495" s="1197"/>
      <c r="AP495" s="1197"/>
      <c r="AQ495" s="1226"/>
      <c r="AR495" s="1197"/>
      <c r="AS495" s="1197"/>
      <c r="AT495" s="1226"/>
      <c r="AU495" s="1226"/>
      <c r="AV495" s="1226"/>
      <c r="AW495" s="805"/>
      <c r="AX495" s="805"/>
      <c r="AY495" s="852"/>
      <c r="AZ495" s="852"/>
      <c r="BA495" s="852"/>
      <c r="BB495" s="1046"/>
      <c r="BC495" s="852"/>
      <c r="BD495" s="852"/>
      <c r="BE495" s="1020"/>
      <c r="BF495" s="1020"/>
      <c r="BG495" s="1020"/>
      <c r="BH495" s="1020"/>
      <c r="BI495" s="852"/>
      <c r="BJ495" s="805"/>
      <c r="BK495" s="805"/>
      <c r="BL495" s="805"/>
    </row>
    <row r="496" spans="1:64" ht="15.75" thickBot="1" x14ac:dyDescent="0.3">
      <c r="A496" s="1056"/>
      <c r="B496" s="1168"/>
      <c r="C496" s="1062"/>
      <c r="D496" s="1206"/>
      <c r="E496" s="950"/>
      <c r="F496" s="1017"/>
      <c r="G496" s="960"/>
      <c r="H496" s="806"/>
      <c r="I496" s="1234"/>
      <c r="J496" s="1036"/>
      <c r="K496" s="1231"/>
      <c r="L496" s="960"/>
      <c r="M496" s="960"/>
      <c r="N496" s="806"/>
      <c r="O496" s="972"/>
      <c r="P496" s="806"/>
      <c r="Q496" s="1209"/>
      <c r="R496" s="806"/>
      <c r="S496" s="1209"/>
      <c r="T496" s="806"/>
      <c r="U496" s="1209"/>
      <c r="V496" s="1212"/>
      <c r="W496" s="1209"/>
      <c r="X496" s="1209"/>
      <c r="Y496" s="1227"/>
      <c r="Z496" s="60">
        <v>6</v>
      </c>
      <c r="AA496" s="387"/>
      <c r="AB496" s="423"/>
      <c r="AC496" s="387"/>
      <c r="AD496" s="425" t="str">
        <f t="shared" si="44"/>
        <v/>
      </c>
      <c r="AE496" s="434"/>
      <c r="AF496" s="314" t="str">
        <f t="shared" si="45"/>
        <v/>
      </c>
      <c r="AG496" s="434"/>
      <c r="AH496" s="314" t="str">
        <f t="shared" si="46"/>
        <v/>
      </c>
      <c r="AI496" s="110" t="str">
        <f t="shared" si="47"/>
        <v/>
      </c>
      <c r="AJ496" s="109" t="str">
        <f>IFERROR(IF(AND(AD495="Probabilidad",AD496="Probabilidad"),(AJ495-(+AJ495*AI496)),IF(AND(AD495="Impacto",AD496="Probabilidad"),(AJ494-(+AJ494*AI496)),IF(AD496="Impacto",AJ495,""))),"")</f>
        <v/>
      </c>
      <c r="AK496" s="109" t="str">
        <f>IFERROR(IF(AND(AD495="Impacto",AD496="Impacto"),(AK495-(+AK495*AI496)),IF(AND(AD495="Probabilidad",AD496="Impacto"),(AK494-(+AK494*AI496)),IF(AD496="Probabilidad",AK495,""))),"")</f>
        <v/>
      </c>
      <c r="AL496" s="97"/>
      <c r="AM496" s="97"/>
      <c r="AN496" s="97"/>
      <c r="AO496" s="1198"/>
      <c r="AP496" s="1198"/>
      <c r="AQ496" s="1227"/>
      <c r="AR496" s="1198"/>
      <c r="AS496" s="1198"/>
      <c r="AT496" s="1227"/>
      <c r="AU496" s="1227"/>
      <c r="AV496" s="1227"/>
      <c r="AW496" s="806"/>
      <c r="AX496" s="806"/>
      <c r="AY496" s="960"/>
      <c r="AZ496" s="960"/>
      <c r="BA496" s="960"/>
      <c r="BB496" s="1047"/>
      <c r="BC496" s="960"/>
      <c r="BD496" s="960"/>
      <c r="BE496" s="1021"/>
      <c r="BF496" s="1021"/>
      <c r="BG496" s="1021"/>
      <c r="BH496" s="1021"/>
      <c r="BI496" s="960"/>
      <c r="BJ496" s="806"/>
      <c r="BK496" s="806"/>
      <c r="BL496" s="806"/>
    </row>
    <row r="497" spans="1:64" ht="120.75" thickBot="1" x14ac:dyDescent="0.3">
      <c r="A497" s="1056"/>
      <c r="B497" s="1168"/>
      <c r="C497" s="1062"/>
      <c r="D497" s="1204" t="s">
        <v>840</v>
      </c>
      <c r="E497" s="948" t="s">
        <v>132</v>
      </c>
      <c r="F497" s="1015">
        <v>10</v>
      </c>
      <c r="G497" s="851" t="s">
        <v>1209</v>
      </c>
      <c r="H497" s="804" t="s">
        <v>99</v>
      </c>
      <c r="I497" s="1232" t="s">
        <v>1231</v>
      </c>
      <c r="J497" s="1034" t="s">
        <v>16</v>
      </c>
      <c r="K497" s="1229" t="str">
        <f>CONCATENATE(" *",[28]Árbol_G!C602," *",[28]Árbol_G!E602," *",[28]Árbol_G!G602)</f>
        <v xml:space="preserve"> * * *</v>
      </c>
      <c r="L497" s="851" t="s">
        <v>1213</v>
      </c>
      <c r="M497" s="851" t="s">
        <v>1214</v>
      </c>
      <c r="N497" s="804"/>
      <c r="O497" s="970"/>
      <c r="P497" s="804" t="s">
        <v>71</v>
      </c>
      <c r="Q497" s="1207">
        <f>IF(P497="Muy Alta",100%,IF(P497="Alta",80%,IF(P497="Media",60%,IF(P497="Baja",40%,IF(P497="Muy Baja",20%,"")))))</f>
        <v>0.4</v>
      </c>
      <c r="R497" s="804" t="s">
        <v>74</v>
      </c>
      <c r="S497" s="1207">
        <f>IF(R497="Catastrófico",100%,IF(R497="Mayor",80%,IF(R497="Moderado",60%,IF(R497="Menor",40%,IF(R497="Leve",20%,"")))))</f>
        <v>0.2</v>
      </c>
      <c r="T497" s="804" t="s">
        <v>74</v>
      </c>
      <c r="U497" s="1207">
        <f>IF(T497="Catastrófico",100%,IF(T497="Mayor",80%,IF(T497="Moderado",60%,IF(T497="Menor",40%,IF(T497="Leve",20%,"")))))</f>
        <v>0.2</v>
      </c>
      <c r="V497" s="1210" t="str">
        <f>IF(W497=100%,"Catastrófico",IF(W497=80%,"Mayor",IF(W497=60%,"Moderado",IF(W497=40%,"Menor",IF(W497=20%,"Leve","")))))</f>
        <v>Leve</v>
      </c>
      <c r="W497" s="1207">
        <f>IF(AND(S497="",U497=""),"",MAX(S497,U497))</f>
        <v>0.2</v>
      </c>
      <c r="X497" s="1207" t="str">
        <f>CONCATENATE(P497,V497)</f>
        <v>BajaLeve</v>
      </c>
      <c r="Y497" s="1225" t="str">
        <f>IF(X497="Muy AltaLeve","Alto",IF(X497="Muy AltaMenor","Alto",IF(X497="Muy AltaModerado","Alto",IF(X497="Muy AltaMayor","Alto",IF(X497="Muy AltaCatastrófico","Extremo",IF(X497="AltaLeve","Moderado",IF(X497="AltaMenor","Moderado",IF(X497="AltaModerado","Alto",IF(X497="AltaMayor","Alto",IF(X497="AltaCatastrófico","Extremo",IF(X497="MediaLeve","Moderado",IF(X497="MediaMenor","Moderado",IF(X497="MediaModerado","Moderado",IF(X497="MediaMayor","Alto",IF(X497="MediaCatastrófico","Extremo",IF(X497="BajaLeve","Bajo",IF(X497="BajaMenor","Moderado",IF(X497="BajaModerado","Moderado",IF(X497="BajaMayor","Alto",IF(X497="BajaCatastrófico","Extremo",IF(X497="Muy BajaLeve","Bajo",IF(X497="Muy BajaMenor","Bajo",IF(X497="Muy BajaModerado","Moderado",IF(X497="Muy BajaMayor","Alto",IF(X497="Muy BajaCatastrófico","Extremo","")))))))))))))))))))))))))</f>
        <v>Bajo</v>
      </c>
      <c r="Z497" s="58">
        <v>1</v>
      </c>
      <c r="AA497" s="380" t="s">
        <v>1193</v>
      </c>
      <c r="AB497" s="419" t="s">
        <v>165</v>
      </c>
      <c r="AC497" s="380" t="s">
        <v>869</v>
      </c>
      <c r="AD497" s="420" t="str">
        <f t="shared" si="44"/>
        <v>Probabilidad</v>
      </c>
      <c r="AE497" s="419" t="s">
        <v>64</v>
      </c>
      <c r="AF497" s="312">
        <f t="shared" si="45"/>
        <v>0.25</v>
      </c>
      <c r="AG497" s="419" t="s">
        <v>77</v>
      </c>
      <c r="AH497" s="312">
        <f t="shared" si="46"/>
        <v>0.15</v>
      </c>
      <c r="AI497" s="311">
        <f t="shared" si="47"/>
        <v>0.4</v>
      </c>
      <c r="AJ497" s="106">
        <f>IFERROR(IF(AD497="Probabilidad",(Q497-(+Q497*AI497)),IF(AD497="Impacto",Q497,"")),"")</f>
        <v>0.24</v>
      </c>
      <c r="AK497" s="106">
        <f>IFERROR(IF(AD497="Impacto",(W497-(+W497*AI497)),IF(AD497="Probabilidad",W497,"")),"")</f>
        <v>0.2</v>
      </c>
      <c r="AL497" s="107" t="s">
        <v>1183</v>
      </c>
      <c r="AM497" s="107" t="s">
        <v>67</v>
      </c>
      <c r="AN497" s="107" t="s">
        <v>80</v>
      </c>
      <c r="AO497" s="1196">
        <f>Q497</f>
        <v>0.4</v>
      </c>
      <c r="AP497" s="1196">
        <f>IF(AJ497="","",MIN(AJ497:AJ502))</f>
        <v>0.14399999999999999</v>
      </c>
      <c r="AQ497" s="1225" t="str">
        <f>IFERROR(IF(AP497="","",IF(AP497&lt;=0.2,"Muy Baja",IF(AP497&lt;=0.4,"Baja",IF(AP497&lt;=0.6,"Media",IF(AP497&lt;=0.8,"Alta","Muy Alta"))))),"")</f>
        <v>Muy Baja</v>
      </c>
      <c r="AR497" s="1196">
        <f>W497</f>
        <v>0.2</v>
      </c>
      <c r="AS497" s="1196">
        <f>IF(AK497="","",MIN(AK497:AK502))</f>
        <v>0.2</v>
      </c>
      <c r="AT497" s="1225" t="str">
        <f>IFERROR(IF(AS497="","",IF(AS497&lt;=0.2,"Leve",IF(AS497&lt;=0.4,"Menor",IF(AS497&lt;=0.6,"Moderado",IF(AS497&lt;=0.8,"Mayor","Catastrófico"))))),"")</f>
        <v>Leve</v>
      </c>
      <c r="AU497" s="1225" t="str">
        <f>Y497</f>
        <v>Bajo</v>
      </c>
      <c r="AV497" s="1225" t="str">
        <f>IFERROR(IF(OR(AND(AQ497="Muy Baja",AT497="Leve"),AND(AQ497="Muy Baja",AT497="Menor"),AND(AQ497="Baja",AT497="Leve")),"Bajo",IF(OR(AND(AQ497="Muy baja",AT497="Moderado"),AND(AQ497="Baja",AT497="Menor"),AND(AQ497="Baja",AT497="Moderado"),AND(AQ497="Media",AT497="Leve"),AND(AQ497="Media",AT497="Menor"),AND(AQ497="Media",AT497="Moderado"),AND(AQ497="Alta",AT497="Leve"),AND(AQ497="Alta",AT497="Menor")),"Moderado",IF(OR(AND(AQ497="Muy Baja",AT497="Mayor"),AND(AQ497="Baja",AT497="Mayor"),AND(AQ497="Media",AT497="Mayor"),AND(AQ497="Alta",AT497="Moderado"),AND(AQ497="Alta",AT497="Mayor"),AND(AQ497="Muy Alta",AT497="Leve"),AND(AQ497="Muy Alta",AT497="Menor"),AND(AQ497="Muy Alta",AT497="Moderado"),AND(AQ497="Muy Alta",AT497="Mayor")),"Alto",IF(OR(AND(AQ497="Muy Baja",AT497="Catastrófico"),AND(AQ497="Baja",AT497="Catastrófico"),AND(AQ497="Media",AT497="Catastrófico"),AND(AQ497="Alta",AT497="Catastrófico"),AND(AQ497="Muy Alta",AT497="Catastrófico")),"Extremo","")))),"")</f>
        <v>Bajo</v>
      </c>
      <c r="AW497" s="804" t="s">
        <v>82</v>
      </c>
      <c r="AX497" s="1202"/>
      <c r="AY497" s="851"/>
      <c r="AZ497" s="851"/>
      <c r="BA497" s="851"/>
      <c r="BB497" s="1037"/>
      <c r="BC497" s="851"/>
      <c r="BD497" s="851"/>
      <c r="BE497" s="1019"/>
      <c r="BF497" s="1019"/>
      <c r="BG497" s="1019"/>
      <c r="BH497" s="1019"/>
      <c r="BI497" s="851"/>
      <c r="BJ497" s="804"/>
      <c r="BK497" s="804"/>
      <c r="BL497" s="804"/>
    </row>
    <row r="498" spans="1:64" ht="90" x14ac:dyDescent="0.25">
      <c r="A498" s="1056"/>
      <c r="B498" s="1168"/>
      <c r="C498" s="1062"/>
      <c r="D498" s="1205"/>
      <c r="E498" s="949"/>
      <c r="F498" s="1016"/>
      <c r="G498" s="852"/>
      <c r="H498" s="805"/>
      <c r="I498" s="1233"/>
      <c r="J498" s="1035"/>
      <c r="K498" s="1230"/>
      <c r="L498" s="852"/>
      <c r="M498" s="852"/>
      <c r="N498" s="805"/>
      <c r="O498" s="971"/>
      <c r="P498" s="805"/>
      <c r="Q498" s="1208"/>
      <c r="R498" s="805"/>
      <c r="S498" s="1208"/>
      <c r="T498" s="805"/>
      <c r="U498" s="1208"/>
      <c r="V498" s="1211"/>
      <c r="W498" s="1208"/>
      <c r="X498" s="1208"/>
      <c r="Y498" s="1226"/>
      <c r="Z498" s="68">
        <v>2</v>
      </c>
      <c r="AA498" s="380" t="s">
        <v>1215</v>
      </c>
      <c r="AB498" s="421" t="s">
        <v>170</v>
      </c>
      <c r="AC498" s="380" t="s">
        <v>993</v>
      </c>
      <c r="AD498" s="422" t="str">
        <f t="shared" si="44"/>
        <v>Probabilidad</v>
      </c>
      <c r="AE498" s="421" t="s">
        <v>64</v>
      </c>
      <c r="AF498" s="313">
        <f t="shared" si="45"/>
        <v>0.25</v>
      </c>
      <c r="AG498" s="421" t="s">
        <v>77</v>
      </c>
      <c r="AH498" s="313">
        <f t="shared" si="46"/>
        <v>0.15</v>
      </c>
      <c r="AI498" s="108">
        <f t="shared" si="47"/>
        <v>0.4</v>
      </c>
      <c r="AJ498" s="109">
        <f>IFERROR(IF(AND(AD497="Probabilidad",AD498="Probabilidad"),(AJ497-(+AJ497*AI498)),IF(AD498="Probabilidad",(Q497-(+Q497*AI498)),IF(AD498="Impacto",AJ497,""))),"")</f>
        <v>0.14399999999999999</v>
      </c>
      <c r="AK498" s="109">
        <f>IFERROR(IF(AND(AD497="Impacto",AD498="Impacto"),(AK497-(+AK497*AI498)),IF(AD498="Impacto",(W497-(W497*AI498)),IF(AD498="Probabilidad",AK497,""))),"")</f>
        <v>0.2</v>
      </c>
      <c r="AL498" s="107" t="s">
        <v>1183</v>
      </c>
      <c r="AM498" s="107" t="s">
        <v>67</v>
      </c>
      <c r="AN498" s="107" t="s">
        <v>80</v>
      </c>
      <c r="AO498" s="1197"/>
      <c r="AP498" s="1197"/>
      <c r="AQ498" s="1226"/>
      <c r="AR498" s="1197"/>
      <c r="AS498" s="1197"/>
      <c r="AT498" s="1226"/>
      <c r="AU498" s="1226"/>
      <c r="AV498" s="1226"/>
      <c r="AW498" s="805"/>
      <c r="AX498" s="1185"/>
      <c r="AY498" s="852"/>
      <c r="AZ498" s="852"/>
      <c r="BA498" s="852"/>
      <c r="BB498" s="1046"/>
      <c r="BC498" s="852"/>
      <c r="BD498" s="852"/>
      <c r="BE498" s="1020"/>
      <c r="BF498" s="1020"/>
      <c r="BG498" s="1020"/>
      <c r="BH498" s="1020"/>
      <c r="BI498" s="852"/>
      <c r="BJ498" s="805"/>
      <c r="BK498" s="805"/>
      <c r="BL498" s="805"/>
    </row>
    <row r="499" spans="1:64" x14ac:dyDescent="0.25">
      <c r="A499" s="1056"/>
      <c r="B499" s="1168"/>
      <c r="C499" s="1062"/>
      <c r="D499" s="1205"/>
      <c r="E499" s="949"/>
      <c r="F499" s="1016"/>
      <c r="G499" s="852"/>
      <c r="H499" s="805"/>
      <c r="I499" s="1233"/>
      <c r="J499" s="1035"/>
      <c r="K499" s="1230"/>
      <c r="L499" s="852"/>
      <c r="M499" s="852"/>
      <c r="N499" s="805"/>
      <c r="O499" s="971"/>
      <c r="P499" s="805"/>
      <c r="Q499" s="1208"/>
      <c r="R499" s="805"/>
      <c r="S499" s="1208"/>
      <c r="T499" s="805"/>
      <c r="U499" s="1208"/>
      <c r="V499" s="1211"/>
      <c r="W499" s="1208"/>
      <c r="X499" s="1208"/>
      <c r="Y499" s="1226"/>
      <c r="Z499" s="68">
        <v>3</v>
      </c>
      <c r="AA499" s="385"/>
      <c r="AB499" s="421"/>
      <c r="AC499" s="385"/>
      <c r="AD499" s="422" t="str">
        <f t="shared" si="44"/>
        <v/>
      </c>
      <c r="AE499" s="421"/>
      <c r="AF499" s="313" t="str">
        <f t="shared" si="45"/>
        <v/>
      </c>
      <c r="AG499" s="421"/>
      <c r="AH499" s="313" t="str">
        <f t="shared" si="46"/>
        <v/>
      </c>
      <c r="AI499" s="108" t="str">
        <f t="shared" si="47"/>
        <v/>
      </c>
      <c r="AJ499" s="109" t="str">
        <f>IFERROR(IF(AND(AD498="Probabilidad",AD499="Probabilidad"),(AJ498-(+AJ498*AI499)),IF(AND(AD498="Impacto",AD499="Probabilidad"),(AJ497-(+AJ497*AI499)),IF(AD499="Impacto",AJ498,""))),"")</f>
        <v/>
      </c>
      <c r="AK499" s="109" t="str">
        <f>IFERROR(IF(AND(AD498="Impacto",AD499="Impacto"),(AK498-(+AK498*AI499)),IF(AND(AD498="Probabilidad",AD499="Impacto"),(AK497-(+AK497*AI499)),IF(AD499="Probabilidad",AK498,""))),"")</f>
        <v/>
      </c>
      <c r="AL499" s="96"/>
      <c r="AM499" s="96"/>
      <c r="AN499" s="96"/>
      <c r="AO499" s="1197"/>
      <c r="AP499" s="1197"/>
      <c r="AQ499" s="1226"/>
      <c r="AR499" s="1197"/>
      <c r="AS499" s="1197"/>
      <c r="AT499" s="1226"/>
      <c r="AU499" s="1226"/>
      <c r="AV499" s="1226"/>
      <c r="AW499" s="805"/>
      <c r="AX499" s="1185"/>
      <c r="AY499" s="852"/>
      <c r="AZ499" s="852"/>
      <c r="BA499" s="852"/>
      <c r="BB499" s="1046"/>
      <c r="BC499" s="852"/>
      <c r="BD499" s="852"/>
      <c r="BE499" s="1020"/>
      <c r="BF499" s="1020"/>
      <c r="BG499" s="1020"/>
      <c r="BH499" s="1020"/>
      <c r="BI499" s="852"/>
      <c r="BJ499" s="805"/>
      <c r="BK499" s="805"/>
      <c r="BL499" s="805"/>
    </row>
    <row r="500" spans="1:64" x14ac:dyDescent="0.25">
      <c r="A500" s="1056"/>
      <c r="B500" s="1168"/>
      <c r="C500" s="1062"/>
      <c r="D500" s="1205"/>
      <c r="E500" s="949"/>
      <c r="F500" s="1016"/>
      <c r="G500" s="852"/>
      <c r="H500" s="805"/>
      <c r="I500" s="1233"/>
      <c r="J500" s="1035"/>
      <c r="K500" s="1230"/>
      <c r="L500" s="852"/>
      <c r="M500" s="852"/>
      <c r="N500" s="805"/>
      <c r="O500" s="971"/>
      <c r="P500" s="805"/>
      <c r="Q500" s="1208"/>
      <c r="R500" s="805"/>
      <c r="S500" s="1208"/>
      <c r="T500" s="805"/>
      <c r="U500" s="1208"/>
      <c r="V500" s="1211"/>
      <c r="W500" s="1208"/>
      <c r="X500" s="1208"/>
      <c r="Y500" s="1226"/>
      <c r="Z500" s="68">
        <v>4</v>
      </c>
      <c r="AA500" s="385"/>
      <c r="AB500" s="421"/>
      <c r="AC500" s="385"/>
      <c r="AD500" s="422" t="str">
        <f t="shared" si="44"/>
        <v/>
      </c>
      <c r="AE500" s="421"/>
      <c r="AF500" s="313" t="str">
        <f t="shared" si="45"/>
        <v/>
      </c>
      <c r="AG500" s="421"/>
      <c r="AH500" s="313" t="str">
        <f t="shared" si="46"/>
        <v/>
      </c>
      <c r="AI500" s="108" t="str">
        <f t="shared" si="47"/>
        <v/>
      </c>
      <c r="AJ500" s="109" t="str">
        <f>IFERROR(IF(AND(AD499="Probabilidad",AD500="Probabilidad"),(AJ499-(+AJ499*AI500)),IF(AND(AD499="Impacto",AD500="Probabilidad"),(AJ498-(+AJ498*AI500)),IF(AD500="Impacto",AJ499,""))),"")</f>
        <v/>
      </c>
      <c r="AK500" s="109" t="str">
        <f>IFERROR(IF(AND(AD499="Impacto",AD500="Impacto"),(AK499-(+AK499*AI500)),IF(AND(AD499="Probabilidad",AD500="Impacto"),(AK498-(+AK498*AI500)),IF(AD500="Probabilidad",AK499,""))),"")</f>
        <v/>
      </c>
      <c r="AL500" s="96"/>
      <c r="AM500" s="96"/>
      <c r="AN500" s="96"/>
      <c r="AO500" s="1197"/>
      <c r="AP500" s="1197"/>
      <c r="AQ500" s="1226"/>
      <c r="AR500" s="1197"/>
      <c r="AS500" s="1197"/>
      <c r="AT500" s="1226"/>
      <c r="AU500" s="1226"/>
      <c r="AV500" s="1226"/>
      <c r="AW500" s="805"/>
      <c r="AX500" s="1185"/>
      <c r="AY500" s="852"/>
      <c r="AZ500" s="852"/>
      <c r="BA500" s="852"/>
      <c r="BB500" s="1046"/>
      <c r="BC500" s="852"/>
      <c r="BD500" s="852"/>
      <c r="BE500" s="1020"/>
      <c r="BF500" s="1020"/>
      <c r="BG500" s="1020"/>
      <c r="BH500" s="1020"/>
      <c r="BI500" s="852"/>
      <c r="BJ500" s="805"/>
      <c r="BK500" s="805"/>
      <c r="BL500" s="805"/>
    </row>
    <row r="501" spans="1:64" x14ac:dyDescent="0.25">
      <c r="A501" s="1056"/>
      <c r="B501" s="1168"/>
      <c r="C501" s="1062"/>
      <c r="D501" s="1205"/>
      <c r="E501" s="949"/>
      <c r="F501" s="1016"/>
      <c r="G501" s="852"/>
      <c r="H501" s="805"/>
      <c r="I501" s="1233"/>
      <c r="J501" s="1035"/>
      <c r="K501" s="1230"/>
      <c r="L501" s="852"/>
      <c r="M501" s="852"/>
      <c r="N501" s="805"/>
      <c r="O501" s="971"/>
      <c r="P501" s="805"/>
      <c r="Q501" s="1208"/>
      <c r="R501" s="805"/>
      <c r="S501" s="1208"/>
      <c r="T501" s="805"/>
      <c r="U501" s="1208"/>
      <c r="V501" s="1211"/>
      <c r="W501" s="1208"/>
      <c r="X501" s="1208"/>
      <c r="Y501" s="1226"/>
      <c r="Z501" s="68">
        <v>5</v>
      </c>
      <c r="AA501" s="385"/>
      <c r="AB501" s="421"/>
      <c r="AC501" s="385"/>
      <c r="AD501" s="422" t="str">
        <f t="shared" si="44"/>
        <v/>
      </c>
      <c r="AE501" s="421"/>
      <c r="AF501" s="313" t="str">
        <f t="shared" si="45"/>
        <v/>
      </c>
      <c r="AG501" s="421"/>
      <c r="AH501" s="313" t="str">
        <f t="shared" si="46"/>
        <v/>
      </c>
      <c r="AI501" s="108" t="str">
        <f t="shared" si="47"/>
        <v/>
      </c>
      <c r="AJ501" s="109" t="str">
        <f>IFERROR(IF(AND(AD500="Probabilidad",AD501="Probabilidad"),(AJ500-(+AJ500*AI501)),IF(AND(AD500="Impacto",AD501="Probabilidad"),(AJ499-(+AJ499*AI501)),IF(AD501="Impacto",AJ500,""))),"")</f>
        <v/>
      </c>
      <c r="AK501" s="109" t="str">
        <f>IFERROR(IF(AND(AD500="Impacto",AD501="Impacto"),(AK500-(+AK500*AI501)),IF(AND(AD500="Probabilidad",AD501="Impacto"),(AK499-(+AK499*AI501)),IF(AD501="Probabilidad",AK500,""))),"")</f>
        <v/>
      </c>
      <c r="AL501" s="96"/>
      <c r="AM501" s="96"/>
      <c r="AN501" s="96"/>
      <c r="AO501" s="1197"/>
      <c r="AP501" s="1197"/>
      <c r="AQ501" s="1226"/>
      <c r="AR501" s="1197"/>
      <c r="AS501" s="1197"/>
      <c r="AT501" s="1226"/>
      <c r="AU501" s="1226"/>
      <c r="AV501" s="1226"/>
      <c r="AW501" s="805"/>
      <c r="AX501" s="1185"/>
      <c r="AY501" s="852"/>
      <c r="AZ501" s="852"/>
      <c r="BA501" s="852"/>
      <c r="BB501" s="1046"/>
      <c r="BC501" s="852"/>
      <c r="BD501" s="852"/>
      <c r="BE501" s="1020"/>
      <c r="BF501" s="1020"/>
      <c r="BG501" s="1020"/>
      <c r="BH501" s="1020"/>
      <c r="BI501" s="852"/>
      <c r="BJ501" s="805"/>
      <c r="BK501" s="805"/>
      <c r="BL501" s="805"/>
    </row>
    <row r="502" spans="1:64" ht="15.75" thickBot="1" x14ac:dyDescent="0.3">
      <c r="A502" s="1056"/>
      <c r="B502" s="1168"/>
      <c r="C502" s="1062"/>
      <c r="D502" s="1206"/>
      <c r="E502" s="950"/>
      <c r="F502" s="1017"/>
      <c r="G502" s="960"/>
      <c r="H502" s="806"/>
      <c r="I502" s="1234"/>
      <c r="J502" s="1036"/>
      <c r="K502" s="1231"/>
      <c r="L502" s="960"/>
      <c r="M502" s="960"/>
      <c r="N502" s="806"/>
      <c r="O502" s="972"/>
      <c r="P502" s="806"/>
      <c r="Q502" s="1209"/>
      <c r="R502" s="806"/>
      <c r="S502" s="1209"/>
      <c r="T502" s="806"/>
      <c r="U502" s="1209"/>
      <c r="V502" s="1212"/>
      <c r="W502" s="1209"/>
      <c r="X502" s="1209"/>
      <c r="Y502" s="1227"/>
      <c r="Z502" s="60">
        <v>6</v>
      </c>
      <c r="AA502" s="387"/>
      <c r="AB502" s="423"/>
      <c r="AC502" s="387"/>
      <c r="AD502" s="424" t="str">
        <f t="shared" si="44"/>
        <v/>
      </c>
      <c r="AE502" s="423"/>
      <c r="AF502" s="314" t="str">
        <f t="shared" si="45"/>
        <v/>
      </c>
      <c r="AG502" s="423"/>
      <c r="AH502" s="314" t="str">
        <f t="shared" si="46"/>
        <v/>
      </c>
      <c r="AI502" s="110" t="str">
        <f t="shared" si="47"/>
        <v/>
      </c>
      <c r="AJ502" s="111" t="str">
        <f>IFERROR(IF(AND(AD501="Probabilidad",AD502="Probabilidad"),(AJ501-(+AJ501*AI502)),IF(AND(AD501="Impacto",AD502="Probabilidad"),(AJ500-(+AJ500*AI502)),IF(AD502="Impacto",AJ501,""))),"")</f>
        <v/>
      </c>
      <c r="AK502" s="111" t="str">
        <f>IFERROR(IF(AND(AD501="Impacto",AD502="Impacto"),(AK501-(+AK501*AI502)),IF(AND(AD501="Probabilidad",AD502="Impacto"),(AK500-(+AK500*AI502)),IF(AD502="Probabilidad",AK501,""))),"")</f>
        <v/>
      </c>
      <c r="AL502" s="97"/>
      <c r="AM502" s="97"/>
      <c r="AN502" s="97"/>
      <c r="AO502" s="1198"/>
      <c r="AP502" s="1198"/>
      <c r="AQ502" s="1227"/>
      <c r="AR502" s="1198"/>
      <c r="AS502" s="1198"/>
      <c r="AT502" s="1227"/>
      <c r="AU502" s="1227"/>
      <c r="AV502" s="1227"/>
      <c r="AW502" s="806"/>
      <c r="AX502" s="1186"/>
      <c r="AY502" s="960"/>
      <c r="AZ502" s="960"/>
      <c r="BA502" s="960"/>
      <c r="BB502" s="1047"/>
      <c r="BC502" s="960"/>
      <c r="BD502" s="960"/>
      <c r="BE502" s="1021"/>
      <c r="BF502" s="1021"/>
      <c r="BG502" s="1021"/>
      <c r="BH502" s="1021"/>
      <c r="BI502" s="960"/>
      <c r="BJ502" s="806"/>
      <c r="BK502" s="806"/>
      <c r="BL502" s="806"/>
    </row>
    <row r="503" spans="1:64" ht="111" customHeight="1" x14ac:dyDescent="0.25">
      <c r="A503" s="1056"/>
      <c r="B503" s="1168"/>
      <c r="C503" s="1062"/>
      <c r="D503" s="1204" t="s">
        <v>840</v>
      </c>
      <c r="E503" s="948" t="s">
        <v>132</v>
      </c>
      <c r="F503" s="1015">
        <v>11</v>
      </c>
      <c r="G503" s="851" t="s">
        <v>1216</v>
      </c>
      <c r="H503" s="804" t="s">
        <v>98</v>
      </c>
      <c r="I503" s="1232" t="s">
        <v>1232</v>
      </c>
      <c r="J503" s="1034" t="s">
        <v>16</v>
      </c>
      <c r="K503" s="1229" t="str">
        <f>CONCATENATE(" *",[28]Árbol_G!C619," *",[28]Árbol_G!E619," *",[28]Árbol_G!G619)</f>
        <v xml:space="preserve"> * * *</v>
      </c>
      <c r="L503" s="851" t="s">
        <v>1205</v>
      </c>
      <c r="M503" s="851" t="s">
        <v>1206</v>
      </c>
      <c r="N503" s="804"/>
      <c r="O503" s="970"/>
      <c r="P503" s="804" t="s">
        <v>72</v>
      </c>
      <c r="Q503" s="1207">
        <f>IF(P503="Muy Alta",100%,IF(P503="Alta",80%,IF(P503="Media",60%,IF(P503="Baja",40%,IF(P503="Muy Baja",20%,"")))))</f>
        <v>0.8</v>
      </c>
      <c r="R503" s="804" t="s">
        <v>74</v>
      </c>
      <c r="S503" s="1207">
        <f>IF(R503="Catastrófico",100%,IF(R503="Mayor",80%,IF(R503="Moderado",60%,IF(R503="Menor",40%,IF(R503="Leve",20%,"")))))</f>
        <v>0.2</v>
      </c>
      <c r="T503" s="804" t="s">
        <v>9</v>
      </c>
      <c r="U503" s="1207">
        <f>IF(T503="Catastrófico",100%,IF(T503="Mayor",80%,IF(T503="Moderado",60%,IF(T503="Menor",40%,IF(T503="Leve",20%,"")))))</f>
        <v>0.4</v>
      </c>
      <c r="V503" s="1210" t="str">
        <f>IF(W503=100%,"Catastrófico",IF(W503=80%,"Mayor",IF(W503=60%,"Moderado",IF(W503=40%,"Menor",IF(W503=20%,"Leve","")))))</f>
        <v>Menor</v>
      </c>
      <c r="W503" s="1207">
        <f>IF(AND(S503="",U503=""),"",MAX(S503,U503))</f>
        <v>0.4</v>
      </c>
      <c r="X503" s="1207" t="str">
        <f>CONCATENATE(P503,V503)</f>
        <v>AltaMenor</v>
      </c>
      <c r="Y503" s="1225" t="str">
        <f>IF(X503="Muy AltaLeve","Alto",IF(X503="Muy AltaMenor","Alto",IF(X503="Muy AltaModerado","Alto",IF(X503="Muy AltaMayor","Alto",IF(X503="Muy AltaCatastrófico","Extremo",IF(X503="AltaLeve","Moderado",IF(X503="AltaMenor","Moderado",IF(X503="AltaModerado","Alto",IF(X503="AltaMayor","Alto",IF(X503="AltaCatastrófico","Extremo",IF(X503="MediaLeve","Moderado",IF(X503="MediaMenor","Moderado",IF(X503="MediaModerado","Moderado",IF(X503="MediaMayor","Alto",IF(X503="MediaCatastrófico","Extremo",IF(X503="BajaLeve","Bajo",IF(X503="BajaMenor","Moderado",IF(X503="BajaModerado","Moderado",IF(X503="BajaMayor","Alto",IF(X503="BajaCatastrófico","Extremo",IF(X503="Muy BajaLeve","Bajo",IF(X503="Muy BajaMenor","Bajo",IF(X503="Muy BajaModerado","Moderado",IF(X503="Muy BajaMayor","Alto",IF(X503="Muy BajaCatastrófico","Extremo","")))))))))))))))))))))))))</f>
        <v>Moderado</v>
      </c>
      <c r="Z503" s="58">
        <v>1</v>
      </c>
      <c r="AA503" s="380" t="s">
        <v>1217</v>
      </c>
      <c r="AB503" s="419" t="s">
        <v>170</v>
      </c>
      <c r="AC503" s="395" t="s">
        <v>1218</v>
      </c>
      <c r="AD503" s="420" t="str">
        <f t="shared" si="44"/>
        <v>Probabilidad</v>
      </c>
      <c r="AE503" s="419" t="s">
        <v>64</v>
      </c>
      <c r="AF503" s="312">
        <f t="shared" si="45"/>
        <v>0.25</v>
      </c>
      <c r="AG503" s="419" t="s">
        <v>65</v>
      </c>
      <c r="AH503" s="312">
        <f t="shared" si="46"/>
        <v>0.25</v>
      </c>
      <c r="AI503" s="311">
        <f t="shared" si="47"/>
        <v>0.5</v>
      </c>
      <c r="AJ503" s="106">
        <f>IFERROR(IF(AD503="Probabilidad",(Q503-(+Q503*AI503)),IF(AD503="Impacto",Q503,"")),"")</f>
        <v>0.4</v>
      </c>
      <c r="AK503" s="106">
        <f>IFERROR(IF(AD503="Impacto",(W503-(+W503*AI503)),IF(AD503="Probabilidad",W503,"")),"")</f>
        <v>0.4</v>
      </c>
      <c r="AL503" s="107" t="s">
        <v>66</v>
      </c>
      <c r="AM503" s="107" t="s">
        <v>67</v>
      </c>
      <c r="AN503" s="107" t="s">
        <v>80</v>
      </c>
      <c r="AO503" s="1196">
        <f>Q503</f>
        <v>0.8</v>
      </c>
      <c r="AP503" s="1196">
        <f>IF(AJ503="","",MIN(AJ503:AJ508))</f>
        <v>0.4</v>
      </c>
      <c r="AQ503" s="1225" t="str">
        <f>IFERROR(IF(AP503="","",IF(AP503&lt;=0.2,"Muy Baja",IF(AP503&lt;=0.4,"Baja",IF(AP503&lt;=0.6,"Media",IF(AP503&lt;=0.8,"Alta","Muy Alta"))))),"")</f>
        <v>Baja</v>
      </c>
      <c r="AR503" s="1196">
        <f>W503</f>
        <v>0.4</v>
      </c>
      <c r="AS503" s="1196">
        <f>IF(AK503="","",MIN(AK503:AK508))</f>
        <v>0.4</v>
      </c>
      <c r="AT503" s="1225" t="str">
        <f>IFERROR(IF(AS503="","",IF(AS503&lt;=0.2,"Leve",IF(AS503&lt;=0.4,"Menor",IF(AS503&lt;=0.6,"Moderado",IF(AS503&lt;=0.8,"Mayor","Catastrófico"))))),"")</f>
        <v>Menor</v>
      </c>
      <c r="AU503" s="1225" t="str">
        <f>Y503</f>
        <v>Moderado</v>
      </c>
      <c r="AV503" s="1225" t="str">
        <f>IFERROR(IF(OR(AND(AQ503="Muy Baja",AT503="Leve"),AND(AQ503="Muy Baja",AT503="Menor"),AND(AQ503="Baja",AT503="Leve")),"Bajo",IF(OR(AND(AQ503="Muy baja",AT503="Moderado"),AND(AQ503="Baja",AT503="Menor"),AND(AQ503="Baja",AT503="Moderado"),AND(AQ503="Media",AT503="Leve"),AND(AQ503="Media",AT503="Menor"),AND(AQ503="Media",AT503="Moderado"),AND(AQ503="Alta",AT503="Leve"),AND(AQ503="Alta",AT503="Menor")),"Moderado",IF(OR(AND(AQ503="Muy Baja",AT503="Mayor"),AND(AQ503="Baja",AT503="Mayor"),AND(AQ503="Media",AT503="Mayor"),AND(AQ503="Alta",AT503="Moderado"),AND(AQ503="Alta",AT503="Mayor"),AND(AQ503="Muy Alta",AT503="Leve"),AND(AQ503="Muy Alta",AT503="Menor"),AND(AQ503="Muy Alta",AT503="Moderado"),AND(AQ503="Muy Alta",AT503="Mayor")),"Alto",IF(OR(AND(AQ503="Muy Baja",AT503="Catastrófico"),AND(AQ503="Baja",AT503="Catastrófico"),AND(AQ503="Media",AT503="Catastrófico"),AND(AQ503="Alta",AT503="Catastrófico"),AND(AQ503="Muy Alta",AT503="Catastrófico")),"Extremo","")))),"")</f>
        <v>Moderado</v>
      </c>
      <c r="AW503" s="804" t="s">
        <v>167</v>
      </c>
      <c r="AX503" s="804" t="s">
        <v>1731</v>
      </c>
      <c r="AY503" s="851" t="s">
        <v>1732</v>
      </c>
      <c r="AZ503" s="851" t="s">
        <v>1176</v>
      </c>
      <c r="BA503" s="851" t="s">
        <v>1177</v>
      </c>
      <c r="BB503" s="1037" t="s">
        <v>1730</v>
      </c>
      <c r="BC503" s="855"/>
      <c r="BD503" s="855"/>
      <c r="BE503" s="1039"/>
      <c r="BF503" s="1039"/>
      <c r="BG503" s="1038"/>
      <c r="BH503" s="1039"/>
      <c r="BI503" s="1184"/>
      <c r="BJ503" s="861"/>
      <c r="BK503" s="861"/>
      <c r="BL503" s="861"/>
    </row>
    <row r="504" spans="1:64" x14ac:dyDescent="0.25">
      <c r="A504" s="1056"/>
      <c r="B504" s="1168"/>
      <c r="C504" s="1062"/>
      <c r="D504" s="1205"/>
      <c r="E504" s="949"/>
      <c r="F504" s="1016"/>
      <c r="G504" s="852"/>
      <c r="H504" s="805"/>
      <c r="I504" s="1233"/>
      <c r="J504" s="1035"/>
      <c r="K504" s="1230"/>
      <c r="L504" s="852"/>
      <c r="M504" s="852"/>
      <c r="N504" s="805"/>
      <c r="O504" s="971"/>
      <c r="P504" s="805"/>
      <c r="Q504" s="1208"/>
      <c r="R504" s="805"/>
      <c r="S504" s="1208"/>
      <c r="T504" s="805"/>
      <c r="U504" s="1208"/>
      <c r="V504" s="1211"/>
      <c r="W504" s="1208"/>
      <c r="X504" s="1208"/>
      <c r="Y504" s="1226"/>
      <c r="Z504" s="68">
        <v>2</v>
      </c>
      <c r="AA504" s="385"/>
      <c r="AB504" s="421"/>
      <c r="AC504" s="385"/>
      <c r="AD504" s="422" t="str">
        <f t="shared" si="44"/>
        <v/>
      </c>
      <c r="AE504" s="421"/>
      <c r="AF504" s="313" t="str">
        <f t="shared" si="45"/>
        <v/>
      </c>
      <c r="AG504" s="421"/>
      <c r="AH504" s="313" t="str">
        <f t="shared" si="46"/>
        <v/>
      </c>
      <c r="AI504" s="108" t="str">
        <f t="shared" si="47"/>
        <v/>
      </c>
      <c r="AJ504" s="109" t="str">
        <f>IFERROR(IF(AND(AD503="Probabilidad",AD504="Probabilidad"),(AJ503-(+AJ503*AI504)),IF(AD504="Probabilidad",(Q503-(+Q503*AI504)),IF(AD504="Impacto",AJ503,""))),"")</f>
        <v/>
      </c>
      <c r="AK504" s="109" t="str">
        <f>IFERROR(IF(AND(AD503="Impacto",AD504="Impacto"),(AK503-(+AK503*AI504)),IF(AD504="Impacto",(W503-(W503*AI504)),IF(AD504="Probabilidad",AK503,""))),"")</f>
        <v/>
      </c>
      <c r="AL504" s="96"/>
      <c r="AM504" s="96"/>
      <c r="AN504" s="96"/>
      <c r="AO504" s="1197"/>
      <c r="AP504" s="1197"/>
      <c r="AQ504" s="1226"/>
      <c r="AR504" s="1197"/>
      <c r="AS504" s="1197"/>
      <c r="AT504" s="1226"/>
      <c r="AU504" s="1226"/>
      <c r="AV504" s="1226"/>
      <c r="AW504" s="805"/>
      <c r="AX504" s="805"/>
      <c r="AY504" s="852"/>
      <c r="AZ504" s="852"/>
      <c r="BA504" s="852"/>
      <c r="BB504" s="1046"/>
      <c r="BC504" s="852"/>
      <c r="BD504" s="852"/>
      <c r="BE504" s="1020"/>
      <c r="BF504" s="1020"/>
      <c r="BG504" s="971"/>
      <c r="BH504" s="1020"/>
      <c r="BI504" s="1185"/>
      <c r="BJ504" s="805"/>
      <c r="BK504" s="805"/>
      <c r="BL504" s="805"/>
    </row>
    <row r="505" spans="1:64" x14ac:dyDescent="0.25">
      <c r="A505" s="1056"/>
      <c r="B505" s="1168"/>
      <c r="C505" s="1062"/>
      <c r="D505" s="1205"/>
      <c r="E505" s="949"/>
      <c r="F505" s="1016"/>
      <c r="G505" s="852"/>
      <c r="H505" s="805"/>
      <c r="I505" s="1233"/>
      <c r="J505" s="1035"/>
      <c r="K505" s="1230"/>
      <c r="L505" s="852"/>
      <c r="M505" s="852"/>
      <c r="N505" s="805"/>
      <c r="O505" s="971"/>
      <c r="P505" s="805"/>
      <c r="Q505" s="1208"/>
      <c r="R505" s="805"/>
      <c r="S505" s="1208"/>
      <c r="T505" s="805"/>
      <c r="U505" s="1208"/>
      <c r="V505" s="1211"/>
      <c r="W505" s="1208"/>
      <c r="X505" s="1208"/>
      <c r="Y505" s="1226"/>
      <c r="Z505" s="68">
        <v>3</v>
      </c>
      <c r="AA505" s="385"/>
      <c r="AB505" s="421"/>
      <c r="AC505" s="385"/>
      <c r="AD505" s="422" t="str">
        <f t="shared" si="44"/>
        <v/>
      </c>
      <c r="AE505" s="421"/>
      <c r="AF505" s="313" t="str">
        <f t="shared" si="45"/>
        <v/>
      </c>
      <c r="AG505" s="421"/>
      <c r="AH505" s="313" t="str">
        <f t="shared" si="46"/>
        <v/>
      </c>
      <c r="AI505" s="108" t="str">
        <f t="shared" si="47"/>
        <v/>
      </c>
      <c r="AJ505" s="109" t="str">
        <f>IFERROR(IF(AND(AD504="Probabilidad",AD505="Probabilidad"),(AJ504-(+AJ504*AI505)),IF(AND(AD504="Impacto",AD505="Probabilidad"),(AJ503-(+AJ503*AI505)),IF(AD505="Impacto",AJ504,""))),"")</f>
        <v/>
      </c>
      <c r="AK505" s="109" t="str">
        <f>IFERROR(IF(AND(AD504="Impacto",AD505="Impacto"),(AK504-(+AK504*AI505)),IF(AND(AD504="Probabilidad",AD505="Impacto"),(AK503-(+AK503*AI505)),IF(AD505="Probabilidad",AK504,""))),"")</f>
        <v/>
      </c>
      <c r="AL505" s="96"/>
      <c r="AM505" s="96"/>
      <c r="AN505" s="96"/>
      <c r="AO505" s="1197"/>
      <c r="AP505" s="1197"/>
      <c r="AQ505" s="1226"/>
      <c r="AR505" s="1197"/>
      <c r="AS505" s="1197"/>
      <c r="AT505" s="1226"/>
      <c r="AU505" s="1226"/>
      <c r="AV505" s="1226"/>
      <c r="AW505" s="805"/>
      <c r="AX505" s="805"/>
      <c r="AY505" s="852"/>
      <c r="AZ505" s="852"/>
      <c r="BA505" s="852"/>
      <c r="BB505" s="1046"/>
      <c r="BC505" s="852"/>
      <c r="BD505" s="852"/>
      <c r="BE505" s="1020"/>
      <c r="BF505" s="1020"/>
      <c r="BG505" s="971"/>
      <c r="BH505" s="1020"/>
      <c r="BI505" s="1185"/>
      <c r="BJ505" s="805"/>
      <c r="BK505" s="805"/>
      <c r="BL505" s="805"/>
    </row>
    <row r="506" spans="1:64" x14ac:dyDescent="0.25">
      <c r="A506" s="1056"/>
      <c r="B506" s="1168"/>
      <c r="C506" s="1062"/>
      <c r="D506" s="1205"/>
      <c r="E506" s="949"/>
      <c r="F506" s="1016"/>
      <c r="G506" s="852"/>
      <c r="H506" s="805"/>
      <c r="I506" s="1233"/>
      <c r="J506" s="1035"/>
      <c r="K506" s="1230"/>
      <c r="L506" s="852"/>
      <c r="M506" s="852"/>
      <c r="N506" s="805"/>
      <c r="O506" s="971"/>
      <c r="P506" s="805"/>
      <c r="Q506" s="1208"/>
      <c r="R506" s="805"/>
      <c r="S506" s="1208"/>
      <c r="T506" s="805"/>
      <c r="U506" s="1208"/>
      <c r="V506" s="1211"/>
      <c r="W506" s="1208"/>
      <c r="X506" s="1208"/>
      <c r="Y506" s="1226"/>
      <c r="Z506" s="68">
        <v>4</v>
      </c>
      <c r="AA506" s="385"/>
      <c r="AB506" s="421"/>
      <c r="AC506" s="385"/>
      <c r="AD506" s="422" t="str">
        <f t="shared" si="44"/>
        <v/>
      </c>
      <c r="AE506" s="421"/>
      <c r="AF506" s="313" t="str">
        <f t="shared" si="45"/>
        <v/>
      </c>
      <c r="AG506" s="421"/>
      <c r="AH506" s="313" t="str">
        <f t="shared" si="46"/>
        <v/>
      </c>
      <c r="AI506" s="108" t="str">
        <f t="shared" si="47"/>
        <v/>
      </c>
      <c r="AJ506" s="109" t="str">
        <f>IFERROR(IF(AND(AD505="Probabilidad",AD506="Probabilidad"),(AJ505-(+AJ505*AI506)),IF(AND(AD505="Impacto",AD506="Probabilidad"),(AJ504-(+AJ504*AI506)),IF(AD506="Impacto",AJ505,""))),"")</f>
        <v/>
      </c>
      <c r="AK506" s="109" t="str">
        <f>IFERROR(IF(AND(AD505="Impacto",AD506="Impacto"),(AK505-(+AK505*AI506)),IF(AND(AD505="Probabilidad",AD506="Impacto"),(AK504-(+AK504*AI506)),IF(AD506="Probabilidad",AK505,""))),"")</f>
        <v/>
      </c>
      <c r="AL506" s="96"/>
      <c r="AM506" s="96"/>
      <c r="AN506" s="96"/>
      <c r="AO506" s="1197"/>
      <c r="AP506" s="1197"/>
      <c r="AQ506" s="1226"/>
      <c r="AR506" s="1197"/>
      <c r="AS506" s="1197"/>
      <c r="AT506" s="1226"/>
      <c r="AU506" s="1226"/>
      <c r="AV506" s="1226"/>
      <c r="AW506" s="805"/>
      <c r="AX506" s="805"/>
      <c r="AY506" s="852"/>
      <c r="AZ506" s="852"/>
      <c r="BA506" s="852"/>
      <c r="BB506" s="1046"/>
      <c r="BC506" s="852"/>
      <c r="BD506" s="852"/>
      <c r="BE506" s="1020"/>
      <c r="BF506" s="1020"/>
      <c r="BG506" s="971"/>
      <c r="BH506" s="1020"/>
      <c r="BI506" s="1185"/>
      <c r="BJ506" s="805"/>
      <c r="BK506" s="805"/>
      <c r="BL506" s="805"/>
    </row>
    <row r="507" spans="1:64" x14ac:dyDescent="0.25">
      <c r="A507" s="1056"/>
      <c r="B507" s="1168"/>
      <c r="C507" s="1062"/>
      <c r="D507" s="1205"/>
      <c r="E507" s="949"/>
      <c r="F507" s="1016"/>
      <c r="G507" s="852"/>
      <c r="H507" s="805"/>
      <c r="I507" s="1233"/>
      <c r="J507" s="1035"/>
      <c r="K507" s="1230"/>
      <c r="L507" s="852"/>
      <c r="M507" s="852"/>
      <c r="N507" s="805"/>
      <c r="O507" s="971"/>
      <c r="P507" s="805"/>
      <c r="Q507" s="1208"/>
      <c r="R507" s="805"/>
      <c r="S507" s="1208"/>
      <c r="T507" s="805"/>
      <c r="U507" s="1208"/>
      <c r="V507" s="1211"/>
      <c r="W507" s="1208"/>
      <c r="X507" s="1208"/>
      <c r="Y507" s="1226"/>
      <c r="Z507" s="68">
        <v>5</v>
      </c>
      <c r="AA507" s="385"/>
      <c r="AB507" s="421"/>
      <c r="AC507" s="385"/>
      <c r="AD507" s="422" t="str">
        <f t="shared" si="44"/>
        <v/>
      </c>
      <c r="AE507" s="421"/>
      <c r="AF507" s="313" t="str">
        <f t="shared" si="45"/>
        <v/>
      </c>
      <c r="AG507" s="421"/>
      <c r="AH507" s="313" t="str">
        <f t="shared" si="46"/>
        <v/>
      </c>
      <c r="AI507" s="108" t="str">
        <f t="shared" si="47"/>
        <v/>
      </c>
      <c r="AJ507" s="109" t="str">
        <f>IFERROR(IF(AND(AD506="Probabilidad",AD507="Probabilidad"),(AJ506-(+AJ506*AI507)),IF(AND(AD506="Impacto",AD507="Probabilidad"),(AJ505-(+AJ505*AI507)),IF(AD507="Impacto",AJ506,""))),"")</f>
        <v/>
      </c>
      <c r="AK507" s="109" t="str">
        <f>IFERROR(IF(AND(AD506="Impacto",AD507="Impacto"),(AK506-(+AK506*AI507)),IF(AND(AD506="Probabilidad",AD507="Impacto"),(AK505-(+AK505*AI507)),IF(AD507="Probabilidad",AK506,""))),"")</f>
        <v/>
      </c>
      <c r="AL507" s="96"/>
      <c r="AM507" s="96"/>
      <c r="AN507" s="96"/>
      <c r="AO507" s="1197"/>
      <c r="AP507" s="1197"/>
      <c r="AQ507" s="1226"/>
      <c r="AR507" s="1197"/>
      <c r="AS507" s="1197"/>
      <c r="AT507" s="1226"/>
      <c r="AU507" s="1226"/>
      <c r="AV507" s="1226"/>
      <c r="AW507" s="805"/>
      <c r="AX507" s="805"/>
      <c r="AY507" s="852"/>
      <c r="AZ507" s="852"/>
      <c r="BA507" s="852"/>
      <c r="BB507" s="1046"/>
      <c r="BC507" s="852"/>
      <c r="BD507" s="852"/>
      <c r="BE507" s="1020"/>
      <c r="BF507" s="1020"/>
      <c r="BG507" s="971"/>
      <c r="BH507" s="1020"/>
      <c r="BI507" s="1185"/>
      <c r="BJ507" s="805"/>
      <c r="BK507" s="805"/>
      <c r="BL507" s="805"/>
    </row>
    <row r="508" spans="1:64" ht="15.75" thickBot="1" x14ac:dyDescent="0.3">
      <c r="A508" s="1056"/>
      <c r="B508" s="1168"/>
      <c r="C508" s="1062"/>
      <c r="D508" s="1206"/>
      <c r="E508" s="950"/>
      <c r="F508" s="1017"/>
      <c r="G508" s="960"/>
      <c r="H508" s="806"/>
      <c r="I508" s="1234"/>
      <c r="J508" s="1036"/>
      <c r="K508" s="1231"/>
      <c r="L508" s="960"/>
      <c r="M508" s="960"/>
      <c r="N508" s="806"/>
      <c r="O508" s="972"/>
      <c r="P508" s="806"/>
      <c r="Q508" s="1209"/>
      <c r="R508" s="806"/>
      <c r="S508" s="1209"/>
      <c r="T508" s="806"/>
      <c r="U508" s="1209"/>
      <c r="V508" s="1212"/>
      <c r="W508" s="1209"/>
      <c r="X508" s="1209"/>
      <c r="Y508" s="1227"/>
      <c r="Z508" s="60">
        <v>6</v>
      </c>
      <c r="AA508" s="387"/>
      <c r="AB508" s="423"/>
      <c r="AC508" s="387"/>
      <c r="AD508" s="424" t="str">
        <f t="shared" ref="AD508:AD514" si="48">IF(OR(AE508="Preventivo",AE508="Detectivo"),"Probabilidad",IF(AE508="Correctivo","Impacto",""))</f>
        <v/>
      </c>
      <c r="AE508" s="423"/>
      <c r="AF508" s="314" t="str">
        <f t="shared" ref="AF508:AF514" si="49">IF(AE508="","",IF(AE508="Preventivo",25%,IF(AE508="Detectivo",15%,IF(AE508="Correctivo",10%))))</f>
        <v/>
      </c>
      <c r="AG508" s="423"/>
      <c r="AH508" s="314" t="str">
        <f t="shared" ref="AH508:AH514" si="50">IF(AG508="Automático",25%,IF(AG508="Manual",15%,""))</f>
        <v/>
      </c>
      <c r="AI508" s="110" t="str">
        <f t="shared" ref="AI508:AI514" si="51">IF(OR(AF508="",AH508=""),"",AF508+AH508)</f>
        <v/>
      </c>
      <c r="AJ508" s="111" t="str">
        <f>IFERROR(IF(AND(AD507="Probabilidad",AD508="Probabilidad"),(AJ507-(+AJ507*AI508)),IF(AND(AD507="Impacto",AD508="Probabilidad"),(AJ506-(+AJ506*AI508)),IF(AD508="Impacto",AJ507,""))),"")</f>
        <v/>
      </c>
      <c r="AK508" s="111" t="str">
        <f>IFERROR(IF(AND(AD507="Impacto",AD508="Impacto"),(AK507-(+AK507*AI508)),IF(AND(AD507="Probabilidad",AD508="Impacto"),(AK506-(+AK506*AI508)),IF(AD508="Probabilidad",AK507,""))),"")</f>
        <v/>
      </c>
      <c r="AL508" s="97"/>
      <c r="AM508" s="97"/>
      <c r="AN508" s="97"/>
      <c r="AO508" s="1198"/>
      <c r="AP508" s="1198"/>
      <c r="AQ508" s="1227"/>
      <c r="AR508" s="1198"/>
      <c r="AS508" s="1198"/>
      <c r="AT508" s="1227"/>
      <c r="AU508" s="1227"/>
      <c r="AV508" s="1227"/>
      <c r="AW508" s="806"/>
      <c r="AX508" s="806"/>
      <c r="AY508" s="960"/>
      <c r="AZ508" s="960"/>
      <c r="BA508" s="960"/>
      <c r="BB508" s="1047"/>
      <c r="BC508" s="960"/>
      <c r="BD508" s="960"/>
      <c r="BE508" s="1021"/>
      <c r="BF508" s="1021"/>
      <c r="BG508" s="972"/>
      <c r="BH508" s="1021"/>
      <c r="BI508" s="1186"/>
      <c r="BJ508" s="806"/>
      <c r="BK508" s="806"/>
      <c r="BL508" s="806"/>
    </row>
    <row r="509" spans="1:64" ht="69.75" customHeight="1" x14ac:dyDescent="0.25">
      <c r="A509" s="1056"/>
      <c r="B509" s="1168"/>
      <c r="C509" s="1062"/>
      <c r="D509" s="1204" t="s">
        <v>840</v>
      </c>
      <c r="E509" s="948" t="s">
        <v>132</v>
      </c>
      <c r="F509" s="1015">
        <v>12</v>
      </c>
      <c r="G509" s="851" t="s">
        <v>1216</v>
      </c>
      <c r="H509" s="804" t="s">
        <v>99</v>
      </c>
      <c r="I509" s="1232" t="s">
        <v>1233</v>
      </c>
      <c r="J509" s="1034" t="s">
        <v>16</v>
      </c>
      <c r="K509" s="1229" t="str">
        <f>CONCATENATE(" *",[28]Árbol_G!C636," *",[28]Árbol_G!E636," *",[28]Árbol_G!G636)</f>
        <v xml:space="preserve"> * * *</v>
      </c>
      <c r="L509" s="851" t="s">
        <v>1219</v>
      </c>
      <c r="M509" s="851" t="s">
        <v>1220</v>
      </c>
      <c r="N509" s="804"/>
      <c r="O509" s="970"/>
      <c r="P509" s="804" t="s">
        <v>62</v>
      </c>
      <c r="Q509" s="1207">
        <f>IF(P509="Muy Alta",100%,IF(P509="Alta",80%,IF(P509="Media",60%,IF(P509="Baja",40%,IF(P509="Muy Baja",20%,"")))))</f>
        <v>0.6</v>
      </c>
      <c r="R509" s="804" t="s">
        <v>74</v>
      </c>
      <c r="S509" s="1207">
        <f>IF(R509="Catastrófico",100%,IF(R509="Mayor",80%,IF(R509="Moderado",60%,IF(R509="Menor",40%,IF(R509="Leve",20%,"")))))</f>
        <v>0.2</v>
      </c>
      <c r="T509" s="804" t="s">
        <v>74</v>
      </c>
      <c r="U509" s="1207">
        <f>IF(T509="Catastrófico",100%,IF(T509="Mayor",80%,IF(T509="Moderado",60%,IF(T509="Menor",40%,IF(T509="Leve",20%,"")))))</f>
        <v>0.2</v>
      </c>
      <c r="V509" s="1210" t="str">
        <f>IF(W509=100%,"Catastrófico",IF(W509=80%,"Mayor",IF(W509=60%,"Moderado",IF(W509=40%,"Menor",IF(W509=20%,"Leve","")))))</f>
        <v>Leve</v>
      </c>
      <c r="W509" s="1207">
        <f>IF(AND(S509="",U509=""),"",MAX(S509,U509))</f>
        <v>0.2</v>
      </c>
      <c r="X509" s="1207" t="str">
        <f>CONCATENATE(P509,V509)</f>
        <v>MediaLeve</v>
      </c>
      <c r="Y509" s="1225" t="str">
        <f>IF(X509="Muy AltaLeve","Alto",IF(X509="Muy AltaMenor","Alto",IF(X509="Muy AltaModerado","Alto",IF(X509="Muy AltaMayor","Alto",IF(X509="Muy AltaCatastrófico","Extremo",IF(X509="AltaLeve","Moderado",IF(X509="AltaMenor","Moderado",IF(X509="AltaModerado","Alto",IF(X509="AltaMayor","Alto",IF(X509="AltaCatastrófico","Extremo",IF(X509="MediaLeve","Moderado",IF(X509="MediaMenor","Moderado",IF(X509="MediaModerado","Moderado",IF(X509="MediaMayor","Alto",IF(X509="MediaCatastrófico","Extremo",IF(X509="BajaLeve","Bajo",IF(X509="BajaMenor","Moderado",IF(X509="BajaModerado","Moderado",IF(X509="BajaMayor","Alto",IF(X509="BajaCatastrófico","Extremo",IF(X509="Muy BajaLeve","Bajo",IF(X509="Muy BajaMenor","Bajo",IF(X509="Muy BajaModerado","Moderado",IF(X509="Muy BajaMayor","Alto",IF(X509="Muy BajaCatastrófico","Extremo","")))))))))))))))))))))))))</f>
        <v>Moderado</v>
      </c>
      <c r="Z509" s="58">
        <v>1</v>
      </c>
      <c r="AA509" s="395" t="s">
        <v>1221</v>
      </c>
      <c r="AB509" s="419" t="s">
        <v>170</v>
      </c>
      <c r="AC509" s="395" t="s">
        <v>1218</v>
      </c>
      <c r="AD509" s="420" t="str">
        <f t="shared" si="48"/>
        <v>Probabilidad</v>
      </c>
      <c r="AE509" s="419" t="s">
        <v>64</v>
      </c>
      <c r="AF509" s="312">
        <f t="shared" si="49"/>
        <v>0.25</v>
      </c>
      <c r="AG509" s="419" t="s">
        <v>65</v>
      </c>
      <c r="AH509" s="312">
        <f t="shared" si="50"/>
        <v>0.25</v>
      </c>
      <c r="AI509" s="311">
        <f t="shared" si="51"/>
        <v>0.5</v>
      </c>
      <c r="AJ509" s="106">
        <f>IFERROR(IF(AD509="Probabilidad",(Q509-(+Q509*AI509)),IF(AD509="Impacto",Q509,"")),"")</f>
        <v>0.3</v>
      </c>
      <c r="AK509" s="106">
        <f>IFERROR(IF(AD509="Impacto",(W509-(+W509*AI509)),IF(AD509="Probabilidad",W509,"")),"")</f>
        <v>0.2</v>
      </c>
      <c r="AL509" s="107" t="s">
        <v>1183</v>
      </c>
      <c r="AM509" s="107" t="s">
        <v>67</v>
      </c>
      <c r="AN509" s="107" t="s">
        <v>80</v>
      </c>
      <c r="AO509" s="1196">
        <f>Q509</f>
        <v>0.6</v>
      </c>
      <c r="AP509" s="1196">
        <f>IF(AJ509="","",MIN(AJ509:AJ514))</f>
        <v>0.3</v>
      </c>
      <c r="AQ509" s="1225" t="str">
        <f>IFERROR(IF(AP509="","",IF(AP509&lt;=0.2,"Muy Baja",IF(AP509&lt;=0.4,"Baja",IF(AP509&lt;=0.6,"Media",IF(AP509&lt;=0.8,"Alta","Muy Alta"))))),"")</f>
        <v>Baja</v>
      </c>
      <c r="AR509" s="1196">
        <f>W509</f>
        <v>0.2</v>
      </c>
      <c r="AS509" s="1196">
        <f>IF(AK509="","",MIN(AK509:AK514))</f>
        <v>0.2</v>
      </c>
      <c r="AT509" s="1225" t="str">
        <f>IFERROR(IF(AS509="","",IF(AS509&lt;=0.2,"Leve",IF(AS509&lt;=0.4,"Menor",IF(AS509&lt;=0.6,"Moderado",IF(AS509&lt;=0.8,"Mayor","Catastrófico"))))),"")</f>
        <v>Leve</v>
      </c>
      <c r="AU509" s="1225" t="str">
        <f>Y509</f>
        <v>Moderado</v>
      </c>
      <c r="AV509" s="1225" t="str">
        <f>IFERROR(IF(OR(AND(AQ509="Muy Baja",AT509="Leve"),AND(AQ509="Muy Baja",AT509="Menor"),AND(AQ509="Baja",AT509="Leve")),"Bajo",IF(OR(AND(AQ509="Muy baja",AT509="Moderado"),AND(AQ509="Baja",AT509="Menor"),AND(AQ509="Baja",AT509="Moderado"),AND(AQ509="Media",AT509="Leve"),AND(AQ509="Media",AT509="Menor"),AND(AQ509="Media",AT509="Moderado"),AND(AQ509="Alta",AT509="Leve"),AND(AQ509="Alta",AT509="Menor")),"Moderado",IF(OR(AND(AQ509="Muy Baja",AT509="Mayor"),AND(AQ509="Baja",AT509="Mayor"),AND(AQ509="Media",AT509="Mayor"),AND(AQ509="Alta",AT509="Moderado"),AND(AQ509="Alta",AT509="Mayor"),AND(AQ509="Muy Alta",AT509="Leve"),AND(AQ509="Muy Alta",AT509="Menor"),AND(AQ509="Muy Alta",AT509="Moderado"),AND(AQ509="Muy Alta",AT509="Mayor")),"Alto",IF(OR(AND(AQ509="Muy Baja",AT509="Catastrófico"),AND(AQ509="Baja",AT509="Catastrófico"),AND(AQ509="Media",AT509="Catastrófico"),AND(AQ509="Alta",AT509="Catastrófico"),AND(AQ509="Muy Alta",AT509="Catastrófico")),"Extremo","")))),"")</f>
        <v>Bajo</v>
      </c>
      <c r="AW509" s="804" t="s">
        <v>82</v>
      </c>
      <c r="AX509" s="851"/>
      <c r="AY509" s="851"/>
      <c r="AZ509" s="851"/>
      <c r="BA509" s="851"/>
      <c r="BB509" s="1037"/>
      <c r="BC509" s="1202"/>
      <c r="BD509" s="1202"/>
      <c r="BE509" s="1203"/>
      <c r="BF509" s="1203"/>
      <c r="BG509" s="1203"/>
      <c r="BH509" s="1203"/>
      <c r="BI509" s="1202"/>
      <c r="BJ509" s="804"/>
      <c r="BK509" s="804"/>
      <c r="BL509" s="804"/>
    </row>
    <row r="510" spans="1:64" x14ac:dyDescent="0.25">
      <c r="A510" s="1056"/>
      <c r="B510" s="1168"/>
      <c r="C510" s="1062"/>
      <c r="D510" s="1205"/>
      <c r="E510" s="949"/>
      <c r="F510" s="1016"/>
      <c r="G510" s="852"/>
      <c r="H510" s="805"/>
      <c r="I510" s="1233"/>
      <c r="J510" s="1035"/>
      <c r="K510" s="1230"/>
      <c r="L510" s="852"/>
      <c r="M510" s="852"/>
      <c r="N510" s="805"/>
      <c r="O510" s="971"/>
      <c r="P510" s="805"/>
      <c r="Q510" s="1208"/>
      <c r="R510" s="805"/>
      <c r="S510" s="1208"/>
      <c r="T510" s="805"/>
      <c r="U510" s="1208"/>
      <c r="V510" s="1211"/>
      <c r="W510" s="1208"/>
      <c r="X510" s="1208"/>
      <c r="Y510" s="1226"/>
      <c r="Z510" s="68">
        <v>2</v>
      </c>
      <c r="AA510" s="385"/>
      <c r="AB510" s="421"/>
      <c r="AC510" s="385"/>
      <c r="AD510" s="422" t="str">
        <f t="shared" si="48"/>
        <v/>
      </c>
      <c r="AE510" s="421"/>
      <c r="AF510" s="313" t="str">
        <f t="shared" si="49"/>
        <v/>
      </c>
      <c r="AG510" s="421"/>
      <c r="AH510" s="313" t="str">
        <f t="shared" si="50"/>
        <v/>
      </c>
      <c r="AI510" s="108" t="str">
        <f t="shared" si="51"/>
        <v/>
      </c>
      <c r="AJ510" s="109" t="str">
        <f>IFERROR(IF(AND(AD509="Probabilidad",AD510="Probabilidad"),(AJ509-(+AJ509*AI510)),IF(AD510="Probabilidad",(Q509-(+Q509*AI510)),IF(AD510="Impacto",AJ509,""))),"")</f>
        <v/>
      </c>
      <c r="AK510" s="109" t="str">
        <f>IFERROR(IF(AND(AD509="Impacto",AD510="Impacto"),(AK509-(+AK509*AI510)),IF(AD510="Impacto",(W509-(W509*AI510)),IF(AD510="Probabilidad",AK509,""))),"")</f>
        <v/>
      </c>
      <c r="AL510" s="96"/>
      <c r="AM510" s="96"/>
      <c r="AN510" s="96"/>
      <c r="AO510" s="1197"/>
      <c r="AP510" s="1197"/>
      <c r="AQ510" s="1226"/>
      <c r="AR510" s="1197"/>
      <c r="AS510" s="1197"/>
      <c r="AT510" s="1226"/>
      <c r="AU510" s="1226"/>
      <c r="AV510" s="1226"/>
      <c r="AW510" s="805"/>
      <c r="AX510" s="852"/>
      <c r="AY510" s="852"/>
      <c r="AZ510" s="852"/>
      <c r="BA510" s="852"/>
      <c r="BB510" s="1046"/>
      <c r="BC510" s="1185"/>
      <c r="BD510" s="1185"/>
      <c r="BE510" s="1189"/>
      <c r="BF510" s="1189"/>
      <c r="BG510" s="1189"/>
      <c r="BH510" s="1189"/>
      <c r="BI510" s="1185"/>
      <c r="BJ510" s="805"/>
      <c r="BK510" s="805"/>
      <c r="BL510" s="805"/>
    </row>
    <row r="511" spans="1:64" x14ac:dyDescent="0.25">
      <c r="A511" s="1056"/>
      <c r="B511" s="1168"/>
      <c r="C511" s="1062"/>
      <c r="D511" s="1205"/>
      <c r="E511" s="949"/>
      <c r="F511" s="1016"/>
      <c r="G511" s="852"/>
      <c r="H511" s="805"/>
      <c r="I511" s="1233"/>
      <c r="J511" s="1035"/>
      <c r="K511" s="1230"/>
      <c r="L511" s="852"/>
      <c r="M511" s="852"/>
      <c r="N511" s="805"/>
      <c r="O511" s="971"/>
      <c r="P511" s="805"/>
      <c r="Q511" s="1208"/>
      <c r="R511" s="805"/>
      <c r="S511" s="1208"/>
      <c r="T511" s="805"/>
      <c r="U511" s="1208"/>
      <c r="V511" s="1211"/>
      <c r="W511" s="1208"/>
      <c r="X511" s="1208"/>
      <c r="Y511" s="1226"/>
      <c r="Z511" s="68">
        <v>3</v>
      </c>
      <c r="AA511" s="385"/>
      <c r="AB511" s="421"/>
      <c r="AC511" s="385"/>
      <c r="AD511" s="422" t="str">
        <f t="shared" si="48"/>
        <v/>
      </c>
      <c r="AE511" s="421"/>
      <c r="AF511" s="313" t="str">
        <f t="shared" si="49"/>
        <v/>
      </c>
      <c r="AG511" s="421"/>
      <c r="AH511" s="313" t="str">
        <f t="shared" si="50"/>
        <v/>
      </c>
      <c r="AI511" s="108" t="str">
        <f t="shared" si="51"/>
        <v/>
      </c>
      <c r="AJ511" s="109" t="str">
        <f>IFERROR(IF(AND(AD510="Probabilidad",AD511="Probabilidad"),(AJ510-(+AJ510*AI511)),IF(AND(AD510="Impacto",AD511="Probabilidad"),(AJ509-(+AJ509*AI511)),IF(AD511="Impacto",AJ510,""))),"")</f>
        <v/>
      </c>
      <c r="AK511" s="109" t="str">
        <f>IFERROR(IF(AND(AD510="Impacto",AD511="Impacto"),(AK510-(+AK510*AI511)),IF(AND(AD510="Probabilidad",AD511="Impacto"),(AK509-(+AK509*AI511)),IF(AD511="Probabilidad",AK510,""))),"")</f>
        <v/>
      </c>
      <c r="AL511" s="96"/>
      <c r="AM511" s="96"/>
      <c r="AN511" s="96"/>
      <c r="AO511" s="1197"/>
      <c r="AP511" s="1197"/>
      <c r="AQ511" s="1226"/>
      <c r="AR511" s="1197"/>
      <c r="AS511" s="1197"/>
      <c r="AT511" s="1226"/>
      <c r="AU511" s="1226"/>
      <c r="AV511" s="1226"/>
      <c r="AW511" s="805"/>
      <c r="AX511" s="852"/>
      <c r="AY511" s="852"/>
      <c r="AZ511" s="852"/>
      <c r="BA511" s="852"/>
      <c r="BB511" s="1046"/>
      <c r="BC511" s="1185"/>
      <c r="BD511" s="1185"/>
      <c r="BE511" s="1189"/>
      <c r="BF511" s="1189"/>
      <c r="BG511" s="1189"/>
      <c r="BH511" s="1189"/>
      <c r="BI511" s="1185"/>
      <c r="BJ511" s="805"/>
      <c r="BK511" s="805"/>
      <c r="BL511" s="805"/>
    </row>
    <row r="512" spans="1:64" x14ac:dyDescent="0.25">
      <c r="A512" s="1056"/>
      <c r="B512" s="1168"/>
      <c r="C512" s="1062"/>
      <c r="D512" s="1205"/>
      <c r="E512" s="949"/>
      <c r="F512" s="1016"/>
      <c r="G512" s="852"/>
      <c r="H512" s="805"/>
      <c r="I512" s="1233"/>
      <c r="J512" s="1035"/>
      <c r="K512" s="1230"/>
      <c r="L512" s="852"/>
      <c r="M512" s="852"/>
      <c r="N512" s="805"/>
      <c r="O512" s="971"/>
      <c r="P512" s="805"/>
      <c r="Q512" s="1208"/>
      <c r="R512" s="805"/>
      <c r="S512" s="1208"/>
      <c r="T512" s="805"/>
      <c r="U512" s="1208"/>
      <c r="V512" s="1211"/>
      <c r="W512" s="1208"/>
      <c r="X512" s="1208"/>
      <c r="Y512" s="1226"/>
      <c r="Z512" s="68">
        <v>4</v>
      </c>
      <c r="AA512" s="385"/>
      <c r="AB512" s="421"/>
      <c r="AC512" s="385"/>
      <c r="AD512" s="422" t="str">
        <f t="shared" si="48"/>
        <v/>
      </c>
      <c r="AE512" s="421"/>
      <c r="AF512" s="313" t="str">
        <f t="shared" si="49"/>
        <v/>
      </c>
      <c r="AG512" s="421"/>
      <c r="AH512" s="313" t="str">
        <f t="shared" si="50"/>
        <v/>
      </c>
      <c r="AI512" s="108" t="str">
        <f t="shared" si="51"/>
        <v/>
      </c>
      <c r="AJ512" s="109" t="str">
        <f>IFERROR(IF(AND(AD511="Probabilidad",AD512="Probabilidad"),(AJ511-(+AJ511*AI512)),IF(AND(AD511="Impacto",AD512="Probabilidad"),(AJ510-(+AJ510*AI512)),IF(AD512="Impacto",AJ511,""))),"")</f>
        <v/>
      </c>
      <c r="AK512" s="109" t="str">
        <f>IFERROR(IF(AND(AD511="Impacto",AD512="Impacto"),(AK511-(+AK511*AI512)),IF(AND(AD511="Probabilidad",AD512="Impacto"),(AK510-(+AK510*AI512)),IF(AD512="Probabilidad",AK511,""))),"")</f>
        <v/>
      </c>
      <c r="AL512" s="96"/>
      <c r="AM512" s="96"/>
      <c r="AN512" s="96"/>
      <c r="AO512" s="1197"/>
      <c r="AP512" s="1197"/>
      <c r="AQ512" s="1226"/>
      <c r="AR512" s="1197"/>
      <c r="AS512" s="1197"/>
      <c r="AT512" s="1226"/>
      <c r="AU512" s="1226"/>
      <c r="AV512" s="1226"/>
      <c r="AW512" s="805"/>
      <c r="AX512" s="852"/>
      <c r="AY512" s="852"/>
      <c r="AZ512" s="852"/>
      <c r="BA512" s="852"/>
      <c r="BB512" s="1046"/>
      <c r="BC512" s="1185"/>
      <c r="BD512" s="1185"/>
      <c r="BE512" s="1189"/>
      <c r="BF512" s="1189"/>
      <c r="BG512" s="1189"/>
      <c r="BH512" s="1189"/>
      <c r="BI512" s="1185"/>
      <c r="BJ512" s="805"/>
      <c r="BK512" s="805"/>
      <c r="BL512" s="805"/>
    </row>
    <row r="513" spans="1:64" x14ac:dyDescent="0.25">
      <c r="A513" s="1056"/>
      <c r="B513" s="1168"/>
      <c r="C513" s="1062"/>
      <c r="D513" s="1205"/>
      <c r="E513" s="949"/>
      <c r="F513" s="1016"/>
      <c r="G513" s="852"/>
      <c r="H513" s="805"/>
      <c r="I513" s="1233"/>
      <c r="J513" s="1035"/>
      <c r="K513" s="1230"/>
      <c r="L513" s="852"/>
      <c r="M513" s="852"/>
      <c r="N513" s="805"/>
      <c r="O513" s="971"/>
      <c r="P513" s="805"/>
      <c r="Q513" s="1208"/>
      <c r="R513" s="805"/>
      <c r="S513" s="1208"/>
      <c r="T513" s="805"/>
      <c r="U513" s="1208"/>
      <c r="V513" s="1211"/>
      <c r="W513" s="1208"/>
      <c r="X513" s="1208"/>
      <c r="Y513" s="1226"/>
      <c r="Z513" s="68">
        <v>5</v>
      </c>
      <c r="AA513" s="385"/>
      <c r="AB513" s="421"/>
      <c r="AC513" s="385"/>
      <c r="AD513" s="422" t="str">
        <f t="shared" si="48"/>
        <v/>
      </c>
      <c r="AE513" s="421"/>
      <c r="AF513" s="313" t="str">
        <f t="shared" si="49"/>
        <v/>
      </c>
      <c r="AG513" s="421"/>
      <c r="AH513" s="313" t="str">
        <f t="shared" si="50"/>
        <v/>
      </c>
      <c r="AI513" s="108" t="str">
        <f t="shared" si="51"/>
        <v/>
      </c>
      <c r="AJ513" s="109" t="str">
        <f>IFERROR(IF(AND(AD512="Probabilidad",AD513="Probabilidad"),(AJ512-(+AJ512*AI513)),IF(AND(AD512="Impacto",AD513="Probabilidad"),(AJ511-(+AJ511*AI513)),IF(AD513="Impacto",AJ512,""))),"")</f>
        <v/>
      </c>
      <c r="AK513" s="109" t="str">
        <f>IFERROR(IF(AND(AD512="Impacto",AD513="Impacto"),(AK512-(+AK512*AI513)),IF(AND(AD512="Probabilidad",AD513="Impacto"),(AK511-(+AK511*AI513)),IF(AD513="Probabilidad",AK512,""))),"")</f>
        <v/>
      </c>
      <c r="AL513" s="96"/>
      <c r="AM513" s="96"/>
      <c r="AN513" s="96"/>
      <c r="AO513" s="1197"/>
      <c r="AP513" s="1197"/>
      <c r="AQ513" s="1226"/>
      <c r="AR513" s="1197"/>
      <c r="AS513" s="1197"/>
      <c r="AT513" s="1226"/>
      <c r="AU513" s="1226"/>
      <c r="AV513" s="1226"/>
      <c r="AW513" s="805"/>
      <c r="AX513" s="852"/>
      <c r="AY513" s="852"/>
      <c r="AZ513" s="852"/>
      <c r="BA513" s="852"/>
      <c r="BB513" s="1046"/>
      <c r="BC513" s="1185"/>
      <c r="BD513" s="1185"/>
      <c r="BE513" s="1189"/>
      <c r="BF513" s="1189"/>
      <c r="BG513" s="1189"/>
      <c r="BH513" s="1189"/>
      <c r="BI513" s="1185"/>
      <c r="BJ513" s="805"/>
      <c r="BK513" s="805"/>
      <c r="BL513" s="805"/>
    </row>
    <row r="514" spans="1:64" ht="15.75" thickBot="1" x14ac:dyDescent="0.3">
      <c r="A514" s="1177"/>
      <c r="B514" s="943"/>
      <c r="C514" s="1178"/>
      <c r="D514" s="1206"/>
      <c r="E514" s="950"/>
      <c r="F514" s="1017"/>
      <c r="G514" s="960"/>
      <c r="H514" s="806"/>
      <c r="I514" s="1234"/>
      <c r="J514" s="1036"/>
      <c r="K514" s="1231"/>
      <c r="L514" s="960"/>
      <c r="M514" s="960"/>
      <c r="N514" s="806"/>
      <c r="O514" s="972"/>
      <c r="P514" s="806"/>
      <c r="Q514" s="1209"/>
      <c r="R514" s="806"/>
      <c r="S514" s="1209"/>
      <c r="T514" s="806"/>
      <c r="U514" s="1209"/>
      <c r="V514" s="1212"/>
      <c r="W514" s="1209"/>
      <c r="X514" s="1209"/>
      <c r="Y514" s="1227"/>
      <c r="Z514" s="60">
        <v>6</v>
      </c>
      <c r="AA514" s="387"/>
      <c r="AB514" s="423"/>
      <c r="AC514" s="387"/>
      <c r="AD514" s="424" t="str">
        <f t="shared" si="48"/>
        <v/>
      </c>
      <c r="AE514" s="423"/>
      <c r="AF514" s="314" t="str">
        <f t="shared" si="49"/>
        <v/>
      </c>
      <c r="AG514" s="423"/>
      <c r="AH514" s="314" t="str">
        <f t="shared" si="50"/>
        <v/>
      </c>
      <c r="AI514" s="110" t="str">
        <f t="shared" si="51"/>
        <v/>
      </c>
      <c r="AJ514" s="111" t="str">
        <f>IFERROR(IF(AND(AD513="Probabilidad",AD514="Probabilidad"),(AJ513-(+AJ513*AI514)),IF(AND(AD513="Impacto",AD514="Probabilidad"),(AJ512-(+AJ512*AI514)),IF(AD514="Impacto",AJ513,""))),"")</f>
        <v/>
      </c>
      <c r="AK514" s="111" t="str">
        <f>IFERROR(IF(AND(AD513="Impacto",AD514="Impacto"),(AK513-(+AK513*AI514)),IF(AND(AD513="Probabilidad",AD514="Impacto"),(AK512-(+AK512*AI514)),IF(AD514="Probabilidad",AK513,""))),"")</f>
        <v/>
      </c>
      <c r="AL514" s="97"/>
      <c r="AM514" s="97"/>
      <c r="AN514" s="97"/>
      <c r="AO514" s="1198"/>
      <c r="AP514" s="1198"/>
      <c r="AQ514" s="1227"/>
      <c r="AR514" s="1198"/>
      <c r="AS514" s="1198"/>
      <c r="AT514" s="1227"/>
      <c r="AU514" s="1227"/>
      <c r="AV514" s="1227"/>
      <c r="AW514" s="806"/>
      <c r="AX514" s="960"/>
      <c r="AY514" s="960"/>
      <c r="AZ514" s="960"/>
      <c r="BA514" s="960"/>
      <c r="BB514" s="1047"/>
      <c r="BC514" s="1186"/>
      <c r="BD514" s="1186"/>
      <c r="BE514" s="1190"/>
      <c r="BF514" s="1190"/>
      <c r="BG514" s="1190"/>
      <c r="BH514" s="1190"/>
      <c r="BI514" s="1186"/>
      <c r="BJ514" s="806"/>
      <c r="BK514" s="806"/>
      <c r="BL514" s="806"/>
    </row>
    <row r="515" spans="1:64" ht="84" customHeight="1" thickBot="1" x14ac:dyDescent="0.3">
      <c r="A515" s="1055" t="s">
        <v>111</v>
      </c>
      <c r="B515" s="1167" t="s">
        <v>92</v>
      </c>
      <c r="C515" s="1061" t="s">
        <v>506</v>
      </c>
      <c r="D515" s="1012" t="s">
        <v>840</v>
      </c>
      <c r="E515" s="945" t="s">
        <v>133</v>
      </c>
      <c r="F515" s="1015">
        <v>1</v>
      </c>
      <c r="G515" s="804" t="s">
        <v>1234</v>
      </c>
      <c r="H515" s="802" t="s">
        <v>98</v>
      </c>
      <c r="I515" s="1018" t="s">
        <v>1251</v>
      </c>
      <c r="J515" s="982" t="s">
        <v>16</v>
      </c>
      <c r="K515" s="985" t="str">
        <f>CONCATENATE(" *",[29]Árbol_G!C519," *",[29]Árbol_G!E519," *",[29]Árbol_G!G519)</f>
        <v xml:space="preserve"> * * *</v>
      </c>
      <c r="L515" s="851" t="s">
        <v>1235</v>
      </c>
      <c r="M515" s="851" t="s">
        <v>1236</v>
      </c>
      <c r="N515" s="804"/>
      <c r="O515" s="970"/>
      <c r="P515" s="802" t="s">
        <v>71</v>
      </c>
      <c r="Q515" s="954">
        <f>IF(P515="Muy Alta",100%,IF(P515="Alta",80%,IF(P515="Media",60%,IF(P515="Baja",40%,IF(P515="Muy Baja",20%,"")))))</f>
        <v>0.4</v>
      </c>
      <c r="R515" s="802" t="s">
        <v>74</v>
      </c>
      <c r="S515" s="954">
        <f>IF(R515="Catastrófico",100%,IF(R515="Mayor",80%,IF(R515="Moderado",60%,IF(R515="Menor",40%,IF(R515="Leve",20%,"")))))</f>
        <v>0.2</v>
      </c>
      <c r="T515" s="802" t="s">
        <v>10</v>
      </c>
      <c r="U515" s="954">
        <f>IF(T515="Catastrófico",100%,IF(T515="Mayor",80%,IF(T515="Moderado",60%,IF(T515="Menor",40%,IF(T515="Leve",20%,"")))))</f>
        <v>0.6</v>
      </c>
      <c r="V515" s="957" t="str">
        <f>IF(W515=100%,"Catastrófico",IF(W515=80%,"Mayor",IF(W515=60%,"Moderado",IF(W515=40%,"Menor",IF(W515=20%,"Leve","")))))</f>
        <v>Moderado</v>
      </c>
      <c r="W515" s="954">
        <f>IF(AND(S515="",U515=""),"",MAX(S515,U515))</f>
        <v>0.6</v>
      </c>
      <c r="X515" s="954" t="str">
        <f>CONCATENATE(P515,V515)</f>
        <v>BajaModerado</v>
      </c>
      <c r="Y515" s="1001" t="str">
        <f>IF(X515="Muy AltaLeve","Alto",IF(X515="Muy AltaMenor","Alto",IF(X515="Muy AltaModerado","Alto",IF(X515="Muy AltaMayor","Alto",IF(X515="Muy AltaCatastrófico","Extremo",IF(X515="AltaLeve","Moderado",IF(X515="AltaMenor","Moderado",IF(X515="AltaModerado","Alto",IF(X515="AltaMayor","Alto",IF(X515="AltaCatastrófico","Extremo",IF(X515="MediaLeve","Moderado",IF(X515="MediaMenor","Moderado",IF(X515="MediaModerado","Moderado",IF(X515="MediaMayor","Alto",IF(X515="MediaCatastrófico","Extremo",IF(X515="BajaLeve","Bajo",IF(X515="BajaMenor","Moderado",IF(X515="BajaModerado","Moderado",IF(X515="BajaMayor","Alto",IF(X515="BajaCatastrófico","Extremo",IF(X515="Muy BajaLeve","Bajo",IF(X515="Muy BajaMenor","Bajo",IF(X515="Muy BajaModerado","Moderado",IF(X515="Muy BajaMayor","Alto",IF(X515="Muy BajaCatastrófico","Extremo","")))))))))))))))))))))))))</f>
        <v>Moderado</v>
      </c>
      <c r="Z515" s="58">
        <v>1</v>
      </c>
      <c r="AA515" s="385" t="s">
        <v>963</v>
      </c>
      <c r="AB515" s="381" t="s">
        <v>165</v>
      </c>
      <c r="AC515" s="385" t="s">
        <v>964</v>
      </c>
      <c r="AD515" s="382" t="str">
        <f>IF(OR(AE515="Preventivo",AE515="Detectivo"),"Probabilidad",IF(AE515="Correctivo","Impacto",""))</f>
        <v>Probabilidad</v>
      </c>
      <c r="AE515" s="381" t="s">
        <v>64</v>
      </c>
      <c r="AF515" s="301">
        <f>IF(AE515="","",IF(AE515="Preventivo",25%,IF(AE515="Detectivo",15%,IF(AE515="Correctivo",10%))))</f>
        <v>0.25</v>
      </c>
      <c r="AG515" s="381" t="s">
        <v>65</v>
      </c>
      <c r="AH515" s="301">
        <f>IF(AG515="Automático",25%,IF(AG515="Manual",15%,""))</f>
        <v>0.25</v>
      </c>
      <c r="AI515" s="300">
        <f>IF(OR(AF515="",AH515=""),"",AF515+AH515)</f>
        <v>0.5</v>
      </c>
      <c r="AJ515" s="59">
        <f>IFERROR(IF(AD515="Probabilidad",(Q515-(+Q515*AI515)),IF(AD515="Impacto",Q515,"")),"")</f>
        <v>0.2</v>
      </c>
      <c r="AK515" s="59">
        <f>IFERROR(IF(AD515="Impacto",(W515-(W515*AI515)),IF(AD515="Probabilidad",W515,"")),"")</f>
        <v>0.6</v>
      </c>
      <c r="AL515" s="10" t="s">
        <v>66</v>
      </c>
      <c r="AM515" s="10" t="s">
        <v>67</v>
      </c>
      <c r="AN515" s="10" t="s">
        <v>80</v>
      </c>
      <c r="AO515" s="951">
        <f>Q515</f>
        <v>0.4</v>
      </c>
      <c r="AP515" s="951">
        <f>IF(AJ515="","",MIN(AJ515:AJ520))</f>
        <v>0.14000000000000001</v>
      </c>
      <c r="AQ515" s="967" t="str">
        <f>IFERROR(IF(AP515="","",IF(AP515&lt;=0.2,"Muy Baja",IF(AP515&lt;=0.4,"Baja",IF(AP515&lt;=0.6,"Media",IF(AP515&lt;=0.8,"Alta","Muy Alta"))))),"")</f>
        <v>Muy Baja</v>
      </c>
      <c r="AR515" s="951">
        <f>W515</f>
        <v>0.6</v>
      </c>
      <c r="AS515" s="951">
        <f>IF(AK515="","",MIN(AK515:AK520))</f>
        <v>0.6</v>
      </c>
      <c r="AT515" s="967" t="str">
        <f>IFERROR(IF(AS515="","",IF(AS515&lt;=0.2,"Leve",IF(AS515&lt;=0.4,"Menor",IF(AS515&lt;=0.6,"Moderado",IF(AS515&lt;=0.8,"Mayor","Catastrófico"))))),"")</f>
        <v>Moderado</v>
      </c>
      <c r="AU515" s="967" t="str">
        <f>Y515</f>
        <v>Moderado</v>
      </c>
      <c r="AV515" s="967" t="str">
        <f>IFERROR(IF(OR(AND(AQ515="Muy Baja",AT515="Leve"),AND(AQ515="Muy Baja",AT515="Menor"),AND(AQ515="Baja",AT515="Leve")),"Bajo",IF(OR(AND(AQ515="Muy baja",AT515="Moderado"),AND(AQ515="Baja",AT515="Menor"),AND(AQ515="Baja",AT515="Moderado"),AND(AQ515="Media",AT515="Leve"),AND(AQ515="Media",AT515="Menor"),AND(AQ515="Media",AT515="Moderado"),AND(AQ515="Alta",AT515="Leve"),AND(AQ515="Alta",AT515="Menor")),"Moderado",IF(OR(AND(AQ515="Muy Baja",AT515="Mayor"),AND(AQ515="Baja",AT515="Mayor"),AND(AQ515="Media",AT515="Mayor"),AND(AQ515="Alta",AT515="Moderado"),AND(AQ515="Alta",AT515="Mayor"),AND(AQ515="Muy Alta",AT515="Leve"),AND(AQ515="Muy Alta",AT515="Menor"),AND(AQ515="Muy Alta",AT515="Moderado"),AND(AQ515="Muy Alta",AT515="Mayor")),"Alto",IF(OR(AND(AQ515="Muy Baja",AT515="Catastrófico"),AND(AQ515="Baja",AT515="Catastrófico"),AND(AQ515="Media",AT515="Catastrófico"),AND(AQ515="Alta",AT515="Catastrófico"),AND(AQ515="Muy Alta",AT515="Catastrófico")),"Extremo","")))),"")</f>
        <v>Moderado</v>
      </c>
      <c r="AW515" s="802" t="s">
        <v>167</v>
      </c>
      <c r="AX515" s="1064" t="s">
        <v>1237</v>
      </c>
      <c r="AY515" s="1064" t="s">
        <v>1238</v>
      </c>
      <c r="AZ515" s="1034" t="s">
        <v>664</v>
      </c>
      <c r="BA515" s="1034" t="s">
        <v>1239</v>
      </c>
      <c r="BB515" s="1235">
        <v>45291</v>
      </c>
      <c r="BC515" s="855"/>
      <c r="BD515" s="855"/>
      <c r="BE515" s="855"/>
      <c r="BF515" s="855"/>
      <c r="BG515" s="1039"/>
      <c r="BH515" s="855"/>
      <c r="BI515" s="1038"/>
      <c r="BJ515" s="861"/>
      <c r="BK515" s="861"/>
      <c r="BL515" s="1025"/>
    </row>
    <row r="516" spans="1:64" ht="105" x14ac:dyDescent="0.25">
      <c r="A516" s="1056"/>
      <c r="B516" s="1168"/>
      <c r="C516" s="1062"/>
      <c r="D516" s="1013"/>
      <c r="E516" s="946"/>
      <c r="F516" s="1016"/>
      <c r="G516" s="805"/>
      <c r="H516" s="803"/>
      <c r="I516" s="952"/>
      <c r="J516" s="983"/>
      <c r="K516" s="986"/>
      <c r="L516" s="852"/>
      <c r="M516" s="852"/>
      <c r="N516" s="805"/>
      <c r="O516" s="971"/>
      <c r="P516" s="803"/>
      <c r="Q516" s="955"/>
      <c r="R516" s="803"/>
      <c r="S516" s="955"/>
      <c r="T516" s="803"/>
      <c r="U516" s="955"/>
      <c r="V516" s="958"/>
      <c r="W516" s="955"/>
      <c r="X516" s="955"/>
      <c r="Y516" s="1002"/>
      <c r="Z516" s="68">
        <v>2</v>
      </c>
      <c r="AA516" s="298" t="s">
        <v>915</v>
      </c>
      <c r="AB516" s="383" t="s">
        <v>165</v>
      </c>
      <c r="AC516" s="298" t="s">
        <v>851</v>
      </c>
      <c r="AD516" s="384" t="str">
        <f t="shared" ref="AD516:AD550" si="52">IF(OR(AE516="Preventivo",AE516="Detectivo"),"Probabilidad",IF(AE516="Correctivo","Impacto",""))</f>
        <v>Probabilidad</v>
      </c>
      <c r="AE516" s="381" t="s">
        <v>75</v>
      </c>
      <c r="AF516" s="302">
        <f t="shared" ref="AF516:AF550" si="53">IF(AE516="","",IF(AE516="Preventivo",25%,IF(AE516="Detectivo",15%,IF(AE516="Correctivo",10%))))</f>
        <v>0.15</v>
      </c>
      <c r="AG516" s="383" t="s">
        <v>77</v>
      </c>
      <c r="AH516" s="302">
        <f t="shared" ref="AH516:AH550" si="54">IF(AG516="Automático",25%,IF(AG516="Manual",15%,""))</f>
        <v>0.15</v>
      </c>
      <c r="AI516" s="315">
        <f t="shared" ref="AI516:AI550" si="55">IF(OR(AF516="",AH516=""),"",AF516+AH516)</f>
        <v>0.3</v>
      </c>
      <c r="AJ516" s="69">
        <f>IFERROR(IF(AND(AD515="Probabilidad",AD516="Probabilidad"),(AJ515-(+AJ515*AI516)),IF(AD516="Probabilidad",(Q515-(+Q515*AI516)),IF(AD516="Impacto",AJ515,""))),"")</f>
        <v>0.14000000000000001</v>
      </c>
      <c r="AK516" s="69">
        <f>IFERROR(IF(AND(AD515="Impacto",AD516="Impacto"),(AK515-(+AK515*AI516)),IF(AD516="Impacto",(W515-(+W515*AI516)),IF(AD516="Probabilidad",AK515,""))),"")</f>
        <v>0.6</v>
      </c>
      <c r="AL516" s="10" t="s">
        <v>66</v>
      </c>
      <c r="AM516" s="10" t="s">
        <v>67</v>
      </c>
      <c r="AN516" s="10" t="s">
        <v>80</v>
      </c>
      <c r="AO516" s="952"/>
      <c r="AP516" s="952"/>
      <c r="AQ516" s="968"/>
      <c r="AR516" s="952"/>
      <c r="AS516" s="952"/>
      <c r="AT516" s="968"/>
      <c r="AU516" s="968"/>
      <c r="AV516" s="968"/>
      <c r="AW516" s="803"/>
      <c r="AX516" s="1065"/>
      <c r="AY516" s="1065"/>
      <c r="AZ516" s="1035"/>
      <c r="BA516" s="1035"/>
      <c r="BB516" s="1035"/>
      <c r="BC516" s="852"/>
      <c r="BD516" s="852"/>
      <c r="BE516" s="852"/>
      <c r="BF516" s="852"/>
      <c r="BG516" s="1020"/>
      <c r="BH516" s="852"/>
      <c r="BI516" s="971"/>
      <c r="BJ516" s="805"/>
      <c r="BK516" s="805"/>
      <c r="BL516" s="1026"/>
    </row>
    <row r="517" spans="1:64" x14ac:dyDescent="0.25">
      <c r="A517" s="1056"/>
      <c r="B517" s="1168"/>
      <c r="C517" s="1062"/>
      <c r="D517" s="1013"/>
      <c r="E517" s="946"/>
      <c r="F517" s="1016"/>
      <c r="G517" s="805"/>
      <c r="H517" s="803"/>
      <c r="I517" s="952"/>
      <c r="J517" s="983"/>
      <c r="K517" s="986"/>
      <c r="L517" s="852"/>
      <c r="M517" s="852"/>
      <c r="N517" s="805"/>
      <c r="O517" s="971"/>
      <c r="P517" s="803"/>
      <c r="Q517" s="955"/>
      <c r="R517" s="803"/>
      <c r="S517" s="955"/>
      <c r="T517" s="803"/>
      <c r="U517" s="955"/>
      <c r="V517" s="958"/>
      <c r="W517" s="955"/>
      <c r="X517" s="955"/>
      <c r="Y517" s="1002"/>
      <c r="Z517" s="68">
        <v>3</v>
      </c>
      <c r="AA517" s="298"/>
      <c r="AB517" s="383"/>
      <c r="AC517" s="298"/>
      <c r="AD517" s="384" t="str">
        <f t="shared" si="52"/>
        <v/>
      </c>
      <c r="AE517" s="383"/>
      <c r="AF517" s="302" t="str">
        <f t="shared" si="53"/>
        <v/>
      </c>
      <c r="AG517" s="383"/>
      <c r="AH517" s="302" t="str">
        <f t="shared" si="54"/>
        <v/>
      </c>
      <c r="AI517" s="315" t="str">
        <f t="shared" si="55"/>
        <v/>
      </c>
      <c r="AJ517" s="69" t="str">
        <f>IFERROR(IF(AND(AD516="Probabilidad",AD517="Probabilidad"),(AJ516-(+AJ516*AI517)),IF(AND(AD516="Impacto",AD517="Probabilidad"),(AJ515-(+AJ515*AI517)),IF(AD517="Impacto",AJ516,""))),"")</f>
        <v/>
      </c>
      <c r="AK517" s="69" t="str">
        <f>IFERROR(IF(AND(AD516="Impacto",AD517="Impacto"),(AK516-(+AK516*AI517)),IF(AND(AD516="Probabilidad",AD517="Impacto"),(AK515-(+AK515*AI517)),IF(AD517="Probabilidad",AK516,""))),"")</f>
        <v/>
      </c>
      <c r="AL517" s="19"/>
      <c r="AM517" s="19"/>
      <c r="AN517" s="19"/>
      <c r="AO517" s="952"/>
      <c r="AP517" s="952"/>
      <c r="AQ517" s="968"/>
      <c r="AR517" s="952"/>
      <c r="AS517" s="952"/>
      <c r="AT517" s="968"/>
      <c r="AU517" s="968"/>
      <c r="AV517" s="968"/>
      <c r="AW517" s="803"/>
      <c r="AX517" s="1065"/>
      <c r="AY517" s="1065"/>
      <c r="AZ517" s="1035"/>
      <c r="BA517" s="1035"/>
      <c r="BB517" s="1035"/>
      <c r="BC517" s="852"/>
      <c r="BD517" s="852"/>
      <c r="BE517" s="852"/>
      <c r="BF517" s="852"/>
      <c r="BG517" s="1020"/>
      <c r="BH517" s="852"/>
      <c r="BI517" s="971"/>
      <c r="BJ517" s="805"/>
      <c r="BK517" s="805"/>
      <c r="BL517" s="1026"/>
    </row>
    <row r="518" spans="1:64" x14ac:dyDescent="0.25">
      <c r="A518" s="1056"/>
      <c r="B518" s="1168"/>
      <c r="C518" s="1062"/>
      <c r="D518" s="1013"/>
      <c r="E518" s="946"/>
      <c r="F518" s="1016"/>
      <c r="G518" s="805"/>
      <c r="H518" s="803"/>
      <c r="I518" s="952"/>
      <c r="J518" s="983"/>
      <c r="K518" s="986"/>
      <c r="L518" s="852"/>
      <c r="M518" s="852"/>
      <c r="N518" s="805"/>
      <c r="O518" s="971"/>
      <c r="P518" s="803"/>
      <c r="Q518" s="955"/>
      <c r="R518" s="803"/>
      <c r="S518" s="955"/>
      <c r="T518" s="803"/>
      <c r="U518" s="955"/>
      <c r="V518" s="958"/>
      <c r="W518" s="955"/>
      <c r="X518" s="955"/>
      <c r="Y518" s="1002"/>
      <c r="Z518" s="68">
        <v>4</v>
      </c>
      <c r="AA518" s="385"/>
      <c r="AB518" s="383"/>
      <c r="AC518" s="385"/>
      <c r="AD518" s="384" t="str">
        <f t="shared" si="52"/>
        <v/>
      </c>
      <c r="AE518" s="383"/>
      <c r="AF518" s="302" t="str">
        <f t="shared" si="53"/>
        <v/>
      </c>
      <c r="AG518" s="383"/>
      <c r="AH518" s="302" t="str">
        <f t="shared" si="54"/>
        <v/>
      </c>
      <c r="AI518" s="315" t="str">
        <f t="shared" si="55"/>
        <v/>
      </c>
      <c r="AJ518" s="69" t="str">
        <f>IFERROR(IF(AND(AD517="Probabilidad",AD518="Probabilidad"),(AJ517-(+AJ517*AI518)),IF(AND(AD517="Impacto",AD518="Probabilidad"),(AJ516-(+AJ516*AI518)),IF(AD518="Impacto",AJ517,""))),"")</f>
        <v/>
      </c>
      <c r="AK518" s="69" t="str">
        <f>IFERROR(IF(AND(AD517="Impacto",AD518="Impacto"),(AK517-(+AK517*AI518)),IF(AND(AD517="Probabilidad",AD518="Impacto"),(AK516-(+AK516*AI518)),IF(AD518="Probabilidad",AK517,""))),"")</f>
        <v/>
      </c>
      <c r="AL518" s="19"/>
      <c r="AM518" s="19"/>
      <c r="AN518" s="19"/>
      <c r="AO518" s="952"/>
      <c r="AP518" s="952"/>
      <c r="AQ518" s="968"/>
      <c r="AR518" s="952"/>
      <c r="AS518" s="952"/>
      <c r="AT518" s="968"/>
      <c r="AU518" s="968"/>
      <c r="AV518" s="968"/>
      <c r="AW518" s="803"/>
      <c r="AX518" s="1065"/>
      <c r="AY518" s="1065"/>
      <c r="AZ518" s="1035"/>
      <c r="BA518" s="1035"/>
      <c r="BB518" s="1035"/>
      <c r="BC518" s="852"/>
      <c r="BD518" s="852"/>
      <c r="BE518" s="852"/>
      <c r="BF518" s="852"/>
      <c r="BG518" s="1020"/>
      <c r="BH518" s="852"/>
      <c r="BI518" s="971"/>
      <c r="BJ518" s="805"/>
      <c r="BK518" s="805"/>
      <c r="BL518" s="1026"/>
    </row>
    <row r="519" spans="1:64" x14ac:dyDescent="0.25">
      <c r="A519" s="1056"/>
      <c r="B519" s="1168"/>
      <c r="C519" s="1062"/>
      <c r="D519" s="1013"/>
      <c r="E519" s="946"/>
      <c r="F519" s="1016"/>
      <c r="G519" s="805"/>
      <c r="H519" s="803"/>
      <c r="I519" s="952"/>
      <c r="J519" s="983"/>
      <c r="K519" s="986"/>
      <c r="L519" s="852"/>
      <c r="M519" s="852"/>
      <c r="N519" s="805"/>
      <c r="O519" s="971"/>
      <c r="P519" s="803"/>
      <c r="Q519" s="955"/>
      <c r="R519" s="803"/>
      <c r="S519" s="955"/>
      <c r="T519" s="803"/>
      <c r="U519" s="955"/>
      <c r="V519" s="958"/>
      <c r="W519" s="955"/>
      <c r="X519" s="955"/>
      <c r="Y519" s="1002"/>
      <c r="Z519" s="68">
        <v>5</v>
      </c>
      <c r="AA519" s="309"/>
      <c r="AB519" s="383"/>
      <c r="AC519" s="385"/>
      <c r="AD519" s="384" t="str">
        <f t="shared" si="52"/>
        <v/>
      </c>
      <c r="AE519" s="383"/>
      <c r="AF519" s="302" t="str">
        <f t="shared" si="53"/>
        <v/>
      </c>
      <c r="AG519" s="383"/>
      <c r="AH519" s="302" t="str">
        <f t="shared" si="54"/>
        <v/>
      </c>
      <c r="AI519" s="315" t="str">
        <f t="shared" si="55"/>
        <v/>
      </c>
      <c r="AJ519" s="69" t="str">
        <f>IFERROR(IF(AND(AD518="Probabilidad",AD519="Probabilidad"),(AJ518-(+AJ518*AI519)),IF(AND(AD518="Impacto",AD519="Probabilidad"),(AJ517-(+AJ517*AI519)),IF(AD519="Impacto",AJ518,""))),"")</f>
        <v/>
      </c>
      <c r="AK519" s="69" t="str">
        <f>IFERROR(IF(AND(AD518="Impacto",AD519="Impacto"),(AK518-(+AK518*AI519)),IF(AND(AD518="Probabilidad",AD519="Impacto"),(AK517-(+AK517*AI519)),IF(AD519="Probabilidad",AK518,""))),"")</f>
        <v/>
      </c>
      <c r="AL519" s="19"/>
      <c r="AM519" s="19"/>
      <c r="AN519" s="19"/>
      <c r="AO519" s="952"/>
      <c r="AP519" s="952"/>
      <c r="AQ519" s="968"/>
      <c r="AR519" s="952"/>
      <c r="AS519" s="952"/>
      <c r="AT519" s="968"/>
      <c r="AU519" s="968"/>
      <c r="AV519" s="968"/>
      <c r="AW519" s="803"/>
      <c r="AX519" s="1065"/>
      <c r="AY519" s="1065"/>
      <c r="AZ519" s="1035"/>
      <c r="BA519" s="1035"/>
      <c r="BB519" s="1035"/>
      <c r="BC519" s="852"/>
      <c r="BD519" s="852"/>
      <c r="BE519" s="852"/>
      <c r="BF519" s="852"/>
      <c r="BG519" s="1020"/>
      <c r="BH519" s="852"/>
      <c r="BI519" s="971"/>
      <c r="BJ519" s="805"/>
      <c r="BK519" s="805"/>
      <c r="BL519" s="1026"/>
    </row>
    <row r="520" spans="1:64" ht="15.75" thickBot="1" x14ac:dyDescent="0.3">
      <c r="A520" s="1056"/>
      <c r="B520" s="1168"/>
      <c r="C520" s="1062"/>
      <c r="D520" s="1014"/>
      <c r="E520" s="947"/>
      <c r="F520" s="1017"/>
      <c r="G520" s="806"/>
      <c r="H520" s="847"/>
      <c r="I520" s="953"/>
      <c r="J520" s="984"/>
      <c r="K520" s="987"/>
      <c r="L520" s="960"/>
      <c r="M520" s="960"/>
      <c r="N520" s="806"/>
      <c r="O520" s="972"/>
      <c r="P520" s="847"/>
      <c r="Q520" s="956"/>
      <c r="R520" s="847"/>
      <c r="S520" s="956"/>
      <c r="T520" s="847"/>
      <c r="U520" s="956"/>
      <c r="V520" s="959"/>
      <c r="W520" s="956"/>
      <c r="X520" s="956"/>
      <c r="Y520" s="1003"/>
      <c r="Z520" s="60">
        <v>6</v>
      </c>
      <c r="AA520" s="387"/>
      <c r="AB520" s="388"/>
      <c r="AC520" s="387"/>
      <c r="AD520" s="389" t="str">
        <f t="shared" si="52"/>
        <v/>
      </c>
      <c r="AE520" s="388"/>
      <c r="AF520" s="303" t="str">
        <f t="shared" si="53"/>
        <v/>
      </c>
      <c r="AG520" s="388"/>
      <c r="AH520" s="303" t="str">
        <f t="shared" si="54"/>
        <v/>
      </c>
      <c r="AI520" s="61" t="str">
        <f t="shared" si="55"/>
        <v/>
      </c>
      <c r="AJ520" s="69" t="str">
        <f>IFERROR(IF(AND(AD519="Probabilidad",AD520="Probabilidad"),(AJ519-(+AJ519*AI520)),IF(AND(AD519="Impacto",AD520="Probabilidad"),(AJ518-(+AJ518*AI520)),IF(AD520="Impacto",AJ519,""))),"")</f>
        <v/>
      </c>
      <c r="AK520" s="69" t="str">
        <f>IFERROR(IF(AND(AD519="Impacto",AD520="Impacto"),(AK519-(+AK519*AI520)),IF(AND(AD519="Probabilidad",AD520="Impacto"),(AK518-(+AK518*AI520)),IF(AD520="Probabilidad",AK519,""))),"")</f>
        <v/>
      </c>
      <c r="AL520" s="20"/>
      <c r="AM520" s="20"/>
      <c r="AN520" s="20"/>
      <c r="AO520" s="953"/>
      <c r="AP520" s="953"/>
      <c r="AQ520" s="969"/>
      <c r="AR520" s="953"/>
      <c r="AS520" s="953"/>
      <c r="AT520" s="969"/>
      <c r="AU520" s="969"/>
      <c r="AV520" s="969"/>
      <c r="AW520" s="847"/>
      <c r="AX520" s="1066"/>
      <c r="AY520" s="1066"/>
      <c r="AZ520" s="1036"/>
      <c r="BA520" s="1036"/>
      <c r="BB520" s="1036"/>
      <c r="BC520" s="960"/>
      <c r="BD520" s="960"/>
      <c r="BE520" s="960"/>
      <c r="BF520" s="960"/>
      <c r="BG520" s="1021"/>
      <c r="BH520" s="960"/>
      <c r="BI520" s="972"/>
      <c r="BJ520" s="806"/>
      <c r="BK520" s="806"/>
      <c r="BL520" s="1027"/>
    </row>
    <row r="521" spans="1:64" ht="75.75" customHeight="1" thickBot="1" x14ac:dyDescent="0.3">
      <c r="A521" s="1056"/>
      <c r="B521" s="1168"/>
      <c r="C521" s="1062"/>
      <c r="D521" s="1012" t="s">
        <v>840</v>
      </c>
      <c r="E521" s="945" t="s">
        <v>133</v>
      </c>
      <c r="F521" s="1015">
        <v>2</v>
      </c>
      <c r="G521" s="804" t="s">
        <v>1234</v>
      </c>
      <c r="H521" s="802" t="s">
        <v>99</v>
      </c>
      <c r="I521" s="1028" t="s">
        <v>1252</v>
      </c>
      <c r="J521" s="982" t="s">
        <v>16</v>
      </c>
      <c r="K521" s="985" t="str">
        <f>CONCATENATE(" *",[29]Árbol_G!C537," *",[29]Árbol_G!E537," *",[29]Árbol_G!G537)</f>
        <v xml:space="preserve"> * * *</v>
      </c>
      <c r="L521" s="851" t="s">
        <v>1240</v>
      </c>
      <c r="M521" s="851" t="s">
        <v>1241</v>
      </c>
      <c r="N521" s="961"/>
      <c r="O521" s="964"/>
      <c r="P521" s="802" t="s">
        <v>71</v>
      </c>
      <c r="Q521" s="954">
        <f>IF(P521="Muy Alta",100%,IF(P521="Alta",80%,IF(P521="Media",60%,IF(P521="Baja",40%,IF(P521="Muy Baja",20%,"")))))</f>
        <v>0.4</v>
      </c>
      <c r="R521" s="802" t="s">
        <v>74</v>
      </c>
      <c r="S521" s="954">
        <f>IF(R521="Catastrófico",100%,IF(R521="Mayor",80%,IF(R521="Moderado",60%,IF(R521="Menor",40%,IF(R521="Leve",20%,"")))))</f>
        <v>0.2</v>
      </c>
      <c r="T521" s="802" t="s">
        <v>9</v>
      </c>
      <c r="U521" s="954">
        <f>IF(T521="Catastrófico",100%,IF(T521="Mayor",80%,IF(T521="Moderado",60%,IF(T521="Menor",40%,IF(T521="Leve",20%,"")))))</f>
        <v>0.4</v>
      </c>
      <c r="V521" s="957" t="str">
        <f>IF(W521=100%,"Catastrófico",IF(W521=80%,"Mayor",IF(W521=60%,"Moderado",IF(W521=40%,"Menor",IF(W521=20%,"Leve","")))))</f>
        <v>Menor</v>
      </c>
      <c r="W521" s="954">
        <f>IF(AND(S521="",U521=""),"",MAX(S521,U521))</f>
        <v>0.4</v>
      </c>
      <c r="X521" s="954" t="str">
        <f>CONCATENATE(P521,V521)</f>
        <v>BajaMenor</v>
      </c>
      <c r="Y521" s="967" t="str">
        <f>IF(X521="Muy AltaLeve","Alto",IF(X521="Muy AltaMenor","Alto",IF(X521="Muy AltaModerado","Alto",IF(X521="Muy AltaMayor","Alto",IF(X521="Muy AltaCatastrófico","Extremo",IF(X521="AltaLeve","Moderado",IF(X521="AltaMenor","Moderado",IF(X521="AltaModerado","Alto",IF(X521="AltaMayor","Alto",IF(X521="AltaCatastrófico","Extremo",IF(X521="MediaLeve","Moderado",IF(X521="MediaMenor","Moderado",IF(X521="MediaModerado","Moderado",IF(X521="MediaMayor","Alto",IF(X521="MediaCatastrófico","Extremo",IF(X521="BajaLeve","Bajo",IF(X521="BajaMenor","Moderado",IF(X521="BajaModerado","Moderado",IF(X521="BajaMayor","Alto",IF(X521="BajaCatastrófico","Extremo",IF(X521="Muy BajaLeve","Bajo",IF(X521="Muy BajaMenor","Bajo",IF(X521="Muy BajaModerado","Moderado",IF(X521="Muy BajaMayor","Alto",IF(X521="Muy BajaCatastrófico","Extremo","")))))))))))))))))))))))))</f>
        <v>Moderado</v>
      </c>
      <c r="Z521" s="58">
        <v>1</v>
      </c>
      <c r="AA521" s="385" t="s">
        <v>963</v>
      </c>
      <c r="AB521" s="381" t="s">
        <v>165</v>
      </c>
      <c r="AC521" s="385" t="s">
        <v>964</v>
      </c>
      <c r="AD521" s="382" t="str">
        <f t="shared" si="52"/>
        <v>Probabilidad</v>
      </c>
      <c r="AE521" s="381" t="s">
        <v>64</v>
      </c>
      <c r="AF521" s="301">
        <f t="shared" si="53"/>
        <v>0.25</v>
      </c>
      <c r="AG521" s="381" t="s">
        <v>65</v>
      </c>
      <c r="AH521" s="301">
        <f t="shared" si="54"/>
        <v>0.25</v>
      </c>
      <c r="AI521" s="300">
        <f t="shared" si="55"/>
        <v>0.5</v>
      </c>
      <c r="AJ521" s="59">
        <f>IFERROR(IF(AD521="Probabilidad",(Q521-(+Q521*AI521)),IF(AD521="Impacto",Q521,"")),"")</f>
        <v>0.2</v>
      </c>
      <c r="AK521" s="59">
        <f>IFERROR(IF(AD521="Impacto",(W521-(+W521*AI521)),IF(AD521="Probabilidad",W521,"")),"")</f>
        <v>0.4</v>
      </c>
      <c r="AL521" s="10" t="s">
        <v>66</v>
      </c>
      <c r="AM521" s="10" t="s">
        <v>67</v>
      </c>
      <c r="AN521" s="10" t="s">
        <v>80</v>
      </c>
      <c r="AO521" s="951">
        <f>Q521</f>
        <v>0.4</v>
      </c>
      <c r="AP521" s="951">
        <f>IF(AJ521="","",MIN(AJ521:AJ526))</f>
        <v>0.14000000000000001</v>
      </c>
      <c r="AQ521" s="967" t="str">
        <f>IFERROR(IF(AP521="","",IF(AP521&lt;=0.2,"Muy Baja",IF(AP521&lt;=0.4,"Baja",IF(AP521&lt;=0.6,"Media",IF(AP521&lt;=0.8,"Alta","Muy Alta"))))),"")</f>
        <v>Muy Baja</v>
      </c>
      <c r="AR521" s="951">
        <f>W521</f>
        <v>0.4</v>
      </c>
      <c r="AS521" s="951">
        <f>IF(AK521="","",MIN(AK521:AK526))</f>
        <v>0.4</v>
      </c>
      <c r="AT521" s="967" t="str">
        <f>IFERROR(IF(AS521="","",IF(AS521&lt;=0.2,"Leve",IF(AS521&lt;=0.4,"Menor",IF(AS521&lt;=0.6,"Moderado",IF(AS521&lt;=0.8,"Mayor","Catastrófico"))))),"")</f>
        <v>Menor</v>
      </c>
      <c r="AU521" s="967" t="str">
        <f>Y521</f>
        <v>Moderado</v>
      </c>
      <c r="AV521" s="967" t="str">
        <f>IFERROR(IF(OR(AND(AQ521="Muy Baja",AT521="Leve"),AND(AQ521="Muy Baja",AT521="Menor"),AND(AQ521="Baja",AT521="Leve")),"Bajo",IF(OR(AND(AQ521="Muy baja",AT521="Moderado"),AND(AQ521="Baja",AT521="Menor"),AND(AQ521="Baja",AT521="Moderado"),AND(AQ521="Media",AT521="Leve"),AND(AQ521="Media",AT521="Menor"),AND(AQ521="Media",AT521="Moderado"),AND(AQ521="Alta",AT521="Leve"),AND(AQ521="Alta",AT521="Menor")),"Moderado",IF(OR(AND(AQ521="Muy Baja",AT521="Mayor"),AND(AQ521="Baja",AT521="Mayor"),AND(AQ521="Media",AT521="Mayor"),AND(AQ521="Alta",AT521="Moderado"),AND(AQ521="Alta",AT521="Mayor"),AND(AQ521="Muy Alta",AT521="Leve"),AND(AQ521="Muy Alta",AT521="Menor"),AND(AQ521="Muy Alta",AT521="Moderado"),AND(AQ521="Muy Alta",AT521="Mayor")),"Alto",IF(OR(AND(AQ521="Muy Baja",AT521="Catastrófico"),AND(AQ521="Baja",AT521="Catastrófico"),AND(AQ521="Media",AT521="Catastrófico"),AND(AQ521="Alta",AT521="Catastrófico"),AND(AQ521="Muy Alta",AT521="Catastrófico")),"Extremo","")))),"")</f>
        <v>Bajo</v>
      </c>
      <c r="AW521" s="802" t="s">
        <v>82</v>
      </c>
      <c r="AX521" s="851"/>
      <c r="AY521" s="851"/>
      <c r="AZ521" s="851"/>
      <c r="BA521" s="851"/>
      <c r="BB521" s="1037"/>
      <c r="BC521" s="851"/>
      <c r="BD521" s="851"/>
      <c r="BE521" s="1019"/>
      <c r="BF521" s="1019"/>
      <c r="BG521" s="1019"/>
      <c r="BH521" s="1019"/>
      <c r="BI521" s="1019"/>
      <c r="BJ521" s="851"/>
      <c r="BK521" s="851"/>
      <c r="BL521" s="1048"/>
    </row>
    <row r="522" spans="1:64" ht="155.25" customHeight="1" x14ac:dyDescent="0.25">
      <c r="A522" s="1056"/>
      <c r="B522" s="1168"/>
      <c r="C522" s="1062"/>
      <c r="D522" s="1013"/>
      <c r="E522" s="946"/>
      <c r="F522" s="1016"/>
      <c r="G522" s="805"/>
      <c r="H522" s="803"/>
      <c r="I522" s="1029"/>
      <c r="J522" s="983"/>
      <c r="K522" s="986"/>
      <c r="L522" s="852"/>
      <c r="M522" s="852"/>
      <c r="N522" s="962"/>
      <c r="O522" s="965"/>
      <c r="P522" s="803"/>
      <c r="Q522" s="955"/>
      <c r="R522" s="803"/>
      <c r="S522" s="955"/>
      <c r="T522" s="803"/>
      <c r="U522" s="955"/>
      <c r="V522" s="958"/>
      <c r="W522" s="955"/>
      <c r="X522" s="955"/>
      <c r="Y522" s="968"/>
      <c r="Z522" s="68">
        <v>2</v>
      </c>
      <c r="AA522" s="298" t="s">
        <v>915</v>
      </c>
      <c r="AB522" s="383" t="s">
        <v>165</v>
      </c>
      <c r="AC522" s="298" t="s">
        <v>851</v>
      </c>
      <c r="AD522" s="70" t="str">
        <f>IF(OR(AE522="Preventivo",AE522="Detectivo"),"Probabilidad",IF(AE522="Correctivo","Impacto",""))</f>
        <v>Probabilidad</v>
      </c>
      <c r="AE522" s="381" t="s">
        <v>75</v>
      </c>
      <c r="AF522" s="302">
        <f t="shared" si="53"/>
        <v>0.15</v>
      </c>
      <c r="AG522" s="19" t="s">
        <v>77</v>
      </c>
      <c r="AH522" s="302">
        <f t="shared" si="54"/>
        <v>0.15</v>
      </c>
      <c r="AI522" s="315">
        <f t="shared" si="55"/>
        <v>0.3</v>
      </c>
      <c r="AJ522" s="71">
        <f>IFERROR(IF(AND(AD521="Probabilidad",AD522="Probabilidad"),(AJ521-(+AJ521*AI522)),IF(AD522="Probabilidad",(Q521-(+Q521*AI522)),IF(AD522="Impacto",AJ521,""))),"")</f>
        <v>0.14000000000000001</v>
      </c>
      <c r="AK522" s="71">
        <f>IFERROR(IF(AND(AD521="Impacto",AD522="Impacto"),(AK521-(+AK521*AI522)),IF(AD522="Impacto",(W521-(+W521*AI522)),IF(AD522="Probabilidad",AK521,""))),"")</f>
        <v>0.4</v>
      </c>
      <c r="AL522" s="10" t="s">
        <v>66</v>
      </c>
      <c r="AM522" s="10" t="s">
        <v>67</v>
      </c>
      <c r="AN522" s="10" t="s">
        <v>80</v>
      </c>
      <c r="AO522" s="952"/>
      <c r="AP522" s="952"/>
      <c r="AQ522" s="968"/>
      <c r="AR522" s="952"/>
      <c r="AS522" s="952"/>
      <c r="AT522" s="968"/>
      <c r="AU522" s="968"/>
      <c r="AV522" s="968"/>
      <c r="AW522" s="803"/>
      <c r="AX522" s="852"/>
      <c r="AY522" s="852"/>
      <c r="AZ522" s="852"/>
      <c r="BA522" s="852"/>
      <c r="BB522" s="1046"/>
      <c r="BC522" s="852"/>
      <c r="BD522" s="852"/>
      <c r="BE522" s="1020"/>
      <c r="BF522" s="1020"/>
      <c r="BG522" s="1020"/>
      <c r="BH522" s="1020"/>
      <c r="BI522" s="1020"/>
      <c r="BJ522" s="852"/>
      <c r="BK522" s="852"/>
      <c r="BL522" s="1041"/>
    </row>
    <row r="523" spans="1:64" x14ac:dyDescent="0.25">
      <c r="A523" s="1056"/>
      <c r="B523" s="1168"/>
      <c r="C523" s="1062"/>
      <c r="D523" s="1013"/>
      <c r="E523" s="946"/>
      <c r="F523" s="1016"/>
      <c r="G523" s="805"/>
      <c r="H523" s="803"/>
      <c r="I523" s="1029"/>
      <c r="J523" s="983"/>
      <c r="K523" s="986"/>
      <c r="L523" s="852"/>
      <c r="M523" s="852"/>
      <c r="N523" s="962"/>
      <c r="O523" s="965"/>
      <c r="P523" s="803"/>
      <c r="Q523" s="955"/>
      <c r="R523" s="803"/>
      <c r="S523" s="955"/>
      <c r="T523" s="803"/>
      <c r="U523" s="955"/>
      <c r="V523" s="958"/>
      <c r="W523" s="955"/>
      <c r="X523" s="955"/>
      <c r="Y523" s="968"/>
      <c r="Z523" s="68">
        <v>3</v>
      </c>
      <c r="AA523" s="298"/>
      <c r="AB523" s="383"/>
      <c r="AC523" s="298"/>
      <c r="AD523" s="384" t="str">
        <f>IF(OR(AE523="Preventivo",AE523="Detectivo"),"Probabilidad",IF(AE523="Correctivo","Impacto",""))</f>
        <v/>
      </c>
      <c r="AE523" s="383"/>
      <c r="AF523" s="302" t="str">
        <f t="shared" si="53"/>
        <v/>
      </c>
      <c r="AG523" s="383"/>
      <c r="AH523" s="302" t="str">
        <f t="shared" si="54"/>
        <v/>
      </c>
      <c r="AI523" s="315" t="str">
        <f t="shared" si="55"/>
        <v/>
      </c>
      <c r="AJ523" s="69" t="str">
        <f>IFERROR(IF(AND(AD522="Probabilidad",AD523="Probabilidad"),(AJ522-(+AJ522*AI523)),IF(AND(AD522="Impacto",AD523="Probabilidad"),(AJ521-(+AJ521*AI523)),IF(AD523="Impacto",AJ522,""))),"")</f>
        <v/>
      </c>
      <c r="AK523" s="69" t="str">
        <f>IFERROR(IF(AND(AD522="Impacto",AD523="Impacto"),(AK522-(+AK522*AI523)),IF(AND(AD522="Probabilidad",AD523="Impacto"),(AK521-(+AK521*AI523)),IF(AD523="Probabilidad",AK522,""))),"")</f>
        <v/>
      </c>
      <c r="AL523" s="19"/>
      <c r="AM523" s="19"/>
      <c r="AN523" s="19"/>
      <c r="AO523" s="952"/>
      <c r="AP523" s="952"/>
      <c r="AQ523" s="968"/>
      <c r="AR523" s="952"/>
      <c r="AS523" s="952"/>
      <c r="AT523" s="968"/>
      <c r="AU523" s="968"/>
      <c r="AV523" s="968"/>
      <c r="AW523" s="803"/>
      <c r="AX523" s="852"/>
      <c r="AY523" s="852"/>
      <c r="AZ523" s="852"/>
      <c r="BA523" s="852"/>
      <c r="BB523" s="1046"/>
      <c r="BC523" s="852"/>
      <c r="BD523" s="852"/>
      <c r="BE523" s="1020"/>
      <c r="BF523" s="1020"/>
      <c r="BG523" s="1020"/>
      <c r="BH523" s="1020"/>
      <c r="BI523" s="1020"/>
      <c r="BJ523" s="852"/>
      <c r="BK523" s="852"/>
      <c r="BL523" s="1041"/>
    </row>
    <row r="524" spans="1:64" x14ac:dyDescent="0.25">
      <c r="A524" s="1056"/>
      <c r="B524" s="1168"/>
      <c r="C524" s="1062"/>
      <c r="D524" s="1013"/>
      <c r="E524" s="946"/>
      <c r="F524" s="1016"/>
      <c r="G524" s="805"/>
      <c r="H524" s="803"/>
      <c r="I524" s="1029"/>
      <c r="J524" s="983"/>
      <c r="K524" s="986"/>
      <c r="L524" s="852"/>
      <c r="M524" s="852"/>
      <c r="N524" s="962"/>
      <c r="O524" s="965"/>
      <c r="P524" s="803"/>
      <c r="Q524" s="955"/>
      <c r="R524" s="803"/>
      <c r="S524" s="955"/>
      <c r="T524" s="803"/>
      <c r="U524" s="955"/>
      <c r="V524" s="958"/>
      <c r="W524" s="955"/>
      <c r="X524" s="955"/>
      <c r="Y524" s="968"/>
      <c r="Z524" s="68">
        <v>4</v>
      </c>
      <c r="AA524" s="385"/>
      <c r="AB524" s="383"/>
      <c r="AC524" s="385"/>
      <c r="AD524" s="384" t="str">
        <f t="shared" si="52"/>
        <v/>
      </c>
      <c r="AE524" s="383"/>
      <c r="AF524" s="302" t="str">
        <f t="shared" si="53"/>
        <v/>
      </c>
      <c r="AG524" s="383"/>
      <c r="AH524" s="302" t="str">
        <f t="shared" si="54"/>
        <v/>
      </c>
      <c r="AI524" s="315" t="str">
        <f t="shared" si="55"/>
        <v/>
      </c>
      <c r="AJ524" s="69" t="str">
        <f>IFERROR(IF(AND(AD523="Probabilidad",AD524="Probabilidad"),(AJ523-(+AJ523*AI524)),IF(AND(AD523="Impacto",AD524="Probabilidad"),(AJ522-(+AJ522*AI524)),IF(AD524="Impacto",AJ523,""))),"")</f>
        <v/>
      </c>
      <c r="AK524" s="69" t="str">
        <f>IFERROR(IF(AND(AD523="Impacto",AD524="Impacto"),(AK523-(+AK523*AI524)),IF(AND(AD523="Probabilidad",AD524="Impacto"),(AK522-(+AK522*AI524)),IF(AD524="Probabilidad",AK523,""))),"")</f>
        <v/>
      </c>
      <c r="AL524" s="19"/>
      <c r="AM524" s="19"/>
      <c r="AN524" s="19"/>
      <c r="AO524" s="952"/>
      <c r="AP524" s="952"/>
      <c r="AQ524" s="968"/>
      <c r="AR524" s="952"/>
      <c r="AS524" s="952"/>
      <c r="AT524" s="968"/>
      <c r="AU524" s="968"/>
      <c r="AV524" s="968"/>
      <c r="AW524" s="803"/>
      <c r="AX524" s="852"/>
      <c r="AY524" s="852"/>
      <c r="AZ524" s="852"/>
      <c r="BA524" s="852"/>
      <c r="BB524" s="1046"/>
      <c r="BC524" s="852"/>
      <c r="BD524" s="852"/>
      <c r="BE524" s="1020"/>
      <c r="BF524" s="1020"/>
      <c r="BG524" s="1020"/>
      <c r="BH524" s="1020"/>
      <c r="BI524" s="1020"/>
      <c r="BJ524" s="852"/>
      <c r="BK524" s="852"/>
      <c r="BL524" s="1041"/>
    </row>
    <row r="525" spans="1:64" x14ac:dyDescent="0.25">
      <c r="A525" s="1056"/>
      <c r="B525" s="1168"/>
      <c r="C525" s="1062"/>
      <c r="D525" s="1013"/>
      <c r="E525" s="946"/>
      <c r="F525" s="1016"/>
      <c r="G525" s="805"/>
      <c r="H525" s="803"/>
      <c r="I525" s="1029"/>
      <c r="J525" s="983"/>
      <c r="K525" s="986"/>
      <c r="L525" s="852"/>
      <c r="M525" s="852"/>
      <c r="N525" s="962"/>
      <c r="O525" s="965"/>
      <c r="P525" s="803"/>
      <c r="Q525" s="955"/>
      <c r="R525" s="803"/>
      <c r="S525" s="955"/>
      <c r="T525" s="803"/>
      <c r="U525" s="955"/>
      <c r="V525" s="958"/>
      <c r="W525" s="955"/>
      <c r="X525" s="955"/>
      <c r="Y525" s="968"/>
      <c r="Z525" s="68">
        <v>5</v>
      </c>
      <c r="AA525" s="306"/>
      <c r="AB525" s="383"/>
      <c r="AC525" s="385"/>
      <c r="AD525" s="384" t="str">
        <f t="shared" si="52"/>
        <v/>
      </c>
      <c r="AE525" s="383"/>
      <c r="AF525" s="302" t="str">
        <f t="shared" si="53"/>
        <v/>
      </c>
      <c r="AG525" s="383"/>
      <c r="AH525" s="302" t="str">
        <f t="shared" si="54"/>
        <v/>
      </c>
      <c r="AI525" s="315" t="str">
        <f t="shared" si="55"/>
        <v/>
      </c>
      <c r="AJ525" s="69" t="str">
        <f>IFERROR(IF(AND(AD524="Probabilidad",AD525="Probabilidad"),(AJ524-(+AJ524*AI525)),IF(AND(AD524="Impacto",AD525="Probabilidad"),(AJ523-(+AJ523*AI525)),IF(AD525="Impacto",AJ524,""))),"")</f>
        <v/>
      </c>
      <c r="AK525" s="69" t="str">
        <f>IFERROR(IF(AND(AD524="Impacto",AD525="Impacto"),(AK524-(+AK524*AI525)),IF(AND(AD524="Probabilidad",AD525="Impacto"),(AK523-(+AK523*AI525)),IF(AD525="Probabilidad",AK524,""))),"")</f>
        <v/>
      </c>
      <c r="AL525" s="19"/>
      <c r="AM525" s="19"/>
      <c r="AN525" s="19"/>
      <c r="AO525" s="952"/>
      <c r="AP525" s="952"/>
      <c r="AQ525" s="968"/>
      <c r="AR525" s="952"/>
      <c r="AS525" s="952"/>
      <c r="AT525" s="968"/>
      <c r="AU525" s="968"/>
      <c r="AV525" s="968"/>
      <c r="AW525" s="803"/>
      <c r="AX525" s="852"/>
      <c r="AY525" s="852"/>
      <c r="AZ525" s="852"/>
      <c r="BA525" s="852"/>
      <c r="BB525" s="1046"/>
      <c r="BC525" s="852"/>
      <c r="BD525" s="852"/>
      <c r="BE525" s="1020"/>
      <c r="BF525" s="1020"/>
      <c r="BG525" s="1020"/>
      <c r="BH525" s="1020"/>
      <c r="BI525" s="1020"/>
      <c r="BJ525" s="852"/>
      <c r="BK525" s="852"/>
      <c r="BL525" s="1041"/>
    </row>
    <row r="526" spans="1:64" ht="15.75" thickBot="1" x14ac:dyDescent="0.3">
      <c r="A526" s="1056"/>
      <c r="B526" s="1168"/>
      <c r="C526" s="1062"/>
      <c r="D526" s="1014"/>
      <c r="E526" s="947"/>
      <c r="F526" s="1017"/>
      <c r="G526" s="806"/>
      <c r="H526" s="847"/>
      <c r="I526" s="1030"/>
      <c r="J526" s="984"/>
      <c r="K526" s="987"/>
      <c r="L526" s="960"/>
      <c r="M526" s="960"/>
      <c r="N526" s="963"/>
      <c r="O526" s="966"/>
      <c r="P526" s="847"/>
      <c r="Q526" s="956"/>
      <c r="R526" s="847"/>
      <c r="S526" s="956"/>
      <c r="T526" s="847"/>
      <c r="U526" s="956"/>
      <c r="V526" s="959"/>
      <c r="W526" s="956"/>
      <c r="X526" s="956"/>
      <c r="Y526" s="969"/>
      <c r="Z526" s="60">
        <v>6</v>
      </c>
      <c r="AA526" s="387"/>
      <c r="AB526" s="388"/>
      <c r="AC526" s="387"/>
      <c r="AD526" s="391" t="str">
        <f t="shared" si="52"/>
        <v/>
      </c>
      <c r="AE526" s="388"/>
      <c r="AF526" s="303" t="str">
        <f t="shared" si="53"/>
        <v/>
      </c>
      <c r="AG526" s="388"/>
      <c r="AH526" s="303" t="str">
        <f t="shared" si="54"/>
        <v/>
      </c>
      <c r="AI526" s="61" t="str">
        <f t="shared" si="55"/>
        <v/>
      </c>
      <c r="AJ526" s="69" t="str">
        <f>IFERROR(IF(AND(AD525="Probabilidad",AD526="Probabilidad"),(AJ525-(+AJ525*AI526)),IF(AND(AD525="Impacto",AD526="Probabilidad"),(AJ524-(+AJ524*AI526)),IF(AD526="Impacto",AJ525,""))),"")</f>
        <v/>
      </c>
      <c r="AK526" s="69" t="str">
        <f>IFERROR(IF(AND(AD525="Impacto",AD526="Impacto"),(AK525-(+AK525*AI526)),IF(AND(AD525="Probabilidad",AD526="Impacto"),(AK524-(+AK524*AI526)),IF(AD526="Probabilidad",AK525,""))),"")</f>
        <v/>
      </c>
      <c r="AL526" s="20"/>
      <c r="AM526" s="20"/>
      <c r="AN526" s="20"/>
      <c r="AO526" s="953"/>
      <c r="AP526" s="953"/>
      <c r="AQ526" s="969"/>
      <c r="AR526" s="953"/>
      <c r="AS526" s="953"/>
      <c r="AT526" s="969"/>
      <c r="AU526" s="969"/>
      <c r="AV526" s="969"/>
      <c r="AW526" s="847"/>
      <c r="AX526" s="960"/>
      <c r="AY526" s="960"/>
      <c r="AZ526" s="960"/>
      <c r="BA526" s="960"/>
      <c r="BB526" s="1047"/>
      <c r="BC526" s="960"/>
      <c r="BD526" s="960"/>
      <c r="BE526" s="1021"/>
      <c r="BF526" s="1021"/>
      <c r="BG526" s="1021"/>
      <c r="BH526" s="1021"/>
      <c r="BI526" s="1021"/>
      <c r="BJ526" s="960"/>
      <c r="BK526" s="960"/>
      <c r="BL526" s="1042"/>
    </row>
    <row r="527" spans="1:64" ht="66.75" customHeight="1" thickBot="1" x14ac:dyDescent="0.3">
      <c r="A527" s="1056"/>
      <c r="B527" s="1168"/>
      <c r="C527" s="1062"/>
      <c r="D527" s="1012" t="s">
        <v>840</v>
      </c>
      <c r="E527" s="945" t="s">
        <v>133</v>
      </c>
      <c r="F527" s="1015">
        <v>3</v>
      </c>
      <c r="G527" s="804" t="s">
        <v>1242</v>
      </c>
      <c r="H527" s="802" t="s">
        <v>98</v>
      </c>
      <c r="I527" s="1043" t="s">
        <v>1733</v>
      </c>
      <c r="J527" s="982" t="s">
        <v>16</v>
      </c>
      <c r="K527" s="985" t="str">
        <f>CONCATENATE(" *",[29]Árbol_G!C555," *",[29]Árbol_G!E555," *",[29]Árbol_G!G555)</f>
        <v xml:space="preserve"> * * *</v>
      </c>
      <c r="L527" s="851" t="s">
        <v>1734</v>
      </c>
      <c r="M527" s="851" t="s">
        <v>942</v>
      </c>
      <c r="N527" s="804"/>
      <c r="O527" s="970"/>
      <c r="P527" s="802" t="s">
        <v>72</v>
      </c>
      <c r="Q527" s="954">
        <f>IF(P527="Muy Alta",100%,IF(P527="Alta",80%,IF(P527="Media",60%,IF(P527="Baja",40%,IF(P527="Muy Baja",20%,"")))))</f>
        <v>0.8</v>
      </c>
      <c r="R527" s="802" t="s">
        <v>74</v>
      </c>
      <c r="S527" s="954">
        <f>IF(R527="Catastrófico",100%,IF(R527="Mayor",80%,IF(R527="Moderado",60%,IF(R527="Menor",40%,IF(R527="Leve",20%,"")))))</f>
        <v>0.2</v>
      </c>
      <c r="T527" s="802" t="s">
        <v>10</v>
      </c>
      <c r="U527" s="954">
        <f>IF(T527="Catastrófico",100%,IF(T527="Mayor",80%,IF(T527="Moderado",60%,IF(T527="Menor",40%,IF(T527="Leve",20%,"")))))</f>
        <v>0.6</v>
      </c>
      <c r="V527" s="957" t="str">
        <f>IF(W527=100%,"Catastrófico",IF(W527=80%,"Mayor",IF(W527=60%,"Moderado",IF(W527=40%,"Menor",IF(W527=20%,"Leve","")))))</f>
        <v>Moderado</v>
      </c>
      <c r="W527" s="954">
        <f>IF(AND(S527="",U527=""),"",MAX(S527,U527))</f>
        <v>0.6</v>
      </c>
      <c r="X527" s="954" t="str">
        <f>CONCATENATE(P527,V527)</f>
        <v>AltaModerado</v>
      </c>
      <c r="Y527" s="967" t="str">
        <f>IF(X527="Muy AltaLeve","Alto",IF(X527="Muy AltaMenor","Alto",IF(X527="Muy AltaModerado","Alto",IF(X527="Muy AltaMayor","Alto",IF(X527="Muy AltaCatastrófico","Extremo",IF(X527="AltaLeve","Moderado",IF(X527="AltaMenor","Moderado",IF(X527="AltaModerado","Alto",IF(X527="AltaMayor","Alto",IF(X527="AltaCatastrófico","Extremo",IF(X527="MediaLeve","Moderado",IF(X527="MediaMenor","Moderado",IF(X527="MediaModerado","Moderado",IF(X527="MediaMayor","Alto",IF(X527="MediaCatastrófico","Extremo",IF(X527="BajaLeve","Bajo",IF(X527="BajaMenor","Moderado",IF(X527="BajaModerado","Moderado",IF(X527="BajaMayor","Alto",IF(X527="BajaCatastrófico","Extremo",IF(X527="Muy BajaLeve","Bajo",IF(X527="Muy BajaMenor","Bajo",IF(X527="Muy BajaModerado","Moderado",IF(X527="Muy BajaMayor","Alto",IF(X527="Muy BajaCatastrófico","Extremo","")))))))))))))))))))))))))</f>
        <v>Alto</v>
      </c>
      <c r="Z527" s="58">
        <v>1</v>
      </c>
      <c r="AA527" s="385" t="s">
        <v>1735</v>
      </c>
      <c r="AB527" s="381" t="s">
        <v>170</v>
      </c>
      <c r="AC527" s="385" t="s">
        <v>1736</v>
      </c>
      <c r="AD527" s="382" t="str">
        <f t="shared" si="52"/>
        <v>Probabilidad</v>
      </c>
      <c r="AE527" s="381" t="s">
        <v>75</v>
      </c>
      <c r="AF527" s="301">
        <f t="shared" si="53"/>
        <v>0.15</v>
      </c>
      <c r="AG527" s="381" t="s">
        <v>77</v>
      </c>
      <c r="AH527" s="301">
        <f t="shared" si="54"/>
        <v>0.15</v>
      </c>
      <c r="AI527" s="300">
        <f t="shared" si="55"/>
        <v>0.3</v>
      </c>
      <c r="AJ527" s="59">
        <f>IFERROR(IF(AD527="Probabilidad",(Q527-(+Q527*AI527)),IF(AD527="Impacto",Q527,"")),"")</f>
        <v>0.56000000000000005</v>
      </c>
      <c r="AK527" s="59">
        <f>IFERROR(IF(AD527="Impacto",(W527-(+W527*AI527)),IF(AD527="Probabilidad",W527,"")),"")</f>
        <v>0.6</v>
      </c>
      <c r="AL527" s="10" t="s">
        <v>66</v>
      </c>
      <c r="AM527" s="10" t="s">
        <v>67</v>
      </c>
      <c r="AN527" s="10" t="s">
        <v>80</v>
      </c>
      <c r="AO527" s="951">
        <f>Q527</f>
        <v>0.8</v>
      </c>
      <c r="AP527" s="951">
        <f>IF(AJ527="","",MIN(AJ527:AJ532))</f>
        <v>0.23520000000000002</v>
      </c>
      <c r="AQ527" s="967" t="str">
        <f>IFERROR(IF(AP527="","",IF(AP527&lt;=0.2,"Muy Baja",IF(AP527&lt;=0.4,"Baja",IF(AP527&lt;=0.6,"Media",IF(AP527&lt;=0.8,"Alta","Muy Alta"))))),"")</f>
        <v>Baja</v>
      </c>
      <c r="AR527" s="951">
        <f>W527</f>
        <v>0.6</v>
      </c>
      <c r="AS527" s="951">
        <f>IF(AK527="","",MIN(AK527:AK532))</f>
        <v>0.44999999999999996</v>
      </c>
      <c r="AT527" s="967" t="str">
        <f>IFERROR(IF(AS527="","",IF(AS527&lt;=0.2,"Leve",IF(AS527&lt;=0.4,"Menor",IF(AS527&lt;=0.6,"Moderado",IF(AS527&lt;=0.8,"Mayor","Catastrófico"))))),"")</f>
        <v>Moderado</v>
      </c>
      <c r="AU527" s="967" t="str">
        <f>Y527</f>
        <v>Alto</v>
      </c>
      <c r="AV527" s="967" t="str">
        <f>IFERROR(IF(OR(AND(AQ527="Muy Baja",AT527="Leve"),AND(AQ527="Muy Baja",AT527="Menor"),AND(AQ527="Baja",AT527="Leve")),"Bajo",IF(OR(AND(AQ527="Muy baja",AT527="Moderado"),AND(AQ527="Baja",AT527="Menor"),AND(AQ527="Baja",AT527="Moderado"),AND(AQ527="Media",AT527="Leve"),AND(AQ527="Media",AT527="Menor"),AND(AQ527="Media",AT527="Moderado"),AND(AQ527="Alta",AT527="Leve"),AND(AQ527="Alta",AT527="Menor")),"Moderado",IF(OR(AND(AQ527="Muy Baja",AT527="Mayor"),AND(AQ527="Baja",AT527="Mayor"),AND(AQ527="Media",AT527="Mayor"),AND(AQ527="Alta",AT527="Moderado"),AND(AQ527="Alta",AT527="Mayor"),AND(AQ527="Muy Alta",AT527="Leve"),AND(AQ527="Muy Alta",AT527="Menor"),AND(AQ527="Muy Alta",AT527="Moderado"),AND(AQ527="Muy Alta",AT527="Mayor")),"Alto",IF(OR(AND(AQ527="Muy Baja",AT527="Catastrófico"),AND(AQ527="Baja",AT527="Catastrófico"),AND(AQ527="Media",AT527="Catastrófico"),AND(AQ527="Alta",AT527="Catastrófico"),AND(AQ527="Muy Alta",AT527="Catastrófico")),"Extremo","")))),"")</f>
        <v>Moderado</v>
      </c>
      <c r="AW527" s="802" t="s">
        <v>167</v>
      </c>
      <c r="AX527" s="804" t="s">
        <v>1737</v>
      </c>
      <c r="AY527" s="851" t="s">
        <v>1243</v>
      </c>
      <c r="AZ527" s="1034" t="s">
        <v>664</v>
      </c>
      <c r="BA527" s="1034" t="s">
        <v>1239</v>
      </c>
      <c r="BB527" s="1235">
        <v>45291</v>
      </c>
      <c r="BC527" s="855"/>
      <c r="BD527" s="855"/>
      <c r="BE527" s="1039"/>
      <c r="BF527" s="1039"/>
      <c r="BG527" s="1039"/>
      <c r="BH527" s="1039"/>
      <c r="BI527" s="1039"/>
      <c r="BJ527" s="855"/>
      <c r="BK527" s="855"/>
      <c r="BL527" s="1040"/>
    </row>
    <row r="528" spans="1:64" ht="105.75" thickBot="1" x14ac:dyDescent="0.3">
      <c r="A528" s="1056"/>
      <c r="B528" s="1168"/>
      <c r="C528" s="1062"/>
      <c r="D528" s="1013"/>
      <c r="E528" s="946"/>
      <c r="F528" s="1016"/>
      <c r="G528" s="805"/>
      <c r="H528" s="803"/>
      <c r="I528" s="1044"/>
      <c r="J528" s="983"/>
      <c r="K528" s="986"/>
      <c r="L528" s="852"/>
      <c r="M528" s="852"/>
      <c r="N528" s="805"/>
      <c r="O528" s="971"/>
      <c r="P528" s="803"/>
      <c r="Q528" s="955"/>
      <c r="R528" s="803"/>
      <c r="S528" s="955"/>
      <c r="T528" s="803"/>
      <c r="U528" s="955"/>
      <c r="V528" s="958"/>
      <c r="W528" s="955"/>
      <c r="X528" s="955"/>
      <c r="Y528" s="968"/>
      <c r="Z528" s="68">
        <v>2</v>
      </c>
      <c r="AA528" s="385" t="s">
        <v>1200</v>
      </c>
      <c r="AB528" s="383" t="s">
        <v>170</v>
      </c>
      <c r="AC528" s="385" t="s">
        <v>1244</v>
      </c>
      <c r="AD528" s="384" t="str">
        <f t="shared" si="52"/>
        <v>Probabilidad</v>
      </c>
      <c r="AE528" s="383" t="s">
        <v>64</v>
      </c>
      <c r="AF528" s="302">
        <f t="shared" si="53"/>
        <v>0.25</v>
      </c>
      <c r="AG528" s="383" t="s">
        <v>77</v>
      </c>
      <c r="AH528" s="302">
        <f t="shared" si="54"/>
        <v>0.15</v>
      </c>
      <c r="AI528" s="315">
        <f t="shared" si="55"/>
        <v>0.4</v>
      </c>
      <c r="AJ528" s="69">
        <f>IFERROR(IF(AND(AD527="Probabilidad",AD528="Probabilidad"),(AJ527-(+AJ527*AI528)),IF(AD528="Probabilidad",(Q527-(+Q527*AI528)),IF(AD528="Impacto",AJ527,""))),"")</f>
        <v>0.33600000000000002</v>
      </c>
      <c r="AK528" s="69">
        <f>IFERROR(IF(AND(AD527="Impacto",AD528="Impacto"),(AK527-(+AK527*AI528)),IF(AD528="Impacto",(W527-(+W527*AI528)),IF(AD528="Probabilidad",AK527,""))),"")</f>
        <v>0.6</v>
      </c>
      <c r="AL528" s="10" t="s">
        <v>66</v>
      </c>
      <c r="AM528" s="10" t="s">
        <v>67</v>
      </c>
      <c r="AN528" s="10" t="s">
        <v>80</v>
      </c>
      <c r="AO528" s="952"/>
      <c r="AP528" s="952"/>
      <c r="AQ528" s="968"/>
      <c r="AR528" s="952"/>
      <c r="AS528" s="952"/>
      <c r="AT528" s="968"/>
      <c r="AU528" s="968"/>
      <c r="AV528" s="968"/>
      <c r="AW528" s="803"/>
      <c r="AX528" s="805"/>
      <c r="AY528" s="852"/>
      <c r="AZ528" s="1035"/>
      <c r="BA528" s="1035"/>
      <c r="BB528" s="1035"/>
      <c r="BC528" s="852"/>
      <c r="BD528" s="852"/>
      <c r="BE528" s="1020"/>
      <c r="BF528" s="1020"/>
      <c r="BG528" s="1020"/>
      <c r="BH528" s="1020"/>
      <c r="BI528" s="1020"/>
      <c r="BJ528" s="852"/>
      <c r="BK528" s="852"/>
      <c r="BL528" s="1041"/>
    </row>
    <row r="529" spans="1:64" ht="71.25" thickBot="1" x14ac:dyDescent="0.3">
      <c r="A529" s="1056"/>
      <c r="B529" s="1168"/>
      <c r="C529" s="1062"/>
      <c r="D529" s="1013"/>
      <c r="E529" s="946"/>
      <c r="F529" s="1016"/>
      <c r="G529" s="805"/>
      <c r="H529" s="803"/>
      <c r="I529" s="1044"/>
      <c r="J529" s="983"/>
      <c r="K529" s="986"/>
      <c r="L529" s="852"/>
      <c r="M529" s="852"/>
      <c r="N529" s="805"/>
      <c r="O529" s="971"/>
      <c r="P529" s="803"/>
      <c r="Q529" s="955"/>
      <c r="R529" s="803"/>
      <c r="S529" s="955"/>
      <c r="T529" s="803"/>
      <c r="U529" s="955"/>
      <c r="V529" s="958"/>
      <c r="W529" s="955"/>
      <c r="X529" s="955"/>
      <c r="Y529" s="968"/>
      <c r="Z529" s="68">
        <v>3</v>
      </c>
      <c r="AA529" s="385" t="s">
        <v>1245</v>
      </c>
      <c r="AB529" s="383" t="s">
        <v>170</v>
      </c>
      <c r="AC529" s="385" t="s">
        <v>1246</v>
      </c>
      <c r="AD529" s="384" t="str">
        <f t="shared" si="52"/>
        <v>Impacto</v>
      </c>
      <c r="AE529" s="383" t="s">
        <v>76</v>
      </c>
      <c r="AF529" s="302">
        <f t="shared" si="53"/>
        <v>0.1</v>
      </c>
      <c r="AG529" s="383" t="s">
        <v>77</v>
      </c>
      <c r="AH529" s="302">
        <f t="shared" si="54"/>
        <v>0.15</v>
      </c>
      <c r="AI529" s="315">
        <f t="shared" si="55"/>
        <v>0.25</v>
      </c>
      <c r="AJ529" s="69">
        <f>IFERROR(IF(AND(AD528="Probabilidad",AD529="Probabilidad"),(AJ528-(+AJ528*AI529)),IF(AND(AD528="Impacto",AD529="Probabilidad"),(AJ527-(+AJ527*AI529)),IF(AD529="Impacto",AJ528,""))),"")</f>
        <v>0.33600000000000002</v>
      </c>
      <c r="AK529" s="69">
        <f>IFERROR(IF(AND(AD528="Impacto",AD529="Impacto"),(AK528-(+AK528*AI529)),IF(AND(AD528="Probabilidad",AD529="Impacto"),(AK527-(+AK527*AI529)),IF(AD529="Probabilidad",AK528,""))),"")</f>
        <v>0.44999999999999996</v>
      </c>
      <c r="AL529" s="10" t="s">
        <v>66</v>
      </c>
      <c r="AM529" s="10" t="s">
        <v>67</v>
      </c>
      <c r="AN529" s="10" t="s">
        <v>80</v>
      </c>
      <c r="AO529" s="952"/>
      <c r="AP529" s="952"/>
      <c r="AQ529" s="968"/>
      <c r="AR529" s="952"/>
      <c r="AS529" s="952"/>
      <c r="AT529" s="968"/>
      <c r="AU529" s="968"/>
      <c r="AV529" s="968"/>
      <c r="AW529" s="803"/>
      <c r="AX529" s="805"/>
      <c r="AY529" s="852"/>
      <c r="AZ529" s="1035"/>
      <c r="BA529" s="1035"/>
      <c r="BB529" s="1035"/>
      <c r="BC529" s="852"/>
      <c r="BD529" s="852"/>
      <c r="BE529" s="1020"/>
      <c r="BF529" s="1020"/>
      <c r="BG529" s="1020"/>
      <c r="BH529" s="1020"/>
      <c r="BI529" s="1020"/>
      <c r="BJ529" s="852"/>
      <c r="BK529" s="852"/>
      <c r="BL529" s="1041"/>
    </row>
    <row r="530" spans="1:64" ht="105" x14ac:dyDescent="0.25">
      <c r="A530" s="1056"/>
      <c r="B530" s="1168"/>
      <c r="C530" s="1062"/>
      <c r="D530" s="1013"/>
      <c r="E530" s="946"/>
      <c r="F530" s="1016"/>
      <c r="G530" s="805"/>
      <c r="H530" s="803"/>
      <c r="I530" s="1044"/>
      <c r="J530" s="983"/>
      <c r="K530" s="986"/>
      <c r="L530" s="852"/>
      <c r="M530" s="852"/>
      <c r="N530" s="805"/>
      <c r="O530" s="971"/>
      <c r="P530" s="803"/>
      <c r="Q530" s="955"/>
      <c r="R530" s="803"/>
      <c r="S530" s="955"/>
      <c r="T530" s="803"/>
      <c r="U530" s="955"/>
      <c r="V530" s="958"/>
      <c r="W530" s="955"/>
      <c r="X530" s="955"/>
      <c r="Y530" s="968"/>
      <c r="Z530" s="68">
        <v>4</v>
      </c>
      <c r="AA530" s="298" t="s">
        <v>915</v>
      </c>
      <c r="AB530" s="383" t="s">
        <v>165</v>
      </c>
      <c r="AC530" s="298" t="s">
        <v>851</v>
      </c>
      <c r="AD530" s="384" t="str">
        <f t="shared" si="52"/>
        <v>Probabilidad</v>
      </c>
      <c r="AE530" s="383" t="s">
        <v>75</v>
      </c>
      <c r="AF530" s="302">
        <f t="shared" si="53"/>
        <v>0.15</v>
      </c>
      <c r="AG530" s="383" t="s">
        <v>77</v>
      </c>
      <c r="AH530" s="302">
        <f t="shared" si="54"/>
        <v>0.15</v>
      </c>
      <c r="AI530" s="315">
        <f t="shared" si="55"/>
        <v>0.3</v>
      </c>
      <c r="AJ530" s="69">
        <f>IFERROR(IF(AND(AD529="Probabilidad",AD530="Probabilidad"),(AJ529-(+AJ529*AI530)),IF(AND(AD529="Impacto",AD530="Probabilidad"),(AJ528-(+AJ528*AI530)),IF(AD530="Impacto",AJ529,""))),"")</f>
        <v>0.23520000000000002</v>
      </c>
      <c r="AK530" s="69">
        <f>IFERROR(IF(AND(AD529="Impacto",AD530="Impacto"),(AK529-(+AK529*AI530)),IF(AND(AD529="Probabilidad",AD530="Impacto"),(AK528-(+AK528*AI530)),IF(AD530="Probabilidad",AK529,""))),"")</f>
        <v>0.44999999999999996</v>
      </c>
      <c r="AL530" s="10" t="s">
        <v>66</v>
      </c>
      <c r="AM530" s="10" t="s">
        <v>67</v>
      </c>
      <c r="AN530" s="10" t="s">
        <v>80</v>
      </c>
      <c r="AO530" s="952"/>
      <c r="AP530" s="952"/>
      <c r="AQ530" s="968"/>
      <c r="AR530" s="952"/>
      <c r="AS530" s="952"/>
      <c r="AT530" s="968"/>
      <c r="AU530" s="968"/>
      <c r="AV530" s="968"/>
      <c r="AW530" s="803"/>
      <c r="AX530" s="805"/>
      <c r="AY530" s="852"/>
      <c r="AZ530" s="1035"/>
      <c r="BA530" s="1035"/>
      <c r="BB530" s="1035"/>
      <c r="BC530" s="852"/>
      <c r="BD530" s="852"/>
      <c r="BE530" s="1020"/>
      <c r="BF530" s="1020"/>
      <c r="BG530" s="1020"/>
      <c r="BH530" s="1020"/>
      <c r="BI530" s="1020"/>
      <c r="BJ530" s="852"/>
      <c r="BK530" s="852"/>
      <c r="BL530" s="1041"/>
    </row>
    <row r="531" spans="1:64" x14ac:dyDescent="0.25">
      <c r="A531" s="1056"/>
      <c r="B531" s="1168"/>
      <c r="C531" s="1062"/>
      <c r="D531" s="1013"/>
      <c r="E531" s="946"/>
      <c r="F531" s="1016"/>
      <c r="G531" s="805"/>
      <c r="H531" s="803"/>
      <c r="I531" s="1044"/>
      <c r="J531" s="983"/>
      <c r="K531" s="986"/>
      <c r="L531" s="852"/>
      <c r="M531" s="852"/>
      <c r="N531" s="805"/>
      <c r="O531" s="971"/>
      <c r="P531" s="803"/>
      <c r="Q531" s="955"/>
      <c r="R531" s="803"/>
      <c r="S531" s="955"/>
      <c r="T531" s="803"/>
      <c r="U531" s="955"/>
      <c r="V531" s="958"/>
      <c r="W531" s="955"/>
      <c r="X531" s="955"/>
      <c r="Y531" s="968"/>
      <c r="Z531" s="68">
        <v>5</v>
      </c>
      <c r="AA531" s="385"/>
      <c r="AB531" s="383"/>
      <c r="AC531" s="386"/>
      <c r="AD531" s="384" t="str">
        <f t="shared" si="52"/>
        <v/>
      </c>
      <c r="AE531" s="383"/>
      <c r="AF531" s="302" t="str">
        <f t="shared" si="53"/>
        <v/>
      </c>
      <c r="AG531" s="383"/>
      <c r="AH531" s="302" t="str">
        <f t="shared" si="54"/>
        <v/>
      </c>
      <c r="AI531" s="315" t="str">
        <f t="shared" si="55"/>
        <v/>
      </c>
      <c r="AJ531" s="69" t="str">
        <f>IFERROR(IF(AND(AD530="Probabilidad",AD531="Probabilidad"),(AJ530-(+AJ530*AI531)),IF(AND(AD530="Impacto",AD531="Probabilidad"),(AJ529-(+AJ529*AI531)),IF(AD531="Impacto",AJ530,""))),"")</f>
        <v/>
      </c>
      <c r="AK531" s="69" t="str">
        <f>IFERROR(IF(AND(AD530="Impacto",AD531="Impacto"),(AK530-(+AK530*AI531)),IF(AND(AD530="Probabilidad",AD531="Impacto"),(AK529-(+AK529*AI531)),IF(AD531="Probabilidad",AK530,""))),"")</f>
        <v/>
      </c>
      <c r="AL531" s="19"/>
      <c r="AM531" s="19"/>
      <c r="AN531" s="19"/>
      <c r="AO531" s="952"/>
      <c r="AP531" s="952"/>
      <c r="AQ531" s="968"/>
      <c r="AR531" s="952"/>
      <c r="AS531" s="952"/>
      <c r="AT531" s="968"/>
      <c r="AU531" s="968"/>
      <c r="AV531" s="968"/>
      <c r="AW531" s="803"/>
      <c r="AX531" s="805"/>
      <c r="AY531" s="852"/>
      <c r="AZ531" s="1035"/>
      <c r="BA531" s="1035"/>
      <c r="BB531" s="1035"/>
      <c r="BC531" s="852"/>
      <c r="BD531" s="852"/>
      <c r="BE531" s="1020"/>
      <c r="BF531" s="1020"/>
      <c r="BG531" s="1020"/>
      <c r="BH531" s="1020"/>
      <c r="BI531" s="1020"/>
      <c r="BJ531" s="852"/>
      <c r="BK531" s="852"/>
      <c r="BL531" s="1041"/>
    </row>
    <row r="532" spans="1:64" ht="15.75" thickBot="1" x14ac:dyDescent="0.3">
      <c r="A532" s="1056"/>
      <c r="B532" s="1168"/>
      <c r="C532" s="1062"/>
      <c r="D532" s="1014"/>
      <c r="E532" s="947"/>
      <c r="F532" s="1017"/>
      <c r="G532" s="806"/>
      <c r="H532" s="847"/>
      <c r="I532" s="1045"/>
      <c r="J532" s="984"/>
      <c r="K532" s="987"/>
      <c r="L532" s="960"/>
      <c r="M532" s="960"/>
      <c r="N532" s="806"/>
      <c r="O532" s="972"/>
      <c r="P532" s="847"/>
      <c r="Q532" s="956"/>
      <c r="R532" s="847"/>
      <c r="S532" s="956"/>
      <c r="T532" s="847"/>
      <c r="U532" s="956"/>
      <c r="V532" s="959"/>
      <c r="W532" s="956"/>
      <c r="X532" s="956"/>
      <c r="Y532" s="969"/>
      <c r="Z532" s="60">
        <v>6</v>
      </c>
      <c r="AA532" s="387"/>
      <c r="AB532" s="388"/>
      <c r="AC532" s="387"/>
      <c r="AD532" s="391" t="str">
        <f t="shared" si="52"/>
        <v/>
      </c>
      <c r="AE532" s="388"/>
      <c r="AF532" s="303" t="str">
        <f t="shared" si="53"/>
        <v/>
      </c>
      <c r="AG532" s="388"/>
      <c r="AH532" s="303" t="str">
        <f t="shared" si="54"/>
        <v/>
      </c>
      <c r="AI532" s="61" t="str">
        <f t="shared" si="55"/>
        <v/>
      </c>
      <c r="AJ532" s="69" t="str">
        <f>IFERROR(IF(AND(AD531="Probabilidad",AD532="Probabilidad"),(AJ531-(+AJ531*AI532)),IF(AND(AD531="Impacto",AD532="Probabilidad"),(AJ530-(+AJ530*AI532)),IF(AD532="Impacto",AJ531,""))),"")</f>
        <v/>
      </c>
      <c r="AK532" s="69" t="str">
        <f>IFERROR(IF(AND(AD531="Impacto",AD532="Impacto"),(AK531-(+AK531*AI532)),IF(AND(AD531="Probabilidad",AD532="Impacto"),(AK530-(+AK530*AI532)),IF(AD532="Probabilidad",AK531,""))),"")</f>
        <v/>
      </c>
      <c r="AL532" s="20"/>
      <c r="AM532" s="20"/>
      <c r="AN532" s="20"/>
      <c r="AO532" s="953"/>
      <c r="AP532" s="953"/>
      <c r="AQ532" s="969"/>
      <c r="AR532" s="953"/>
      <c r="AS532" s="953"/>
      <c r="AT532" s="969"/>
      <c r="AU532" s="969"/>
      <c r="AV532" s="969"/>
      <c r="AW532" s="847"/>
      <c r="AX532" s="806"/>
      <c r="AY532" s="960"/>
      <c r="AZ532" s="1036"/>
      <c r="BA532" s="1036"/>
      <c r="BB532" s="1036"/>
      <c r="BC532" s="960"/>
      <c r="BD532" s="960"/>
      <c r="BE532" s="1021"/>
      <c r="BF532" s="1021"/>
      <c r="BG532" s="1021"/>
      <c r="BH532" s="1021"/>
      <c r="BI532" s="1021"/>
      <c r="BJ532" s="960"/>
      <c r="BK532" s="960"/>
      <c r="BL532" s="1042"/>
    </row>
    <row r="533" spans="1:64" ht="64.5" customHeight="1" thickBot="1" x14ac:dyDescent="0.3">
      <c r="A533" s="1056"/>
      <c r="B533" s="1168"/>
      <c r="C533" s="1062"/>
      <c r="D533" s="1012" t="s">
        <v>840</v>
      </c>
      <c r="E533" s="945" t="s">
        <v>133</v>
      </c>
      <c r="F533" s="1015">
        <v>4</v>
      </c>
      <c r="G533" s="804" t="s">
        <v>1242</v>
      </c>
      <c r="H533" s="802" t="s">
        <v>99</v>
      </c>
      <c r="I533" s="1043" t="s">
        <v>1253</v>
      </c>
      <c r="J533" s="982" t="s">
        <v>16</v>
      </c>
      <c r="K533" s="985" t="str">
        <f>CONCATENATE(" *",[29]Árbol_G!C572," *",[29]Árbol_G!E572," *",[29]Árbol_G!G572)</f>
        <v xml:space="preserve"> * * *</v>
      </c>
      <c r="L533" s="851" t="s">
        <v>1247</v>
      </c>
      <c r="M533" s="851" t="s">
        <v>946</v>
      </c>
      <c r="N533" s="804"/>
      <c r="O533" s="1049"/>
      <c r="P533" s="802" t="s">
        <v>72</v>
      </c>
      <c r="Q533" s="954">
        <f>IF(P533="Muy Alta",100%,IF(P533="Alta",80%,IF(P533="Media",60%,IF(P533="Baja",40%,IF(P533="Muy Baja",20%,"")))))</f>
        <v>0.8</v>
      </c>
      <c r="R533" s="802" t="s">
        <v>74</v>
      </c>
      <c r="S533" s="954">
        <f>IF(R533="Catastrófico",100%,IF(R533="Mayor",80%,IF(R533="Moderado",60%,IF(R533="Menor",40%,IF(R533="Leve",20%,"")))))</f>
        <v>0.2</v>
      </c>
      <c r="T533" s="802" t="s">
        <v>9</v>
      </c>
      <c r="U533" s="954">
        <f>IF(T533="Catastrófico",100%,IF(T533="Mayor",80%,IF(T533="Moderado",60%,IF(T533="Menor",40%,IF(T533="Leve",20%,"")))))</f>
        <v>0.4</v>
      </c>
      <c r="V533" s="957" t="str">
        <f>IF(W533=100%,"Catastrófico",IF(W533=80%,"Mayor",IF(W533=60%,"Moderado",IF(W533=40%,"Menor",IF(W533=20%,"Leve","")))))</f>
        <v>Menor</v>
      </c>
      <c r="W533" s="954">
        <f>IF(AND(S533="",U533=""),"",MAX(S533,U533))</f>
        <v>0.4</v>
      </c>
      <c r="X533" s="954" t="str">
        <f>CONCATENATE(P533,V533)</f>
        <v>AltaMenor</v>
      </c>
      <c r="Y533" s="967" t="str">
        <f>IF(X533="Muy AltaLeve","Alto",IF(X533="Muy AltaMenor","Alto",IF(X533="Muy AltaModerado","Alto",IF(X533="Muy AltaMayor","Alto",IF(X533="Muy AltaCatastrófico","Extremo",IF(X533="AltaLeve","Moderado",IF(X533="AltaMenor","Moderado",IF(X533="AltaModerado","Alto",IF(X533="AltaMayor","Alto",IF(X533="AltaCatastrófico","Extremo",IF(X533="MediaLeve","Moderado",IF(X533="MediaMenor","Moderado",IF(X533="MediaModerado","Moderado",IF(X533="MediaMayor","Alto",IF(X533="MediaCatastrófico","Extremo",IF(X533="BajaLeve","Bajo",IF(X533="BajaMenor","Moderado",IF(X533="BajaModerado","Moderado",IF(X533="BajaMayor","Alto",IF(X533="BajaCatastrófico","Extremo",IF(X533="Muy BajaLeve","Bajo",IF(X533="Muy BajaMenor","Bajo",IF(X533="Muy BajaModerado","Moderado",IF(X533="Muy BajaMayor","Alto",IF(X533="Muy BajaCatastrófico","Extremo","")))))))))))))))))))))))))</f>
        <v>Moderado</v>
      </c>
      <c r="Z533" s="58">
        <v>1</v>
      </c>
      <c r="AA533" s="385" t="s">
        <v>1203</v>
      </c>
      <c r="AB533" s="381"/>
      <c r="AC533" s="385" t="s">
        <v>847</v>
      </c>
      <c r="AD533" s="382" t="str">
        <f t="shared" si="52"/>
        <v>Probabilidad</v>
      </c>
      <c r="AE533" s="381" t="s">
        <v>75</v>
      </c>
      <c r="AF533" s="301">
        <f t="shared" si="53"/>
        <v>0.15</v>
      </c>
      <c r="AG533" s="381" t="s">
        <v>77</v>
      </c>
      <c r="AH533" s="301">
        <f t="shared" si="54"/>
        <v>0.15</v>
      </c>
      <c r="AI533" s="300">
        <f t="shared" si="55"/>
        <v>0.3</v>
      </c>
      <c r="AJ533" s="59">
        <f>IFERROR(IF(AD533="Probabilidad",(Q533-(+Q533*AI533)),IF(AD533="Impacto",Q533,"")),"")</f>
        <v>0.56000000000000005</v>
      </c>
      <c r="AK533" s="59">
        <f>IFERROR(IF(AD533="Impacto",(W533-(+W533*AI533)),IF(AD533="Probabilidad",W533,"")),"")</f>
        <v>0.4</v>
      </c>
      <c r="AL533" s="10" t="s">
        <v>66</v>
      </c>
      <c r="AM533" s="10" t="s">
        <v>67</v>
      </c>
      <c r="AN533" s="10" t="s">
        <v>80</v>
      </c>
      <c r="AO533" s="951">
        <f>Q533</f>
        <v>0.8</v>
      </c>
      <c r="AP533" s="951">
        <f>IF(AJ533="","",MIN(AJ533:AJ538))</f>
        <v>0.39200000000000002</v>
      </c>
      <c r="AQ533" s="967" t="str">
        <f>IFERROR(IF(AP533="","",IF(AP533&lt;=0.2,"Muy Baja",IF(AP533&lt;=0.4,"Baja",IF(AP533&lt;=0.6,"Media",IF(AP533&lt;=0.8,"Alta","Muy Alta"))))),"")</f>
        <v>Baja</v>
      </c>
      <c r="AR533" s="951">
        <f>W533</f>
        <v>0.4</v>
      </c>
      <c r="AS533" s="951">
        <f>IF(AK533="","",MIN(AK533:AK538))</f>
        <v>0.4</v>
      </c>
      <c r="AT533" s="967" t="str">
        <f>IFERROR(IF(AS533="","",IF(AS533&lt;=0.2,"Leve",IF(AS533&lt;=0.4,"Menor",IF(AS533&lt;=0.6,"Moderado",IF(AS533&lt;=0.8,"Mayor","Catastrófico"))))),"")</f>
        <v>Menor</v>
      </c>
      <c r="AU533" s="967" t="str">
        <f>Y533</f>
        <v>Moderado</v>
      </c>
      <c r="AV533" s="967" t="str">
        <f>IFERROR(IF(OR(AND(AQ533="Muy Baja",AT533="Leve"),AND(AQ533="Muy Baja",AT533="Menor"),AND(AQ533="Baja",AT533="Leve")),"Bajo",IF(OR(AND(AQ533="Muy baja",AT533="Moderado"),AND(AQ533="Baja",AT533="Menor"),AND(AQ533="Baja",AT533="Moderado"),AND(AQ533="Media",AT533="Leve"),AND(AQ533="Media",AT533="Menor"),AND(AQ533="Media",AT533="Moderado"),AND(AQ533="Alta",AT533="Leve"),AND(AQ533="Alta",AT533="Menor")),"Moderado",IF(OR(AND(AQ533="Muy Baja",AT533="Mayor"),AND(AQ533="Baja",AT533="Mayor"),AND(AQ533="Media",AT533="Mayor"),AND(AQ533="Alta",AT533="Moderado"),AND(AQ533="Alta",AT533="Mayor"),AND(AQ533="Muy Alta",AT533="Leve"),AND(AQ533="Muy Alta",AT533="Menor"),AND(AQ533="Muy Alta",AT533="Moderado"),AND(AQ533="Muy Alta",AT533="Mayor")),"Alto",IF(OR(AND(AQ533="Muy Baja",AT533="Catastrófico"),AND(AQ533="Baja",AT533="Catastrófico"),AND(AQ533="Media",AT533="Catastrófico"),AND(AQ533="Alta",AT533="Catastrófico"),AND(AQ533="Muy Alta",AT533="Catastrófico")),"Extremo","")))),"")</f>
        <v>Moderado</v>
      </c>
      <c r="AW533" s="802" t="s">
        <v>167</v>
      </c>
      <c r="AX533" s="804" t="s">
        <v>1248</v>
      </c>
      <c r="AY533" s="851" t="s">
        <v>1238</v>
      </c>
      <c r="AZ533" s="1034" t="s">
        <v>664</v>
      </c>
      <c r="BA533" s="1034" t="s">
        <v>1239</v>
      </c>
      <c r="BB533" s="1235">
        <v>45291</v>
      </c>
      <c r="BC533" s="855"/>
      <c r="BD533" s="855"/>
      <c r="BE533" s="1039"/>
      <c r="BF533" s="1039"/>
      <c r="BG533" s="1039"/>
      <c r="BH533" s="1039"/>
      <c r="BI533" s="1039"/>
      <c r="BJ533" s="855"/>
      <c r="BK533" s="855"/>
      <c r="BL533" s="1040"/>
    </row>
    <row r="534" spans="1:64" ht="111" customHeight="1" x14ac:dyDescent="0.25">
      <c r="A534" s="1056"/>
      <c r="B534" s="1168"/>
      <c r="C534" s="1062"/>
      <c r="D534" s="1013"/>
      <c r="E534" s="946"/>
      <c r="F534" s="1016"/>
      <c r="G534" s="805"/>
      <c r="H534" s="803"/>
      <c r="I534" s="1044"/>
      <c r="J534" s="983"/>
      <c r="K534" s="986"/>
      <c r="L534" s="852"/>
      <c r="M534" s="852"/>
      <c r="N534" s="805"/>
      <c r="O534" s="1050"/>
      <c r="P534" s="803"/>
      <c r="Q534" s="955"/>
      <c r="R534" s="803"/>
      <c r="S534" s="955"/>
      <c r="T534" s="803"/>
      <c r="U534" s="955"/>
      <c r="V534" s="958"/>
      <c r="W534" s="955"/>
      <c r="X534" s="955"/>
      <c r="Y534" s="968"/>
      <c r="Z534" s="68">
        <v>2</v>
      </c>
      <c r="AA534" s="298" t="s">
        <v>915</v>
      </c>
      <c r="AB534" s="383"/>
      <c r="AC534" s="298" t="s">
        <v>851</v>
      </c>
      <c r="AD534" s="384" t="str">
        <f t="shared" si="52"/>
        <v>Probabilidad</v>
      </c>
      <c r="AE534" s="383" t="s">
        <v>75</v>
      </c>
      <c r="AF534" s="302">
        <f t="shared" si="53"/>
        <v>0.15</v>
      </c>
      <c r="AG534" s="383" t="s">
        <v>77</v>
      </c>
      <c r="AH534" s="302">
        <f t="shared" si="54"/>
        <v>0.15</v>
      </c>
      <c r="AI534" s="315">
        <f t="shared" si="55"/>
        <v>0.3</v>
      </c>
      <c r="AJ534" s="69">
        <f>IFERROR(IF(AND(AD533="Probabilidad",AD534="Probabilidad"),(AJ533-(+AJ533*AI534)),IF(AD534="Probabilidad",(Q533-(+Q533*AI534)),IF(AD534="Impacto",AJ533,""))),"")</f>
        <v>0.39200000000000002</v>
      </c>
      <c r="AK534" s="69">
        <f>IFERROR(IF(AND(AD533="Impacto",AD534="Impacto"),(AK533-(+AK533*AI534)),IF(AD534="Impacto",(W533-(+W533*AI534)),IF(AD534="Probabilidad",AK533,""))),"")</f>
        <v>0.4</v>
      </c>
      <c r="AL534" s="10" t="s">
        <v>66</v>
      </c>
      <c r="AM534" s="10" t="s">
        <v>67</v>
      </c>
      <c r="AN534" s="10" t="s">
        <v>80</v>
      </c>
      <c r="AO534" s="952"/>
      <c r="AP534" s="952"/>
      <c r="AQ534" s="968"/>
      <c r="AR534" s="952"/>
      <c r="AS534" s="952"/>
      <c r="AT534" s="968"/>
      <c r="AU534" s="968"/>
      <c r="AV534" s="968"/>
      <c r="AW534" s="803"/>
      <c r="AX534" s="805"/>
      <c r="AY534" s="852"/>
      <c r="AZ534" s="1035"/>
      <c r="BA534" s="1035"/>
      <c r="BB534" s="1035"/>
      <c r="BC534" s="852"/>
      <c r="BD534" s="852"/>
      <c r="BE534" s="1020"/>
      <c r="BF534" s="1020"/>
      <c r="BG534" s="1020"/>
      <c r="BH534" s="1020"/>
      <c r="BI534" s="1020"/>
      <c r="BJ534" s="852"/>
      <c r="BK534" s="852"/>
      <c r="BL534" s="1041"/>
    </row>
    <row r="535" spans="1:64" x14ac:dyDescent="0.25">
      <c r="A535" s="1056"/>
      <c r="B535" s="1168"/>
      <c r="C535" s="1062"/>
      <c r="D535" s="1013"/>
      <c r="E535" s="946"/>
      <c r="F535" s="1016"/>
      <c r="G535" s="805"/>
      <c r="H535" s="803"/>
      <c r="I535" s="1044"/>
      <c r="J535" s="983"/>
      <c r="K535" s="986"/>
      <c r="L535" s="852"/>
      <c r="M535" s="852"/>
      <c r="N535" s="805"/>
      <c r="O535" s="1050"/>
      <c r="P535" s="803"/>
      <c r="Q535" s="955"/>
      <c r="R535" s="803"/>
      <c r="S535" s="955"/>
      <c r="T535" s="803"/>
      <c r="U535" s="955"/>
      <c r="V535" s="958"/>
      <c r="W535" s="955"/>
      <c r="X535" s="955"/>
      <c r="Y535" s="968"/>
      <c r="Z535" s="68">
        <v>3</v>
      </c>
      <c r="AA535" s="385"/>
      <c r="AB535" s="383"/>
      <c r="AC535" s="385"/>
      <c r="AD535" s="384" t="str">
        <f t="shared" si="52"/>
        <v/>
      </c>
      <c r="AE535" s="383"/>
      <c r="AF535" s="302" t="str">
        <f t="shared" si="53"/>
        <v/>
      </c>
      <c r="AG535" s="383"/>
      <c r="AH535" s="302" t="str">
        <f t="shared" si="54"/>
        <v/>
      </c>
      <c r="AI535" s="315" t="str">
        <f t="shared" si="55"/>
        <v/>
      </c>
      <c r="AJ535" s="69" t="str">
        <f>IFERROR(IF(AND(AD534="Probabilidad",AD535="Probabilidad"),(AJ534-(+AJ534*AI535)),IF(AND(AD534="Impacto",AD535="Probabilidad"),(AJ533-(+AJ533*AI535)),IF(AD535="Impacto",AJ534,""))),"")</f>
        <v/>
      </c>
      <c r="AK535" s="69" t="str">
        <f>IFERROR(IF(AND(AD534="Impacto",AD535="Impacto"),(AK534-(+AK534*AI535)),IF(AND(AD534="Probabilidad",AD535="Impacto"),(AK533-(+AK533*AI535)),IF(AD535="Probabilidad",AK534,""))),"")</f>
        <v/>
      </c>
      <c r="AL535" s="19"/>
      <c r="AM535" s="19"/>
      <c r="AN535" s="19"/>
      <c r="AO535" s="952"/>
      <c r="AP535" s="952"/>
      <c r="AQ535" s="968"/>
      <c r="AR535" s="952"/>
      <c r="AS535" s="952"/>
      <c r="AT535" s="968"/>
      <c r="AU535" s="968"/>
      <c r="AV535" s="968"/>
      <c r="AW535" s="803"/>
      <c r="AX535" s="805"/>
      <c r="AY535" s="852"/>
      <c r="AZ535" s="1035"/>
      <c r="BA535" s="1035"/>
      <c r="BB535" s="1035"/>
      <c r="BC535" s="852"/>
      <c r="BD535" s="852"/>
      <c r="BE535" s="1020"/>
      <c r="BF535" s="1020"/>
      <c r="BG535" s="1020"/>
      <c r="BH535" s="1020"/>
      <c r="BI535" s="1020"/>
      <c r="BJ535" s="852"/>
      <c r="BK535" s="852"/>
      <c r="BL535" s="1041"/>
    </row>
    <row r="536" spans="1:64" x14ac:dyDescent="0.25">
      <c r="A536" s="1056"/>
      <c r="B536" s="1168"/>
      <c r="C536" s="1062"/>
      <c r="D536" s="1013"/>
      <c r="E536" s="946"/>
      <c r="F536" s="1016"/>
      <c r="G536" s="805"/>
      <c r="H536" s="803"/>
      <c r="I536" s="1044"/>
      <c r="J536" s="983"/>
      <c r="K536" s="986"/>
      <c r="L536" s="852"/>
      <c r="M536" s="852"/>
      <c r="N536" s="805"/>
      <c r="O536" s="1050"/>
      <c r="P536" s="803"/>
      <c r="Q536" s="955"/>
      <c r="R536" s="803"/>
      <c r="S536" s="955"/>
      <c r="T536" s="803"/>
      <c r="U536" s="955"/>
      <c r="V536" s="958"/>
      <c r="W536" s="955"/>
      <c r="X536" s="955"/>
      <c r="Y536" s="968"/>
      <c r="Z536" s="68">
        <v>4</v>
      </c>
      <c r="AA536" s="385"/>
      <c r="AB536" s="383"/>
      <c r="AC536" s="385"/>
      <c r="AD536" s="384" t="str">
        <f t="shared" si="52"/>
        <v/>
      </c>
      <c r="AE536" s="383"/>
      <c r="AF536" s="302" t="str">
        <f t="shared" si="53"/>
        <v/>
      </c>
      <c r="AG536" s="383"/>
      <c r="AH536" s="302" t="str">
        <f t="shared" si="54"/>
        <v/>
      </c>
      <c r="AI536" s="315" t="str">
        <f t="shared" si="55"/>
        <v/>
      </c>
      <c r="AJ536" s="69" t="str">
        <f>IFERROR(IF(AND(AD535="Probabilidad",AD536="Probabilidad"),(AJ535-(+AJ535*AI536)),IF(AND(AD535="Impacto",AD536="Probabilidad"),(AJ534-(+AJ534*AI536)),IF(AD536="Impacto",AJ535,""))),"")</f>
        <v/>
      </c>
      <c r="AK536" s="69" t="str">
        <f>IFERROR(IF(AND(AD535="Impacto",AD536="Impacto"),(AK535-(+AK535*AI536)),IF(AND(AD535="Probabilidad",AD536="Impacto"),(AK534-(+AK534*AI536)),IF(AD536="Probabilidad",AK535,""))),"")</f>
        <v/>
      </c>
      <c r="AL536" s="19"/>
      <c r="AM536" s="19"/>
      <c r="AN536" s="19"/>
      <c r="AO536" s="952"/>
      <c r="AP536" s="952"/>
      <c r="AQ536" s="968"/>
      <c r="AR536" s="952"/>
      <c r="AS536" s="952"/>
      <c r="AT536" s="968"/>
      <c r="AU536" s="968"/>
      <c r="AV536" s="968"/>
      <c r="AW536" s="803"/>
      <c r="AX536" s="805"/>
      <c r="AY536" s="852"/>
      <c r="AZ536" s="1035"/>
      <c r="BA536" s="1035"/>
      <c r="BB536" s="1035"/>
      <c r="BC536" s="852"/>
      <c r="BD536" s="852"/>
      <c r="BE536" s="1020"/>
      <c r="BF536" s="1020"/>
      <c r="BG536" s="1020"/>
      <c r="BH536" s="1020"/>
      <c r="BI536" s="1020"/>
      <c r="BJ536" s="852"/>
      <c r="BK536" s="852"/>
      <c r="BL536" s="1041"/>
    </row>
    <row r="537" spans="1:64" x14ac:dyDescent="0.25">
      <c r="A537" s="1056"/>
      <c r="B537" s="1168"/>
      <c r="C537" s="1062"/>
      <c r="D537" s="1013"/>
      <c r="E537" s="946"/>
      <c r="F537" s="1016"/>
      <c r="G537" s="805"/>
      <c r="H537" s="803"/>
      <c r="I537" s="1044"/>
      <c r="J537" s="983"/>
      <c r="K537" s="986"/>
      <c r="L537" s="852"/>
      <c r="M537" s="852"/>
      <c r="N537" s="805"/>
      <c r="O537" s="1050"/>
      <c r="P537" s="803"/>
      <c r="Q537" s="955"/>
      <c r="R537" s="803"/>
      <c r="S537" s="955"/>
      <c r="T537" s="803"/>
      <c r="U537" s="955"/>
      <c r="V537" s="958"/>
      <c r="W537" s="955"/>
      <c r="X537" s="955"/>
      <c r="Y537" s="968"/>
      <c r="Z537" s="68">
        <v>5</v>
      </c>
      <c r="AA537" s="385"/>
      <c r="AB537" s="383"/>
      <c r="AC537" s="385"/>
      <c r="AD537" s="384" t="str">
        <f t="shared" si="52"/>
        <v/>
      </c>
      <c r="AE537" s="383"/>
      <c r="AF537" s="302" t="str">
        <f t="shared" si="53"/>
        <v/>
      </c>
      <c r="AG537" s="383"/>
      <c r="AH537" s="302" t="str">
        <f t="shared" si="54"/>
        <v/>
      </c>
      <c r="AI537" s="315" t="str">
        <f t="shared" si="55"/>
        <v/>
      </c>
      <c r="AJ537" s="69" t="str">
        <f>IFERROR(IF(AND(AD536="Probabilidad",AD537="Probabilidad"),(AJ536-(+AJ536*AI537)),IF(AND(AD536="Impacto",AD537="Probabilidad"),(AJ535-(+AJ535*AI537)),IF(AD537="Impacto",AJ536,""))),"")</f>
        <v/>
      </c>
      <c r="AK537" s="69" t="str">
        <f>IFERROR(IF(AND(AD536="Impacto",AD537="Impacto"),(AK536-(+AK536*AI537)),IF(AND(AD536="Probabilidad",AD537="Impacto"),(AK535-(+AK535*AI537)),IF(AD537="Probabilidad",AK536,""))),"")</f>
        <v/>
      </c>
      <c r="AL537" s="19"/>
      <c r="AM537" s="19"/>
      <c r="AN537" s="19"/>
      <c r="AO537" s="952"/>
      <c r="AP537" s="952"/>
      <c r="AQ537" s="968"/>
      <c r="AR537" s="952"/>
      <c r="AS537" s="952"/>
      <c r="AT537" s="968"/>
      <c r="AU537" s="968"/>
      <c r="AV537" s="968"/>
      <c r="AW537" s="803"/>
      <c r="AX537" s="805"/>
      <c r="AY537" s="852"/>
      <c r="AZ537" s="1035"/>
      <c r="BA537" s="1035"/>
      <c r="BB537" s="1035"/>
      <c r="BC537" s="852"/>
      <c r="BD537" s="852"/>
      <c r="BE537" s="1020"/>
      <c r="BF537" s="1020"/>
      <c r="BG537" s="1020"/>
      <c r="BH537" s="1020"/>
      <c r="BI537" s="1020"/>
      <c r="BJ537" s="852"/>
      <c r="BK537" s="852"/>
      <c r="BL537" s="1041"/>
    </row>
    <row r="538" spans="1:64" ht="15.75" thickBot="1" x14ac:dyDescent="0.3">
      <c r="A538" s="1056"/>
      <c r="B538" s="1168"/>
      <c r="C538" s="1062"/>
      <c r="D538" s="1014"/>
      <c r="E538" s="947"/>
      <c r="F538" s="1017"/>
      <c r="G538" s="806"/>
      <c r="H538" s="847"/>
      <c r="I538" s="1045"/>
      <c r="J538" s="984"/>
      <c r="K538" s="987"/>
      <c r="L538" s="960"/>
      <c r="M538" s="960"/>
      <c r="N538" s="806"/>
      <c r="O538" s="1051"/>
      <c r="P538" s="847"/>
      <c r="Q538" s="956"/>
      <c r="R538" s="847"/>
      <c r="S538" s="956"/>
      <c r="T538" s="847"/>
      <c r="U538" s="956"/>
      <c r="V538" s="959"/>
      <c r="W538" s="956"/>
      <c r="X538" s="956"/>
      <c r="Y538" s="969"/>
      <c r="Z538" s="60">
        <v>6</v>
      </c>
      <c r="AA538" s="387"/>
      <c r="AB538" s="388"/>
      <c r="AC538" s="387"/>
      <c r="AD538" s="391" t="str">
        <f t="shared" si="52"/>
        <v/>
      </c>
      <c r="AE538" s="388"/>
      <c r="AF538" s="303" t="str">
        <f t="shared" si="53"/>
        <v/>
      </c>
      <c r="AG538" s="388"/>
      <c r="AH538" s="303" t="str">
        <f t="shared" si="54"/>
        <v/>
      </c>
      <c r="AI538" s="61" t="str">
        <f t="shared" si="55"/>
        <v/>
      </c>
      <c r="AJ538" s="69" t="str">
        <f>IFERROR(IF(AND(AD537="Probabilidad",AD538="Probabilidad"),(AJ537-(+AJ537*AI538)),IF(AND(AD537="Impacto",AD538="Probabilidad"),(AJ536-(+AJ536*AI538)),IF(AD538="Impacto",AJ537,""))),"")</f>
        <v/>
      </c>
      <c r="AK538" s="69" t="str">
        <f>IFERROR(IF(AND(AD537="Impacto",AD538="Impacto"),(AK537-(+AK537*AI538)),IF(AND(AD537="Probabilidad",AD538="Impacto"),(AK536-(+AK536*AI538)),IF(AD538="Probabilidad",AK537,""))),"")</f>
        <v/>
      </c>
      <c r="AL538" s="20"/>
      <c r="AM538" s="20"/>
      <c r="AN538" s="20"/>
      <c r="AO538" s="953"/>
      <c r="AP538" s="953"/>
      <c r="AQ538" s="969"/>
      <c r="AR538" s="953"/>
      <c r="AS538" s="953"/>
      <c r="AT538" s="969"/>
      <c r="AU538" s="969"/>
      <c r="AV538" s="969"/>
      <c r="AW538" s="847"/>
      <c r="AX538" s="806"/>
      <c r="AY538" s="960"/>
      <c r="AZ538" s="1036"/>
      <c r="BA538" s="1036"/>
      <c r="BB538" s="1036"/>
      <c r="BC538" s="960"/>
      <c r="BD538" s="960"/>
      <c r="BE538" s="1021"/>
      <c r="BF538" s="1021"/>
      <c r="BG538" s="1021"/>
      <c r="BH538" s="1021"/>
      <c r="BI538" s="1021"/>
      <c r="BJ538" s="960"/>
      <c r="BK538" s="960"/>
      <c r="BL538" s="1042"/>
    </row>
    <row r="539" spans="1:64" ht="75" customHeight="1" thickBot="1" x14ac:dyDescent="0.3">
      <c r="A539" s="1056"/>
      <c r="B539" s="1168"/>
      <c r="C539" s="1062"/>
      <c r="D539" s="1012" t="s">
        <v>840</v>
      </c>
      <c r="E539" s="945" t="s">
        <v>133</v>
      </c>
      <c r="F539" s="1015">
        <v>5</v>
      </c>
      <c r="G539" s="851" t="s">
        <v>1249</v>
      </c>
      <c r="H539" s="802" t="s">
        <v>98</v>
      </c>
      <c r="I539" s="1043" t="s">
        <v>1254</v>
      </c>
      <c r="J539" s="982"/>
      <c r="K539" s="1001" t="str">
        <f>CONCATENATE(" *",[29]Árbol_G!C589," *",[29]Árbol_G!E589," *",[29]Árbol_G!G589)</f>
        <v xml:space="preserve"> * * *</v>
      </c>
      <c r="L539" s="851" t="s">
        <v>1235</v>
      </c>
      <c r="M539" s="851" t="s">
        <v>1236</v>
      </c>
      <c r="N539" s="1052"/>
      <c r="O539" s="1049"/>
      <c r="P539" s="802" t="s">
        <v>71</v>
      </c>
      <c r="Q539" s="954">
        <f>IF(P539="Muy Alta",100%,IF(P539="Alta",80%,IF(P539="Media",60%,IF(P539="Baja",40%,IF(P539="Muy Baja",20%,"")))))</f>
        <v>0.4</v>
      </c>
      <c r="R539" s="802" t="s">
        <v>74</v>
      </c>
      <c r="S539" s="954">
        <f>IF(R539="Catastrófico",100%,IF(R539="Mayor",80%,IF(R539="Moderado",60%,IF(R539="Menor",40%,IF(R539="Leve",20%,"")))))</f>
        <v>0.2</v>
      </c>
      <c r="T539" s="802" t="s">
        <v>10</v>
      </c>
      <c r="U539" s="954">
        <f>IF(T539="Catastrófico",100%,IF(T539="Mayor",80%,IF(T539="Moderado",60%,IF(T539="Menor",40%,IF(T539="Leve",20%,"")))))</f>
        <v>0.6</v>
      </c>
      <c r="V539" s="957" t="str">
        <f>IF(W539=100%,"Catastrófico",IF(W539=80%,"Mayor",IF(W539=60%,"Moderado",IF(W539=40%,"Menor",IF(W539=20%,"Leve","")))))</f>
        <v>Moderado</v>
      </c>
      <c r="W539" s="954">
        <f>IF(AND(S539="",U539=""),"",MAX(S539,U539))</f>
        <v>0.6</v>
      </c>
      <c r="X539" s="954" t="str">
        <f>CONCATENATE(P539,V539)</f>
        <v>BajaModerado</v>
      </c>
      <c r="Y539" s="967" t="str">
        <f>IF(X539="Muy AltaLeve","Alto",IF(X539="Muy AltaMenor","Alto",IF(X539="Muy AltaModerado","Alto",IF(X539="Muy AltaMayor","Alto",IF(X539="Muy AltaCatastrófico","Extremo",IF(X539="AltaLeve","Moderado",IF(X539="AltaMenor","Moderado",IF(X539="AltaModerado","Alto",IF(X539="AltaMayor","Alto",IF(X539="AltaCatastrófico","Extremo",IF(X539="MediaLeve","Moderado",IF(X539="MediaMenor","Moderado",IF(X539="MediaModerado","Moderado",IF(X539="MediaMayor","Alto",IF(X539="MediaCatastrófico","Extremo",IF(X539="BajaLeve","Bajo",IF(X539="BajaMenor","Moderado",IF(X539="BajaModerado","Moderado",IF(X539="BajaMayor","Alto",IF(X539="BajaCatastrófico","Extremo",IF(X539="Muy BajaLeve","Bajo",IF(X539="Muy BajaMenor","Bajo",IF(X539="Muy BajaModerado","Moderado",IF(X539="Muy BajaMayor","Alto",IF(X539="Muy BajaCatastrófico","Extremo","")))))))))))))))))))))))))</f>
        <v>Moderado</v>
      </c>
      <c r="Z539" s="58">
        <v>1</v>
      </c>
      <c r="AA539" s="385" t="s">
        <v>963</v>
      </c>
      <c r="AB539" s="381" t="s">
        <v>165</v>
      </c>
      <c r="AC539" s="385" t="s">
        <v>964</v>
      </c>
      <c r="AD539" s="396" t="str">
        <f t="shared" si="52"/>
        <v>Probabilidad</v>
      </c>
      <c r="AE539" s="381" t="s">
        <v>64</v>
      </c>
      <c r="AF539" s="301">
        <f t="shared" si="53"/>
        <v>0.25</v>
      </c>
      <c r="AG539" s="381" t="s">
        <v>65</v>
      </c>
      <c r="AH539" s="301">
        <f t="shared" si="54"/>
        <v>0.25</v>
      </c>
      <c r="AI539" s="300">
        <f t="shared" si="55"/>
        <v>0.5</v>
      </c>
      <c r="AJ539" s="59">
        <f>IFERROR(IF(AD539="Probabilidad",(Q539-(+Q539*AI539)),IF(AD539="Impacto",Q539,"")),"")</f>
        <v>0.2</v>
      </c>
      <c r="AK539" s="59">
        <f>IFERROR(IF(AD539="Impacto",(W539-(+W539*AI539)),IF(AD539="Probabilidad",W539,"")),"")</f>
        <v>0.6</v>
      </c>
      <c r="AL539" s="10" t="s">
        <v>66</v>
      </c>
      <c r="AM539" s="10" t="s">
        <v>67</v>
      </c>
      <c r="AN539" s="10" t="s">
        <v>80</v>
      </c>
      <c r="AO539" s="951">
        <f>Q539</f>
        <v>0.4</v>
      </c>
      <c r="AP539" s="951">
        <f>IF(AJ539="","",MIN(AJ539:AJ544))</f>
        <v>0.14000000000000001</v>
      </c>
      <c r="AQ539" s="967" t="str">
        <f>IFERROR(IF(AP539="","",IF(AP539&lt;=0.2,"Muy Baja",IF(AP539&lt;=0.4,"Baja",IF(AP539&lt;=0.6,"Media",IF(AP539&lt;=0.8,"Alta","Muy Alta"))))),"")</f>
        <v>Muy Baja</v>
      </c>
      <c r="AR539" s="951">
        <f>W539</f>
        <v>0.6</v>
      </c>
      <c r="AS539" s="951">
        <f>IF(AK539="","",MIN(AK539:AK544))</f>
        <v>0.6</v>
      </c>
      <c r="AT539" s="967" t="str">
        <f>IFERROR(IF(AS539="","",IF(AS539&lt;=0.2,"Leve",IF(AS539&lt;=0.4,"Menor",IF(AS539&lt;=0.6,"Moderado",IF(AS539&lt;=0.8,"Mayor","Catastrófico"))))),"")</f>
        <v>Moderado</v>
      </c>
      <c r="AU539" s="967" t="str">
        <f>Y539</f>
        <v>Moderado</v>
      </c>
      <c r="AV539" s="967" t="str">
        <f>IFERROR(IF(OR(AND(AQ539="Muy Baja",AT539="Leve"),AND(AQ539="Muy Baja",AT539="Menor"),AND(AQ539="Baja",AT539="Leve")),"Bajo",IF(OR(AND(AQ539="Muy baja",AT539="Moderado"),AND(AQ539="Baja",AT539="Menor"),AND(AQ539="Baja",AT539="Moderado"),AND(AQ539="Media",AT539="Leve"),AND(AQ539="Media",AT539="Menor"),AND(AQ539="Media",AT539="Moderado"),AND(AQ539="Alta",AT539="Leve"),AND(AQ539="Alta",AT539="Menor")),"Moderado",IF(OR(AND(AQ539="Muy Baja",AT539="Mayor"),AND(AQ539="Baja",AT539="Mayor"),AND(AQ539="Media",AT539="Mayor"),AND(AQ539="Alta",AT539="Moderado"),AND(AQ539="Alta",AT539="Mayor"),AND(AQ539="Muy Alta",AT539="Leve"),AND(AQ539="Muy Alta",AT539="Menor"),AND(AQ539="Muy Alta",AT539="Moderado"),AND(AQ539="Muy Alta",AT539="Mayor")),"Alto",IF(OR(AND(AQ539="Muy Baja",AT539="Catastrófico"),AND(AQ539="Baja",AT539="Catastrófico"),AND(AQ539="Media",AT539="Catastrófico"),AND(AQ539="Alta",AT539="Catastrófico"),AND(AQ539="Muy Alta",AT539="Catastrófico")),"Extremo","")))),"")</f>
        <v>Moderado</v>
      </c>
      <c r="AW539" s="802" t="s">
        <v>167</v>
      </c>
      <c r="AX539" s="1064" t="s">
        <v>1250</v>
      </c>
      <c r="AY539" s="1064" t="s">
        <v>1238</v>
      </c>
      <c r="AZ539" s="1034" t="s">
        <v>664</v>
      </c>
      <c r="BA539" s="1034" t="s">
        <v>1239</v>
      </c>
      <c r="BB539" s="1235">
        <v>45291</v>
      </c>
      <c r="BC539" s="855"/>
      <c r="BD539" s="855"/>
      <c r="BE539" s="1039"/>
      <c r="BF539" s="1039"/>
      <c r="BG539" s="1039"/>
      <c r="BH539" s="1039"/>
      <c r="BI539" s="1039"/>
      <c r="BJ539" s="855"/>
      <c r="BK539" s="855"/>
      <c r="BL539" s="1040"/>
    </row>
    <row r="540" spans="1:64" ht="105" x14ac:dyDescent="0.25">
      <c r="A540" s="1056"/>
      <c r="B540" s="1168"/>
      <c r="C540" s="1062"/>
      <c r="D540" s="1013"/>
      <c r="E540" s="946"/>
      <c r="F540" s="1016"/>
      <c r="G540" s="852"/>
      <c r="H540" s="803"/>
      <c r="I540" s="1044"/>
      <c r="J540" s="983"/>
      <c r="K540" s="1002"/>
      <c r="L540" s="852"/>
      <c r="M540" s="852"/>
      <c r="N540" s="1053"/>
      <c r="O540" s="1050"/>
      <c r="P540" s="803"/>
      <c r="Q540" s="955"/>
      <c r="R540" s="803"/>
      <c r="S540" s="955"/>
      <c r="T540" s="803"/>
      <c r="U540" s="955"/>
      <c r="V540" s="958"/>
      <c r="W540" s="955"/>
      <c r="X540" s="955"/>
      <c r="Y540" s="968"/>
      <c r="Z540" s="68">
        <v>2</v>
      </c>
      <c r="AA540" s="298" t="s">
        <v>915</v>
      </c>
      <c r="AB540" s="383" t="s">
        <v>165</v>
      </c>
      <c r="AC540" s="298" t="s">
        <v>851</v>
      </c>
      <c r="AD540" s="384" t="str">
        <f t="shared" si="52"/>
        <v>Probabilidad</v>
      </c>
      <c r="AE540" s="383" t="s">
        <v>75</v>
      </c>
      <c r="AF540" s="302">
        <f t="shared" si="53"/>
        <v>0.15</v>
      </c>
      <c r="AG540" s="383" t="s">
        <v>77</v>
      </c>
      <c r="AH540" s="302">
        <f t="shared" si="54"/>
        <v>0.15</v>
      </c>
      <c r="AI540" s="315">
        <f t="shared" si="55"/>
        <v>0.3</v>
      </c>
      <c r="AJ540" s="69">
        <f>IFERROR(IF(AND(AD539="Probabilidad",AD540="Probabilidad"),(AJ539-(+AJ539*AI540)),IF(AD540="Probabilidad",(Q539-(+Q539*AI540)),IF(AD540="Impacto",AJ539,""))),"")</f>
        <v>0.14000000000000001</v>
      </c>
      <c r="AK540" s="69">
        <f>IFERROR(IF(AND(AD539="Impacto",AD540="Impacto"),(AK539-(+AK539*AI540)),IF(AD540="Impacto",(W539-(+W539*AI540)),IF(AD540="Probabilidad",AK539,""))),"")</f>
        <v>0.6</v>
      </c>
      <c r="AL540" s="10" t="s">
        <v>66</v>
      </c>
      <c r="AM540" s="10" t="s">
        <v>67</v>
      </c>
      <c r="AN540" s="10" t="s">
        <v>80</v>
      </c>
      <c r="AO540" s="952"/>
      <c r="AP540" s="952"/>
      <c r="AQ540" s="968"/>
      <c r="AR540" s="952"/>
      <c r="AS540" s="952"/>
      <c r="AT540" s="968"/>
      <c r="AU540" s="968"/>
      <c r="AV540" s="968"/>
      <c r="AW540" s="803"/>
      <c r="AX540" s="1065"/>
      <c r="AY540" s="1065"/>
      <c r="AZ540" s="1035"/>
      <c r="BA540" s="1035"/>
      <c r="BB540" s="1035"/>
      <c r="BC540" s="852"/>
      <c r="BD540" s="852"/>
      <c r="BE540" s="1020"/>
      <c r="BF540" s="1020"/>
      <c r="BG540" s="1020"/>
      <c r="BH540" s="1020"/>
      <c r="BI540" s="1020"/>
      <c r="BJ540" s="852"/>
      <c r="BK540" s="852"/>
      <c r="BL540" s="1041"/>
    </row>
    <row r="541" spans="1:64" x14ac:dyDescent="0.25">
      <c r="A541" s="1056"/>
      <c r="B541" s="1168"/>
      <c r="C541" s="1062"/>
      <c r="D541" s="1013"/>
      <c r="E541" s="946"/>
      <c r="F541" s="1016"/>
      <c r="G541" s="852"/>
      <c r="H541" s="803"/>
      <c r="I541" s="1044"/>
      <c r="J541" s="983"/>
      <c r="K541" s="1002"/>
      <c r="L541" s="852"/>
      <c r="M541" s="852"/>
      <c r="N541" s="1053"/>
      <c r="O541" s="1050"/>
      <c r="P541" s="803"/>
      <c r="Q541" s="955"/>
      <c r="R541" s="803"/>
      <c r="S541" s="955"/>
      <c r="T541" s="803"/>
      <c r="U541" s="955"/>
      <c r="V541" s="958"/>
      <c r="W541" s="955"/>
      <c r="X541" s="955"/>
      <c r="Y541" s="968"/>
      <c r="Z541" s="68">
        <v>3</v>
      </c>
      <c r="AA541" s="385"/>
      <c r="AB541" s="383"/>
      <c r="AC541" s="385"/>
      <c r="AD541" s="384" t="str">
        <f t="shared" si="52"/>
        <v/>
      </c>
      <c r="AE541" s="383"/>
      <c r="AF541" s="302" t="str">
        <f t="shared" si="53"/>
        <v/>
      </c>
      <c r="AG541" s="383"/>
      <c r="AH541" s="302" t="str">
        <f t="shared" si="54"/>
        <v/>
      </c>
      <c r="AI541" s="315" t="str">
        <f t="shared" si="55"/>
        <v/>
      </c>
      <c r="AJ541" s="69" t="str">
        <f>IFERROR(IF(AND(AD540="Probabilidad",AD541="Probabilidad"),(AJ540-(+AJ540*AI541)),IF(AND(AD540="Impacto",AD541="Probabilidad"),(AJ539-(+AJ539*AI541)),IF(AD541="Impacto",AJ540,""))),"")</f>
        <v/>
      </c>
      <c r="AK541" s="69" t="str">
        <f>IFERROR(IF(AND(AD540="Impacto",AD541="Impacto"),(AK540-(+AK540*AI541)),IF(AND(AD540="Probabilidad",AD541="Impacto"),(AK539-(+AK539*AI541)),IF(AD541="Probabilidad",AK540,""))),"")</f>
        <v/>
      </c>
      <c r="AL541" s="19"/>
      <c r="AM541" s="19"/>
      <c r="AN541" s="19"/>
      <c r="AO541" s="952"/>
      <c r="AP541" s="952"/>
      <c r="AQ541" s="968"/>
      <c r="AR541" s="952"/>
      <c r="AS541" s="952"/>
      <c r="AT541" s="968"/>
      <c r="AU541" s="968"/>
      <c r="AV541" s="968"/>
      <c r="AW541" s="803"/>
      <c r="AX541" s="1065"/>
      <c r="AY541" s="1065"/>
      <c r="AZ541" s="1035"/>
      <c r="BA541" s="1035"/>
      <c r="BB541" s="1035"/>
      <c r="BC541" s="852"/>
      <c r="BD541" s="852"/>
      <c r="BE541" s="1020"/>
      <c r="BF541" s="1020"/>
      <c r="BG541" s="1020"/>
      <c r="BH541" s="1020"/>
      <c r="BI541" s="1020"/>
      <c r="BJ541" s="852"/>
      <c r="BK541" s="852"/>
      <c r="BL541" s="1041"/>
    </row>
    <row r="542" spans="1:64" x14ac:dyDescent="0.25">
      <c r="A542" s="1056"/>
      <c r="B542" s="1168"/>
      <c r="C542" s="1062"/>
      <c r="D542" s="1013"/>
      <c r="E542" s="946"/>
      <c r="F542" s="1016"/>
      <c r="G542" s="852"/>
      <c r="H542" s="803"/>
      <c r="I542" s="1044"/>
      <c r="J542" s="983"/>
      <c r="K542" s="1002"/>
      <c r="L542" s="852"/>
      <c r="M542" s="852"/>
      <c r="N542" s="1053"/>
      <c r="O542" s="1050"/>
      <c r="P542" s="803"/>
      <c r="Q542" s="955"/>
      <c r="R542" s="803"/>
      <c r="S542" s="955"/>
      <c r="T542" s="803"/>
      <c r="U542" s="955"/>
      <c r="V542" s="958"/>
      <c r="W542" s="955"/>
      <c r="X542" s="955"/>
      <c r="Y542" s="968"/>
      <c r="Z542" s="68">
        <v>4</v>
      </c>
      <c r="AA542" s="385"/>
      <c r="AB542" s="383"/>
      <c r="AC542" s="385"/>
      <c r="AD542" s="384" t="str">
        <f t="shared" si="52"/>
        <v/>
      </c>
      <c r="AE542" s="383"/>
      <c r="AF542" s="302" t="str">
        <f t="shared" si="53"/>
        <v/>
      </c>
      <c r="AG542" s="383"/>
      <c r="AH542" s="302" t="str">
        <f t="shared" si="54"/>
        <v/>
      </c>
      <c r="AI542" s="315" t="str">
        <f t="shared" si="55"/>
        <v/>
      </c>
      <c r="AJ542" s="69" t="str">
        <f>IFERROR(IF(AND(AD541="Probabilidad",AD542="Probabilidad"),(AJ541-(+AJ541*AI542)),IF(AND(AD541="Impacto",AD542="Probabilidad"),(AJ540-(+AJ540*AI542)),IF(AD542="Impacto",AJ541,""))),"")</f>
        <v/>
      </c>
      <c r="AK542" s="69" t="str">
        <f>IFERROR(IF(AND(AD541="Impacto",AD542="Impacto"),(AK541-(+AK541*AI542)),IF(AND(AD541="Probabilidad",AD542="Impacto"),(AK540-(+AK540*AI542)),IF(AD542="Probabilidad",AK541,""))),"")</f>
        <v/>
      </c>
      <c r="AL542" s="19"/>
      <c r="AM542" s="19"/>
      <c r="AN542" s="19"/>
      <c r="AO542" s="952"/>
      <c r="AP542" s="952"/>
      <c r="AQ542" s="968"/>
      <c r="AR542" s="952"/>
      <c r="AS542" s="952"/>
      <c r="AT542" s="968"/>
      <c r="AU542" s="968"/>
      <c r="AV542" s="968"/>
      <c r="AW542" s="803"/>
      <c r="AX542" s="1065"/>
      <c r="AY542" s="1065"/>
      <c r="AZ542" s="1035"/>
      <c r="BA542" s="1035"/>
      <c r="BB542" s="1035"/>
      <c r="BC542" s="852"/>
      <c r="BD542" s="852"/>
      <c r="BE542" s="1020"/>
      <c r="BF542" s="1020"/>
      <c r="BG542" s="1020"/>
      <c r="BH542" s="1020"/>
      <c r="BI542" s="1020"/>
      <c r="BJ542" s="852"/>
      <c r="BK542" s="852"/>
      <c r="BL542" s="1041"/>
    </row>
    <row r="543" spans="1:64" x14ac:dyDescent="0.25">
      <c r="A543" s="1056"/>
      <c r="B543" s="1168"/>
      <c r="C543" s="1062"/>
      <c r="D543" s="1013"/>
      <c r="E543" s="946"/>
      <c r="F543" s="1016"/>
      <c r="G543" s="852"/>
      <c r="H543" s="803"/>
      <c r="I543" s="1044"/>
      <c r="J543" s="983"/>
      <c r="K543" s="1002"/>
      <c r="L543" s="852"/>
      <c r="M543" s="852"/>
      <c r="N543" s="1053"/>
      <c r="O543" s="1050"/>
      <c r="P543" s="803"/>
      <c r="Q543" s="955"/>
      <c r="R543" s="803"/>
      <c r="S543" s="955"/>
      <c r="T543" s="803"/>
      <c r="U543" s="955"/>
      <c r="V543" s="958"/>
      <c r="W543" s="955"/>
      <c r="X543" s="955"/>
      <c r="Y543" s="968"/>
      <c r="Z543" s="68">
        <v>5</v>
      </c>
      <c r="AA543" s="385"/>
      <c r="AB543" s="383"/>
      <c r="AC543" s="385"/>
      <c r="AD543" s="384" t="str">
        <f t="shared" si="52"/>
        <v/>
      </c>
      <c r="AE543" s="383"/>
      <c r="AF543" s="302" t="str">
        <f t="shared" si="53"/>
        <v/>
      </c>
      <c r="AG543" s="383"/>
      <c r="AH543" s="302" t="str">
        <f t="shared" si="54"/>
        <v/>
      </c>
      <c r="AI543" s="315" t="str">
        <f t="shared" si="55"/>
        <v/>
      </c>
      <c r="AJ543" s="69" t="str">
        <f>IFERROR(IF(AND(AD542="Probabilidad",AD543="Probabilidad"),(AJ542-(+AJ542*AI543)),IF(AND(AD542="Impacto",AD543="Probabilidad"),(AJ541-(+AJ541*AI543)),IF(AD543="Impacto",AJ542,""))),"")</f>
        <v/>
      </c>
      <c r="AK543" s="69" t="str">
        <f>IFERROR(IF(AND(AD542="Impacto",AD543="Impacto"),(AK542-(+AK542*AI543)),IF(AND(AD542="Probabilidad",AD543="Impacto"),(AK541-(+AK541*AI543)),IF(AD543="Probabilidad",AK542,""))),"")</f>
        <v/>
      </c>
      <c r="AL543" s="19"/>
      <c r="AM543" s="19"/>
      <c r="AN543" s="19"/>
      <c r="AO543" s="952"/>
      <c r="AP543" s="952"/>
      <c r="AQ543" s="968"/>
      <c r="AR543" s="952"/>
      <c r="AS543" s="952"/>
      <c r="AT543" s="968"/>
      <c r="AU543" s="968"/>
      <c r="AV543" s="968"/>
      <c r="AW543" s="803"/>
      <c r="AX543" s="1065"/>
      <c r="AY543" s="1065"/>
      <c r="AZ543" s="1035"/>
      <c r="BA543" s="1035"/>
      <c r="BB543" s="1035"/>
      <c r="BC543" s="852"/>
      <c r="BD543" s="852"/>
      <c r="BE543" s="1020"/>
      <c r="BF543" s="1020"/>
      <c r="BG543" s="1020"/>
      <c r="BH543" s="1020"/>
      <c r="BI543" s="1020"/>
      <c r="BJ543" s="852"/>
      <c r="BK543" s="852"/>
      <c r="BL543" s="1041"/>
    </row>
    <row r="544" spans="1:64" ht="15.75" thickBot="1" x14ac:dyDescent="0.3">
      <c r="A544" s="1056"/>
      <c r="B544" s="1168"/>
      <c r="C544" s="1062"/>
      <c r="D544" s="1014"/>
      <c r="E544" s="947"/>
      <c r="F544" s="1017"/>
      <c r="G544" s="960"/>
      <c r="H544" s="847"/>
      <c r="I544" s="1045"/>
      <c r="J544" s="984"/>
      <c r="K544" s="1003"/>
      <c r="L544" s="960"/>
      <c r="M544" s="960"/>
      <c r="N544" s="1054"/>
      <c r="O544" s="1051"/>
      <c r="P544" s="847"/>
      <c r="Q544" s="956"/>
      <c r="R544" s="847"/>
      <c r="S544" s="956"/>
      <c r="T544" s="847"/>
      <c r="U544" s="956"/>
      <c r="V544" s="959"/>
      <c r="W544" s="956"/>
      <c r="X544" s="956"/>
      <c r="Y544" s="969"/>
      <c r="Z544" s="60">
        <v>6</v>
      </c>
      <c r="AA544" s="387"/>
      <c r="AB544" s="388"/>
      <c r="AC544" s="387"/>
      <c r="AD544" s="389" t="str">
        <f t="shared" si="52"/>
        <v/>
      </c>
      <c r="AE544" s="397"/>
      <c r="AF544" s="303" t="str">
        <f t="shared" si="53"/>
        <v/>
      </c>
      <c r="AG544" s="397"/>
      <c r="AH544" s="303" t="str">
        <f t="shared" si="54"/>
        <v/>
      </c>
      <c r="AI544" s="61" t="str">
        <f t="shared" si="55"/>
        <v/>
      </c>
      <c r="AJ544" s="69" t="str">
        <f>IFERROR(IF(AND(AD543="Probabilidad",AD544="Probabilidad"),(AJ543-(+AJ543*AI544)),IF(AND(AD543="Impacto",AD544="Probabilidad"),(AJ542-(+AJ542*AI544)),IF(AD544="Impacto",AJ543,""))),"")</f>
        <v/>
      </c>
      <c r="AK544" s="69" t="str">
        <f>IFERROR(IF(AND(AD543="Impacto",AD544="Impacto"),(AK543-(+AK543*AI544)),IF(AND(AD543="Probabilidad",AD544="Impacto"),(AK542-(+AK542*AI544)),IF(AD544="Probabilidad",AK543,""))),"")</f>
        <v/>
      </c>
      <c r="AL544" s="20"/>
      <c r="AM544" s="20"/>
      <c r="AN544" s="20"/>
      <c r="AO544" s="953"/>
      <c r="AP544" s="953"/>
      <c r="AQ544" s="969"/>
      <c r="AR544" s="953"/>
      <c r="AS544" s="953"/>
      <c r="AT544" s="969"/>
      <c r="AU544" s="969"/>
      <c r="AV544" s="969"/>
      <c r="AW544" s="847"/>
      <c r="AX544" s="1066"/>
      <c r="AY544" s="1066"/>
      <c r="AZ544" s="1036"/>
      <c r="BA544" s="1036"/>
      <c r="BB544" s="1036"/>
      <c r="BC544" s="960"/>
      <c r="BD544" s="960"/>
      <c r="BE544" s="1021"/>
      <c r="BF544" s="1021"/>
      <c r="BG544" s="1021"/>
      <c r="BH544" s="1021"/>
      <c r="BI544" s="1021"/>
      <c r="BJ544" s="960"/>
      <c r="BK544" s="960"/>
      <c r="BL544" s="1042"/>
    </row>
    <row r="545" spans="1:64" ht="75" customHeight="1" thickBot="1" x14ac:dyDescent="0.3">
      <c r="A545" s="1056"/>
      <c r="B545" s="1168"/>
      <c r="C545" s="1062"/>
      <c r="D545" s="1012" t="s">
        <v>840</v>
      </c>
      <c r="E545" s="945" t="s">
        <v>133</v>
      </c>
      <c r="F545" s="1015">
        <v>6</v>
      </c>
      <c r="G545" s="851" t="s">
        <v>1249</v>
      </c>
      <c r="H545" s="802" t="s">
        <v>99</v>
      </c>
      <c r="I545" s="1018" t="s">
        <v>1255</v>
      </c>
      <c r="J545" s="1236"/>
      <c r="K545" s="1001" t="str">
        <f>CONCATENATE(" *",[29]Árbol_G!C606," *",[29]Árbol_G!E606," *",[29]Árbol_G!G606)</f>
        <v xml:space="preserve"> * * *</v>
      </c>
      <c r="L545" s="851" t="s">
        <v>1240</v>
      </c>
      <c r="M545" s="851" t="s">
        <v>1241</v>
      </c>
      <c r="N545" s="804"/>
      <c r="O545" s="970"/>
      <c r="P545" s="802" t="s">
        <v>71</v>
      </c>
      <c r="Q545" s="954">
        <f>IF(P545="Muy Alta",100%,IF(P545="Alta",80%,IF(P545="Media",60%,IF(P545="Baja",40%,IF(P545="Muy Baja",20%,"")))))</f>
        <v>0.4</v>
      </c>
      <c r="R545" s="802" t="s">
        <v>74</v>
      </c>
      <c r="S545" s="954">
        <f>IF(R545="Catastrófico",100%,IF(R545="Mayor",80%,IF(R545="Moderado",60%,IF(R545="Menor",40%,IF(R545="Leve",20%,"")))))</f>
        <v>0.2</v>
      </c>
      <c r="T545" s="802" t="s">
        <v>9</v>
      </c>
      <c r="U545" s="954">
        <f>IF(T545="Catastrófico",100%,IF(T545="Mayor",80%,IF(T545="Moderado",60%,IF(T545="Menor",40%,IF(T545="Leve",20%,"")))))</f>
        <v>0.4</v>
      </c>
      <c r="V545" s="957" t="str">
        <f>IF(W545=100%,"Catastrófico",IF(W545=80%,"Mayor",IF(W545=60%,"Moderado",IF(W545=40%,"Menor",IF(W545=20%,"Leve","")))))</f>
        <v>Menor</v>
      </c>
      <c r="W545" s="954">
        <f>IF(AND(S545="",U545=""),"",MAX(S545,U545))</f>
        <v>0.4</v>
      </c>
      <c r="X545" s="954" t="str">
        <f>CONCATENATE(P545,V545)</f>
        <v>BajaMenor</v>
      </c>
      <c r="Y545" s="967" t="str">
        <f>IF(X545="Muy AltaLeve","Alto",IF(X545="Muy AltaMenor","Alto",IF(X545="Muy AltaModerado","Alto",IF(X545="Muy AltaMayor","Alto",IF(X545="Muy AltaCatastrófico","Extremo",IF(X545="AltaLeve","Moderado",IF(X545="AltaMenor","Moderado",IF(X545="AltaModerado","Alto",IF(X545="AltaMayor","Alto",IF(X545="AltaCatastrófico","Extremo",IF(X545="MediaLeve","Moderado",IF(X545="MediaMenor","Moderado",IF(X545="MediaModerado","Moderado",IF(X545="MediaMayor","Alto",IF(X545="MediaCatastrófico","Extremo",IF(X545="BajaLeve","Bajo",IF(X545="BajaMenor","Moderado",IF(X545="BajaModerado","Moderado",IF(X545="BajaMayor","Alto",IF(X545="BajaCatastrófico","Extremo",IF(X545="Muy BajaLeve","Bajo",IF(X545="Muy BajaMenor","Bajo",IF(X545="Muy BajaModerado","Moderado",IF(X545="Muy BajaMayor","Alto",IF(X545="Muy BajaCatastrófico","Extremo","")))))))))))))))))))))))))</f>
        <v>Moderado</v>
      </c>
      <c r="Z545" s="58">
        <v>1</v>
      </c>
      <c r="AA545" s="385" t="s">
        <v>963</v>
      </c>
      <c r="AB545" s="381" t="s">
        <v>165</v>
      </c>
      <c r="AC545" s="385" t="s">
        <v>964</v>
      </c>
      <c r="AD545" s="382" t="str">
        <f t="shared" si="52"/>
        <v>Probabilidad</v>
      </c>
      <c r="AE545" s="381" t="s">
        <v>64</v>
      </c>
      <c r="AF545" s="301">
        <f t="shared" si="53"/>
        <v>0.25</v>
      </c>
      <c r="AG545" s="381" t="s">
        <v>65</v>
      </c>
      <c r="AH545" s="301">
        <f t="shared" si="54"/>
        <v>0.25</v>
      </c>
      <c r="AI545" s="300">
        <f t="shared" si="55"/>
        <v>0.5</v>
      </c>
      <c r="AJ545" s="59">
        <f>IFERROR(IF(AD545="Probabilidad",(Q545-(+Q545*AI545)),IF(AD545="Impacto",Q545,"")),"")</f>
        <v>0.2</v>
      </c>
      <c r="AK545" s="59">
        <f>IFERROR(IF(AD545="Impacto",(W545-(+W545*AI545)),IF(AD545="Probabilidad",W545,"")),"")</f>
        <v>0.4</v>
      </c>
      <c r="AL545" s="10" t="s">
        <v>66</v>
      </c>
      <c r="AM545" s="10" t="s">
        <v>67</v>
      </c>
      <c r="AN545" s="10" t="s">
        <v>80</v>
      </c>
      <c r="AO545" s="951">
        <f>Q545</f>
        <v>0.4</v>
      </c>
      <c r="AP545" s="951">
        <f>IF(AJ545="","",MIN(AJ545:AJ550))</f>
        <v>0.14000000000000001</v>
      </c>
      <c r="AQ545" s="967" t="str">
        <f>IFERROR(IF(AP545="","",IF(AP545&lt;=0.2,"Muy Baja",IF(AP545&lt;=0.4,"Baja",IF(AP545&lt;=0.6,"Media",IF(AP545&lt;=0.8,"Alta","Muy Alta"))))),"")</f>
        <v>Muy Baja</v>
      </c>
      <c r="AR545" s="951">
        <f>W545</f>
        <v>0.4</v>
      </c>
      <c r="AS545" s="951">
        <f>IF(AK545="","",MIN(AK545:AK550))</f>
        <v>0.4</v>
      </c>
      <c r="AT545" s="967" t="str">
        <f>IFERROR(IF(AS545="","",IF(AS545&lt;=0.2,"Leve",IF(AS545&lt;=0.4,"Menor",IF(AS545&lt;=0.6,"Moderado",IF(AS545&lt;=0.8,"Mayor","Catastrófico"))))),"")</f>
        <v>Menor</v>
      </c>
      <c r="AU545" s="967" t="str">
        <f>Y545</f>
        <v>Moderado</v>
      </c>
      <c r="AV545" s="967" t="str">
        <f>IFERROR(IF(OR(AND(AQ545="Muy Baja",AT545="Leve"),AND(AQ545="Muy Baja",AT545="Menor"),AND(AQ545="Baja",AT545="Leve")),"Bajo",IF(OR(AND(AQ545="Muy baja",AT545="Moderado"),AND(AQ545="Baja",AT545="Menor"),AND(AQ545="Baja",AT545="Moderado"),AND(AQ545="Media",AT545="Leve"),AND(AQ545="Media",AT545="Menor"),AND(AQ545="Media",AT545="Moderado"),AND(AQ545="Alta",AT545="Leve"),AND(AQ545="Alta",AT545="Menor")),"Moderado",IF(OR(AND(AQ545="Muy Baja",AT545="Mayor"),AND(AQ545="Baja",AT545="Mayor"),AND(AQ545="Media",AT545="Mayor"),AND(AQ545="Alta",AT545="Moderado"),AND(AQ545="Alta",AT545="Mayor"),AND(AQ545="Muy Alta",AT545="Leve"),AND(AQ545="Muy Alta",AT545="Menor"),AND(AQ545="Muy Alta",AT545="Moderado"),AND(AQ545="Muy Alta",AT545="Mayor")),"Alto",IF(OR(AND(AQ545="Muy Baja",AT545="Catastrófico"),AND(AQ545="Baja",AT545="Catastrófico"),AND(AQ545="Media",AT545="Catastrófico"),AND(AQ545="Alta",AT545="Catastrófico"),AND(AQ545="Muy Alta",AT545="Catastrófico")),"Extremo","")))),"")</f>
        <v>Bajo</v>
      </c>
      <c r="AW545" s="802" t="s">
        <v>82</v>
      </c>
      <c r="AX545" s="851"/>
      <c r="AY545" s="851"/>
      <c r="AZ545" s="851"/>
      <c r="BA545" s="851"/>
      <c r="BB545" s="1037"/>
      <c r="BC545" s="851"/>
      <c r="BD545" s="851"/>
      <c r="BE545" s="1019"/>
      <c r="BF545" s="1019"/>
      <c r="BG545" s="1019"/>
      <c r="BH545" s="1019"/>
      <c r="BI545" s="1019"/>
      <c r="BJ545" s="851"/>
      <c r="BK545" s="851"/>
      <c r="BL545" s="1048"/>
    </row>
    <row r="546" spans="1:64" ht="105" x14ac:dyDescent="0.25">
      <c r="A546" s="1056"/>
      <c r="B546" s="1168"/>
      <c r="C546" s="1062"/>
      <c r="D546" s="1013"/>
      <c r="E546" s="946"/>
      <c r="F546" s="1016"/>
      <c r="G546" s="852"/>
      <c r="H546" s="803"/>
      <c r="I546" s="952"/>
      <c r="J546" s="1237"/>
      <c r="K546" s="1002"/>
      <c r="L546" s="852"/>
      <c r="M546" s="852"/>
      <c r="N546" s="805"/>
      <c r="O546" s="971"/>
      <c r="P546" s="803"/>
      <c r="Q546" s="955"/>
      <c r="R546" s="803"/>
      <c r="S546" s="955"/>
      <c r="T546" s="803"/>
      <c r="U546" s="955"/>
      <c r="V546" s="958"/>
      <c r="W546" s="955"/>
      <c r="X546" s="955"/>
      <c r="Y546" s="968"/>
      <c r="Z546" s="68">
        <v>2</v>
      </c>
      <c r="AA546" s="298" t="s">
        <v>915</v>
      </c>
      <c r="AB546" s="383" t="s">
        <v>165</v>
      </c>
      <c r="AC546" s="298" t="s">
        <v>851</v>
      </c>
      <c r="AD546" s="384" t="str">
        <f t="shared" si="52"/>
        <v>Probabilidad</v>
      </c>
      <c r="AE546" s="383" t="s">
        <v>75</v>
      </c>
      <c r="AF546" s="302">
        <f t="shared" si="53"/>
        <v>0.15</v>
      </c>
      <c r="AG546" s="383" t="s">
        <v>77</v>
      </c>
      <c r="AH546" s="302">
        <f t="shared" si="54"/>
        <v>0.15</v>
      </c>
      <c r="AI546" s="315">
        <f t="shared" si="55"/>
        <v>0.3</v>
      </c>
      <c r="AJ546" s="69">
        <f>IFERROR(IF(AND(AD545="Probabilidad",AD546="Probabilidad"),(AJ545-(+AJ545*AI546)),IF(AD546="Probabilidad",(Q545-(+Q545*AI546)),IF(AD546="Impacto",AJ545,""))),"")</f>
        <v>0.14000000000000001</v>
      </c>
      <c r="AK546" s="69">
        <f>IFERROR(IF(AND(AD545="Impacto",AD546="Impacto"),(AK545-(+AK545*AI546)),IF(AD546="Impacto",(W545-(+W545*AI546)),IF(AD546="Probabilidad",AK545,""))),"")</f>
        <v>0.4</v>
      </c>
      <c r="AL546" s="10" t="s">
        <v>66</v>
      </c>
      <c r="AM546" s="10" t="s">
        <v>67</v>
      </c>
      <c r="AN546" s="10" t="s">
        <v>80</v>
      </c>
      <c r="AO546" s="952"/>
      <c r="AP546" s="952"/>
      <c r="AQ546" s="968"/>
      <c r="AR546" s="952"/>
      <c r="AS546" s="952"/>
      <c r="AT546" s="968"/>
      <c r="AU546" s="968"/>
      <c r="AV546" s="968"/>
      <c r="AW546" s="803"/>
      <c r="AX546" s="852"/>
      <c r="AY546" s="852"/>
      <c r="AZ546" s="852"/>
      <c r="BA546" s="852"/>
      <c r="BB546" s="1046"/>
      <c r="BC546" s="852"/>
      <c r="BD546" s="852"/>
      <c r="BE546" s="1020"/>
      <c r="BF546" s="1020"/>
      <c r="BG546" s="1020"/>
      <c r="BH546" s="1020"/>
      <c r="BI546" s="1020"/>
      <c r="BJ546" s="852"/>
      <c r="BK546" s="852"/>
      <c r="BL546" s="1041"/>
    </row>
    <row r="547" spans="1:64" x14ac:dyDescent="0.25">
      <c r="A547" s="1056"/>
      <c r="B547" s="1168"/>
      <c r="C547" s="1062"/>
      <c r="D547" s="1013"/>
      <c r="E547" s="946"/>
      <c r="F547" s="1016"/>
      <c r="G547" s="852"/>
      <c r="H547" s="803"/>
      <c r="I547" s="952"/>
      <c r="J547" s="1237"/>
      <c r="K547" s="1002"/>
      <c r="L547" s="852"/>
      <c r="M547" s="852"/>
      <c r="N547" s="805"/>
      <c r="O547" s="971"/>
      <c r="P547" s="803"/>
      <c r="Q547" s="955"/>
      <c r="R547" s="803"/>
      <c r="S547" s="955"/>
      <c r="T547" s="803"/>
      <c r="U547" s="955"/>
      <c r="V547" s="958"/>
      <c r="W547" s="955"/>
      <c r="X547" s="955"/>
      <c r="Y547" s="968"/>
      <c r="Z547" s="68">
        <v>3</v>
      </c>
      <c r="AA547" s="385"/>
      <c r="AB547" s="383"/>
      <c r="AC547" s="385"/>
      <c r="AD547" s="384" t="str">
        <f t="shared" si="52"/>
        <v/>
      </c>
      <c r="AE547" s="383"/>
      <c r="AF547" s="302" t="str">
        <f t="shared" si="53"/>
        <v/>
      </c>
      <c r="AG547" s="383"/>
      <c r="AH547" s="302" t="str">
        <f t="shared" si="54"/>
        <v/>
      </c>
      <c r="AI547" s="315" t="str">
        <f t="shared" si="55"/>
        <v/>
      </c>
      <c r="AJ547" s="69" t="str">
        <f>IFERROR(IF(AND(AD546="Probabilidad",AD547="Probabilidad"),(AJ546-(+AJ546*AI547)),IF(AND(AD546="Impacto",AD547="Probabilidad"),(AJ545-(+AJ545*AI547)),IF(AD547="Impacto",AJ546,""))),"")</f>
        <v/>
      </c>
      <c r="AK547" s="69" t="str">
        <f>IFERROR(IF(AND(AD546="Impacto",AD547="Impacto"),(AK546-(+AK546*AI547)),IF(AND(AD546="Probabilidad",AD547="Impacto"),(AK545-(+AK545*AI547)),IF(AD547="Probabilidad",AK546,""))),"")</f>
        <v/>
      </c>
      <c r="AL547" s="19"/>
      <c r="AM547" s="19"/>
      <c r="AN547" s="19"/>
      <c r="AO547" s="952"/>
      <c r="AP547" s="952"/>
      <c r="AQ547" s="968"/>
      <c r="AR547" s="952"/>
      <c r="AS547" s="952"/>
      <c r="AT547" s="968"/>
      <c r="AU547" s="968"/>
      <c r="AV547" s="968"/>
      <c r="AW547" s="803"/>
      <c r="AX547" s="852"/>
      <c r="AY547" s="852"/>
      <c r="AZ547" s="852"/>
      <c r="BA547" s="852"/>
      <c r="BB547" s="1046"/>
      <c r="BC547" s="852"/>
      <c r="BD547" s="852"/>
      <c r="BE547" s="1020"/>
      <c r="BF547" s="1020"/>
      <c r="BG547" s="1020"/>
      <c r="BH547" s="1020"/>
      <c r="BI547" s="1020"/>
      <c r="BJ547" s="852"/>
      <c r="BK547" s="852"/>
      <c r="BL547" s="1041"/>
    </row>
    <row r="548" spans="1:64" x14ac:dyDescent="0.25">
      <c r="A548" s="1056"/>
      <c r="B548" s="1168"/>
      <c r="C548" s="1062"/>
      <c r="D548" s="1013"/>
      <c r="E548" s="946"/>
      <c r="F548" s="1016"/>
      <c r="G548" s="852"/>
      <c r="H548" s="803"/>
      <c r="I548" s="952"/>
      <c r="J548" s="1237"/>
      <c r="K548" s="1002"/>
      <c r="L548" s="852"/>
      <c r="M548" s="852"/>
      <c r="N548" s="805"/>
      <c r="O548" s="971"/>
      <c r="P548" s="803"/>
      <c r="Q548" s="955"/>
      <c r="R548" s="803"/>
      <c r="S548" s="955"/>
      <c r="T548" s="803"/>
      <c r="U548" s="955"/>
      <c r="V548" s="958"/>
      <c r="W548" s="955"/>
      <c r="X548" s="955"/>
      <c r="Y548" s="968"/>
      <c r="Z548" s="68">
        <v>4</v>
      </c>
      <c r="AA548" s="385"/>
      <c r="AB548" s="383"/>
      <c r="AC548" s="385"/>
      <c r="AD548" s="384" t="str">
        <f t="shared" si="52"/>
        <v/>
      </c>
      <c r="AE548" s="383"/>
      <c r="AF548" s="302" t="str">
        <f t="shared" si="53"/>
        <v/>
      </c>
      <c r="AG548" s="383"/>
      <c r="AH548" s="302" t="str">
        <f t="shared" si="54"/>
        <v/>
      </c>
      <c r="AI548" s="315" t="str">
        <f t="shared" si="55"/>
        <v/>
      </c>
      <c r="AJ548" s="69" t="str">
        <f>IFERROR(IF(AND(AD547="Probabilidad",AD548="Probabilidad"),(AJ547-(+AJ547*AI548)),IF(AND(AD547="Impacto",AD548="Probabilidad"),(AJ546-(+AJ546*AI548)),IF(AD548="Impacto",AJ547,""))),"")</f>
        <v/>
      </c>
      <c r="AK548" s="69" t="str">
        <f>IFERROR(IF(AND(AD547="Impacto",AD548="Impacto"),(AK547-(+AK547*AI548)),IF(AND(AD547="Probabilidad",AD548="Impacto"),(AK546-(+AK546*AI548)),IF(AD548="Probabilidad",AK547,""))),"")</f>
        <v/>
      </c>
      <c r="AL548" s="19"/>
      <c r="AM548" s="19"/>
      <c r="AN548" s="19"/>
      <c r="AO548" s="952"/>
      <c r="AP548" s="952"/>
      <c r="AQ548" s="968"/>
      <c r="AR548" s="952"/>
      <c r="AS548" s="952"/>
      <c r="AT548" s="968"/>
      <c r="AU548" s="968"/>
      <c r="AV548" s="968"/>
      <c r="AW548" s="803"/>
      <c r="AX548" s="852"/>
      <c r="AY548" s="852"/>
      <c r="AZ548" s="852"/>
      <c r="BA548" s="852"/>
      <c r="BB548" s="1046"/>
      <c r="BC548" s="852"/>
      <c r="BD548" s="852"/>
      <c r="BE548" s="1020"/>
      <c r="BF548" s="1020"/>
      <c r="BG548" s="1020"/>
      <c r="BH548" s="1020"/>
      <c r="BI548" s="1020"/>
      <c r="BJ548" s="852"/>
      <c r="BK548" s="852"/>
      <c r="BL548" s="1041"/>
    </row>
    <row r="549" spans="1:64" x14ac:dyDescent="0.25">
      <c r="A549" s="1056"/>
      <c r="B549" s="1168"/>
      <c r="C549" s="1062"/>
      <c r="D549" s="1013"/>
      <c r="E549" s="946"/>
      <c r="F549" s="1016"/>
      <c r="G549" s="852"/>
      <c r="H549" s="803"/>
      <c r="I549" s="952"/>
      <c r="J549" s="1237"/>
      <c r="K549" s="1002"/>
      <c r="L549" s="852"/>
      <c r="M549" s="852"/>
      <c r="N549" s="805"/>
      <c r="O549" s="971"/>
      <c r="P549" s="803"/>
      <c r="Q549" s="955"/>
      <c r="R549" s="803"/>
      <c r="S549" s="955"/>
      <c r="T549" s="803"/>
      <c r="U549" s="955"/>
      <c r="V549" s="958"/>
      <c r="W549" s="955"/>
      <c r="X549" s="955"/>
      <c r="Y549" s="968"/>
      <c r="Z549" s="68">
        <v>5</v>
      </c>
      <c r="AA549" s="385"/>
      <c r="AB549" s="383"/>
      <c r="AC549" s="385"/>
      <c r="AD549" s="384" t="str">
        <f t="shared" si="52"/>
        <v/>
      </c>
      <c r="AE549" s="383"/>
      <c r="AF549" s="302" t="str">
        <f t="shared" si="53"/>
        <v/>
      </c>
      <c r="AG549" s="383"/>
      <c r="AH549" s="302" t="str">
        <f t="shared" si="54"/>
        <v/>
      </c>
      <c r="AI549" s="315" t="str">
        <f t="shared" si="55"/>
        <v/>
      </c>
      <c r="AJ549" s="69" t="str">
        <f>IFERROR(IF(AND(AD548="Probabilidad",AD549="Probabilidad"),(AJ548-(+AJ548*AI549)),IF(AND(AD548="Impacto",AD549="Probabilidad"),(AJ547-(+AJ547*AI549)),IF(AD549="Impacto",AJ548,""))),"")</f>
        <v/>
      </c>
      <c r="AK549" s="69" t="str">
        <f>IFERROR(IF(AND(AD548="Impacto",AD549="Impacto"),(AK548-(+AK548*AI549)),IF(AND(AD548="Probabilidad",AD549="Impacto"),(AK547-(+AK547*AI549)),IF(AD549="Probabilidad",AK548,""))),"")</f>
        <v/>
      </c>
      <c r="AL549" s="19"/>
      <c r="AM549" s="19"/>
      <c r="AN549" s="19"/>
      <c r="AO549" s="952"/>
      <c r="AP549" s="952"/>
      <c r="AQ549" s="968"/>
      <c r="AR549" s="952"/>
      <c r="AS549" s="952"/>
      <c r="AT549" s="968"/>
      <c r="AU549" s="968"/>
      <c r="AV549" s="968"/>
      <c r="AW549" s="803"/>
      <c r="AX549" s="852"/>
      <c r="AY549" s="852"/>
      <c r="AZ549" s="852"/>
      <c r="BA549" s="852"/>
      <c r="BB549" s="1046"/>
      <c r="BC549" s="852"/>
      <c r="BD549" s="852"/>
      <c r="BE549" s="1020"/>
      <c r="BF549" s="1020"/>
      <c r="BG549" s="1020"/>
      <c r="BH549" s="1020"/>
      <c r="BI549" s="1020"/>
      <c r="BJ549" s="852"/>
      <c r="BK549" s="852"/>
      <c r="BL549" s="1041"/>
    </row>
    <row r="550" spans="1:64" ht="15.75" thickBot="1" x14ac:dyDescent="0.3">
      <c r="A550" s="1177"/>
      <c r="B550" s="943"/>
      <c r="C550" s="1178"/>
      <c r="D550" s="1014"/>
      <c r="E550" s="947"/>
      <c r="F550" s="1017"/>
      <c r="G550" s="960"/>
      <c r="H550" s="847"/>
      <c r="I550" s="953"/>
      <c r="J550" s="1238"/>
      <c r="K550" s="1003"/>
      <c r="L550" s="960"/>
      <c r="M550" s="960"/>
      <c r="N550" s="806"/>
      <c r="O550" s="972"/>
      <c r="P550" s="847"/>
      <c r="Q550" s="956"/>
      <c r="R550" s="847"/>
      <c r="S550" s="956"/>
      <c r="T550" s="847"/>
      <c r="U550" s="956"/>
      <c r="V550" s="959"/>
      <c r="W550" s="956"/>
      <c r="X550" s="956"/>
      <c r="Y550" s="969"/>
      <c r="Z550" s="60">
        <v>6</v>
      </c>
      <c r="AA550" s="387"/>
      <c r="AB550" s="388"/>
      <c r="AC550" s="387"/>
      <c r="AD550" s="391" t="str">
        <f t="shared" si="52"/>
        <v/>
      </c>
      <c r="AE550" s="388"/>
      <c r="AF550" s="303" t="str">
        <f t="shared" si="53"/>
        <v/>
      </c>
      <c r="AG550" s="388"/>
      <c r="AH550" s="303" t="str">
        <f t="shared" si="54"/>
        <v/>
      </c>
      <c r="AI550" s="61" t="str">
        <f t="shared" si="55"/>
        <v/>
      </c>
      <c r="AJ550" s="69" t="str">
        <f>IFERROR(IF(AND(AD549="Probabilidad",AD550="Probabilidad"),(AJ549-(+AJ549*AI550)),IF(AND(AD549="Impacto",AD550="Probabilidad"),(AJ548-(+AJ548*AI550)),IF(AD550="Impacto",AJ549,""))),"")</f>
        <v/>
      </c>
      <c r="AK550" s="69" t="str">
        <f>IFERROR(IF(AND(AD549="Impacto",AD550="Impacto"),(AK549-(+AK549*AI550)),IF(AND(AD549="Probabilidad",AD550="Impacto"),(AK548-(+AK548*AI550)),IF(AD550="Probabilidad",AK549,""))),"")</f>
        <v/>
      </c>
      <c r="AL550" s="20"/>
      <c r="AM550" s="20"/>
      <c r="AN550" s="20"/>
      <c r="AO550" s="953"/>
      <c r="AP550" s="953"/>
      <c r="AQ550" s="969"/>
      <c r="AR550" s="953"/>
      <c r="AS550" s="953"/>
      <c r="AT550" s="969"/>
      <c r="AU550" s="969"/>
      <c r="AV550" s="969"/>
      <c r="AW550" s="847"/>
      <c r="AX550" s="960"/>
      <c r="AY550" s="960"/>
      <c r="AZ550" s="960"/>
      <c r="BA550" s="960"/>
      <c r="BB550" s="1047"/>
      <c r="BC550" s="960"/>
      <c r="BD550" s="960"/>
      <c r="BE550" s="1021"/>
      <c r="BF550" s="1021"/>
      <c r="BG550" s="1021"/>
      <c r="BH550" s="1021"/>
      <c r="BI550" s="1021"/>
      <c r="BJ550" s="960"/>
      <c r="BK550" s="960"/>
      <c r="BL550" s="1042"/>
    </row>
    <row r="551" spans="1:64" ht="115.5" customHeight="1" thickBot="1" x14ac:dyDescent="0.3">
      <c r="A551" s="1055" t="s">
        <v>108</v>
      </c>
      <c r="B551" s="1167" t="s">
        <v>92</v>
      </c>
      <c r="C551" s="1061" t="s">
        <v>1256</v>
      </c>
      <c r="D551" s="1012" t="s">
        <v>840</v>
      </c>
      <c r="E551" s="945" t="s">
        <v>129</v>
      </c>
      <c r="F551" s="1015">
        <v>1</v>
      </c>
      <c r="G551" s="804" t="s">
        <v>1257</v>
      </c>
      <c r="H551" s="802" t="s">
        <v>98</v>
      </c>
      <c r="I551" s="1018" t="s">
        <v>1307</v>
      </c>
      <c r="J551" s="436" t="s">
        <v>16</v>
      </c>
      <c r="K551" s="985" t="str">
        <f>CONCATENATE(" *",[30]Árbol_G!C555," *",[30]Árbol_G!E555," *",[30]Árbol_G!G555)</f>
        <v xml:space="preserve"> * * *</v>
      </c>
      <c r="L551" s="851" t="s">
        <v>1258</v>
      </c>
      <c r="M551" s="851" t="s">
        <v>1259</v>
      </c>
      <c r="N551" s="804"/>
      <c r="O551" s="970"/>
      <c r="P551" s="802" t="s">
        <v>71</v>
      </c>
      <c r="Q551" s="954">
        <f>IF(P551="Muy Alta",100%,IF(P551="Alta",80%,IF(P551="Media",60%,IF(P551="Baja",40%,IF(P551="Muy Baja",20%,"")))))</f>
        <v>0.4</v>
      </c>
      <c r="R551" s="802" t="s">
        <v>9</v>
      </c>
      <c r="S551" s="954">
        <f>IF(R551="Catastrófico",100%,IF(R551="Mayor",80%,IF(R551="Moderado",60%,IF(R551="Menor",40%,IF(R551="Leve",20%,"")))))</f>
        <v>0.4</v>
      </c>
      <c r="T551" s="802" t="s">
        <v>74</v>
      </c>
      <c r="U551" s="954">
        <f>IF(T551="Catastrófico",100%,IF(T551="Mayor",80%,IF(T551="Moderado",60%,IF(T551="Menor",40%,IF(T551="Leve",20%,"")))))</f>
        <v>0.2</v>
      </c>
      <c r="V551" s="957" t="str">
        <f>IF(W551=100%,"Catastrófico",IF(W551=80%,"Mayor",IF(W551=60%,"Moderado",IF(W551=40%,"Menor",IF(W551=20%,"Leve","")))))</f>
        <v>Menor</v>
      </c>
      <c r="W551" s="954">
        <f>IF(AND(S551="",U551=""),"",MAX(S551,U551))</f>
        <v>0.4</v>
      </c>
      <c r="X551" s="954" t="str">
        <f>CONCATENATE(P551,V551)</f>
        <v>BajaMenor</v>
      </c>
      <c r="Y551" s="1001" t="str">
        <f>IF(X551="Muy AltaLeve","Alto",IF(X551="Muy AltaMenor","Alto",IF(X551="Muy AltaModerado","Alto",IF(X551="Muy AltaMayor","Alto",IF(X551="Muy AltaCatastrófico","Extremo",IF(X551="AltaLeve","Moderado",IF(X551="AltaMenor","Moderado",IF(X551="AltaModerado","Alto",IF(X551="AltaMayor","Alto",IF(X551="AltaCatastrófico","Extremo",IF(X551="MediaLeve","Moderado",IF(X551="MediaMenor","Moderado",IF(X551="MediaModerado","Moderado",IF(X551="MediaMayor","Alto",IF(X551="MediaCatastrófico","Extremo",IF(X551="BajaLeve","Bajo",IF(X551="BajaMenor","Moderado",IF(X551="BajaModerado","Moderado",IF(X551="BajaMayor","Alto",IF(X551="BajaCatastrófico","Extremo",IF(X551="Muy BajaLeve","Bajo",IF(X551="Muy BajaMenor","Bajo",IF(X551="Muy BajaModerado","Moderado",IF(X551="Muy BajaMayor","Alto",IF(X551="Muy BajaCatastrófico","Extremo","")))))))))))))))))))))))))</f>
        <v>Moderado</v>
      </c>
      <c r="Z551" s="58">
        <v>1</v>
      </c>
      <c r="AA551" s="437" t="s">
        <v>1260</v>
      </c>
      <c r="AB551" s="381" t="s">
        <v>170</v>
      </c>
      <c r="AC551" s="385" t="s">
        <v>1261</v>
      </c>
      <c r="AD551" s="382" t="str">
        <f>IF(OR(AE551="Preventivo",AE551="Detectivo"),"Probabilidad",IF(AE551="Correctivo","Impacto",""))</f>
        <v>Probabilidad</v>
      </c>
      <c r="AE551" s="381" t="s">
        <v>64</v>
      </c>
      <c r="AF551" s="301">
        <f>IF(AE551="","",IF(AE551="Preventivo",25%,IF(AE551="Detectivo",15%,IF(AE551="Correctivo",10%))))</f>
        <v>0.25</v>
      </c>
      <c r="AG551" s="381" t="s">
        <v>77</v>
      </c>
      <c r="AH551" s="301">
        <f>IF(AG551="Automático",25%,IF(AG551="Manual",15%,""))</f>
        <v>0.15</v>
      </c>
      <c r="AI551" s="300">
        <f>IF(OR(AF551="",AH551=""),"",AF551+AH551)</f>
        <v>0.4</v>
      </c>
      <c r="AJ551" s="59">
        <f>IFERROR(IF(AD551="Probabilidad",(Q551-(+Q551*AI551)),IF(AD551="Impacto",Q551,"")),"")</f>
        <v>0.24</v>
      </c>
      <c r="AK551" s="59">
        <f>IFERROR(IF(AD551="Impacto",(W551-(W551*AI551)),IF(AD551="Probabilidad",W551,"")),"")</f>
        <v>0.4</v>
      </c>
      <c r="AL551" s="10" t="s">
        <v>66</v>
      </c>
      <c r="AM551" s="10" t="s">
        <v>67</v>
      </c>
      <c r="AN551" s="10" t="s">
        <v>80</v>
      </c>
      <c r="AO551" s="951">
        <f>Q551</f>
        <v>0.4</v>
      </c>
      <c r="AP551" s="951">
        <f>IF(AJ551="","",MIN(AJ551:AJ556))</f>
        <v>8.3999999999999991E-2</v>
      </c>
      <c r="AQ551" s="967" t="str">
        <f>IFERROR(IF(AP551="","",IF(AP551&lt;=0.2,"Muy Baja",IF(AP551&lt;=0.4,"Baja",IF(AP551&lt;=0.6,"Media",IF(AP551&lt;=0.8,"Alta","Muy Alta"))))),"")</f>
        <v>Muy Baja</v>
      </c>
      <c r="AR551" s="951">
        <f>W551</f>
        <v>0.4</v>
      </c>
      <c r="AS551" s="951">
        <f>IF(AK551="","",MIN(AK551:AK556))</f>
        <v>0.4</v>
      </c>
      <c r="AT551" s="967" t="str">
        <f>IFERROR(IF(AS551="","",IF(AS551&lt;=0.2,"Leve",IF(AS551&lt;=0.4,"Menor",IF(AS551&lt;=0.6,"Moderado",IF(AS551&lt;=0.8,"Mayor","Catastrófico"))))),"")</f>
        <v>Menor</v>
      </c>
      <c r="AU551" s="967" t="str">
        <f>Y551</f>
        <v>Moderado</v>
      </c>
      <c r="AV551" s="967" t="str">
        <f>IFERROR(IF(OR(AND(AQ551="Muy Baja",AT551="Leve"),AND(AQ551="Muy Baja",AT551="Menor"),AND(AQ551="Baja",AT551="Leve")),"Bajo",IF(OR(AND(AQ551="Muy baja",AT551="Moderado"),AND(AQ551="Baja",AT551="Menor"),AND(AQ551="Baja",AT551="Moderado"),AND(AQ551="Media",AT551="Leve"),AND(AQ551="Media",AT551="Menor"),AND(AQ551="Media",AT551="Moderado"),AND(AQ551="Alta",AT551="Leve"),AND(AQ551="Alta",AT551="Menor")),"Moderado",IF(OR(AND(AQ551="Muy Baja",AT551="Mayor"),AND(AQ551="Baja",AT551="Mayor"),AND(AQ551="Media",AT551="Mayor"),AND(AQ551="Alta",AT551="Moderado"),AND(AQ551="Alta",AT551="Mayor"),AND(AQ551="Muy Alta",AT551="Leve"),AND(AQ551="Muy Alta",AT551="Menor"),AND(AQ551="Muy Alta",AT551="Moderado"),AND(AQ551="Muy Alta",AT551="Mayor")),"Alto",IF(OR(AND(AQ551="Muy Baja",AT551="Catastrófico"),AND(AQ551="Baja",AT551="Catastrófico"),AND(AQ551="Media",AT551="Catastrófico"),AND(AQ551="Alta",AT551="Catastrófico"),AND(AQ551="Muy Alta",AT551="Catastrófico")),"Extremo","")))),"")</f>
        <v>Bajo</v>
      </c>
      <c r="AW551" s="802" t="s">
        <v>82</v>
      </c>
      <c r="AX551" s="804"/>
      <c r="AY551" s="804"/>
      <c r="AZ551" s="851"/>
      <c r="BA551" s="851"/>
      <c r="BB551" s="851"/>
      <c r="BC551" s="851"/>
      <c r="BD551" s="851"/>
      <c r="BE551" s="851"/>
      <c r="BF551" s="851"/>
      <c r="BG551" s="851"/>
      <c r="BH551" s="851"/>
      <c r="BI551" s="1019"/>
      <c r="BJ551" s="851"/>
      <c r="BK551" s="851"/>
      <c r="BL551" s="1048"/>
    </row>
    <row r="552" spans="1:64" ht="75.75" thickBot="1" x14ac:dyDescent="0.3">
      <c r="A552" s="1056"/>
      <c r="B552" s="1168"/>
      <c r="C552" s="1062"/>
      <c r="D552" s="1013"/>
      <c r="E552" s="946"/>
      <c r="F552" s="1016"/>
      <c r="G552" s="805"/>
      <c r="H552" s="803"/>
      <c r="I552" s="952"/>
      <c r="J552" s="438"/>
      <c r="K552" s="986"/>
      <c r="L552" s="852"/>
      <c r="M552" s="852"/>
      <c r="N552" s="805"/>
      <c r="O552" s="971"/>
      <c r="P552" s="803"/>
      <c r="Q552" s="955"/>
      <c r="R552" s="803"/>
      <c r="S552" s="955"/>
      <c r="T552" s="803"/>
      <c r="U552" s="955"/>
      <c r="V552" s="958"/>
      <c r="W552" s="955"/>
      <c r="X552" s="955"/>
      <c r="Y552" s="1002"/>
      <c r="Z552" s="68">
        <v>2</v>
      </c>
      <c r="AA552" s="437" t="s">
        <v>1262</v>
      </c>
      <c r="AB552" s="383" t="s">
        <v>165</v>
      </c>
      <c r="AC552" s="385" t="s">
        <v>1263</v>
      </c>
      <c r="AD552" s="384" t="str">
        <f t="shared" ref="AD552:AD615" si="56">IF(OR(AE552="Preventivo",AE552="Detectivo"),"Probabilidad",IF(AE552="Correctivo","Impacto",""))</f>
        <v>Probabilidad</v>
      </c>
      <c r="AE552" s="381" t="s">
        <v>64</v>
      </c>
      <c r="AF552" s="302">
        <f t="shared" ref="AF552:AF615" si="57">IF(AE552="","",IF(AE552="Preventivo",25%,IF(AE552="Detectivo",15%,IF(AE552="Correctivo",10%))))</f>
        <v>0.25</v>
      </c>
      <c r="AG552" s="383" t="s">
        <v>65</v>
      </c>
      <c r="AH552" s="302">
        <f t="shared" ref="AH552:AH615" si="58">IF(AG552="Automático",25%,IF(AG552="Manual",15%,""))</f>
        <v>0.25</v>
      </c>
      <c r="AI552" s="315">
        <f t="shared" ref="AI552:AI615" si="59">IF(OR(AF552="",AH552=""),"",AF552+AH552)</f>
        <v>0.5</v>
      </c>
      <c r="AJ552" s="69">
        <f>IFERROR(IF(AND(AD551="Probabilidad",AD552="Probabilidad"),(AJ551-(+AJ551*AI552)),IF(AD552="Probabilidad",(Q551-(+Q551*AI552)),IF(AD552="Impacto",AJ551,""))),"")</f>
        <v>0.12</v>
      </c>
      <c r="AK552" s="69">
        <f>IFERROR(IF(AND(AD551="Impacto",AD552="Impacto"),(AK551-(+AK551*AI552)),IF(AD552="Impacto",(W551-(+W551*AI552)),IF(AD552="Probabilidad",AK551,""))),"")</f>
        <v>0.4</v>
      </c>
      <c r="AL552" s="10" t="s">
        <v>66</v>
      </c>
      <c r="AM552" s="19" t="s">
        <v>67</v>
      </c>
      <c r="AN552" s="19" t="s">
        <v>80</v>
      </c>
      <c r="AO552" s="952"/>
      <c r="AP552" s="952"/>
      <c r="AQ552" s="968"/>
      <c r="AR552" s="952"/>
      <c r="AS552" s="952"/>
      <c r="AT552" s="968"/>
      <c r="AU552" s="968"/>
      <c r="AV552" s="968"/>
      <c r="AW552" s="803"/>
      <c r="AX552" s="805"/>
      <c r="AY552" s="805"/>
      <c r="AZ552" s="852"/>
      <c r="BA552" s="852"/>
      <c r="BB552" s="852"/>
      <c r="BC552" s="852"/>
      <c r="BD552" s="852"/>
      <c r="BE552" s="852"/>
      <c r="BF552" s="852"/>
      <c r="BG552" s="852"/>
      <c r="BH552" s="852"/>
      <c r="BI552" s="1020"/>
      <c r="BJ552" s="852"/>
      <c r="BK552" s="852"/>
      <c r="BL552" s="1041"/>
    </row>
    <row r="553" spans="1:64" ht="105" x14ac:dyDescent="0.25">
      <c r="A553" s="1056"/>
      <c r="B553" s="1168"/>
      <c r="C553" s="1062"/>
      <c r="D553" s="1013"/>
      <c r="E553" s="946"/>
      <c r="F553" s="1016"/>
      <c r="G553" s="805"/>
      <c r="H553" s="803"/>
      <c r="I553" s="952"/>
      <c r="J553" s="438"/>
      <c r="K553" s="986"/>
      <c r="L553" s="852"/>
      <c r="M553" s="852"/>
      <c r="N553" s="805"/>
      <c r="O553" s="971"/>
      <c r="P553" s="803"/>
      <c r="Q553" s="955"/>
      <c r="R553" s="803"/>
      <c r="S553" s="955"/>
      <c r="T553" s="803"/>
      <c r="U553" s="955"/>
      <c r="V553" s="958"/>
      <c r="W553" s="955"/>
      <c r="X553" s="955"/>
      <c r="Y553" s="1002"/>
      <c r="Z553" s="68">
        <v>3</v>
      </c>
      <c r="AA553" s="437" t="s">
        <v>1264</v>
      </c>
      <c r="AB553" s="383" t="s">
        <v>165</v>
      </c>
      <c r="AC553" s="385" t="s">
        <v>869</v>
      </c>
      <c r="AD553" s="384" t="str">
        <f t="shared" si="56"/>
        <v>Probabilidad</v>
      </c>
      <c r="AE553" s="383" t="s">
        <v>75</v>
      </c>
      <c r="AF553" s="302">
        <f t="shared" si="57"/>
        <v>0.15</v>
      </c>
      <c r="AG553" s="381" t="s">
        <v>77</v>
      </c>
      <c r="AH553" s="302">
        <f t="shared" si="58"/>
        <v>0.15</v>
      </c>
      <c r="AI553" s="315">
        <f t="shared" si="59"/>
        <v>0.3</v>
      </c>
      <c r="AJ553" s="69">
        <f>IFERROR(IF(AND(AD552="Probabilidad",AD553="Probabilidad"),(AJ552-(+AJ552*AI553)),IF(AND(AD552="Impacto",AD553="Probabilidad"),(AJ551-(+AJ551*AI553)),IF(AD553="Impacto",AJ552,""))),"")</f>
        <v>8.3999999999999991E-2</v>
      </c>
      <c r="AK553" s="69">
        <f>IFERROR(IF(AND(AD552="Impacto",AD553="Impacto"),(AK552-(+AK552*AI553)),IF(AND(AD552="Probabilidad",AD553="Impacto"),(AK551-(+AK551*AI553)),IF(AD553="Probabilidad",AK552,""))),"")</f>
        <v>0.4</v>
      </c>
      <c r="AL553" s="10" t="s">
        <v>66</v>
      </c>
      <c r="AM553" s="19" t="s">
        <v>67</v>
      </c>
      <c r="AN553" s="19" t="s">
        <v>80</v>
      </c>
      <c r="AO553" s="952"/>
      <c r="AP553" s="952"/>
      <c r="AQ553" s="968"/>
      <c r="AR553" s="952"/>
      <c r="AS553" s="952"/>
      <c r="AT553" s="968"/>
      <c r="AU553" s="968"/>
      <c r="AV553" s="968"/>
      <c r="AW553" s="803"/>
      <c r="AX553" s="805"/>
      <c r="AY553" s="805"/>
      <c r="AZ553" s="852"/>
      <c r="BA553" s="852"/>
      <c r="BB553" s="852"/>
      <c r="BC553" s="852"/>
      <c r="BD553" s="852"/>
      <c r="BE553" s="852"/>
      <c r="BF553" s="852"/>
      <c r="BG553" s="852"/>
      <c r="BH553" s="852"/>
      <c r="BI553" s="1020"/>
      <c r="BJ553" s="852"/>
      <c r="BK553" s="852"/>
      <c r="BL553" s="1041"/>
    </row>
    <row r="554" spans="1:64" x14ac:dyDescent="0.25">
      <c r="A554" s="1056"/>
      <c r="B554" s="1168"/>
      <c r="C554" s="1062"/>
      <c r="D554" s="1013"/>
      <c r="E554" s="946"/>
      <c r="F554" s="1016"/>
      <c r="G554" s="805"/>
      <c r="H554" s="803"/>
      <c r="I554" s="952"/>
      <c r="J554" s="438"/>
      <c r="K554" s="986"/>
      <c r="L554" s="852"/>
      <c r="M554" s="852"/>
      <c r="N554" s="805"/>
      <c r="O554" s="971"/>
      <c r="P554" s="803"/>
      <c r="Q554" s="955"/>
      <c r="R554" s="803"/>
      <c r="S554" s="955"/>
      <c r="T554" s="803"/>
      <c r="U554" s="955"/>
      <c r="V554" s="958"/>
      <c r="W554" s="955"/>
      <c r="X554" s="955"/>
      <c r="Y554" s="1002"/>
      <c r="Z554" s="68">
        <v>4</v>
      </c>
      <c r="AA554" s="385"/>
      <c r="AB554" s="383"/>
      <c r="AC554" s="385"/>
      <c r="AD554" s="384" t="str">
        <f t="shared" si="56"/>
        <v/>
      </c>
      <c r="AE554" s="383"/>
      <c r="AF554" s="302" t="str">
        <f t="shared" si="57"/>
        <v/>
      </c>
      <c r="AG554" s="383"/>
      <c r="AH554" s="302" t="str">
        <f t="shared" si="58"/>
        <v/>
      </c>
      <c r="AI554" s="315" t="str">
        <f t="shared" si="59"/>
        <v/>
      </c>
      <c r="AJ554" s="69" t="str">
        <f>IFERROR(IF(AND(AD553="Probabilidad",AD554="Probabilidad"),(AJ553-(+AJ553*AI554)),IF(AND(AD553="Impacto",AD554="Probabilidad"),(AJ552-(+AJ552*AI554)),IF(AD554="Impacto",AJ553,""))),"")</f>
        <v/>
      </c>
      <c r="AK554" s="69" t="str">
        <f>IFERROR(IF(AND(AD553="Impacto",AD554="Impacto"),(AK553-(+AK553*AI554)),IF(AND(AD553="Probabilidad",AD554="Impacto"),(AK552-(+AK552*AI554)),IF(AD554="Probabilidad",AK553,""))),"")</f>
        <v/>
      </c>
      <c r="AL554" s="19"/>
      <c r="AM554" s="19"/>
      <c r="AN554" s="19"/>
      <c r="AO554" s="952"/>
      <c r="AP554" s="952"/>
      <c r="AQ554" s="968"/>
      <c r="AR554" s="952"/>
      <c r="AS554" s="952"/>
      <c r="AT554" s="968"/>
      <c r="AU554" s="968"/>
      <c r="AV554" s="968"/>
      <c r="AW554" s="803"/>
      <c r="AX554" s="805"/>
      <c r="AY554" s="805"/>
      <c r="AZ554" s="852"/>
      <c r="BA554" s="852"/>
      <c r="BB554" s="852"/>
      <c r="BC554" s="852"/>
      <c r="BD554" s="852"/>
      <c r="BE554" s="852"/>
      <c r="BF554" s="852"/>
      <c r="BG554" s="852"/>
      <c r="BH554" s="852"/>
      <c r="BI554" s="1020"/>
      <c r="BJ554" s="852"/>
      <c r="BK554" s="852"/>
      <c r="BL554" s="1041"/>
    </row>
    <row r="555" spans="1:64" x14ac:dyDescent="0.25">
      <c r="A555" s="1056"/>
      <c r="B555" s="1168"/>
      <c r="C555" s="1062"/>
      <c r="D555" s="1013"/>
      <c r="E555" s="946"/>
      <c r="F555" s="1016"/>
      <c r="G555" s="805"/>
      <c r="H555" s="803"/>
      <c r="I555" s="952"/>
      <c r="J555" s="438"/>
      <c r="K555" s="986"/>
      <c r="L555" s="852"/>
      <c r="M555" s="852"/>
      <c r="N555" s="805"/>
      <c r="O555" s="971"/>
      <c r="P555" s="803"/>
      <c r="Q555" s="955"/>
      <c r="R555" s="803"/>
      <c r="S555" s="955"/>
      <c r="T555" s="803"/>
      <c r="U555" s="955"/>
      <c r="V555" s="958"/>
      <c r="W555" s="955"/>
      <c r="X555" s="955"/>
      <c r="Y555" s="1002"/>
      <c r="Z555" s="68">
        <v>5</v>
      </c>
      <c r="AA555" s="309"/>
      <c r="AB555" s="383"/>
      <c r="AC555" s="385"/>
      <c r="AD555" s="384" t="str">
        <f t="shared" si="56"/>
        <v/>
      </c>
      <c r="AE555" s="383"/>
      <c r="AF555" s="302" t="str">
        <f t="shared" si="57"/>
        <v/>
      </c>
      <c r="AG555" s="383"/>
      <c r="AH555" s="302" t="str">
        <f t="shared" si="58"/>
        <v/>
      </c>
      <c r="AI555" s="315" t="str">
        <f t="shared" si="59"/>
        <v/>
      </c>
      <c r="AJ555" s="69" t="str">
        <f>IFERROR(IF(AND(AD554="Probabilidad",AD555="Probabilidad"),(AJ554-(+AJ554*AI555)),IF(AND(AD554="Impacto",AD555="Probabilidad"),(AJ553-(+AJ553*AI555)),IF(AD555="Impacto",AJ554,""))),"")</f>
        <v/>
      </c>
      <c r="AK555" s="69" t="str">
        <f>IFERROR(IF(AND(AD554="Impacto",AD555="Impacto"),(AK554-(+AK554*AI555)),IF(AND(AD554="Probabilidad",AD555="Impacto"),(AK553-(+AK553*AI555)),IF(AD555="Probabilidad",AK554,""))),"")</f>
        <v/>
      </c>
      <c r="AL555" s="19"/>
      <c r="AM555" s="19"/>
      <c r="AN555" s="19"/>
      <c r="AO555" s="952"/>
      <c r="AP555" s="952"/>
      <c r="AQ555" s="968"/>
      <c r="AR555" s="952"/>
      <c r="AS555" s="952"/>
      <c r="AT555" s="968"/>
      <c r="AU555" s="968"/>
      <c r="AV555" s="968"/>
      <c r="AW555" s="803"/>
      <c r="AX555" s="805"/>
      <c r="AY555" s="805"/>
      <c r="AZ555" s="852"/>
      <c r="BA555" s="852"/>
      <c r="BB555" s="852"/>
      <c r="BC555" s="852"/>
      <c r="BD555" s="852"/>
      <c r="BE555" s="852"/>
      <c r="BF555" s="852"/>
      <c r="BG555" s="852"/>
      <c r="BH555" s="852"/>
      <c r="BI555" s="1020"/>
      <c r="BJ555" s="852"/>
      <c r="BK555" s="852"/>
      <c r="BL555" s="1041"/>
    </row>
    <row r="556" spans="1:64" ht="15.75" thickBot="1" x14ac:dyDescent="0.3">
      <c r="A556" s="1056"/>
      <c r="B556" s="1168"/>
      <c r="C556" s="1062"/>
      <c r="D556" s="1014"/>
      <c r="E556" s="947"/>
      <c r="F556" s="1017"/>
      <c r="G556" s="806"/>
      <c r="H556" s="847"/>
      <c r="I556" s="953"/>
      <c r="J556" s="439"/>
      <c r="K556" s="987"/>
      <c r="L556" s="960"/>
      <c r="M556" s="960"/>
      <c r="N556" s="806"/>
      <c r="O556" s="972"/>
      <c r="P556" s="847"/>
      <c r="Q556" s="956"/>
      <c r="R556" s="847"/>
      <c r="S556" s="956"/>
      <c r="T556" s="847"/>
      <c r="U556" s="956"/>
      <c r="V556" s="959"/>
      <c r="W556" s="956"/>
      <c r="X556" s="956"/>
      <c r="Y556" s="1003"/>
      <c r="Z556" s="60">
        <v>6</v>
      </c>
      <c r="AA556" s="387"/>
      <c r="AB556" s="388"/>
      <c r="AC556" s="387"/>
      <c r="AD556" s="389" t="str">
        <f t="shared" si="56"/>
        <v/>
      </c>
      <c r="AE556" s="388"/>
      <c r="AF556" s="303" t="str">
        <f t="shared" si="57"/>
        <v/>
      </c>
      <c r="AG556" s="388"/>
      <c r="AH556" s="303" t="str">
        <f t="shared" si="58"/>
        <v/>
      </c>
      <c r="AI556" s="61" t="str">
        <f t="shared" si="59"/>
        <v/>
      </c>
      <c r="AJ556" s="69" t="str">
        <f>IFERROR(IF(AND(AD555="Probabilidad",AD556="Probabilidad"),(AJ555-(+AJ555*AI556)),IF(AND(AD555="Impacto",AD556="Probabilidad"),(AJ554-(+AJ554*AI556)),IF(AD556="Impacto",AJ555,""))),"")</f>
        <v/>
      </c>
      <c r="AK556" s="69" t="str">
        <f>IFERROR(IF(AND(AD555="Impacto",AD556="Impacto"),(AK555-(+AK555*AI556)),IF(AND(AD555="Probabilidad",AD556="Impacto"),(AK554-(+AK554*AI556)),IF(AD556="Probabilidad",AK555,""))),"")</f>
        <v/>
      </c>
      <c r="AL556" s="20"/>
      <c r="AM556" s="20"/>
      <c r="AN556" s="20"/>
      <c r="AO556" s="953"/>
      <c r="AP556" s="953"/>
      <c r="AQ556" s="969"/>
      <c r="AR556" s="953"/>
      <c r="AS556" s="953"/>
      <c r="AT556" s="969"/>
      <c r="AU556" s="969"/>
      <c r="AV556" s="969"/>
      <c r="AW556" s="847"/>
      <c r="AX556" s="806"/>
      <c r="AY556" s="806"/>
      <c r="AZ556" s="960"/>
      <c r="BA556" s="960"/>
      <c r="BB556" s="960"/>
      <c r="BC556" s="960"/>
      <c r="BD556" s="960"/>
      <c r="BE556" s="960"/>
      <c r="BF556" s="960"/>
      <c r="BG556" s="960"/>
      <c r="BH556" s="960"/>
      <c r="BI556" s="1021"/>
      <c r="BJ556" s="960"/>
      <c r="BK556" s="960"/>
      <c r="BL556" s="1042"/>
    </row>
    <row r="557" spans="1:64" ht="77.25" customHeight="1" thickBot="1" x14ac:dyDescent="0.3">
      <c r="A557" s="1056"/>
      <c r="B557" s="1168"/>
      <c r="C557" s="1062"/>
      <c r="D557" s="1012" t="s">
        <v>840</v>
      </c>
      <c r="E557" s="945" t="s">
        <v>129</v>
      </c>
      <c r="F557" s="1015">
        <v>2</v>
      </c>
      <c r="G557" s="804" t="s">
        <v>1257</v>
      </c>
      <c r="H557" s="802" t="s">
        <v>99</v>
      </c>
      <c r="I557" s="1028" t="s">
        <v>1308</v>
      </c>
      <c r="J557" s="436" t="s">
        <v>16</v>
      </c>
      <c r="K557" s="985" t="str">
        <f>CONCATENATE(" *",[30]Árbol_G!C573," *",[30]Árbol_G!E573," *",[30]Árbol_G!G573)</f>
        <v xml:space="preserve"> * * *</v>
      </c>
      <c r="L557" s="851" t="s">
        <v>1265</v>
      </c>
      <c r="M557" s="851" t="s">
        <v>1266</v>
      </c>
      <c r="N557" s="961"/>
      <c r="O557" s="964"/>
      <c r="P557" s="802" t="s">
        <v>71</v>
      </c>
      <c r="Q557" s="954">
        <f>IF(P557="Muy Alta",100%,IF(P557="Alta",80%,IF(P557="Media",60%,IF(P557="Baja",40%,IF(P557="Muy Baja",20%,"")))))</f>
        <v>0.4</v>
      </c>
      <c r="R557" s="802" t="s">
        <v>9</v>
      </c>
      <c r="S557" s="954">
        <f>IF(R557="Catastrófico",100%,IF(R557="Mayor",80%,IF(R557="Moderado",60%,IF(R557="Menor",40%,IF(R557="Leve",20%,"")))))</f>
        <v>0.4</v>
      </c>
      <c r="T557" s="802" t="s">
        <v>74</v>
      </c>
      <c r="U557" s="954">
        <f>IF(T557="Catastrófico",100%,IF(T557="Mayor",80%,IF(T557="Moderado",60%,IF(T557="Menor",40%,IF(T557="Leve",20%,"")))))</f>
        <v>0.2</v>
      </c>
      <c r="V557" s="957" t="str">
        <f>IF(W557=100%,"Catastrófico",IF(W557=80%,"Mayor",IF(W557=60%,"Moderado",IF(W557=40%,"Menor",IF(W557=20%,"Leve","")))))</f>
        <v>Menor</v>
      </c>
      <c r="W557" s="954">
        <f>IF(AND(S557="",U557=""),"",MAX(S557,U557))</f>
        <v>0.4</v>
      </c>
      <c r="X557" s="954" t="str">
        <f>CONCATENATE(P557,V557)</f>
        <v>BajaMenor</v>
      </c>
      <c r="Y557" s="967" t="str">
        <f>IF(X557="Muy AltaLeve","Alto",IF(X557="Muy AltaMenor","Alto",IF(X557="Muy AltaModerado","Alto",IF(X557="Muy AltaMayor","Alto",IF(X557="Muy AltaCatastrófico","Extremo",IF(X557="AltaLeve","Moderado",IF(X557="AltaMenor","Moderado",IF(X557="AltaModerado","Alto",IF(X557="AltaMayor","Alto",IF(X557="AltaCatastrófico","Extremo",IF(X557="MediaLeve","Moderado",IF(X557="MediaMenor","Moderado",IF(X557="MediaModerado","Moderado",IF(X557="MediaMayor","Alto",IF(X557="MediaCatastrófico","Extremo",IF(X557="BajaLeve","Bajo",IF(X557="BajaMenor","Moderado",IF(X557="BajaModerado","Moderado",IF(X557="BajaMayor","Alto",IF(X557="BajaCatastrófico","Extremo",IF(X557="Muy BajaLeve","Bajo",IF(X557="Muy BajaMenor","Bajo",IF(X557="Muy BajaModerado","Moderado",IF(X557="Muy BajaMayor","Alto",IF(X557="Muy BajaCatastrófico","Extremo","")))))))))))))))))))))))))</f>
        <v>Moderado</v>
      </c>
      <c r="Z557" s="58">
        <v>1</v>
      </c>
      <c r="AA557" s="437" t="s">
        <v>1264</v>
      </c>
      <c r="AB557" s="381" t="s">
        <v>165</v>
      </c>
      <c r="AC557" s="385" t="s">
        <v>1267</v>
      </c>
      <c r="AD557" s="382" t="str">
        <f t="shared" si="56"/>
        <v>Probabilidad</v>
      </c>
      <c r="AE557" s="381" t="s">
        <v>75</v>
      </c>
      <c r="AF557" s="301">
        <f t="shared" si="57"/>
        <v>0.15</v>
      </c>
      <c r="AG557" s="381" t="s">
        <v>77</v>
      </c>
      <c r="AH557" s="301">
        <f t="shared" si="58"/>
        <v>0.15</v>
      </c>
      <c r="AI557" s="300">
        <f t="shared" si="59"/>
        <v>0.3</v>
      </c>
      <c r="AJ557" s="59">
        <f>IFERROR(IF(AD557="Probabilidad",(Q557-(+Q557*AI557)),IF(AD557="Impacto",Q557,"")),"")</f>
        <v>0.28000000000000003</v>
      </c>
      <c r="AK557" s="59">
        <f>IFERROR(IF(AD557="Impacto",(W557-(+W557*AI557)),IF(AD557="Probabilidad",W557,"")),"")</f>
        <v>0.4</v>
      </c>
      <c r="AL557" s="10" t="s">
        <v>66</v>
      </c>
      <c r="AM557" s="19" t="s">
        <v>67</v>
      </c>
      <c r="AN557" s="19" t="s">
        <v>80</v>
      </c>
      <c r="AO557" s="951">
        <f>Q557</f>
        <v>0.4</v>
      </c>
      <c r="AP557" s="951">
        <f>IF(AJ557="","",MIN(AJ557:AJ562))</f>
        <v>0.14000000000000001</v>
      </c>
      <c r="AQ557" s="967" t="str">
        <f>IFERROR(IF(AP557="","",IF(AP557&lt;=0.2,"Muy Baja",IF(AP557&lt;=0.4,"Baja",IF(AP557&lt;=0.6,"Media",IF(AP557&lt;=0.8,"Alta","Muy Alta"))))),"")</f>
        <v>Muy Baja</v>
      </c>
      <c r="AR557" s="951">
        <f>W557</f>
        <v>0.4</v>
      </c>
      <c r="AS557" s="951">
        <f>IF(AK557="","",MIN(AK557:AK562))</f>
        <v>0.4</v>
      </c>
      <c r="AT557" s="967" t="str">
        <f>IFERROR(IF(AS557="","",IF(AS557&lt;=0.2,"Leve",IF(AS557&lt;=0.4,"Menor",IF(AS557&lt;=0.6,"Moderado",IF(AS557&lt;=0.8,"Mayor","Catastrófico"))))),"")</f>
        <v>Menor</v>
      </c>
      <c r="AU557" s="967" t="str">
        <f>Y557</f>
        <v>Moderado</v>
      </c>
      <c r="AV557" s="967" t="str">
        <f>IFERROR(IF(OR(AND(AQ557="Muy Baja",AT557="Leve"),AND(AQ557="Muy Baja",AT557="Menor"),AND(AQ557="Baja",AT557="Leve")),"Bajo",IF(OR(AND(AQ557="Muy baja",AT557="Moderado"),AND(AQ557="Baja",AT557="Menor"),AND(AQ557="Baja",AT557="Moderado"),AND(AQ557="Media",AT557="Leve"),AND(AQ557="Media",AT557="Menor"),AND(AQ557="Media",AT557="Moderado"),AND(AQ557="Alta",AT557="Leve"),AND(AQ557="Alta",AT557="Menor")),"Moderado",IF(OR(AND(AQ557="Muy Baja",AT557="Mayor"),AND(AQ557="Baja",AT557="Mayor"),AND(AQ557="Media",AT557="Mayor"),AND(AQ557="Alta",AT557="Moderado"),AND(AQ557="Alta",AT557="Mayor"),AND(AQ557="Muy Alta",AT557="Leve"),AND(AQ557="Muy Alta",AT557="Menor"),AND(AQ557="Muy Alta",AT557="Moderado"),AND(AQ557="Muy Alta",AT557="Mayor")),"Alto",IF(OR(AND(AQ557="Muy Baja",AT557="Catastrófico"),AND(AQ557="Baja",AT557="Catastrófico"),AND(AQ557="Media",AT557="Catastrófico"),AND(AQ557="Alta",AT557="Catastrófico"),AND(AQ557="Muy Alta",AT557="Catastrófico")),"Extremo","")))),"")</f>
        <v>Bajo</v>
      </c>
      <c r="AW557" s="802" t="s">
        <v>82</v>
      </c>
      <c r="AX557" s="851"/>
      <c r="AY557" s="851"/>
      <c r="AZ557" s="851"/>
      <c r="BA557" s="851"/>
      <c r="BB557" s="1037"/>
      <c r="BC557" s="851"/>
      <c r="BD557" s="851"/>
      <c r="BE557" s="851"/>
      <c r="BF557" s="851"/>
      <c r="BG557" s="851"/>
      <c r="BH557" s="1019"/>
      <c r="BI557" s="1019"/>
      <c r="BJ557" s="851"/>
      <c r="BK557" s="851"/>
      <c r="BL557" s="1048"/>
    </row>
    <row r="558" spans="1:64" ht="75" x14ac:dyDescent="0.25">
      <c r="A558" s="1056"/>
      <c r="B558" s="1168"/>
      <c r="C558" s="1062"/>
      <c r="D558" s="1013"/>
      <c r="E558" s="946"/>
      <c r="F558" s="1016"/>
      <c r="G558" s="805"/>
      <c r="H558" s="803"/>
      <c r="I558" s="1029"/>
      <c r="J558" s="438"/>
      <c r="K558" s="986"/>
      <c r="L558" s="852"/>
      <c r="M558" s="852"/>
      <c r="N558" s="962"/>
      <c r="O558" s="965"/>
      <c r="P558" s="803"/>
      <c r="Q558" s="955"/>
      <c r="R558" s="803"/>
      <c r="S558" s="955"/>
      <c r="T558" s="803"/>
      <c r="U558" s="955"/>
      <c r="V558" s="958"/>
      <c r="W558" s="955"/>
      <c r="X558" s="955"/>
      <c r="Y558" s="968"/>
      <c r="Z558" s="68">
        <v>2</v>
      </c>
      <c r="AA558" s="437" t="s">
        <v>1262</v>
      </c>
      <c r="AB558" s="383" t="s">
        <v>165</v>
      </c>
      <c r="AC558" s="385" t="s">
        <v>1263</v>
      </c>
      <c r="AD558" s="70" t="str">
        <f>IF(OR(AE558="Preventivo",AE558="Detectivo"),"Probabilidad",IF(AE558="Correctivo","Impacto",""))</f>
        <v>Probabilidad</v>
      </c>
      <c r="AE558" s="19" t="s">
        <v>64</v>
      </c>
      <c r="AF558" s="302">
        <f t="shared" si="57"/>
        <v>0.25</v>
      </c>
      <c r="AG558" s="383" t="s">
        <v>65</v>
      </c>
      <c r="AH558" s="302">
        <f t="shared" si="58"/>
        <v>0.25</v>
      </c>
      <c r="AI558" s="315">
        <f t="shared" si="59"/>
        <v>0.5</v>
      </c>
      <c r="AJ558" s="71">
        <f>IFERROR(IF(AND(AD557="Probabilidad",AD558="Probabilidad"),(AJ557-(+AJ557*AI558)),IF(AD558="Probabilidad",(Q557-(+Q557*AI558)),IF(AD558="Impacto",AJ557,""))),"")</f>
        <v>0.14000000000000001</v>
      </c>
      <c r="AK558" s="71">
        <f>IFERROR(IF(AND(AD557="Impacto",AD558="Impacto"),(AK557-(+AK557*AI558)),IF(AD558="Impacto",(W557-(+W557*AI558)),IF(AD558="Probabilidad",AK557,""))),"")</f>
        <v>0.4</v>
      </c>
      <c r="AL558" s="10" t="s">
        <v>66</v>
      </c>
      <c r="AM558" s="19" t="s">
        <v>67</v>
      </c>
      <c r="AN558" s="19" t="s">
        <v>80</v>
      </c>
      <c r="AO558" s="952"/>
      <c r="AP558" s="952"/>
      <c r="AQ558" s="968"/>
      <c r="AR558" s="952"/>
      <c r="AS558" s="952"/>
      <c r="AT558" s="968"/>
      <c r="AU558" s="968"/>
      <c r="AV558" s="968"/>
      <c r="AW558" s="803"/>
      <c r="AX558" s="852"/>
      <c r="AY558" s="852"/>
      <c r="AZ558" s="852"/>
      <c r="BA558" s="852"/>
      <c r="BB558" s="1046"/>
      <c r="BC558" s="852"/>
      <c r="BD558" s="852"/>
      <c r="BE558" s="852"/>
      <c r="BF558" s="852"/>
      <c r="BG558" s="852"/>
      <c r="BH558" s="1020"/>
      <c r="BI558" s="1020"/>
      <c r="BJ558" s="852"/>
      <c r="BK558" s="852"/>
      <c r="BL558" s="1041"/>
    </row>
    <row r="559" spans="1:64" x14ac:dyDescent="0.25">
      <c r="A559" s="1056"/>
      <c r="B559" s="1168"/>
      <c r="C559" s="1062"/>
      <c r="D559" s="1013"/>
      <c r="E559" s="946"/>
      <c r="F559" s="1016"/>
      <c r="G559" s="805"/>
      <c r="H559" s="803"/>
      <c r="I559" s="1029"/>
      <c r="J559" s="438"/>
      <c r="K559" s="986"/>
      <c r="L559" s="852"/>
      <c r="M559" s="852"/>
      <c r="N559" s="962"/>
      <c r="O559" s="965"/>
      <c r="P559" s="803"/>
      <c r="Q559" s="955"/>
      <c r="R559" s="803"/>
      <c r="S559" s="955"/>
      <c r="T559" s="803"/>
      <c r="U559" s="955"/>
      <c r="V559" s="958"/>
      <c r="W559" s="955"/>
      <c r="X559" s="955"/>
      <c r="Y559" s="968"/>
      <c r="Z559" s="68">
        <v>3</v>
      </c>
      <c r="AA559" s="298"/>
      <c r="AB559" s="383"/>
      <c r="AC559" s="385"/>
      <c r="AD559" s="384" t="str">
        <f>IF(OR(AE559="Preventivo",AE559="Detectivo"),"Probabilidad",IF(AE559="Correctivo","Impacto",""))</f>
        <v/>
      </c>
      <c r="AE559" s="383"/>
      <c r="AF559" s="302" t="str">
        <f t="shared" si="57"/>
        <v/>
      </c>
      <c r="AG559" s="383"/>
      <c r="AH559" s="302" t="str">
        <f t="shared" si="58"/>
        <v/>
      </c>
      <c r="AI559" s="315" t="str">
        <f t="shared" si="59"/>
        <v/>
      </c>
      <c r="AJ559" s="69" t="str">
        <f>IFERROR(IF(AND(AD558="Probabilidad",AD559="Probabilidad"),(AJ558-(+AJ558*AI559)),IF(AND(AD558="Impacto",AD559="Probabilidad"),(AJ557-(+AJ557*AI559)),IF(AD559="Impacto",AJ558,""))),"")</f>
        <v/>
      </c>
      <c r="AK559" s="69" t="str">
        <f>IFERROR(IF(AND(AD558="Impacto",AD559="Impacto"),(AK558-(+AK558*AI559)),IF(AND(AD558="Probabilidad",AD559="Impacto"),(AK557-(+AK557*AI559)),IF(AD559="Probabilidad",AK558,""))),"")</f>
        <v/>
      </c>
      <c r="AL559" s="19"/>
      <c r="AM559" s="19"/>
      <c r="AN559" s="19"/>
      <c r="AO559" s="952"/>
      <c r="AP559" s="952"/>
      <c r="AQ559" s="968"/>
      <c r="AR559" s="952"/>
      <c r="AS559" s="952"/>
      <c r="AT559" s="968"/>
      <c r="AU559" s="968"/>
      <c r="AV559" s="968"/>
      <c r="AW559" s="803"/>
      <c r="AX559" s="852"/>
      <c r="AY559" s="852"/>
      <c r="AZ559" s="852"/>
      <c r="BA559" s="852"/>
      <c r="BB559" s="1046"/>
      <c r="BC559" s="852"/>
      <c r="BD559" s="852"/>
      <c r="BE559" s="852"/>
      <c r="BF559" s="852"/>
      <c r="BG559" s="852"/>
      <c r="BH559" s="1020"/>
      <c r="BI559" s="1020"/>
      <c r="BJ559" s="852"/>
      <c r="BK559" s="852"/>
      <c r="BL559" s="1041"/>
    </row>
    <row r="560" spans="1:64" x14ac:dyDescent="0.25">
      <c r="A560" s="1056"/>
      <c r="B560" s="1168"/>
      <c r="C560" s="1062"/>
      <c r="D560" s="1013"/>
      <c r="E560" s="946"/>
      <c r="F560" s="1016"/>
      <c r="G560" s="805"/>
      <c r="H560" s="803"/>
      <c r="I560" s="1029"/>
      <c r="J560" s="438"/>
      <c r="K560" s="986"/>
      <c r="L560" s="852"/>
      <c r="M560" s="852"/>
      <c r="N560" s="962"/>
      <c r="O560" s="965"/>
      <c r="P560" s="803"/>
      <c r="Q560" s="955"/>
      <c r="R560" s="803"/>
      <c r="S560" s="955"/>
      <c r="T560" s="803"/>
      <c r="U560" s="955"/>
      <c r="V560" s="958"/>
      <c r="W560" s="955"/>
      <c r="X560" s="955"/>
      <c r="Y560" s="968"/>
      <c r="Z560" s="68">
        <v>4</v>
      </c>
      <c r="AA560" s="385"/>
      <c r="AB560" s="383"/>
      <c r="AC560" s="385"/>
      <c r="AD560" s="384" t="str">
        <f t="shared" si="56"/>
        <v/>
      </c>
      <c r="AE560" s="383"/>
      <c r="AF560" s="302" t="str">
        <f t="shared" si="57"/>
        <v/>
      </c>
      <c r="AG560" s="383"/>
      <c r="AH560" s="302" t="str">
        <f t="shared" si="58"/>
        <v/>
      </c>
      <c r="AI560" s="315" t="str">
        <f t="shared" si="59"/>
        <v/>
      </c>
      <c r="AJ560" s="69" t="str">
        <f>IFERROR(IF(AND(AD559="Probabilidad",AD560="Probabilidad"),(AJ559-(+AJ559*AI560)),IF(AND(AD559="Impacto",AD560="Probabilidad"),(AJ558-(+AJ558*AI560)),IF(AD560="Impacto",AJ559,""))),"")</f>
        <v/>
      </c>
      <c r="AK560" s="69" t="str">
        <f>IFERROR(IF(AND(AD559="Impacto",AD560="Impacto"),(AK559-(+AK559*AI560)),IF(AND(AD559="Probabilidad",AD560="Impacto"),(AK558-(+AK558*AI560)),IF(AD560="Probabilidad",AK559,""))),"")</f>
        <v/>
      </c>
      <c r="AL560" s="19"/>
      <c r="AM560" s="19"/>
      <c r="AN560" s="19"/>
      <c r="AO560" s="952"/>
      <c r="AP560" s="952"/>
      <c r="AQ560" s="968"/>
      <c r="AR560" s="952"/>
      <c r="AS560" s="952"/>
      <c r="AT560" s="968"/>
      <c r="AU560" s="968"/>
      <c r="AV560" s="968"/>
      <c r="AW560" s="803"/>
      <c r="AX560" s="852"/>
      <c r="AY560" s="852"/>
      <c r="AZ560" s="852"/>
      <c r="BA560" s="852"/>
      <c r="BB560" s="1046"/>
      <c r="BC560" s="852"/>
      <c r="BD560" s="852"/>
      <c r="BE560" s="852"/>
      <c r="BF560" s="852"/>
      <c r="BG560" s="852"/>
      <c r="BH560" s="1020"/>
      <c r="BI560" s="1020"/>
      <c r="BJ560" s="852"/>
      <c r="BK560" s="852"/>
      <c r="BL560" s="1041"/>
    </row>
    <row r="561" spans="1:64" x14ac:dyDescent="0.25">
      <c r="A561" s="1056"/>
      <c r="B561" s="1168"/>
      <c r="C561" s="1062"/>
      <c r="D561" s="1013"/>
      <c r="E561" s="946"/>
      <c r="F561" s="1016"/>
      <c r="G561" s="805"/>
      <c r="H561" s="803"/>
      <c r="I561" s="1029"/>
      <c r="J561" s="438"/>
      <c r="K561" s="986"/>
      <c r="L561" s="852"/>
      <c r="M561" s="852"/>
      <c r="N561" s="962"/>
      <c r="O561" s="965"/>
      <c r="P561" s="803"/>
      <c r="Q561" s="955"/>
      <c r="R561" s="803"/>
      <c r="S561" s="955"/>
      <c r="T561" s="803"/>
      <c r="U561" s="955"/>
      <c r="V561" s="958"/>
      <c r="W561" s="955"/>
      <c r="X561" s="955"/>
      <c r="Y561" s="968"/>
      <c r="Z561" s="68">
        <v>5</v>
      </c>
      <c r="AA561" s="306"/>
      <c r="AB561" s="383"/>
      <c r="AC561" s="385"/>
      <c r="AD561" s="384" t="str">
        <f t="shared" si="56"/>
        <v/>
      </c>
      <c r="AE561" s="383"/>
      <c r="AF561" s="302" t="str">
        <f t="shared" si="57"/>
        <v/>
      </c>
      <c r="AG561" s="383"/>
      <c r="AH561" s="302" t="str">
        <f t="shared" si="58"/>
        <v/>
      </c>
      <c r="AI561" s="315" t="str">
        <f t="shared" si="59"/>
        <v/>
      </c>
      <c r="AJ561" s="69" t="str">
        <f>IFERROR(IF(AND(AD560="Probabilidad",AD561="Probabilidad"),(AJ560-(+AJ560*AI561)),IF(AND(AD560="Impacto",AD561="Probabilidad"),(AJ559-(+AJ559*AI561)),IF(AD561="Impacto",AJ560,""))),"")</f>
        <v/>
      </c>
      <c r="AK561" s="69" t="str">
        <f>IFERROR(IF(AND(AD560="Impacto",AD561="Impacto"),(AK560-(+AK560*AI561)),IF(AND(AD560="Probabilidad",AD561="Impacto"),(AK559-(+AK559*AI561)),IF(AD561="Probabilidad",AK560,""))),"")</f>
        <v/>
      </c>
      <c r="AL561" s="19"/>
      <c r="AM561" s="19"/>
      <c r="AN561" s="19"/>
      <c r="AO561" s="952"/>
      <c r="AP561" s="952"/>
      <c r="AQ561" s="968"/>
      <c r="AR561" s="952"/>
      <c r="AS561" s="952"/>
      <c r="AT561" s="968"/>
      <c r="AU561" s="968"/>
      <c r="AV561" s="968"/>
      <c r="AW561" s="803"/>
      <c r="AX561" s="852"/>
      <c r="AY561" s="852"/>
      <c r="AZ561" s="852"/>
      <c r="BA561" s="852"/>
      <c r="BB561" s="1046"/>
      <c r="BC561" s="852"/>
      <c r="BD561" s="852"/>
      <c r="BE561" s="852"/>
      <c r="BF561" s="852"/>
      <c r="BG561" s="852"/>
      <c r="BH561" s="1020"/>
      <c r="BI561" s="1020"/>
      <c r="BJ561" s="852"/>
      <c r="BK561" s="852"/>
      <c r="BL561" s="1041"/>
    </row>
    <row r="562" spans="1:64" ht="15.75" thickBot="1" x14ac:dyDescent="0.3">
      <c r="A562" s="1056"/>
      <c r="B562" s="1168"/>
      <c r="C562" s="1062"/>
      <c r="D562" s="1014"/>
      <c r="E562" s="947"/>
      <c r="F562" s="1017"/>
      <c r="G562" s="806"/>
      <c r="H562" s="847"/>
      <c r="I562" s="1030"/>
      <c r="J562" s="439"/>
      <c r="K562" s="987"/>
      <c r="L562" s="960"/>
      <c r="M562" s="960"/>
      <c r="N562" s="963"/>
      <c r="O562" s="966"/>
      <c r="P562" s="847"/>
      <c r="Q562" s="956"/>
      <c r="R562" s="847"/>
      <c r="S562" s="956"/>
      <c r="T562" s="847"/>
      <c r="U562" s="956"/>
      <c r="V562" s="959"/>
      <c r="W562" s="956"/>
      <c r="X562" s="956"/>
      <c r="Y562" s="969"/>
      <c r="Z562" s="60">
        <v>6</v>
      </c>
      <c r="AA562" s="387"/>
      <c r="AB562" s="388"/>
      <c r="AC562" s="387"/>
      <c r="AD562" s="391" t="str">
        <f t="shared" si="56"/>
        <v/>
      </c>
      <c r="AE562" s="388"/>
      <c r="AF562" s="303" t="str">
        <f t="shared" si="57"/>
        <v/>
      </c>
      <c r="AG562" s="388"/>
      <c r="AH562" s="303" t="str">
        <f t="shared" si="58"/>
        <v/>
      </c>
      <c r="AI562" s="61" t="str">
        <f t="shared" si="59"/>
        <v/>
      </c>
      <c r="AJ562" s="69" t="str">
        <f>IFERROR(IF(AND(AD561="Probabilidad",AD562="Probabilidad"),(AJ561-(+AJ561*AI562)),IF(AND(AD561="Impacto",AD562="Probabilidad"),(AJ560-(+AJ560*AI562)),IF(AD562="Impacto",AJ561,""))),"")</f>
        <v/>
      </c>
      <c r="AK562" s="69" t="str">
        <f>IFERROR(IF(AND(AD561="Impacto",AD562="Impacto"),(AK561-(+AK561*AI562)),IF(AND(AD561="Probabilidad",AD562="Impacto"),(AK560-(+AK560*AI562)),IF(AD562="Probabilidad",AK561,""))),"")</f>
        <v/>
      </c>
      <c r="AL562" s="20"/>
      <c r="AM562" s="20"/>
      <c r="AN562" s="20"/>
      <c r="AO562" s="953"/>
      <c r="AP562" s="953"/>
      <c r="AQ562" s="969"/>
      <c r="AR562" s="953"/>
      <c r="AS562" s="953"/>
      <c r="AT562" s="969"/>
      <c r="AU562" s="969"/>
      <c r="AV562" s="969"/>
      <c r="AW562" s="847"/>
      <c r="AX562" s="960"/>
      <c r="AY562" s="960"/>
      <c r="AZ562" s="960"/>
      <c r="BA562" s="960"/>
      <c r="BB562" s="1047"/>
      <c r="BC562" s="960"/>
      <c r="BD562" s="960"/>
      <c r="BE562" s="960"/>
      <c r="BF562" s="960"/>
      <c r="BG562" s="960"/>
      <c r="BH562" s="1021"/>
      <c r="BI562" s="1021"/>
      <c r="BJ562" s="960"/>
      <c r="BK562" s="960"/>
      <c r="BL562" s="1042"/>
    </row>
    <row r="563" spans="1:64" ht="77.25" customHeight="1" thickBot="1" x14ac:dyDescent="0.3">
      <c r="A563" s="1056"/>
      <c r="B563" s="1168"/>
      <c r="C563" s="1062"/>
      <c r="D563" s="1012" t="s">
        <v>840</v>
      </c>
      <c r="E563" s="945" t="s">
        <v>129</v>
      </c>
      <c r="F563" s="1015">
        <v>3</v>
      </c>
      <c r="G563" s="804" t="s">
        <v>1268</v>
      </c>
      <c r="H563" s="802" t="s">
        <v>98</v>
      </c>
      <c r="I563" s="1043" t="s">
        <v>1309</v>
      </c>
      <c r="J563" s="436" t="s">
        <v>16</v>
      </c>
      <c r="K563" s="985" t="str">
        <f>CONCATENATE(" *",[30]Árbol_G!C591," *",[30]Árbol_G!E591," *",[30]Árbol_G!G591)</f>
        <v xml:space="preserve"> * * *</v>
      </c>
      <c r="L563" s="851" t="s">
        <v>1269</v>
      </c>
      <c r="M563" s="851" t="s">
        <v>1270</v>
      </c>
      <c r="N563" s="804"/>
      <c r="O563" s="970"/>
      <c r="P563" s="802" t="s">
        <v>62</v>
      </c>
      <c r="Q563" s="954">
        <f>IF(P563="Muy Alta",100%,IF(P563="Alta",80%,IF(P563="Media",60%,IF(P563="Baja",40%,IF(P563="Muy Baja",20%,"")))))</f>
        <v>0.6</v>
      </c>
      <c r="R563" s="802" t="s">
        <v>9</v>
      </c>
      <c r="S563" s="954">
        <f>IF(R563="Catastrófico",100%,IF(R563="Mayor",80%,IF(R563="Moderado",60%,IF(R563="Menor",40%,IF(R563="Leve",20%,"")))))</f>
        <v>0.4</v>
      </c>
      <c r="T563" s="802" t="s">
        <v>74</v>
      </c>
      <c r="U563" s="954">
        <f>IF(T563="Catastrófico",100%,IF(T563="Mayor",80%,IF(T563="Moderado",60%,IF(T563="Menor",40%,IF(T563="Leve",20%,"")))))</f>
        <v>0.2</v>
      </c>
      <c r="V563" s="957" t="str">
        <f>IF(W563=100%,"Catastrófico",IF(W563=80%,"Mayor",IF(W563=60%,"Moderado",IF(W563=40%,"Menor",IF(W563=20%,"Leve","")))))</f>
        <v>Menor</v>
      </c>
      <c r="W563" s="954">
        <f>IF(AND(S563="",U563=""),"",MAX(S563,U563))</f>
        <v>0.4</v>
      </c>
      <c r="X563" s="954" t="str">
        <f>CONCATENATE(P563,V563)</f>
        <v>MediaMenor</v>
      </c>
      <c r="Y563" s="967" t="str">
        <f>IF(X563="Muy AltaLeve","Alto",IF(X563="Muy AltaMenor","Alto",IF(X563="Muy AltaModerado","Alto",IF(X563="Muy AltaMayor","Alto",IF(X563="Muy AltaCatastrófico","Extremo",IF(X563="AltaLeve","Moderado",IF(X563="AltaMenor","Moderado",IF(X563="AltaModerado","Alto",IF(X563="AltaMayor","Alto",IF(X563="AltaCatastrófico","Extremo",IF(X563="MediaLeve","Moderado",IF(X563="MediaMenor","Moderado",IF(X563="MediaModerado","Moderado",IF(X563="MediaMayor","Alto",IF(X563="MediaCatastrófico","Extremo",IF(X563="BajaLeve","Bajo",IF(X563="BajaMenor","Moderado",IF(X563="BajaModerado","Moderado",IF(X563="BajaMayor","Alto",IF(X563="BajaCatastrófico","Extremo",IF(X563="Muy BajaLeve","Bajo",IF(X563="Muy BajaMenor","Bajo",IF(X563="Muy BajaModerado","Moderado",IF(X563="Muy BajaMayor","Alto",IF(X563="Muy BajaCatastrófico","Extremo","")))))))))))))))))))))))))</f>
        <v>Moderado</v>
      </c>
      <c r="Z563" s="58">
        <v>1</v>
      </c>
      <c r="AA563" s="437" t="s">
        <v>1264</v>
      </c>
      <c r="AB563" s="381" t="s">
        <v>165</v>
      </c>
      <c r="AC563" s="385" t="s">
        <v>869</v>
      </c>
      <c r="AD563" s="382" t="str">
        <f t="shared" si="56"/>
        <v>Probabilidad</v>
      </c>
      <c r="AE563" s="381" t="s">
        <v>75</v>
      </c>
      <c r="AF563" s="301">
        <f t="shared" si="57"/>
        <v>0.15</v>
      </c>
      <c r="AG563" s="381" t="s">
        <v>77</v>
      </c>
      <c r="AH563" s="301">
        <f t="shared" si="58"/>
        <v>0.15</v>
      </c>
      <c r="AI563" s="300">
        <f t="shared" si="59"/>
        <v>0.3</v>
      </c>
      <c r="AJ563" s="59">
        <f>IFERROR(IF(AD563="Probabilidad",(Q563-(+Q563*AI563)),IF(AD563="Impacto",Q563,"")),"")</f>
        <v>0.42</v>
      </c>
      <c r="AK563" s="59">
        <f>IFERROR(IF(AD563="Impacto",(W563-(+W563*AI563)),IF(AD563="Probabilidad",W563,"")),"")</f>
        <v>0.4</v>
      </c>
      <c r="AL563" s="10" t="s">
        <v>66</v>
      </c>
      <c r="AM563" s="19" t="s">
        <v>67</v>
      </c>
      <c r="AN563" s="19" t="s">
        <v>80</v>
      </c>
      <c r="AO563" s="951">
        <f>Q563</f>
        <v>0.6</v>
      </c>
      <c r="AP563" s="951">
        <f>IF(AJ563="","",MIN(AJ563:AJ568))</f>
        <v>0.29399999999999998</v>
      </c>
      <c r="AQ563" s="967" t="str">
        <f>IFERROR(IF(AP563="","",IF(AP563&lt;=0.2,"Muy Baja",IF(AP563&lt;=0.4,"Baja",IF(AP563&lt;=0.6,"Media",IF(AP563&lt;=0.8,"Alta","Muy Alta"))))),"")</f>
        <v>Baja</v>
      </c>
      <c r="AR563" s="951">
        <f>W563</f>
        <v>0.4</v>
      </c>
      <c r="AS563" s="951">
        <f>IF(AK563="","",MIN(AK563:AK568))</f>
        <v>0.30000000000000004</v>
      </c>
      <c r="AT563" s="967" t="str">
        <f>IFERROR(IF(AS563="","",IF(AS563&lt;=0.2,"Leve",IF(AS563&lt;=0.4,"Menor",IF(AS563&lt;=0.6,"Moderado",IF(AS563&lt;=0.8,"Mayor","Catastrófico"))))),"")</f>
        <v>Menor</v>
      </c>
      <c r="AU563" s="967" t="str">
        <f>Y563</f>
        <v>Moderado</v>
      </c>
      <c r="AV563" s="967" t="str">
        <f>IFERROR(IF(OR(AND(AQ563="Muy Baja",AT563="Leve"),AND(AQ563="Muy Baja",AT563="Menor"),AND(AQ563="Baja",AT563="Leve")),"Bajo",IF(OR(AND(AQ563="Muy baja",AT563="Moderado"),AND(AQ563="Baja",AT563="Menor"),AND(AQ563="Baja",AT563="Moderado"),AND(AQ563="Media",AT563="Leve"),AND(AQ563="Media",AT563="Menor"),AND(AQ563="Media",AT563="Moderado"),AND(AQ563="Alta",AT563="Leve"),AND(AQ563="Alta",AT563="Menor")),"Moderado",IF(OR(AND(AQ563="Muy Baja",AT563="Mayor"),AND(AQ563="Baja",AT563="Mayor"),AND(AQ563="Media",AT563="Mayor"),AND(AQ563="Alta",AT563="Moderado"),AND(AQ563="Alta",AT563="Mayor"),AND(AQ563="Muy Alta",AT563="Leve"),AND(AQ563="Muy Alta",AT563="Menor"),AND(AQ563="Muy Alta",AT563="Moderado"),AND(AQ563="Muy Alta",AT563="Mayor")),"Alto",IF(OR(AND(AQ563="Muy Baja",AT563="Catastrófico"),AND(AQ563="Baja",AT563="Catastrófico"),AND(AQ563="Media",AT563="Catastrófico"),AND(AQ563="Alta",AT563="Catastrófico"),AND(AQ563="Muy Alta",AT563="Catastrófico")),"Extremo","")))),"")</f>
        <v>Moderado</v>
      </c>
      <c r="AW563" s="802" t="s">
        <v>167</v>
      </c>
      <c r="AX563" s="804" t="s">
        <v>1738</v>
      </c>
      <c r="AY563" s="851" t="s">
        <v>1739</v>
      </c>
      <c r="AZ563" s="851" t="s">
        <v>664</v>
      </c>
      <c r="BA563" s="851" t="s">
        <v>1271</v>
      </c>
      <c r="BB563" s="1037">
        <v>45291</v>
      </c>
      <c r="BC563" s="855"/>
      <c r="BD563" s="855"/>
      <c r="BE563" s="1039"/>
      <c r="BF563" s="1039"/>
      <c r="BG563" s="1039"/>
      <c r="BH563" s="1039"/>
      <c r="BI563" s="1039"/>
      <c r="BJ563" s="855"/>
      <c r="BK563" s="855"/>
      <c r="BL563" s="1040"/>
    </row>
    <row r="564" spans="1:64" ht="90.75" thickBot="1" x14ac:dyDescent="0.3">
      <c r="A564" s="1056"/>
      <c r="B564" s="1168"/>
      <c r="C564" s="1062"/>
      <c r="D564" s="1013"/>
      <c r="E564" s="946"/>
      <c r="F564" s="1016"/>
      <c r="G564" s="805"/>
      <c r="H564" s="803"/>
      <c r="I564" s="1044"/>
      <c r="J564" s="438"/>
      <c r="K564" s="986"/>
      <c r="L564" s="852"/>
      <c r="M564" s="852"/>
      <c r="N564" s="805"/>
      <c r="O564" s="971"/>
      <c r="P564" s="803"/>
      <c r="Q564" s="955"/>
      <c r="R564" s="803"/>
      <c r="S564" s="955"/>
      <c r="T564" s="803"/>
      <c r="U564" s="955"/>
      <c r="V564" s="958"/>
      <c r="W564" s="955"/>
      <c r="X564" s="955"/>
      <c r="Y564" s="968"/>
      <c r="Z564" s="68">
        <v>2</v>
      </c>
      <c r="AA564" s="437" t="s">
        <v>1272</v>
      </c>
      <c r="AB564" s="383" t="s">
        <v>170</v>
      </c>
      <c r="AC564" s="385" t="s">
        <v>1190</v>
      </c>
      <c r="AD564" s="384" t="str">
        <f t="shared" si="56"/>
        <v>Probabilidad</v>
      </c>
      <c r="AE564" s="381" t="s">
        <v>75</v>
      </c>
      <c r="AF564" s="302">
        <f t="shared" si="57"/>
        <v>0.15</v>
      </c>
      <c r="AG564" s="381" t="s">
        <v>77</v>
      </c>
      <c r="AH564" s="302">
        <f t="shared" si="58"/>
        <v>0.15</v>
      </c>
      <c r="AI564" s="315">
        <f t="shared" si="59"/>
        <v>0.3</v>
      </c>
      <c r="AJ564" s="69">
        <f>IFERROR(IF(AND(AD563="Probabilidad",AD564="Probabilidad"),(AJ563-(+AJ563*AI564)),IF(AD564="Probabilidad",(Q563-(+Q563*AI564)),IF(AD564="Impacto",AJ563,""))),"")</f>
        <v>0.29399999999999998</v>
      </c>
      <c r="AK564" s="69">
        <f>IFERROR(IF(AND(AD563="Impacto",AD564="Impacto"),(AK563-(+AK563*AI564)),IF(AD564="Impacto",(W563-(+W563*AI564)),IF(AD564="Probabilidad",AK563,""))),"")</f>
        <v>0.4</v>
      </c>
      <c r="AL564" s="10" t="s">
        <v>66</v>
      </c>
      <c r="AM564" s="19" t="s">
        <v>67</v>
      </c>
      <c r="AN564" s="19" t="s">
        <v>80</v>
      </c>
      <c r="AO564" s="952"/>
      <c r="AP564" s="952"/>
      <c r="AQ564" s="968"/>
      <c r="AR564" s="952"/>
      <c r="AS564" s="952"/>
      <c r="AT564" s="968"/>
      <c r="AU564" s="968"/>
      <c r="AV564" s="968"/>
      <c r="AW564" s="803"/>
      <c r="AX564" s="805"/>
      <c r="AY564" s="852"/>
      <c r="AZ564" s="852"/>
      <c r="BA564" s="852"/>
      <c r="BB564" s="1046"/>
      <c r="BC564" s="852"/>
      <c r="BD564" s="852"/>
      <c r="BE564" s="1020"/>
      <c r="BF564" s="1020"/>
      <c r="BG564" s="1020"/>
      <c r="BH564" s="1020"/>
      <c r="BI564" s="1020"/>
      <c r="BJ564" s="852"/>
      <c r="BK564" s="852"/>
      <c r="BL564" s="1041"/>
    </row>
    <row r="565" spans="1:64" ht="71.25" thickBot="1" x14ac:dyDescent="0.3">
      <c r="A565" s="1056"/>
      <c r="B565" s="1168"/>
      <c r="C565" s="1062"/>
      <c r="D565" s="1013"/>
      <c r="E565" s="946"/>
      <c r="F565" s="1016"/>
      <c r="G565" s="805"/>
      <c r="H565" s="803"/>
      <c r="I565" s="1044"/>
      <c r="J565" s="438"/>
      <c r="K565" s="986"/>
      <c r="L565" s="852"/>
      <c r="M565" s="852"/>
      <c r="N565" s="805"/>
      <c r="O565" s="971"/>
      <c r="P565" s="803"/>
      <c r="Q565" s="955"/>
      <c r="R565" s="803"/>
      <c r="S565" s="955"/>
      <c r="T565" s="803"/>
      <c r="U565" s="955"/>
      <c r="V565" s="958"/>
      <c r="W565" s="955"/>
      <c r="X565" s="955"/>
      <c r="Y565" s="968"/>
      <c r="Z565" s="68">
        <v>3</v>
      </c>
      <c r="AA565" s="437" t="s">
        <v>1245</v>
      </c>
      <c r="AB565" s="383" t="s">
        <v>170</v>
      </c>
      <c r="AC565" s="385" t="s">
        <v>1190</v>
      </c>
      <c r="AD565" s="384" t="str">
        <f t="shared" si="56"/>
        <v>Impacto</v>
      </c>
      <c r="AE565" s="383" t="s">
        <v>76</v>
      </c>
      <c r="AF565" s="302">
        <f t="shared" si="57"/>
        <v>0.1</v>
      </c>
      <c r="AG565" s="381" t="s">
        <v>77</v>
      </c>
      <c r="AH565" s="302">
        <f t="shared" si="58"/>
        <v>0.15</v>
      </c>
      <c r="AI565" s="315">
        <f t="shared" si="59"/>
        <v>0.25</v>
      </c>
      <c r="AJ565" s="69">
        <f>IFERROR(IF(AND(AD564="Probabilidad",AD565="Probabilidad"),(AJ564-(+AJ564*AI565)),IF(AND(AD564="Impacto",AD565="Probabilidad"),(AJ563-(+AJ563*AI565)),IF(AD565="Impacto",AJ564,""))),"")</f>
        <v>0.29399999999999998</v>
      </c>
      <c r="AK565" s="69">
        <f>IFERROR(IF(AND(AD564="Impacto",AD565="Impacto"),(AK564-(+AK564*AI565)),IF(AND(AD564="Probabilidad",AD565="Impacto"),(AK563-(+AK563*AI565)),IF(AD565="Probabilidad",AK564,""))),"")</f>
        <v>0.30000000000000004</v>
      </c>
      <c r="AL565" s="10" t="s">
        <v>66</v>
      </c>
      <c r="AM565" s="19" t="s">
        <v>79</v>
      </c>
      <c r="AN565" s="19" t="s">
        <v>80</v>
      </c>
      <c r="AO565" s="952"/>
      <c r="AP565" s="952"/>
      <c r="AQ565" s="968"/>
      <c r="AR565" s="952"/>
      <c r="AS565" s="952"/>
      <c r="AT565" s="968"/>
      <c r="AU565" s="968"/>
      <c r="AV565" s="968"/>
      <c r="AW565" s="803"/>
      <c r="AX565" s="805"/>
      <c r="AY565" s="852"/>
      <c r="AZ565" s="852"/>
      <c r="BA565" s="852"/>
      <c r="BB565" s="1046"/>
      <c r="BC565" s="852"/>
      <c r="BD565" s="852"/>
      <c r="BE565" s="1020"/>
      <c r="BF565" s="1020"/>
      <c r="BG565" s="1020"/>
      <c r="BH565" s="1020"/>
      <c r="BI565" s="1020"/>
      <c r="BJ565" s="852"/>
      <c r="BK565" s="852"/>
      <c r="BL565" s="1041"/>
    </row>
    <row r="566" spans="1:64" x14ac:dyDescent="0.25">
      <c r="A566" s="1056"/>
      <c r="B566" s="1168"/>
      <c r="C566" s="1062"/>
      <c r="D566" s="1013"/>
      <c r="E566" s="946"/>
      <c r="F566" s="1016"/>
      <c r="G566" s="805"/>
      <c r="H566" s="803"/>
      <c r="I566" s="1044"/>
      <c r="J566" s="438"/>
      <c r="K566" s="986"/>
      <c r="L566" s="852"/>
      <c r="M566" s="852"/>
      <c r="N566" s="805"/>
      <c r="O566" s="971"/>
      <c r="P566" s="803"/>
      <c r="Q566" s="955"/>
      <c r="R566" s="803"/>
      <c r="S566" s="955"/>
      <c r="T566" s="803"/>
      <c r="U566" s="955"/>
      <c r="V566" s="958"/>
      <c r="W566" s="955"/>
      <c r="X566" s="955"/>
      <c r="Y566" s="968"/>
      <c r="Z566" s="68">
        <v>4</v>
      </c>
      <c r="AA566" s="437"/>
      <c r="AB566" s="383"/>
      <c r="AC566" s="385"/>
      <c r="AD566" s="384" t="str">
        <f t="shared" si="56"/>
        <v/>
      </c>
      <c r="AE566" s="383"/>
      <c r="AF566" s="302" t="str">
        <f t="shared" si="57"/>
        <v/>
      </c>
      <c r="AG566" s="381"/>
      <c r="AH566" s="302" t="str">
        <f t="shared" si="58"/>
        <v/>
      </c>
      <c r="AI566" s="315" t="str">
        <f t="shared" si="59"/>
        <v/>
      </c>
      <c r="AJ566" s="69" t="str">
        <f>IFERROR(IF(AND(AD565="Probabilidad",AD566="Probabilidad"),(AJ565-(+AJ565*AI566)),IF(AND(AD565="Impacto",AD566="Probabilidad"),(AJ564-(+AJ564*AI566)),IF(AD566="Impacto",AJ565,""))),"")</f>
        <v/>
      </c>
      <c r="AK566" s="69" t="str">
        <f>IFERROR(IF(AND(AD565="Impacto",AD566="Impacto"),(AK565-(+AK565*AI566)),IF(AND(AD565="Probabilidad",AD566="Impacto"),(AK564-(+AK564*AI566)),IF(AD566="Probabilidad",AK565,""))),"")</f>
        <v/>
      </c>
      <c r="AL566" s="10"/>
      <c r="AM566" s="19"/>
      <c r="AN566" s="19"/>
      <c r="AO566" s="952"/>
      <c r="AP566" s="952"/>
      <c r="AQ566" s="968"/>
      <c r="AR566" s="952"/>
      <c r="AS566" s="952"/>
      <c r="AT566" s="968"/>
      <c r="AU566" s="968"/>
      <c r="AV566" s="968"/>
      <c r="AW566" s="803"/>
      <c r="AX566" s="805"/>
      <c r="AY566" s="852"/>
      <c r="AZ566" s="852"/>
      <c r="BA566" s="852"/>
      <c r="BB566" s="1046"/>
      <c r="BC566" s="852"/>
      <c r="BD566" s="852"/>
      <c r="BE566" s="1020"/>
      <c r="BF566" s="1020"/>
      <c r="BG566" s="1020"/>
      <c r="BH566" s="1020"/>
      <c r="BI566" s="1020"/>
      <c r="BJ566" s="852"/>
      <c r="BK566" s="852"/>
      <c r="BL566" s="1041"/>
    </row>
    <row r="567" spans="1:64" x14ac:dyDescent="0.25">
      <c r="A567" s="1056"/>
      <c r="B567" s="1168"/>
      <c r="C567" s="1062"/>
      <c r="D567" s="1013"/>
      <c r="E567" s="946"/>
      <c r="F567" s="1016"/>
      <c r="G567" s="805"/>
      <c r="H567" s="803"/>
      <c r="I567" s="1044"/>
      <c r="J567" s="438"/>
      <c r="K567" s="986"/>
      <c r="L567" s="852"/>
      <c r="M567" s="852"/>
      <c r="N567" s="805"/>
      <c r="O567" s="971"/>
      <c r="P567" s="803"/>
      <c r="Q567" s="955"/>
      <c r="R567" s="803"/>
      <c r="S567" s="955"/>
      <c r="T567" s="803"/>
      <c r="U567" s="955"/>
      <c r="V567" s="958"/>
      <c r="W567" s="955"/>
      <c r="X567" s="955"/>
      <c r="Y567" s="968"/>
      <c r="Z567" s="68">
        <v>5</v>
      </c>
      <c r="AA567" s="385"/>
      <c r="AB567" s="383"/>
      <c r="AC567" s="386"/>
      <c r="AD567" s="384" t="str">
        <f t="shared" si="56"/>
        <v/>
      </c>
      <c r="AE567" s="383"/>
      <c r="AF567" s="302" t="str">
        <f t="shared" si="57"/>
        <v/>
      </c>
      <c r="AG567" s="383"/>
      <c r="AH567" s="302" t="str">
        <f t="shared" si="58"/>
        <v/>
      </c>
      <c r="AI567" s="315" t="str">
        <f t="shared" si="59"/>
        <v/>
      </c>
      <c r="AJ567" s="69" t="str">
        <f>IFERROR(IF(AND(AD566="Probabilidad",AD567="Probabilidad"),(AJ566-(+AJ566*AI567)),IF(AND(AD566="Impacto",AD567="Probabilidad"),(AJ565-(+AJ565*AI567)),IF(AD567="Impacto",AJ566,""))),"")</f>
        <v/>
      </c>
      <c r="AK567" s="69" t="str">
        <f>IFERROR(IF(AND(AD566="Impacto",AD567="Impacto"),(AK566-(+AK566*AI567)),IF(AND(AD566="Probabilidad",AD567="Impacto"),(AK565-(+AK565*AI567)),IF(AD567="Probabilidad",AK566,""))),"")</f>
        <v/>
      </c>
      <c r="AL567" s="19"/>
      <c r="AM567" s="19"/>
      <c r="AN567" s="19"/>
      <c r="AO567" s="952"/>
      <c r="AP567" s="952"/>
      <c r="AQ567" s="968"/>
      <c r="AR567" s="952"/>
      <c r="AS567" s="952"/>
      <c r="AT567" s="968"/>
      <c r="AU567" s="968"/>
      <c r="AV567" s="968"/>
      <c r="AW567" s="803"/>
      <c r="AX567" s="805"/>
      <c r="AY567" s="852"/>
      <c r="AZ567" s="852"/>
      <c r="BA567" s="852"/>
      <c r="BB567" s="1046"/>
      <c r="BC567" s="852"/>
      <c r="BD567" s="852"/>
      <c r="BE567" s="1020"/>
      <c r="BF567" s="1020"/>
      <c r="BG567" s="1020"/>
      <c r="BH567" s="1020"/>
      <c r="BI567" s="1020"/>
      <c r="BJ567" s="852"/>
      <c r="BK567" s="852"/>
      <c r="BL567" s="1041"/>
    </row>
    <row r="568" spans="1:64" ht="15.75" thickBot="1" x14ac:dyDescent="0.3">
      <c r="A568" s="1056"/>
      <c r="B568" s="1168"/>
      <c r="C568" s="1062"/>
      <c r="D568" s="1014"/>
      <c r="E568" s="947"/>
      <c r="F568" s="1017"/>
      <c r="G568" s="806"/>
      <c r="H568" s="847"/>
      <c r="I568" s="1045"/>
      <c r="J568" s="439"/>
      <c r="K568" s="987"/>
      <c r="L568" s="960"/>
      <c r="M568" s="960"/>
      <c r="N568" s="806"/>
      <c r="O568" s="972"/>
      <c r="P568" s="847"/>
      <c r="Q568" s="956"/>
      <c r="R568" s="847"/>
      <c r="S568" s="956"/>
      <c r="T568" s="847"/>
      <c r="U568" s="956"/>
      <c r="V568" s="959"/>
      <c r="W568" s="956"/>
      <c r="X568" s="956"/>
      <c r="Y568" s="969"/>
      <c r="Z568" s="60">
        <v>6</v>
      </c>
      <c r="AA568" s="387"/>
      <c r="AB568" s="388"/>
      <c r="AC568" s="387"/>
      <c r="AD568" s="391" t="str">
        <f t="shared" si="56"/>
        <v/>
      </c>
      <c r="AE568" s="388"/>
      <c r="AF568" s="303" t="str">
        <f t="shared" si="57"/>
        <v/>
      </c>
      <c r="AG568" s="388"/>
      <c r="AH568" s="303" t="str">
        <f t="shared" si="58"/>
        <v/>
      </c>
      <c r="AI568" s="61" t="str">
        <f t="shared" si="59"/>
        <v/>
      </c>
      <c r="AJ568" s="69" t="str">
        <f>IFERROR(IF(AND(AD567="Probabilidad",AD568="Probabilidad"),(AJ567-(+AJ567*AI568)),IF(AND(AD567="Impacto",AD568="Probabilidad"),(AJ566-(+AJ566*AI568)),IF(AD568="Impacto",AJ567,""))),"")</f>
        <v/>
      </c>
      <c r="AK568" s="69" t="str">
        <f>IFERROR(IF(AND(AD567="Impacto",AD568="Impacto"),(AK567-(+AK567*AI568)),IF(AND(AD567="Probabilidad",AD568="Impacto"),(AK566-(+AK566*AI568)),IF(AD568="Probabilidad",AK567,""))),"")</f>
        <v/>
      </c>
      <c r="AL568" s="20"/>
      <c r="AM568" s="20"/>
      <c r="AN568" s="20"/>
      <c r="AO568" s="953"/>
      <c r="AP568" s="953"/>
      <c r="AQ568" s="969"/>
      <c r="AR568" s="953"/>
      <c r="AS568" s="953"/>
      <c r="AT568" s="969"/>
      <c r="AU568" s="969"/>
      <c r="AV568" s="969"/>
      <c r="AW568" s="847"/>
      <c r="AX568" s="806"/>
      <c r="AY568" s="960"/>
      <c r="AZ568" s="960"/>
      <c r="BA568" s="960"/>
      <c r="BB568" s="1047"/>
      <c r="BC568" s="960"/>
      <c r="BD568" s="960"/>
      <c r="BE568" s="1021"/>
      <c r="BF568" s="1021"/>
      <c r="BG568" s="1021"/>
      <c r="BH568" s="1021"/>
      <c r="BI568" s="1021"/>
      <c r="BJ568" s="960"/>
      <c r="BK568" s="960"/>
      <c r="BL568" s="1042"/>
    </row>
    <row r="569" spans="1:64" ht="77.25" customHeight="1" thickBot="1" x14ac:dyDescent="0.3">
      <c r="A569" s="1056"/>
      <c r="B569" s="1168"/>
      <c r="C569" s="1062"/>
      <c r="D569" s="1012" t="s">
        <v>840</v>
      </c>
      <c r="E569" s="945" t="s">
        <v>129</v>
      </c>
      <c r="F569" s="1015">
        <v>4</v>
      </c>
      <c r="G569" s="804" t="s">
        <v>1268</v>
      </c>
      <c r="H569" s="802" t="s">
        <v>99</v>
      </c>
      <c r="I569" s="1043" t="s">
        <v>1310</v>
      </c>
      <c r="J569" s="436" t="s">
        <v>16</v>
      </c>
      <c r="K569" s="985" t="str">
        <f>CONCATENATE(" *",[30]Árbol_G!C608," *",[30]Árbol_G!E608," *",[30]Árbol_G!G608)</f>
        <v xml:space="preserve"> * * *</v>
      </c>
      <c r="L569" s="851" t="s">
        <v>1273</v>
      </c>
      <c r="M569" s="851" t="s">
        <v>1274</v>
      </c>
      <c r="N569" s="804"/>
      <c r="O569" s="1049"/>
      <c r="P569" s="802" t="s">
        <v>62</v>
      </c>
      <c r="Q569" s="954">
        <f>IF(P569="Muy Alta",100%,IF(P569="Alta",80%,IF(P569="Media",60%,IF(P569="Baja",40%,IF(P569="Muy Baja",20%,"")))))</f>
        <v>0.6</v>
      </c>
      <c r="R569" s="802" t="s">
        <v>9</v>
      </c>
      <c r="S569" s="954">
        <f>IF(R569="Catastrófico",100%,IF(R569="Mayor",80%,IF(R569="Moderado",60%,IF(R569="Menor",40%,IF(R569="Leve",20%,"")))))</f>
        <v>0.4</v>
      </c>
      <c r="T569" s="802" t="s">
        <v>74</v>
      </c>
      <c r="U569" s="954">
        <f>IF(T569="Catastrófico",100%,IF(T569="Mayor",80%,IF(T569="Moderado",60%,IF(T569="Menor",40%,IF(T569="Leve",20%,"")))))</f>
        <v>0.2</v>
      </c>
      <c r="V569" s="957" t="str">
        <f>IF(W569=100%,"Catastrófico",IF(W569=80%,"Mayor",IF(W569=60%,"Moderado",IF(W569=40%,"Menor",IF(W569=20%,"Leve","")))))</f>
        <v>Menor</v>
      </c>
      <c r="W569" s="954">
        <f>IF(AND(S569="",U569=""),"",MAX(S569,U569))</f>
        <v>0.4</v>
      </c>
      <c r="X569" s="954" t="str">
        <f>CONCATENATE(P569,V569)</f>
        <v>MediaMenor</v>
      </c>
      <c r="Y569" s="967" t="str">
        <f>IF(X569="Muy AltaLeve","Alto",IF(X569="Muy AltaMenor","Alto",IF(X569="Muy AltaModerado","Alto",IF(X569="Muy AltaMayor","Alto",IF(X569="Muy AltaCatastrófico","Extremo",IF(X569="AltaLeve","Moderado",IF(X569="AltaMenor","Moderado",IF(X569="AltaModerado","Alto",IF(X569="AltaMayor","Alto",IF(X569="AltaCatastrófico","Extremo",IF(X569="MediaLeve","Moderado",IF(X569="MediaMenor","Moderado",IF(X569="MediaModerado","Moderado",IF(X569="MediaMayor","Alto",IF(X569="MediaCatastrófico","Extremo",IF(X569="BajaLeve","Bajo",IF(X569="BajaMenor","Moderado",IF(X569="BajaModerado","Moderado",IF(X569="BajaMayor","Alto",IF(X569="BajaCatastrófico","Extremo",IF(X569="Muy BajaLeve","Bajo",IF(X569="Muy BajaMenor","Bajo",IF(X569="Muy BajaModerado","Moderado",IF(X569="Muy BajaMayor","Alto",IF(X569="Muy BajaCatastrófico","Extremo","")))))))))))))))))))))))))</f>
        <v>Moderado</v>
      </c>
      <c r="Z569" s="58">
        <v>1</v>
      </c>
      <c r="AA569" s="437" t="s">
        <v>1264</v>
      </c>
      <c r="AB569" s="381" t="s">
        <v>165</v>
      </c>
      <c r="AC569" s="385" t="s">
        <v>869</v>
      </c>
      <c r="AD569" s="382" t="str">
        <f t="shared" si="56"/>
        <v>Probabilidad</v>
      </c>
      <c r="AE569" s="381" t="s">
        <v>75</v>
      </c>
      <c r="AF569" s="301">
        <f t="shared" si="57"/>
        <v>0.15</v>
      </c>
      <c r="AG569" s="381" t="s">
        <v>77</v>
      </c>
      <c r="AH569" s="301">
        <f t="shared" si="58"/>
        <v>0.15</v>
      </c>
      <c r="AI569" s="300">
        <f t="shared" si="59"/>
        <v>0.3</v>
      </c>
      <c r="AJ569" s="59">
        <f>IFERROR(IF(AD569="Probabilidad",(Q569-(+Q569*AI569)),IF(AD569="Impacto",Q569,"")),"")</f>
        <v>0.42</v>
      </c>
      <c r="AK569" s="59">
        <f>IFERROR(IF(AD569="Impacto",(W569-(+W569*AI569)),IF(AD569="Probabilidad",W569,"")),"")</f>
        <v>0.4</v>
      </c>
      <c r="AL569" s="10" t="s">
        <v>66</v>
      </c>
      <c r="AM569" s="10" t="s">
        <v>67</v>
      </c>
      <c r="AN569" s="10" t="s">
        <v>80</v>
      </c>
      <c r="AO569" s="951">
        <f>Q569</f>
        <v>0.6</v>
      </c>
      <c r="AP569" s="951">
        <f>IF(AJ569="","",MIN(AJ569:AJ574))</f>
        <v>0.1764</v>
      </c>
      <c r="AQ569" s="967" t="str">
        <f>IFERROR(IF(AP569="","",IF(AP569&lt;=0.2,"Muy Baja",IF(AP569&lt;=0.4,"Baja",IF(AP569&lt;=0.6,"Media",IF(AP569&lt;=0.8,"Alta","Muy Alta"))))),"")</f>
        <v>Muy Baja</v>
      </c>
      <c r="AR569" s="951">
        <f>W569</f>
        <v>0.4</v>
      </c>
      <c r="AS569" s="951">
        <f>IF(AK569="","",MIN(AK569:AK574))</f>
        <v>0.30000000000000004</v>
      </c>
      <c r="AT569" s="967" t="str">
        <f>IFERROR(IF(AS569="","",IF(AS569&lt;=0.2,"Leve",IF(AS569&lt;=0.4,"Menor",IF(AS569&lt;=0.6,"Moderado",IF(AS569&lt;=0.8,"Mayor","Catastrófico"))))),"")</f>
        <v>Menor</v>
      </c>
      <c r="AU569" s="967" t="str">
        <f>Y569</f>
        <v>Moderado</v>
      </c>
      <c r="AV569" s="967" t="str">
        <f>IFERROR(IF(OR(AND(AQ569="Muy Baja",AT569="Leve"),AND(AQ569="Muy Baja",AT569="Menor"),AND(AQ569="Baja",AT569="Leve")),"Bajo",IF(OR(AND(AQ569="Muy baja",AT569="Moderado"),AND(AQ569="Baja",AT569="Menor"),AND(AQ569="Baja",AT569="Moderado"),AND(AQ569="Media",AT569="Leve"),AND(AQ569="Media",AT569="Menor"),AND(AQ569="Media",AT569="Moderado"),AND(AQ569="Alta",AT569="Leve"),AND(AQ569="Alta",AT569="Menor")),"Moderado",IF(OR(AND(AQ569="Muy Baja",AT569="Mayor"),AND(AQ569="Baja",AT569="Mayor"),AND(AQ569="Media",AT569="Mayor"),AND(AQ569="Alta",AT569="Moderado"),AND(AQ569="Alta",AT569="Mayor"),AND(AQ569="Muy Alta",AT569="Leve"),AND(AQ569="Muy Alta",AT569="Menor"),AND(AQ569="Muy Alta",AT569="Moderado"),AND(AQ569="Muy Alta",AT569="Mayor")),"Alto",IF(OR(AND(AQ569="Muy Baja",AT569="Catastrófico"),AND(AQ569="Baja",AT569="Catastrófico"),AND(AQ569="Media",AT569="Catastrófico"),AND(AQ569="Alta",AT569="Catastrófico"),AND(AQ569="Muy Alta",AT569="Catastrófico")),"Extremo","")))),"")</f>
        <v>Bajo</v>
      </c>
      <c r="AW569" s="802" t="s">
        <v>82</v>
      </c>
      <c r="AX569" s="851"/>
      <c r="AY569" s="851"/>
      <c r="AZ569" s="851"/>
      <c r="BA569" s="851"/>
      <c r="BB569" s="1037"/>
      <c r="BC569" s="851"/>
      <c r="BD569" s="851"/>
      <c r="BE569" s="851"/>
      <c r="BF569" s="851"/>
      <c r="BG569" s="851"/>
      <c r="BH569" s="1019"/>
      <c r="BI569" s="1019"/>
      <c r="BJ569" s="851"/>
      <c r="BK569" s="851"/>
      <c r="BL569" s="1048"/>
    </row>
    <row r="570" spans="1:64" ht="75.75" thickBot="1" x14ac:dyDescent="0.3">
      <c r="A570" s="1056"/>
      <c r="B570" s="1168"/>
      <c r="C570" s="1062"/>
      <c r="D570" s="1013"/>
      <c r="E570" s="946"/>
      <c r="F570" s="1016"/>
      <c r="G570" s="805"/>
      <c r="H570" s="803"/>
      <c r="I570" s="1044"/>
      <c r="J570" s="438"/>
      <c r="K570" s="986"/>
      <c r="L570" s="852"/>
      <c r="M570" s="852"/>
      <c r="N570" s="805"/>
      <c r="O570" s="1050"/>
      <c r="P570" s="803"/>
      <c r="Q570" s="955"/>
      <c r="R570" s="803"/>
      <c r="S570" s="955"/>
      <c r="T570" s="803"/>
      <c r="U570" s="955"/>
      <c r="V570" s="958"/>
      <c r="W570" s="955"/>
      <c r="X570" s="955"/>
      <c r="Y570" s="968"/>
      <c r="Z570" s="68">
        <v>2</v>
      </c>
      <c r="AA570" s="437" t="s">
        <v>927</v>
      </c>
      <c r="AB570" s="383" t="s">
        <v>170</v>
      </c>
      <c r="AC570" s="408" t="s">
        <v>939</v>
      </c>
      <c r="AD570" s="384" t="str">
        <f t="shared" si="56"/>
        <v>Probabilidad</v>
      </c>
      <c r="AE570" s="381" t="s">
        <v>75</v>
      </c>
      <c r="AF570" s="302">
        <f t="shared" si="57"/>
        <v>0.15</v>
      </c>
      <c r="AG570" s="381" t="s">
        <v>77</v>
      </c>
      <c r="AH570" s="302">
        <f t="shared" si="58"/>
        <v>0.15</v>
      </c>
      <c r="AI570" s="315">
        <f t="shared" si="59"/>
        <v>0.3</v>
      </c>
      <c r="AJ570" s="69">
        <f>IFERROR(IF(AND(AD569="Probabilidad",AD570="Probabilidad"),(AJ569-(+AJ569*AI570)),IF(AD570="Probabilidad",(Q569-(+Q569*AI570)),IF(AD570="Impacto",AJ569,""))),"")</f>
        <v>0.29399999999999998</v>
      </c>
      <c r="AK570" s="69">
        <f>IFERROR(IF(AND(AD569="Impacto",AD570="Impacto"),(AK569-(+AK569*AI570)),IF(AD570="Impacto",(W569-(+W569*AI570)),IF(AD570="Probabilidad",AK569,""))),"")</f>
        <v>0.4</v>
      </c>
      <c r="AL570" s="10" t="s">
        <v>66</v>
      </c>
      <c r="AM570" s="19" t="s">
        <v>67</v>
      </c>
      <c r="AN570" s="19" t="s">
        <v>80</v>
      </c>
      <c r="AO570" s="952"/>
      <c r="AP570" s="952"/>
      <c r="AQ570" s="968"/>
      <c r="AR570" s="952"/>
      <c r="AS570" s="952"/>
      <c r="AT570" s="968"/>
      <c r="AU570" s="968"/>
      <c r="AV570" s="968"/>
      <c r="AW570" s="803"/>
      <c r="AX570" s="852"/>
      <c r="AY570" s="852"/>
      <c r="AZ570" s="852"/>
      <c r="BA570" s="852"/>
      <c r="BB570" s="1046"/>
      <c r="BC570" s="852"/>
      <c r="BD570" s="852"/>
      <c r="BE570" s="852"/>
      <c r="BF570" s="852"/>
      <c r="BG570" s="852"/>
      <c r="BH570" s="1020"/>
      <c r="BI570" s="1020"/>
      <c r="BJ570" s="852"/>
      <c r="BK570" s="852"/>
      <c r="BL570" s="1041"/>
    </row>
    <row r="571" spans="1:64" ht="120.75" thickBot="1" x14ac:dyDescent="0.3">
      <c r="A571" s="1056"/>
      <c r="B571" s="1168"/>
      <c r="C571" s="1062"/>
      <c r="D571" s="1013"/>
      <c r="E571" s="946"/>
      <c r="F571" s="1016"/>
      <c r="G571" s="805"/>
      <c r="H571" s="803"/>
      <c r="I571" s="1044"/>
      <c r="J571" s="438"/>
      <c r="K571" s="986"/>
      <c r="L571" s="852"/>
      <c r="M571" s="852"/>
      <c r="N571" s="805"/>
      <c r="O571" s="1050"/>
      <c r="P571" s="803"/>
      <c r="Q571" s="955"/>
      <c r="R571" s="803"/>
      <c r="S571" s="955"/>
      <c r="T571" s="803"/>
      <c r="U571" s="955"/>
      <c r="V571" s="958"/>
      <c r="W571" s="955"/>
      <c r="X571" s="955"/>
      <c r="Y571" s="968"/>
      <c r="Z571" s="68">
        <v>3</v>
      </c>
      <c r="AA571" s="437" t="s">
        <v>1275</v>
      </c>
      <c r="AB571" s="383" t="s">
        <v>170</v>
      </c>
      <c r="AC571" s="385" t="s">
        <v>869</v>
      </c>
      <c r="AD571" s="384" t="str">
        <f t="shared" si="56"/>
        <v>Probabilidad</v>
      </c>
      <c r="AE571" s="383" t="s">
        <v>64</v>
      </c>
      <c r="AF571" s="302">
        <f t="shared" si="57"/>
        <v>0.25</v>
      </c>
      <c r="AG571" s="381" t="s">
        <v>77</v>
      </c>
      <c r="AH571" s="302">
        <f t="shared" si="58"/>
        <v>0.15</v>
      </c>
      <c r="AI571" s="315">
        <f t="shared" si="59"/>
        <v>0.4</v>
      </c>
      <c r="AJ571" s="69">
        <f>IFERROR(IF(AND(AD570="Probabilidad",AD571="Probabilidad"),(AJ570-(+AJ570*AI571)),IF(AND(AD570="Impacto",AD571="Probabilidad"),(AJ569-(+AJ569*AI571)),IF(AD571="Impacto",AJ570,""))),"")</f>
        <v>0.1764</v>
      </c>
      <c r="AK571" s="69">
        <f>IFERROR(IF(AND(AD570="Impacto",AD571="Impacto"),(AK570-(+AK570*AI571)),IF(AND(AD570="Probabilidad",AD571="Impacto"),(AK569-(+AK569*AI571)),IF(AD571="Probabilidad",AK570,""))),"")</f>
        <v>0.4</v>
      </c>
      <c r="AL571" s="10" t="s">
        <v>66</v>
      </c>
      <c r="AM571" s="19" t="s">
        <v>67</v>
      </c>
      <c r="AN571" s="19" t="s">
        <v>80</v>
      </c>
      <c r="AO571" s="952"/>
      <c r="AP571" s="952"/>
      <c r="AQ571" s="968"/>
      <c r="AR571" s="952"/>
      <c r="AS571" s="952"/>
      <c r="AT571" s="968"/>
      <c r="AU571" s="968"/>
      <c r="AV571" s="968"/>
      <c r="AW571" s="803"/>
      <c r="AX571" s="852"/>
      <c r="AY571" s="852"/>
      <c r="AZ571" s="852"/>
      <c r="BA571" s="852"/>
      <c r="BB571" s="1046"/>
      <c r="BC571" s="852"/>
      <c r="BD571" s="852"/>
      <c r="BE571" s="852"/>
      <c r="BF571" s="852"/>
      <c r="BG571" s="852"/>
      <c r="BH571" s="1020"/>
      <c r="BI571" s="1020"/>
      <c r="BJ571" s="852"/>
      <c r="BK571" s="852"/>
      <c r="BL571" s="1041"/>
    </row>
    <row r="572" spans="1:64" ht="120.75" thickBot="1" x14ac:dyDescent="0.3">
      <c r="A572" s="1056"/>
      <c r="B572" s="1168"/>
      <c r="C572" s="1062"/>
      <c r="D572" s="1013"/>
      <c r="E572" s="946"/>
      <c r="F572" s="1016"/>
      <c r="G572" s="805"/>
      <c r="H572" s="803"/>
      <c r="I572" s="1044"/>
      <c r="J572" s="438"/>
      <c r="K572" s="986"/>
      <c r="L572" s="852"/>
      <c r="M572" s="852"/>
      <c r="N572" s="805"/>
      <c r="O572" s="1050"/>
      <c r="P572" s="803"/>
      <c r="Q572" s="955"/>
      <c r="R572" s="803"/>
      <c r="S572" s="955"/>
      <c r="T572" s="803"/>
      <c r="U572" s="955"/>
      <c r="V572" s="958"/>
      <c r="W572" s="955"/>
      <c r="X572" s="955"/>
      <c r="Y572" s="968"/>
      <c r="Z572" s="68">
        <v>4</v>
      </c>
      <c r="AA572" s="437" t="s">
        <v>1275</v>
      </c>
      <c r="AB572" s="383" t="s">
        <v>170</v>
      </c>
      <c r="AC572" s="385" t="s">
        <v>993</v>
      </c>
      <c r="AD572" s="384" t="str">
        <f t="shared" si="56"/>
        <v>Impacto</v>
      </c>
      <c r="AE572" s="383" t="s">
        <v>76</v>
      </c>
      <c r="AF572" s="302">
        <f t="shared" si="57"/>
        <v>0.1</v>
      </c>
      <c r="AG572" s="381" t="s">
        <v>77</v>
      </c>
      <c r="AH572" s="302">
        <f t="shared" si="58"/>
        <v>0.15</v>
      </c>
      <c r="AI572" s="315">
        <f t="shared" si="59"/>
        <v>0.25</v>
      </c>
      <c r="AJ572" s="69">
        <f>IFERROR(IF(AND(AD571="Probabilidad",AD572="Probabilidad"),(AJ571-(+AJ571*AI572)),IF(AND(AD571="Impacto",AD572="Probabilidad"),(AJ570-(+AJ570*AI572)),IF(AD572="Impacto",AJ571,""))),"")</f>
        <v>0.1764</v>
      </c>
      <c r="AK572" s="69">
        <f>IFERROR(IF(AND(AD571="Impacto",AD572="Impacto"),(AK571-(+AK571*AI572)),IF(AND(AD571="Probabilidad",AD572="Impacto"),(AK570-(+AK570*AI572)),IF(AD572="Probabilidad",AK571,""))),"")</f>
        <v>0.30000000000000004</v>
      </c>
      <c r="AL572" s="10" t="s">
        <v>66</v>
      </c>
      <c r="AM572" s="19" t="s">
        <v>67</v>
      </c>
      <c r="AN572" s="19" t="s">
        <v>80</v>
      </c>
      <c r="AO572" s="952"/>
      <c r="AP572" s="952"/>
      <c r="AQ572" s="968"/>
      <c r="AR572" s="952"/>
      <c r="AS572" s="952"/>
      <c r="AT572" s="968"/>
      <c r="AU572" s="968"/>
      <c r="AV572" s="968"/>
      <c r="AW572" s="803"/>
      <c r="AX572" s="852"/>
      <c r="AY572" s="852"/>
      <c r="AZ572" s="852"/>
      <c r="BA572" s="852"/>
      <c r="BB572" s="1046"/>
      <c r="BC572" s="852"/>
      <c r="BD572" s="852"/>
      <c r="BE572" s="852"/>
      <c r="BF572" s="852"/>
      <c r="BG572" s="852"/>
      <c r="BH572" s="1020"/>
      <c r="BI572" s="1020"/>
      <c r="BJ572" s="852"/>
      <c r="BK572" s="852"/>
      <c r="BL572" s="1041"/>
    </row>
    <row r="573" spans="1:64" ht="45" x14ac:dyDescent="0.25">
      <c r="A573" s="1056"/>
      <c r="B573" s="1168"/>
      <c r="C573" s="1062"/>
      <c r="D573" s="1013"/>
      <c r="E573" s="946"/>
      <c r="F573" s="1016"/>
      <c r="G573" s="805"/>
      <c r="H573" s="803"/>
      <c r="I573" s="1044"/>
      <c r="J573" s="438"/>
      <c r="K573" s="986"/>
      <c r="L573" s="852"/>
      <c r="M573" s="852"/>
      <c r="N573" s="805"/>
      <c r="O573" s="1050"/>
      <c r="P573" s="803"/>
      <c r="Q573" s="955"/>
      <c r="R573" s="803"/>
      <c r="S573" s="955"/>
      <c r="T573" s="803"/>
      <c r="U573" s="955"/>
      <c r="V573" s="958"/>
      <c r="W573" s="955"/>
      <c r="X573" s="955"/>
      <c r="Y573" s="968"/>
      <c r="Z573" s="68">
        <v>5</v>
      </c>
      <c r="AA573" s="437"/>
      <c r="AB573" s="383"/>
      <c r="AC573" s="385" t="s">
        <v>993</v>
      </c>
      <c r="AD573" s="384" t="str">
        <f t="shared" si="56"/>
        <v/>
      </c>
      <c r="AE573" s="383"/>
      <c r="AF573" s="302" t="str">
        <f t="shared" si="57"/>
        <v/>
      </c>
      <c r="AG573" s="381"/>
      <c r="AH573" s="302" t="str">
        <f t="shared" si="58"/>
        <v/>
      </c>
      <c r="AI573" s="315" t="str">
        <f t="shared" si="59"/>
        <v/>
      </c>
      <c r="AJ573" s="69" t="str">
        <f>IFERROR(IF(AND(AD572="Probabilidad",AD573="Probabilidad"),(AJ572-(+AJ572*AI573)),IF(AND(AD572="Impacto",AD573="Probabilidad"),(AJ571-(+AJ571*AI573)),IF(AD573="Impacto",AJ572,""))),"")</f>
        <v/>
      </c>
      <c r="AK573" s="69" t="str">
        <f>IFERROR(IF(AND(AD572="Impacto",AD573="Impacto"),(AK572-(+AK572*AI573)),IF(AND(AD572="Probabilidad",AD573="Impacto"),(AK571-(+AK571*AI573)),IF(AD573="Probabilidad",AK572,""))),"")</f>
        <v/>
      </c>
      <c r="AL573" s="10"/>
      <c r="AM573" s="19"/>
      <c r="AN573" s="19"/>
      <c r="AO573" s="952"/>
      <c r="AP573" s="952"/>
      <c r="AQ573" s="968"/>
      <c r="AR573" s="952"/>
      <c r="AS573" s="952"/>
      <c r="AT573" s="968"/>
      <c r="AU573" s="968"/>
      <c r="AV573" s="968"/>
      <c r="AW573" s="803"/>
      <c r="AX573" s="852"/>
      <c r="AY573" s="852"/>
      <c r="AZ573" s="852"/>
      <c r="BA573" s="852"/>
      <c r="BB573" s="1046"/>
      <c r="BC573" s="852"/>
      <c r="BD573" s="852"/>
      <c r="BE573" s="852"/>
      <c r="BF573" s="852"/>
      <c r="BG573" s="852"/>
      <c r="BH573" s="1020"/>
      <c r="BI573" s="1020"/>
      <c r="BJ573" s="852"/>
      <c r="BK573" s="852"/>
      <c r="BL573" s="1041"/>
    </row>
    <row r="574" spans="1:64" ht="15.75" thickBot="1" x14ac:dyDescent="0.3">
      <c r="A574" s="1056"/>
      <c r="B574" s="1168"/>
      <c r="C574" s="1062"/>
      <c r="D574" s="1014"/>
      <c r="E574" s="947"/>
      <c r="F574" s="1017"/>
      <c r="G574" s="806"/>
      <c r="H574" s="847"/>
      <c r="I574" s="1045"/>
      <c r="J574" s="439"/>
      <c r="K574" s="987"/>
      <c r="L574" s="960"/>
      <c r="M574" s="960"/>
      <c r="N574" s="806"/>
      <c r="O574" s="1051"/>
      <c r="P574" s="847"/>
      <c r="Q574" s="956"/>
      <c r="R574" s="847"/>
      <c r="S574" s="956"/>
      <c r="T574" s="847"/>
      <c r="U574" s="956"/>
      <c r="V574" s="959"/>
      <c r="W574" s="956"/>
      <c r="X574" s="956"/>
      <c r="Y574" s="969"/>
      <c r="Z574" s="60">
        <v>6</v>
      </c>
      <c r="AA574" s="387"/>
      <c r="AB574" s="388"/>
      <c r="AC574" s="387"/>
      <c r="AD574" s="391" t="str">
        <f t="shared" si="56"/>
        <v/>
      </c>
      <c r="AE574" s="388"/>
      <c r="AF574" s="303" t="str">
        <f t="shared" si="57"/>
        <v/>
      </c>
      <c r="AG574" s="388"/>
      <c r="AH574" s="303" t="str">
        <f t="shared" si="58"/>
        <v/>
      </c>
      <c r="AI574" s="61" t="str">
        <f t="shared" si="59"/>
        <v/>
      </c>
      <c r="AJ574" s="69" t="str">
        <f>IFERROR(IF(AND(AD573="Probabilidad",AD574="Probabilidad"),(AJ573-(+AJ573*AI574)),IF(AND(AD573="Impacto",AD574="Probabilidad"),(AJ572-(+AJ572*AI574)),IF(AD574="Impacto",AJ573,""))),"")</f>
        <v/>
      </c>
      <c r="AK574" s="69" t="str">
        <f>IFERROR(IF(AND(AD573="Impacto",AD574="Impacto"),(AK573-(+AK573*AI574)),IF(AND(AD573="Probabilidad",AD574="Impacto"),(AK572-(+AK572*AI574)),IF(AD574="Probabilidad",AK573,""))),"")</f>
        <v/>
      </c>
      <c r="AL574" s="20"/>
      <c r="AM574" s="20"/>
      <c r="AN574" s="20"/>
      <c r="AO574" s="953"/>
      <c r="AP574" s="953"/>
      <c r="AQ574" s="969"/>
      <c r="AR574" s="953"/>
      <c r="AS574" s="953"/>
      <c r="AT574" s="969"/>
      <c r="AU574" s="969"/>
      <c r="AV574" s="969"/>
      <c r="AW574" s="847"/>
      <c r="AX574" s="960"/>
      <c r="AY574" s="960"/>
      <c r="AZ574" s="960"/>
      <c r="BA574" s="960"/>
      <c r="BB574" s="1047"/>
      <c r="BC574" s="960"/>
      <c r="BD574" s="960"/>
      <c r="BE574" s="960"/>
      <c r="BF574" s="960"/>
      <c r="BG574" s="960"/>
      <c r="BH574" s="1021"/>
      <c r="BI574" s="1021"/>
      <c r="BJ574" s="960"/>
      <c r="BK574" s="960"/>
      <c r="BL574" s="1042"/>
    </row>
    <row r="575" spans="1:64" ht="77.25" customHeight="1" thickBot="1" x14ac:dyDescent="0.3">
      <c r="A575" s="1056"/>
      <c r="B575" s="1168"/>
      <c r="C575" s="1062"/>
      <c r="D575" s="1012" t="s">
        <v>840</v>
      </c>
      <c r="E575" s="945" t="s">
        <v>129</v>
      </c>
      <c r="F575" s="1015">
        <v>5</v>
      </c>
      <c r="G575" s="851" t="s">
        <v>1276</v>
      </c>
      <c r="H575" s="802" t="s">
        <v>98</v>
      </c>
      <c r="I575" s="1043" t="s">
        <v>1311</v>
      </c>
      <c r="J575" s="436" t="s">
        <v>16</v>
      </c>
      <c r="K575" s="1001" t="str">
        <f>CONCATENATE(" *",[30]Árbol_G!C625," *",[30]Árbol_G!E625," *",[30]Árbol_G!G625)</f>
        <v xml:space="preserve"> * * *</v>
      </c>
      <c r="L575" s="851" t="s">
        <v>1277</v>
      </c>
      <c r="M575" s="851" t="s">
        <v>1278</v>
      </c>
      <c r="N575" s="1052"/>
      <c r="O575" s="1049"/>
      <c r="P575" s="802" t="s">
        <v>62</v>
      </c>
      <c r="Q575" s="954">
        <f>IF(P575="Muy Alta",100%,IF(P575="Alta",80%,IF(P575="Media",60%,IF(P575="Baja",40%,IF(P575="Muy Baja",20%,"")))))</f>
        <v>0.6</v>
      </c>
      <c r="R575" s="802" t="s">
        <v>9</v>
      </c>
      <c r="S575" s="954">
        <f>IF(R575="Catastrófico",100%,IF(R575="Mayor",80%,IF(R575="Moderado",60%,IF(R575="Menor",40%,IF(R575="Leve",20%,"")))))</f>
        <v>0.4</v>
      </c>
      <c r="T575" s="802" t="s">
        <v>74</v>
      </c>
      <c r="U575" s="954">
        <f>IF(T575="Catastrófico",100%,IF(T575="Mayor",80%,IF(T575="Moderado",60%,IF(T575="Menor",40%,IF(T575="Leve",20%,"")))))</f>
        <v>0.2</v>
      </c>
      <c r="V575" s="957" t="str">
        <f>IF(W575=100%,"Catastrófico",IF(W575=80%,"Mayor",IF(W575=60%,"Moderado",IF(W575=40%,"Menor",IF(W575=20%,"Leve","")))))</f>
        <v>Menor</v>
      </c>
      <c r="W575" s="954">
        <f>IF(AND(S575="",U575=""),"",MAX(S575,U575))</f>
        <v>0.4</v>
      </c>
      <c r="X575" s="954" t="str">
        <f>CONCATENATE(P575,V575)</f>
        <v>MediaMenor</v>
      </c>
      <c r="Y575" s="967" t="str">
        <f>IF(X575="Muy AltaLeve","Alto",IF(X575="Muy AltaMenor","Alto",IF(X575="Muy AltaModerado","Alto",IF(X575="Muy AltaMayor","Alto",IF(X575="Muy AltaCatastrófico","Extremo",IF(X575="AltaLeve","Moderado",IF(X575="AltaMenor","Moderado",IF(X575="AltaModerado","Alto",IF(X575="AltaMayor","Alto",IF(X575="AltaCatastrófico","Extremo",IF(X575="MediaLeve","Moderado",IF(X575="MediaMenor","Moderado",IF(X575="MediaModerado","Moderado",IF(X575="MediaMayor","Alto",IF(X575="MediaCatastrófico","Extremo",IF(X575="BajaLeve","Bajo",IF(X575="BajaMenor","Moderado",IF(X575="BajaModerado","Moderado",IF(X575="BajaMayor","Alto",IF(X575="BajaCatastrófico","Extremo",IF(X575="Muy BajaLeve","Bajo",IF(X575="Muy BajaMenor","Bajo",IF(X575="Muy BajaModerado","Moderado",IF(X575="Muy BajaMayor","Alto",IF(X575="Muy BajaCatastrófico","Extremo","")))))))))))))))))))))))))</f>
        <v>Moderado</v>
      </c>
      <c r="Z575" s="58">
        <v>1</v>
      </c>
      <c r="AA575" s="437" t="s">
        <v>1264</v>
      </c>
      <c r="AB575" s="381" t="s">
        <v>165</v>
      </c>
      <c r="AC575" s="385" t="s">
        <v>869</v>
      </c>
      <c r="AD575" s="396" t="str">
        <f t="shared" si="56"/>
        <v>Probabilidad</v>
      </c>
      <c r="AE575" s="381" t="s">
        <v>75</v>
      </c>
      <c r="AF575" s="301">
        <f t="shared" si="57"/>
        <v>0.15</v>
      </c>
      <c r="AG575" s="381" t="s">
        <v>77</v>
      </c>
      <c r="AH575" s="301">
        <f t="shared" si="58"/>
        <v>0.15</v>
      </c>
      <c r="AI575" s="300">
        <f t="shared" si="59"/>
        <v>0.3</v>
      </c>
      <c r="AJ575" s="59">
        <f>IFERROR(IF(AD575="Probabilidad",(Q575-(+Q575*AI575)),IF(AD575="Impacto",Q575,"")),"")</f>
        <v>0.42</v>
      </c>
      <c r="AK575" s="59">
        <f>IFERROR(IF(AD575="Impacto",(W575-(+W575*AI575)),IF(AD575="Probabilidad",W575,"")),"")</f>
        <v>0.4</v>
      </c>
      <c r="AL575" s="10" t="s">
        <v>66</v>
      </c>
      <c r="AM575" s="19" t="s">
        <v>67</v>
      </c>
      <c r="AN575" s="19" t="s">
        <v>80</v>
      </c>
      <c r="AO575" s="951">
        <f>Q575</f>
        <v>0.6</v>
      </c>
      <c r="AP575" s="951">
        <f>IF(AJ575="","",MIN(AJ575:AJ580))</f>
        <v>0.29399999999999998</v>
      </c>
      <c r="AQ575" s="967" t="str">
        <f>IFERROR(IF(AP575="","",IF(AP575&lt;=0.2,"Muy Baja",IF(AP575&lt;=0.4,"Baja",IF(AP575&lt;=0.6,"Media",IF(AP575&lt;=0.8,"Alta","Muy Alta"))))),"")</f>
        <v>Baja</v>
      </c>
      <c r="AR575" s="951">
        <f>W575</f>
        <v>0.4</v>
      </c>
      <c r="AS575" s="951">
        <f>IF(AK575="","",MIN(AK575:AK580))</f>
        <v>0.30000000000000004</v>
      </c>
      <c r="AT575" s="967" t="str">
        <f>IFERROR(IF(AS575="","",IF(AS575&lt;=0.2,"Leve",IF(AS575&lt;=0.4,"Menor",IF(AS575&lt;=0.6,"Moderado",IF(AS575&lt;=0.8,"Mayor","Catastrófico"))))),"")</f>
        <v>Menor</v>
      </c>
      <c r="AU575" s="967" t="str">
        <f>Y575</f>
        <v>Moderado</v>
      </c>
      <c r="AV575" s="967" t="str">
        <f>IFERROR(IF(OR(AND(AQ575="Muy Baja",AT575="Leve"),AND(AQ575="Muy Baja",AT575="Menor"),AND(AQ575="Baja",AT575="Leve")),"Bajo",IF(OR(AND(AQ575="Muy baja",AT575="Moderado"),AND(AQ575="Baja",AT575="Menor"),AND(AQ575="Baja",AT575="Moderado"),AND(AQ575="Media",AT575="Leve"),AND(AQ575="Media",AT575="Menor"),AND(AQ575="Media",AT575="Moderado"),AND(AQ575="Alta",AT575="Leve"),AND(AQ575="Alta",AT575="Menor")),"Moderado",IF(OR(AND(AQ575="Muy Baja",AT575="Mayor"),AND(AQ575="Baja",AT575="Mayor"),AND(AQ575="Media",AT575="Mayor"),AND(AQ575="Alta",AT575="Moderado"),AND(AQ575="Alta",AT575="Mayor"),AND(AQ575="Muy Alta",AT575="Leve"),AND(AQ575="Muy Alta",AT575="Menor"),AND(AQ575="Muy Alta",AT575="Moderado"),AND(AQ575="Muy Alta",AT575="Mayor")),"Alto",IF(OR(AND(AQ575="Muy Baja",AT575="Catastrófico"),AND(AQ575="Baja",AT575="Catastrófico"),AND(AQ575="Media",AT575="Catastrófico"),AND(AQ575="Alta",AT575="Catastrófico"),AND(AQ575="Muy Alta",AT575="Catastrófico")),"Extremo","")))),"")</f>
        <v>Moderado</v>
      </c>
      <c r="AW575" s="802" t="s">
        <v>167</v>
      </c>
      <c r="AX575" s="851" t="s">
        <v>1740</v>
      </c>
      <c r="AY575" s="851" t="s">
        <v>1741</v>
      </c>
      <c r="AZ575" s="851" t="s">
        <v>664</v>
      </c>
      <c r="BA575" s="851" t="s">
        <v>1271</v>
      </c>
      <c r="BB575" s="1037">
        <v>45291</v>
      </c>
      <c r="BC575" s="855"/>
      <c r="BD575" s="855"/>
      <c r="BE575" s="1039"/>
      <c r="BF575" s="1039"/>
      <c r="BG575" s="1039"/>
      <c r="BH575" s="1039"/>
      <c r="BI575" s="1039"/>
      <c r="BJ575" s="855"/>
      <c r="BK575" s="855"/>
      <c r="BL575" s="1040"/>
    </row>
    <row r="576" spans="1:64" ht="90.75" thickBot="1" x14ac:dyDescent="0.3">
      <c r="A576" s="1056"/>
      <c r="B576" s="1168"/>
      <c r="C576" s="1062"/>
      <c r="D576" s="1013"/>
      <c r="E576" s="946"/>
      <c r="F576" s="1016"/>
      <c r="G576" s="852"/>
      <c r="H576" s="803"/>
      <c r="I576" s="1044"/>
      <c r="J576" s="438"/>
      <c r="K576" s="1002"/>
      <c r="L576" s="852"/>
      <c r="M576" s="852"/>
      <c r="N576" s="1053"/>
      <c r="O576" s="1050"/>
      <c r="P576" s="803"/>
      <c r="Q576" s="955"/>
      <c r="R576" s="803"/>
      <c r="S576" s="955"/>
      <c r="T576" s="803"/>
      <c r="U576" s="955"/>
      <c r="V576" s="958"/>
      <c r="W576" s="955"/>
      <c r="X576" s="955"/>
      <c r="Y576" s="968"/>
      <c r="Z576" s="68">
        <v>2</v>
      </c>
      <c r="AA576" s="437" t="s">
        <v>1272</v>
      </c>
      <c r="AB576" s="383" t="s">
        <v>170</v>
      </c>
      <c r="AC576" s="385" t="s">
        <v>1190</v>
      </c>
      <c r="AD576" s="384" t="str">
        <f t="shared" si="56"/>
        <v>Probabilidad</v>
      </c>
      <c r="AE576" s="383" t="s">
        <v>75</v>
      </c>
      <c r="AF576" s="302">
        <f t="shared" si="57"/>
        <v>0.15</v>
      </c>
      <c r="AG576" s="381" t="s">
        <v>77</v>
      </c>
      <c r="AH576" s="302">
        <f t="shared" si="58"/>
        <v>0.15</v>
      </c>
      <c r="AI576" s="315">
        <f t="shared" si="59"/>
        <v>0.3</v>
      </c>
      <c r="AJ576" s="69">
        <f>IFERROR(IF(AND(AD575="Probabilidad",AD576="Probabilidad"),(AJ575-(+AJ575*AI576)),IF(AD576="Probabilidad",(Q575-(+Q575*AI576)),IF(AD576="Impacto",AJ575,""))),"")</f>
        <v>0.29399999999999998</v>
      </c>
      <c r="AK576" s="69">
        <f>IFERROR(IF(AND(AD575="Impacto",AD576="Impacto"),(AK575-(+AK575*AI576)),IF(AD576="Impacto",(W575-(+W575*AI576)),IF(AD576="Probabilidad",AK575,""))),"")</f>
        <v>0.4</v>
      </c>
      <c r="AL576" s="10" t="s">
        <v>66</v>
      </c>
      <c r="AM576" s="19" t="s">
        <v>67</v>
      </c>
      <c r="AN576" s="19" t="s">
        <v>80</v>
      </c>
      <c r="AO576" s="952"/>
      <c r="AP576" s="952"/>
      <c r="AQ576" s="968"/>
      <c r="AR576" s="952"/>
      <c r="AS576" s="952"/>
      <c r="AT576" s="968"/>
      <c r="AU576" s="968"/>
      <c r="AV576" s="968"/>
      <c r="AW576" s="803"/>
      <c r="AX576" s="852"/>
      <c r="AY576" s="852"/>
      <c r="AZ576" s="852"/>
      <c r="BA576" s="852"/>
      <c r="BB576" s="1046"/>
      <c r="BC576" s="852"/>
      <c r="BD576" s="852"/>
      <c r="BE576" s="1020"/>
      <c r="BF576" s="1020"/>
      <c r="BG576" s="1020"/>
      <c r="BH576" s="1020"/>
      <c r="BI576" s="1020"/>
      <c r="BJ576" s="852"/>
      <c r="BK576" s="852"/>
      <c r="BL576" s="1041"/>
    </row>
    <row r="577" spans="1:64" ht="71.25" thickBot="1" x14ac:dyDescent="0.3">
      <c r="A577" s="1056"/>
      <c r="B577" s="1168"/>
      <c r="C577" s="1062"/>
      <c r="D577" s="1013"/>
      <c r="E577" s="946"/>
      <c r="F577" s="1016"/>
      <c r="G577" s="852"/>
      <c r="H577" s="803"/>
      <c r="I577" s="1044"/>
      <c r="J577" s="438"/>
      <c r="K577" s="1002"/>
      <c r="L577" s="852"/>
      <c r="M577" s="852"/>
      <c r="N577" s="1053"/>
      <c r="O577" s="1050"/>
      <c r="P577" s="803"/>
      <c r="Q577" s="955"/>
      <c r="R577" s="803"/>
      <c r="S577" s="955"/>
      <c r="T577" s="803"/>
      <c r="U577" s="955"/>
      <c r="V577" s="958"/>
      <c r="W577" s="955"/>
      <c r="X577" s="955"/>
      <c r="Y577" s="968"/>
      <c r="Z577" s="68">
        <v>3</v>
      </c>
      <c r="AA577" s="437" t="s">
        <v>1245</v>
      </c>
      <c r="AB577" s="383" t="s">
        <v>170</v>
      </c>
      <c r="AC577" s="385" t="s">
        <v>1190</v>
      </c>
      <c r="AD577" s="384" t="str">
        <f t="shared" si="56"/>
        <v>Impacto</v>
      </c>
      <c r="AE577" s="383" t="s">
        <v>76</v>
      </c>
      <c r="AF577" s="302">
        <f t="shared" si="57"/>
        <v>0.1</v>
      </c>
      <c r="AG577" s="381" t="s">
        <v>77</v>
      </c>
      <c r="AH577" s="302">
        <f t="shared" si="58"/>
        <v>0.15</v>
      </c>
      <c r="AI577" s="315">
        <f t="shared" si="59"/>
        <v>0.25</v>
      </c>
      <c r="AJ577" s="69">
        <f>IFERROR(IF(AND(AD576="Probabilidad",AD577="Probabilidad"),(AJ576-(+AJ576*AI577)),IF(AND(AD576="Impacto",AD577="Probabilidad"),(AJ575-(+AJ575*AI577)),IF(AD577="Impacto",AJ576,""))),"")</f>
        <v>0.29399999999999998</v>
      </c>
      <c r="AK577" s="69">
        <f>IFERROR(IF(AND(AD576="Impacto",AD577="Impacto"),(AK576-(+AK576*AI577)),IF(AND(AD576="Probabilidad",AD577="Impacto"),(AK575-(+AK575*AI577)),IF(AD577="Probabilidad",AK576,""))),"")</f>
        <v>0.30000000000000004</v>
      </c>
      <c r="AL577" s="10" t="s">
        <v>66</v>
      </c>
      <c r="AM577" s="19" t="s">
        <v>67</v>
      </c>
      <c r="AN577" s="19" t="s">
        <v>80</v>
      </c>
      <c r="AO577" s="952"/>
      <c r="AP577" s="952"/>
      <c r="AQ577" s="968"/>
      <c r="AR577" s="952"/>
      <c r="AS577" s="952"/>
      <c r="AT577" s="968"/>
      <c r="AU577" s="968"/>
      <c r="AV577" s="968"/>
      <c r="AW577" s="803"/>
      <c r="AX577" s="852"/>
      <c r="AY577" s="852"/>
      <c r="AZ577" s="852"/>
      <c r="BA577" s="852"/>
      <c r="BB577" s="1046"/>
      <c r="BC577" s="852"/>
      <c r="BD577" s="852"/>
      <c r="BE577" s="1020"/>
      <c r="BF577" s="1020"/>
      <c r="BG577" s="1020"/>
      <c r="BH577" s="1020"/>
      <c r="BI577" s="1020"/>
      <c r="BJ577" s="852"/>
      <c r="BK577" s="852"/>
      <c r="BL577" s="1041"/>
    </row>
    <row r="578" spans="1:64" ht="25.5" x14ac:dyDescent="0.25">
      <c r="A578" s="1056"/>
      <c r="B578" s="1168"/>
      <c r="C578" s="1062"/>
      <c r="D578" s="1013"/>
      <c r="E578" s="946"/>
      <c r="F578" s="1016"/>
      <c r="G578" s="852"/>
      <c r="H578" s="803"/>
      <c r="I578" s="1044"/>
      <c r="J578" s="438"/>
      <c r="K578" s="1002"/>
      <c r="L578" s="852"/>
      <c r="M578" s="852"/>
      <c r="N578" s="1053"/>
      <c r="O578" s="1050"/>
      <c r="P578" s="803"/>
      <c r="Q578" s="955"/>
      <c r="R578" s="803"/>
      <c r="S578" s="955"/>
      <c r="T578" s="803"/>
      <c r="U578" s="955"/>
      <c r="V578" s="958"/>
      <c r="W578" s="955"/>
      <c r="X578" s="955"/>
      <c r="Y578" s="968"/>
      <c r="Z578" s="68">
        <v>4</v>
      </c>
      <c r="AA578" s="437"/>
      <c r="AB578" s="383"/>
      <c r="AC578" s="385"/>
      <c r="AD578" s="384" t="str">
        <f t="shared" si="56"/>
        <v/>
      </c>
      <c r="AE578" s="383"/>
      <c r="AF578" s="302" t="str">
        <f t="shared" si="57"/>
        <v/>
      </c>
      <c r="AG578" s="381" t="s">
        <v>77</v>
      </c>
      <c r="AH578" s="302">
        <f t="shared" si="58"/>
        <v>0.15</v>
      </c>
      <c r="AI578" s="315" t="str">
        <f t="shared" si="59"/>
        <v/>
      </c>
      <c r="AJ578" s="69" t="str">
        <f>IFERROR(IF(AND(AD577="Probabilidad",AD578="Probabilidad"),(AJ577-(+AJ577*AI578)),IF(AND(AD577="Impacto",AD578="Probabilidad"),(AJ576-(+AJ576*AI578)),IF(AD578="Impacto",AJ577,""))),"")</f>
        <v/>
      </c>
      <c r="AK578" s="69" t="str">
        <f>IFERROR(IF(AND(AD577="Impacto",AD578="Impacto"),(AK577-(+AK577*AI578)),IF(AND(AD577="Probabilidad",AD578="Impacto"),(AK576-(+AK576*AI578)),IF(AD578="Probabilidad",AK577,""))),"")</f>
        <v/>
      </c>
      <c r="AL578" s="10"/>
      <c r="AM578" s="19"/>
      <c r="AN578" s="19"/>
      <c r="AO578" s="952"/>
      <c r="AP578" s="952"/>
      <c r="AQ578" s="968"/>
      <c r="AR578" s="952"/>
      <c r="AS578" s="952"/>
      <c r="AT578" s="968"/>
      <c r="AU578" s="968"/>
      <c r="AV578" s="968"/>
      <c r="AW578" s="803"/>
      <c r="AX578" s="852"/>
      <c r="AY578" s="852"/>
      <c r="AZ578" s="852"/>
      <c r="BA578" s="852"/>
      <c r="BB578" s="1046"/>
      <c r="BC578" s="852"/>
      <c r="BD578" s="852"/>
      <c r="BE578" s="1020"/>
      <c r="BF578" s="1020"/>
      <c r="BG578" s="1020"/>
      <c r="BH578" s="1020"/>
      <c r="BI578" s="1020"/>
      <c r="BJ578" s="852"/>
      <c r="BK578" s="852"/>
      <c r="BL578" s="1041"/>
    </row>
    <row r="579" spans="1:64" x14ac:dyDescent="0.25">
      <c r="A579" s="1056"/>
      <c r="B579" s="1168"/>
      <c r="C579" s="1062"/>
      <c r="D579" s="1013"/>
      <c r="E579" s="946"/>
      <c r="F579" s="1016"/>
      <c r="G579" s="852"/>
      <c r="H579" s="803"/>
      <c r="I579" s="1044"/>
      <c r="J579" s="438"/>
      <c r="K579" s="1002"/>
      <c r="L579" s="852"/>
      <c r="M579" s="852"/>
      <c r="N579" s="1053"/>
      <c r="O579" s="1050"/>
      <c r="P579" s="803"/>
      <c r="Q579" s="955"/>
      <c r="R579" s="803"/>
      <c r="S579" s="955"/>
      <c r="T579" s="803"/>
      <c r="U579" s="955"/>
      <c r="V579" s="958"/>
      <c r="W579" s="955"/>
      <c r="X579" s="955"/>
      <c r="Y579" s="968"/>
      <c r="Z579" s="68">
        <v>5</v>
      </c>
      <c r="AA579" s="385"/>
      <c r="AB579" s="383"/>
      <c r="AC579" s="385"/>
      <c r="AD579" s="384" t="str">
        <f t="shared" si="56"/>
        <v/>
      </c>
      <c r="AE579" s="383"/>
      <c r="AF579" s="302" t="str">
        <f t="shared" si="57"/>
        <v/>
      </c>
      <c r="AG579" s="383"/>
      <c r="AH579" s="302" t="str">
        <f t="shared" si="58"/>
        <v/>
      </c>
      <c r="AI579" s="315" t="str">
        <f t="shared" si="59"/>
        <v/>
      </c>
      <c r="AJ579" s="69" t="str">
        <f>IFERROR(IF(AND(AD578="Probabilidad",AD579="Probabilidad"),(AJ578-(+AJ578*AI579)),IF(AND(AD578="Impacto",AD579="Probabilidad"),(AJ577-(+AJ577*AI579)),IF(AD579="Impacto",AJ578,""))),"")</f>
        <v/>
      </c>
      <c r="AK579" s="69" t="str">
        <f>IFERROR(IF(AND(AD578="Impacto",AD579="Impacto"),(AK578-(+AK578*AI579)),IF(AND(AD578="Probabilidad",AD579="Impacto"),(AK577-(+AK577*AI579)),IF(AD579="Probabilidad",AK578,""))),"")</f>
        <v/>
      </c>
      <c r="AL579" s="19"/>
      <c r="AM579" s="19"/>
      <c r="AN579" s="19"/>
      <c r="AO579" s="952"/>
      <c r="AP579" s="952"/>
      <c r="AQ579" s="968"/>
      <c r="AR579" s="952"/>
      <c r="AS579" s="952"/>
      <c r="AT579" s="968"/>
      <c r="AU579" s="968"/>
      <c r="AV579" s="968"/>
      <c r="AW579" s="803"/>
      <c r="AX579" s="852"/>
      <c r="AY579" s="852"/>
      <c r="AZ579" s="852"/>
      <c r="BA579" s="852"/>
      <c r="BB579" s="1046"/>
      <c r="BC579" s="852"/>
      <c r="BD579" s="852"/>
      <c r="BE579" s="1020"/>
      <c r="BF579" s="1020"/>
      <c r="BG579" s="1020"/>
      <c r="BH579" s="1020"/>
      <c r="BI579" s="1020"/>
      <c r="BJ579" s="852"/>
      <c r="BK579" s="852"/>
      <c r="BL579" s="1041"/>
    </row>
    <row r="580" spans="1:64" ht="15.75" thickBot="1" x14ac:dyDescent="0.3">
      <c r="A580" s="1056"/>
      <c r="B580" s="1168"/>
      <c r="C580" s="1062"/>
      <c r="D580" s="1014"/>
      <c r="E580" s="947"/>
      <c r="F580" s="1017"/>
      <c r="G580" s="960"/>
      <c r="H580" s="847"/>
      <c r="I580" s="1045"/>
      <c r="J580" s="439"/>
      <c r="K580" s="1003"/>
      <c r="L580" s="960"/>
      <c r="M580" s="960"/>
      <c r="N580" s="1054"/>
      <c r="O580" s="1051"/>
      <c r="P580" s="847"/>
      <c r="Q580" s="956"/>
      <c r="R580" s="847"/>
      <c r="S580" s="956"/>
      <c r="T580" s="847"/>
      <c r="U580" s="956"/>
      <c r="V580" s="959"/>
      <c r="W580" s="956"/>
      <c r="X580" s="956"/>
      <c r="Y580" s="969"/>
      <c r="Z580" s="60">
        <v>6</v>
      </c>
      <c r="AA580" s="387"/>
      <c r="AB580" s="388"/>
      <c r="AC580" s="387"/>
      <c r="AD580" s="389" t="str">
        <f t="shared" si="56"/>
        <v/>
      </c>
      <c r="AE580" s="397"/>
      <c r="AF580" s="303" t="str">
        <f t="shared" si="57"/>
        <v/>
      </c>
      <c r="AG580" s="397"/>
      <c r="AH580" s="303" t="str">
        <f t="shared" si="58"/>
        <v/>
      </c>
      <c r="AI580" s="61" t="str">
        <f t="shared" si="59"/>
        <v/>
      </c>
      <c r="AJ580" s="69" t="str">
        <f>IFERROR(IF(AND(AD579="Probabilidad",AD580="Probabilidad"),(AJ579-(+AJ579*AI580)),IF(AND(AD579="Impacto",AD580="Probabilidad"),(AJ578-(+AJ578*AI580)),IF(AD580="Impacto",AJ579,""))),"")</f>
        <v/>
      </c>
      <c r="AK580" s="69" t="str">
        <f>IFERROR(IF(AND(AD579="Impacto",AD580="Impacto"),(AK579-(+AK579*AI580)),IF(AND(AD579="Probabilidad",AD580="Impacto"),(AK578-(+AK578*AI580)),IF(AD580="Probabilidad",AK579,""))),"")</f>
        <v/>
      </c>
      <c r="AL580" s="20"/>
      <c r="AM580" s="20"/>
      <c r="AN580" s="20"/>
      <c r="AO580" s="953"/>
      <c r="AP580" s="953"/>
      <c r="AQ580" s="969"/>
      <c r="AR580" s="953"/>
      <c r="AS580" s="953"/>
      <c r="AT580" s="969"/>
      <c r="AU580" s="969"/>
      <c r="AV580" s="969"/>
      <c r="AW580" s="847"/>
      <c r="AX580" s="960"/>
      <c r="AY580" s="960"/>
      <c r="AZ580" s="960"/>
      <c r="BA580" s="960"/>
      <c r="BB580" s="1047"/>
      <c r="BC580" s="960"/>
      <c r="BD580" s="960"/>
      <c r="BE580" s="1021"/>
      <c r="BF580" s="1021"/>
      <c r="BG580" s="1021"/>
      <c r="BH580" s="1021"/>
      <c r="BI580" s="1021"/>
      <c r="BJ580" s="960"/>
      <c r="BK580" s="960"/>
      <c r="BL580" s="1042"/>
    </row>
    <row r="581" spans="1:64" ht="77.25" customHeight="1" thickBot="1" x14ac:dyDescent="0.3">
      <c r="A581" s="1056"/>
      <c r="B581" s="1168"/>
      <c r="C581" s="1062"/>
      <c r="D581" s="1012" t="s">
        <v>840</v>
      </c>
      <c r="E581" s="945" t="s">
        <v>129</v>
      </c>
      <c r="F581" s="1015">
        <v>6</v>
      </c>
      <c r="G581" s="851" t="s">
        <v>1276</v>
      </c>
      <c r="H581" s="802" t="s">
        <v>99</v>
      </c>
      <c r="I581" s="1018" t="s">
        <v>1312</v>
      </c>
      <c r="J581" s="436" t="s">
        <v>16</v>
      </c>
      <c r="K581" s="1001" t="str">
        <f>CONCATENATE(" *",[30]Árbol_G!C642," *",[30]Árbol_G!E642," *",[30]Árbol_G!G642)</f>
        <v xml:space="preserve"> * * *</v>
      </c>
      <c r="L581" s="851" t="s">
        <v>1279</v>
      </c>
      <c r="M581" s="851" t="s">
        <v>1280</v>
      </c>
      <c r="N581" s="804"/>
      <c r="O581" s="970"/>
      <c r="P581" s="802" t="s">
        <v>62</v>
      </c>
      <c r="Q581" s="954">
        <f>IF(P581="Muy Alta",100%,IF(P581="Alta",80%,IF(P581="Media",60%,IF(P581="Baja",40%,IF(P581="Muy Baja",20%,"")))))</f>
        <v>0.6</v>
      </c>
      <c r="R581" s="802" t="s">
        <v>9</v>
      </c>
      <c r="S581" s="954">
        <f>IF(R581="Catastrófico",100%,IF(R581="Mayor",80%,IF(R581="Moderado",60%,IF(R581="Menor",40%,IF(R581="Leve",20%,"")))))</f>
        <v>0.4</v>
      </c>
      <c r="T581" s="802" t="s">
        <v>74</v>
      </c>
      <c r="U581" s="954">
        <f>IF(T581="Catastrófico",100%,IF(T581="Mayor",80%,IF(T581="Moderado",60%,IF(T581="Menor",40%,IF(T581="Leve",20%,"")))))</f>
        <v>0.2</v>
      </c>
      <c r="V581" s="957" t="str">
        <f>IF(W581=100%,"Catastrófico",IF(W581=80%,"Mayor",IF(W581=60%,"Moderado",IF(W581=40%,"Menor",IF(W581=20%,"Leve","")))))</f>
        <v>Menor</v>
      </c>
      <c r="W581" s="954">
        <f>IF(AND(S581="",U581=""),"",MAX(S581,U581))</f>
        <v>0.4</v>
      </c>
      <c r="X581" s="954" t="str">
        <f>CONCATENATE(P581,V581)</f>
        <v>MediaMenor</v>
      </c>
      <c r="Y581" s="967" t="str">
        <f>IF(X581="Muy AltaLeve","Alto",IF(X581="Muy AltaMenor","Alto",IF(X581="Muy AltaModerado","Alto",IF(X581="Muy AltaMayor","Alto",IF(X581="Muy AltaCatastrófico","Extremo",IF(X581="AltaLeve","Moderado",IF(X581="AltaMenor","Moderado",IF(X581="AltaModerado","Alto",IF(X581="AltaMayor","Alto",IF(X581="AltaCatastrófico","Extremo",IF(X581="MediaLeve","Moderado",IF(X581="MediaMenor","Moderado",IF(X581="MediaModerado","Moderado",IF(X581="MediaMayor","Alto",IF(X581="MediaCatastrófico","Extremo",IF(X581="BajaLeve","Bajo",IF(X581="BajaMenor","Moderado",IF(X581="BajaModerado","Moderado",IF(X581="BajaMayor","Alto",IF(X581="BajaCatastrófico","Extremo",IF(X581="Muy BajaLeve","Bajo",IF(X581="Muy BajaMenor","Bajo",IF(X581="Muy BajaModerado","Moderado",IF(X581="Muy BajaMayor","Alto",IF(X581="Muy BajaCatastrófico","Extremo","")))))))))))))))))))))))))</f>
        <v>Moderado</v>
      </c>
      <c r="Z581" s="58">
        <v>1</v>
      </c>
      <c r="AA581" s="437" t="s">
        <v>1264</v>
      </c>
      <c r="AB581" s="381" t="s">
        <v>165</v>
      </c>
      <c r="AC581" s="385" t="s">
        <v>869</v>
      </c>
      <c r="AD581" s="382" t="str">
        <f t="shared" si="56"/>
        <v>Probabilidad</v>
      </c>
      <c r="AE581" s="381" t="s">
        <v>75</v>
      </c>
      <c r="AF581" s="301">
        <f t="shared" si="57"/>
        <v>0.15</v>
      </c>
      <c r="AG581" s="381" t="s">
        <v>77</v>
      </c>
      <c r="AH581" s="301">
        <f t="shared" si="58"/>
        <v>0.15</v>
      </c>
      <c r="AI581" s="300">
        <f t="shared" si="59"/>
        <v>0.3</v>
      </c>
      <c r="AJ581" s="59">
        <f>IFERROR(IF(AD581="Probabilidad",(Q581-(+Q581*AI581)),IF(AD581="Impacto",Q581,"")),"")</f>
        <v>0.42</v>
      </c>
      <c r="AK581" s="59">
        <f>IFERROR(IF(AD581="Impacto",(W581-(+W581*AI581)),IF(AD581="Probabilidad",W581,"")),"")</f>
        <v>0.4</v>
      </c>
      <c r="AL581" s="10" t="s">
        <v>66</v>
      </c>
      <c r="AM581" s="10" t="s">
        <v>67</v>
      </c>
      <c r="AN581" s="10" t="s">
        <v>80</v>
      </c>
      <c r="AO581" s="951">
        <f>Q581</f>
        <v>0.6</v>
      </c>
      <c r="AP581" s="951">
        <f>IF(AJ581="","",MIN(AJ581:AJ586))</f>
        <v>0.1764</v>
      </c>
      <c r="AQ581" s="967" t="str">
        <f>IFERROR(IF(AP581="","",IF(AP581&lt;=0.2,"Muy Baja",IF(AP581&lt;=0.4,"Baja",IF(AP581&lt;=0.6,"Media",IF(AP581&lt;=0.8,"Alta","Muy Alta"))))),"")</f>
        <v>Muy Baja</v>
      </c>
      <c r="AR581" s="951">
        <f>W581</f>
        <v>0.4</v>
      </c>
      <c r="AS581" s="951">
        <f>IF(AK581="","",MIN(AK581:AK586))</f>
        <v>0.30000000000000004</v>
      </c>
      <c r="AT581" s="967" t="str">
        <f>IFERROR(IF(AS581="","",IF(AS581&lt;=0.2,"Leve",IF(AS581&lt;=0.4,"Menor",IF(AS581&lt;=0.6,"Moderado",IF(AS581&lt;=0.8,"Mayor","Catastrófico"))))),"")</f>
        <v>Menor</v>
      </c>
      <c r="AU581" s="967" t="str">
        <f>Y581</f>
        <v>Moderado</v>
      </c>
      <c r="AV581" s="967" t="str">
        <f>IFERROR(IF(OR(AND(AQ581="Muy Baja",AT581="Leve"),AND(AQ581="Muy Baja",AT581="Menor"),AND(AQ581="Baja",AT581="Leve")),"Bajo",IF(OR(AND(AQ581="Muy baja",AT581="Moderado"),AND(AQ581="Baja",AT581="Menor"),AND(AQ581="Baja",AT581="Moderado"),AND(AQ581="Media",AT581="Leve"),AND(AQ581="Media",AT581="Menor"),AND(AQ581="Media",AT581="Moderado"),AND(AQ581="Alta",AT581="Leve"),AND(AQ581="Alta",AT581="Menor")),"Moderado",IF(OR(AND(AQ581="Muy Baja",AT581="Mayor"),AND(AQ581="Baja",AT581="Mayor"),AND(AQ581="Media",AT581="Mayor"),AND(AQ581="Alta",AT581="Moderado"),AND(AQ581="Alta",AT581="Mayor"),AND(AQ581="Muy Alta",AT581="Leve"),AND(AQ581="Muy Alta",AT581="Menor"),AND(AQ581="Muy Alta",AT581="Moderado"),AND(AQ581="Muy Alta",AT581="Mayor")),"Alto",IF(OR(AND(AQ581="Muy Baja",AT581="Catastrófico"),AND(AQ581="Baja",AT581="Catastrófico"),AND(AQ581="Media",AT581="Catastrófico"),AND(AQ581="Alta",AT581="Catastrófico"),AND(AQ581="Muy Alta",AT581="Catastrófico")),"Extremo","")))),"")</f>
        <v>Bajo</v>
      </c>
      <c r="AW581" s="802" t="s">
        <v>82</v>
      </c>
      <c r="AX581" s="851"/>
      <c r="AY581" s="851"/>
      <c r="AZ581" s="851"/>
      <c r="BA581" s="851"/>
      <c r="BB581" s="1037"/>
      <c r="BC581" s="851"/>
      <c r="BD581" s="851"/>
      <c r="BE581" s="851"/>
      <c r="BF581" s="851"/>
      <c r="BG581" s="851"/>
      <c r="BH581" s="1019"/>
      <c r="BI581" s="1019"/>
      <c r="BJ581" s="851"/>
      <c r="BK581" s="851"/>
      <c r="BL581" s="1048"/>
    </row>
    <row r="582" spans="1:64" ht="75.75" thickBot="1" x14ac:dyDescent="0.3">
      <c r="A582" s="1056"/>
      <c r="B582" s="1168"/>
      <c r="C582" s="1062"/>
      <c r="D582" s="1013"/>
      <c r="E582" s="946"/>
      <c r="F582" s="1016"/>
      <c r="G582" s="852"/>
      <c r="H582" s="803"/>
      <c r="I582" s="952"/>
      <c r="J582" s="438"/>
      <c r="K582" s="1002"/>
      <c r="L582" s="852"/>
      <c r="M582" s="852"/>
      <c r="N582" s="805"/>
      <c r="O582" s="971"/>
      <c r="P582" s="803"/>
      <c r="Q582" s="955"/>
      <c r="R582" s="803"/>
      <c r="S582" s="955"/>
      <c r="T582" s="803"/>
      <c r="U582" s="955"/>
      <c r="V582" s="958"/>
      <c r="W582" s="955"/>
      <c r="X582" s="955"/>
      <c r="Y582" s="968"/>
      <c r="Z582" s="68">
        <v>2</v>
      </c>
      <c r="AA582" s="437" t="s">
        <v>927</v>
      </c>
      <c r="AB582" s="383" t="s">
        <v>170</v>
      </c>
      <c r="AC582" s="408" t="s">
        <v>939</v>
      </c>
      <c r="AD582" s="384" t="str">
        <f t="shared" si="56"/>
        <v>Probabilidad</v>
      </c>
      <c r="AE582" s="381" t="s">
        <v>75</v>
      </c>
      <c r="AF582" s="302">
        <f t="shared" si="57"/>
        <v>0.15</v>
      </c>
      <c r="AG582" s="381" t="s">
        <v>77</v>
      </c>
      <c r="AH582" s="302">
        <f t="shared" si="58"/>
        <v>0.15</v>
      </c>
      <c r="AI582" s="315">
        <f t="shared" si="59"/>
        <v>0.3</v>
      </c>
      <c r="AJ582" s="69">
        <f>IFERROR(IF(AND(AD581="Probabilidad",AD582="Probabilidad"),(AJ581-(+AJ581*AI582)),IF(AD582="Probabilidad",(Q581-(+Q581*AI582)),IF(AD582="Impacto",AJ581,""))),"")</f>
        <v>0.29399999999999998</v>
      </c>
      <c r="AK582" s="69">
        <f>IFERROR(IF(AND(AD581="Impacto",AD582="Impacto"),(AK581-(+AK581*AI582)),IF(AD582="Impacto",(W581-(+W581*AI582)),IF(AD582="Probabilidad",AK581,""))),"")</f>
        <v>0.4</v>
      </c>
      <c r="AL582" s="10" t="s">
        <v>66</v>
      </c>
      <c r="AM582" s="10" t="s">
        <v>67</v>
      </c>
      <c r="AN582" s="10" t="s">
        <v>80</v>
      </c>
      <c r="AO582" s="952"/>
      <c r="AP582" s="952"/>
      <c r="AQ582" s="968"/>
      <c r="AR582" s="952"/>
      <c r="AS582" s="952"/>
      <c r="AT582" s="968"/>
      <c r="AU582" s="968"/>
      <c r="AV582" s="968"/>
      <c r="AW582" s="803"/>
      <c r="AX582" s="852"/>
      <c r="AY582" s="852"/>
      <c r="AZ582" s="852"/>
      <c r="BA582" s="852"/>
      <c r="BB582" s="1046"/>
      <c r="BC582" s="852"/>
      <c r="BD582" s="852"/>
      <c r="BE582" s="852"/>
      <c r="BF582" s="852"/>
      <c r="BG582" s="852"/>
      <c r="BH582" s="1020"/>
      <c r="BI582" s="1020"/>
      <c r="BJ582" s="852"/>
      <c r="BK582" s="852"/>
      <c r="BL582" s="1041"/>
    </row>
    <row r="583" spans="1:64" ht="120.75" thickBot="1" x14ac:dyDescent="0.3">
      <c r="A583" s="1056"/>
      <c r="B583" s="1168"/>
      <c r="C583" s="1062"/>
      <c r="D583" s="1013"/>
      <c r="E583" s="946"/>
      <c r="F583" s="1016"/>
      <c r="G583" s="852"/>
      <c r="H583" s="803"/>
      <c r="I583" s="952"/>
      <c r="J583" s="438"/>
      <c r="K583" s="1002"/>
      <c r="L583" s="852"/>
      <c r="M583" s="852"/>
      <c r="N583" s="805"/>
      <c r="O583" s="971"/>
      <c r="P583" s="803"/>
      <c r="Q583" s="955"/>
      <c r="R583" s="803"/>
      <c r="S583" s="955"/>
      <c r="T583" s="803"/>
      <c r="U583" s="955"/>
      <c r="V583" s="958"/>
      <c r="W583" s="955"/>
      <c r="X583" s="955"/>
      <c r="Y583" s="968"/>
      <c r="Z583" s="68">
        <v>3</v>
      </c>
      <c r="AA583" s="437" t="s">
        <v>1275</v>
      </c>
      <c r="AB583" s="383" t="s">
        <v>165</v>
      </c>
      <c r="AC583" s="385" t="s">
        <v>869</v>
      </c>
      <c r="AD583" s="384" t="str">
        <f t="shared" si="56"/>
        <v>Probabilidad</v>
      </c>
      <c r="AE583" s="383" t="s">
        <v>64</v>
      </c>
      <c r="AF583" s="302">
        <f t="shared" si="57"/>
        <v>0.25</v>
      </c>
      <c r="AG583" s="381" t="s">
        <v>77</v>
      </c>
      <c r="AH583" s="302">
        <f t="shared" si="58"/>
        <v>0.15</v>
      </c>
      <c r="AI583" s="315">
        <f t="shared" si="59"/>
        <v>0.4</v>
      </c>
      <c r="AJ583" s="69">
        <f>IFERROR(IF(AND(AD582="Probabilidad",AD583="Probabilidad"),(AJ582-(+AJ582*AI583)),IF(AND(AD582="Impacto",AD583="Probabilidad"),(AJ581-(+AJ581*AI583)),IF(AD583="Impacto",AJ582,""))),"")</f>
        <v>0.1764</v>
      </c>
      <c r="AK583" s="69">
        <f>IFERROR(IF(AND(AD582="Impacto",AD583="Impacto"),(AK582-(+AK582*AI583)),IF(AND(AD582="Probabilidad",AD583="Impacto"),(AK581-(+AK581*AI583)),IF(AD583="Probabilidad",AK582,""))),"")</f>
        <v>0.4</v>
      </c>
      <c r="AL583" s="10" t="s">
        <v>66</v>
      </c>
      <c r="AM583" s="10" t="s">
        <v>67</v>
      </c>
      <c r="AN583" s="10" t="s">
        <v>80</v>
      </c>
      <c r="AO583" s="952"/>
      <c r="AP583" s="952"/>
      <c r="AQ583" s="968"/>
      <c r="AR583" s="952"/>
      <c r="AS583" s="952"/>
      <c r="AT583" s="968"/>
      <c r="AU583" s="968"/>
      <c r="AV583" s="968"/>
      <c r="AW583" s="803"/>
      <c r="AX583" s="852"/>
      <c r="AY583" s="852"/>
      <c r="AZ583" s="852"/>
      <c r="BA583" s="852"/>
      <c r="BB583" s="1046"/>
      <c r="BC583" s="852"/>
      <c r="BD583" s="852"/>
      <c r="BE583" s="852"/>
      <c r="BF583" s="852"/>
      <c r="BG583" s="852"/>
      <c r="BH583" s="1020"/>
      <c r="BI583" s="1020"/>
      <c r="BJ583" s="852"/>
      <c r="BK583" s="852"/>
      <c r="BL583" s="1041"/>
    </row>
    <row r="584" spans="1:64" ht="120.75" thickBot="1" x14ac:dyDescent="0.3">
      <c r="A584" s="1056"/>
      <c r="B584" s="1168"/>
      <c r="C584" s="1062"/>
      <c r="D584" s="1013"/>
      <c r="E584" s="946"/>
      <c r="F584" s="1016"/>
      <c r="G584" s="852"/>
      <c r="H584" s="803"/>
      <c r="I584" s="952"/>
      <c r="J584" s="438"/>
      <c r="K584" s="1002"/>
      <c r="L584" s="852"/>
      <c r="M584" s="852"/>
      <c r="N584" s="805"/>
      <c r="O584" s="971"/>
      <c r="P584" s="803"/>
      <c r="Q584" s="955"/>
      <c r="R584" s="803"/>
      <c r="S584" s="955"/>
      <c r="T584" s="803"/>
      <c r="U584" s="955"/>
      <c r="V584" s="958"/>
      <c r="W584" s="955"/>
      <c r="X584" s="955"/>
      <c r="Y584" s="968"/>
      <c r="Z584" s="68">
        <v>4</v>
      </c>
      <c r="AA584" s="437" t="s">
        <v>1275</v>
      </c>
      <c r="AB584" s="383" t="s">
        <v>170</v>
      </c>
      <c r="AC584" s="385" t="s">
        <v>993</v>
      </c>
      <c r="AD584" s="384" t="str">
        <f t="shared" si="56"/>
        <v>Impacto</v>
      </c>
      <c r="AE584" s="383" t="s">
        <v>76</v>
      </c>
      <c r="AF584" s="302">
        <f t="shared" si="57"/>
        <v>0.1</v>
      </c>
      <c r="AG584" s="381" t="s">
        <v>77</v>
      </c>
      <c r="AH584" s="302">
        <f t="shared" si="58"/>
        <v>0.15</v>
      </c>
      <c r="AI584" s="315">
        <f t="shared" si="59"/>
        <v>0.25</v>
      </c>
      <c r="AJ584" s="69">
        <f>IFERROR(IF(AND(AD583="Probabilidad",AD584="Probabilidad"),(AJ583-(+AJ583*AI584)),IF(AND(AD583="Impacto",AD584="Probabilidad"),(AJ582-(+AJ582*AI584)),IF(AD584="Impacto",AJ583,""))),"")</f>
        <v>0.1764</v>
      </c>
      <c r="AK584" s="69">
        <f>IFERROR(IF(AND(AD583="Impacto",AD584="Impacto"),(AK583-(+AK583*AI584)),IF(AND(AD583="Probabilidad",AD584="Impacto"),(AK582-(+AK582*AI584)),IF(AD584="Probabilidad",AK583,""))),"")</f>
        <v>0.30000000000000004</v>
      </c>
      <c r="AL584" s="10" t="s">
        <v>66</v>
      </c>
      <c r="AM584" s="10" t="s">
        <v>67</v>
      </c>
      <c r="AN584" s="10" t="s">
        <v>80</v>
      </c>
      <c r="AO584" s="952"/>
      <c r="AP584" s="952"/>
      <c r="AQ584" s="968"/>
      <c r="AR584" s="952"/>
      <c r="AS584" s="952"/>
      <c r="AT584" s="968"/>
      <c r="AU584" s="968"/>
      <c r="AV584" s="968"/>
      <c r="AW584" s="803"/>
      <c r="AX584" s="852"/>
      <c r="AY584" s="852"/>
      <c r="AZ584" s="852"/>
      <c r="BA584" s="852"/>
      <c r="BB584" s="1046"/>
      <c r="BC584" s="852"/>
      <c r="BD584" s="852"/>
      <c r="BE584" s="852"/>
      <c r="BF584" s="852"/>
      <c r="BG584" s="852"/>
      <c r="BH584" s="1020"/>
      <c r="BI584" s="1020"/>
      <c r="BJ584" s="852"/>
      <c r="BK584" s="852"/>
      <c r="BL584" s="1041"/>
    </row>
    <row r="585" spans="1:64" x14ac:dyDescent="0.25">
      <c r="A585" s="1056"/>
      <c r="B585" s="1168"/>
      <c r="C585" s="1062"/>
      <c r="D585" s="1013"/>
      <c r="E585" s="946"/>
      <c r="F585" s="1016"/>
      <c r="G585" s="852"/>
      <c r="H585" s="803"/>
      <c r="I585" s="952"/>
      <c r="J585" s="438"/>
      <c r="K585" s="1002"/>
      <c r="L585" s="852"/>
      <c r="M585" s="852"/>
      <c r="N585" s="805"/>
      <c r="O585" s="971"/>
      <c r="P585" s="803"/>
      <c r="Q585" s="955"/>
      <c r="R585" s="803"/>
      <c r="S585" s="955"/>
      <c r="T585" s="803"/>
      <c r="U585" s="955"/>
      <c r="V585" s="958"/>
      <c r="W585" s="955"/>
      <c r="X585" s="955"/>
      <c r="Y585" s="968"/>
      <c r="Z585" s="68">
        <v>5</v>
      </c>
      <c r="AA585" s="437"/>
      <c r="AB585" s="383"/>
      <c r="AC585" s="385"/>
      <c r="AD585" s="384" t="str">
        <f t="shared" si="56"/>
        <v/>
      </c>
      <c r="AE585" s="383"/>
      <c r="AF585" s="302" t="str">
        <f t="shared" si="57"/>
        <v/>
      </c>
      <c r="AG585" s="381"/>
      <c r="AH585" s="302" t="str">
        <f t="shared" si="58"/>
        <v/>
      </c>
      <c r="AI585" s="315" t="str">
        <f t="shared" si="59"/>
        <v/>
      </c>
      <c r="AJ585" s="69" t="str">
        <f>IFERROR(IF(AND(AD584="Probabilidad",AD585="Probabilidad"),(AJ584-(+AJ584*AI585)),IF(AND(AD584="Impacto",AD585="Probabilidad"),(AJ583-(+AJ583*AI585)),IF(AD585="Impacto",AJ584,""))),"")</f>
        <v/>
      </c>
      <c r="AK585" s="69" t="str">
        <f>IFERROR(IF(AND(AD584="Impacto",AD585="Impacto"),(AK584-(+AK584*AI585)),IF(AND(AD584="Probabilidad",AD585="Impacto"),(AK583-(+AK583*AI585)),IF(AD585="Probabilidad",AK584,""))),"")</f>
        <v/>
      </c>
      <c r="AL585" s="10"/>
      <c r="AM585" s="19"/>
      <c r="AN585" s="19"/>
      <c r="AO585" s="952"/>
      <c r="AP585" s="952"/>
      <c r="AQ585" s="968"/>
      <c r="AR585" s="952"/>
      <c r="AS585" s="952"/>
      <c r="AT585" s="968"/>
      <c r="AU585" s="968"/>
      <c r="AV585" s="968"/>
      <c r="AW585" s="803"/>
      <c r="AX585" s="852"/>
      <c r="AY585" s="852"/>
      <c r="AZ585" s="852"/>
      <c r="BA585" s="852"/>
      <c r="BB585" s="1046"/>
      <c r="BC585" s="852"/>
      <c r="BD585" s="852"/>
      <c r="BE585" s="852"/>
      <c r="BF585" s="852"/>
      <c r="BG585" s="852"/>
      <c r="BH585" s="1020"/>
      <c r="BI585" s="1020"/>
      <c r="BJ585" s="852"/>
      <c r="BK585" s="852"/>
      <c r="BL585" s="1041"/>
    </row>
    <row r="586" spans="1:64" ht="15.75" thickBot="1" x14ac:dyDescent="0.3">
      <c r="A586" s="1056"/>
      <c r="B586" s="1168"/>
      <c r="C586" s="1062"/>
      <c r="D586" s="1014"/>
      <c r="E586" s="947"/>
      <c r="F586" s="1017"/>
      <c r="G586" s="960"/>
      <c r="H586" s="847"/>
      <c r="I586" s="953"/>
      <c r="J586" s="439"/>
      <c r="K586" s="1003"/>
      <c r="L586" s="960"/>
      <c r="M586" s="960"/>
      <c r="N586" s="806"/>
      <c r="O586" s="972"/>
      <c r="P586" s="847"/>
      <c r="Q586" s="956"/>
      <c r="R586" s="847"/>
      <c r="S586" s="956"/>
      <c r="T586" s="847"/>
      <c r="U586" s="956"/>
      <c r="V586" s="959"/>
      <c r="W586" s="956"/>
      <c r="X586" s="956"/>
      <c r="Y586" s="969"/>
      <c r="Z586" s="60">
        <v>6</v>
      </c>
      <c r="AA586" s="387"/>
      <c r="AB586" s="388"/>
      <c r="AC586" s="387"/>
      <c r="AD586" s="391" t="str">
        <f t="shared" si="56"/>
        <v/>
      </c>
      <c r="AE586" s="388"/>
      <c r="AF586" s="303" t="str">
        <f t="shared" si="57"/>
        <v/>
      </c>
      <c r="AG586" s="388"/>
      <c r="AH586" s="303" t="str">
        <f t="shared" si="58"/>
        <v/>
      </c>
      <c r="AI586" s="61" t="str">
        <f t="shared" si="59"/>
        <v/>
      </c>
      <c r="AJ586" s="69" t="str">
        <f>IFERROR(IF(AND(AD585="Probabilidad",AD586="Probabilidad"),(AJ585-(+AJ585*AI586)),IF(AND(AD585="Impacto",AD586="Probabilidad"),(AJ584-(+AJ584*AI586)),IF(AD586="Impacto",AJ585,""))),"")</f>
        <v/>
      </c>
      <c r="AK586" s="69" t="str">
        <f>IFERROR(IF(AND(AD585="Impacto",AD586="Impacto"),(AK585-(+AK585*AI586)),IF(AND(AD585="Probabilidad",AD586="Impacto"),(AK584-(+AK584*AI586)),IF(AD586="Probabilidad",AK585,""))),"")</f>
        <v/>
      </c>
      <c r="AL586" s="20"/>
      <c r="AM586" s="20"/>
      <c r="AN586" s="20"/>
      <c r="AO586" s="953"/>
      <c r="AP586" s="953"/>
      <c r="AQ586" s="969"/>
      <c r="AR586" s="953"/>
      <c r="AS586" s="953"/>
      <c r="AT586" s="969"/>
      <c r="AU586" s="969"/>
      <c r="AV586" s="969"/>
      <c r="AW586" s="847"/>
      <c r="AX586" s="960"/>
      <c r="AY586" s="960"/>
      <c r="AZ586" s="960"/>
      <c r="BA586" s="960"/>
      <c r="BB586" s="1047"/>
      <c r="BC586" s="960"/>
      <c r="BD586" s="960"/>
      <c r="BE586" s="960"/>
      <c r="BF586" s="960"/>
      <c r="BG586" s="960"/>
      <c r="BH586" s="1021"/>
      <c r="BI586" s="1021"/>
      <c r="BJ586" s="960"/>
      <c r="BK586" s="960"/>
      <c r="BL586" s="1042"/>
    </row>
    <row r="587" spans="1:64" ht="71.25" customHeight="1" thickBot="1" x14ac:dyDescent="0.3">
      <c r="A587" s="1056"/>
      <c r="B587" s="1168"/>
      <c r="C587" s="1062"/>
      <c r="D587" s="1012" t="s">
        <v>840</v>
      </c>
      <c r="E587" s="945" t="s">
        <v>129</v>
      </c>
      <c r="F587" s="1015">
        <v>7</v>
      </c>
      <c r="G587" s="851" t="s">
        <v>1281</v>
      </c>
      <c r="H587" s="802" t="s">
        <v>98</v>
      </c>
      <c r="I587" s="1043" t="s">
        <v>1313</v>
      </c>
      <c r="J587" s="436" t="s">
        <v>16</v>
      </c>
      <c r="K587" s="1001" t="str">
        <f>CONCATENATE(" *",[30]Árbol_G!C659," *",[30]Árbol_G!E659," *",[30]Árbol_G!G659)</f>
        <v xml:space="preserve"> * * *</v>
      </c>
      <c r="L587" s="851" t="s">
        <v>1282</v>
      </c>
      <c r="M587" s="851" t="s">
        <v>1283</v>
      </c>
      <c r="N587" s="804"/>
      <c r="O587" s="970"/>
      <c r="P587" s="802" t="s">
        <v>71</v>
      </c>
      <c r="Q587" s="954">
        <f>IF(P587="Muy Alta",100%,IF(P587="Alta",80%,IF(P587="Media",60%,IF(P587="Baja",40%,IF(P587="Muy Baja",20%,"")))))</f>
        <v>0.4</v>
      </c>
      <c r="R587" s="802" t="s">
        <v>9</v>
      </c>
      <c r="S587" s="954">
        <f>IF(R587="Catastrófico",100%,IF(R587="Mayor",80%,IF(R587="Moderado",60%,IF(R587="Menor",40%,IF(R587="Leve",20%,"")))))</f>
        <v>0.4</v>
      </c>
      <c r="T587" s="802" t="s">
        <v>74</v>
      </c>
      <c r="U587" s="954">
        <f>IF(T587="Catastrófico",100%,IF(T587="Mayor",80%,IF(T587="Moderado",60%,IF(T587="Menor",40%,IF(T587="Leve",20%,"")))))</f>
        <v>0.2</v>
      </c>
      <c r="V587" s="957" t="str">
        <f>IF(W587=100%,"Catastrófico",IF(W587=80%,"Mayor",IF(W587=60%,"Moderado",IF(W587=40%,"Menor",IF(W587=20%,"Leve","")))))</f>
        <v>Menor</v>
      </c>
      <c r="W587" s="954">
        <f>IF(AND(S587="",U587=""),"",MAX(S587,U587))</f>
        <v>0.4</v>
      </c>
      <c r="X587" s="954" t="str">
        <f>CONCATENATE(P587,V587)</f>
        <v>BajaMenor</v>
      </c>
      <c r="Y587" s="967" t="str">
        <f>IF(X587="Muy AltaLeve","Alto",IF(X587="Muy AltaMenor","Alto",IF(X587="Muy AltaModerado","Alto",IF(X587="Muy AltaMayor","Alto",IF(X587="Muy AltaCatastrófico","Extremo",IF(X587="AltaLeve","Moderado",IF(X587="AltaMenor","Moderado",IF(X587="AltaModerado","Alto",IF(X587="AltaMayor","Alto",IF(X587="AltaCatastrófico","Extremo",IF(X587="MediaLeve","Moderado",IF(X587="MediaMenor","Moderado",IF(X587="MediaModerado","Moderado",IF(X587="MediaMayor","Alto",IF(X587="MediaCatastrófico","Extremo",IF(X587="BajaLeve","Bajo",IF(X587="BajaMenor","Moderado",IF(X587="BajaModerado","Moderado",IF(X587="BajaMayor","Alto",IF(X587="BajaCatastrófico","Extremo",IF(X587="Muy BajaLeve","Bajo",IF(X587="Muy BajaMenor","Bajo",IF(X587="Muy BajaModerado","Moderado",IF(X587="Muy BajaMayor","Alto",IF(X587="Muy BajaCatastrófico","Extremo","")))))))))))))))))))))))))</f>
        <v>Moderado</v>
      </c>
      <c r="Z587" s="58">
        <v>1</v>
      </c>
      <c r="AA587" s="437" t="s">
        <v>1262</v>
      </c>
      <c r="AB587" s="381" t="s">
        <v>165</v>
      </c>
      <c r="AC587" s="385" t="s">
        <v>869</v>
      </c>
      <c r="AD587" s="396" t="str">
        <f t="shared" si="56"/>
        <v>Probabilidad</v>
      </c>
      <c r="AE587" s="409" t="s">
        <v>64</v>
      </c>
      <c r="AF587" s="301">
        <f t="shared" si="57"/>
        <v>0.25</v>
      </c>
      <c r="AG587" s="383" t="s">
        <v>65</v>
      </c>
      <c r="AH587" s="301">
        <f t="shared" si="58"/>
        <v>0.25</v>
      </c>
      <c r="AI587" s="300">
        <f t="shared" si="59"/>
        <v>0.5</v>
      </c>
      <c r="AJ587" s="59">
        <f>IFERROR(IF(AD587="Probabilidad",(Q587-(+Q587*AI587)),IF(AD587="Impacto",Q587,"")),"")</f>
        <v>0.2</v>
      </c>
      <c r="AK587" s="59">
        <f>IFERROR(IF(AD587="Impacto",(W587-(+W587*AI587)),IF(AD587="Probabilidad",W587,"")),"")</f>
        <v>0.4</v>
      </c>
      <c r="AL587" s="10" t="s">
        <v>66</v>
      </c>
      <c r="AM587" s="10" t="s">
        <v>67</v>
      </c>
      <c r="AN587" s="10" t="s">
        <v>80</v>
      </c>
      <c r="AO587" s="951">
        <f>Q587</f>
        <v>0.4</v>
      </c>
      <c r="AP587" s="951">
        <f>IF(AJ587="","",MIN(AJ587:AJ592))</f>
        <v>0.12</v>
      </c>
      <c r="AQ587" s="967" t="str">
        <f>IFERROR(IF(AP587="","",IF(AP587&lt;=0.2,"Muy Baja",IF(AP587&lt;=0.4,"Baja",IF(AP587&lt;=0.6,"Media",IF(AP587&lt;=0.8,"Alta","Muy Alta"))))),"")</f>
        <v>Muy Baja</v>
      </c>
      <c r="AR587" s="951">
        <f>W587</f>
        <v>0.4</v>
      </c>
      <c r="AS587" s="951">
        <f>IF(AK587="","",MIN(AK587:AK592))</f>
        <v>0.4</v>
      </c>
      <c r="AT587" s="967" t="str">
        <f>IFERROR(IF(AS587="","",IF(AS587&lt;=0.2,"Leve",IF(AS587&lt;=0.4,"Menor",IF(AS587&lt;=0.6,"Moderado",IF(AS587&lt;=0.8,"Mayor","Catastrófico"))))),"")</f>
        <v>Menor</v>
      </c>
      <c r="AU587" s="967" t="str">
        <f>Y587</f>
        <v>Moderado</v>
      </c>
      <c r="AV587" s="967" t="str">
        <f>IFERROR(IF(OR(AND(AQ587="Muy Baja",AT587="Leve"),AND(AQ587="Muy Baja",AT587="Menor"),AND(AQ587="Baja",AT587="Leve")),"Bajo",IF(OR(AND(AQ587="Muy baja",AT587="Moderado"),AND(AQ587="Baja",AT587="Menor"),AND(AQ587="Baja",AT587="Moderado"),AND(AQ587="Media",AT587="Leve"),AND(AQ587="Media",AT587="Menor"),AND(AQ587="Media",AT587="Moderado"),AND(AQ587="Alta",AT587="Leve"),AND(AQ587="Alta",AT587="Menor")),"Moderado",IF(OR(AND(AQ587="Muy Baja",AT587="Mayor"),AND(AQ587="Baja",AT587="Mayor"),AND(AQ587="Media",AT587="Mayor"),AND(AQ587="Alta",AT587="Moderado"),AND(AQ587="Alta",AT587="Mayor"),AND(AQ587="Muy Alta",AT587="Leve"),AND(AQ587="Muy Alta",AT587="Menor"),AND(AQ587="Muy Alta",AT587="Moderado"),AND(AQ587="Muy Alta",AT587="Mayor")),"Alto",IF(OR(AND(AQ587="Muy Baja",AT587="Catastrófico"),AND(AQ587="Baja",AT587="Catastrófico"),AND(AQ587="Media",AT587="Catastrófico"),AND(AQ587="Alta",AT587="Catastrófico"),AND(AQ587="Muy Alta",AT587="Catastrófico")),"Extremo","")))),"")</f>
        <v>Bajo</v>
      </c>
      <c r="AW587" s="802" t="s">
        <v>82</v>
      </c>
      <c r="AX587" s="851"/>
      <c r="AY587" s="851"/>
      <c r="AZ587" s="851"/>
      <c r="BA587" s="851"/>
      <c r="BB587" s="1037"/>
      <c r="BC587" s="851"/>
      <c r="BD587" s="851"/>
      <c r="BE587" s="851"/>
      <c r="BF587" s="851"/>
      <c r="BG587" s="851"/>
      <c r="BH587" s="1019"/>
      <c r="BI587" s="1019"/>
      <c r="BJ587" s="851"/>
      <c r="BK587" s="851"/>
      <c r="BL587" s="1048"/>
    </row>
    <row r="588" spans="1:64" ht="105" x14ac:dyDescent="0.25">
      <c r="A588" s="1056"/>
      <c r="B588" s="1168"/>
      <c r="C588" s="1062"/>
      <c r="D588" s="1013"/>
      <c r="E588" s="946"/>
      <c r="F588" s="1016"/>
      <c r="G588" s="852"/>
      <c r="H588" s="803"/>
      <c r="I588" s="1044"/>
      <c r="J588" s="438"/>
      <c r="K588" s="1002"/>
      <c r="L588" s="852"/>
      <c r="M588" s="852"/>
      <c r="N588" s="805"/>
      <c r="O588" s="971"/>
      <c r="P588" s="803"/>
      <c r="Q588" s="955"/>
      <c r="R588" s="803"/>
      <c r="S588" s="955"/>
      <c r="T588" s="803"/>
      <c r="U588" s="955"/>
      <c r="V588" s="958"/>
      <c r="W588" s="955"/>
      <c r="X588" s="955"/>
      <c r="Y588" s="968"/>
      <c r="Z588" s="68">
        <v>2</v>
      </c>
      <c r="AA588" s="437" t="s">
        <v>1264</v>
      </c>
      <c r="AB588" s="381" t="s">
        <v>165</v>
      </c>
      <c r="AC588" s="385" t="s">
        <v>869</v>
      </c>
      <c r="AD588" s="384" t="str">
        <f t="shared" si="56"/>
        <v>Probabilidad</v>
      </c>
      <c r="AE588" s="383" t="s">
        <v>64</v>
      </c>
      <c r="AF588" s="302">
        <f t="shared" si="57"/>
        <v>0.25</v>
      </c>
      <c r="AG588" s="381" t="s">
        <v>77</v>
      </c>
      <c r="AH588" s="302">
        <f t="shared" si="58"/>
        <v>0.15</v>
      </c>
      <c r="AI588" s="315">
        <f t="shared" si="59"/>
        <v>0.4</v>
      </c>
      <c r="AJ588" s="69">
        <f>IFERROR(IF(AND(AD587="Probabilidad",AD588="Probabilidad"),(AJ587-(+AJ587*AI588)),IF(AD588="Probabilidad",(Q587-(+Q587*AI588)),IF(AD588="Impacto",AJ587,""))),"")</f>
        <v>0.12</v>
      </c>
      <c r="AK588" s="69">
        <f>IFERROR(IF(AND(AD587="Impacto",AD588="Impacto"),(AK587-(+AK587*AI588)),IF(AD588="Impacto",(W587-(W587*AI588)),IF(AD588="Probabilidad",AK587,""))),"")</f>
        <v>0.4</v>
      </c>
      <c r="AL588" s="10" t="s">
        <v>66</v>
      </c>
      <c r="AM588" s="19" t="s">
        <v>67</v>
      </c>
      <c r="AN588" s="19" t="s">
        <v>80</v>
      </c>
      <c r="AO588" s="952"/>
      <c r="AP588" s="952"/>
      <c r="AQ588" s="968"/>
      <c r="AR588" s="952"/>
      <c r="AS588" s="952"/>
      <c r="AT588" s="968"/>
      <c r="AU588" s="968"/>
      <c r="AV588" s="968"/>
      <c r="AW588" s="803"/>
      <c r="AX588" s="852"/>
      <c r="AY588" s="852"/>
      <c r="AZ588" s="852"/>
      <c r="BA588" s="852"/>
      <c r="BB588" s="1046"/>
      <c r="BC588" s="852"/>
      <c r="BD588" s="852"/>
      <c r="BE588" s="852"/>
      <c r="BF588" s="852"/>
      <c r="BG588" s="852"/>
      <c r="BH588" s="1020"/>
      <c r="BI588" s="1020"/>
      <c r="BJ588" s="852"/>
      <c r="BK588" s="852"/>
      <c r="BL588" s="1041"/>
    </row>
    <row r="589" spans="1:64" x14ac:dyDescent="0.25">
      <c r="A589" s="1056"/>
      <c r="B589" s="1168"/>
      <c r="C589" s="1062"/>
      <c r="D589" s="1013"/>
      <c r="E589" s="946"/>
      <c r="F589" s="1016"/>
      <c r="G589" s="852"/>
      <c r="H589" s="803"/>
      <c r="I589" s="1044"/>
      <c r="J589" s="438"/>
      <c r="K589" s="1002"/>
      <c r="L589" s="852"/>
      <c r="M589" s="852"/>
      <c r="N589" s="805"/>
      <c r="O589" s="971"/>
      <c r="P589" s="803"/>
      <c r="Q589" s="955"/>
      <c r="R589" s="803"/>
      <c r="S589" s="955"/>
      <c r="T589" s="803"/>
      <c r="U589" s="955"/>
      <c r="V589" s="958"/>
      <c r="W589" s="955"/>
      <c r="X589" s="955"/>
      <c r="Y589" s="968"/>
      <c r="Z589" s="68">
        <v>3</v>
      </c>
      <c r="AA589" s="385"/>
      <c r="AB589" s="383"/>
      <c r="AC589" s="385"/>
      <c r="AD589" s="384" t="str">
        <f t="shared" si="56"/>
        <v/>
      </c>
      <c r="AE589" s="383"/>
      <c r="AF589" s="302" t="str">
        <f t="shared" si="57"/>
        <v/>
      </c>
      <c r="AG589" s="383"/>
      <c r="AH589" s="302" t="str">
        <f t="shared" si="58"/>
        <v/>
      </c>
      <c r="AI589" s="315" t="str">
        <f t="shared" si="59"/>
        <v/>
      </c>
      <c r="AJ589" s="69" t="str">
        <f>IFERROR(IF(AND(AD588="Probabilidad",AD589="Probabilidad"),(AJ588-(+AJ588*AI589)),IF(AND(AD588="Impacto",AD589="Probabilidad"),(AJ587-(+AJ587*AI589)),IF(AD589="Impacto",AJ588,""))),"")</f>
        <v/>
      </c>
      <c r="AK589" s="69" t="str">
        <f>IFERROR(IF(AND(AD588="Impacto",AD589="Impacto"),(AK588-(+AK588*AI589)),IF(AND(AD588="Probabilidad",AD589="Impacto"),(AK587-(+AK587*AI589)),IF(AD589="Probabilidad",AK588,""))),"")</f>
        <v/>
      </c>
      <c r="AL589" s="19"/>
      <c r="AM589" s="19"/>
      <c r="AN589" s="19"/>
      <c r="AO589" s="952"/>
      <c r="AP589" s="952"/>
      <c r="AQ589" s="968"/>
      <c r="AR589" s="952"/>
      <c r="AS589" s="952"/>
      <c r="AT589" s="968"/>
      <c r="AU589" s="968"/>
      <c r="AV589" s="968"/>
      <c r="AW589" s="803"/>
      <c r="AX589" s="852"/>
      <c r="AY589" s="852"/>
      <c r="AZ589" s="852"/>
      <c r="BA589" s="852"/>
      <c r="BB589" s="1046"/>
      <c r="BC589" s="852"/>
      <c r="BD589" s="852"/>
      <c r="BE589" s="852"/>
      <c r="BF589" s="852"/>
      <c r="BG589" s="852"/>
      <c r="BH589" s="1020"/>
      <c r="BI589" s="1020"/>
      <c r="BJ589" s="852"/>
      <c r="BK589" s="852"/>
      <c r="BL589" s="1041"/>
    </row>
    <row r="590" spans="1:64" x14ac:dyDescent="0.25">
      <c r="A590" s="1056"/>
      <c r="B590" s="1168"/>
      <c r="C590" s="1062"/>
      <c r="D590" s="1013"/>
      <c r="E590" s="946"/>
      <c r="F590" s="1016"/>
      <c r="G590" s="852"/>
      <c r="H590" s="803"/>
      <c r="I590" s="1044"/>
      <c r="J590" s="438"/>
      <c r="K590" s="1002"/>
      <c r="L590" s="852"/>
      <c r="M590" s="852"/>
      <c r="N590" s="805"/>
      <c r="O590" s="971"/>
      <c r="P590" s="803"/>
      <c r="Q590" s="955"/>
      <c r="R590" s="803"/>
      <c r="S590" s="955"/>
      <c r="T590" s="803"/>
      <c r="U590" s="955"/>
      <c r="V590" s="958"/>
      <c r="W590" s="955"/>
      <c r="X590" s="955"/>
      <c r="Y590" s="968"/>
      <c r="Z590" s="68">
        <v>4</v>
      </c>
      <c r="AA590" s="385"/>
      <c r="AB590" s="383"/>
      <c r="AC590" s="385"/>
      <c r="AD590" s="384" t="str">
        <f t="shared" si="56"/>
        <v/>
      </c>
      <c r="AE590" s="383"/>
      <c r="AF590" s="302" t="str">
        <f t="shared" si="57"/>
        <v/>
      </c>
      <c r="AG590" s="383"/>
      <c r="AH590" s="302" t="str">
        <f t="shared" si="58"/>
        <v/>
      </c>
      <c r="AI590" s="315" t="str">
        <f t="shared" si="59"/>
        <v/>
      </c>
      <c r="AJ590" s="69" t="str">
        <f>IFERROR(IF(AND(AD589="Probabilidad",AD590="Probabilidad"),(AJ589-(+AJ589*AI590)),IF(AND(AD589="Impacto",AD590="Probabilidad"),(AJ588-(+AJ588*AI590)),IF(AD590="Impacto",AJ589,""))),"")</f>
        <v/>
      </c>
      <c r="AK590" s="69" t="str">
        <f>IFERROR(IF(AND(AD589="Impacto",AD590="Impacto"),(AK589-(+AK589*AI590)),IF(AND(AD589="Probabilidad",AD590="Impacto"),(AK588-(+AK588*AI590)),IF(AD590="Probabilidad",AK589,""))),"")</f>
        <v/>
      </c>
      <c r="AL590" s="19"/>
      <c r="AM590" s="19"/>
      <c r="AN590" s="19"/>
      <c r="AO590" s="952"/>
      <c r="AP590" s="952"/>
      <c r="AQ590" s="968"/>
      <c r="AR590" s="952"/>
      <c r="AS590" s="952"/>
      <c r="AT590" s="968"/>
      <c r="AU590" s="968"/>
      <c r="AV590" s="968"/>
      <c r="AW590" s="803"/>
      <c r="AX590" s="852"/>
      <c r="AY590" s="852"/>
      <c r="AZ590" s="852"/>
      <c r="BA590" s="852"/>
      <c r="BB590" s="1046"/>
      <c r="BC590" s="852"/>
      <c r="BD590" s="852"/>
      <c r="BE590" s="852"/>
      <c r="BF590" s="852"/>
      <c r="BG590" s="852"/>
      <c r="BH590" s="1020"/>
      <c r="BI590" s="1020"/>
      <c r="BJ590" s="852"/>
      <c r="BK590" s="852"/>
      <c r="BL590" s="1041"/>
    </row>
    <row r="591" spans="1:64" x14ac:dyDescent="0.25">
      <c r="A591" s="1056"/>
      <c r="B591" s="1168"/>
      <c r="C591" s="1062"/>
      <c r="D591" s="1013"/>
      <c r="E591" s="946"/>
      <c r="F591" s="1016"/>
      <c r="G591" s="852"/>
      <c r="H591" s="803"/>
      <c r="I591" s="1044"/>
      <c r="J591" s="438"/>
      <c r="K591" s="1002"/>
      <c r="L591" s="852"/>
      <c r="M591" s="852"/>
      <c r="N591" s="805"/>
      <c r="O591" s="971"/>
      <c r="P591" s="803"/>
      <c r="Q591" s="955"/>
      <c r="R591" s="803"/>
      <c r="S591" s="955"/>
      <c r="T591" s="803"/>
      <c r="U591" s="955"/>
      <c r="V591" s="958"/>
      <c r="W591" s="955"/>
      <c r="X591" s="955"/>
      <c r="Y591" s="968"/>
      <c r="Z591" s="68">
        <v>5</v>
      </c>
      <c r="AA591" s="385"/>
      <c r="AB591" s="383"/>
      <c r="AC591" s="385"/>
      <c r="AD591" s="384" t="str">
        <f t="shared" si="56"/>
        <v/>
      </c>
      <c r="AE591" s="383"/>
      <c r="AF591" s="302" t="str">
        <f t="shared" si="57"/>
        <v/>
      </c>
      <c r="AG591" s="383"/>
      <c r="AH591" s="302" t="str">
        <f t="shared" si="58"/>
        <v/>
      </c>
      <c r="AI591" s="315" t="str">
        <f t="shared" si="59"/>
        <v/>
      </c>
      <c r="AJ591" s="69" t="str">
        <f>IFERROR(IF(AND(AD590="Probabilidad",AD591="Probabilidad"),(AJ590-(+AJ590*AI591)),IF(AND(AD590="Impacto",AD591="Probabilidad"),(AJ589-(+AJ589*AI591)),IF(AD591="Impacto",AJ590,""))),"")</f>
        <v/>
      </c>
      <c r="AK591" s="69" t="str">
        <f>IFERROR(IF(AND(AD590="Impacto",AD591="Impacto"),(AK590-(+AK590*AI591)),IF(AND(AD590="Probabilidad",AD591="Impacto"),(AK589-(+AK589*AI591)),IF(AD591="Probabilidad",AK590,""))),"")</f>
        <v/>
      </c>
      <c r="AL591" s="19"/>
      <c r="AM591" s="19"/>
      <c r="AN591" s="19"/>
      <c r="AO591" s="952"/>
      <c r="AP591" s="952"/>
      <c r="AQ591" s="968"/>
      <c r="AR591" s="952"/>
      <c r="AS591" s="952"/>
      <c r="AT591" s="968"/>
      <c r="AU591" s="968"/>
      <c r="AV591" s="968"/>
      <c r="AW591" s="803"/>
      <c r="AX591" s="852"/>
      <c r="AY591" s="852"/>
      <c r="AZ591" s="852"/>
      <c r="BA591" s="852"/>
      <c r="BB591" s="1046"/>
      <c r="BC591" s="852"/>
      <c r="BD591" s="852"/>
      <c r="BE591" s="852"/>
      <c r="BF591" s="852"/>
      <c r="BG591" s="852"/>
      <c r="BH591" s="1020"/>
      <c r="BI591" s="1020"/>
      <c r="BJ591" s="852"/>
      <c r="BK591" s="852"/>
      <c r="BL591" s="1041"/>
    </row>
    <row r="592" spans="1:64" ht="15.75" thickBot="1" x14ac:dyDescent="0.3">
      <c r="A592" s="1056"/>
      <c r="B592" s="1168"/>
      <c r="C592" s="1062"/>
      <c r="D592" s="1014"/>
      <c r="E592" s="947"/>
      <c r="F592" s="1017"/>
      <c r="G592" s="960"/>
      <c r="H592" s="847"/>
      <c r="I592" s="1045"/>
      <c r="J592" s="439"/>
      <c r="K592" s="1003"/>
      <c r="L592" s="960"/>
      <c r="M592" s="960"/>
      <c r="N592" s="806"/>
      <c r="O592" s="972"/>
      <c r="P592" s="847"/>
      <c r="Q592" s="956"/>
      <c r="R592" s="847"/>
      <c r="S592" s="956"/>
      <c r="T592" s="847"/>
      <c r="U592" s="956"/>
      <c r="V592" s="959"/>
      <c r="W592" s="956"/>
      <c r="X592" s="956"/>
      <c r="Y592" s="969"/>
      <c r="Z592" s="60">
        <v>6</v>
      </c>
      <c r="AA592" s="387"/>
      <c r="AB592" s="388"/>
      <c r="AC592" s="387"/>
      <c r="AD592" s="389" t="str">
        <f t="shared" si="56"/>
        <v/>
      </c>
      <c r="AE592" s="397"/>
      <c r="AF592" s="303" t="str">
        <f t="shared" si="57"/>
        <v/>
      </c>
      <c r="AG592" s="397"/>
      <c r="AH592" s="303" t="str">
        <f t="shared" si="58"/>
        <v/>
      </c>
      <c r="AI592" s="61" t="str">
        <f t="shared" si="59"/>
        <v/>
      </c>
      <c r="AJ592" s="69" t="str">
        <f>IFERROR(IF(AND(AD591="Probabilidad",AD592="Probabilidad"),(AJ591-(+AJ591*AI592)),IF(AND(AD591="Impacto",AD592="Probabilidad"),(AJ590-(+AJ590*AI592)),IF(AD592="Impacto",AJ591,""))),"")</f>
        <v/>
      </c>
      <c r="AK592" s="69" t="str">
        <f>IFERROR(IF(AND(AD591="Impacto",AD592="Impacto"),(AK591-(+AK591*AI592)),IF(AND(AD591="Probabilidad",AD592="Impacto"),(AK590-(+AK590*AI592)),IF(AD592="Probabilidad",AK591,""))),"")</f>
        <v/>
      </c>
      <c r="AL592" s="20"/>
      <c r="AM592" s="20"/>
      <c r="AN592" s="20"/>
      <c r="AO592" s="953"/>
      <c r="AP592" s="953"/>
      <c r="AQ592" s="969"/>
      <c r="AR592" s="953"/>
      <c r="AS592" s="953"/>
      <c r="AT592" s="969"/>
      <c r="AU592" s="969"/>
      <c r="AV592" s="969"/>
      <c r="AW592" s="847"/>
      <c r="AX592" s="960"/>
      <c r="AY592" s="960"/>
      <c r="AZ592" s="960"/>
      <c r="BA592" s="960"/>
      <c r="BB592" s="1047"/>
      <c r="BC592" s="960"/>
      <c r="BD592" s="960"/>
      <c r="BE592" s="960"/>
      <c r="BF592" s="960"/>
      <c r="BG592" s="960"/>
      <c r="BH592" s="1021"/>
      <c r="BI592" s="1021"/>
      <c r="BJ592" s="960"/>
      <c r="BK592" s="960"/>
      <c r="BL592" s="1042"/>
    </row>
    <row r="593" spans="1:64" ht="71.25" customHeight="1" thickBot="1" x14ac:dyDescent="0.3">
      <c r="A593" s="1056"/>
      <c r="B593" s="1168"/>
      <c r="C593" s="1062"/>
      <c r="D593" s="1012" t="s">
        <v>840</v>
      </c>
      <c r="E593" s="945" t="s">
        <v>129</v>
      </c>
      <c r="F593" s="1015">
        <v>8</v>
      </c>
      <c r="G593" s="851" t="s">
        <v>1281</v>
      </c>
      <c r="H593" s="802" t="s">
        <v>99</v>
      </c>
      <c r="I593" s="1043" t="s">
        <v>1314</v>
      </c>
      <c r="J593" s="436" t="s">
        <v>16</v>
      </c>
      <c r="K593" s="1001" t="str">
        <f>CONCATENATE(" *",[30]Árbol_G!C676," *",[30]Árbol_G!E676," *",[30]Árbol_G!G676)</f>
        <v xml:space="preserve"> * * *</v>
      </c>
      <c r="L593" s="851" t="s">
        <v>1258</v>
      </c>
      <c r="M593" s="851" t="s">
        <v>1284</v>
      </c>
      <c r="N593" s="804"/>
      <c r="O593" s="970"/>
      <c r="P593" s="802" t="s">
        <v>71</v>
      </c>
      <c r="Q593" s="954">
        <f>IF(P593="Muy Alta",100%,IF(P593="Alta",80%,IF(P593="Media",60%,IF(P593="Baja",40%,IF(P593="Muy Baja",20%,"")))))</f>
        <v>0.4</v>
      </c>
      <c r="R593" s="802" t="s">
        <v>9</v>
      </c>
      <c r="S593" s="954">
        <f>IF(R593="Catastrófico",100%,IF(R593="Mayor",80%,IF(R593="Moderado",60%,IF(R593="Menor",40%,IF(R593="Leve",20%,"")))))</f>
        <v>0.4</v>
      </c>
      <c r="T593" s="802" t="s">
        <v>74</v>
      </c>
      <c r="U593" s="954">
        <f>IF(T593="Catastrófico",100%,IF(T593="Mayor",80%,IF(T593="Moderado",60%,IF(T593="Menor",40%,IF(T593="Leve",20%,"")))))</f>
        <v>0.2</v>
      </c>
      <c r="V593" s="957" t="str">
        <f>IF(W593=100%,"Catastrófico",IF(W593=80%,"Mayor",IF(W593=60%,"Moderado",IF(W593=40%,"Menor",IF(W593=20%,"Leve","")))))</f>
        <v>Menor</v>
      </c>
      <c r="W593" s="954">
        <f>IF(AND(S593="",U593=""),"",MAX(S593,U593))</f>
        <v>0.4</v>
      </c>
      <c r="X593" s="954" t="str">
        <f>CONCATENATE(P593,V593)</f>
        <v>BajaMenor</v>
      </c>
      <c r="Y593" s="967" t="str">
        <f>IF(X593="Muy AltaLeve","Alto",IF(X593="Muy AltaMenor","Alto",IF(X593="Muy AltaModerado","Alto",IF(X593="Muy AltaMayor","Alto",IF(X593="Muy AltaCatastrófico","Extremo",IF(X593="AltaLeve","Moderado",IF(X593="AltaMenor","Moderado",IF(X593="AltaModerado","Alto",IF(X593="AltaMayor","Alto",IF(X593="AltaCatastrófico","Extremo",IF(X593="MediaLeve","Moderado",IF(X593="MediaMenor","Moderado",IF(X593="MediaModerado","Moderado",IF(X593="MediaMayor","Alto",IF(X593="MediaCatastrófico","Extremo",IF(X593="BajaLeve","Bajo",IF(X593="BajaMenor","Moderado",IF(X593="BajaModerado","Moderado",IF(X593="BajaMayor","Alto",IF(X593="BajaCatastrófico","Extremo",IF(X593="Muy BajaLeve","Bajo",IF(X593="Muy BajaMenor","Bajo",IF(X593="Muy BajaModerado","Moderado",IF(X593="Muy BajaMayor","Alto",IF(X593="Muy BajaCatastrófico","Extremo","")))))))))))))))))))))))))</f>
        <v>Moderado</v>
      </c>
      <c r="Z593" s="58">
        <v>1</v>
      </c>
      <c r="AA593" s="437" t="s">
        <v>1262</v>
      </c>
      <c r="AB593" s="381" t="s">
        <v>165</v>
      </c>
      <c r="AC593" s="385" t="s">
        <v>869</v>
      </c>
      <c r="AD593" s="382" t="str">
        <f t="shared" si="56"/>
        <v>Probabilidad</v>
      </c>
      <c r="AE593" s="383" t="s">
        <v>64</v>
      </c>
      <c r="AF593" s="301">
        <f t="shared" si="57"/>
        <v>0.25</v>
      </c>
      <c r="AG593" s="383" t="s">
        <v>65</v>
      </c>
      <c r="AH593" s="301">
        <f t="shared" si="58"/>
        <v>0.25</v>
      </c>
      <c r="AI593" s="300">
        <f t="shared" si="59"/>
        <v>0.5</v>
      </c>
      <c r="AJ593" s="59">
        <f>IFERROR(IF(AD593="Probabilidad",(Q593-(+Q593*AI593)),IF(AD593="Impacto",Q593,"")),"")</f>
        <v>0.2</v>
      </c>
      <c r="AK593" s="59">
        <f>IFERROR(IF(AD593="Impacto",(W593-(+W593*AI593)),IF(AD593="Probabilidad",W593,"")),"")</f>
        <v>0.4</v>
      </c>
      <c r="AL593" s="10" t="s">
        <v>66</v>
      </c>
      <c r="AM593" s="19" t="s">
        <v>67</v>
      </c>
      <c r="AN593" s="19" t="s">
        <v>80</v>
      </c>
      <c r="AO593" s="951">
        <f>Q593</f>
        <v>0.4</v>
      </c>
      <c r="AP593" s="951">
        <f>IF(AJ593="","",MIN(AJ593:AJ598))</f>
        <v>0.12</v>
      </c>
      <c r="AQ593" s="967" t="str">
        <f>IFERROR(IF(AP593="","",IF(AP593&lt;=0.2,"Muy Baja",IF(AP593&lt;=0.4,"Baja",IF(AP593&lt;=0.6,"Media",IF(AP593&lt;=0.8,"Alta","Muy Alta"))))),"")</f>
        <v>Muy Baja</v>
      </c>
      <c r="AR593" s="951">
        <f>W593</f>
        <v>0.4</v>
      </c>
      <c r="AS593" s="951">
        <f>IF(AK593="","",MIN(AK593:AK598))</f>
        <v>0.4</v>
      </c>
      <c r="AT593" s="967" t="str">
        <f>IFERROR(IF(AS593="","",IF(AS593&lt;=0.2,"Leve",IF(AS593&lt;=0.4,"Menor",IF(AS593&lt;=0.6,"Moderado",IF(AS593&lt;=0.8,"Mayor","Catastrófico"))))),"")</f>
        <v>Menor</v>
      </c>
      <c r="AU593" s="967" t="str">
        <f>Y593</f>
        <v>Moderado</v>
      </c>
      <c r="AV593" s="967" t="str">
        <f>IFERROR(IF(OR(AND(AQ593="Muy Baja",AT593="Leve"),AND(AQ593="Muy Baja",AT593="Menor"),AND(AQ593="Baja",AT593="Leve")),"Bajo",IF(OR(AND(AQ593="Muy baja",AT593="Moderado"),AND(AQ593="Baja",AT593="Menor"),AND(AQ593="Baja",AT593="Moderado"),AND(AQ593="Media",AT593="Leve"),AND(AQ593="Media",AT593="Menor"),AND(AQ593="Media",AT593="Moderado"),AND(AQ593="Alta",AT593="Leve"),AND(AQ593="Alta",AT593="Menor")),"Moderado",IF(OR(AND(AQ593="Muy Baja",AT593="Mayor"),AND(AQ593="Baja",AT593="Mayor"),AND(AQ593="Media",AT593="Mayor"),AND(AQ593="Alta",AT593="Moderado"),AND(AQ593="Alta",AT593="Mayor"),AND(AQ593="Muy Alta",AT593="Leve"),AND(AQ593="Muy Alta",AT593="Menor"),AND(AQ593="Muy Alta",AT593="Moderado"),AND(AQ593="Muy Alta",AT593="Mayor")),"Alto",IF(OR(AND(AQ593="Muy Baja",AT593="Catastrófico"),AND(AQ593="Baja",AT593="Catastrófico"),AND(AQ593="Media",AT593="Catastrófico"),AND(AQ593="Alta",AT593="Catastrófico"),AND(AQ593="Muy Alta",AT593="Catastrófico")),"Extremo","")))),"")</f>
        <v>Bajo</v>
      </c>
      <c r="AW593" s="802" t="s">
        <v>82</v>
      </c>
      <c r="AX593" s="851"/>
      <c r="AY593" s="851"/>
      <c r="AZ593" s="851"/>
      <c r="BA593" s="851"/>
      <c r="BB593" s="1037"/>
      <c r="BC593" s="851"/>
      <c r="BD593" s="851"/>
      <c r="BE593" s="851"/>
      <c r="BF593" s="851"/>
      <c r="BG593" s="851"/>
      <c r="BH593" s="1019"/>
      <c r="BI593" s="1019"/>
      <c r="BJ593" s="851"/>
      <c r="BK593" s="851"/>
      <c r="BL593" s="1048"/>
    </row>
    <row r="594" spans="1:64" ht="105" x14ac:dyDescent="0.25">
      <c r="A594" s="1056"/>
      <c r="B594" s="1168"/>
      <c r="C594" s="1062"/>
      <c r="D594" s="1013"/>
      <c r="E594" s="946"/>
      <c r="F594" s="1016"/>
      <c r="G594" s="852"/>
      <c r="H594" s="803"/>
      <c r="I594" s="1044"/>
      <c r="J594" s="438"/>
      <c r="K594" s="1002"/>
      <c r="L594" s="852"/>
      <c r="M594" s="852"/>
      <c r="N594" s="805"/>
      <c r="O594" s="971"/>
      <c r="P594" s="803"/>
      <c r="Q594" s="955"/>
      <c r="R594" s="803"/>
      <c r="S594" s="955"/>
      <c r="T594" s="803"/>
      <c r="U594" s="955"/>
      <c r="V594" s="958"/>
      <c r="W594" s="955"/>
      <c r="X594" s="955"/>
      <c r="Y594" s="968"/>
      <c r="Z594" s="68">
        <v>2</v>
      </c>
      <c r="AA594" s="437" t="s">
        <v>1264</v>
      </c>
      <c r="AB594" s="381" t="s">
        <v>165</v>
      </c>
      <c r="AC594" s="385" t="s">
        <v>869</v>
      </c>
      <c r="AD594" s="384" t="str">
        <f t="shared" si="56"/>
        <v>Probabilidad</v>
      </c>
      <c r="AE594" s="383" t="s">
        <v>64</v>
      </c>
      <c r="AF594" s="302">
        <f t="shared" si="57"/>
        <v>0.25</v>
      </c>
      <c r="AG594" s="381" t="s">
        <v>77</v>
      </c>
      <c r="AH594" s="302">
        <f t="shared" si="58"/>
        <v>0.15</v>
      </c>
      <c r="AI594" s="315">
        <f t="shared" si="59"/>
        <v>0.4</v>
      </c>
      <c r="AJ594" s="69">
        <f>IFERROR(IF(AND(AD593="Probabilidad",AD594="Probabilidad"),(AJ593-(+AJ593*AI594)),IF(AD594="Probabilidad",(Q593-(+Q593*AI594)),IF(AD594="Impacto",AJ593,""))),"")</f>
        <v>0.12</v>
      </c>
      <c r="AK594" s="69">
        <f>IFERROR(IF(AND(AD593="Impacto",AD594="Impacto"),(AK593-(+AK593*AI594)),IF(AD594="Impacto",(W593-(W593*AI594)),IF(AD594="Probabilidad",AK593,""))),"")</f>
        <v>0.4</v>
      </c>
      <c r="AL594" s="10" t="s">
        <v>66</v>
      </c>
      <c r="AM594" s="19" t="s">
        <v>67</v>
      </c>
      <c r="AN594" s="19" t="s">
        <v>80</v>
      </c>
      <c r="AO594" s="952"/>
      <c r="AP594" s="952"/>
      <c r="AQ594" s="968"/>
      <c r="AR594" s="952"/>
      <c r="AS594" s="952"/>
      <c r="AT594" s="968"/>
      <c r="AU594" s="968"/>
      <c r="AV594" s="968"/>
      <c r="AW594" s="803"/>
      <c r="AX594" s="852"/>
      <c r="AY594" s="852"/>
      <c r="AZ594" s="852"/>
      <c r="BA594" s="852"/>
      <c r="BB594" s="1046"/>
      <c r="BC594" s="852"/>
      <c r="BD594" s="852"/>
      <c r="BE594" s="852"/>
      <c r="BF594" s="852"/>
      <c r="BG594" s="852"/>
      <c r="BH594" s="1020"/>
      <c r="BI594" s="1020"/>
      <c r="BJ594" s="852"/>
      <c r="BK594" s="852"/>
      <c r="BL594" s="1041"/>
    </row>
    <row r="595" spans="1:64" x14ac:dyDescent="0.25">
      <c r="A595" s="1056"/>
      <c r="B595" s="1168"/>
      <c r="C595" s="1062"/>
      <c r="D595" s="1013"/>
      <c r="E595" s="946"/>
      <c r="F595" s="1016"/>
      <c r="G595" s="852"/>
      <c r="H595" s="803"/>
      <c r="I595" s="1044"/>
      <c r="J595" s="438"/>
      <c r="K595" s="1002"/>
      <c r="L595" s="852"/>
      <c r="M595" s="852"/>
      <c r="N595" s="805"/>
      <c r="O595" s="971"/>
      <c r="P595" s="803"/>
      <c r="Q595" s="955"/>
      <c r="R595" s="803"/>
      <c r="S595" s="955"/>
      <c r="T595" s="803"/>
      <c r="U595" s="955"/>
      <c r="V595" s="958"/>
      <c r="W595" s="955"/>
      <c r="X595" s="955"/>
      <c r="Y595" s="968"/>
      <c r="Z595" s="68">
        <v>3</v>
      </c>
      <c r="AA595" s="385"/>
      <c r="AB595" s="383"/>
      <c r="AC595" s="385"/>
      <c r="AD595" s="384" t="str">
        <f t="shared" si="56"/>
        <v/>
      </c>
      <c r="AE595" s="383"/>
      <c r="AF595" s="302" t="str">
        <f t="shared" si="57"/>
        <v/>
      </c>
      <c r="AG595" s="383"/>
      <c r="AH595" s="302" t="str">
        <f t="shared" si="58"/>
        <v/>
      </c>
      <c r="AI595" s="315" t="str">
        <f t="shared" si="59"/>
        <v/>
      </c>
      <c r="AJ595" s="69" t="str">
        <f>IFERROR(IF(AND(AD594="Probabilidad",AD595="Probabilidad"),(AJ594-(+AJ594*AI595)),IF(AND(AD594="Impacto",AD595="Probabilidad"),(AJ593-(+AJ593*AI595)),IF(AD595="Impacto",AJ594,""))),"")</f>
        <v/>
      </c>
      <c r="AK595" s="69" t="str">
        <f>IFERROR(IF(AND(AD594="Impacto",AD595="Impacto"),(AK594-(+AK594*AI595)),IF(AND(AD594="Probabilidad",AD595="Impacto"),(AK593-(+AK593*AI595)),IF(AD595="Probabilidad",AK594,""))),"")</f>
        <v/>
      </c>
      <c r="AL595" s="19"/>
      <c r="AM595" s="19"/>
      <c r="AN595" s="19"/>
      <c r="AO595" s="952"/>
      <c r="AP595" s="952"/>
      <c r="AQ595" s="968"/>
      <c r="AR595" s="952"/>
      <c r="AS595" s="952"/>
      <c r="AT595" s="968"/>
      <c r="AU595" s="968"/>
      <c r="AV595" s="968"/>
      <c r="AW595" s="803"/>
      <c r="AX595" s="852"/>
      <c r="AY595" s="852"/>
      <c r="AZ595" s="852"/>
      <c r="BA595" s="852"/>
      <c r="BB595" s="1046"/>
      <c r="BC595" s="852"/>
      <c r="BD595" s="852"/>
      <c r="BE595" s="852"/>
      <c r="BF595" s="852"/>
      <c r="BG595" s="852"/>
      <c r="BH595" s="1020"/>
      <c r="BI595" s="1020"/>
      <c r="BJ595" s="852"/>
      <c r="BK595" s="852"/>
      <c r="BL595" s="1041"/>
    </row>
    <row r="596" spans="1:64" x14ac:dyDescent="0.25">
      <c r="A596" s="1056"/>
      <c r="B596" s="1168"/>
      <c r="C596" s="1062"/>
      <c r="D596" s="1013"/>
      <c r="E596" s="946"/>
      <c r="F596" s="1016"/>
      <c r="G596" s="852"/>
      <c r="H596" s="803"/>
      <c r="I596" s="1044"/>
      <c r="J596" s="438"/>
      <c r="K596" s="1002"/>
      <c r="L596" s="852"/>
      <c r="M596" s="852"/>
      <c r="N596" s="805"/>
      <c r="O596" s="971"/>
      <c r="P596" s="803"/>
      <c r="Q596" s="955"/>
      <c r="R596" s="803"/>
      <c r="S596" s="955"/>
      <c r="T596" s="803"/>
      <c r="U596" s="955"/>
      <c r="V596" s="958"/>
      <c r="W596" s="955"/>
      <c r="X596" s="955"/>
      <c r="Y596" s="968"/>
      <c r="Z596" s="68">
        <v>4</v>
      </c>
      <c r="AA596" s="385"/>
      <c r="AB596" s="383"/>
      <c r="AC596" s="385"/>
      <c r="AD596" s="384" t="str">
        <f t="shared" si="56"/>
        <v/>
      </c>
      <c r="AE596" s="383"/>
      <c r="AF596" s="302" t="str">
        <f t="shared" si="57"/>
        <v/>
      </c>
      <c r="AG596" s="383"/>
      <c r="AH596" s="302" t="str">
        <f t="shared" si="58"/>
        <v/>
      </c>
      <c r="AI596" s="315" t="str">
        <f t="shared" si="59"/>
        <v/>
      </c>
      <c r="AJ596" s="69" t="str">
        <f>IFERROR(IF(AND(AD595="Probabilidad",AD596="Probabilidad"),(AJ595-(+AJ595*AI596)),IF(AND(AD595="Impacto",AD596="Probabilidad"),(AJ594-(+AJ594*AI596)),IF(AD596="Impacto",AJ595,""))),"")</f>
        <v/>
      </c>
      <c r="AK596" s="71" t="str">
        <f>IFERROR(IF(AND(AD595="Impacto",AD596="Impacto"),(AK595-(+AK595*AI596)),IF(AND(AD595="Probabilidad",AD596="Impacto"),(AK594-(+AK594*AI596)),IF(AD596="Probabilidad",AK595,""))),"")</f>
        <v/>
      </c>
      <c r="AL596" s="19"/>
      <c r="AM596" s="19"/>
      <c r="AN596" s="19"/>
      <c r="AO596" s="952"/>
      <c r="AP596" s="952"/>
      <c r="AQ596" s="968"/>
      <c r="AR596" s="952"/>
      <c r="AS596" s="952"/>
      <c r="AT596" s="968"/>
      <c r="AU596" s="968"/>
      <c r="AV596" s="968"/>
      <c r="AW596" s="803"/>
      <c r="AX596" s="852"/>
      <c r="AY596" s="852"/>
      <c r="AZ596" s="852"/>
      <c r="BA596" s="852"/>
      <c r="BB596" s="1046"/>
      <c r="BC596" s="852"/>
      <c r="BD596" s="852"/>
      <c r="BE596" s="852"/>
      <c r="BF596" s="852"/>
      <c r="BG596" s="852"/>
      <c r="BH596" s="1020"/>
      <c r="BI596" s="1020"/>
      <c r="BJ596" s="852"/>
      <c r="BK596" s="852"/>
      <c r="BL596" s="1041"/>
    </row>
    <row r="597" spans="1:64" x14ac:dyDescent="0.25">
      <c r="A597" s="1056"/>
      <c r="B597" s="1168"/>
      <c r="C597" s="1062"/>
      <c r="D597" s="1013"/>
      <c r="E597" s="946"/>
      <c r="F597" s="1016"/>
      <c r="G597" s="852"/>
      <c r="H597" s="803"/>
      <c r="I597" s="1044"/>
      <c r="J597" s="438"/>
      <c r="K597" s="1002"/>
      <c r="L597" s="852"/>
      <c r="M597" s="852"/>
      <c r="N597" s="805"/>
      <c r="O597" s="971"/>
      <c r="P597" s="803"/>
      <c r="Q597" s="955"/>
      <c r="R597" s="803"/>
      <c r="S597" s="955"/>
      <c r="T597" s="803"/>
      <c r="U597" s="955"/>
      <c r="V597" s="958"/>
      <c r="W597" s="955"/>
      <c r="X597" s="955"/>
      <c r="Y597" s="968"/>
      <c r="Z597" s="68">
        <v>5</v>
      </c>
      <c r="AA597" s="385"/>
      <c r="AB597" s="383"/>
      <c r="AC597" s="385"/>
      <c r="AD597" s="384" t="str">
        <f t="shared" si="56"/>
        <v/>
      </c>
      <c r="AE597" s="383"/>
      <c r="AF597" s="302" t="str">
        <f t="shared" si="57"/>
        <v/>
      </c>
      <c r="AG597" s="383"/>
      <c r="AH597" s="302" t="str">
        <f t="shared" si="58"/>
        <v/>
      </c>
      <c r="AI597" s="315" t="str">
        <f t="shared" si="59"/>
        <v/>
      </c>
      <c r="AJ597" s="69" t="str">
        <f>IFERROR(IF(AND(AD596="Probabilidad",AD597="Probabilidad"),(AJ596-(+AJ596*AI597)),IF(AND(AD596="Impacto",AD597="Probabilidad"),(AJ595-(+AJ595*AI597)),IF(AD597="Impacto",AJ596,""))),"")</f>
        <v/>
      </c>
      <c r="AK597" s="69" t="str">
        <f>IFERROR(IF(AND(AD596="Impacto",AD597="Impacto"),(AK596-(+AK596*AI597)),IF(AND(AD596="Probabilidad",AD597="Impacto"),(AK595-(+AK595*AI597)),IF(AD597="Probabilidad",AK596,""))),"")</f>
        <v/>
      </c>
      <c r="AL597" s="19"/>
      <c r="AM597" s="19"/>
      <c r="AN597" s="19"/>
      <c r="AO597" s="952"/>
      <c r="AP597" s="952"/>
      <c r="AQ597" s="968"/>
      <c r="AR597" s="952"/>
      <c r="AS597" s="952"/>
      <c r="AT597" s="968"/>
      <c r="AU597" s="968"/>
      <c r="AV597" s="968"/>
      <c r="AW597" s="803"/>
      <c r="AX597" s="852"/>
      <c r="AY597" s="852"/>
      <c r="AZ597" s="852"/>
      <c r="BA597" s="852"/>
      <c r="BB597" s="1046"/>
      <c r="BC597" s="852"/>
      <c r="BD597" s="852"/>
      <c r="BE597" s="852"/>
      <c r="BF597" s="852"/>
      <c r="BG597" s="852"/>
      <c r="BH597" s="1020"/>
      <c r="BI597" s="1020"/>
      <c r="BJ597" s="852"/>
      <c r="BK597" s="852"/>
      <c r="BL597" s="1041"/>
    </row>
    <row r="598" spans="1:64" ht="15.75" thickBot="1" x14ac:dyDescent="0.3">
      <c r="A598" s="1056"/>
      <c r="B598" s="1168"/>
      <c r="C598" s="1062"/>
      <c r="D598" s="1014"/>
      <c r="E598" s="947"/>
      <c r="F598" s="1017"/>
      <c r="G598" s="960"/>
      <c r="H598" s="847"/>
      <c r="I598" s="1045"/>
      <c r="J598" s="439"/>
      <c r="K598" s="1003"/>
      <c r="L598" s="960"/>
      <c r="M598" s="960"/>
      <c r="N598" s="806"/>
      <c r="O598" s="972"/>
      <c r="P598" s="847"/>
      <c r="Q598" s="956"/>
      <c r="R598" s="847"/>
      <c r="S598" s="956"/>
      <c r="T598" s="847"/>
      <c r="U598" s="956"/>
      <c r="V598" s="959"/>
      <c r="W598" s="956"/>
      <c r="X598" s="956"/>
      <c r="Y598" s="969"/>
      <c r="Z598" s="60">
        <v>6</v>
      </c>
      <c r="AA598" s="387"/>
      <c r="AB598" s="388"/>
      <c r="AC598" s="387"/>
      <c r="AD598" s="391" t="str">
        <f t="shared" si="56"/>
        <v/>
      </c>
      <c r="AE598" s="388"/>
      <c r="AF598" s="303" t="str">
        <f t="shared" si="57"/>
        <v/>
      </c>
      <c r="AG598" s="388"/>
      <c r="AH598" s="303" t="str">
        <f t="shared" si="58"/>
        <v/>
      </c>
      <c r="AI598" s="61" t="str">
        <f t="shared" si="59"/>
        <v/>
      </c>
      <c r="AJ598" s="69" t="str">
        <f>IFERROR(IF(AND(AD597="Probabilidad",AD598="Probabilidad"),(AJ597-(+AJ597*AI598)),IF(AND(AD597="Impacto",AD598="Probabilidad"),(AJ596-(+AJ596*AI598)),IF(AD598="Impacto",AJ597,""))),"")</f>
        <v/>
      </c>
      <c r="AK598" s="69" t="str">
        <f>IFERROR(IF(AND(AD597="Impacto",AD598="Impacto"),(AK597-(+AK597*AI598)),IF(AND(AD597="Probabilidad",AD598="Impacto"),(AK596-(+AK596*AI598)),IF(AD598="Probabilidad",AK597,""))),"")</f>
        <v/>
      </c>
      <c r="AL598" s="20"/>
      <c r="AM598" s="20"/>
      <c r="AN598" s="20"/>
      <c r="AO598" s="953"/>
      <c r="AP598" s="953"/>
      <c r="AQ598" s="969"/>
      <c r="AR598" s="953"/>
      <c r="AS598" s="953"/>
      <c r="AT598" s="969"/>
      <c r="AU598" s="969"/>
      <c r="AV598" s="969"/>
      <c r="AW598" s="847"/>
      <c r="AX598" s="960"/>
      <c r="AY598" s="960"/>
      <c r="AZ598" s="960"/>
      <c r="BA598" s="960"/>
      <c r="BB598" s="1047"/>
      <c r="BC598" s="960"/>
      <c r="BD598" s="960"/>
      <c r="BE598" s="960"/>
      <c r="BF598" s="960"/>
      <c r="BG598" s="960"/>
      <c r="BH598" s="1021"/>
      <c r="BI598" s="1021"/>
      <c r="BJ598" s="960"/>
      <c r="BK598" s="960"/>
      <c r="BL598" s="1042"/>
    </row>
    <row r="599" spans="1:64" ht="71.25" customHeight="1" thickBot="1" x14ac:dyDescent="0.3">
      <c r="A599" s="1056"/>
      <c r="B599" s="1168"/>
      <c r="C599" s="1062"/>
      <c r="D599" s="1012" t="s">
        <v>840</v>
      </c>
      <c r="E599" s="945" t="s">
        <v>129</v>
      </c>
      <c r="F599" s="1015">
        <v>9</v>
      </c>
      <c r="G599" s="851" t="s">
        <v>1285</v>
      </c>
      <c r="H599" s="802" t="s">
        <v>98</v>
      </c>
      <c r="I599" s="1043" t="s">
        <v>1315</v>
      </c>
      <c r="J599" s="436" t="s">
        <v>16</v>
      </c>
      <c r="K599" s="1001" t="str">
        <f>CONCATENATE(" *",[30]Árbol_G!C693," *",[30]Árbol_G!E693," *",[30]Árbol_G!G693)</f>
        <v xml:space="preserve"> * * *</v>
      </c>
      <c r="L599" s="851" t="s">
        <v>1286</v>
      </c>
      <c r="M599" s="851" t="s">
        <v>1287</v>
      </c>
      <c r="N599" s="804"/>
      <c r="O599" s="970"/>
      <c r="P599" s="802" t="s">
        <v>72</v>
      </c>
      <c r="Q599" s="954">
        <f>IF(P599="Muy Alta",100%,IF(P599="Alta",80%,IF(P599="Media",60%,IF(P599="Baja",40%,IF(P599="Muy Baja",20%,"")))))</f>
        <v>0.8</v>
      </c>
      <c r="R599" s="802" t="s">
        <v>10</v>
      </c>
      <c r="S599" s="954">
        <f>IF(R599="Catastrófico",100%,IF(R599="Mayor",80%,IF(R599="Moderado",60%,IF(R599="Menor",40%,IF(R599="Leve",20%,"")))))</f>
        <v>0.6</v>
      </c>
      <c r="T599" s="802" t="s">
        <v>74</v>
      </c>
      <c r="U599" s="954">
        <f>IF(T599="Catastrófico",100%,IF(T599="Mayor",80%,IF(T599="Moderado",60%,IF(T599="Menor",40%,IF(T599="Leve",20%,"")))))</f>
        <v>0.2</v>
      </c>
      <c r="V599" s="957" t="str">
        <f>IF(W599=100%,"Catastrófico",IF(W599=80%,"Mayor",IF(W599=60%,"Moderado",IF(W599=40%,"Menor",IF(W599=20%,"Leve","")))))</f>
        <v>Moderado</v>
      </c>
      <c r="W599" s="954">
        <f>IF(AND(S599="",U599=""),"",MAX(S599,U599))</f>
        <v>0.6</v>
      </c>
      <c r="X599" s="954" t="str">
        <f>CONCATENATE(P599,V599)</f>
        <v>AltaModerado</v>
      </c>
      <c r="Y599" s="967" t="str">
        <f>IF(X599="Muy AltaLeve","Alto",IF(X599="Muy AltaMenor","Alto",IF(X599="Muy AltaModerado","Alto",IF(X599="Muy AltaMayor","Alto",IF(X599="Muy AltaCatastrófico","Extremo",IF(X599="AltaLeve","Moderado",IF(X599="AltaMenor","Moderado",IF(X599="AltaModerado","Alto",IF(X599="AltaMayor","Alto",IF(X599="AltaCatastrófico","Extremo",IF(X599="MediaLeve","Moderado",IF(X599="MediaMenor","Moderado",IF(X599="MediaModerado","Moderado",IF(X599="MediaMayor","Alto",IF(X599="MediaCatastrófico","Extremo",IF(X599="BajaLeve","Bajo",IF(X599="BajaMenor","Moderado",IF(X599="BajaModerado","Moderado",IF(X599="BajaMayor","Alto",IF(X599="BajaCatastrófico","Extremo",IF(X599="Muy BajaLeve","Bajo",IF(X599="Muy BajaMenor","Bajo",IF(X599="Muy BajaModerado","Moderado",IF(X599="Muy BajaMayor","Alto",IF(X599="Muy BajaCatastrófico","Extremo","")))))))))))))))))))))))))</f>
        <v>Alto</v>
      </c>
      <c r="Z599" s="58">
        <v>1</v>
      </c>
      <c r="AA599" s="437" t="s">
        <v>1288</v>
      </c>
      <c r="AB599" s="381" t="s">
        <v>165</v>
      </c>
      <c r="AC599" s="412" t="s">
        <v>1289</v>
      </c>
      <c r="AD599" s="396" t="str">
        <f t="shared" si="56"/>
        <v>Probabilidad</v>
      </c>
      <c r="AE599" s="409" t="s">
        <v>75</v>
      </c>
      <c r="AF599" s="301">
        <f t="shared" si="57"/>
        <v>0.15</v>
      </c>
      <c r="AG599" s="383" t="s">
        <v>65</v>
      </c>
      <c r="AH599" s="301">
        <f t="shared" si="58"/>
        <v>0.25</v>
      </c>
      <c r="AI599" s="300">
        <f t="shared" si="59"/>
        <v>0.4</v>
      </c>
      <c r="AJ599" s="59">
        <f>IFERROR(IF(AD599="Probabilidad",(Q599-(+Q599*AI599)),IF(AD599="Impacto",Q599,"")),"")</f>
        <v>0.48</v>
      </c>
      <c r="AK599" s="59">
        <f>IFERROR(IF(AD599="Impacto",(W599-(+W599*AI599)),IF(AD599="Probabilidad",W599,"")),"")</f>
        <v>0.6</v>
      </c>
      <c r="AL599" s="10" t="s">
        <v>66</v>
      </c>
      <c r="AM599" s="10" t="s">
        <v>67</v>
      </c>
      <c r="AN599" s="10" t="s">
        <v>80</v>
      </c>
      <c r="AO599" s="951">
        <f>Q599</f>
        <v>0.8</v>
      </c>
      <c r="AP599" s="951">
        <f>IF(AJ599="","",MIN(AJ599:AJ604))</f>
        <v>0.33599999999999997</v>
      </c>
      <c r="AQ599" s="967" t="str">
        <f>IFERROR(IF(AP599="","",IF(AP599&lt;=0.2,"Muy Baja",IF(AP599&lt;=0.4,"Baja",IF(AP599&lt;=0.6,"Media",IF(AP599&lt;=0.8,"Alta","Muy Alta"))))),"")</f>
        <v>Baja</v>
      </c>
      <c r="AR599" s="951">
        <f>W599</f>
        <v>0.6</v>
      </c>
      <c r="AS599" s="951">
        <f>IF(AK599="","",MIN(AK599:AK604))</f>
        <v>0.33749999999999997</v>
      </c>
      <c r="AT599" s="967" t="str">
        <f>IFERROR(IF(AS599="","",IF(AS599&lt;=0.2,"Leve",IF(AS599&lt;=0.4,"Menor",IF(AS599&lt;=0.6,"Moderado",IF(AS599&lt;=0.8,"Mayor","Catastrófico"))))),"")</f>
        <v>Menor</v>
      </c>
      <c r="AU599" s="967" t="str">
        <f>Y599</f>
        <v>Alto</v>
      </c>
      <c r="AV599" s="967" t="str">
        <f>IFERROR(IF(OR(AND(AQ599="Muy Baja",AT599="Leve"),AND(AQ599="Muy Baja",AT599="Menor"),AND(AQ599="Baja",AT599="Leve")),"Bajo",IF(OR(AND(AQ599="Muy baja",AT599="Moderado"),AND(AQ599="Baja",AT599="Menor"),AND(AQ599="Baja",AT599="Moderado"),AND(AQ599="Media",AT599="Leve"),AND(AQ599="Media",AT599="Menor"),AND(AQ599="Media",AT599="Moderado"),AND(AQ599="Alta",AT599="Leve"),AND(AQ599="Alta",AT599="Menor")),"Moderado",IF(OR(AND(AQ599="Muy Baja",AT599="Mayor"),AND(AQ599="Baja",AT599="Mayor"),AND(AQ599="Media",AT599="Mayor"),AND(AQ599="Alta",AT599="Moderado"),AND(AQ599="Alta",AT599="Mayor"),AND(AQ599="Muy Alta",AT599="Leve"),AND(AQ599="Muy Alta",AT599="Menor"),AND(AQ599="Muy Alta",AT599="Moderado"),AND(AQ599="Muy Alta",AT599="Mayor")),"Alto",IF(OR(AND(AQ599="Muy Baja",AT599="Catastrófico"),AND(AQ599="Baja",AT599="Catastrófico"),AND(AQ599="Media",AT599="Catastrófico"),AND(AQ599="Alta",AT599="Catastrófico"),AND(AQ599="Muy Alta",AT599="Catastrófico")),"Extremo","")))),"")</f>
        <v>Moderado</v>
      </c>
      <c r="AW599" s="802" t="s">
        <v>167</v>
      </c>
      <c r="AX599" s="851" t="s">
        <v>1742</v>
      </c>
      <c r="AY599" s="851" t="s">
        <v>1743</v>
      </c>
      <c r="AZ599" s="851" t="s">
        <v>664</v>
      </c>
      <c r="BA599" s="851" t="s">
        <v>1271</v>
      </c>
      <c r="BB599" s="1037">
        <v>45291</v>
      </c>
      <c r="BC599" s="855"/>
      <c r="BD599" s="855"/>
      <c r="BE599" s="1039"/>
      <c r="BF599" s="1039"/>
      <c r="BG599" s="1039"/>
      <c r="BH599" s="1039"/>
      <c r="BI599" s="1039"/>
      <c r="BJ599" s="855"/>
      <c r="BK599" s="855"/>
      <c r="BL599" s="1040"/>
    </row>
    <row r="600" spans="1:64" ht="75.75" thickBot="1" x14ac:dyDescent="0.3">
      <c r="A600" s="1056"/>
      <c r="B600" s="1168"/>
      <c r="C600" s="1062"/>
      <c r="D600" s="1013"/>
      <c r="E600" s="946"/>
      <c r="F600" s="1016"/>
      <c r="G600" s="852"/>
      <c r="H600" s="803"/>
      <c r="I600" s="1044"/>
      <c r="J600" s="438"/>
      <c r="K600" s="1002"/>
      <c r="L600" s="852"/>
      <c r="M600" s="852"/>
      <c r="N600" s="805"/>
      <c r="O600" s="971"/>
      <c r="P600" s="803"/>
      <c r="Q600" s="955"/>
      <c r="R600" s="803"/>
      <c r="S600" s="955"/>
      <c r="T600" s="803"/>
      <c r="U600" s="955"/>
      <c r="V600" s="958"/>
      <c r="W600" s="955"/>
      <c r="X600" s="955"/>
      <c r="Y600" s="968"/>
      <c r="Z600" s="68">
        <v>2</v>
      </c>
      <c r="AA600" s="437" t="s">
        <v>922</v>
      </c>
      <c r="AB600" s="383" t="s">
        <v>170</v>
      </c>
      <c r="AC600" s="385" t="s">
        <v>923</v>
      </c>
      <c r="AD600" s="384" t="str">
        <f t="shared" si="56"/>
        <v>Impacto</v>
      </c>
      <c r="AE600" s="383" t="s">
        <v>76</v>
      </c>
      <c r="AF600" s="302">
        <f t="shared" si="57"/>
        <v>0.1</v>
      </c>
      <c r="AG600" s="381" t="s">
        <v>77</v>
      </c>
      <c r="AH600" s="302">
        <f t="shared" si="58"/>
        <v>0.15</v>
      </c>
      <c r="AI600" s="315">
        <f t="shared" si="59"/>
        <v>0.25</v>
      </c>
      <c r="AJ600" s="69">
        <f>IFERROR(IF(AND(AD599="Probabilidad",AD600="Probabilidad"),(AJ599-(+AJ599*AI600)),IF(AD600="Probabilidad",(Q599-(+Q599*AI600)),IF(AD600="Impacto",AJ599,""))),"")</f>
        <v>0.48</v>
      </c>
      <c r="AK600" s="69">
        <f>IFERROR(IF(AND(AD599="Impacto",AD600="Impacto"),(AK599-(+AK599*AI600)),IF(AD600="Impacto",(W599-(W599*AI600)),IF(AD600="Probabilidad",AK599,""))),"")</f>
        <v>0.44999999999999996</v>
      </c>
      <c r="AL600" s="10" t="s">
        <v>66</v>
      </c>
      <c r="AM600" s="10" t="s">
        <v>67</v>
      </c>
      <c r="AN600" s="10" t="s">
        <v>80</v>
      </c>
      <c r="AO600" s="952"/>
      <c r="AP600" s="952"/>
      <c r="AQ600" s="968"/>
      <c r="AR600" s="952"/>
      <c r="AS600" s="952"/>
      <c r="AT600" s="968"/>
      <c r="AU600" s="968"/>
      <c r="AV600" s="968"/>
      <c r="AW600" s="803"/>
      <c r="AX600" s="852"/>
      <c r="AY600" s="852"/>
      <c r="AZ600" s="852"/>
      <c r="BA600" s="852"/>
      <c r="BB600" s="1046"/>
      <c r="BC600" s="852"/>
      <c r="BD600" s="852"/>
      <c r="BE600" s="1020"/>
      <c r="BF600" s="1020"/>
      <c r="BG600" s="1020"/>
      <c r="BH600" s="1020"/>
      <c r="BI600" s="1020"/>
      <c r="BJ600" s="852"/>
      <c r="BK600" s="852"/>
      <c r="BL600" s="1041"/>
    </row>
    <row r="601" spans="1:64" ht="75.75" thickBot="1" x14ac:dyDescent="0.3">
      <c r="A601" s="1056"/>
      <c r="B601" s="1168"/>
      <c r="C601" s="1062"/>
      <c r="D601" s="1013"/>
      <c r="E601" s="946"/>
      <c r="F601" s="1016"/>
      <c r="G601" s="852"/>
      <c r="H601" s="803"/>
      <c r="I601" s="1044"/>
      <c r="J601" s="438"/>
      <c r="K601" s="1002"/>
      <c r="L601" s="852"/>
      <c r="M601" s="852"/>
      <c r="N601" s="805"/>
      <c r="O601" s="971"/>
      <c r="P601" s="803"/>
      <c r="Q601" s="955"/>
      <c r="R601" s="803"/>
      <c r="S601" s="955"/>
      <c r="T601" s="803"/>
      <c r="U601" s="955"/>
      <c r="V601" s="958"/>
      <c r="W601" s="955"/>
      <c r="X601" s="955"/>
      <c r="Y601" s="968"/>
      <c r="Z601" s="68">
        <v>3</v>
      </c>
      <c r="AA601" s="437" t="s">
        <v>924</v>
      </c>
      <c r="AB601" s="383" t="s">
        <v>170</v>
      </c>
      <c r="AC601" s="385" t="s">
        <v>923</v>
      </c>
      <c r="AD601" s="384" t="str">
        <f t="shared" si="56"/>
        <v>Probabilidad</v>
      </c>
      <c r="AE601" s="409" t="s">
        <v>75</v>
      </c>
      <c r="AF601" s="302">
        <f t="shared" si="57"/>
        <v>0.15</v>
      </c>
      <c r="AG601" s="381" t="s">
        <v>77</v>
      </c>
      <c r="AH601" s="302">
        <f t="shared" si="58"/>
        <v>0.15</v>
      </c>
      <c r="AI601" s="315">
        <f t="shared" si="59"/>
        <v>0.3</v>
      </c>
      <c r="AJ601" s="69">
        <f>IFERROR(IF(AND(AD600="Probabilidad",AD601="Probabilidad"),(AJ600-(+AJ600*AI601)),IF(AND(AD600="Impacto",AD601="Probabilidad"),(AJ599-(+AJ599*AI601)),IF(AD601="Impacto",AJ600,""))),"")</f>
        <v>0.33599999999999997</v>
      </c>
      <c r="AK601" s="69">
        <f>IFERROR(IF(AND(AD600="Impacto",AD601="Impacto"),(AK600-(+AK600*AI601)),IF(AND(AD600="Probabilidad",AD601="Impacto"),(AK599-(+AK599*AI601)),IF(AD601="Probabilidad",AK600,""))),"")</f>
        <v>0.44999999999999996</v>
      </c>
      <c r="AL601" s="10" t="s">
        <v>66</v>
      </c>
      <c r="AM601" s="10" t="s">
        <v>67</v>
      </c>
      <c r="AN601" s="10" t="s">
        <v>80</v>
      </c>
      <c r="AO601" s="952"/>
      <c r="AP601" s="952"/>
      <c r="AQ601" s="968"/>
      <c r="AR601" s="952"/>
      <c r="AS601" s="952"/>
      <c r="AT601" s="968"/>
      <c r="AU601" s="968"/>
      <c r="AV601" s="968"/>
      <c r="AW601" s="803"/>
      <c r="AX601" s="852"/>
      <c r="AY601" s="852"/>
      <c r="AZ601" s="852"/>
      <c r="BA601" s="852"/>
      <c r="BB601" s="1046"/>
      <c r="BC601" s="852"/>
      <c r="BD601" s="852"/>
      <c r="BE601" s="1020"/>
      <c r="BF601" s="1020"/>
      <c r="BG601" s="1020"/>
      <c r="BH601" s="1020"/>
      <c r="BI601" s="1020"/>
      <c r="BJ601" s="852"/>
      <c r="BK601" s="852"/>
      <c r="BL601" s="1041"/>
    </row>
    <row r="602" spans="1:64" ht="105" x14ac:dyDescent="0.25">
      <c r="A602" s="1056"/>
      <c r="B602" s="1168"/>
      <c r="C602" s="1062"/>
      <c r="D602" s="1013"/>
      <c r="E602" s="946"/>
      <c r="F602" s="1016"/>
      <c r="G602" s="852"/>
      <c r="H602" s="803"/>
      <c r="I602" s="1044"/>
      <c r="J602" s="438"/>
      <c r="K602" s="1002"/>
      <c r="L602" s="852"/>
      <c r="M602" s="852"/>
      <c r="N602" s="805"/>
      <c r="O602" s="971"/>
      <c r="P602" s="803"/>
      <c r="Q602" s="955"/>
      <c r="R602" s="803"/>
      <c r="S602" s="955"/>
      <c r="T602" s="803"/>
      <c r="U602" s="955"/>
      <c r="V602" s="958"/>
      <c r="W602" s="955"/>
      <c r="X602" s="955"/>
      <c r="Y602" s="968"/>
      <c r="Z602" s="68">
        <v>4</v>
      </c>
      <c r="AA602" s="437" t="s">
        <v>1264</v>
      </c>
      <c r="AB602" s="383" t="s">
        <v>170</v>
      </c>
      <c r="AC602" s="385" t="s">
        <v>869</v>
      </c>
      <c r="AD602" s="384" t="str">
        <f t="shared" si="56"/>
        <v>Impacto</v>
      </c>
      <c r="AE602" s="383" t="s">
        <v>76</v>
      </c>
      <c r="AF602" s="302">
        <f t="shared" si="57"/>
        <v>0.1</v>
      </c>
      <c r="AG602" s="381" t="s">
        <v>77</v>
      </c>
      <c r="AH602" s="302">
        <f t="shared" si="58"/>
        <v>0.15</v>
      </c>
      <c r="AI602" s="315">
        <f t="shared" si="59"/>
        <v>0.25</v>
      </c>
      <c r="AJ602" s="69">
        <f>IFERROR(IF(AND(AD601="Probabilidad",AD602="Probabilidad"),(AJ601-(+AJ601*AI602)),IF(AND(AD601="Impacto",AD602="Probabilidad"),(AJ600-(+AJ600*AI602)),IF(AD602="Impacto",AJ601,""))),"")</f>
        <v>0.33599999999999997</v>
      </c>
      <c r="AK602" s="69">
        <f>IFERROR(IF(AND(AD601="Impacto",AD602="Impacto"),(AK601-(+AK601*AI602)),IF(AND(AD601="Probabilidad",AD602="Impacto"),(AK600-(+AK600*AI602)),IF(AD602="Probabilidad",AK601,""))),"")</f>
        <v>0.33749999999999997</v>
      </c>
      <c r="AL602" s="10" t="s">
        <v>66</v>
      </c>
      <c r="AM602" s="10" t="s">
        <v>67</v>
      </c>
      <c r="AN602" s="10" t="s">
        <v>80</v>
      </c>
      <c r="AO602" s="952"/>
      <c r="AP602" s="952"/>
      <c r="AQ602" s="968"/>
      <c r="AR602" s="952"/>
      <c r="AS602" s="952"/>
      <c r="AT602" s="968"/>
      <c r="AU602" s="968"/>
      <c r="AV602" s="968"/>
      <c r="AW602" s="803"/>
      <c r="AX602" s="852"/>
      <c r="AY602" s="852"/>
      <c r="AZ602" s="852"/>
      <c r="BA602" s="852"/>
      <c r="BB602" s="1046"/>
      <c r="BC602" s="852"/>
      <c r="BD602" s="852"/>
      <c r="BE602" s="1020"/>
      <c r="BF602" s="1020"/>
      <c r="BG602" s="1020"/>
      <c r="BH602" s="1020"/>
      <c r="BI602" s="1020"/>
      <c r="BJ602" s="852"/>
      <c r="BK602" s="852"/>
      <c r="BL602" s="1041"/>
    </row>
    <row r="603" spans="1:64" x14ac:dyDescent="0.25">
      <c r="A603" s="1056"/>
      <c r="B603" s="1168"/>
      <c r="C603" s="1062"/>
      <c r="D603" s="1013"/>
      <c r="E603" s="946"/>
      <c r="F603" s="1016"/>
      <c r="G603" s="852"/>
      <c r="H603" s="803"/>
      <c r="I603" s="1044"/>
      <c r="J603" s="438"/>
      <c r="K603" s="1002"/>
      <c r="L603" s="852"/>
      <c r="M603" s="852"/>
      <c r="N603" s="805"/>
      <c r="O603" s="971"/>
      <c r="P603" s="803"/>
      <c r="Q603" s="955"/>
      <c r="R603" s="803"/>
      <c r="S603" s="955"/>
      <c r="T603" s="803"/>
      <c r="U603" s="955"/>
      <c r="V603" s="958"/>
      <c r="W603" s="955"/>
      <c r="X603" s="955"/>
      <c r="Y603" s="968"/>
      <c r="Z603" s="68">
        <v>5</v>
      </c>
      <c r="AA603" s="385"/>
      <c r="AB603" s="383"/>
      <c r="AC603" s="385"/>
      <c r="AD603" s="384" t="str">
        <f t="shared" si="56"/>
        <v/>
      </c>
      <c r="AE603" s="383"/>
      <c r="AF603" s="302" t="str">
        <f t="shared" si="57"/>
        <v/>
      </c>
      <c r="AG603" s="383"/>
      <c r="AH603" s="302" t="str">
        <f t="shared" si="58"/>
        <v/>
      </c>
      <c r="AI603" s="315" t="str">
        <f t="shared" si="59"/>
        <v/>
      </c>
      <c r="AJ603" s="69" t="str">
        <f>IFERROR(IF(AND(AD602="Probabilidad",AD603="Probabilidad"),(AJ602-(+AJ602*AI603)),IF(AND(AD602="Impacto",AD603="Probabilidad"),(AJ601-(+AJ601*AI603)),IF(AD603="Impacto",AJ602,""))),"")</f>
        <v/>
      </c>
      <c r="AK603" s="69" t="str">
        <f>IFERROR(IF(AND(AD602="Impacto",AD603="Impacto"),(AK602-(+AK602*AI603)),IF(AND(AD602="Probabilidad",AD603="Impacto"),(AK601-(+AK601*AI603)),IF(AD603="Probabilidad",AK602,""))),"")</f>
        <v/>
      </c>
      <c r="AL603" s="19"/>
      <c r="AM603" s="19"/>
      <c r="AN603" s="19"/>
      <c r="AO603" s="952"/>
      <c r="AP603" s="952"/>
      <c r="AQ603" s="968"/>
      <c r="AR603" s="952"/>
      <c r="AS603" s="952"/>
      <c r="AT603" s="968"/>
      <c r="AU603" s="968"/>
      <c r="AV603" s="968"/>
      <c r="AW603" s="803"/>
      <c r="AX603" s="852"/>
      <c r="AY603" s="852"/>
      <c r="AZ603" s="852"/>
      <c r="BA603" s="852"/>
      <c r="BB603" s="1046"/>
      <c r="BC603" s="852"/>
      <c r="BD603" s="852"/>
      <c r="BE603" s="1020"/>
      <c r="BF603" s="1020"/>
      <c r="BG603" s="1020"/>
      <c r="BH603" s="1020"/>
      <c r="BI603" s="1020"/>
      <c r="BJ603" s="852"/>
      <c r="BK603" s="852"/>
      <c r="BL603" s="1041"/>
    </row>
    <row r="604" spans="1:64" ht="15.75" thickBot="1" x14ac:dyDescent="0.3">
      <c r="A604" s="1056"/>
      <c r="B604" s="1168"/>
      <c r="C604" s="1062"/>
      <c r="D604" s="1014"/>
      <c r="E604" s="947"/>
      <c r="F604" s="1017"/>
      <c r="G604" s="960"/>
      <c r="H604" s="847"/>
      <c r="I604" s="1045"/>
      <c r="J604" s="439"/>
      <c r="K604" s="1003"/>
      <c r="L604" s="960"/>
      <c r="M604" s="960"/>
      <c r="N604" s="806"/>
      <c r="O604" s="972"/>
      <c r="P604" s="847"/>
      <c r="Q604" s="956"/>
      <c r="R604" s="847"/>
      <c r="S604" s="956"/>
      <c r="T604" s="847"/>
      <c r="U604" s="956"/>
      <c r="V604" s="959"/>
      <c r="W604" s="956"/>
      <c r="X604" s="956"/>
      <c r="Y604" s="969"/>
      <c r="Z604" s="60">
        <v>6</v>
      </c>
      <c r="AA604" s="387"/>
      <c r="AB604" s="388"/>
      <c r="AC604" s="387"/>
      <c r="AD604" s="389" t="str">
        <f t="shared" si="56"/>
        <v/>
      </c>
      <c r="AE604" s="397"/>
      <c r="AF604" s="303" t="str">
        <f t="shared" si="57"/>
        <v/>
      </c>
      <c r="AG604" s="397"/>
      <c r="AH604" s="303" t="str">
        <f t="shared" si="58"/>
        <v/>
      </c>
      <c r="AI604" s="61" t="str">
        <f t="shared" si="59"/>
        <v/>
      </c>
      <c r="AJ604" s="69" t="str">
        <f>IFERROR(IF(AND(AD603="Probabilidad",AD604="Probabilidad"),(AJ603-(+AJ603*AI604)),IF(AND(AD603="Impacto",AD604="Probabilidad"),(AJ602-(+AJ602*AI604)),IF(AD604="Impacto",AJ603,""))),"")</f>
        <v/>
      </c>
      <c r="AK604" s="69" t="str">
        <f>IFERROR(IF(AND(AD603="Impacto",AD604="Impacto"),(AK603-(+AK603*AI604)),IF(AND(AD603="Probabilidad",AD604="Impacto"),(AK602-(+AK602*AI604)),IF(AD604="Probabilidad",AK603,""))),"")</f>
        <v/>
      </c>
      <c r="AL604" s="20"/>
      <c r="AM604" s="20"/>
      <c r="AN604" s="20"/>
      <c r="AO604" s="953"/>
      <c r="AP604" s="953"/>
      <c r="AQ604" s="969"/>
      <c r="AR604" s="953"/>
      <c r="AS604" s="953"/>
      <c r="AT604" s="969"/>
      <c r="AU604" s="969"/>
      <c r="AV604" s="969"/>
      <c r="AW604" s="847"/>
      <c r="AX604" s="960"/>
      <c r="AY604" s="960"/>
      <c r="AZ604" s="960"/>
      <c r="BA604" s="960"/>
      <c r="BB604" s="1047"/>
      <c r="BC604" s="960"/>
      <c r="BD604" s="960"/>
      <c r="BE604" s="1021"/>
      <c r="BF604" s="1021"/>
      <c r="BG604" s="1021"/>
      <c r="BH604" s="1021"/>
      <c r="BI604" s="1021"/>
      <c r="BJ604" s="960"/>
      <c r="BK604" s="960"/>
      <c r="BL604" s="1042"/>
    </row>
    <row r="605" spans="1:64" ht="110.25" customHeight="1" thickBot="1" x14ac:dyDescent="0.3">
      <c r="A605" s="1056"/>
      <c r="B605" s="1168"/>
      <c r="C605" s="1062"/>
      <c r="D605" s="1012" t="s">
        <v>840</v>
      </c>
      <c r="E605" s="945" t="s">
        <v>129</v>
      </c>
      <c r="F605" s="1015">
        <v>10</v>
      </c>
      <c r="G605" s="851" t="s">
        <v>1285</v>
      </c>
      <c r="H605" s="802" t="s">
        <v>99</v>
      </c>
      <c r="I605" s="1043" t="s">
        <v>1316</v>
      </c>
      <c r="J605" s="436" t="s">
        <v>16</v>
      </c>
      <c r="K605" s="1001" t="str">
        <f>CONCATENATE(" *",[30]Árbol_G!C710," *",[30]Árbol_G!E710," *",[30]Árbol_G!G710)</f>
        <v xml:space="preserve"> * * *</v>
      </c>
      <c r="L605" s="851" t="s">
        <v>1290</v>
      </c>
      <c r="M605" s="851" t="s">
        <v>1291</v>
      </c>
      <c r="N605" s="804"/>
      <c r="O605" s="970"/>
      <c r="P605" s="802" t="s">
        <v>72</v>
      </c>
      <c r="Q605" s="954">
        <f>IF(P605="Muy Alta",100%,IF(P605="Alta",80%,IF(P605="Media",60%,IF(P605="Baja",40%,IF(P605="Muy Baja",20%,"")))))</f>
        <v>0.8</v>
      </c>
      <c r="R605" s="802" t="s">
        <v>10</v>
      </c>
      <c r="S605" s="954">
        <f>IF(R605="Catastrófico",100%,IF(R605="Mayor",80%,IF(R605="Moderado",60%,IF(R605="Menor",40%,IF(R605="Leve",20%,"")))))</f>
        <v>0.6</v>
      </c>
      <c r="T605" s="802" t="s">
        <v>74</v>
      </c>
      <c r="U605" s="954">
        <f>IF(T605="Catastrófico",100%,IF(T605="Mayor",80%,IF(T605="Moderado",60%,IF(T605="Menor",40%,IF(T605="Leve",20%,"")))))</f>
        <v>0.2</v>
      </c>
      <c r="V605" s="957" t="str">
        <f>IF(W605=100%,"Catastrófico",IF(W605=80%,"Mayor",IF(W605=60%,"Moderado",IF(W605=40%,"Menor",IF(W605=20%,"Leve","")))))</f>
        <v>Moderado</v>
      </c>
      <c r="W605" s="954">
        <f>IF(AND(S605="",U605=""),"",MAX(S605,U605))</f>
        <v>0.6</v>
      </c>
      <c r="X605" s="954" t="str">
        <f>CONCATENATE(P605,V605)</f>
        <v>AltaModerado</v>
      </c>
      <c r="Y605" s="967" t="str">
        <f>IF(X605="Muy AltaLeve","Alto",IF(X605="Muy AltaMenor","Alto",IF(X605="Muy AltaModerado","Alto",IF(X605="Muy AltaMayor","Alto",IF(X605="Muy AltaCatastrófico","Extremo",IF(X605="AltaLeve","Moderado",IF(X605="AltaMenor","Moderado",IF(X605="AltaModerado","Alto",IF(X605="AltaMayor","Alto",IF(X605="AltaCatastrófico","Extremo",IF(X605="MediaLeve","Moderado",IF(X605="MediaMenor","Moderado",IF(X605="MediaModerado","Moderado",IF(X605="MediaMayor","Alto",IF(X605="MediaCatastrófico","Extremo",IF(X605="BajaLeve","Bajo",IF(X605="BajaMenor","Moderado",IF(X605="BajaModerado","Moderado",IF(X605="BajaMayor","Alto",IF(X605="BajaCatastrófico","Extremo",IF(X605="Muy BajaLeve","Bajo",IF(X605="Muy BajaMenor","Bajo",IF(X605="Muy BajaModerado","Moderado",IF(X605="Muy BajaMayor","Alto",IF(X605="Muy BajaCatastrófico","Extremo","")))))))))))))))))))))))))</f>
        <v>Alto</v>
      </c>
      <c r="Z605" s="58">
        <v>1</v>
      </c>
      <c r="AA605" s="437" t="s">
        <v>991</v>
      </c>
      <c r="AB605" s="381" t="s">
        <v>165</v>
      </c>
      <c r="AC605" s="385" t="s">
        <v>869</v>
      </c>
      <c r="AD605" s="382" t="str">
        <f t="shared" si="56"/>
        <v>Probabilidad</v>
      </c>
      <c r="AE605" s="381" t="s">
        <v>75</v>
      </c>
      <c r="AF605" s="301">
        <f t="shared" si="57"/>
        <v>0.15</v>
      </c>
      <c r="AG605" s="381" t="s">
        <v>77</v>
      </c>
      <c r="AH605" s="301">
        <f t="shared" si="58"/>
        <v>0.15</v>
      </c>
      <c r="AI605" s="300">
        <f t="shared" si="59"/>
        <v>0.3</v>
      </c>
      <c r="AJ605" s="59">
        <f>IFERROR(IF(AD605="Probabilidad",(Q605-(+Q605*AI605)),IF(AD605="Impacto",Q605,"")),"")</f>
        <v>0.56000000000000005</v>
      </c>
      <c r="AK605" s="59">
        <f>IFERROR(IF(AD605="Impacto",(W605-(+W605*AI605)),IF(AD605="Probabilidad",W605,"")),"")</f>
        <v>0.6</v>
      </c>
      <c r="AL605" s="10" t="s">
        <v>66</v>
      </c>
      <c r="AM605" s="10" t="s">
        <v>67</v>
      </c>
      <c r="AN605" s="10" t="s">
        <v>80</v>
      </c>
      <c r="AO605" s="951">
        <f>Q605</f>
        <v>0.8</v>
      </c>
      <c r="AP605" s="951">
        <f>IF(AJ605="","",MIN(AJ605:AJ610))</f>
        <v>0.14112000000000002</v>
      </c>
      <c r="AQ605" s="967" t="str">
        <f>IFERROR(IF(AP605="","",IF(AP605&lt;=0.2,"Muy Baja",IF(AP605&lt;=0.4,"Baja",IF(AP605&lt;=0.6,"Media",IF(AP605&lt;=0.8,"Alta","Muy Alta"))))),"")</f>
        <v>Muy Baja</v>
      </c>
      <c r="AR605" s="951">
        <f>W605</f>
        <v>0.6</v>
      </c>
      <c r="AS605" s="951">
        <f>IF(AK605="","",MIN(AK605:AK610))</f>
        <v>0.44999999999999996</v>
      </c>
      <c r="AT605" s="967" t="str">
        <f>IFERROR(IF(AS605="","",IF(AS605&lt;=0.2,"Leve",IF(AS605&lt;=0.4,"Menor",IF(AS605&lt;=0.6,"Moderado",IF(AS605&lt;=0.8,"Mayor","Catastrófico"))))),"")</f>
        <v>Moderado</v>
      </c>
      <c r="AU605" s="967" t="str">
        <f>Y605</f>
        <v>Alto</v>
      </c>
      <c r="AV605" s="967" t="str">
        <f>IFERROR(IF(OR(AND(AQ605="Muy Baja",AT605="Leve"),AND(AQ605="Muy Baja",AT605="Menor"),AND(AQ605="Baja",AT605="Leve")),"Bajo",IF(OR(AND(AQ605="Muy baja",AT605="Moderado"),AND(AQ605="Baja",AT605="Menor"),AND(AQ605="Baja",AT605="Moderado"),AND(AQ605="Media",AT605="Leve"),AND(AQ605="Media",AT605="Menor"),AND(AQ605="Media",AT605="Moderado"),AND(AQ605="Alta",AT605="Leve"),AND(AQ605="Alta",AT605="Menor")),"Moderado",IF(OR(AND(AQ605="Muy Baja",AT605="Mayor"),AND(AQ605="Baja",AT605="Mayor"),AND(AQ605="Media",AT605="Mayor"),AND(AQ605="Alta",AT605="Moderado"),AND(AQ605="Alta",AT605="Mayor"),AND(AQ605="Muy Alta",AT605="Leve"),AND(AQ605="Muy Alta",AT605="Menor"),AND(AQ605="Muy Alta",AT605="Moderado"),AND(AQ605="Muy Alta",AT605="Mayor")),"Alto",IF(OR(AND(AQ605="Muy Baja",AT605="Catastrófico"),AND(AQ605="Baja",AT605="Catastrófico"),AND(AQ605="Media",AT605="Catastrófico"),AND(AQ605="Alta",AT605="Catastrófico"),AND(AQ605="Muy Alta",AT605="Catastrófico")),"Extremo","")))),"")</f>
        <v>Moderado</v>
      </c>
      <c r="AW605" s="802" t="s">
        <v>167</v>
      </c>
      <c r="AX605" s="851" t="s">
        <v>1744</v>
      </c>
      <c r="AY605" s="851" t="s">
        <v>1745</v>
      </c>
      <c r="AZ605" s="851" t="s">
        <v>664</v>
      </c>
      <c r="BA605" s="851" t="s">
        <v>1271</v>
      </c>
      <c r="BB605" s="1037">
        <v>45291</v>
      </c>
      <c r="BC605" s="855"/>
      <c r="BD605" s="855"/>
      <c r="BE605" s="1039"/>
      <c r="BF605" s="1039"/>
      <c r="BG605" s="1039"/>
      <c r="BH605" s="1039"/>
      <c r="BI605" s="1039"/>
      <c r="BJ605" s="855"/>
      <c r="BK605" s="855"/>
      <c r="BL605" s="1040"/>
    </row>
    <row r="606" spans="1:64" ht="87.75" customHeight="1" thickBot="1" x14ac:dyDescent="0.3">
      <c r="A606" s="1056"/>
      <c r="B606" s="1168"/>
      <c r="C606" s="1062"/>
      <c r="D606" s="1013"/>
      <c r="E606" s="946"/>
      <c r="F606" s="1016"/>
      <c r="G606" s="852"/>
      <c r="H606" s="803"/>
      <c r="I606" s="1044"/>
      <c r="J606" s="438"/>
      <c r="K606" s="1002"/>
      <c r="L606" s="852"/>
      <c r="M606" s="852"/>
      <c r="N606" s="805"/>
      <c r="O606" s="971"/>
      <c r="P606" s="803"/>
      <c r="Q606" s="955"/>
      <c r="R606" s="803"/>
      <c r="S606" s="955"/>
      <c r="T606" s="803"/>
      <c r="U606" s="955"/>
      <c r="V606" s="958"/>
      <c r="W606" s="955"/>
      <c r="X606" s="955"/>
      <c r="Y606" s="968"/>
      <c r="Z606" s="68">
        <v>2</v>
      </c>
      <c r="AA606" s="437" t="s">
        <v>1292</v>
      </c>
      <c r="AB606" s="381" t="s">
        <v>165</v>
      </c>
      <c r="AC606" s="385" t="s">
        <v>993</v>
      </c>
      <c r="AD606" s="384" t="str">
        <f t="shared" si="56"/>
        <v>Probabilidad</v>
      </c>
      <c r="AE606" s="381" t="s">
        <v>75</v>
      </c>
      <c r="AF606" s="302">
        <f t="shared" si="57"/>
        <v>0.15</v>
      </c>
      <c r="AG606" s="383" t="s">
        <v>65</v>
      </c>
      <c r="AH606" s="302">
        <f t="shared" si="58"/>
        <v>0.25</v>
      </c>
      <c r="AI606" s="315">
        <f t="shared" si="59"/>
        <v>0.4</v>
      </c>
      <c r="AJ606" s="69">
        <f>IFERROR(IF(AND(AD605="Probabilidad",AD606="Probabilidad"),(AJ605-(+AJ605*AI606)),IF(AD606="Probabilidad",(Q605-(+Q605*AI606)),IF(AD606="Impacto",AJ605,""))),"")</f>
        <v>0.33600000000000002</v>
      </c>
      <c r="AK606" s="69">
        <f>IFERROR(IF(AND(AD605="Impacto",AD606="Impacto"),(AK605-(+AK605*AI606)),IF(AD606="Impacto",(W605-(W605*AI606)),IF(AD606="Probabilidad",AK605,""))),"")</f>
        <v>0.6</v>
      </c>
      <c r="AL606" s="10" t="s">
        <v>66</v>
      </c>
      <c r="AM606" s="10" t="s">
        <v>67</v>
      </c>
      <c r="AN606" s="10" t="s">
        <v>80</v>
      </c>
      <c r="AO606" s="952"/>
      <c r="AP606" s="952"/>
      <c r="AQ606" s="968"/>
      <c r="AR606" s="952"/>
      <c r="AS606" s="952"/>
      <c r="AT606" s="968"/>
      <c r="AU606" s="968"/>
      <c r="AV606" s="968"/>
      <c r="AW606" s="803"/>
      <c r="AX606" s="852"/>
      <c r="AY606" s="852"/>
      <c r="AZ606" s="852"/>
      <c r="BA606" s="852"/>
      <c r="BB606" s="1046"/>
      <c r="BC606" s="852"/>
      <c r="BD606" s="852"/>
      <c r="BE606" s="1020"/>
      <c r="BF606" s="1020"/>
      <c r="BG606" s="1020"/>
      <c r="BH606" s="1020"/>
      <c r="BI606" s="1020"/>
      <c r="BJ606" s="852"/>
      <c r="BK606" s="852"/>
      <c r="BL606" s="1041"/>
    </row>
    <row r="607" spans="1:64" ht="75.75" thickBot="1" x14ac:dyDescent="0.3">
      <c r="A607" s="1056"/>
      <c r="B607" s="1168"/>
      <c r="C607" s="1062"/>
      <c r="D607" s="1013"/>
      <c r="E607" s="946"/>
      <c r="F607" s="1016"/>
      <c r="G607" s="852"/>
      <c r="H607" s="803"/>
      <c r="I607" s="1044"/>
      <c r="J607" s="438"/>
      <c r="K607" s="1002"/>
      <c r="L607" s="852"/>
      <c r="M607" s="852"/>
      <c r="N607" s="805"/>
      <c r="O607" s="971"/>
      <c r="P607" s="803"/>
      <c r="Q607" s="955"/>
      <c r="R607" s="803"/>
      <c r="S607" s="955"/>
      <c r="T607" s="803"/>
      <c r="U607" s="955"/>
      <c r="V607" s="958"/>
      <c r="W607" s="955"/>
      <c r="X607" s="955"/>
      <c r="Y607" s="968"/>
      <c r="Z607" s="68">
        <v>3</v>
      </c>
      <c r="AA607" s="437" t="s">
        <v>1293</v>
      </c>
      <c r="AB607" s="383" t="s">
        <v>170</v>
      </c>
      <c r="AC607" s="408" t="s">
        <v>939</v>
      </c>
      <c r="AD607" s="384" t="str">
        <f t="shared" si="56"/>
        <v>Probabilidad</v>
      </c>
      <c r="AE607" s="381" t="s">
        <v>75</v>
      </c>
      <c r="AF607" s="302">
        <f t="shared" si="57"/>
        <v>0.15</v>
      </c>
      <c r="AG607" s="381" t="s">
        <v>77</v>
      </c>
      <c r="AH607" s="302">
        <f t="shared" si="58"/>
        <v>0.15</v>
      </c>
      <c r="AI607" s="315">
        <f t="shared" si="59"/>
        <v>0.3</v>
      </c>
      <c r="AJ607" s="69">
        <f>IFERROR(IF(AND(AD606="Probabilidad",AD607="Probabilidad"),(AJ606-(+AJ606*AI607)),IF(AND(AD606="Impacto",AD607="Probabilidad"),(AJ605-(+AJ605*AI607)),IF(AD607="Impacto",AJ606,""))),"")</f>
        <v>0.23520000000000002</v>
      </c>
      <c r="AK607" s="69">
        <f>IFERROR(IF(AND(AD606="Impacto",AD607="Impacto"),(AK606-(+AK606*AI607)),IF(AND(AD606="Probabilidad",AD607="Impacto"),(AK605-(+AK605*AI607)),IF(AD607="Probabilidad",AK606,""))),"")</f>
        <v>0.6</v>
      </c>
      <c r="AL607" s="10" t="s">
        <v>66</v>
      </c>
      <c r="AM607" s="10" t="s">
        <v>67</v>
      </c>
      <c r="AN607" s="10" t="s">
        <v>80</v>
      </c>
      <c r="AO607" s="952"/>
      <c r="AP607" s="952"/>
      <c r="AQ607" s="968"/>
      <c r="AR607" s="952"/>
      <c r="AS607" s="952"/>
      <c r="AT607" s="968"/>
      <c r="AU607" s="968"/>
      <c r="AV607" s="968"/>
      <c r="AW607" s="803"/>
      <c r="AX607" s="852"/>
      <c r="AY607" s="852"/>
      <c r="AZ607" s="852"/>
      <c r="BA607" s="852"/>
      <c r="BB607" s="1046"/>
      <c r="BC607" s="852"/>
      <c r="BD607" s="852"/>
      <c r="BE607" s="1020"/>
      <c r="BF607" s="1020"/>
      <c r="BG607" s="1020"/>
      <c r="BH607" s="1020"/>
      <c r="BI607" s="1020"/>
      <c r="BJ607" s="852"/>
      <c r="BK607" s="852"/>
      <c r="BL607" s="1041"/>
    </row>
    <row r="608" spans="1:64" ht="126.75" customHeight="1" thickBot="1" x14ac:dyDescent="0.3">
      <c r="A608" s="1056"/>
      <c r="B608" s="1168"/>
      <c r="C608" s="1062"/>
      <c r="D608" s="1013"/>
      <c r="E608" s="946"/>
      <c r="F608" s="1016"/>
      <c r="G608" s="852"/>
      <c r="H608" s="803"/>
      <c r="I608" s="1044"/>
      <c r="J608" s="438"/>
      <c r="K608" s="1002"/>
      <c r="L608" s="852"/>
      <c r="M608" s="852"/>
      <c r="N608" s="805"/>
      <c r="O608" s="971"/>
      <c r="P608" s="803"/>
      <c r="Q608" s="955"/>
      <c r="R608" s="803"/>
      <c r="S608" s="955"/>
      <c r="T608" s="803"/>
      <c r="U608" s="955"/>
      <c r="V608" s="958"/>
      <c r="W608" s="955"/>
      <c r="X608" s="955"/>
      <c r="Y608" s="968"/>
      <c r="Z608" s="68">
        <v>4</v>
      </c>
      <c r="AA608" s="437" t="s">
        <v>1275</v>
      </c>
      <c r="AB608" s="383" t="s">
        <v>170</v>
      </c>
      <c r="AC608" s="385" t="s">
        <v>993</v>
      </c>
      <c r="AD608" s="384" t="str">
        <f t="shared" si="56"/>
        <v>Probabilidad</v>
      </c>
      <c r="AE608" s="383" t="s">
        <v>64</v>
      </c>
      <c r="AF608" s="302">
        <f t="shared" si="57"/>
        <v>0.25</v>
      </c>
      <c r="AG608" s="381" t="s">
        <v>77</v>
      </c>
      <c r="AH608" s="302">
        <f t="shared" si="58"/>
        <v>0.15</v>
      </c>
      <c r="AI608" s="315">
        <f t="shared" si="59"/>
        <v>0.4</v>
      </c>
      <c r="AJ608" s="69">
        <f>IFERROR(IF(AND(AD607="Probabilidad",AD608="Probabilidad"),(AJ607-(+AJ607*AI608)),IF(AND(AD607="Impacto",AD608="Probabilidad"),(AJ606-(+AJ606*AI608)),IF(AD608="Impacto",AJ607,""))),"")</f>
        <v>0.14112000000000002</v>
      </c>
      <c r="AK608" s="69">
        <f>IFERROR(IF(AND(AD607="Impacto",AD608="Impacto"),(AK607-(+AK607*AI608)),IF(AND(AD607="Probabilidad",AD608="Impacto"),(AK606-(+AK606*AI608)),IF(AD608="Probabilidad",AK607,""))),"")</f>
        <v>0.6</v>
      </c>
      <c r="AL608" s="10" t="s">
        <v>66</v>
      </c>
      <c r="AM608" s="10" t="s">
        <v>67</v>
      </c>
      <c r="AN608" s="10" t="s">
        <v>80</v>
      </c>
      <c r="AO608" s="952"/>
      <c r="AP608" s="952"/>
      <c r="AQ608" s="968"/>
      <c r="AR608" s="952"/>
      <c r="AS608" s="952"/>
      <c r="AT608" s="968"/>
      <c r="AU608" s="968"/>
      <c r="AV608" s="968"/>
      <c r="AW608" s="803"/>
      <c r="AX608" s="852"/>
      <c r="AY608" s="852"/>
      <c r="AZ608" s="852"/>
      <c r="BA608" s="852"/>
      <c r="BB608" s="1046"/>
      <c r="BC608" s="852"/>
      <c r="BD608" s="852"/>
      <c r="BE608" s="1020"/>
      <c r="BF608" s="1020"/>
      <c r="BG608" s="1020"/>
      <c r="BH608" s="1020"/>
      <c r="BI608" s="1020"/>
      <c r="BJ608" s="852"/>
      <c r="BK608" s="852"/>
      <c r="BL608" s="1041"/>
    </row>
    <row r="609" spans="1:64" ht="120" x14ac:dyDescent="0.25">
      <c r="A609" s="1056"/>
      <c r="B609" s="1168"/>
      <c r="C609" s="1062"/>
      <c r="D609" s="1013"/>
      <c r="E609" s="946"/>
      <c r="F609" s="1016"/>
      <c r="G609" s="852"/>
      <c r="H609" s="803"/>
      <c r="I609" s="1044"/>
      <c r="J609" s="438"/>
      <c r="K609" s="1002"/>
      <c r="L609" s="852"/>
      <c r="M609" s="852"/>
      <c r="N609" s="805"/>
      <c r="O609" s="971"/>
      <c r="P609" s="803"/>
      <c r="Q609" s="955"/>
      <c r="R609" s="803"/>
      <c r="S609" s="955"/>
      <c r="T609" s="803"/>
      <c r="U609" s="955"/>
      <c r="V609" s="958"/>
      <c r="W609" s="955"/>
      <c r="X609" s="955"/>
      <c r="Y609" s="968"/>
      <c r="Z609" s="68">
        <v>5</v>
      </c>
      <c r="AA609" s="437" t="s">
        <v>1275</v>
      </c>
      <c r="AB609" s="383" t="s">
        <v>170</v>
      </c>
      <c r="AC609" s="385" t="s">
        <v>993</v>
      </c>
      <c r="AD609" s="384" t="str">
        <f t="shared" si="56"/>
        <v>Impacto</v>
      </c>
      <c r="AE609" s="383" t="s">
        <v>76</v>
      </c>
      <c r="AF609" s="302">
        <f t="shared" si="57"/>
        <v>0.1</v>
      </c>
      <c r="AG609" s="381" t="s">
        <v>77</v>
      </c>
      <c r="AH609" s="302">
        <f t="shared" si="58"/>
        <v>0.15</v>
      </c>
      <c r="AI609" s="315">
        <f t="shared" si="59"/>
        <v>0.25</v>
      </c>
      <c r="AJ609" s="69">
        <f>IFERROR(IF(AND(AD608="Probabilidad",AD609="Probabilidad"),(AJ608-(+AJ608*AI609)),IF(AND(AD608="Impacto",AD609="Probabilidad"),(AJ607-(+AJ607*AI609)),IF(AD609="Impacto",AJ608,""))),"")</f>
        <v>0.14112000000000002</v>
      </c>
      <c r="AK609" s="69">
        <f>IFERROR(IF(AND(AD608="Impacto",AD609="Impacto"),(AK608-(+AK608*AI609)),IF(AND(AD608="Probabilidad",AD609="Impacto"),(AK607-(+AK607*AI609)),IF(AD609="Probabilidad",AK608,""))),"")</f>
        <v>0.44999999999999996</v>
      </c>
      <c r="AL609" s="10" t="s">
        <v>66</v>
      </c>
      <c r="AM609" s="10" t="s">
        <v>67</v>
      </c>
      <c r="AN609" s="10" t="s">
        <v>80</v>
      </c>
      <c r="AO609" s="952"/>
      <c r="AP609" s="952"/>
      <c r="AQ609" s="968"/>
      <c r="AR609" s="952"/>
      <c r="AS609" s="952"/>
      <c r="AT609" s="968"/>
      <c r="AU609" s="968"/>
      <c r="AV609" s="968"/>
      <c r="AW609" s="803"/>
      <c r="AX609" s="852"/>
      <c r="AY609" s="852"/>
      <c r="AZ609" s="852"/>
      <c r="BA609" s="852"/>
      <c r="BB609" s="1046"/>
      <c r="BC609" s="852"/>
      <c r="BD609" s="852"/>
      <c r="BE609" s="1020"/>
      <c r="BF609" s="1020"/>
      <c r="BG609" s="1020"/>
      <c r="BH609" s="1020"/>
      <c r="BI609" s="1020"/>
      <c r="BJ609" s="852"/>
      <c r="BK609" s="852"/>
      <c r="BL609" s="1041"/>
    </row>
    <row r="610" spans="1:64" ht="15.75" thickBot="1" x14ac:dyDescent="0.3">
      <c r="A610" s="1056"/>
      <c r="B610" s="1168"/>
      <c r="C610" s="1062"/>
      <c r="D610" s="1014"/>
      <c r="E610" s="947"/>
      <c r="F610" s="1017"/>
      <c r="G610" s="960"/>
      <c r="H610" s="847"/>
      <c r="I610" s="1045"/>
      <c r="J610" s="439"/>
      <c r="K610" s="1003"/>
      <c r="L610" s="960"/>
      <c r="M610" s="960"/>
      <c r="N610" s="806"/>
      <c r="O610" s="972"/>
      <c r="P610" s="847"/>
      <c r="Q610" s="956"/>
      <c r="R610" s="847"/>
      <c r="S610" s="956"/>
      <c r="T610" s="847"/>
      <c r="U610" s="956"/>
      <c r="V610" s="959"/>
      <c r="W610" s="956"/>
      <c r="X610" s="956"/>
      <c r="Y610" s="969"/>
      <c r="Z610" s="60">
        <v>6</v>
      </c>
      <c r="AA610" s="387"/>
      <c r="AB610" s="388"/>
      <c r="AC610" s="387"/>
      <c r="AD610" s="391" t="str">
        <f t="shared" si="56"/>
        <v/>
      </c>
      <c r="AE610" s="388"/>
      <c r="AF610" s="303" t="str">
        <f t="shared" si="57"/>
        <v/>
      </c>
      <c r="AG610" s="388"/>
      <c r="AH610" s="303" t="str">
        <f t="shared" si="58"/>
        <v/>
      </c>
      <c r="AI610" s="61" t="str">
        <f t="shared" si="59"/>
        <v/>
      </c>
      <c r="AJ610" s="63" t="str">
        <f>IFERROR(IF(AND(AD609="Probabilidad",AD610="Probabilidad"),(AJ609-(+AJ609*AI610)),IF(AND(AD609="Impacto",AD610="Probabilidad"),(AJ608-(+AJ608*AI610)),IF(AD610="Impacto",AJ609,""))),"")</f>
        <v/>
      </c>
      <c r="AK610" s="63" t="str">
        <f>IFERROR(IF(AND(AD609="Impacto",AD610="Impacto"),(AK609-(+AK609*AI610)),IF(AND(AD609="Probabilidad",AD610="Impacto"),(AK608-(+AK608*AI610)),IF(AD610="Probabilidad",AK609,""))),"")</f>
        <v/>
      </c>
      <c r="AL610" s="20"/>
      <c r="AM610" s="20"/>
      <c r="AN610" s="20"/>
      <c r="AO610" s="953"/>
      <c r="AP610" s="953"/>
      <c r="AQ610" s="969"/>
      <c r="AR610" s="953"/>
      <c r="AS610" s="953"/>
      <c r="AT610" s="969"/>
      <c r="AU610" s="969"/>
      <c r="AV610" s="969"/>
      <c r="AW610" s="847"/>
      <c r="AX610" s="960"/>
      <c r="AY610" s="960"/>
      <c r="AZ610" s="960"/>
      <c r="BA610" s="960"/>
      <c r="BB610" s="1047"/>
      <c r="BC610" s="960"/>
      <c r="BD610" s="960"/>
      <c r="BE610" s="1021"/>
      <c r="BF610" s="1021"/>
      <c r="BG610" s="1021"/>
      <c r="BH610" s="1021"/>
      <c r="BI610" s="1021"/>
      <c r="BJ610" s="960"/>
      <c r="BK610" s="960"/>
      <c r="BL610" s="1042"/>
    </row>
    <row r="611" spans="1:64" ht="75.75" customHeight="1" thickBot="1" x14ac:dyDescent="0.3">
      <c r="A611" s="1056"/>
      <c r="B611" s="1168"/>
      <c r="C611" s="1062"/>
      <c r="D611" s="1012" t="s">
        <v>840</v>
      </c>
      <c r="E611" s="945" t="s">
        <v>129</v>
      </c>
      <c r="F611" s="1015">
        <v>11</v>
      </c>
      <c r="G611" s="851" t="s">
        <v>1294</v>
      </c>
      <c r="H611" s="802" t="s">
        <v>98</v>
      </c>
      <c r="I611" s="1043" t="s">
        <v>1317</v>
      </c>
      <c r="J611" s="436" t="s">
        <v>16</v>
      </c>
      <c r="K611" s="1001" t="str">
        <f>CONCATENATE(" *",[30]Árbol_G!C727," *",[30]Árbol_G!E727," *",[30]Árbol_G!G727)</f>
        <v xml:space="preserve"> * * *</v>
      </c>
      <c r="L611" s="851" t="s">
        <v>1295</v>
      </c>
      <c r="M611" s="851" t="s">
        <v>1296</v>
      </c>
      <c r="N611" s="804"/>
      <c r="O611" s="970"/>
      <c r="P611" s="802" t="s">
        <v>72</v>
      </c>
      <c r="Q611" s="954">
        <f>IF(P611="Muy Alta",100%,IF(P611="Alta",80%,IF(P611="Media",60%,IF(P611="Baja",40%,IF(P611="Muy Baja",20%,"")))))</f>
        <v>0.8</v>
      </c>
      <c r="R611" s="802" t="s">
        <v>9</v>
      </c>
      <c r="S611" s="954">
        <f>IF(R611="Catastrófico",100%,IF(R611="Mayor",80%,IF(R611="Moderado",60%,IF(R611="Menor",40%,IF(R611="Leve",20%,"")))))</f>
        <v>0.4</v>
      </c>
      <c r="T611" s="802" t="s">
        <v>74</v>
      </c>
      <c r="U611" s="954">
        <f>IF(T611="Catastrófico",100%,IF(T611="Mayor",80%,IF(T611="Moderado",60%,IF(T611="Menor",40%,IF(T611="Leve",20%,"")))))</f>
        <v>0.2</v>
      </c>
      <c r="V611" s="957" t="str">
        <f>IF(W611=100%,"Catastrófico",IF(W611=80%,"Mayor",IF(W611=60%,"Moderado",IF(W611=40%,"Menor",IF(W611=20%,"Leve","")))))</f>
        <v>Menor</v>
      </c>
      <c r="W611" s="954">
        <f>IF(AND(S611="",U611=""),"",MAX(S611,U611))</f>
        <v>0.4</v>
      </c>
      <c r="X611" s="954" t="str">
        <f>CONCATENATE(P611,V611)</f>
        <v>AltaMenor</v>
      </c>
      <c r="Y611" s="967" t="str">
        <f>IF(X611="Muy AltaLeve","Alto",IF(X611="Muy AltaMenor","Alto",IF(X611="Muy AltaModerado","Alto",IF(X611="Muy AltaMayor","Alto",IF(X611="Muy AltaCatastrófico","Extremo",IF(X611="AltaLeve","Moderado",IF(X611="AltaMenor","Moderado",IF(X611="AltaModerado","Alto",IF(X611="AltaMayor","Alto",IF(X611="AltaCatastrófico","Extremo",IF(X611="MediaLeve","Moderado",IF(X611="MediaMenor","Moderado",IF(X611="MediaModerado","Moderado",IF(X611="MediaMayor","Alto",IF(X611="MediaCatastrófico","Extremo",IF(X611="BajaLeve","Bajo",IF(X611="BajaMenor","Moderado",IF(X611="BajaModerado","Moderado",IF(X611="BajaMayor","Alto",IF(X611="BajaCatastrófico","Extremo",IF(X611="Muy BajaLeve","Bajo",IF(X611="Muy BajaMenor","Bajo",IF(X611="Muy BajaModerado","Moderado",IF(X611="Muy BajaMayor","Alto",IF(X611="Muy BajaCatastrófico","Extremo","")))))))))))))))))))))))))</f>
        <v>Moderado</v>
      </c>
      <c r="Z611" s="58">
        <v>1</v>
      </c>
      <c r="AA611" s="408" t="s">
        <v>1297</v>
      </c>
      <c r="AB611" s="381" t="s">
        <v>170</v>
      </c>
      <c r="AC611" s="408" t="s">
        <v>1298</v>
      </c>
      <c r="AD611" s="382" t="str">
        <f t="shared" si="56"/>
        <v>Probabilidad</v>
      </c>
      <c r="AE611" s="381" t="s">
        <v>64</v>
      </c>
      <c r="AF611" s="301">
        <f t="shared" si="57"/>
        <v>0.25</v>
      </c>
      <c r="AG611" s="381" t="s">
        <v>77</v>
      </c>
      <c r="AH611" s="301">
        <f t="shared" si="58"/>
        <v>0.15</v>
      </c>
      <c r="AI611" s="300">
        <f t="shared" si="59"/>
        <v>0.4</v>
      </c>
      <c r="AJ611" s="59">
        <f>IFERROR(IF(AD611="Probabilidad",(Q611-(+Q611*AI611)),IF(AD611="Impacto",Q611,"")),"")</f>
        <v>0.48</v>
      </c>
      <c r="AK611" s="59">
        <f>IFERROR(IF(AD611="Impacto",(W611-(+W611*AI611)),IF(AD611="Probabilidad",W611,"")),"")</f>
        <v>0.4</v>
      </c>
      <c r="AL611" s="10" t="s">
        <v>66</v>
      </c>
      <c r="AM611" s="10" t="s">
        <v>67</v>
      </c>
      <c r="AN611" s="10" t="s">
        <v>80</v>
      </c>
      <c r="AO611" s="951">
        <f>Q611</f>
        <v>0.8</v>
      </c>
      <c r="AP611" s="951">
        <f>IF(AJ611="","",MIN(AJ611:AJ616))</f>
        <v>0.33599999999999997</v>
      </c>
      <c r="AQ611" s="967" t="str">
        <f>IFERROR(IF(AP611="","",IF(AP611&lt;=0.2,"Muy Baja",IF(AP611&lt;=0.4,"Baja",IF(AP611&lt;=0.6,"Media",IF(AP611&lt;=0.8,"Alta","Muy Alta"))))),"")</f>
        <v>Baja</v>
      </c>
      <c r="AR611" s="951">
        <f>W611</f>
        <v>0.4</v>
      </c>
      <c r="AS611" s="951">
        <f>IF(AK611="","",MIN(AK611:AK616))</f>
        <v>0.4</v>
      </c>
      <c r="AT611" s="967" t="str">
        <f>IFERROR(IF(AS611="","",IF(AS611&lt;=0.2,"Leve",IF(AS611&lt;=0.4,"Menor",IF(AS611&lt;=0.6,"Moderado",IF(AS611&lt;=0.8,"Mayor","Catastrófico"))))),"")</f>
        <v>Menor</v>
      </c>
      <c r="AU611" s="967" t="str">
        <f>Y611</f>
        <v>Moderado</v>
      </c>
      <c r="AV611" s="967" t="str">
        <f>IFERROR(IF(OR(AND(AQ611="Muy Baja",AT611="Leve"),AND(AQ611="Muy Baja",AT611="Menor"),AND(AQ611="Baja",AT611="Leve")),"Bajo",IF(OR(AND(AQ611="Muy baja",AT611="Moderado"),AND(AQ611="Baja",AT611="Menor"),AND(AQ611="Baja",AT611="Moderado"),AND(AQ611="Media",AT611="Leve"),AND(AQ611="Media",AT611="Menor"),AND(AQ611="Media",AT611="Moderado"),AND(AQ611="Alta",AT611="Leve"),AND(AQ611="Alta",AT611="Menor")),"Moderado",IF(OR(AND(AQ611="Muy Baja",AT611="Mayor"),AND(AQ611="Baja",AT611="Mayor"),AND(AQ611="Media",AT611="Mayor"),AND(AQ611="Alta",AT611="Moderado"),AND(AQ611="Alta",AT611="Mayor"),AND(AQ611="Muy Alta",AT611="Leve"),AND(AQ611="Muy Alta",AT611="Menor"),AND(AQ611="Muy Alta",AT611="Moderado"),AND(AQ611="Muy Alta",AT611="Mayor")),"Alto",IF(OR(AND(AQ611="Muy Baja",AT611="Catastrófico"),AND(AQ611="Baja",AT611="Catastrófico"),AND(AQ611="Media",AT611="Catastrófico"),AND(AQ611="Alta",AT611="Catastrófico"),AND(AQ611="Muy Alta",AT611="Catastrófico")),"Extremo","")))),"")</f>
        <v>Moderado</v>
      </c>
      <c r="AW611" s="802" t="s">
        <v>167</v>
      </c>
      <c r="AX611" s="851" t="s">
        <v>1746</v>
      </c>
      <c r="AY611" s="851" t="s">
        <v>1747</v>
      </c>
      <c r="AZ611" s="851" t="s">
        <v>664</v>
      </c>
      <c r="BA611" s="851" t="s">
        <v>1271</v>
      </c>
      <c r="BB611" s="1037">
        <v>45291</v>
      </c>
      <c r="BC611" s="855"/>
      <c r="BD611" s="855"/>
      <c r="BE611" s="1039"/>
      <c r="BF611" s="1039"/>
      <c r="BG611" s="1039"/>
      <c r="BH611" s="1039"/>
      <c r="BI611" s="1039"/>
      <c r="BJ611" s="855"/>
      <c r="BK611" s="855"/>
      <c r="BL611" s="1040"/>
    </row>
    <row r="612" spans="1:64" ht="120" x14ac:dyDescent="0.25">
      <c r="A612" s="1056"/>
      <c r="B612" s="1168"/>
      <c r="C612" s="1062"/>
      <c r="D612" s="1013"/>
      <c r="E612" s="946"/>
      <c r="F612" s="1016"/>
      <c r="G612" s="852"/>
      <c r="H612" s="803"/>
      <c r="I612" s="1044"/>
      <c r="J612" s="438"/>
      <c r="K612" s="1002"/>
      <c r="L612" s="852"/>
      <c r="M612" s="852"/>
      <c r="N612" s="805"/>
      <c r="O612" s="971"/>
      <c r="P612" s="803"/>
      <c r="Q612" s="955"/>
      <c r="R612" s="803"/>
      <c r="S612" s="955"/>
      <c r="T612" s="803"/>
      <c r="U612" s="955"/>
      <c r="V612" s="958"/>
      <c r="W612" s="955"/>
      <c r="X612" s="955"/>
      <c r="Y612" s="968"/>
      <c r="Z612" s="68">
        <v>2</v>
      </c>
      <c r="AA612" s="62" t="s">
        <v>991</v>
      </c>
      <c r="AB612" s="383" t="s">
        <v>165</v>
      </c>
      <c r="AC612" s="385" t="s">
        <v>869</v>
      </c>
      <c r="AD612" s="384" t="str">
        <f t="shared" si="56"/>
        <v>Probabilidad</v>
      </c>
      <c r="AE612" s="383" t="s">
        <v>75</v>
      </c>
      <c r="AF612" s="302">
        <f t="shared" si="57"/>
        <v>0.15</v>
      </c>
      <c r="AG612" s="381" t="s">
        <v>77</v>
      </c>
      <c r="AH612" s="302">
        <f t="shared" si="58"/>
        <v>0.15</v>
      </c>
      <c r="AI612" s="315">
        <f t="shared" si="59"/>
        <v>0.3</v>
      </c>
      <c r="AJ612" s="69">
        <f>IFERROR(IF(AND(AD611="Probabilidad",AD612="Probabilidad"),(AJ611-(+AJ611*AI612)),IF(AD612="Probabilidad",(Q611-(+Q611*AI612)),IF(AD612="Impacto",AJ611,""))),"")</f>
        <v>0.33599999999999997</v>
      </c>
      <c r="AK612" s="69">
        <f>IFERROR(IF(AND(AD611="Impacto",AD612="Impacto"),(AK611-(+AK611*AI612)),IF(AD612="Impacto",(W611-(W611*AI612)),IF(AD612="Probabilidad",AK611,""))),"")</f>
        <v>0.4</v>
      </c>
      <c r="AL612" s="10" t="s">
        <v>66</v>
      </c>
      <c r="AM612" s="10" t="s">
        <v>67</v>
      </c>
      <c r="AN612" s="10" t="s">
        <v>80</v>
      </c>
      <c r="AO612" s="952"/>
      <c r="AP612" s="952"/>
      <c r="AQ612" s="968"/>
      <c r="AR612" s="952"/>
      <c r="AS612" s="952"/>
      <c r="AT612" s="968"/>
      <c r="AU612" s="968"/>
      <c r="AV612" s="968"/>
      <c r="AW612" s="803"/>
      <c r="AX612" s="852"/>
      <c r="AY612" s="852"/>
      <c r="AZ612" s="852"/>
      <c r="BA612" s="852"/>
      <c r="BB612" s="1046"/>
      <c r="BC612" s="852"/>
      <c r="BD612" s="852"/>
      <c r="BE612" s="1020"/>
      <c r="BF612" s="1020"/>
      <c r="BG612" s="1020"/>
      <c r="BH612" s="1020"/>
      <c r="BI612" s="1020"/>
      <c r="BJ612" s="852"/>
      <c r="BK612" s="852"/>
      <c r="BL612" s="1041"/>
    </row>
    <row r="613" spans="1:64" x14ac:dyDescent="0.25">
      <c r="A613" s="1056"/>
      <c r="B613" s="1168"/>
      <c r="C613" s="1062"/>
      <c r="D613" s="1013"/>
      <c r="E613" s="946"/>
      <c r="F613" s="1016"/>
      <c r="G613" s="852"/>
      <c r="H613" s="803"/>
      <c r="I613" s="1044"/>
      <c r="J613" s="438"/>
      <c r="K613" s="1002"/>
      <c r="L613" s="852"/>
      <c r="M613" s="852"/>
      <c r="N613" s="805"/>
      <c r="O613" s="971"/>
      <c r="P613" s="803"/>
      <c r="Q613" s="955"/>
      <c r="R613" s="803"/>
      <c r="S613" s="955"/>
      <c r="T613" s="803"/>
      <c r="U613" s="955"/>
      <c r="V613" s="958"/>
      <c r="W613" s="955"/>
      <c r="X613" s="955"/>
      <c r="Y613" s="968"/>
      <c r="Z613" s="68">
        <v>3</v>
      </c>
      <c r="AA613" s="385"/>
      <c r="AB613" s="383"/>
      <c r="AC613" s="385"/>
      <c r="AD613" s="384" t="str">
        <f t="shared" si="56"/>
        <v/>
      </c>
      <c r="AE613" s="383"/>
      <c r="AF613" s="302" t="str">
        <f t="shared" si="57"/>
        <v/>
      </c>
      <c r="AG613" s="383"/>
      <c r="AH613" s="302" t="str">
        <f t="shared" si="58"/>
        <v/>
      </c>
      <c r="AI613" s="315" t="str">
        <f t="shared" si="59"/>
        <v/>
      </c>
      <c r="AJ613" s="69" t="str">
        <f>IFERROR(IF(AND(AD612="Probabilidad",AD613="Probabilidad"),(AJ612-(+AJ612*AI613)),IF(AND(AD612="Impacto",AD613="Probabilidad"),(AJ611-(+AJ611*AI613)),IF(AD613="Impacto",AJ612,""))),"")</f>
        <v/>
      </c>
      <c r="AK613" s="69" t="str">
        <f>IFERROR(IF(AND(AD612="Impacto",AD613="Impacto"),(AK612-(+AK612*AI613)),IF(AND(AD612="Probabilidad",AD613="Impacto"),(AK611-(+AK611*AI613)),IF(AD613="Probabilidad",AK612,""))),"")</f>
        <v/>
      </c>
      <c r="AL613" s="19"/>
      <c r="AM613" s="19"/>
      <c r="AN613" s="19"/>
      <c r="AO613" s="952"/>
      <c r="AP613" s="952"/>
      <c r="AQ613" s="968"/>
      <c r="AR613" s="952"/>
      <c r="AS613" s="952"/>
      <c r="AT613" s="968"/>
      <c r="AU613" s="968"/>
      <c r="AV613" s="968"/>
      <c r="AW613" s="803"/>
      <c r="AX613" s="852"/>
      <c r="AY613" s="852"/>
      <c r="AZ613" s="852"/>
      <c r="BA613" s="852"/>
      <c r="BB613" s="1046"/>
      <c r="BC613" s="852"/>
      <c r="BD613" s="852"/>
      <c r="BE613" s="1020"/>
      <c r="BF613" s="1020"/>
      <c r="BG613" s="1020"/>
      <c r="BH613" s="1020"/>
      <c r="BI613" s="1020"/>
      <c r="BJ613" s="852"/>
      <c r="BK613" s="852"/>
      <c r="BL613" s="1041"/>
    </row>
    <row r="614" spans="1:64" x14ac:dyDescent="0.25">
      <c r="A614" s="1056"/>
      <c r="B614" s="1168"/>
      <c r="C614" s="1062"/>
      <c r="D614" s="1013"/>
      <c r="E614" s="946"/>
      <c r="F614" s="1016"/>
      <c r="G614" s="852"/>
      <c r="H614" s="803"/>
      <c r="I614" s="1044"/>
      <c r="J614" s="438"/>
      <c r="K614" s="1002"/>
      <c r="L614" s="852"/>
      <c r="M614" s="852"/>
      <c r="N614" s="805"/>
      <c r="O614" s="971"/>
      <c r="P614" s="803"/>
      <c r="Q614" s="955"/>
      <c r="R614" s="803"/>
      <c r="S614" s="955"/>
      <c r="T614" s="803"/>
      <c r="U614" s="955"/>
      <c r="V614" s="958"/>
      <c r="W614" s="955"/>
      <c r="X614" s="955"/>
      <c r="Y614" s="968"/>
      <c r="Z614" s="68">
        <v>4</v>
      </c>
      <c r="AA614" s="385"/>
      <c r="AB614" s="383"/>
      <c r="AC614" s="385"/>
      <c r="AD614" s="384" t="str">
        <f t="shared" si="56"/>
        <v/>
      </c>
      <c r="AE614" s="383"/>
      <c r="AF614" s="302" t="str">
        <f t="shared" si="57"/>
        <v/>
      </c>
      <c r="AG614" s="383"/>
      <c r="AH614" s="302" t="str">
        <f t="shared" si="58"/>
        <v/>
      </c>
      <c r="AI614" s="315" t="str">
        <f t="shared" si="59"/>
        <v/>
      </c>
      <c r="AJ614" s="69" t="str">
        <f>IFERROR(IF(AND(AD613="Probabilidad",AD614="Probabilidad"),(AJ613-(+AJ613*AI614)),IF(AND(AD613="Impacto",AD614="Probabilidad"),(AJ612-(+AJ612*AI614)),IF(AD614="Impacto",AJ613,""))),"")</f>
        <v/>
      </c>
      <c r="AK614" s="69" t="str">
        <f>IFERROR(IF(AND(AD613="Impacto",AD614="Impacto"),(AK613-(+AK613*AI614)),IF(AND(AD613="Probabilidad",AD614="Impacto"),(AK612-(+AK612*AI614)),IF(AD614="Probabilidad",AK613,""))),"")</f>
        <v/>
      </c>
      <c r="AL614" s="19"/>
      <c r="AM614" s="19"/>
      <c r="AN614" s="19"/>
      <c r="AO614" s="952"/>
      <c r="AP614" s="952"/>
      <c r="AQ614" s="968"/>
      <c r="AR614" s="952"/>
      <c r="AS614" s="952"/>
      <c r="AT614" s="968"/>
      <c r="AU614" s="968"/>
      <c r="AV614" s="968"/>
      <c r="AW614" s="803"/>
      <c r="AX614" s="852"/>
      <c r="AY614" s="852"/>
      <c r="AZ614" s="852"/>
      <c r="BA614" s="852"/>
      <c r="BB614" s="1046"/>
      <c r="BC614" s="852"/>
      <c r="BD614" s="852"/>
      <c r="BE614" s="1020"/>
      <c r="BF614" s="1020"/>
      <c r="BG614" s="1020"/>
      <c r="BH614" s="1020"/>
      <c r="BI614" s="1020"/>
      <c r="BJ614" s="852"/>
      <c r="BK614" s="852"/>
      <c r="BL614" s="1041"/>
    </row>
    <row r="615" spans="1:64" x14ac:dyDescent="0.25">
      <c r="A615" s="1056"/>
      <c r="B615" s="1168"/>
      <c r="C615" s="1062"/>
      <c r="D615" s="1013"/>
      <c r="E615" s="946"/>
      <c r="F615" s="1016"/>
      <c r="G615" s="852"/>
      <c r="H615" s="803"/>
      <c r="I615" s="1044"/>
      <c r="J615" s="438"/>
      <c r="K615" s="1002"/>
      <c r="L615" s="852"/>
      <c r="M615" s="852"/>
      <c r="N615" s="805"/>
      <c r="O615" s="971"/>
      <c r="P615" s="803"/>
      <c r="Q615" s="955"/>
      <c r="R615" s="803"/>
      <c r="S615" s="955"/>
      <c r="T615" s="803"/>
      <c r="U615" s="955"/>
      <c r="V615" s="958"/>
      <c r="W615" s="955"/>
      <c r="X615" s="955"/>
      <c r="Y615" s="968"/>
      <c r="Z615" s="68">
        <v>5</v>
      </c>
      <c r="AA615" s="385"/>
      <c r="AB615" s="383"/>
      <c r="AC615" s="385"/>
      <c r="AD615" s="384" t="str">
        <f t="shared" si="56"/>
        <v/>
      </c>
      <c r="AE615" s="383"/>
      <c r="AF615" s="302" t="str">
        <f t="shared" si="57"/>
        <v/>
      </c>
      <c r="AG615" s="383"/>
      <c r="AH615" s="302" t="str">
        <f t="shared" si="58"/>
        <v/>
      </c>
      <c r="AI615" s="315" t="str">
        <f t="shared" si="59"/>
        <v/>
      </c>
      <c r="AJ615" s="69" t="str">
        <f>IFERROR(IF(AND(AD614="Probabilidad",AD615="Probabilidad"),(AJ614-(+AJ614*AI615)),IF(AND(AD614="Impacto",AD615="Probabilidad"),(AJ613-(+AJ613*AI615)),IF(AD615="Impacto",AJ614,""))),"")</f>
        <v/>
      </c>
      <c r="AK615" s="69" t="str">
        <f>IFERROR(IF(AND(AD614="Impacto",AD615="Impacto"),(AK614-(+AK614*AI615)),IF(AND(AD614="Probabilidad",AD615="Impacto"),(AK613-(+AK613*AI615)),IF(AD615="Probabilidad",AK614,""))),"")</f>
        <v/>
      </c>
      <c r="AL615" s="19"/>
      <c r="AM615" s="19"/>
      <c r="AN615" s="19"/>
      <c r="AO615" s="952"/>
      <c r="AP615" s="952"/>
      <c r="AQ615" s="968"/>
      <c r="AR615" s="952"/>
      <c r="AS615" s="952"/>
      <c r="AT615" s="968"/>
      <c r="AU615" s="968"/>
      <c r="AV615" s="968"/>
      <c r="AW615" s="803"/>
      <c r="AX615" s="852"/>
      <c r="AY615" s="852"/>
      <c r="AZ615" s="852"/>
      <c r="BA615" s="852"/>
      <c r="BB615" s="1046"/>
      <c r="BC615" s="852"/>
      <c r="BD615" s="852"/>
      <c r="BE615" s="1020"/>
      <c r="BF615" s="1020"/>
      <c r="BG615" s="1020"/>
      <c r="BH615" s="1020"/>
      <c r="BI615" s="1020"/>
      <c r="BJ615" s="852"/>
      <c r="BK615" s="852"/>
      <c r="BL615" s="1041"/>
    </row>
    <row r="616" spans="1:64" ht="15.75" thickBot="1" x14ac:dyDescent="0.3">
      <c r="A616" s="1056"/>
      <c r="B616" s="1168"/>
      <c r="C616" s="1062"/>
      <c r="D616" s="1014"/>
      <c r="E616" s="947"/>
      <c r="F616" s="1017"/>
      <c r="G616" s="960"/>
      <c r="H616" s="847"/>
      <c r="I616" s="1045"/>
      <c r="J616" s="439"/>
      <c r="K616" s="1003"/>
      <c r="L616" s="960"/>
      <c r="M616" s="960"/>
      <c r="N616" s="806"/>
      <c r="O616" s="972"/>
      <c r="P616" s="847"/>
      <c r="Q616" s="956"/>
      <c r="R616" s="847"/>
      <c r="S616" s="956"/>
      <c r="T616" s="847"/>
      <c r="U616" s="956"/>
      <c r="V616" s="959"/>
      <c r="W616" s="956"/>
      <c r="X616" s="956"/>
      <c r="Y616" s="969"/>
      <c r="Z616" s="60">
        <v>6</v>
      </c>
      <c r="AA616" s="387"/>
      <c r="AB616" s="388"/>
      <c r="AC616" s="387"/>
      <c r="AD616" s="391" t="str">
        <f t="shared" ref="AD616:AD634" si="60">IF(OR(AE616="Preventivo",AE616="Detectivo"),"Probabilidad",IF(AE616="Correctivo","Impacto",""))</f>
        <v/>
      </c>
      <c r="AE616" s="388"/>
      <c r="AF616" s="303" t="str">
        <f t="shared" ref="AF616:AF634" si="61">IF(AE616="","",IF(AE616="Preventivo",25%,IF(AE616="Detectivo",15%,IF(AE616="Correctivo",10%))))</f>
        <v/>
      </c>
      <c r="AG616" s="388"/>
      <c r="AH616" s="303" t="str">
        <f t="shared" ref="AH616:AH634" si="62">IF(AG616="Automático",25%,IF(AG616="Manual",15%,""))</f>
        <v/>
      </c>
      <c r="AI616" s="61" t="str">
        <f t="shared" ref="AI616:AI634" si="63">IF(OR(AF616="",AH616=""),"",AF616+AH616)</f>
        <v/>
      </c>
      <c r="AJ616" s="63" t="str">
        <f>IFERROR(IF(AND(AD615="Probabilidad",AD616="Probabilidad"),(AJ615-(+AJ615*AI616)),IF(AND(AD615="Impacto",AD616="Probabilidad"),(AJ614-(+AJ614*AI616)),IF(AD616="Impacto",AJ615,""))),"")</f>
        <v/>
      </c>
      <c r="AK616" s="63" t="str">
        <f>IFERROR(IF(AND(AD615="Impacto",AD616="Impacto"),(AK615-(+AK615*AI616)),IF(AND(AD615="Probabilidad",AD616="Impacto"),(AK614-(+AK614*AI616)),IF(AD616="Probabilidad",AK615,""))),"")</f>
        <v/>
      </c>
      <c r="AL616" s="20"/>
      <c r="AM616" s="20"/>
      <c r="AN616" s="20"/>
      <c r="AO616" s="953"/>
      <c r="AP616" s="953"/>
      <c r="AQ616" s="969"/>
      <c r="AR616" s="953"/>
      <c r="AS616" s="953"/>
      <c r="AT616" s="969"/>
      <c r="AU616" s="969"/>
      <c r="AV616" s="969"/>
      <c r="AW616" s="847"/>
      <c r="AX616" s="960"/>
      <c r="AY616" s="960"/>
      <c r="AZ616" s="960"/>
      <c r="BA616" s="960"/>
      <c r="BB616" s="1047"/>
      <c r="BC616" s="960"/>
      <c r="BD616" s="960"/>
      <c r="BE616" s="1021"/>
      <c r="BF616" s="1021"/>
      <c r="BG616" s="1021"/>
      <c r="BH616" s="1021"/>
      <c r="BI616" s="1021"/>
      <c r="BJ616" s="960"/>
      <c r="BK616" s="960"/>
      <c r="BL616" s="1042"/>
    </row>
    <row r="617" spans="1:64" ht="77.25" customHeight="1" thickBot="1" x14ac:dyDescent="0.3">
      <c r="A617" s="1056"/>
      <c r="B617" s="1168"/>
      <c r="C617" s="1062"/>
      <c r="D617" s="1012" t="s">
        <v>840</v>
      </c>
      <c r="E617" s="945" t="s">
        <v>129</v>
      </c>
      <c r="F617" s="1015">
        <v>12</v>
      </c>
      <c r="G617" s="851" t="s">
        <v>1294</v>
      </c>
      <c r="H617" s="802" t="s">
        <v>99</v>
      </c>
      <c r="I617" s="1043" t="s">
        <v>1318</v>
      </c>
      <c r="J617" s="436" t="s">
        <v>16</v>
      </c>
      <c r="K617" s="1001" t="str">
        <f>CONCATENATE(" *",[30]Árbol_G!C744," *",[30]Árbol_G!E744," *",[30]Árbol_G!G744)</f>
        <v xml:space="preserve"> * * *</v>
      </c>
      <c r="L617" s="851" t="s">
        <v>1299</v>
      </c>
      <c r="M617" s="851" t="s">
        <v>1300</v>
      </c>
      <c r="N617" s="804"/>
      <c r="O617" s="970"/>
      <c r="P617" s="802" t="s">
        <v>72</v>
      </c>
      <c r="Q617" s="954">
        <f>IF(P617="Muy Alta",100%,IF(P617="Alta",80%,IF(P617="Media",60%,IF(P617="Baja",40%,IF(P617="Muy Baja",20%,"")))))</f>
        <v>0.8</v>
      </c>
      <c r="R617" s="802" t="s">
        <v>9</v>
      </c>
      <c r="S617" s="954">
        <f>IF(R617="Catastrófico",100%,IF(R617="Mayor",80%,IF(R617="Moderado",60%,IF(R617="Menor",40%,IF(R617="Leve",20%,"")))))</f>
        <v>0.4</v>
      </c>
      <c r="T617" s="802" t="s">
        <v>74</v>
      </c>
      <c r="U617" s="954">
        <f>IF(T617="Catastrófico",100%,IF(T617="Mayor",80%,IF(T617="Moderado",60%,IF(T617="Menor",40%,IF(T617="Leve",20%,"")))))</f>
        <v>0.2</v>
      </c>
      <c r="V617" s="957" t="str">
        <f>IF(W617=100%,"Catastrófico",IF(W617=80%,"Mayor",IF(W617=60%,"Moderado",IF(W617=40%,"Menor",IF(W617=20%,"Leve","")))))</f>
        <v>Menor</v>
      </c>
      <c r="W617" s="954">
        <f>IF(AND(S617="",U617=""),"",MAX(S617,U617))</f>
        <v>0.4</v>
      </c>
      <c r="X617" s="954" t="str">
        <f>CONCATENATE(P617,V617)</f>
        <v>AltaMenor</v>
      </c>
      <c r="Y617" s="967" t="str">
        <f>IF(X617="Muy AltaLeve","Alto",IF(X617="Muy AltaMenor","Alto",IF(X617="Muy AltaModerado","Alto",IF(X617="Muy AltaMayor","Alto",IF(X617="Muy AltaCatastrófico","Extremo",IF(X617="AltaLeve","Moderado",IF(X617="AltaMenor","Moderado",IF(X617="AltaModerado","Alto",IF(X617="AltaMayor","Alto",IF(X617="AltaCatastrófico","Extremo",IF(X617="MediaLeve","Moderado",IF(X617="MediaMenor","Moderado",IF(X617="MediaModerado","Moderado",IF(X617="MediaMayor","Alto",IF(X617="MediaCatastrófico","Extremo",IF(X617="BajaLeve","Bajo",IF(X617="BajaMenor","Moderado",IF(X617="BajaModerado","Moderado",IF(X617="BajaMayor","Alto",IF(X617="BajaCatastrófico","Extremo",IF(X617="Muy BajaLeve","Bajo",IF(X617="Muy BajaMenor","Bajo",IF(X617="Muy BajaModerado","Moderado",IF(X617="Muy BajaMayor","Alto",IF(X617="Muy BajaCatastrófico","Extremo","")))))))))))))))))))))))))</f>
        <v>Moderado</v>
      </c>
      <c r="Z617" s="58">
        <v>1</v>
      </c>
      <c r="AA617" s="385" t="s">
        <v>1301</v>
      </c>
      <c r="AB617" s="381" t="s">
        <v>170</v>
      </c>
      <c r="AC617" s="385" t="s">
        <v>869</v>
      </c>
      <c r="AD617" s="382" t="str">
        <f t="shared" si="60"/>
        <v>Probabilidad</v>
      </c>
      <c r="AE617" s="381" t="s">
        <v>75</v>
      </c>
      <c r="AF617" s="301">
        <f t="shared" si="61"/>
        <v>0.15</v>
      </c>
      <c r="AG617" s="381" t="s">
        <v>77</v>
      </c>
      <c r="AH617" s="301">
        <f t="shared" si="62"/>
        <v>0.15</v>
      </c>
      <c r="AI617" s="300">
        <f t="shared" si="63"/>
        <v>0.3</v>
      </c>
      <c r="AJ617" s="59">
        <f>IFERROR(IF(AD617="Probabilidad",(Q617-(+Q617*AI617)),IF(AD617="Impacto",Q617,"")),"")</f>
        <v>0.56000000000000005</v>
      </c>
      <c r="AK617" s="59">
        <f>IFERROR(IF(AD617="Impacto",(W617-(+W617*AI617)),IF(AD617="Probabilidad",W617,"")),"")</f>
        <v>0.4</v>
      </c>
      <c r="AL617" s="10" t="s">
        <v>66</v>
      </c>
      <c r="AM617" s="10" t="s">
        <v>79</v>
      </c>
      <c r="AN617" s="10" t="s">
        <v>80</v>
      </c>
      <c r="AO617" s="951">
        <f>Q617</f>
        <v>0.8</v>
      </c>
      <c r="AP617" s="951">
        <f>IF(AJ617="","",MIN(AJ617:AJ622))</f>
        <v>0.12096</v>
      </c>
      <c r="AQ617" s="967" t="str">
        <f>IFERROR(IF(AP617="","",IF(AP617&lt;=0.2,"Muy Baja",IF(AP617&lt;=0.4,"Baja",IF(AP617&lt;=0.6,"Media",IF(AP617&lt;=0.8,"Alta","Muy Alta"))))),"")</f>
        <v>Muy Baja</v>
      </c>
      <c r="AR617" s="951">
        <f>W617</f>
        <v>0.4</v>
      </c>
      <c r="AS617" s="951">
        <f>IF(AK617="","",MIN(AK617:AK622))</f>
        <v>0.4</v>
      </c>
      <c r="AT617" s="967" t="str">
        <f>IFERROR(IF(AS617="","",IF(AS617&lt;=0.2,"Leve",IF(AS617&lt;=0.4,"Menor",IF(AS617&lt;=0.6,"Moderado",IF(AS617&lt;=0.8,"Mayor","Catastrófico"))))),"")</f>
        <v>Menor</v>
      </c>
      <c r="AU617" s="967" t="str">
        <f>Y617</f>
        <v>Moderado</v>
      </c>
      <c r="AV617" s="967" t="str">
        <f>IFERROR(IF(OR(AND(AQ617="Muy Baja",AT617="Leve"),AND(AQ617="Muy Baja",AT617="Menor"),AND(AQ617="Baja",AT617="Leve")),"Bajo",IF(OR(AND(AQ617="Muy baja",AT617="Moderado"),AND(AQ617="Baja",AT617="Menor"),AND(AQ617="Baja",AT617="Moderado"),AND(AQ617="Media",AT617="Leve"),AND(AQ617="Media",AT617="Menor"),AND(AQ617="Media",AT617="Moderado"),AND(AQ617="Alta",AT617="Leve"),AND(AQ617="Alta",AT617="Menor")),"Moderado",IF(OR(AND(AQ617="Muy Baja",AT617="Mayor"),AND(AQ617="Baja",AT617="Mayor"),AND(AQ617="Media",AT617="Mayor"),AND(AQ617="Alta",AT617="Moderado"),AND(AQ617="Alta",AT617="Mayor"),AND(AQ617="Muy Alta",AT617="Leve"),AND(AQ617="Muy Alta",AT617="Menor"),AND(AQ617="Muy Alta",AT617="Moderado"),AND(AQ617="Muy Alta",AT617="Mayor")),"Alto",IF(OR(AND(AQ617="Muy Baja",AT617="Catastrófico"),AND(AQ617="Baja",AT617="Catastrófico"),AND(AQ617="Media",AT617="Catastrófico"),AND(AQ617="Alta",AT617="Catastrófico"),AND(AQ617="Muy Alta",AT617="Catastrófico")),"Extremo","")))),"")</f>
        <v>Bajo</v>
      </c>
      <c r="AW617" s="802" t="s">
        <v>82</v>
      </c>
      <c r="AX617" s="851"/>
      <c r="AY617" s="851"/>
      <c r="AZ617" s="851"/>
      <c r="BA617" s="851"/>
      <c r="BB617" s="1037"/>
      <c r="BC617" s="851"/>
      <c r="BD617" s="851"/>
      <c r="BE617" s="851"/>
      <c r="BF617" s="851"/>
      <c r="BG617" s="851"/>
      <c r="BH617" s="1019"/>
      <c r="BI617" s="1019"/>
      <c r="BJ617" s="851"/>
      <c r="BK617" s="851"/>
      <c r="BL617" s="1048"/>
    </row>
    <row r="618" spans="1:64" ht="120.75" thickBot="1" x14ac:dyDescent="0.3">
      <c r="A618" s="1056"/>
      <c r="B618" s="1168"/>
      <c r="C618" s="1062"/>
      <c r="D618" s="1013"/>
      <c r="E618" s="946"/>
      <c r="F618" s="1016"/>
      <c r="G618" s="852"/>
      <c r="H618" s="803"/>
      <c r="I618" s="1044"/>
      <c r="J618" s="438"/>
      <c r="K618" s="1002"/>
      <c r="L618" s="852"/>
      <c r="M618" s="852"/>
      <c r="N618" s="805"/>
      <c r="O618" s="971"/>
      <c r="P618" s="803"/>
      <c r="Q618" s="955"/>
      <c r="R618" s="803"/>
      <c r="S618" s="955"/>
      <c r="T618" s="803"/>
      <c r="U618" s="955"/>
      <c r="V618" s="958"/>
      <c r="W618" s="955"/>
      <c r="X618" s="955"/>
      <c r="Y618" s="968"/>
      <c r="Z618" s="68">
        <v>2</v>
      </c>
      <c r="AA618" s="62" t="s">
        <v>884</v>
      </c>
      <c r="AB618" s="383" t="s">
        <v>165</v>
      </c>
      <c r="AC618" s="385" t="s">
        <v>869</v>
      </c>
      <c r="AD618" s="384" t="str">
        <f t="shared" si="60"/>
        <v>Probabilidad</v>
      </c>
      <c r="AE618" s="383" t="s">
        <v>64</v>
      </c>
      <c r="AF618" s="302">
        <f t="shared" si="61"/>
        <v>0.25</v>
      </c>
      <c r="AG618" s="381" t="s">
        <v>77</v>
      </c>
      <c r="AH618" s="302">
        <f t="shared" si="62"/>
        <v>0.15</v>
      </c>
      <c r="AI618" s="315">
        <f t="shared" si="63"/>
        <v>0.4</v>
      </c>
      <c r="AJ618" s="69">
        <f>IFERROR(IF(AND(AD617="Probabilidad",AD618="Probabilidad"),(AJ617-(+AJ617*AI618)),IF(AD618="Probabilidad",(Q617-(+Q617*AI618)),IF(AD618="Impacto",AJ617,""))),"")</f>
        <v>0.33600000000000002</v>
      </c>
      <c r="AK618" s="69">
        <f>IFERROR(IF(AND(AD617="Impacto",AD618="Impacto"),(AK617-(+AK617*AI618)),IF(AD618="Impacto",(W617-(W617*AI618)),IF(AD618="Probabilidad",AK617,""))),"")</f>
        <v>0.4</v>
      </c>
      <c r="AL618" s="10" t="s">
        <v>66</v>
      </c>
      <c r="AM618" s="19" t="s">
        <v>67</v>
      </c>
      <c r="AN618" s="19" t="s">
        <v>80</v>
      </c>
      <c r="AO618" s="952"/>
      <c r="AP618" s="952"/>
      <c r="AQ618" s="968"/>
      <c r="AR618" s="952"/>
      <c r="AS618" s="952"/>
      <c r="AT618" s="968"/>
      <c r="AU618" s="968"/>
      <c r="AV618" s="968"/>
      <c r="AW618" s="803"/>
      <c r="AX618" s="852"/>
      <c r="AY618" s="852"/>
      <c r="AZ618" s="852"/>
      <c r="BA618" s="852"/>
      <c r="BB618" s="1046"/>
      <c r="BC618" s="852"/>
      <c r="BD618" s="852"/>
      <c r="BE618" s="852"/>
      <c r="BF618" s="852"/>
      <c r="BG618" s="852"/>
      <c r="BH618" s="1020"/>
      <c r="BI618" s="1020"/>
      <c r="BJ618" s="852"/>
      <c r="BK618" s="852"/>
      <c r="BL618" s="1041"/>
    </row>
    <row r="619" spans="1:64" ht="105.75" thickBot="1" x14ac:dyDescent="0.3">
      <c r="A619" s="1056"/>
      <c r="B619" s="1168"/>
      <c r="C619" s="1062"/>
      <c r="D619" s="1013"/>
      <c r="E619" s="946"/>
      <c r="F619" s="1016"/>
      <c r="G619" s="852"/>
      <c r="H619" s="803"/>
      <c r="I619" s="1044"/>
      <c r="J619" s="438"/>
      <c r="K619" s="1002"/>
      <c r="L619" s="852"/>
      <c r="M619" s="852"/>
      <c r="N619" s="805"/>
      <c r="O619" s="971"/>
      <c r="P619" s="803"/>
      <c r="Q619" s="955"/>
      <c r="R619" s="803"/>
      <c r="S619" s="955"/>
      <c r="T619" s="803"/>
      <c r="U619" s="955"/>
      <c r="V619" s="958"/>
      <c r="W619" s="955"/>
      <c r="X619" s="955"/>
      <c r="Y619" s="968"/>
      <c r="Z619" s="68">
        <v>3</v>
      </c>
      <c r="AA619" s="408" t="s">
        <v>1000</v>
      </c>
      <c r="AB619" s="383" t="s">
        <v>170</v>
      </c>
      <c r="AC619" s="408" t="s">
        <v>1001</v>
      </c>
      <c r="AD619" s="384" t="str">
        <f t="shared" si="60"/>
        <v>Probabilidad</v>
      </c>
      <c r="AE619" s="383" t="s">
        <v>64</v>
      </c>
      <c r="AF619" s="302">
        <f t="shared" si="61"/>
        <v>0.25</v>
      </c>
      <c r="AG619" s="381" t="s">
        <v>77</v>
      </c>
      <c r="AH619" s="302">
        <f t="shared" si="62"/>
        <v>0.15</v>
      </c>
      <c r="AI619" s="315">
        <f t="shared" si="63"/>
        <v>0.4</v>
      </c>
      <c r="AJ619" s="69">
        <f>IFERROR(IF(AND(AD618="Probabilidad",AD619="Probabilidad"),(AJ618-(+AJ618*AI619)),IF(AND(AD618="Impacto",AD619="Probabilidad"),(AJ617-(+AJ617*AI619)),IF(AD619="Impacto",AJ618,""))),"")</f>
        <v>0.2016</v>
      </c>
      <c r="AK619" s="69">
        <f>IFERROR(IF(AND(AD618="Impacto",AD619="Impacto"),(AK618-(+AK618*AI619)),IF(AND(AD618="Probabilidad",AD619="Impacto"),(AK617-(+AK617*AI619)),IF(AD619="Probabilidad",AK618,""))),"")</f>
        <v>0.4</v>
      </c>
      <c r="AL619" s="10" t="s">
        <v>66</v>
      </c>
      <c r="AM619" s="19" t="s">
        <v>67</v>
      </c>
      <c r="AN619" s="19" t="s">
        <v>80</v>
      </c>
      <c r="AO619" s="952"/>
      <c r="AP619" s="952"/>
      <c r="AQ619" s="968"/>
      <c r="AR619" s="952"/>
      <c r="AS619" s="952"/>
      <c r="AT619" s="968"/>
      <c r="AU619" s="968"/>
      <c r="AV619" s="968"/>
      <c r="AW619" s="803"/>
      <c r="AX619" s="852"/>
      <c r="AY619" s="852"/>
      <c r="AZ619" s="852"/>
      <c r="BA619" s="852"/>
      <c r="BB619" s="1046"/>
      <c r="BC619" s="852"/>
      <c r="BD619" s="852"/>
      <c r="BE619" s="852"/>
      <c r="BF619" s="852"/>
      <c r="BG619" s="852"/>
      <c r="BH619" s="1020"/>
      <c r="BI619" s="1020"/>
      <c r="BJ619" s="852"/>
      <c r="BK619" s="852"/>
      <c r="BL619" s="1041"/>
    </row>
    <row r="620" spans="1:64" ht="90" x14ac:dyDescent="0.25">
      <c r="A620" s="1056"/>
      <c r="B620" s="1168"/>
      <c r="C620" s="1062"/>
      <c r="D620" s="1013"/>
      <c r="E620" s="946"/>
      <c r="F620" s="1016"/>
      <c r="G620" s="852"/>
      <c r="H620" s="803"/>
      <c r="I620" s="1044"/>
      <c r="J620" s="438"/>
      <c r="K620" s="1002"/>
      <c r="L620" s="852"/>
      <c r="M620" s="852"/>
      <c r="N620" s="805"/>
      <c r="O620" s="971"/>
      <c r="P620" s="803"/>
      <c r="Q620" s="955"/>
      <c r="R620" s="803"/>
      <c r="S620" s="955"/>
      <c r="T620" s="803"/>
      <c r="U620" s="955"/>
      <c r="V620" s="958"/>
      <c r="W620" s="955"/>
      <c r="X620" s="955"/>
      <c r="Y620" s="968"/>
      <c r="Z620" s="68">
        <v>4</v>
      </c>
      <c r="AA620" s="62" t="s">
        <v>1036</v>
      </c>
      <c r="AB620" s="383" t="s">
        <v>165</v>
      </c>
      <c r="AC620" s="385" t="s">
        <v>1077</v>
      </c>
      <c r="AD620" s="384" t="str">
        <f t="shared" si="60"/>
        <v>Probabilidad</v>
      </c>
      <c r="AE620" s="381" t="s">
        <v>75</v>
      </c>
      <c r="AF620" s="302">
        <f t="shared" si="61"/>
        <v>0.15</v>
      </c>
      <c r="AG620" s="383" t="s">
        <v>65</v>
      </c>
      <c r="AH620" s="302">
        <f t="shared" si="62"/>
        <v>0.25</v>
      </c>
      <c r="AI620" s="315">
        <f t="shared" si="63"/>
        <v>0.4</v>
      </c>
      <c r="AJ620" s="69">
        <f>IFERROR(IF(AND(AD619="Probabilidad",AD620="Probabilidad"),(AJ619-(+AJ619*AI620)),IF(AND(AD619="Impacto",AD620="Probabilidad"),(AJ618-(+AJ618*AI620)),IF(AD620="Impacto",AJ619,""))),"")</f>
        <v>0.12096</v>
      </c>
      <c r="AK620" s="69">
        <f>IFERROR(IF(AND(AD619="Impacto",AD620="Impacto"),(AK619-(+AK619*AI620)),IF(AND(AD619="Probabilidad",AD620="Impacto"),(AK618-(+AK618*AI620)),IF(AD620="Probabilidad",AK619,""))),"")</f>
        <v>0.4</v>
      </c>
      <c r="AL620" s="10" t="s">
        <v>66</v>
      </c>
      <c r="AM620" s="19" t="s">
        <v>67</v>
      </c>
      <c r="AN620" s="19" t="s">
        <v>80</v>
      </c>
      <c r="AO620" s="952"/>
      <c r="AP620" s="952"/>
      <c r="AQ620" s="968"/>
      <c r="AR620" s="952"/>
      <c r="AS620" s="952"/>
      <c r="AT620" s="968"/>
      <c r="AU620" s="968"/>
      <c r="AV620" s="968"/>
      <c r="AW620" s="803"/>
      <c r="AX620" s="852"/>
      <c r="AY620" s="852"/>
      <c r="AZ620" s="852"/>
      <c r="BA620" s="852"/>
      <c r="BB620" s="1046"/>
      <c r="BC620" s="852"/>
      <c r="BD620" s="852"/>
      <c r="BE620" s="852"/>
      <c r="BF620" s="852"/>
      <c r="BG620" s="852"/>
      <c r="BH620" s="1020"/>
      <c r="BI620" s="1020"/>
      <c r="BJ620" s="852"/>
      <c r="BK620" s="852"/>
      <c r="BL620" s="1041"/>
    </row>
    <row r="621" spans="1:64" x14ac:dyDescent="0.25">
      <c r="A621" s="1056"/>
      <c r="B621" s="1168"/>
      <c r="C621" s="1062"/>
      <c r="D621" s="1013"/>
      <c r="E621" s="946"/>
      <c r="F621" s="1016"/>
      <c r="G621" s="852"/>
      <c r="H621" s="803"/>
      <c r="I621" s="1044"/>
      <c r="J621" s="438"/>
      <c r="K621" s="1002"/>
      <c r="L621" s="852"/>
      <c r="M621" s="852"/>
      <c r="N621" s="805"/>
      <c r="O621" s="971"/>
      <c r="P621" s="803"/>
      <c r="Q621" s="955"/>
      <c r="R621" s="803"/>
      <c r="S621" s="955"/>
      <c r="T621" s="803"/>
      <c r="U621" s="955"/>
      <c r="V621" s="958"/>
      <c r="W621" s="955"/>
      <c r="X621" s="955"/>
      <c r="Y621" s="968"/>
      <c r="Z621" s="68">
        <v>5</v>
      </c>
      <c r="AA621" s="385"/>
      <c r="AB621" s="383"/>
      <c r="AC621" s="385"/>
      <c r="AD621" s="384" t="str">
        <f t="shared" si="60"/>
        <v/>
      </c>
      <c r="AE621" s="383"/>
      <c r="AF621" s="302" t="str">
        <f t="shared" si="61"/>
        <v/>
      </c>
      <c r="AG621" s="383"/>
      <c r="AH621" s="302" t="str">
        <f t="shared" si="62"/>
        <v/>
      </c>
      <c r="AI621" s="315" t="str">
        <f t="shared" si="63"/>
        <v/>
      </c>
      <c r="AJ621" s="69" t="str">
        <f>IFERROR(IF(AND(AD620="Probabilidad",AD621="Probabilidad"),(AJ620-(+AJ620*AI621)),IF(AND(AD620="Impacto",AD621="Probabilidad"),(AJ619-(+AJ619*AI621)),IF(AD621="Impacto",AJ620,""))),"")</f>
        <v/>
      </c>
      <c r="AK621" s="69" t="str">
        <f>IFERROR(IF(AND(AD620="Impacto",AD621="Impacto"),(AK620-(+AK620*AI621)),IF(AND(AD620="Probabilidad",AD621="Impacto"),(AK619-(+AK619*AI621)),IF(AD621="Probabilidad",AK620,""))),"")</f>
        <v/>
      </c>
      <c r="AL621" s="19"/>
      <c r="AM621" s="19"/>
      <c r="AN621" s="19"/>
      <c r="AO621" s="952"/>
      <c r="AP621" s="952"/>
      <c r="AQ621" s="968"/>
      <c r="AR621" s="952"/>
      <c r="AS621" s="952"/>
      <c r="AT621" s="968"/>
      <c r="AU621" s="968"/>
      <c r="AV621" s="968"/>
      <c r="AW621" s="803"/>
      <c r="AX621" s="852"/>
      <c r="AY621" s="852"/>
      <c r="AZ621" s="852"/>
      <c r="BA621" s="852"/>
      <c r="BB621" s="1046"/>
      <c r="BC621" s="852"/>
      <c r="BD621" s="852"/>
      <c r="BE621" s="852"/>
      <c r="BF621" s="852"/>
      <c r="BG621" s="852"/>
      <c r="BH621" s="1020"/>
      <c r="BI621" s="1020"/>
      <c r="BJ621" s="852"/>
      <c r="BK621" s="852"/>
      <c r="BL621" s="1041"/>
    </row>
    <row r="622" spans="1:64" ht="15.75" thickBot="1" x14ac:dyDescent="0.3">
      <c r="A622" s="1056"/>
      <c r="B622" s="1168"/>
      <c r="C622" s="1062"/>
      <c r="D622" s="1014"/>
      <c r="E622" s="947"/>
      <c r="F622" s="1017"/>
      <c r="G622" s="960"/>
      <c r="H622" s="847"/>
      <c r="I622" s="1045"/>
      <c r="J622" s="439"/>
      <c r="K622" s="1003"/>
      <c r="L622" s="960"/>
      <c r="M622" s="960"/>
      <c r="N622" s="806"/>
      <c r="O622" s="972"/>
      <c r="P622" s="847"/>
      <c r="Q622" s="956"/>
      <c r="R622" s="847"/>
      <c r="S622" s="956"/>
      <c r="T622" s="847"/>
      <c r="U622" s="956"/>
      <c r="V622" s="959"/>
      <c r="W622" s="956"/>
      <c r="X622" s="956"/>
      <c r="Y622" s="969"/>
      <c r="Z622" s="60">
        <v>6</v>
      </c>
      <c r="AA622" s="387"/>
      <c r="AB622" s="388"/>
      <c r="AC622" s="387"/>
      <c r="AD622" s="391" t="str">
        <f t="shared" si="60"/>
        <v/>
      </c>
      <c r="AE622" s="388"/>
      <c r="AF622" s="303" t="str">
        <f t="shared" si="61"/>
        <v/>
      </c>
      <c r="AG622" s="388"/>
      <c r="AH622" s="303" t="str">
        <f t="shared" si="62"/>
        <v/>
      </c>
      <c r="AI622" s="61" t="str">
        <f t="shared" si="63"/>
        <v/>
      </c>
      <c r="AJ622" s="63" t="str">
        <f>IFERROR(IF(AND(AD621="Probabilidad",AD622="Probabilidad"),(AJ621-(+AJ621*AI622)),IF(AND(AD621="Impacto",AD622="Probabilidad"),(AJ620-(+AJ620*AI622)),IF(AD622="Impacto",AJ621,""))),"")</f>
        <v/>
      </c>
      <c r="AK622" s="63" t="str">
        <f>IFERROR(IF(AND(AD621="Impacto",AD622="Impacto"),(AK621-(+AK621*AI622)),IF(AND(AD621="Probabilidad",AD622="Impacto"),(AK620-(+AK620*AI622)),IF(AD622="Probabilidad",AK621,""))),"")</f>
        <v/>
      </c>
      <c r="AL622" s="20"/>
      <c r="AM622" s="20"/>
      <c r="AN622" s="20"/>
      <c r="AO622" s="953"/>
      <c r="AP622" s="953"/>
      <c r="AQ622" s="969"/>
      <c r="AR622" s="953"/>
      <c r="AS622" s="953"/>
      <c r="AT622" s="969"/>
      <c r="AU622" s="969"/>
      <c r="AV622" s="969"/>
      <c r="AW622" s="847"/>
      <c r="AX622" s="960"/>
      <c r="AY622" s="960"/>
      <c r="AZ622" s="960"/>
      <c r="BA622" s="960"/>
      <c r="BB622" s="1047"/>
      <c r="BC622" s="960"/>
      <c r="BD622" s="960"/>
      <c r="BE622" s="960"/>
      <c r="BF622" s="960"/>
      <c r="BG622" s="960"/>
      <c r="BH622" s="1021"/>
      <c r="BI622" s="1021"/>
      <c r="BJ622" s="960"/>
      <c r="BK622" s="960"/>
      <c r="BL622" s="1042"/>
    </row>
    <row r="623" spans="1:64" ht="105.75" customHeight="1" thickBot="1" x14ac:dyDescent="0.3">
      <c r="A623" s="1056"/>
      <c r="B623" s="1168"/>
      <c r="C623" s="1062"/>
      <c r="D623" s="1012" t="s">
        <v>840</v>
      </c>
      <c r="E623" s="945" t="s">
        <v>129</v>
      </c>
      <c r="F623" s="1015">
        <v>13</v>
      </c>
      <c r="G623" s="851" t="s">
        <v>1302</v>
      </c>
      <c r="H623" s="802" t="s">
        <v>100</v>
      </c>
      <c r="I623" s="1043" t="s">
        <v>1319</v>
      </c>
      <c r="J623" s="436" t="s">
        <v>16</v>
      </c>
      <c r="K623" s="1001" t="str">
        <f>CONCATENATE(" *",[30]Árbol_G!C760," *",[30]Árbol_G!E760," *",[30]Árbol_G!G760)</f>
        <v xml:space="preserve"> * * *</v>
      </c>
      <c r="L623" s="851" t="s">
        <v>1303</v>
      </c>
      <c r="M623" s="851" t="s">
        <v>1304</v>
      </c>
      <c r="N623" s="804"/>
      <c r="O623" s="970"/>
      <c r="P623" s="802" t="s">
        <v>71</v>
      </c>
      <c r="Q623" s="954">
        <f>IF(P623="Muy Alta",100%,IF(P623="Alta",80%,IF(P623="Media",60%,IF(P623="Baja",40%,IF(P623="Muy Baja",20%,"")))))</f>
        <v>0.4</v>
      </c>
      <c r="R623" s="802" t="s">
        <v>74</v>
      </c>
      <c r="S623" s="954">
        <f>IF(R623="Catastrófico",100%,IF(R623="Mayor",80%,IF(R623="Moderado",60%,IF(R623="Menor",40%,IF(R623="Leve",20%,"")))))</f>
        <v>0.2</v>
      </c>
      <c r="T623" s="802" t="s">
        <v>74</v>
      </c>
      <c r="U623" s="954">
        <f>IF(T623="Catastrófico",100%,IF(T623="Mayor",80%,IF(T623="Moderado",60%,IF(T623="Menor",40%,IF(T623="Leve",20%,"")))))</f>
        <v>0.2</v>
      </c>
      <c r="V623" s="957" t="str">
        <f>IF(W623=100%,"Catastrófico",IF(W623=80%,"Mayor",IF(W623=60%,"Moderado",IF(W623=40%,"Menor",IF(W623=20%,"Leve","")))))</f>
        <v>Leve</v>
      </c>
      <c r="W623" s="954">
        <f>IF(AND(S623="",U623=""),"",MAX(S623,U623))</f>
        <v>0.2</v>
      </c>
      <c r="X623" s="954" t="str">
        <f>CONCATENATE(P623,V623)</f>
        <v>BajaLeve</v>
      </c>
      <c r="Y623" s="967" t="str">
        <f>IF(X623="Muy AltaLeve","Alto",IF(X623="Muy AltaMenor","Alto",IF(X623="Muy AltaModerado","Alto",IF(X623="Muy AltaMayor","Alto",IF(X623="Muy AltaCatastrófico","Extremo",IF(X623="AltaLeve","Moderado",IF(X623="AltaMenor","Moderado",IF(X623="AltaModerado","Alto",IF(X623="AltaMayor","Alto",IF(X623="AltaCatastrófico","Extremo",IF(X623="MediaLeve","Moderado",IF(X623="MediaMenor","Moderado",IF(X623="MediaModerado","Moderado",IF(X623="MediaMayor","Alto",IF(X623="MediaCatastrófico","Extremo",IF(X623="BajaLeve","Bajo",IF(X623="BajaMenor","Moderado",IF(X623="BajaModerado","Moderado",IF(X623="BajaMayor","Alto",IF(X623="BajaCatastrófico","Extremo",IF(X623="Muy BajaLeve","Bajo",IF(X623="Muy BajaMenor","Bajo",IF(X623="Muy BajaModerado","Moderado",IF(X623="Muy BajaMayor","Alto",IF(X623="Muy BajaCatastrófico","Extremo","")))))))))))))))))))))))))</f>
        <v>Bajo</v>
      </c>
      <c r="Z623" s="58">
        <v>1</v>
      </c>
      <c r="AA623" s="62" t="s">
        <v>868</v>
      </c>
      <c r="AB623" s="381" t="s">
        <v>165</v>
      </c>
      <c r="AC623" s="385" t="s">
        <v>869</v>
      </c>
      <c r="AD623" s="382" t="str">
        <f t="shared" si="60"/>
        <v>Probabilidad</v>
      </c>
      <c r="AE623" s="381" t="s">
        <v>75</v>
      </c>
      <c r="AF623" s="301">
        <f t="shared" si="61"/>
        <v>0.15</v>
      </c>
      <c r="AG623" s="381" t="s">
        <v>77</v>
      </c>
      <c r="AH623" s="301">
        <f t="shared" si="62"/>
        <v>0.15</v>
      </c>
      <c r="AI623" s="300">
        <f t="shared" si="63"/>
        <v>0.3</v>
      </c>
      <c r="AJ623" s="59">
        <f>IFERROR(IF(AD623="Probabilidad",(Q623-(+Q623*AI623)),IF(AD623="Impacto",Q623,"")),"")</f>
        <v>0.28000000000000003</v>
      </c>
      <c r="AK623" s="59">
        <f>IFERROR(IF(AD623="Impacto",(W623-(+W623*AI623)),IF(AD623="Probabilidad",W623,"")),"")</f>
        <v>0.2</v>
      </c>
      <c r="AL623" s="10" t="s">
        <v>66</v>
      </c>
      <c r="AM623" s="19" t="s">
        <v>67</v>
      </c>
      <c r="AN623" s="19" t="s">
        <v>80</v>
      </c>
      <c r="AO623" s="951">
        <f>Q623</f>
        <v>0.4</v>
      </c>
      <c r="AP623" s="951">
        <f>IF(AJ623="","",MIN(AJ623:AJ628))</f>
        <v>0.16800000000000001</v>
      </c>
      <c r="AQ623" s="967" t="str">
        <f>IFERROR(IF(AP623="","",IF(AP623&lt;=0.2,"Muy Baja",IF(AP623&lt;=0.4,"Baja",IF(AP623&lt;=0.6,"Media",IF(AP623&lt;=0.8,"Alta","Muy Alta"))))),"")</f>
        <v>Muy Baja</v>
      </c>
      <c r="AR623" s="951">
        <f>W623</f>
        <v>0.2</v>
      </c>
      <c r="AS623" s="951">
        <f>IF(AK623="","",MIN(AK623:AK628))</f>
        <v>0.2</v>
      </c>
      <c r="AT623" s="967" t="str">
        <f>IFERROR(IF(AS623="","",IF(AS623&lt;=0.2,"Leve",IF(AS623&lt;=0.4,"Menor",IF(AS623&lt;=0.6,"Moderado",IF(AS623&lt;=0.8,"Mayor","Catastrófico"))))),"")</f>
        <v>Leve</v>
      </c>
      <c r="AU623" s="967" t="str">
        <f>Y623</f>
        <v>Bajo</v>
      </c>
      <c r="AV623" s="967" t="str">
        <f>IFERROR(IF(OR(AND(AQ623="Muy Baja",AT623="Leve"),AND(AQ623="Muy Baja",AT623="Menor"),AND(AQ623="Baja",AT623="Leve")),"Bajo",IF(OR(AND(AQ623="Muy baja",AT623="Moderado"),AND(AQ623="Baja",AT623="Menor"),AND(AQ623="Baja",AT623="Moderado"),AND(AQ623="Media",AT623="Leve"),AND(AQ623="Media",AT623="Menor"),AND(AQ623="Media",AT623="Moderado"),AND(AQ623="Alta",AT623="Leve"),AND(AQ623="Alta",AT623="Menor")),"Moderado",IF(OR(AND(AQ623="Muy Baja",AT623="Mayor"),AND(AQ623="Baja",AT623="Mayor"),AND(AQ623="Media",AT623="Mayor"),AND(AQ623="Alta",AT623="Moderado"),AND(AQ623="Alta",AT623="Mayor"),AND(AQ623="Muy Alta",AT623="Leve"),AND(AQ623="Muy Alta",AT623="Menor"),AND(AQ623="Muy Alta",AT623="Moderado"),AND(AQ623="Muy Alta",AT623="Mayor")),"Alto",IF(OR(AND(AQ623="Muy Baja",AT623="Catastrófico"),AND(AQ623="Baja",AT623="Catastrófico"),AND(AQ623="Media",AT623="Catastrófico"),AND(AQ623="Alta",AT623="Catastrófico"),AND(AQ623="Muy Alta",AT623="Catastrófico")),"Extremo","")))),"")</f>
        <v>Bajo</v>
      </c>
      <c r="AW623" s="802" t="s">
        <v>82</v>
      </c>
      <c r="AX623" s="851"/>
      <c r="AY623" s="851"/>
      <c r="AZ623" s="851"/>
      <c r="BA623" s="851"/>
      <c r="BB623" s="1037"/>
      <c r="BC623" s="851"/>
      <c r="BD623" s="851"/>
      <c r="BE623" s="851"/>
      <c r="BF623" s="851"/>
      <c r="BG623" s="851"/>
      <c r="BH623" s="1019"/>
      <c r="BI623" s="1019"/>
      <c r="BJ623" s="851"/>
      <c r="BK623" s="851"/>
      <c r="BL623" s="1048"/>
    </row>
    <row r="624" spans="1:64" ht="90" x14ac:dyDescent="0.25">
      <c r="A624" s="1056"/>
      <c r="B624" s="1168"/>
      <c r="C624" s="1062"/>
      <c r="D624" s="1013"/>
      <c r="E624" s="946"/>
      <c r="F624" s="1016"/>
      <c r="G624" s="852"/>
      <c r="H624" s="803"/>
      <c r="I624" s="1044"/>
      <c r="J624" s="438"/>
      <c r="K624" s="1002"/>
      <c r="L624" s="852"/>
      <c r="M624" s="852"/>
      <c r="N624" s="805"/>
      <c r="O624" s="971"/>
      <c r="P624" s="803"/>
      <c r="Q624" s="955"/>
      <c r="R624" s="803"/>
      <c r="S624" s="955"/>
      <c r="T624" s="803"/>
      <c r="U624" s="955"/>
      <c r="V624" s="958"/>
      <c r="W624" s="955"/>
      <c r="X624" s="955"/>
      <c r="Y624" s="968"/>
      <c r="Z624" s="68">
        <v>2</v>
      </c>
      <c r="AA624" s="385" t="s">
        <v>1305</v>
      </c>
      <c r="AB624" s="383" t="s">
        <v>170</v>
      </c>
      <c r="AC624" s="385" t="s">
        <v>869</v>
      </c>
      <c r="AD624" s="384" t="str">
        <f t="shared" si="60"/>
        <v>Probabilidad</v>
      </c>
      <c r="AE624" s="383" t="s">
        <v>64</v>
      </c>
      <c r="AF624" s="302">
        <f t="shared" si="61"/>
        <v>0.25</v>
      </c>
      <c r="AG624" s="381" t="s">
        <v>77</v>
      </c>
      <c r="AH624" s="302">
        <f t="shared" si="62"/>
        <v>0.15</v>
      </c>
      <c r="AI624" s="315">
        <f t="shared" si="63"/>
        <v>0.4</v>
      </c>
      <c r="AJ624" s="69">
        <f>IFERROR(IF(AND(AD623="Probabilidad",AD624="Probabilidad"),(AJ623-(+AJ623*AI624)),IF(AD624="Probabilidad",(Q623-(+Q623*AI624)),IF(AD624="Impacto",AJ623,""))),"")</f>
        <v>0.16800000000000001</v>
      </c>
      <c r="AK624" s="69">
        <f>IFERROR(IF(AND(AD623="Impacto",AD624="Impacto"),(AK623-(+AK623*AI624)),IF(AD624="Impacto",(W623-(W623*AI624)),IF(AD624="Probabilidad",AK623,""))),"")</f>
        <v>0.2</v>
      </c>
      <c r="AL624" s="10" t="s">
        <v>66</v>
      </c>
      <c r="AM624" s="19" t="s">
        <v>67</v>
      </c>
      <c r="AN624" s="19" t="s">
        <v>80</v>
      </c>
      <c r="AO624" s="952"/>
      <c r="AP624" s="952"/>
      <c r="AQ624" s="968"/>
      <c r="AR624" s="952"/>
      <c r="AS624" s="952"/>
      <c r="AT624" s="968"/>
      <c r="AU624" s="968"/>
      <c r="AV624" s="968"/>
      <c r="AW624" s="803"/>
      <c r="AX624" s="852"/>
      <c r="AY624" s="852"/>
      <c r="AZ624" s="852"/>
      <c r="BA624" s="852"/>
      <c r="BB624" s="1046"/>
      <c r="BC624" s="852"/>
      <c r="BD624" s="852"/>
      <c r="BE624" s="852"/>
      <c r="BF624" s="852"/>
      <c r="BG624" s="852"/>
      <c r="BH624" s="1020"/>
      <c r="BI624" s="1020"/>
      <c r="BJ624" s="852"/>
      <c r="BK624" s="852"/>
      <c r="BL624" s="1041"/>
    </row>
    <row r="625" spans="1:64" x14ac:dyDescent="0.25">
      <c r="A625" s="1056"/>
      <c r="B625" s="1168"/>
      <c r="C625" s="1062"/>
      <c r="D625" s="1013"/>
      <c r="E625" s="946"/>
      <c r="F625" s="1016"/>
      <c r="G625" s="852"/>
      <c r="H625" s="803"/>
      <c r="I625" s="1044"/>
      <c r="J625" s="438"/>
      <c r="K625" s="1002"/>
      <c r="L625" s="852"/>
      <c r="M625" s="852"/>
      <c r="N625" s="805"/>
      <c r="O625" s="971"/>
      <c r="P625" s="803"/>
      <c r="Q625" s="955"/>
      <c r="R625" s="803"/>
      <c r="S625" s="955"/>
      <c r="T625" s="803"/>
      <c r="U625" s="955"/>
      <c r="V625" s="958"/>
      <c r="W625" s="955"/>
      <c r="X625" s="955"/>
      <c r="Y625" s="968"/>
      <c r="Z625" s="68">
        <v>3</v>
      </c>
      <c r="AA625" s="385"/>
      <c r="AB625" s="383"/>
      <c r="AC625" s="385"/>
      <c r="AD625" s="384" t="str">
        <f t="shared" si="60"/>
        <v/>
      </c>
      <c r="AE625" s="383"/>
      <c r="AF625" s="302" t="str">
        <f t="shared" si="61"/>
        <v/>
      </c>
      <c r="AG625" s="383"/>
      <c r="AH625" s="302" t="str">
        <f t="shared" si="62"/>
        <v/>
      </c>
      <c r="AI625" s="315" t="str">
        <f t="shared" si="63"/>
        <v/>
      </c>
      <c r="AJ625" s="69" t="str">
        <f>IFERROR(IF(AND(AD624="Probabilidad",AD625="Probabilidad"),(AJ624-(+AJ624*AI625)),IF(AND(AD624="Impacto",AD625="Probabilidad"),(AJ623-(+AJ623*AI625)),IF(AD625="Impacto",AJ624,""))),"")</f>
        <v/>
      </c>
      <c r="AK625" s="69" t="str">
        <f>IFERROR(IF(AND(AD624="Impacto",AD625="Impacto"),(AK624-(+AK624*AI625)),IF(AND(AD624="Probabilidad",AD625="Impacto"),(AK623-(+AK623*AI625)),IF(AD625="Probabilidad",AK624,""))),"")</f>
        <v/>
      </c>
      <c r="AL625" s="19"/>
      <c r="AM625" s="19"/>
      <c r="AN625" s="19"/>
      <c r="AO625" s="952"/>
      <c r="AP625" s="952"/>
      <c r="AQ625" s="968"/>
      <c r="AR625" s="952"/>
      <c r="AS625" s="952"/>
      <c r="AT625" s="968"/>
      <c r="AU625" s="968"/>
      <c r="AV625" s="968"/>
      <c r="AW625" s="803"/>
      <c r="AX625" s="852"/>
      <c r="AY625" s="852"/>
      <c r="AZ625" s="852"/>
      <c r="BA625" s="852"/>
      <c r="BB625" s="1046"/>
      <c r="BC625" s="852"/>
      <c r="BD625" s="852"/>
      <c r="BE625" s="852"/>
      <c r="BF625" s="852"/>
      <c r="BG625" s="852"/>
      <c r="BH625" s="1020"/>
      <c r="BI625" s="1020"/>
      <c r="BJ625" s="852"/>
      <c r="BK625" s="852"/>
      <c r="BL625" s="1041"/>
    </row>
    <row r="626" spans="1:64" x14ac:dyDescent="0.25">
      <c r="A626" s="1056"/>
      <c r="B626" s="1168"/>
      <c r="C626" s="1062"/>
      <c r="D626" s="1013"/>
      <c r="E626" s="946"/>
      <c r="F626" s="1016"/>
      <c r="G626" s="852"/>
      <c r="H626" s="803"/>
      <c r="I626" s="1044"/>
      <c r="J626" s="438"/>
      <c r="K626" s="1002"/>
      <c r="L626" s="852"/>
      <c r="M626" s="852"/>
      <c r="N626" s="805"/>
      <c r="O626" s="971"/>
      <c r="P626" s="803"/>
      <c r="Q626" s="955"/>
      <c r="R626" s="803"/>
      <c r="S626" s="955"/>
      <c r="T626" s="803"/>
      <c r="U626" s="955"/>
      <c r="V626" s="958"/>
      <c r="W626" s="955"/>
      <c r="X626" s="955"/>
      <c r="Y626" s="968"/>
      <c r="Z626" s="68">
        <v>4</v>
      </c>
      <c r="AA626" s="385"/>
      <c r="AB626" s="383"/>
      <c r="AC626" s="385"/>
      <c r="AD626" s="384" t="str">
        <f t="shared" si="60"/>
        <v/>
      </c>
      <c r="AE626" s="383"/>
      <c r="AF626" s="302" t="str">
        <f t="shared" si="61"/>
        <v/>
      </c>
      <c r="AG626" s="383"/>
      <c r="AH626" s="302" t="str">
        <f t="shared" si="62"/>
        <v/>
      </c>
      <c r="AI626" s="315" t="str">
        <f t="shared" si="63"/>
        <v/>
      </c>
      <c r="AJ626" s="69" t="str">
        <f>IFERROR(IF(AND(AD625="Probabilidad",AD626="Probabilidad"),(AJ625-(+AJ625*AI626)),IF(AND(AD625="Impacto",AD626="Probabilidad"),(AJ624-(+AJ624*AI626)),IF(AD626="Impacto",AJ625,""))),"")</f>
        <v/>
      </c>
      <c r="AK626" s="69" t="str">
        <f>IFERROR(IF(AND(AD625="Impacto",AD626="Impacto"),(AK625-(+AK625*AI626)),IF(AND(AD625="Probabilidad",AD626="Impacto"),(AK624-(+AK624*AI626)),IF(AD626="Probabilidad",AK625,""))),"")</f>
        <v/>
      </c>
      <c r="AL626" s="19"/>
      <c r="AM626" s="19"/>
      <c r="AN626" s="19"/>
      <c r="AO626" s="952"/>
      <c r="AP626" s="952"/>
      <c r="AQ626" s="968"/>
      <c r="AR626" s="952"/>
      <c r="AS626" s="952"/>
      <c r="AT626" s="968"/>
      <c r="AU626" s="968"/>
      <c r="AV626" s="968"/>
      <c r="AW626" s="803"/>
      <c r="AX626" s="852"/>
      <c r="AY626" s="852"/>
      <c r="AZ626" s="852"/>
      <c r="BA626" s="852"/>
      <c r="BB626" s="1046"/>
      <c r="BC626" s="852"/>
      <c r="BD626" s="852"/>
      <c r="BE626" s="852"/>
      <c r="BF626" s="852"/>
      <c r="BG626" s="852"/>
      <c r="BH626" s="1020"/>
      <c r="BI626" s="1020"/>
      <c r="BJ626" s="852"/>
      <c r="BK626" s="852"/>
      <c r="BL626" s="1041"/>
    </row>
    <row r="627" spans="1:64" x14ac:dyDescent="0.25">
      <c r="A627" s="1056"/>
      <c r="B627" s="1168"/>
      <c r="C627" s="1062"/>
      <c r="D627" s="1013"/>
      <c r="E627" s="946"/>
      <c r="F627" s="1016"/>
      <c r="G627" s="852"/>
      <c r="H627" s="803"/>
      <c r="I627" s="1044"/>
      <c r="J627" s="438"/>
      <c r="K627" s="1002"/>
      <c r="L627" s="852"/>
      <c r="M627" s="852"/>
      <c r="N627" s="805"/>
      <c r="O627" s="971"/>
      <c r="P627" s="803"/>
      <c r="Q627" s="955"/>
      <c r="R627" s="803"/>
      <c r="S627" s="955"/>
      <c r="T627" s="803"/>
      <c r="U627" s="955"/>
      <c r="V627" s="958"/>
      <c r="W627" s="955"/>
      <c r="X627" s="955"/>
      <c r="Y627" s="968"/>
      <c r="Z627" s="68">
        <v>5</v>
      </c>
      <c r="AA627" s="385"/>
      <c r="AB627" s="383"/>
      <c r="AC627" s="385"/>
      <c r="AD627" s="384" t="str">
        <f t="shared" si="60"/>
        <v/>
      </c>
      <c r="AE627" s="383"/>
      <c r="AF627" s="302" t="str">
        <f t="shared" si="61"/>
        <v/>
      </c>
      <c r="AG627" s="383"/>
      <c r="AH627" s="302" t="str">
        <f t="shared" si="62"/>
        <v/>
      </c>
      <c r="AI627" s="315" t="str">
        <f t="shared" si="63"/>
        <v/>
      </c>
      <c r="AJ627" s="69" t="str">
        <f>IFERROR(IF(AND(AD626="Probabilidad",AD627="Probabilidad"),(AJ626-(+AJ626*AI627)),IF(AND(AD626="Impacto",AD627="Probabilidad"),(AJ625-(+AJ625*AI627)),IF(AD627="Impacto",AJ626,""))),"")</f>
        <v/>
      </c>
      <c r="AK627" s="69" t="str">
        <f>IFERROR(IF(AND(AD626="Impacto",AD627="Impacto"),(AK626-(+AK626*AI627)),IF(AND(AD626="Probabilidad",AD627="Impacto"),(AK625-(+AK625*AI627)),IF(AD627="Probabilidad",AK626,""))),"")</f>
        <v/>
      </c>
      <c r="AL627" s="19"/>
      <c r="AM627" s="19"/>
      <c r="AN627" s="19"/>
      <c r="AO627" s="952"/>
      <c r="AP627" s="952"/>
      <c r="AQ627" s="968"/>
      <c r="AR627" s="952"/>
      <c r="AS627" s="952"/>
      <c r="AT627" s="968"/>
      <c r="AU627" s="968"/>
      <c r="AV627" s="968"/>
      <c r="AW627" s="803"/>
      <c r="AX627" s="852"/>
      <c r="AY627" s="852"/>
      <c r="AZ627" s="852"/>
      <c r="BA627" s="852"/>
      <c r="BB627" s="1046"/>
      <c r="BC627" s="852"/>
      <c r="BD627" s="852"/>
      <c r="BE627" s="852"/>
      <c r="BF627" s="852"/>
      <c r="BG627" s="852"/>
      <c r="BH627" s="1020"/>
      <c r="BI627" s="1020"/>
      <c r="BJ627" s="852"/>
      <c r="BK627" s="852"/>
      <c r="BL627" s="1041"/>
    </row>
    <row r="628" spans="1:64" ht="15.75" thickBot="1" x14ac:dyDescent="0.3">
      <c r="A628" s="1056"/>
      <c r="B628" s="1168"/>
      <c r="C628" s="1062"/>
      <c r="D628" s="1014"/>
      <c r="E628" s="947"/>
      <c r="F628" s="1017"/>
      <c r="G628" s="960"/>
      <c r="H628" s="847"/>
      <c r="I628" s="1045"/>
      <c r="J628" s="439"/>
      <c r="K628" s="1003"/>
      <c r="L628" s="960"/>
      <c r="M628" s="960"/>
      <c r="N628" s="806"/>
      <c r="O628" s="972"/>
      <c r="P628" s="847"/>
      <c r="Q628" s="956"/>
      <c r="R628" s="847"/>
      <c r="S628" s="956"/>
      <c r="T628" s="847"/>
      <c r="U628" s="956"/>
      <c r="V628" s="959"/>
      <c r="W628" s="956"/>
      <c r="X628" s="956"/>
      <c r="Y628" s="969"/>
      <c r="Z628" s="60">
        <v>6</v>
      </c>
      <c r="AA628" s="387"/>
      <c r="AB628" s="388"/>
      <c r="AC628" s="387"/>
      <c r="AD628" s="391" t="str">
        <f t="shared" si="60"/>
        <v/>
      </c>
      <c r="AE628" s="388"/>
      <c r="AF628" s="303" t="str">
        <f t="shared" si="61"/>
        <v/>
      </c>
      <c r="AG628" s="388"/>
      <c r="AH628" s="303" t="str">
        <f t="shared" si="62"/>
        <v/>
      </c>
      <c r="AI628" s="61" t="str">
        <f t="shared" si="63"/>
        <v/>
      </c>
      <c r="AJ628" s="63" t="str">
        <f>IFERROR(IF(AND(AD627="Probabilidad",AD628="Probabilidad"),(AJ627-(+AJ627*AI628)),IF(AND(AD627="Impacto",AD628="Probabilidad"),(AJ626-(+AJ626*AI628)),IF(AD628="Impacto",AJ627,""))),"")</f>
        <v/>
      </c>
      <c r="AK628" s="63" t="str">
        <f>IFERROR(IF(AND(AD627="Impacto",AD628="Impacto"),(AK627-(+AK627*AI628)),IF(AND(AD627="Probabilidad",AD628="Impacto"),(AK626-(+AK626*AI628)),IF(AD628="Probabilidad",AK627,""))),"")</f>
        <v/>
      </c>
      <c r="AL628" s="20"/>
      <c r="AM628" s="20"/>
      <c r="AN628" s="20"/>
      <c r="AO628" s="953"/>
      <c r="AP628" s="953"/>
      <c r="AQ628" s="969"/>
      <c r="AR628" s="953"/>
      <c r="AS628" s="953"/>
      <c r="AT628" s="969"/>
      <c r="AU628" s="969"/>
      <c r="AV628" s="969"/>
      <c r="AW628" s="847"/>
      <c r="AX628" s="960"/>
      <c r="AY628" s="960"/>
      <c r="AZ628" s="960"/>
      <c r="BA628" s="960"/>
      <c r="BB628" s="1047"/>
      <c r="BC628" s="960"/>
      <c r="BD628" s="960"/>
      <c r="BE628" s="960"/>
      <c r="BF628" s="960"/>
      <c r="BG628" s="960"/>
      <c r="BH628" s="1021"/>
      <c r="BI628" s="1021"/>
      <c r="BJ628" s="960"/>
      <c r="BK628" s="960"/>
      <c r="BL628" s="1042"/>
    </row>
    <row r="629" spans="1:64" ht="120.75" customHeight="1" thickBot="1" x14ac:dyDescent="0.3">
      <c r="A629" s="1056"/>
      <c r="B629" s="1168"/>
      <c r="C629" s="1062"/>
      <c r="D629" s="1012" t="s">
        <v>840</v>
      </c>
      <c r="E629" s="945" t="s">
        <v>129</v>
      </c>
      <c r="F629" s="1015">
        <v>14</v>
      </c>
      <c r="G629" s="851" t="s">
        <v>1302</v>
      </c>
      <c r="H629" s="802" t="s">
        <v>99</v>
      </c>
      <c r="I629" s="1043" t="s">
        <v>1320</v>
      </c>
      <c r="J629" s="436" t="s">
        <v>16</v>
      </c>
      <c r="K629" s="1001" t="str">
        <f>CONCATENATE(" *",[30]Árbol_G!C777," *",[30]Árbol_G!E777," *",[30]Árbol_G!G777)</f>
        <v xml:space="preserve"> * * *</v>
      </c>
      <c r="L629" s="851" t="s">
        <v>1299</v>
      </c>
      <c r="M629" s="851" t="s">
        <v>1306</v>
      </c>
      <c r="N629" s="804"/>
      <c r="O629" s="970"/>
      <c r="P629" s="802" t="s">
        <v>70</v>
      </c>
      <c r="Q629" s="954">
        <f>IF(P629="Muy Alta",100%,IF(P629="Alta",80%,IF(P629="Media",60%,IF(P629="Baja",40%,IF(P629="Muy Baja",20%,"")))))</f>
        <v>0.2</v>
      </c>
      <c r="R629" s="802" t="s">
        <v>74</v>
      </c>
      <c r="S629" s="954">
        <f>IF(R629="Catastrófico",100%,IF(R629="Mayor",80%,IF(R629="Moderado",60%,IF(R629="Menor",40%,IF(R629="Leve",20%,"")))))</f>
        <v>0.2</v>
      </c>
      <c r="T629" s="802" t="s">
        <v>74</v>
      </c>
      <c r="U629" s="954">
        <f>IF(T629="Catastrófico",100%,IF(T629="Mayor",80%,IF(T629="Moderado",60%,IF(T629="Menor",40%,IF(T629="Leve",20%,"")))))</f>
        <v>0.2</v>
      </c>
      <c r="V629" s="957" t="str">
        <f>IF(W629=100%,"Catastrófico",IF(W629=80%,"Mayor",IF(W629=60%,"Moderado",IF(W629=40%,"Menor",IF(W629=20%,"Leve","")))))</f>
        <v>Leve</v>
      </c>
      <c r="W629" s="954">
        <f>IF(AND(S629="",U629=""),"",MAX(S629,U629))</f>
        <v>0.2</v>
      </c>
      <c r="X629" s="954" t="str">
        <f>CONCATENATE(P629,V629)</f>
        <v>Muy BajaLeve</v>
      </c>
      <c r="Y629" s="967" t="str">
        <f>IF(X629="Muy AltaLeve","Alto",IF(X629="Muy AltaMenor","Alto",IF(X629="Muy AltaModerado","Alto",IF(X629="Muy AltaMayor","Alto",IF(X629="Muy AltaCatastrófico","Extremo",IF(X629="AltaLeve","Moderado",IF(X629="AltaMenor","Moderado",IF(X629="AltaModerado","Alto",IF(X629="AltaMayor","Alto",IF(X629="AltaCatastrófico","Extremo",IF(X629="MediaLeve","Moderado",IF(X629="MediaMenor","Moderado",IF(X629="MediaModerado","Moderado",IF(X629="MediaMayor","Alto",IF(X629="MediaCatastrófico","Extremo",IF(X629="BajaLeve","Bajo",IF(X629="BajaMenor","Moderado",IF(X629="BajaModerado","Moderado",IF(X629="BajaMayor","Alto",IF(X629="BajaCatastrófico","Extremo",IF(X629="Muy BajaLeve","Bajo",IF(X629="Muy BajaMenor","Bajo",IF(X629="Muy BajaModerado","Moderado",IF(X629="Muy BajaMayor","Alto",IF(X629="Muy BajaCatastrófico","Extremo","")))))))))))))))))))))))))</f>
        <v>Bajo</v>
      </c>
      <c r="Z629" s="58">
        <v>1</v>
      </c>
      <c r="AA629" s="62" t="s">
        <v>991</v>
      </c>
      <c r="AB629" s="381" t="s">
        <v>165</v>
      </c>
      <c r="AC629" s="385" t="s">
        <v>869</v>
      </c>
      <c r="AD629" s="382" t="str">
        <f t="shared" si="60"/>
        <v>Probabilidad</v>
      </c>
      <c r="AE629" s="381" t="s">
        <v>64</v>
      </c>
      <c r="AF629" s="301">
        <f t="shared" si="61"/>
        <v>0.25</v>
      </c>
      <c r="AG629" s="381" t="s">
        <v>77</v>
      </c>
      <c r="AH629" s="301">
        <f t="shared" si="62"/>
        <v>0.15</v>
      </c>
      <c r="AI629" s="300">
        <f t="shared" si="63"/>
        <v>0.4</v>
      </c>
      <c r="AJ629" s="59">
        <f>IFERROR(IF(AD629="Probabilidad",(Q629-(+Q629*AI629)),IF(AD629="Impacto",Q629,"")),"")</f>
        <v>0.12</v>
      </c>
      <c r="AK629" s="59">
        <f>IFERROR(IF(AD629="Impacto",(W629-(+W629*AI629)),IF(AD629="Probabilidad",W629,"")),"")</f>
        <v>0.2</v>
      </c>
      <c r="AL629" s="10" t="s">
        <v>66</v>
      </c>
      <c r="AM629" s="19" t="s">
        <v>67</v>
      </c>
      <c r="AN629" s="19" t="s">
        <v>80</v>
      </c>
      <c r="AO629" s="951">
        <f>Q629</f>
        <v>0.2</v>
      </c>
      <c r="AP629" s="951">
        <f>IF(AJ629="","",MIN(AJ629:AJ634))</f>
        <v>7.1999999999999995E-2</v>
      </c>
      <c r="AQ629" s="967" t="str">
        <f>IFERROR(IF(AP629="","",IF(AP629&lt;=0.2,"Muy Baja",IF(AP629&lt;=0.4,"Baja",IF(AP629&lt;=0.6,"Media",IF(AP629&lt;=0.8,"Alta","Muy Alta"))))),"")</f>
        <v>Muy Baja</v>
      </c>
      <c r="AR629" s="951">
        <f>W629</f>
        <v>0.2</v>
      </c>
      <c r="AS629" s="951">
        <f>IF(AK629="","",MIN(AK629:AK634))</f>
        <v>0.2</v>
      </c>
      <c r="AT629" s="967" t="str">
        <f>IFERROR(IF(AS629="","",IF(AS629&lt;=0.2,"Leve",IF(AS629&lt;=0.4,"Menor",IF(AS629&lt;=0.6,"Moderado",IF(AS629&lt;=0.8,"Mayor","Catastrófico"))))),"")</f>
        <v>Leve</v>
      </c>
      <c r="AU629" s="967" t="str">
        <f>Y629</f>
        <v>Bajo</v>
      </c>
      <c r="AV629" s="967" t="str">
        <f>IFERROR(IF(OR(AND(AQ629="Muy Baja",AT629="Leve"),AND(AQ629="Muy Baja",AT629="Menor"),AND(AQ629="Baja",AT629="Leve")),"Bajo",IF(OR(AND(AQ629="Muy baja",AT629="Moderado"),AND(AQ629="Baja",AT629="Menor"),AND(AQ629="Baja",AT629="Moderado"),AND(AQ629="Media",AT629="Leve"),AND(AQ629="Media",AT629="Menor"),AND(AQ629="Media",AT629="Moderado"),AND(AQ629="Alta",AT629="Leve"),AND(AQ629="Alta",AT629="Menor")),"Moderado",IF(OR(AND(AQ629="Muy Baja",AT629="Mayor"),AND(AQ629="Baja",AT629="Mayor"),AND(AQ629="Media",AT629="Mayor"),AND(AQ629="Alta",AT629="Moderado"),AND(AQ629="Alta",AT629="Mayor"),AND(AQ629="Muy Alta",AT629="Leve"),AND(AQ629="Muy Alta",AT629="Menor"),AND(AQ629="Muy Alta",AT629="Moderado"),AND(AQ629="Muy Alta",AT629="Mayor")),"Alto",IF(OR(AND(AQ629="Muy Baja",AT629="Catastrófico"),AND(AQ629="Baja",AT629="Catastrófico"),AND(AQ629="Media",AT629="Catastrófico"),AND(AQ629="Alta",AT629="Catastrófico"),AND(AQ629="Muy Alta",AT629="Catastrófico")),"Extremo","")))),"")</f>
        <v>Bajo</v>
      </c>
      <c r="AW629" s="802" t="s">
        <v>82</v>
      </c>
      <c r="AX629" s="851"/>
      <c r="AY629" s="851"/>
      <c r="AZ629" s="851"/>
      <c r="BA629" s="851"/>
      <c r="BB629" s="1037"/>
      <c r="BC629" s="851"/>
      <c r="BD629" s="851"/>
      <c r="BE629" s="851"/>
      <c r="BF629" s="851"/>
      <c r="BG629" s="851"/>
      <c r="BH629" s="1019"/>
      <c r="BI629" s="1019"/>
      <c r="BJ629" s="851"/>
      <c r="BK629" s="851"/>
      <c r="BL629" s="1048"/>
    </row>
    <row r="630" spans="1:64" ht="70.5" x14ac:dyDescent="0.25">
      <c r="A630" s="1056"/>
      <c r="B630" s="1168"/>
      <c r="C630" s="1062"/>
      <c r="D630" s="1013"/>
      <c r="E630" s="946"/>
      <c r="F630" s="1016"/>
      <c r="G630" s="852"/>
      <c r="H630" s="803"/>
      <c r="I630" s="1044"/>
      <c r="J630" s="438"/>
      <c r="K630" s="1002"/>
      <c r="L630" s="852"/>
      <c r="M630" s="852"/>
      <c r="N630" s="805"/>
      <c r="O630" s="971"/>
      <c r="P630" s="803"/>
      <c r="Q630" s="955"/>
      <c r="R630" s="803"/>
      <c r="S630" s="955"/>
      <c r="T630" s="803"/>
      <c r="U630" s="955"/>
      <c r="V630" s="958"/>
      <c r="W630" s="955"/>
      <c r="X630" s="955"/>
      <c r="Y630" s="968"/>
      <c r="Z630" s="68">
        <v>2</v>
      </c>
      <c r="AA630" s="385" t="s">
        <v>873</v>
      </c>
      <c r="AB630" s="383" t="s">
        <v>170</v>
      </c>
      <c r="AC630" s="385" t="s">
        <v>993</v>
      </c>
      <c r="AD630" s="384" t="str">
        <f t="shared" si="60"/>
        <v>Probabilidad</v>
      </c>
      <c r="AE630" s="383" t="s">
        <v>64</v>
      </c>
      <c r="AF630" s="302">
        <f t="shared" si="61"/>
        <v>0.25</v>
      </c>
      <c r="AG630" s="381" t="s">
        <v>77</v>
      </c>
      <c r="AH630" s="302">
        <f t="shared" si="62"/>
        <v>0.15</v>
      </c>
      <c r="AI630" s="315">
        <f t="shared" si="63"/>
        <v>0.4</v>
      </c>
      <c r="AJ630" s="69">
        <f>IFERROR(IF(AND(AD629="Probabilidad",AD630="Probabilidad"),(AJ629-(+AJ629*AI630)),IF(AD630="Probabilidad",(Q629-(+Q629*AI630)),IF(AD630="Impacto",AJ629,""))),"")</f>
        <v>7.1999999999999995E-2</v>
      </c>
      <c r="AK630" s="69">
        <f>IFERROR(IF(AND(AD629="Impacto",AD630="Impacto"),(AK629-(+AK629*AI630)),IF(AD630="Impacto",(W629-(W629*AI630)),IF(AD630="Probabilidad",AK629,""))),"")</f>
        <v>0.2</v>
      </c>
      <c r="AL630" s="10" t="s">
        <v>66</v>
      </c>
      <c r="AM630" s="19" t="s">
        <v>67</v>
      </c>
      <c r="AN630" s="19" t="s">
        <v>80</v>
      </c>
      <c r="AO630" s="952"/>
      <c r="AP630" s="952"/>
      <c r="AQ630" s="968"/>
      <c r="AR630" s="952"/>
      <c r="AS630" s="952"/>
      <c r="AT630" s="968"/>
      <c r="AU630" s="968"/>
      <c r="AV630" s="968"/>
      <c r="AW630" s="803"/>
      <c r="AX630" s="852"/>
      <c r="AY630" s="852"/>
      <c r="AZ630" s="852"/>
      <c r="BA630" s="852"/>
      <c r="BB630" s="1046"/>
      <c r="BC630" s="852"/>
      <c r="BD630" s="852"/>
      <c r="BE630" s="852"/>
      <c r="BF630" s="852"/>
      <c r="BG630" s="852"/>
      <c r="BH630" s="1020"/>
      <c r="BI630" s="1020"/>
      <c r="BJ630" s="852"/>
      <c r="BK630" s="852"/>
      <c r="BL630" s="1041"/>
    </row>
    <row r="631" spans="1:64" x14ac:dyDescent="0.25">
      <c r="A631" s="1056"/>
      <c r="B631" s="1168"/>
      <c r="C631" s="1062"/>
      <c r="D631" s="1013"/>
      <c r="E631" s="946"/>
      <c r="F631" s="1016"/>
      <c r="G631" s="852"/>
      <c r="H631" s="803"/>
      <c r="I631" s="1044"/>
      <c r="J631" s="438"/>
      <c r="K631" s="1002"/>
      <c r="L631" s="852"/>
      <c r="M631" s="852"/>
      <c r="N631" s="805"/>
      <c r="O631" s="971"/>
      <c r="P631" s="803"/>
      <c r="Q631" s="955"/>
      <c r="R631" s="803"/>
      <c r="S631" s="955"/>
      <c r="T631" s="803"/>
      <c r="U631" s="955"/>
      <c r="V631" s="958"/>
      <c r="W631" s="955"/>
      <c r="X631" s="955"/>
      <c r="Y631" s="968"/>
      <c r="Z631" s="68">
        <v>3</v>
      </c>
      <c r="AA631" s="385"/>
      <c r="AB631" s="383"/>
      <c r="AC631" s="385"/>
      <c r="AD631" s="384" t="str">
        <f t="shared" si="60"/>
        <v/>
      </c>
      <c r="AE631" s="383"/>
      <c r="AF631" s="302" t="str">
        <f t="shared" si="61"/>
        <v/>
      </c>
      <c r="AG631" s="383"/>
      <c r="AH631" s="302" t="str">
        <f t="shared" si="62"/>
        <v/>
      </c>
      <c r="AI631" s="315" t="str">
        <f t="shared" si="63"/>
        <v/>
      </c>
      <c r="AJ631" s="69" t="str">
        <f>IFERROR(IF(AND(AD630="Probabilidad",AD631="Probabilidad"),(AJ630-(+AJ630*AI631)),IF(AND(AD630="Impacto",AD631="Probabilidad"),(AJ629-(+AJ629*AI631)),IF(AD631="Impacto",AJ630,""))),"")</f>
        <v/>
      </c>
      <c r="AK631" s="69" t="str">
        <f>IFERROR(IF(AND(AD630="Impacto",AD631="Impacto"),(AK630-(+AK630*AI631)),IF(AND(AD630="Probabilidad",AD631="Impacto"),(AK629-(+AK629*AI631)),IF(AD631="Probabilidad",AK630,""))),"")</f>
        <v/>
      </c>
      <c r="AL631" s="19"/>
      <c r="AM631" s="19"/>
      <c r="AN631" s="19"/>
      <c r="AO631" s="952"/>
      <c r="AP631" s="952"/>
      <c r="AQ631" s="968"/>
      <c r="AR631" s="952"/>
      <c r="AS631" s="952"/>
      <c r="AT631" s="968"/>
      <c r="AU631" s="968"/>
      <c r="AV631" s="968"/>
      <c r="AW631" s="803"/>
      <c r="AX631" s="852"/>
      <c r="AY631" s="852"/>
      <c r="AZ631" s="852"/>
      <c r="BA631" s="852"/>
      <c r="BB631" s="1046"/>
      <c r="BC631" s="852"/>
      <c r="BD631" s="852"/>
      <c r="BE631" s="852"/>
      <c r="BF631" s="852"/>
      <c r="BG631" s="852"/>
      <c r="BH631" s="1020"/>
      <c r="BI631" s="1020"/>
      <c r="BJ631" s="852"/>
      <c r="BK631" s="852"/>
      <c r="BL631" s="1041"/>
    </row>
    <row r="632" spans="1:64" x14ac:dyDescent="0.25">
      <c r="A632" s="1056"/>
      <c r="B632" s="1168"/>
      <c r="C632" s="1062"/>
      <c r="D632" s="1013"/>
      <c r="E632" s="946"/>
      <c r="F632" s="1016"/>
      <c r="G632" s="852"/>
      <c r="H632" s="803"/>
      <c r="I632" s="1044"/>
      <c r="J632" s="438"/>
      <c r="K632" s="1002"/>
      <c r="L632" s="852"/>
      <c r="M632" s="852"/>
      <c r="N632" s="805"/>
      <c r="O632" s="971"/>
      <c r="P632" s="803"/>
      <c r="Q632" s="955"/>
      <c r="R632" s="803"/>
      <c r="S632" s="955"/>
      <c r="T632" s="803"/>
      <c r="U632" s="955"/>
      <c r="V632" s="958"/>
      <c r="W632" s="955"/>
      <c r="X632" s="955"/>
      <c r="Y632" s="968"/>
      <c r="Z632" s="68">
        <v>4</v>
      </c>
      <c r="AA632" s="385"/>
      <c r="AB632" s="383"/>
      <c r="AC632" s="385"/>
      <c r="AD632" s="384" t="str">
        <f t="shared" si="60"/>
        <v/>
      </c>
      <c r="AE632" s="383"/>
      <c r="AF632" s="302" t="str">
        <f t="shared" si="61"/>
        <v/>
      </c>
      <c r="AG632" s="383"/>
      <c r="AH632" s="302" t="str">
        <f t="shared" si="62"/>
        <v/>
      </c>
      <c r="AI632" s="315" t="str">
        <f t="shared" si="63"/>
        <v/>
      </c>
      <c r="AJ632" s="69" t="str">
        <f>IFERROR(IF(AND(AD631="Probabilidad",AD632="Probabilidad"),(AJ631-(+AJ631*AI632)),IF(AND(AD631="Impacto",AD632="Probabilidad"),(AJ630-(+AJ630*AI632)),IF(AD632="Impacto",AJ631,""))),"")</f>
        <v/>
      </c>
      <c r="AK632" s="69" t="str">
        <f>IFERROR(IF(AND(AD631="Impacto",AD632="Impacto"),(AK631-(+AK631*AI632)),IF(AND(AD631="Probabilidad",AD632="Impacto"),(AK630-(+AK630*AI632)),IF(AD632="Probabilidad",AK631,""))),"")</f>
        <v/>
      </c>
      <c r="AL632" s="19"/>
      <c r="AM632" s="19"/>
      <c r="AN632" s="19"/>
      <c r="AO632" s="952"/>
      <c r="AP632" s="952"/>
      <c r="AQ632" s="968"/>
      <c r="AR632" s="952"/>
      <c r="AS632" s="952"/>
      <c r="AT632" s="968"/>
      <c r="AU632" s="968"/>
      <c r="AV632" s="968"/>
      <c r="AW632" s="803"/>
      <c r="AX632" s="852"/>
      <c r="AY632" s="852"/>
      <c r="AZ632" s="852"/>
      <c r="BA632" s="852"/>
      <c r="BB632" s="1046"/>
      <c r="BC632" s="852"/>
      <c r="BD632" s="852"/>
      <c r="BE632" s="852"/>
      <c r="BF632" s="852"/>
      <c r="BG632" s="852"/>
      <c r="BH632" s="1020"/>
      <c r="BI632" s="1020"/>
      <c r="BJ632" s="852"/>
      <c r="BK632" s="852"/>
      <c r="BL632" s="1041"/>
    </row>
    <row r="633" spans="1:64" x14ac:dyDescent="0.25">
      <c r="A633" s="1056"/>
      <c r="B633" s="1168"/>
      <c r="C633" s="1062"/>
      <c r="D633" s="1013"/>
      <c r="E633" s="946"/>
      <c r="F633" s="1016"/>
      <c r="G633" s="852"/>
      <c r="H633" s="803"/>
      <c r="I633" s="1044"/>
      <c r="J633" s="438"/>
      <c r="K633" s="1002"/>
      <c r="L633" s="852"/>
      <c r="M633" s="852"/>
      <c r="N633" s="805"/>
      <c r="O633" s="971"/>
      <c r="P633" s="803"/>
      <c r="Q633" s="955"/>
      <c r="R633" s="803"/>
      <c r="S633" s="955"/>
      <c r="T633" s="803"/>
      <c r="U633" s="955"/>
      <c r="V633" s="958"/>
      <c r="W633" s="955"/>
      <c r="X633" s="955"/>
      <c r="Y633" s="968"/>
      <c r="Z633" s="68">
        <v>5</v>
      </c>
      <c r="AA633" s="385"/>
      <c r="AB633" s="383"/>
      <c r="AC633" s="385"/>
      <c r="AD633" s="384" t="str">
        <f t="shared" si="60"/>
        <v/>
      </c>
      <c r="AE633" s="383"/>
      <c r="AF633" s="302" t="str">
        <f t="shared" si="61"/>
        <v/>
      </c>
      <c r="AG633" s="383"/>
      <c r="AH633" s="302" t="str">
        <f t="shared" si="62"/>
        <v/>
      </c>
      <c r="AI633" s="315" t="str">
        <f t="shared" si="63"/>
        <v/>
      </c>
      <c r="AJ633" s="69" t="str">
        <f>IFERROR(IF(AND(AD632="Probabilidad",AD633="Probabilidad"),(AJ632-(+AJ632*AI633)),IF(AND(AD632="Impacto",AD633="Probabilidad"),(AJ631-(+AJ631*AI633)),IF(AD633="Impacto",AJ632,""))),"")</f>
        <v/>
      </c>
      <c r="AK633" s="69" t="str">
        <f>IFERROR(IF(AND(AD632="Impacto",AD633="Impacto"),(AK632-(+AK632*AI633)),IF(AND(AD632="Probabilidad",AD633="Impacto"),(AK631-(+AK631*AI633)),IF(AD633="Probabilidad",AK632,""))),"")</f>
        <v/>
      </c>
      <c r="AL633" s="19"/>
      <c r="AM633" s="19"/>
      <c r="AN633" s="19"/>
      <c r="AO633" s="952"/>
      <c r="AP633" s="952"/>
      <c r="AQ633" s="968"/>
      <c r="AR633" s="952"/>
      <c r="AS633" s="952"/>
      <c r="AT633" s="968"/>
      <c r="AU633" s="968"/>
      <c r="AV633" s="968"/>
      <c r="AW633" s="803"/>
      <c r="AX633" s="852"/>
      <c r="AY633" s="852"/>
      <c r="AZ633" s="852"/>
      <c r="BA633" s="852"/>
      <c r="BB633" s="1046"/>
      <c r="BC633" s="852"/>
      <c r="BD633" s="852"/>
      <c r="BE633" s="852"/>
      <c r="BF633" s="852"/>
      <c r="BG633" s="852"/>
      <c r="BH633" s="1020"/>
      <c r="BI633" s="1020"/>
      <c r="BJ633" s="852"/>
      <c r="BK633" s="852"/>
      <c r="BL633" s="1041"/>
    </row>
    <row r="634" spans="1:64" ht="15.75" thickBot="1" x14ac:dyDescent="0.3">
      <c r="A634" s="1177"/>
      <c r="B634" s="943"/>
      <c r="C634" s="1178"/>
      <c r="D634" s="1014"/>
      <c r="E634" s="947"/>
      <c r="F634" s="1017"/>
      <c r="G634" s="960"/>
      <c r="H634" s="847"/>
      <c r="I634" s="1045"/>
      <c r="J634" s="439"/>
      <c r="K634" s="1003"/>
      <c r="L634" s="960"/>
      <c r="M634" s="960"/>
      <c r="N634" s="806"/>
      <c r="O634" s="972"/>
      <c r="P634" s="847"/>
      <c r="Q634" s="956"/>
      <c r="R634" s="847"/>
      <c r="S634" s="956"/>
      <c r="T634" s="847"/>
      <c r="U634" s="956"/>
      <c r="V634" s="959"/>
      <c r="W634" s="956"/>
      <c r="X634" s="956"/>
      <c r="Y634" s="969"/>
      <c r="Z634" s="60">
        <v>6</v>
      </c>
      <c r="AA634" s="387"/>
      <c r="AB634" s="388"/>
      <c r="AC634" s="387"/>
      <c r="AD634" s="391" t="str">
        <f t="shared" si="60"/>
        <v/>
      </c>
      <c r="AE634" s="388"/>
      <c r="AF634" s="303" t="str">
        <f t="shared" si="61"/>
        <v/>
      </c>
      <c r="AG634" s="388"/>
      <c r="AH634" s="303" t="str">
        <f t="shared" si="62"/>
        <v/>
      </c>
      <c r="AI634" s="61" t="str">
        <f t="shared" si="63"/>
        <v/>
      </c>
      <c r="AJ634" s="63" t="str">
        <f>IFERROR(IF(AND(AD633="Probabilidad",AD634="Probabilidad"),(AJ633-(+AJ633*AI634)),IF(AND(AD633="Impacto",AD634="Probabilidad"),(AJ632-(+AJ632*AI634)),IF(AD634="Impacto",AJ633,""))),"")</f>
        <v/>
      </c>
      <c r="AK634" s="63" t="str">
        <f>IFERROR(IF(AND(AD633="Impacto",AD634="Impacto"),(AK633-(+AK633*AI634)),IF(AND(AD633="Probabilidad",AD634="Impacto"),(AK632-(+AK632*AI634)),IF(AD634="Probabilidad",AK633,""))),"")</f>
        <v/>
      </c>
      <c r="AL634" s="20"/>
      <c r="AM634" s="20"/>
      <c r="AN634" s="20"/>
      <c r="AO634" s="953"/>
      <c r="AP634" s="953"/>
      <c r="AQ634" s="969"/>
      <c r="AR634" s="953"/>
      <c r="AS634" s="953"/>
      <c r="AT634" s="969"/>
      <c r="AU634" s="969"/>
      <c r="AV634" s="969"/>
      <c r="AW634" s="847"/>
      <c r="AX634" s="960"/>
      <c r="AY634" s="960"/>
      <c r="AZ634" s="960"/>
      <c r="BA634" s="960"/>
      <c r="BB634" s="1047"/>
      <c r="BC634" s="960"/>
      <c r="BD634" s="960"/>
      <c r="BE634" s="960"/>
      <c r="BF634" s="960"/>
      <c r="BG634" s="960"/>
      <c r="BH634" s="1021"/>
      <c r="BI634" s="1021"/>
      <c r="BJ634" s="960"/>
      <c r="BK634" s="960"/>
      <c r="BL634" s="1042"/>
    </row>
    <row r="635" spans="1:64" ht="225.75" customHeight="1" thickBot="1" x14ac:dyDescent="0.3">
      <c r="A635" s="1055" t="s">
        <v>109</v>
      </c>
      <c r="B635" s="1167" t="s">
        <v>92</v>
      </c>
      <c r="C635" s="1061" t="s">
        <v>1321</v>
      </c>
      <c r="D635" s="1012" t="s">
        <v>840</v>
      </c>
      <c r="E635" s="945" t="s">
        <v>130</v>
      </c>
      <c r="F635" s="1015">
        <v>1</v>
      </c>
      <c r="G635" s="1064" t="s">
        <v>1322</v>
      </c>
      <c r="H635" s="802" t="s">
        <v>98</v>
      </c>
      <c r="I635" s="1018" t="s">
        <v>1359</v>
      </c>
      <c r="J635" s="982" t="s">
        <v>16</v>
      </c>
      <c r="K635" s="985" t="str">
        <f>CONCATENATE(" *",[31]Árbol_G!C639," *",[31]Árbol_G!E639," *",[31]Árbol_G!G639)</f>
        <v xml:space="preserve"> * * *</v>
      </c>
      <c r="L635" s="1034" t="s">
        <v>1323</v>
      </c>
      <c r="M635" s="1034" t="s">
        <v>1324</v>
      </c>
      <c r="N635" s="804"/>
      <c r="O635" s="970"/>
      <c r="P635" s="802" t="s">
        <v>71</v>
      </c>
      <c r="Q635" s="954">
        <f>IF(P635="Muy Alta",100%,IF(P635="Alta",80%,IF(P635="Media",60%,IF(P635="Baja",40%,IF(P635="Muy Baja",20%,"")))))</f>
        <v>0.4</v>
      </c>
      <c r="R635" s="802"/>
      <c r="S635" s="954" t="str">
        <f>IF(R635="Catastrófico",100%,IF(R635="Mayor",80%,IF(R635="Moderado",60%,IF(R635="Menor",40%,IF(R635="Leve",20%,"")))))</f>
        <v/>
      </c>
      <c r="T635" s="802" t="s">
        <v>74</v>
      </c>
      <c r="U635" s="954">
        <f>IF(T635="Catastrófico",100%,IF(T635="Mayor",80%,IF(T635="Moderado",60%,IF(T635="Menor",40%,IF(T635="Leve",20%,"")))))</f>
        <v>0.2</v>
      </c>
      <c r="V635" s="957" t="str">
        <f>IF(W635=100%,"Catastrófico",IF(W635=80%,"Mayor",IF(W635=60%,"Moderado",IF(W635=40%,"Menor",IF(W635=20%,"Leve","")))))</f>
        <v>Leve</v>
      </c>
      <c r="W635" s="954">
        <f>IF(AND(S635="",U635=""),"",MAX(S635,U635))</f>
        <v>0.2</v>
      </c>
      <c r="X635" s="954" t="str">
        <f>CONCATENATE(P635,V635)</f>
        <v>BajaLeve</v>
      </c>
      <c r="Y635" s="1001" t="str">
        <f>IF(X635="Muy AltaLeve","Alto",IF(X635="Muy AltaMenor","Alto",IF(X635="Muy AltaModerado","Alto",IF(X635="Muy AltaMayor","Alto",IF(X635="Muy AltaCatastrófico","Extremo",IF(X635="AltaLeve","Moderado",IF(X635="AltaMenor","Moderado",IF(X635="AltaModerado","Alto",IF(X635="AltaMayor","Alto",IF(X635="AltaCatastrófico","Extremo",IF(X635="MediaLeve","Moderado",IF(X635="MediaMenor","Moderado",IF(X635="MediaModerado","Moderado",IF(X635="MediaMayor","Alto",IF(X635="MediaCatastrófico","Extremo",IF(X635="BajaLeve","Bajo",IF(X635="BajaMenor","Moderado",IF(X635="BajaModerado","Moderado",IF(X635="BajaMayor","Alto",IF(X635="BajaCatastrófico","Extremo",IF(X635="Muy BajaLeve","Bajo",IF(X635="Muy BajaMenor","Bajo",IF(X635="Muy BajaModerado","Moderado",IF(X635="Muy BajaMayor","Alto",IF(X635="Muy BajaCatastrófico","Extremo","")))))))))))))))))))))))))</f>
        <v>Bajo</v>
      </c>
      <c r="Z635" s="58">
        <v>1</v>
      </c>
      <c r="AA635" s="385" t="s">
        <v>1325</v>
      </c>
      <c r="AB635" s="381" t="s">
        <v>170</v>
      </c>
      <c r="AC635" s="385" t="s">
        <v>1326</v>
      </c>
      <c r="AD635" s="382" t="str">
        <f>IF(OR(AE635="Preventivo",AE635="Detectivo"),"Probabilidad",IF(AE635="Correctivo","Impacto",""))</f>
        <v>Probabilidad</v>
      </c>
      <c r="AE635" s="381" t="s">
        <v>64</v>
      </c>
      <c r="AF635" s="301">
        <f>IF(AE635="","",IF(AE635="Preventivo",25%,IF(AE635="Detectivo",15%,IF(AE635="Correctivo",10%))))</f>
        <v>0.25</v>
      </c>
      <c r="AG635" s="381" t="s">
        <v>77</v>
      </c>
      <c r="AH635" s="301">
        <f>IF(AG635="Automático",25%,IF(AG635="Manual",15%,""))</f>
        <v>0.15</v>
      </c>
      <c r="AI635" s="300">
        <f>IF(OR(AF635="",AH635=""),"",AF635+AH635)</f>
        <v>0.4</v>
      </c>
      <c r="AJ635" s="59">
        <f>IFERROR(IF(AD635="Probabilidad",(Q635-(+Q635*AI635)),IF(AD635="Impacto",Q635,"")),"")</f>
        <v>0.24</v>
      </c>
      <c r="AK635" s="59">
        <f>IFERROR(IF(AD635="Impacto",(W635-(W635*AI635)),IF(AD635="Probabilidad",W635,"")),"")</f>
        <v>0.2</v>
      </c>
      <c r="AL635" s="10" t="s">
        <v>66</v>
      </c>
      <c r="AM635" s="10" t="s">
        <v>67</v>
      </c>
      <c r="AN635" s="10" t="s">
        <v>80</v>
      </c>
      <c r="AO635" s="951">
        <f>Q635</f>
        <v>0.4</v>
      </c>
      <c r="AP635" s="951">
        <f>IF(AJ635="","",MIN(AJ635:AJ640))</f>
        <v>0.16799999999999998</v>
      </c>
      <c r="AQ635" s="967" t="str">
        <f>IFERROR(IF(AP635="","",IF(AP635&lt;=0.2,"Muy Baja",IF(AP635&lt;=0.4,"Baja",IF(AP635&lt;=0.6,"Media",IF(AP635&lt;=0.8,"Alta","Muy Alta"))))),"")</f>
        <v>Muy Baja</v>
      </c>
      <c r="AR635" s="951">
        <f>W635</f>
        <v>0.2</v>
      </c>
      <c r="AS635" s="951">
        <f>IF(AK635="","",MIN(AK635:AK640))</f>
        <v>0.2</v>
      </c>
      <c r="AT635" s="967" t="str">
        <f>IFERROR(IF(AS635="","",IF(AS635&lt;=0.2,"Leve",IF(AS635&lt;=0.4,"Menor",IF(AS635&lt;=0.6,"Moderado",IF(AS635&lt;=0.8,"Mayor","Catastrófico"))))),"")</f>
        <v>Leve</v>
      </c>
      <c r="AU635" s="967" t="str">
        <f>Y635</f>
        <v>Bajo</v>
      </c>
      <c r="AV635" s="967" t="str">
        <f>IFERROR(IF(OR(AND(AQ635="Muy Baja",AT635="Leve"),AND(AQ635="Muy Baja",AT635="Menor"),AND(AQ635="Baja",AT635="Leve")),"Bajo",IF(OR(AND(AQ635="Muy baja",AT635="Moderado"),AND(AQ635="Baja",AT635="Menor"),AND(AQ635="Baja",AT635="Moderado"),AND(AQ635="Media",AT635="Leve"),AND(AQ635="Media",AT635="Menor"),AND(AQ635="Media",AT635="Moderado"),AND(AQ635="Alta",AT635="Leve"),AND(AQ635="Alta",AT635="Menor")),"Moderado",IF(OR(AND(AQ635="Muy Baja",AT635="Mayor"),AND(AQ635="Baja",AT635="Mayor"),AND(AQ635="Media",AT635="Mayor"),AND(AQ635="Alta",AT635="Moderado"),AND(AQ635="Alta",AT635="Mayor"),AND(AQ635="Muy Alta",AT635="Leve"),AND(AQ635="Muy Alta",AT635="Menor"),AND(AQ635="Muy Alta",AT635="Moderado"),AND(AQ635="Muy Alta",AT635="Mayor")),"Alto",IF(OR(AND(AQ635="Muy Baja",AT635="Catastrófico"),AND(AQ635="Baja",AT635="Catastrófico"),AND(AQ635="Media",AT635="Catastrófico"),AND(AQ635="Alta",AT635="Catastrófico"),AND(AQ635="Muy Alta",AT635="Catastrófico")),"Extremo","")))),"")</f>
        <v>Bajo</v>
      </c>
      <c r="AW635" s="802" t="s">
        <v>82</v>
      </c>
      <c r="AX635" s="804"/>
      <c r="AY635" s="804"/>
      <c r="AZ635" s="851"/>
      <c r="BA635" s="851"/>
      <c r="BB635" s="851"/>
      <c r="BC635" s="851"/>
      <c r="BD635" s="851"/>
      <c r="BE635" s="851"/>
      <c r="BF635" s="851"/>
      <c r="BG635" s="851"/>
      <c r="BH635" s="851"/>
      <c r="BI635" s="970"/>
      <c r="BJ635" s="804"/>
      <c r="BK635" s="804"/>
      <c r="BL635" s="1179"/>
    </row>
    <row r="636" spans="1:64" ht="105" x14ac:dyDescent="0.25">
      <c r="A636" s="1056"/>
      <c r="B636" s="1168"/>
      <c r="C636" s="1062"/>
      <c r="D636" s="1013"/>
      <c r="E636" s="946"/>
      <c r="F636" s="1016"/>
      <c r="G636" s="1065"/>
      <c r="H636" s="803"/>
      <c r="I636" s="952"/>
      <c r="J636" s="983"/>
      <c r="K636" s="986"/>
      <c r="L636" s="1035"/>
      <c r="M636" s="1035"/>
      <c r="N636" s="805"/>
      <c r="O636" s="971"/>
      <c r="P636" s="803"/>
      <c r="Q636" s="955"/>
      <c r="R636" s="803"/>
      <c r="S636" s="955"/>
      <c r="T636" s="803"/>
      <c r="U636" s="955"/>
      <c r="V636" s="958"/>
      <c r="W636" s="955"/>
      <c r="X636" s="955"/>
      <c r="Y636" s="1002"/>
      <c r="Z636" s="68">
        <v>2</v>
      </c>
      <c r="AA636" s="298" t="s">
        <v>915</v>
      </c>
      <c r="AB636" s="383" t="s">
        <v>165</v>
      </c>
      <c r="AC636" s="298" t="s">
        <v>851</v>
      </c>
      <c r="AD636" s="384" t="str">
        <f t="shared" ref="AD636:AD699" si="64">IF(OR(AE636="Preventivo",AE636="Detectivo"),"Probabilidad",IF(AE636="Correctivo","Impacto",""))</f>
        <v>Probabilidad</v>
      </c>
      <c r="AE636" s="383" t="s">
        <v>75</v>
      </c>
      <c r="AF636" s="302">
        <f t="shared" ref="AF636:AF699" si="65">IF(AE636="","",IF(AE636="Preventivo",25%,IF(AE636="Detectivo",15%,IF(AE636="Correctivo",10%))))</f>
        <v>0.15</v>
      </c>
      <c r="AG636" s="383" t="s">
        <v>77</v>
      </c>
      <c r="AH636" s="302">
        <f t="shared" ref="AH636:AH699" si="66">IF(AG636="Automático",25%,IF(AG636="Manual",15%,""))</f>
        <v>0.15</v>
      </c>
      <c r="AI636" s="315">
        <f t="shared" ref="AI636:AI699" si="67">IF(OR(AF636="",AH636=""),"",AF636+AH636)</f>
        <v>0.3</v>
      </c>
      <c r="AJ636" s="69">
        <f>IFERROR(IF(AND(AD635="Probabilidad",AD636="Probabilidad"),(AJ635-(+AJ635*AI636)),IF(AD636="Probabilidad",(Q635-(+Q635*AI636)),IF(AD636="Impacto",AJ635,""))),"")</f>
        <v>0.16799999999999998</v>
      </c>
      <c r="AK636" s="69">
        <f>IFERROR(IF(AND(AD635="Impacto",AD636="Impacto"),(AK635-(+AK635*AI636)),IF(AD636="Impacto",(W635-(+W635*AI636)),IF(AD636="Probabilidad",AK635,""))),"")</f>
        <v>0.2</v>
      </c>
      <c r="AL636" s="10" t="s">
        <v>66</v>
      </c>
      <c r="AM636" s="10" t="s">
        <v>67</v>
      </c>
      <c r="AN636" s="10" t="s">
        <v>80</v>
      </c>
      <c r="AO636" s="952"/>
      <c r="AP636" s="952"/>
      <c r="AQ636" s="968"/>
      <c r="AR636" s="952"/>
      <c r="AS636" s="952"/>
      <c r="AT636" s="968"/>
      <c r="AU636" s="968"/>
      <c r="AV636" s="968"/>
      <c r="AW636" s="803"/>
      <c r="AX636" s="805"/>
      <c r="AY636" s="805"/>
      <c r="AZ636" s="852"/>
      <c r="BA636" s="852"/>
      <c r="BB636" s="852"/>
      <c r="BC636" s="852"/>
      <c r="BD636" s="852"/>
      <c r="BE636" s="852"/>
      <c r="BF636" s="852"/>
      <c r="BG636" s="852"/>
      <c r="BH636" s="852"/>
      <c r="BI636" s="971"/>
      <c r="BJ636" s="805"/>
      <c r="BK636" s="805"/>
      <c r="BL636" s="1026"/>
    </row>
    <row r="637" spans="1:64" x14ac:dyDescent="0.25">
      <c r="A637" s="1056"/>
      <c r="B637" s="1168"/>
      <c r="C637" s="1062"/>
      <c r="D637" s="1013"/>
      <c r="E637" s="946"/>
      <c r="F637" s="1016"/>
      <c r="G637" s="1065"/>
      <c r="H637" s="803"/>
      <c r="I637" s="952"/>
      <c r="J637" s="983"/>
      <c r="K637" s="986"/>
      <c r="L637" s="1035"/>
      <c r="M637" s="1035"/>
      <c r="N637" s="805"/>
      <c r="O637" s="971"/>
      <c r="P637" s="803"/>
      <c r="Q637" s="955"/>
      <c r="R637" s="803"/>
      <c r="S637" s="955"/>
      <c r="T637" s="803"/>
      <c r="U637" s="955"/>
      <c r="V637" s="958"/>
      <c r="W637" s="955"/>
      <c r="X637" s="955"/>
      <c r="Y637" s="1002"/>
      <c r="Z637" s="68">
        <v>3</v>
      </c>
      <c r="AA637" s="298"/>
      <c r="AB637" s="383"/>
      <c r="AC637" s="298"/>
      <c r="AD637" s="384" t="str">
        <f t="shared" si="64"/>
        <v/>
      </c>
      <c r="AE637" s="383"/>
      <c r="AF637" s="302" t="str">
        <f t="shared" si="65"/>
        <v/>
      </c>
      <c r="AG637" s="383"/>
      <c r="AH637" s="302" t="str">
        <f t="shared" si="66"/>
        <v/>
      </c>
      <c r="AI637" s="315" t="str">
        <f t="shared" si="67"/>
        <v/>
      </c>
      <c r="AJ637" s="69" t="str">
        <f>IFERROR(IF(AND(AD636="Probabilidad",AD637="Probabilidad"),(AJ636-(+AJ636*AI637)),IF(AND(AD636="Impacto",AD637="Probabilidad"),(AJ635-(+AJ635*AI637)),IF(AD637="Impacto",AJ636,""))),"")</f>
        <v/>
      </c>
      <c r="AK637" s="69" t="str">
        <f>IFERROR(IF(AND(AD636="Impacto",AD637="Impacto"),(AK636-(+AK636*AI637)),IF(AND(AD636="Probabilidad",AD637="Impacto"),(AK635-(+AK635*AI637)),IF(AD637="Probabilidad",AK636,""))),"")</f>
        <v/>
      </c>
      <c r="AL637" s="19"/>
      <c r="AM637" s="19"/>
      <c r="AN637" s="19"/>
      <c r="AO637" s="952"/>
      <c r="AP637" s="952"/>
      <c r="AQ637" s="968"/>
      <c r="AR637" s="952"/>
      <c r="AS637" s="952"/>
      <c r="AT637" s="968"/>
      <c r="AU637" s="968"/>
      <c r="AV637" s="968"/>
      <c r="AW637" s="803"/>
      <c r="AX637" s="805"/>
      <c r="AY637" s="805"/>
      <c r="AZ637" s="852"/>
      <c r="BA637" s="852"/>
      <c r="BB637" s="852"/>
      <c r="BC637" s="852"/>
      <c r="BD637" s="852"/>
      <c r="BE637" s="852"/>
      <c r="BF637" s="852"/>
      <c r="BG637" s="852"/>
      <c r="BH637" s="852"/>
      <c r="BI637" s="971"/>
      <c r="BJ637" s="805"/>
      <c r="BK637" s="805"/>
      <c r="BL637" s="1026"/>
    </row>
    <row r="638" spans="1:64" x14ac:dyDescent="0.25">
      <c r="A638" s="1056"/>
      <c r="B638" s="1168"/>
      <c r="C638" s="1062"/>
      <c r="D638" s="1013"/>
      <c r="E638" s="946"/>
      <c r="F638" s="1016"/>
      <c r="G638" s="1065"/>
      <c r="H638" s="803"/>
      <c r="I638" s="952"/>
      <c r="J638" s="983"/>
      <c r="K638" s="986"/>
      <c r="L638" s="1035"/>
      <c r="M638" s="1035"/>
      <c r="N638" s="805"/>
      <c r="O638" s="971"/>
      <c r="P638" s="803"/>
      <c r="Q638" s="955"/>
      <c r="R638" s="803"/>
      <c r="S638" s="955"/>
      <c r="T638" s="803"/>
      <c r="U638" s="955"/>
      <c r="V638" s="958"/>
      <c r="W638" s="955"/>
      <c r="X638" s="955"/>
      <c r="Y638" s="1002"/>
      <c r="Z638" s="68">
        <v>4</v>
      </c>
      <c r="AA638" s="385"/>
      <c r="AB638" s="383"/>
      <c r="AC638" s="385"/>
      <c r="AD638" s="384" t="str">
        <f t="shared" si="64"/>
        <v/>
      </c>
      <c r="AE638" s="383"/>
      <c r="AF638" s="302" t="str">
        <f t="shared" si="65"/>
        <v/>
      </c>
      <c r="AG638" s="383"/>
      <c r="AH638" s="302" t="str">
        <f t="shared" si="66"/>
        <v/>
      </c>
      <c r="AI638" s="315" t="str">
        <f t="shared" si="67"/>
        <v/>
      </c>
      <c r="AJ638" s="69" t="str">
        <f>IFERROR(IF(AND(AD637="Probabilidad",AD638="Probabilidad"),(AJ637-(+AJ637*AI638)),IF(AND(AD637="Impacto",AD638="Probabilidad"),(AJ636-(+AJ636*AI638)),IF(AD638="Impacto",AJ637,""))),"")</f>
        <v/>
      </c>
      <c r="AK638" s="69" t="str">
        <f>IFERROR(IF(AND(AD637="Impacto",AD638="Impacto"),(AK637-(+AK637*AI638)),IF(AND(AD637="Probabilidad",AD638="Impacto"),(AK636-(+AK636*AI638)),IF(AD638="Probabilidad",AK637,""))),"")</f>
        <v/>
      </c>
      <c r="AL638" s="19"/>
      <c r="AM638" s="19"/>
      <c r="AN638" s="19"/>
      <c r="AO638" s="952"/>
      <c r="AP638" s="952"/>
      <c r="AQ638" s="968"/>
      <c r="AR638" s="952"/>
      <c r="AS638" s="952"/>
      <c r="AT638" s="968"/>
      <c r="AU638" s="968"/>
      <c r="AV638" s="968"/>
      <c r="AW638" s="803"/>
      <c r="AX638" s="805"/>
      <c r="AY638" s="805"/>
      <c r="AZ638" s="852"/>
      <c r="BA638" s="852"/>
      <c r="BB638" s="852"/>
      <c r="BC638" s="852"/>
      <c r="BD638" s="852"/>
      <c r="BE638" s="852"/>
      <c r="BF638" s="852"/>
      <c r="BG638" s="852"/>
      <c r="BH638" s="852"/>
      <c r="BI638" s="971"/>
      <c r="BJ638" s="805"/>
      <c r="BK638" s="805"/>
      <c r="BL638" s="1026"/>
    </row>
    <row r="639" spans="1:64" x14ac:dyDescent="0.25">
      <c r="A639" s="1056"/>
      <c r="B639" s="1168"/>
      <c r="C639" s="1062"/>
      <c r="D639" s="1013"/>
      <c r="E639" s="946"/>
      <c r="F639" s="1016"/>
      <c r="G639" s="1065"/>
      <c r="H639" s="803"/>
      <c r="I639" s="952"/>
      <c r="J639" s="983"/>
      <c r="K639" s="986"/>
      <c r="L639" s="1035"/>
      <c r="M639" s="1035"/>
      <c r="N639" s="805"/>
      <c r="O639" s="971"/>
      <c r="P639" s="803"/>
      <c r="Q639" s="955"/>
      <c r="R639" s="803"/>
      <c r="S639" s="955"/>
      <c r="T639" s="803"/>
      <c r="U639" s="955"/>
      <c r="V639" s="958"/>
      <c r="W639" s="955"/>
      <c r="X639" s="955"/>
      <c r="Y639" s="1002"/>
      <c r="Z639" s="68">
        <v>5</v>
      </c>
      <c r="AA639" s="309"/>
      <c r="AB639" s="383"/>
      <c r="AC639" s="385"/>
      <c r="AD639" s="384" t="str">
        <f t="shared" si="64"/>
        <v/>
      </c>
      <c r="AE639" s="383"/>
      <c r="AF639" s="302" t="str">
        <f t="shared" si="65"/>
        <v/>
      </c>
      <c r="AG639" s="383"/>
      <c r="AH639" s="302" t="str">
        <f t="shared" si="66"/>
        <v/>
      </c>
      <c r="AI639" s="315" t="str">
        <f t="shared" si="67"/>
        <v/>
      </c>
      <c r="AJ639" s="69" t="str">
        <f>IFERROR(IF(AND(AD638="Probabilidad",AD639="Probabilidad"),(AJ638-(+AJ638*AI639)),IF(AND(AD638="Impacto",AD639="Probabilidad"),(AJ637-(+AJ637*AI639)),IF(AD639="Impacto",AJ638,""))),"")</f>
        <v/>
      </c>
      <c r="AK639" s="69" t="str">
        <f>IFERROR(IF(AND(AD638="Impacto",AD639="Impacto"),(AK638-(+AK638*AI639)),IF(AND(AD638="Probabilidad",AD639="Impacto"),(AK637-(+AK637*AI639)),IF(AD639="Probabilidad",AK638,""))),"")</f>
        <v/>
      </c>
      <c r="AL639" s="19"/>
      <c r="AM639" s="19"/>
      <c r="AN639" s="19"/>
      <c r="AO639" s="952"/>
      <c r="AP639" s="952"/>
      <c r="AQ639" s="968"/>
      <c r="AR639" s="952"/>
      <c r="AS639" s="952"/>
      <c r="AT639" s="968"/>
      <c r="AU639" s="968"/>
      <c r="AV639" s="968"/>
      <c r="AW639" s="803"/>
      <c r="AX639" s="805"/>
      <c r="AY639" s="805"/>
      <c r="AZ639" s="852"/>
      <c r="BA639" s="852"/>
      <c r="BB639" s="852"/>
      <c r="BC639" s="852"/>
      <c r="BD639" s="852"/>
      <c r="BE639" s="852"/>
      <c r="BF639" s="852"/>
      <c r="BG639" s="852"/>
      <c r="BH639" s="852"/>
      <c r="BI639" s="971"/>
      <c r="BJ639" s="805"/>
      <c r="BK639" s="805"/>
      <c r="BL639" s="1026"/>
    </row>
    <row r="640" spans="1:64" ht="15.75" thickBot="1" x14ac:dyDescent="0.3">
      <c r="A640" s="1056"/>
      <c r="B640" s="1168"/>
      <c r="C640" s="1062"/>
      <c r="D640" s="1014"/>
      <c r="E640" s="947"/>
      <c r="F640" s="1017"/>
      <c r="G640" s="1066"/>
      <c r="H640" s="847"/>
      <c r="I640" s="953"/>
      <c r="J640" s="984"/>
      <c r="K640" s="987"/>
      <c r="L640" s="1036"/>
      <c r="M640" s="1036"/>
      <c r="N640" s="806"/>
      <c r="O640" s="972"/>
      <c r="P640" s="847"/>
      <c r="Q640" s="956"/>
      <c r="R640" s="847"/>
      <c r="S640" s="956"/>
      <c r="T640" s="847"/>
      <c r="U640" s="956"/>
      <c r="V640" s="959"/>
      <c r="W640" s="956"/>
      <c r="X640" s="956"/>
      <c r="Y640" s="1003"/>
      <c r="Z640" s="60">
        <v>6</v>
      </c>
      <c r="AA640" s="387"/>
      <c r="AB640" s="388"/>
      <c r="AC640" s="387"/>
      <c r="AD640" s="389" t="str">
        <f t="shared" si="64"/>
        <v/>
      </c>
      <c r="AE640" s="388"/>
      <c r="AF640" s="303" t="str">
        <f t="shared" si="65"/>
        <v/>
      </c>
      <c r="AG640" s="388"/>
      <c r="AH640" s="303" t="str">
        <f t="shared" si="66"/>
        <v/>
      </c>
      <c r="AI640" s="61" t="str">
        <f t="shared" si="67"/>
        <v/>
      </c>
      <c r="AJ640" s="69" t="str">
        <f>IFERROR(IF(AND(AD639="Probabilidad",AD640="Probabilidad"),(AJ639-(+AJ639*AI640)),IF(AND(AD639="Impacto",AD640="Probabilidad"),(AJ638-(+AJ638*AI640)),IF(AD640="Impacto",AJ639,""))),"")</f>
        <v/>
      </c>
      <c r="AK640" s="69" t="str">
        <f>IFERROR(IF(AND(AD639="Impacto",AD640="Impacto"),(AK639-(+AK639*AI640)),IF(AND(AD639="Probabilidad",AD640="Impacto"),(AK638-(+AK638*AI640)),IF(AD640="Probabilidad",AK639,""))),"")</f>
        <v/>
      </c>
      <c r="AL640" s="20"/>
      <c r="AM640" s="20"/>
      <c r="AN640" s="20"/>
      <c r="AO640" s="953"/>
      <c r="AP640" s="953"/>
      <c r="AQ640" s="969"/>
      <c r="AR640" s="953"/>
      <c r="AS640" s="953"/>
      <c r="AT640" s="969"/>
      <c r="AU640" s="969"/>
      <c r="AV640" s="969"/>
      <c r="AW640" s="847"/>
      <c r="AX640" s="806"/>
      <c r="AY640" s="806"/>
      <c r="AZ640" s="960"/>
      <c r="BA640" s="960"/>
      <c r="BB640" s="960"/>
      <c r="BC640" s="960"/>
      <c r="BD640" s="960"/>
      <c r="BE640" s="960"/>
      <c r="BF640" s="960"/>
      <c r="BG640" s="960"/>
      <c r="BH640" s="960"/>
      <c r="BI640" s="972"/>
      <c r="BJ640" s="806"/>
      <c r="BK640" s="806"/>
      <c r="BL640" s="1027"/>
    </row>
    <row r="641" spans="1:64" ht="75.75" customHeight="1" thickBot="1" x14ac:dyDescent="0.3">
      <c r="A641" s="1056"/>
      <c r="B641" s="1168"/>
      <c r="C641" s="1062"/>
      <c r="D641" s="1012" t="s">
        <v>840</v>
      </c>
      <c r="E641" s="945" t="s">
        <v>130</v>
      </c>
      <c r="F641" s="1015">
        <v>2</v>
      </c>
      <c r="G641" s="851" t="s">
        <v>1322</v>
      </c>
      <c r="H641" s="802" t="s">
        <v>99</v>
      </c>
      <c r="I641" s="1028" t="s">
        <v>1360</v>
      </c>
      <c r="J641" s="982" t="s">
        <v>16</v>
      </c>
      <c r="K641" s="985" t="str">
        <f>CONCATENATE(" *",[31]Árbol_G!C657," *",[31]Árbol_G!E657," *",[31]Árbol_G!G657)</f>
        <v xml:space="preserve"> * * *</v>
      </c>
      <c r="L641" s="1034" t="s">
        <v>1327</v>
      </c>
      <c r="M641" s="1034" t="s">
        <v>1328</v>
      </c>
      <c r="N641" s="961"/>
      <c r="O641" s="964"/>
      <c r="P641" s="802" t="s">
        <v>71</v>
      </c>
      <c r="Q641" s="954">
        <f>IF(P641="Muy Alta",100%,IF(P641="Alta",80%,IF(P641="Media",60%,IF(P641="Baja",40%,IF(P641="Muy Baja",20%,"")))))</f>
        <v>0.4</v>
      </c>
      <c r="R641" s="802"/>
      <c r="S641" s="954" t="str">
        <f>IF(R641="Catastrófico",100%,IF(R641="Mayor",80%,IF(R641="Moderado",60%,IF(R641="Menor",40%,IF(R641="Leve",20%,"")))))</f>
        <v/>
      </c>
      <c r="T641" s="802" t="s">
        <v>74</v>
      </c>
      <c r="U641" s="954">
        <f>IF(T641="Catastrófico",100%,IF(T641="Mayor",80%,IF(T641="Moderado",60%,IF(T641="Menor",40%,IF(T641="Leve",20%,"")))))</f>
        <v>0.2</v>
      </c>
      <c r="V641" s="957" t="str">
        <f>IF(W641=100%,"Catastrófico",IF(W641=80%,"Mayor",IF(W641=60%,"Moderado",IF(W641=40%,"Menor",IF(W641=20%,"Leve","")))))</f>
        <v>Leve</v>
      </c>
      <c r="W641" s="954">
        <f>IF(AND(S641="",U641=""),"",MAX(S641,U641))</f>
        <v>0.2</v>
      </c>
      <c r="X641" s="954" t="str">
        <f>CONCATENATE(P641,V641)</f>
        <v>BajaLeve</v>
      </c>
      <c r="Y641" s="967" t="str">
        <f>IF(X641="Muy AltaLeve","Alto",IF(X641="Muy AltaMenor","Alto",IF(X641="Muy AltaModerado","Alto",IF(X641="Muy AltaMayor","Alto",IF(X641="Muy AltaCatastrófico","Extremo",IF(X641="AltaLeve","Moderado",IF(X641="AltaMenor","Moderado",IF(X641="AltaModerado","Alto",IF(X641="AltaMayor","Alto",IF(X641="AltaCatastrófico","Extremo",IF(X641="MediaLeve","Moderado",IF(X641="MediaMenor","Moderado",IF(X641="MediaModerado","Moderado",IF(X641="MediaMayor","Alto",IF(X641="MediaCatastrófico","Extremo",IF(X641="BajaLeve","Bajo",IF(X641="BajaMenor","Moderado",IF(X641="BajaModerado","Moderado",IF(X641="BajaMayor","Alto",IF(X641="BajaCatastrófico","Extremo",IF(X641="Muy BajaLeve","Bajo",IF(X641="Muy BajaMenor","Bajo",IF(X641="Muy BajaModerado","Moderado",IF(X641="Muy BajaMayor","Alto",IF(X641="Muy BajaCatastrófico","Extremo","")))))))))))))))))))))))))</f>
        <v>Bajo</v>
      </c>
      <c r="Z641" s="58">
        <v>1</v>
      </c>
      <c r="AA641" s="385" t="s">
        <v>963</v>
      </c>
      <c r="AB641" s="381" t="s">
        <v>165</v>
      </c>
      <c r="AC641" s="385" t="s">
        <v>964</v>
      </c>
      <c r="AD641" s="382" t="str">
        <f t="shared" si="64"/>
        <v>Probabilidad</v>
      </c>
      <c r="AE641" s="381" t="s">
        <v>75</v>
      </c>
      <c r="AF641" s="301">
        <f t="shared" si="65"/>
        <v>0.15</v>
      </c>
      <c r="AG641" s="381" t="s">
        <v>65</v>
      </c>
      <c r="AH641" s="301">
        <f t="shared" si="66"/>
        <v>0.25</v>
      </c>
      <c r="AI641" s="300">
        <f t="shared" si="67"/>
        <v>0.4</v>
      </c>
      <c r="AJ641" s="59">
        <f>IFERROR(IF(AD641="Probabilidad",(Q641-(+Q641*AI641)),IF(AD641="Impacto",Q641,"")),"")</f>
        <v>0.24</v>
      </c>
      <c r="AK641" s="59">
        <f>IFERROR(IF(AD641="Impacto",(W641-(+W641*AI641)),IF(AD641="Probabilidad",W641,"")),"")</f>
        <v>0.2</v>
      </c>
      <c r="AL641" s="10" t="s">
        <v>66</v>
      </c>
      <c r="AM641" s="10" t="s">
        <v>67</v>
      </c>
      <c r="AN641" s="10" t="s">
        <v>80</v>
      </c>
      <c r="AO641" s="951">
        <f>Q641</f>
        <v>0.4</v>
      </c>
      <c r="AP641" s="951">
        <f>IF(AJ641="","",MIN(AJ641:AJ646))</f>
        <v>0.16799999999999998</v>
      </c>
      <c r="AQ641" s="967" t="str">
        <f>IFERROR(IF(AP641="","",IF(AP641&lt;=0.2,"Muy Baja",IF(AP641&lt;=0.4,"Baja",IF(AP641&lt;=0.6,"Media",IF(AP641&lt;=0.8,"Alta","Muy Alta"))))),"")</f>
        <v>Muy Baja</v>
      </c>
      <c r="AR641" s="951">
        <f>W641</f>
        <v>0.2</v>
      </c>
      <c r="AS641" s="951">
        <f>IF(AK641="","",MIN(AK641:AK646))</f>
        <v>0.2</v>
      </c>
      <c r="AT641" s="967" t="str">
        <f>IFERROR(IF(AS641="","",IF(AS641&lt;=0.2,"Leve",IF(AS641&lt;=0.4,"Menor",IF(AS641&lt;=0.6,"Moderado",IF(AS641&lt;=0.8,"Mayor","Catastrófico"))))),"")</f>
        <v>Leve</v>
      </c>
      <c r="AU641" s="967" t="str">
        <f>Y641</f>
        <v>Bajo</v>
      </c>
      <c r="AV641" s="967" t="str">
        <f>IFERROR(IF(OR(AND(AQ641="Muy Baja",AT641="Leve"),AND(AQ641="Muy Baja",AT641="Menor"),AND(AQ641="Baja",AT641="Leve")),"Bajo",IF(OR(AND(AQ641="Muy baja",AT641="Moderado"),AND(AQ641="Baja",AT641="Menor"),AND(AQ641="Baja",AT641="Moderado"),AND(AQ641="Media",AT641="Leve"),AND(AQ641="Media",AT641="Menor"),AND(AQ641="Media",AT641="Moderado"),AND(AQ641="Alta",AT641="Leve"),AND(AQ641="Alta",AT641="Menor")),"Moderado",IF(OR(AND(AQ641="Muy Baja",AT641="Mayor"),AND(AQ641="Baja",AT641="Mayor"),AND(AQ641="Media",AT641="Mayor"),AND(AQ641="Alta",AT641="Moderado"),AND(AQ641="Alta",AT641="Mayor"),AND(AQ641="Muy Alta",AT641="Leve"),AND(AQ641="Muy Alta",AT641="Menor"),AND(AQ641="Muy Alta",AT641="Moderado"),AND(AQ641="Muy Alta",AT641="Mayor")),"Alto",IF(OR(AND(AQ641="Muy Baja",AT641="Catastrófico"),AND(AQ641="Baja",AT641="Catastrófico"),AND(AQ641="Media",AT641="Catastrófico"),AND(AQ641="Alta",AT641="Catastrófico"),AND(AQ641="Muy Alta",AT641="Catastrófico")),"Extremo","")))),"")</f>
        <v>Bajo</v>
      </c>
      <c r="AW641" s="802" t="s">
        <v>82</v>
      </c>
      <c r="AX641" s="851"/>
      <c r="AY641" s="851"/>
      <c r="AZ641" s="851"/>
      <c r="BA641" s="851"/>
      <c r="BB641" s="1037"/>
      <c r="BC641" s="851"/>
      <c r="BD641" s="851"/>
      <c r="BE641" s="1019"/>
      <c r="BF641" s="1019"/>
      <c r="BG641" s="1019"/>
      <c r="BH641" s="1019"/>
      <c r="BI641" s="1019"/>
      <c r="BJ641" s="851"/>
      <c r="BK641" s="851"/>
      <c r="BL641" s="1048"/>
    </row>
    <row r="642" spans="1:64" ht="105" x14ac:dyDescent="0.25">
      <c r="A642" s="1056"/>
      <c r="B642" s="1168"/>
      <c r="C642" s="1062"/>
      <c r="D642" s="1013"/>
      <c r="E642" s="946"/>
      <c r="F642" s="1016"/>
      <c r="G642" s="852"/>
      <c r="H642" s="803"/>
      <c r="I642" s="1029"/>
      <c r="J642" s="983"/>
      <c r="K642" s="986"/>
      <c r="L642" s="1035"/>
      <c r="M642" s="1035"/>
      <c r="N642" s="962"/>
      <c r="O642" s="965"/>
      <c r="P642" s="803"/>
      <c r="Q642" s="955"/>
      <c r="R642" s="803"/>
      <c r="S642" s="955"/>
      <c r="T642" s="803"/>
      <c r="U642" s="955"/>
      <c r="V642" s="958"/>
      <c r="W642" s="955"/>
      <c r="X642" s="955"/>
      <c r="Y642" s="968"/>
      <c r="Z642" s="68">
        <v>2</v>
      </c>
      <c r="AA642" s="298" t="s">
        <v>915</v>
      </c>
      <c r="AB642" s="383" t="s">
        <v>165</v>
      </c>
      <c r="AC642" s="298" t="s">
        <v>851</v>
      </c>
      <c r="AD642" s="70" t="str">
        <f>IF(OR(AE642="Preventivo",AE642="Detectivo"),"Probabilidad",IF(AE642="Correctivo","Impacto",""))</f>
        <v>Probabilidad</v>
      </c>
      <c r="AE642" s="19" t="s">
        <v>75</v>
      </c>
      <c r="AF642" s="302">
        <f t="shared" si="65"/>
        <v>0.15</v>
      </c>
      <c r="AG642" s="19" t="s">
        <v>77</v>
      </c>
      <c r="AH642" s="302">
        <f t="shared" si="66"/>
        <v>0.15</v>
      </c>
      <c r="AI642" s="315">
        <f t="shared" si="67"/>
        <v>0.3</v>
      </c>
      <c r="AJ642" s="71">
        <f>IFERROR(IF(AND(AD641="Probabilidad",AD642="Probabilidad"),(AJ641-(+AJ641*AI642)),IF(AD642="Probabilidad",(Q641-(+Q641*AI642)),IF(AD642="Impacto",AJ641,""))),"")</f>
        <v>0.16799999999999998</v>
      </c>
      <c r="AK642" s="71">
        <f>IFERROR(IF(AND(AD641="Impacto",AD642="Impacto"),(AK641-(+AK641*AI642)),IF(AD642="Impacto",(W641-(+W641*AI642)),IF(AD642="Probabilidad",AK641,""))),"")</f>
        <v>0.2</v>
      </c>
      <c r="AL642" s="10" t="s">
        <v>66</v>
      </c>
      <c r="AM642" s="10" t="s">
        <v>67</v>
      </c>
      <c r="AN642" s="10" t="s">
        <v>80</v>
      </c>
      <c r="AO642" s="952"/>
      <c r="AP642" s="952"/>
      <c r="AQ642" s="968"/>
      <c r="AR642" s="952"/>
      <c r="AS642" s="952"/>
      <c r="AT642" s="968"/>
      <c r="AU642" s="968"/>
      <c r="AV642" s="968"/>
      <c r="AW642" s="803"/>
      <c r="AX642" s="852"/>
      <c r="AY642" s="852"/>
      <c r="AZ642" s="852"/>
      <c r="BA642" s="852"/>
      <c r="BB642" s="1046"/>
      <c r="BC642" s="852"/>
      <c r="BD642" s="852"/>
      <c r="BE642" s="1020"/>
      <c r="BF642" s="1020"/>
      <c r="BG642" s="1020"/>
      <c r="BH642" s="1020"/>
      <c r="BI642" s="1020"/>
      <c r="BJ642" s="852"/>
      <c r="BK642" s="852"/>
      <c r="BL642" s="1041"/>
    </row>
    <row r="643" spans="1:64" x14ac:dyDescent="0.25">
      <c r="A643" s="1056"/>
      <c r="B643" s="1168"/>
      <c r="C643" s="1062"/>
      <c r="D643" s="1013"/>
      <c r="E643" s="946"/>
      <c r="F643" s="1016"/>
      <c r="G643" s="852"/>
      <c r="H643" s="803"/>
      <c r="I643" s="1029"/>
      <c r="J643" s="983"/>
      <c r="K643" s="986"/>
      <c r="L643" s="1035"/>
      <c r="M643" s="1035"/>
      <c r="N643" s="962"/>
      <c r="O643" s="965"/>
      <c r="P643" s="803"/>
      <c r="Q643" s="955"/>
      <c r="R643" s="803"/>
      <c r="S643" s="955"/>
      <c r="T643" s="803"/>
      <c r="U643" s="955"/>
      <c r="V643" s="958"/>
      <c r="W643" s="955"/>
      <c r="X643" s="955"/>
      <c r="Y643" s="968"/>
      <c r="Z643" s="68">
        <v>3</v>
      </c>
      <c r="AA643" s="298"/>
      <c r="AB643" s="383"/>
      <c r="AC643" s="385"/>
      <c r="AD643" s="384" t="str">
        <f>IF(OR(AE643="Preventivo",AE643="Detectivo"),"Probabilidad",IF(AE643="Correctivo","Impacto",""))</f>
        <v/>
      </c>
      <c r="AE643" s="383"/>
      <c r="AF643" s="302" t="str">
        <f t="shared" si="65"/>
        <v/>
      </c>
      <c r="AG643" s="383"/>
      <c r="AH643" s="302" t="str">
        <f t="shared" si="66"/>
        <v/>
      </c>
      <c r="AI643" s="315" t="str">
        <f t="shared" si="67"/>
        <v/>
      </c>
      <c r="AJ643" s="69" t="str">
        <f>IFERROR(IF(AND(AD642="Probabilidad",AD643="Probabilidad"),(AJ642-(+AJ642*AI643)),IF(AND(AD642="Impacto",AD643="Probabilidad"),(AJ641-(+AJ641*AI643)),IF(AD643="Impacto",AJ642,""))),"")</f>
        <v/>
      </c>
      <c r="AK643" s="69" t="str">
        <f>IFERROR(IF(AND(AD642="Impacto",AD643="Impacto"),(AK642-(+AK642*AI643)),IF(AND(AD642="Probabilidad",AD643="Impacto"),(AK641-(+AK641*AI643)),IF(AD643="Probabilidad",AK642,""))),"")</f>
        <v/>
      </c>
      <c r="AL643" s="19"/>
      <c r="AM643" s="19"/>
      <c r="AN643" s="19"/>
      <c r="AO643" s="952"/>
      <c r="AP643" s="952"/>
      <c r="AQ643" s="968"/>
      <c r="AR643" s="952"/>
      <c r="AS643" s="952"/>
      <c r="AT643" s="968"/>
      <c r="AU643" s="968"/>
      <c r="AV643" s="968"/>
      <c r="AW643" s="803"/>
      <c r="AX643" s="852"/>
      <c r="AY643" s="852"/>
      <c r="AZ643" s="852"/>
      <c r="BA643" s="852"/>
      <c r="BB643" s="1046"/>
      <c r="BC643" s="852"/>
      <c r="BD643" s="852"/>
      <c r="BE643" s="1020"/>
      <c r="BF643" s="1020"/>
      <c r="BG643" s="1020"/>
      <c r="BH643" s="1020"/>
      <c r="BI643" s="1020"/>
      <c r="BJ643" s="852"/>
      <c r="BK643" s="852"/>
      <c r="BL643" s="1041"/>
    </row>
    <row r="644" spans="1:64" x14ac:dyDescent="0.25">
      <c r="A644" s="1056"/>
      <c r="B644" s="1168"/>
      <c r="C644" s="1062"/>
      <c r="D644" s="1013"/>
      <c r="E644" s="946"/>
      <c r="F644" s="1016"/>
      <c r="G644" s="852"/>
      <c r="H644" s="803"/>
      <c r="I644" s="1029"/>
      <c r="J644" s="983"/>
      <c r="K644" s="986"/>
      <c r="L644" s="1035"/>
      <c r="M644" s="1035"/>
      <c r="N644" s="962"/>
      <c r="O644" s="965"/>
      <c r="P644" s="803"/>
      <c r="Q644" s="955"/>
      <c r="R644" s="803"/>
      <c r="S644" s="955"/>
      <c r="T644" s="803"/>
      <c r="U644" s="955"/>
      <c r="V644" s="958"/>
      <c r="W644" s="955"/>
      <c r="X644" s="955"/>
      <c r="Y644" s="968"/>
      <c r="Z644" s="68">
        <v>4</v>
      </c>
      <c r="AA644" s="385"/>
      <c r="AB644" s="383"/>
      <c r="AC644" s="385"/>
      <c r="AD644" s="384" t="str">
        <f t="shared" si="64"/>
        <v/>
      </c>
      <c r="AE644" s="383"/>
      <c r="AF644" s="302" t="str">
        <f t="shared" si="65"/>
        <v/>
      </c>
      <c r="AG644" s="383"/>
      <c r="AH644" s="302" t="str">
        <f t="shared" si="66"/>
        <v/>
      </c>
      <c r="AI644" s="315" t="str">
        <f t="shared" si="67"/>
        <v/>
      </c>
      <c r="AJ644" s="69" t="str">
        <f>IFERROR(IF(AND(AD643="Probabilidad",AD644="Probabilidad"),(AJ643-(+AJ643*AI644)),IF(AND(AD643="Impacto",AD644="Probabilidad"),(AJ642-(+AJ642*AI644)),IF(AD644="Impacto",AJ643,""))),"")</f>
        <v/>
      </c>
      <c r="AK644" s="69" t="str">
        <f>IFERROR(IF(AND(AD643="Impacto",AD644="Impacto"),(AK643-(+AK643*AI644)),IF(AND(AD643="Probabilidad",AD644="Impacto"),(AK642-(+AK642*AI644)),IF(AD644="Probabilidad",AK643,""))),"")</f>
        <v/>
      </c>
      <c r="AL644" s="19"/>
      <c r="AM644" s="19"/>
      <c r="AN644" s="19"/>
      <c r="AO644" s="952"/>
      <c r="AP644" s="952"/>
      <c r="AQ644" s="968"/>
      <c r="AR644" s="952"/>
      <c r="AS644" s="952"/>
      <c r="AT644" s="968"/>
      <c r="AU644" s="968"/>
      <c r="AV644" s="968"/>
      <c r="AW644" s="803"/>
      <c r="AX644" s="852"/>
      <c r="AY644" s="852"/>
      <c r="AZ644" s="852"/>
      <c r="BA644" s="852"/>
      <c r="BB644" s="1046"/>
      <c r="BC644" s="852"/>
      <c r="BD644" s="852"/>
      <c r="BE644" s="1020"/>
      <c r="BF644" s="1020"/>
      <c r="BG644" s="1020"/>
      <c r="BH644" s="1020"/>
      <c r="BI644" s="1020"/>
      <c r="BJ644" s="852"/>
      <c r="BK644" s="852"/>
      <c r="BL644" s="1041"/>
    </row>
    <row r="645" spans="1:64" x14ac:dyDescent="0.25">
      <c r="A645" s="1056"/>
      <c r="B645" s="1168"/>
      <c r="C645" s="1062"/>
      <c r="D645" s="1013"/>
      <c r="E645" s="946"/>
      <c r="F645" s="1016"/>
      <c r="G645" s="852"/>
      <c r="H645" s="803"/>
      <c r="I645" s="1029"/>
      <c r="J645" s="983"/>
      <c r="K645" s="986"/>
      <c r="L645" s="1035"/>
      <c r="M645" s="1035"/>
      <c r="N645" s="962"/>
      <c r="O645" s="965"/>
      <c r="P645" s="803"/>
      <c r="Q645" s="955"/>
      <c r="R645" s="803"/>
      <c r="S645" s="955"/>
      <c r="T645" s="803"/>
      <c r="U645" s="955"/>
      <c r="V645" s="958"/>
      <c r="W645" s="955"/>
      <c r="X645" s="955"/>
      <c r="Y645" s="968"/>
      <c r="Z645" s="68">
        <v>5</v>
      </c>
      <c r="AA645" s="306"/>
      <c r="AB645" s="383"/>
      <c r="AC645" s="385"/>
      <c r="AD645" s="384" t="str">
        <f t="shared" si="64"/>
        <v/>
      </c>
      <c r="AE645" s="383"/>
      <c r="AF645" s="302" t="str">
        <f t="shared" si="65"/>
        <v/>
      </c>
      <c r="AG645" s="383"/>
      <c r="AH645" s="302" t="str">
        <f t="shared" si="66"/>
        <v/>
      </c>
      <c r="AI645" s="315" t="str">
        <f t="shared" si="67"/>
        <v/>
      </c>
      <c r="AJ645" s="69" t="str">
        <f>IFERROR(IF(AND(AD644="Probabilidad",AD645="Probabilidad"),(AJ644-(+AJ644*AI645)),IF(AND(AD644="Impacto",AD645="Probabilidad"),(AJ643-(+AJ643*AI645)),IF(AD645="Impacto",AJ644,""))),"")</f>
        <v/>
      </c>
      <c r="AK645" s="69" t="str">
        <f>IFERROR(IF(AND(AD644="Impacto",AD645="Impacto"),(AK644-(+AK644*AI645)),IF(AND(AD644="Probabilidad",AD645="Impacto"),(AK643-(+AK643*AI645)),IF(AD645="Probabilidad",AK644,""))),"")</f>
        <v/>
      </c>
      <c r="AL645" s="19"/>
      <c r="AM645" s="19"/>
      <c r="AN645" s="19"/>
      <c r="AO645" s="952"/>
      <c r="AP645" s="952"/>
      <c r="AQ645" s="968"/>
      <c r="AR645" s="952"/>
      <c r="AS645" s="952"/>
      <c r="AT645" s="968"/>
      <c r="AU645" s="968"/>
      <c r="AV645" s="968"/>
      <c r="AW645" s="803"/>
      <c r="AX645" s="852"/>
      <c r="AY645" s="852"/>
      <c r="AZ645" s="852"/>
      <c r="BA645" s="852"/>
      <c r="BB645" s="1046"/>
      <c r="BC645" s="852"/>
      <c r="BD645" s="852"/>
      <c r="BE645" s="1020"/>
      <c r="BF645" s="1020"/>
      <c r="BG645" s="1020"/>
      <c r="BH645" s="1020"/>
      <c r="BI645" s="1020"/>
      <c r="BJ645" s="852"/>
      <c r="BK645" s="852"/>
      <c r="BL645" s="1041"/>
    </row>
    <row r="646" spans="1:64" ht="15.75" thickBot="1" x14ac:dyDescent="0.3">
      <c r="A646" s="1056"/>
      <c r="B646" s="1168"/>
      <c r="C646" s="1062"/>
      <c r="D646" s="1014"/>
      <c r="E646" s="947"/>
      <c r="F646" s="1017"/>
      <c r="G646" s="960"/>
      <c r="H646" s="847"/>
      <c r="I646" s="1030"/>
      <c r="J646" s="984"/>
      <c r="K646" s="987"/>
      <c r="L646" s="1036"/>
      <c r="M646" s="1036"/>
      <c r="N646" s="963"/>
      <c r="O646" s="966"/>
      <c r="P646" s="847"/>
      <c r="Q646" s="956"/>
      <c r="R646" s="847"/>
      <c r="S646" s="956"/>
      <c r="T646" s="847"/>
      <c r="U646" s="956"/>
      <c r="V646" s="959"/>
      <c r="W646" s="956"/>
      <c r="X646" s="956"/>
      <c r="Y646" s="969"/>
      <c r="Z646" s="60">
        <v>6</v>
      </c>
      <c r="AA646" s="387"/>
      <c r="AB646" s="388"/>
      <c r="AC646" s="387"/>
      <c r="AD646" s="391" t="str">
        <f t="shared" si="64"/>
        <v/>
      </c>
      <c r="AE646" s="388"/>
      <c r="AF646" s="303" t="str">
        <f t="shared" si="65"/>
        <v/>
      </c>
      <c r="AG646" s="388"/>
      <c r="AH646" s="303" t="str">
        <f t="shared" si="66"/>
        <v/>
      </c>
      <c r="AI646" s="61" t="str">
        <f t="shared" si="67"/>
        <v/>
      </c>
      <c r="AJ646" s="69" t="str">
        <f>IFERROR(IF(AND(AD645="Probabilidad",AD646="Probabilidad"),(AJ645-(+AJ645*AI646)),IF(AND(AD645="Impacto",AD646="Probabilidad"),(AJ644-(+AJ644*AI646)),IF(AD646="Impacto",AJ645,""))),"")</f>
        <v/>
      </c>
      <c r="AK646" s="69" t="str">
        <f>IFERROR(IF(AND(AD645="Impacto",AD646="Impacto"),(AK645-(+AK645*AI646)),IF(AND(AD645="Probabilidad",AD646="Impacto"),(AK644-(+AK644*AI646)),IF(AD646="Probabilidad",AK645,""))),"")</f>
        <v/>
      </c>
      <c r="AL646" s="20"/>
      <c r="AM646" s="20"/>
      <c r="AN646" s="20"/>
      <c r="AO646" s="953"/>
      <c r="AP646" s="953"/>
      <c r="AQ646" s="969"/>
      <c r="AR646" s="953"/>
      <c r="AS646" s="953"/>
      <c r="AT646" s="969"/>
      <c r="AU646" s="969"/>
      <c r="AV646" s="969"/>
      <c r="AW646" s="847"/>
      <c r="AX646" s="960"/>
      <c r="AY646" s="960"/>
      <c r="AZ646" s="960"/>
      <c r="BA646" s="960"/>
      <c r="BB646" s="1047"/>
      <c r="BC646" s="960"/>
      <c r="BD646" s="960"/>
      <c r="BE646" s="1021"/>
      <c r="BF646" s="1021"/>
      <c r="BG646" s="1021"/>
      <c r="BH646" s="1021"/>
      <c r="BI646" s="1021"/>
      <c r="BJ646" s="960"/>
      <c r="BK646" s="960"/>
      <c r="BL646" s="1042"/>
    </row>
    <row r="647" spans="1:64" ht="120.75" customHeight="1" thickBot="1" x14ac:dyDescent="0.3">
      <c r="A647" s="1056"/>
      <c r="B647" s="1168"/>
      <c r="C647" s="1062"/>
      <c r="D647" s="1012" t="s">
        <v>840</v>
      </c>
      <c r="E647" s="945" t="s">
        <v>130</v>
      </c>
      <c r="F647" s="1015">
        <v>3</v>
      </c>
      <c r="G647" s="851" t="s">
        <v>1329</v>
      </c>
      <c r="H647" s="802" t="s">
        <v>98</v>
      </c>
      <c r="I647" s="1043" t="s">
        <v>1361</v>
      </c>
      <c r="J647" s="982" t="s">
        <v>16</v>
      </c>
      <c r="K647" s="985" t="str">
        <f>CONCATENATE(" *",[31]Árbol_G!C675," *",[31]Árbol_G!E675," *",[31]Árbol_G!G675)</f>
        <v xml:space="preserve"> * * *</v>
      </c>
      <c r="L647" s="1034" t="s">
        <v>1330</v>
      </c>
      <c r="M647" s="1034" t="s">
        <v>1324</v>
      </c>
      <c r="N647" s="804"/>
      <c r="O647" s="970"/>
      <c r="P647" s="802" t="s">
        <v>62</v>
      </c>
      <c r="Q647" s="954">
        <f>IF(P647="Muy Alta",100%,IF(P647="Alta",80%,IF(P647="Media",60%,IF(P647="Baja",40%,IF(P647="Muy Baja",20%,"")))))</f>
        <v>0.6</v>
      </c>
      <c r="R647" s="802"/>
      <c r="S647" s="954" t="str">
        <f>IF(R647="Catastrófico",100%,IF(R647="Mayor",80%,IF(R647="Moderado",60%,IF(R647="Menor",40%,IF(R647="Leve",20%,"")))))</f>
        <v/>
      </c>
      <c r="T647" s="802" t="s">
        <v>9</v>
      </c>
      <c r="U647" s="954">
        <f>IF(T647="Catastrófico",100%,IF(T647="Mayor",80%,IF(T647="Moderado",60%,IF(T647="Menor",40%,IF(T647="Leve",20%,"")))))</f>
        <v>0.4</v>
      </c>
      <c r="V647" s="957" t="str">
        <f>IF(W647=100%,"Catastrófico",IF(W647=80%,"Mayor",IF(W647=60%,"Moderado",IF(W647=40%,"Menor",IF(W647=20%,"Leve","")))))</f>
        <v>Menor</v>
      </c>
      <c r="W647" s="954">
        <f>IF(AND(S647="",U647=""),"",MAX(S647,U647))</f>
        <v>0.4</v>
      </c>
      <c r="X647" s="954" t="str">
        <f>CONCATENATE(P647,V647)</f>
        <v>MediaMenor</v>
      </c>
      <c r="Y647" s="967" t="str">
        <f>IF(X647="Muy AltaLeve","Alto",IF(X647="Muy AltaMenor","Alto",IF(X647="Muy AltaModerado","Alto",IF(X647="Muy AltaMayor","Alto",IF(X647="Muy AltaCatastrófico","Extremo",IF(X647="AltaLeve","Moderado",IF(X647="AltaMenor","Moderado",IF(X647="AltaModerado","Alto",IF(X647="AltaMayor","Alto",IF(X647="AltaCatastrófico","Extremo",IF(X647="MediaLeve","Moderado",IF(X647="MediaMenor","Moderado",IF(X647="MediaModerado","Moderado",IF(X647="MediaMayor","Alto",IF(X647="MediaCatastrófico","Extremo",IF(X647="BajaLeve","Bajo",IF(X647="BajaMenor","Moderado",IF(X647="BajaModerado","Moderado",IF(X647="BajaMayor","Alto",IF(X647="BajaCatastrófico","Extremo",IF(X647="Muy BajaLeve","Bajo",IF(X647="Muy BajaMenor","Bajo",IF(X647="Muy BajaModerado","Moderado",IF(X647="Muy BajaMayor","Alto",IF(X647="Muy BajaCatastrófico","Extremo","")))))))))))))))))))))))))</f>
        <v>Moderado</v>
      </c>
      <c r="Z647" s="58">
        <v>1</v>
      </c>
      <c r="AA647" s="385" t="s">
        <v>1331</v>
      </c>
      <c r="AB647" s="381" t="s">
        <v>170</v>
      </c>
      <c r="AC647" s="385" t="s">
        <v>1332</v>
      </c>
      <c r="AD647" s="382" t="str">
        <f t="shared" si="64"/>
        <v>Probabilidad</v>
      </c>
      <c r="AE647" s="381" t="s">
        <v>75</v>
      </c>
      <c r="AF647" s="301">
        <f t="shared" si="65"/>
        <v>0.15</v>
      </c>
      <c r="AG647" s="381" t="s">
        <v>77</v>
      </c>
      <c r="AH647" s="301">
        <f t="shared" si="66"/>
        <v>0.15</v>
      </c>
      <c r="AI647" s="300">
        <f t="shared" si="67"/>
        <v>0.3</v>
      </c>
      <c r="AJ647" s="59">
        <f>IFERROR(IF(AD647="Probabilidad",(Q647-(+Q647*AI647)),IF(AD647="Impacto",Q647,"")),"")</f>
        <v>0.42</v>
      </c>
      <c r="AK647" s="59">
        <f>IFERROR(IF(AD647="Impacto",(W647-(+W647*AI647)),IF(AD647="Probabilidad",W647,"")),"")</f>
        <v>0.4</v>
      </c>
      <c r="AL647" s="10" t="s">
        <v>66</v>
      </c>
      <c r="AM647" s="10" t="s">
        <v>67</v>
      </c>
      <c r="AN647" s="10" t="s">
        <v>80</v>
      </c>
      <c r="AO647" s="951">
        <f>Q647</f>
        <v>0.6</v>
      </c>
      <c r="AP647" s="951">
        <f>IF(AJ647="","",MIN(AJ647:AJ652))</f>
        <v>0.14405999999999999</v>
      </c>
      <c r="AQ647" s="967" t="str">
        <f>IFERROR(IF(AP647="","",IF(AP647&lt;=0.2,"Muy Baja",IF(AP647&lt;=0.4,"Baja",IF(AP647&lt;=0.6,"Media",IF(AP647&lt;=0.8,"Alta","Muy Alta"))))),"")</f>
        <v>Muy Baja</v>
      </c>
      <c r="AR647" s="951">
        <f>W647</f>
        <v>0.4</v>
      </c>
      <c r="AS647" s="951">
        <f>IF(AK647="","",MIN(AK647:AK652))</f>
        <v>0.30000000000000004</v>
      </c>
      <c r="AT647" s="967" t="str">
        <f>IFERROR(IF(AS647="","",IF(AS647&lt;=0.2,"Leve",IF(AS647&lt;=0.4,"Menor",IF(AS647&lt;=0.6,"Moderado",IF(AS647&lt;=0.8,"Mayor","Catastrófico"))))),"")</f>
        <v>Menor</v>
      </c>
      <c r="AU647" s="967" t="str">
        <f>Y647</f>
        <v>Moderado</v>
      </c>
      <c r="AV647" s="967" t="str">
        <f>IFERROR(IF(OR(AND(AQ647="Muy Baja",AT647="Leve"),AND(AQ647="Muy Baja",AT647="Menor"),AND(AQ647="Baja",AT647="Leve")),"Bajo",IF(OR(AND(AQ647="Muy baja",AT647="Moderado"),AND(AQ647="Baja",AT647="Menor"),AND(AQ647="Baja",AT647="Moderado"),AND(AQ647="Media",AT647="Leve"),AND(AQ647="Media",AT647="Menor"),AND(AQ647="Media",AT647="Moderado"),AND(AQ647="Alta",AT647="Leve"),AND(AQ647="Alta",AT647="Menor")),"Moderado",IF(OR(AND(AQ647="Muy Baja",AT647="Mayor"),AND(AQ647="Baja",AT647="Mayor"),AND(AQ647="Media",AT647="Mayor"),AND(AQ647="Alta",AT647="Moderado"),AND(AQ647="Alta",AT647="Mayor"),AND(AQ647="Muy Alta",AT647="Leve"),AND(AQ647="Muy Alta",AT647="Menor"),AND(AQ647="Muy Alta",AT647="Moderado"),AND(AQ647="Muy Alta",AT647="Mayor")),"Alto",IF(OR(AND(AQ647="Muy Baja",AT647="Catastrófico"),AND(AQ647="Baja",AT647="Catastrófico"),AND(AQ647="Media",AT647="Catastrófico"),AND(AQ647="Alta",AT647="Catastrófico"),AND(AQ647="Muy Alta",AT647="Catastrófico")),"Extremo","")))),"")</f>
        <v>Bajo</v>
      </c>
      <c r="AW647" s="802" t="s">
        <v>82</v>
      </c>
      <c r="AX647" s="961"/>
      <c r="AY647" s="851"/>
      <c r="AZ647" s="851"/>
      <c r="BA647" s="851"/>
      <c r="BB647" s="1037"/>
      <c r="BC647" s="851"/>
      <c r="BD647" s="851"/>
      <c r="BE647" s="1019"/>
      <c r="BF647" s="1019"/>
      <c r="BG647" s="1019"/>
      <c r="BH647" s="1019"/>
      <c r="BI647" s="1019"/>
      <c r="BJ647" s="851"/>
      <c r="BK647" s="851"/>
      <c r="BL647" s="1048"/>
    </row>
    <row r="648" spans="1:64" ht="90.75" thickBot="1" x14ac:dyDescent="0.3">
      <c r="A648" s="1056"/>
      <c r="B648" s="1168"/>
      <c r="C648" s="1062"/>
      <c r="D648" s="1013"/>
      <c r="E648" s="946"/>
      <c r="F648" s="1016"/>
      <c r="G648" s="852"/>
      <c r="H648" s="803"/>
      <c r="I648" s="1044"/>
      <c r="J648" s="983"/>
      <c r="K648" s="986"/>
      <c r="L648" s="1035"/>
      <c r="M648" s="1035"/>
      <c r="N648" s="805"/>
      <c r="O648" s="971"/>
      <c r="P648" s="803"/>
      <c r="Q648" s="955"/>
      <c r="R648" s="803"/>
      <c r="S648" s="955"/>
      <c r="T648" s="803"/>
      <c r="U648" s="955"/>
      <c r="V648" s="958"/>
      <c r="W648" s="955"/>
      <c r="X648" s="955"/>
      <c r="Y648" s="968"/>
      <c r="Z648" s="68">
        <v>2</v>
      </c>
      <c r="AA648" s="385" t="s">
        <v>1333</v>
      </c>
      <c r="AB648" s="383" t="s">
        <v>170</v>
      </c>
      <c r="AC648" s="385" t="s">
        <v>1334</v>
      </c>
      <c r="AD648" s="384" t="str">
        <f t="shared" si="64"/>
        <v>Probabilidad</v>
      </c>
      <c r="AE648" s="381" t="s">
        <v>75</v>
      </c>
      <c r="AF648" s="302">
        <f t="shared" si="65"/>
        <v>0.15</v>
      </c>
      <c r="AG648" s="383" t="s">
        <v>77</v>
      </c>
      <c r="AH648" s="302">
        <f t="shared" si="66"/>
        <v>0.15</v>
      </c>
      <c r="AI648" s="315">
        <f t="shared" si="67"/>
        <v>0.3</v>
      </c>
      <c r="AJ648" s="69">
        <f>IFERROR(IF(AND(AD647="Probabilidad",AD648="Probabilidad"),(AJ647-(+AJ647*AI648)),IF(AD648="Probabilidad",(Q647-(+Q647*AI648)),IF(AD648="Impacto",AJ647,""))),"")</f>
        <v>0.29399999999999998</v>
      </c>
      <c r="AK648" s="69">
        <f>IFERROR(IF(AND(AD647="Impacto",AD648="Impacto"),(AK647-(+AK647*AI648)),IF(AD648="Impacto",(W647-(+W647*AI648)),IF(AD648="Probabilidad",AK647,""))),"")</f>
        <v>0.4</v>
      </c>
      <c r="AL648" s="10" t="s">
        <v>66</v>
      </c>
      <c r="AM648" s="10" t="s">
        <v>67</v>
      </c>
      <c r="AN648" s="10" t="s">
        <v>80</v>
      </c>
      <c r="AO648" s="952"/>
      <c r="AP648" s="952"/>
      <c r="AQ648" s="968"/>
      <c r="AR648" s="952"/>
      <c r="AS648" s="952"/>
      <c r="AT648" s="968"/>
      <c r="AU648" s="968"/>
      <c r="AV648" s="968"/>
      <c r="AW648" s="803"/>
      <c r="AX648" s="962"/>
      <c r="AY648" s="852"/>
      <c r="AZ648" s="852"/>
      <c r="BA648" s="852"/>
      <c r="BB648" s="1046"/>
      <c r="BC648" s="852"/>
      <c r="BD648" s="852"/>
      <c r="BE648" s="1020"/>
      <c r="BF648" s="1020"/>
      <c r="BG648" s="1020"/>
      <c r="BH648" s="1020"/>
      <c r="BI648" s="1020"/>
      <c r="BJ648" s="852"/>
      <c r="BK648" s="852"/>
      <c r="BL648" s="1041"/>
    </row>
    <row r="649" spans="1:64" ht="90.75" thickBot="1" x14ac:dyDescent="0.3">
      <c r="A649" s="1056"/>
      <c r="B649" s="1168"/>
      <c r="C649" s="1062"/>
      <c r="D649" s="1013"/>
      <c r="E649" s="946"/>
      <c r="F649" s="1016"/>
      <c r="G649" s="852"/>
      <c r="H649" s="803"/>
      <c r="I649" s="1044"/>
      <c r="J649" s="983"/>
      <c r="K649" s="986"/>
      <c r="L649" s="1035"/>
      <c r="M649" s="1035"/>
      <c r="N649" s="805"/>
      <c r="O649" s="971"/>
      <c r="P649" s="803"/>
      <c r="Q649" s="955"/>
      <c r="R649" s="803"/>
      <c r="S649" s="955"/>
      <c r="T649" s="803"/>
      <c r="U649" s="955"/>
      <c r="V649" s="958"/>
      <c r="W649" s="955"/>
      <c r="X649" s="955"/>
      <c r="Y649" s="968"/>
      <c r="Z649" s="68">
        <v>3</v>
      </c>
      <c r="AA649" s="385" t="s">
        <v>1272</v>
      </c>
      <c r="AB649" s="383" t="s">
        <v>170</v>
      </c>
      <c r="AC649" s="385" t="s">
        <v>1334</v>
      </c>
      <c r="AD649" s="384" t="str">
        <f t="shared" si="64"/>
        <v>Probabilidad</v>
      </c>
      <c r="AE649" s="381" t="s">
        <v>75</v>
      </c>
      <c r="AF649" s="302">
        <f t="shared" si="65"/>
        <v>0.15</v>
      </c>
      <c r="AG649" s="383" t="s">
        <v>77</v>
      </c>
      <c r="AH649" s="302">
        <f t="shared" si="66"/>
        <v>0.15</v>
      </c>
      <c r="AI649" s="315">
        <f t="shared" si="67"/>
        <v>0.3</v>
      </c>
      <c r="AJ649" s="69">
        <f>IFERROR(IF(AND(AD648="Probabilidad",AD649="Probabilidad"),(AJ648-(+AJ648*AI649)),IF(AND(AD648="Impacto",AD649="Probabilidad"),(AJ647-(+AJ647*AI649)),IF(AD649="Impacto",AJ648,""))),"")</f>
        <v>0.20579999999999998</v>
      </c>
      <c r="AK649" s="69">
        <f>IFERROR(IF(AND(AD648="Impacto",AD649="Impacto"),(AK648-(+AK648*AI649)),IF(AND(AD648="Probabilidad",AD649="Impacto"),(AK647-(+AK647*AI649)),IF(AD649="Probabilidad",AK648,""))),"")</f>
        <v>0.4</v>
      </c>
      <c r="AL649" s="10" t="s">
        <v>66</v>
      </c>
      <c r="AM649" s="10" t="s">
        <v>67</v>
      </c>
      <c r="AN649" s="10" t="s">
        <v>80</v>
      </c>
      <c r="AO649" s="952"/>
      <c r="AP649" s="952"/>
      <c r="AQ649" s="968"/>
      <c r="AR649" s="952"/>
      <c r="AS649" s="952"/>
      <c r="AT649" s="968"/>
      <c r="AU649" s="968"/>
      <c r="AV649" s="968"/>
      <c r="AW649" s="803"/>
      <c r="AX649" s="962"/>
      <c r="AY649" s="852"/>
      <c r="AZ649" s="852"/>
      <c r="BA649" s="852"/>
      <c r="BB649" s="1046"/>
      <c r="BC649" s="852"/>
      <c r="BD649" s="852"/>
      <c r="BE649" s="1020"/>
      <c r="BF649" s="1020"/>
      <c r="BG649" s="1020"/>
      <c r="BH649" s="1020"/>
      <c r="BI649" s="1020"/>
      <c r="BJ649" s="852"/>
      <c r="BK649" s="852"/>
      <c r="BL649" s="1041"/>
    </row>
    <row r="650" spans="1:64" ht="71.25" thickBot="1" x14ac:dyDescent="0.3">
      <c r="A650" s="1056"/>
      <c r="B650" s="1168"/>
      <c r="C650" s="1062"/>
      <c r="D650" s="1013"/>
      <c r="E650" s="946"/>
      <c r="F650" s="1016"/>
      <c r="G650" s="852"/>
      <c r="H650" s="803"/>
      <c r="I650" s="1044"/>
      <c r="J650" s="983"/>
      <c r="K650" s="986"/>
      <c r="L650" s="1035"/>
      <c r="M650" s="1035"/>
      <c r="N650" s="805"/>
      <c r="O650" s="971"/>
      <c r="P650" s="803"/>
      <c r="Q650" s="955"/>
      <c r="R650" s="803"/>
      <c r="S650" s="955"/>
      <c r="T650" s="803"/>
      <c r="U650" s="955"/>
      <c r="V650" s="958"/>
      <c r="W650" s="955"/>
      <c r="X650" s="955"/>
      <c r="Y650" s="968"/>
      <c r="Z650" s="68">
        <v>4</v>
      </c>
      <c r="AA650" s="385" t="s">
        <v>1335</v>
      </c>
      <c r="AB650" s="383" t="s">
        <v>170</v>
      </c>
      <c r="AC650" s="385" t="s">
        <v>1112</v>
      </c>
      <c r="AD650" s="384" t="str">
        <f t="shared" si="64"/>
        <v>Impacto</v>
      </c>
      <c r="AE650" s="383" t="s">
        <v>76</v>
      </c>
      <c r="AF650" s="302">
        <f t="shared" si="65"/>
        <v>0.1</v>
      </c>
      <c r="AG650" s="383" t="s">
        <v>77</v>
      </c>
      <c r="AH650" s="302">
        <f t="shared" si="66"/>
        <v>0.15</v>
      </c>
      <c r="AI650" s="315">
        <f t="shared" si="67"/>
        <v>0.25</v>
      </c>
      <c r="AJ650" s="69">
        <f>IFERROR(IF(AND(AD649="Probabilidad",AD650="Probabilidad"),(AJ649-(+AJ649*AI650)),IF(AND(AD649="Impacto",AD650="Probabilidad"),(AJ648-(+AJ648*AI650)),IF(AD650="Impacto",AJ649,""))),"")</f>
        <v>0.20579999999999998</v>
      </c>
      <c r="AK650" s="69">
        <f>IFERROR(IF(AND(AD649="Impacto",AD650="Impacto"),(AK649-(+AK649*AI650)),IF(AND(AD649="Probabilidad",AD650="Impacto"),(AK648-(+AK648*AI650)),IF(AD650="Probabilidad",AK649,""))),"")</f>
        <v>0.30000000000000004</v>
      </c>
      <c r="AL650" s="10" t="s">
        <v>66</v>
      </c>
      <c r="AM650" s="10" t="s">
        <v>67</v>
      </c>
      <c r="AN650" s="10" t="s">
        <v>80</v>
      </c>
      <c r="AO650" s="952"/>
      <c r="AP650" s="952"/>
      <c r="AQ650" s="968"/>
      <c r="AR650" s="952"/>
      <c r="AS650" s="952"/>
      <c r="AT650" s="968"/>
      <c r="AU650" s="968"/>
      <c r="AV650" s="968"/>
      <c r="AW650" s="803"/>
      <c r="AX650" s="962"/>
      <c r="AY650" s="852"/>
      <c r="AZ650" s="852"/>
      <c r="BA650" s="852"/>
      <c r="BB650" s="1046"/>
      <c r="BC650" s="852"/>
      <c r="BD650" s="852"/>
      <c r="BE650" s="1020"/>
      <c r="BF650" s="1020"/>
      <c r="BG650" s="1020"/>
      <c r="BH650" s="1020"/>
      <c r="BI650" s="1020"/>
      <c r="BJ650" s="852"/>
      <c r="BK650" s="852"/>
      <c r="BL650" s="1041"/>
    </row>
    <row r="651" spans="1:64" ht="105" x14ac:dyDescent="0.25">
      <c r="A651" s="1056"/>
      <c r="B651" s="1168"/>
      <c r="C651" s="1062"/>
      <c r="D651" s="1013"/>
      <c r="E651" s="946"/>
      <c r="F651" s="1016"/>
      <c r="G651" s="852"/>
      <c r="H651" s="803"/>
      <c r="I651" s="1044"/>
      <c r="J651" s="983"/>
      <c r="K651" s="986"/>
      <c r="L651" s="1035"/>
      <c r="M651" s="1035"/>
      <c r="N651" s="805"/>
      <c r="O651" s="971"/>
      <c r="P651" s="803"/>
      <c r="Q651" s="955"/>
      <c r="R651" s="803"/>
      <c r="S651" s="955"/>
      <c r="T651" s="803"/>
      <c r="U651" s="955"/>
      <c r="V651" s="958"/>
      <c r="W651" s="955"/>
      <c r="X651" s="955"/>
      <c r="Y651" s="968"/>
      <c r="Z651" s="68">
        <v>5</v>
      </c>
      <c r="AA651" s="298" t="s">
        <v>915</v>
      </c>
      <c r="AB651" s="383" t="s">
        <v>165</v>
      </c>
      <c r="AC651" s="298" t="s">
        <v>851</v>
      </c>
      <c r="AD651" s="384" t="str">
        <f t="shared" si="64"/>
        <v>Probabilidad</v>
      </c>
      <c r="AE651" s="383" t="s">
        <v>75</v>
      </c>
      <c r="AF651" s="302">
        <f t="shared" si="65"/>
        <v>0.15</v>
      </c>
      <c r="AG651" s="383" t="s">
        <v>77</v>
      </c>
      <c r="AH651" s="302">
        <f t="shared" si="66"/>
        <v>0.15</v>
      </c>
      <c r="AI651" s="315">
        <f t="shared" si="67"/>
        <v>0.3</v>
      </c>
      <c r="AJ651" s="69">
        <f>IFERROR(IF(AND(AD650="Probabilidad",AD651="Probabilidad"),(AJ650-(+AJ650*AI651)),IF(AND(AD650="Impacto",AD651="Probabilidad"),(AJ649-(+AJ649*AI651)),IF(AD651="Impacto",AJ650,""))),"")</f>
        <v>0.14405999999999999</v>
      </c>
      <c r="AK651" s="69">
        <f>IFERROR(IF(AND(AD650="Impacto",AD651="Impacto"),(AK650-(+AK650*AI651)),IF(AND(AD650="Probabilidad",AD651="Impacto"),(AK649-(+AK649*AI651)),IF(AD651="Probabilidad",AK650,""))),"")</f>
        <v>0.30000000000000004</v>
      </c>
      <c r="AL651" s="10" t="s">
        <v>66</v>
      </c>
      <c r="AM651" s="10" t="s">
        <v>67</v>
      </c>
      <c r="AN651" s="10" t="s">
        <v>80</v>
      </c>
      <c r="AO651" s="952"/>
      <c r="AP651" s="952"/>
      <c r="AQ651" s="968"/>
      <c r="AR651" s="952"/>
      <c r="AS651" s="952"/>
      <c r="AT651" s="968"/>
      <c r="AU651" s="968"/>
      <c r="AV651" s="968"/>
      <c r="AW651" s="803"/>
      <c r="AX651" s="962"/>
      <c r="AY651" s="852"/>
      <c r="AZ651" s="852"/>
      <c r="BA651" s="852"/>
      <c r="BB651" s="1046"/>
      <c r="BC651" s="852"/>
      <c r="BD651" s="852"/>
      <c r="BE651" s="1020"/>
      <c r="BF651" s="1020"/>
      <c r="BG651" s="1020"/>
      <c r="BH651" s="1020"/>
      <c r="BI651" s="1020"/>
      <c r="BJ651" s="852"/>
      <c r="BK651" s="852"/>
      <c r="BL651" s="1041"/>
    </row>
    <row r="652" spans="1:64" ht="15.75" thickBot="1" x14ac:dyDescent="0.3">
      <c r="A652" s="1056"/>
      <c r="B652" s="1168"/>
      <c r="C652" s="1062"/>
      <c r="D652" s="1014"/>
      <c r="E652" s="947"/>
      <c r="F652" s="1017"/>
      <c r="G652" s="960"/>
      <c r="H652" s="847"/>
      <c r="I652" s="1045"/>
      <c r="J652" s="984"/>
      <c r="K652" s="987"/>
      <c r="L652" s="1036"/>
      <c r="M652" s="1036"/>
      <c r="N652" s="806"/>
      <c r="O652" s="972"/>
      <c r="P652" s="847"/>
      <c r="Q652" s="956"/>
      <c r="R652" s="847"/>
      <c r="S652" s="956"/>
      <c r="T652" s="847"/>
      <c r="U652" s="956"/>
      <c r="V652" s="959"/>
      <c r="W652" s="956"/>
      <c r="X652" s="956"/>
      <c r="Y652" s="969"/>
      <c r="Z652" s="60">
        <v>6</v>
      </c>
      <c r="AA652" s="387"/>
      <c r="AB652" s="388"/>
      <c r="AC652" s="387"/>
      <c r="AD652" s="391" t="str">
        <f t="shared" si="64"/>
        <v/>
      </c>
      <c r="AE652" s="388"/>
      <c r="AF652" s="303" t="str">
        <f t="shared" si="65"/>
        <v/>
      </c>
      <c r="AG652" s="388"/>
      <c r="AH652" s="303" t="str">
        <f t="shared" si="66"/>
        <v/>
      </c>
      <c r="AI652" s="61" t="str">
        <f t="shared" si="67"/>
        <v/>
      </c>
      <c r="AJ652" s="69" t="str">
        <f>IFERROR(IF(AND(AD651="Probabilidad",AD652="Probabilidad"),(AJ651-(+AJ651*AI652)),IF(AND(AD651="Impacto",AD652="Probabilidad"),(AJ650-(+AJ650*AI652)),IF(AD652="Impacto",AJ651,""))),"")</f>
        <v/>
      </c>
      <c r="AK652" s="69" t="str">
        <f>IFERROR(IF(AND(AD651="Impacto",AD652="Impacto"),(AK651-(+AK651*AI652)),IF(AND(AD651="Probabilidad",AD652="Impacto"),(AK650-(+AK650*AI652)),IF(AD652="Probabilidad",AK651,""))),"")</f>
        <v/>
      </c>
      <c r="AL652" s="20"/>
      <c r="AM652" s="20"/>
      <c r="AN652" s="20"/>
      <c r="AO652" s="953"/>
      <c r="AP652" s="953"/>
      <c r="AQ652" s="969"/>
      <c r="AR652" s="953"/>
      <c r="AS652" s="953"/>
      <c r="AT652" s="969"/>
      <c r="AU652" s="969"/>
      <c r="AV652" s="969"/>
      <c r="AW652" s="847"/>
      <c r="AX652" s="963"/>
      <c r="AY652" s="960"/>
      <c r="AZ652" s="960"/>
      <c r="BA652" s="960"/>
      <c r="BB652" s="1047"/>
      <c r="BC652" s="960"/>
      <c r="BD652" s="960"/>
      <c r="BE652" s="1021"/>
      <c r="BF652" s="1021"/>
      <c r="BG652" s="1021"/>
      <c r="BH652" s="1021"/>
      <c r="BI652" s="1021"/>
      <c r="BJ652" s="960"/>
      <c r="BK652" s="960"/>
      <c r="BL652" s="1042"/>
    </row>
    <row r="653" spans="1:64" ht="71.25" customHeight="1" thickBot="1" x14ac:dyDescent="0.3">
      <c r="A653" s="1056"/>
      <c r="B653" s="1168"/>
      <c r="C653" s="1062"/>
      <c r="D653" s="1012" t="s">
        <v>840</v>
      </c>
      <c r="E653" s="945" t="s">
        <v>130</v>
      </c>
      <c r="F653" s="1015">
        <v>4</v>
      </c>
      <c r="G653" s="851" t="s">
        <v>1329</v>
      </c>
      <c r="H653" s="802" t="s">
        <v>99</v>
      </c>
      <c r="I653" s="1043" t="s">
        <v>1362</v>
      </c>
      <c r="J653" s="982" t="s">
        <v>16</v>
      </c>
      <c r="K653" s="985" t="str">
        <f>CONCATENATE(" *",[31]Árbol_G!C692," *",[31]Árbol_G!E692," *",[31]Árbol_G!G692)</f>
        <v xml:space="preserve"> * * *</v>
      </c>
      <c r="L653" s="1034" t="s">
        <v>1327</v>
      </c>
      <c r="M653" s="1034" t="s">
        <v>1328</v>
      </c>
      <c r="N653" s="804"/>
      <c r="O653" s="1049"/>
      <c r="P653" s="802" t="s">
        <v>62</v>
      </c>
      <c r="Q653" s="954">
        <f>IF(P653="Muy Alta",100%,IF(P653="Alta",80%,IF(P653="Media",60%,IF(P653="Baja",40%,IF(P653="Muy Baja",20%,"")))))</f>
        <v>0.6</v>
      </c>
      <c r="R653" s="802"/>
      <c r="S653" s="954" t="str">
        <f>IF(R653="Catastrófico",100%,IF(R653="Mayor",80%,IF(R653="Moderado",60%,IF(R653="Menor",40%,IF(R653="Leve",20%,"")))))</f>
        <v/>
      </c>
      <c r="T653" s="802" t="s">
        <v>9</v>
      </c>
      <c r="U653" s="954">
        <f>IF(T653="Catastrófico",100%,IF(T653="Mayor",80%,IF(T653="Moderado",60%,IF(T653="Menor",40%,IF(T653="Leve",20%,"")))))</f>
        <v>0.4</v>
      </c>
      <c r="V653" s="957" t="str">
        <f>IF(W653=100%,"Catastrófico",IF(W653=80%,"Mayor",IF(W653=60%,"Moderado",IF(W653=40%,"Menor",IF(W653=20%,"Leve","")))))</f>
        <v>Menor</v>
      </c>
      <c r="W653" s="954">
        <f>IF(AND(S653="",U653=""),"",MAX(S653,U653))</f>
        <v>0.4</v>
      </c>
      <c r="X653" s="954" t="str">
        <f>CONCATENATE(P653,V653)</f>
        <v>MediaMenor</v>
      </c>
      <c r="Y653" s="967" t="str">
        <f>IF(X653="Muy AltaLeve","Alto",IF(X653="Muy AltaMenor","Alto",IF(X653="Muy AltaModerado","Alto",IF(X653="Muy AltaMayor","Alto",IF(X653="Muy AltaCatastrófico","Extremo",IF(X653="AltaLeve","Moderado",IF(X653="AltaMenor","Moderado",IF(X653="AltaModerado","Alto",IF(X653="AltaMayor","Alto",IF(X653="AltaCatastrófico","Extremo",IF(X653="MediaLeve","Moderado",IF(X653="MediaMenor","Moderado",IF(X653="MediaModerado","Moderado",IF(X653="MediaMayor","Alto",IF(X653="MediaCatastrófico","Extremo",IF(X653="BajaLeve","Bajo",IF(X653="BajaMenor","Moderado",IF(X653="BajaModerado","Moderado",IF(X653="BajaMayor","Alto",IF(X653="BajaCatastrófico","Extremo",IF(X653="Muy BajaLeve","Bajo",IF(X653="Muy BajaMenor","Bajo",IF(X653="Muy BajaModerado","Moderado",IF(X653="Muy BajaMayor","Alto",IF(X653="Muy BajaCatastrófico","Extremo","")))))))))))))))))))))))))</f>
        <v>Moderado</v>
      </c>
      <c r="Z653" s="58">
        <v>1</v>
      </c>
      <c r="AA653" s="385" t="s">
        <v>927</v>
      </c>
      <c r="AB653" s="381" t="s">
        <v>170</v>
      </c>
      <c r="AC653" s="385" t="s">
        <v>1112</v>
      </c>
      <c r="AD653" s="382" t="str">
        <f t="shared" si="64"/>
        <v>Probabilidad</v>
      </c>
      <c r="AE653" s="381" t="s">
        <v>75</v>
      </c>
      <c r="AF653" s="301">
        <f t="shared" si="65"/>
        <v>0.15</v>
      </c>
      <c r="AG653" s="381" t="s">
        <v>77</v>
      </c>
      <c r="AH653" s="301">
        <f t="shared" si="66"/>
        <v>0.15</v>
      </c>
      <c r="AI653" s="300">
        <f t="shared" si="67"/>
        <v>0.3</v>
      </c>
      <c r="AJ653" s="59">
        <f>IFERROR(IF(AD653="Probabilidad",(Q653-(+Q653*AI653)),IF(AD653="Impacto",Q653,"")),"")</f>
        <v>0.42</v>
      </c>
      <c r="AK653" s="59">
        <f>IFERROR(IF(AD653="Impacto",(W653-(+W653*AI653)),IF(AD653="Probabilidad",W653,"")),"")</f>
        <v>0.4</v>
      </c>
      <c r="AL653" s="10" t="s">
        <v>66</v>
      </c>
      <c r="AM653" s="10" t="s">
        <v>67</v>
      </c>
      <c r="AN653" s="10" t="s">
        <v>80</v>
      </c>
      <c r="AO653" s="951">
        <f>Q653</f>
        <v>0.6</v>
      </c>
      <c r="AP653" s="951">
        <f>IF(AJ653="","",MIN(AJ653:AJ658))</f>
        <v>0.29399999999999998</v>
      </c>
      <c r="AQ653" s="967" t="str">
        <f>IFERROR(IF(AP653="","",IF(AP653&lt;=0.2,"Muy Baja",IF(AP653&lt;=0.4,"Baja",IF(AP653&lt;=0.6,"Media",IF(AP653&lt;=0.8,"Alta","Muy Alta"))))),"")</f>
        <v>Baja</v>
      </c>
      <c r="AR653" s="951">
        <f>W653</f>
        <v>0.4</v>
      </c>
      <c r="AS653" s="951">
        <f>IF(AK653="","",MIN(AK653:AK658))</f>
        <v>0.30000000000000004</v>
      </c>
      <c r="AT653" s="967" t="str">
        <f>IFERROR(IF(AS653="","",IF(AS653&lt;=0.2,"Leve",IF(AS653&lt;=0.4,"Menor",IF(AS653&lt;=0.6,"Moderado",IF(AS653&lt;=0.8,"Mayor","Catastrófico"))))),"")</f>
        <v>Menor</v>
      </c>
      <c r="AU653" s="967" t="str">
        <f>Y653</f>
        <v>Moderado</v>
      </c>
      <c r="AV653" s="967" t="str">
        <f>IFERROR(IF(OR(AND(AQ653="Muy Baja",AT653="Leve"),AND(AQ653="Muy Baja",AT653="Menor"),AND(AQ653="Baja",AT653="Leve")),"Bajo",IF(OR(AND(AQ653="Muy baja",AT653="Moderado"),AND(AQ653="Baja",AT653="Menor"),AND(AQ653="Baja",AT653="Moderado"),AND(AQ653="Media",AT653="Leve"),AND(AQ653="Media",AT653="Menor"),AND(AQ653="Media",AT653="Moderado"),AND(AQ653="Alta",AT653="Leve"),AND(AQ653="Alta",AT653="Menor")),"Moderado",IF(OR(AND(AQ653="Muy Baja",AT653="Mayor"),AND(AQ653="Baja",AT653="Mayor"),AND(AQ653="Media",AT653="Mayor"),AND(AQ653="Alta",AT653="Moderado"),AND(AQ653="Alta",AT653="Mayor"),AND(AQ653="Muy Alta",AT653="Leve"),AND(AQ653="Muy Alta",AT653="Menor"),AND(AQ653="Muy Alta",AT653="Moderado"),AND(AQ653="Muy Alta",AT653="Mayor")),"Alto",IF(OR(AND(AQ653="Muy Baja",AT653="Catastrófico"),AND(AQ653="Baja",AT653="Catastrófico"),AND(AQ653="Media",AT653="Catastrófico"),AND(AQ653="Alta",AT653="Catastrófico"),AND(AQ653="Muy Alta",AT653="Catastrófico")),"Extremo","")))),"")</f>
        <v>Moderado</v>
      </c>
      <c r="AW653" s="802" t="s">
        <v>167</v>
      </c>
      <c r="AX653" s="1081" t="s">
        <v>1336</v>
      </c>
      <c r="AY653" s="1081" t="s">
        <v>1748</v>
      </c>
      <c r="AZ653" s="1081" t="s">
        <v>1337</v>
      </c>
      <c r="BA653" s="1081" t="s">
        <v>1338</v>
      </c>
      <c r="BB653" s="1098">
        <v>45107</v>
      </c>
      <c r="BC653" s="855"/>
      <c r="BD653" s="855"/>
      <c r="BE653" s="1039"/>
      <c r="BF653" s="1039"/>
      <c r="BG653" s="1039"/>
      <c r="BH653" s="1039"/>
      <c r="BI653" s="1039"/>
      <c r="BJ653" s="855"/>
      <c r="BK653" s="855"/>
      <c r="BL653" s="1040"/>
    </row>
    <row r="654" spans="1:64" ht="75.75" thickBot="1" x14ac:dyDescent="0.3">
      <c r="A654" s="1056"/>
      <c r="B654" s="1168"/>
      <c r="C654" s="1062"/>
      <c r="D654" s="1013"/>
      <c r="E654" s="946"/>
      <c r="F654" s="1016"/>
      <c r="G654" s="852"/>
      <c r="H654" s="803"/>
      <c r="I654" s="1044"/>
      <c r="J654" s="983"/>
      <c r="K654" s="986"/>
      <c r="L654" s="1035"/>
      <c r="M654" s="1035"/>
      <c r="N654" s="805"/>
      <c r="O654" s="1050"/>
      <c r="P654" s="803"/>
      <c r="Q654" s="955"/>
      <c r="R654" s="803"/>
      <c r="S654" s="955"/>
      <c r="T654" s="803"/>
      <c r="U654" s="955"/>
      <c r="V654" s="958"/>
      <c r="W654" s="955"/>
      <c r="X654" s="955"/>
      <c r="Y654" s="968"/>
      <c r="Z654" s="68">
        <v>2</v>
      </c>
      <c r="AA654" s="385" t="s">
        <v>1339</v>
      </c>
      <c r="AB654" s="381" t="s">
        <v>170</v>
      </c>
      <c r="AC654" s="385" t="s">
        <v>1112</v>
      </c>
      <c r="AD654" s="384" t="str">
        <f t="shared" si="64"/>
        <v>Impacto</v>
      </c>
      <c r="AE654" s="383" t="s">
        <v>76</v>
      </c>
      <c r="AF654" s="302">
        <f t="shared" si="65"/>
        <v>0.1</v>
      </c>
      <c r="AG654" s="383" t="s">
        <v>77</v>
      </c>
      <c r="AH654" s="302">
        <f t="shared" si="66"/>
        <v>0.15</v>
      </c>
      <c r="AI654" s="315">
        <f t="shared" si="67"/>
        <v>0.25</v>
      </c>
      <c r="AJ654" s="69">
        <f>IFERROR(IF(AND(AD653="Probabilidad",AD654="Probabilidad"),(AJ653-(+AJ653*AI654)),IF(AD654="Probabilidad",(Q653-(+Q653*AI654)),IF(AD654="Impacto",AJ653,""))),"")</f>
        <v>0.42</v>
      </c>
      <c r="AK654" s="69">
        <f>IFERROR(IF(AND(AD653="Impacto",AD654="Impacto"),(AK653-(+AK653*AI654)),IF(AD654="Impacto",(W653-(+W653*AI654)),IF(AD654="Probabilidad",AK653,""))),"")</f>
        <v>0.30000000000000004</v>
      </c>
      <c r="AL654" s="10" t="s">
        <v>66</v>
      </c>
      <c r="AM654" s="10" t="s">
        <v>67</v>
      </c>
      <c r="AN654" s="10" t="s">
        <v>80</v>
      </c>
      <c r="AO654" s="952"/>
      <c r="AP654" s="952"/>
      <c r="AQ654" s="968"/>
      <c r="AR654" s="952"/>
      <c r="AS654" s="952"/>
      <c r="AT654" s="968"/>
      <c r="AU654" s="968"/>
      <c r="AV654" s="968"/>
      <c r="AW654" s="803"/>
      <c r="AX654" s="1032"/>
      <c r="AY654" s="1032"/>
      <c r="AZ654" s="1032"/>
      <c r="BA654" s="1032"/>
      <c r="BB654" s="1099"/>
      <c r="BC654" s="852"/>
      <c r="BD654" s="852"/>
      <c r="BE654" s="1020"/>
      <c r="BF654" s="1020"/>
      <c r="BG654" s="1020"/>
      <c r="BH654" s="1020"/>
      <c r="BI654" s="1020"/>
      <c r="BJ654" s="852"/>
      <c r="BK654" s="852"/>
      <c r="BL654" s="1041"/>
    </row>
    <row r="655" spans="1:64" ht="105" x14ac:dyDescent="0.25">
      <c r="A655" s="1056"/>
      <c r="B655" s="1168"/>
      <c r="C655" s="1062"/>
      <c r="D655" s="1013"/>
      <c r="E655" s="946"/>
      <c r="F655" s="1016"/>
      <c r="G655" s="852"/>
      <c r="H655" s="803"/>
      <c r="I655" s="1044"/>
      <c r="J655" s="983"/>
      <c r="K655" s="986"/>
      <c r="L655" s="1035"/>
      <c r="M655" s="1035"/>
      <c r="N655" s="805"/>
      <c r="O655" s="1050"/>
      <c r="P655" s="803"/>
      <c r="Q655" s="955"/>
      <c r="R655" s="803"/>
      <c r="S655" s="955"/>
      <c r="T655" s="803"/>
      <c r="U655" s="955"/>
      <c r="V655" s="958"/>
      <c r="W655" s="955"/>
      <c r="X655" s="955"/>
      <c r="Y655" s="968"/>
      <c r="Z655" s="68">
        <v>3</v>
      </c>
      <c r="AA655" s="298" t="s">
        <v>915</v>
      </c>
      <c r="AB655" s="383" t="s">
        <v>165</v>
      </c>
      <c r="AC655" s="298" t="s">
        <v>851</v>
      </c>
      <c r="AD655" s="384" t="str">
        <f t="shared" si="64"/>
        <v>Probabilidad</v>
      </c>
      <c r="AE655" s="383" t="s">
        <v>75</v>
      </c>
      <c r="AF655" s="302">
        <f t="shared" si="65"/>
        <v>0.15</v>
      </c>
      <c r="AG655" s="383" t="s">
        <v>77</v>
      </c>
      <c r="AH655" s="302">
        <f t="shared" si="66"/>
        <v>0.15</v>
      </c>
      <c r="AI655" s="315">
        <f t="shared" si="67"/>
        <v>0.3</v>
      </c>
      <c r="AJ655" s="69">
        <f>IFERROR(IF(AND(AD654="Probabilidad",AD655="Probabilidad"),(AJ654-(+AJ654*AI655)),IF(AND(AD654="Impacto",AD655="Probabilidad"),(AJ653-(+AJ653*AI655)),IF(AD655="Impacto",AJ654,""))),"")</f>
        <v>0.29399999999999998</v>
      </c>
      <c r="AK655" s="69">
        <f>IFERROR(IF(AND(AD654="Impacto",AD655="Impacto"),(AK654-(+AK654*AI655)),IF(AND(AD654="Probabilidad",AD655="Impacto"),(AK653-(+AK653*AI655)),IF(AD655="Probabilidad",AK654,""))),"")</f>
        <v>0.30000000000000004</v>
      </c>
      <c r="AL655" s="10" t="s">
        <v>66</v>
      </c>
      <c r="AM655" s="10" t="s">
        <v>67</v>
      </c>
      <c r="AN655" s="10" t="s">
        <v>80</v>
      </c>
      <c r="AO655" s="952"/>
      <c r="AP655" s="952"/>
      <c r="AQ655" s="968"/>
      <c r="AR655" s="952"/>
      <c r="AS655" s="952"/>
      <c r="AT655" s="968"/>
      <c r="AU655" s="968"/>
      <c r="AV655" s="968"/>
      <c r="AW655" s="803"/>
      <c r="AX655" s="1032"/>
      <c r="AY655" s="1032"/>
      <c r="AZ655" s="1032"/>
      <c r="BA655" s="1032"/>
      <c r="BB655" s="1099"/>
      <c r="BC655" s="852"/>
      <c r="BD655" s="852"/>
      <c r="BE655" s="1020"/>
      <c r="BF655" s="1020"/>
      <c r="BG655" s="1020"/>
      <c r="BH655" s="1020"/>
      <c r="BI655" s="1020"/>
      <c r="BJ655" s="852"/>
      <c r="BK655" s="852"/>
      <c r="BL655" s="1041"/>
    </row>
    <row r="656" spans="1:64" x14ac:dyDescent="0.25">
      <c r="A656" s="1056"/>
      <c r="B656" s="1168"/>
      <c r="C656" s="1062"/>
      <c r="D656" s="1013"/>
      <c r="E656" s="946"/>
      <c r="F656" s="1016"/>
      <c r="G656" s="852"/>
      <c r="H656" s="803"/>
      <c r="I656" s="1044"/>
      <c r="J656" s="983"/>
      <c r="K656" s="986"/>
      <c r="L656" s="1035"/>
      <c r="M656" s="1035"/>
      <c r="N656" s="805"/>
      <c r="O656" s="1050"/>
      <c r="P656" s="803"/>
      <c r="Q656" s="955"/>
      <c r="R656" s="803"/>
      <c r="S656" s="955"/>
      <c r="T656" s="803"/>
      <c r="U656" s="955"/>
      <c r="V656" s="958"/>
      <c r="W656" s="955"/>
      <c r="X656" s="955"/>
      <c r="Y656" s="968"/>
      <c r="Z656" s="68">
        <v>4</v>
      </c>
      <c r="AA656" s="385"/>
      <c r="AB656" s="383"/>
      <c r="AC656" s="385"/>
      <c r="AD656" s="384" t="str">
        <f t="shared" si="64"/>
        <v/>
      </c>
      <c r="AE656" s="383"/>
      <c r="AF656" s="302" t="str">
        <f t="shared" si="65"/>
        <v/>
      </c>
      <c r="AG656" s="383"/>
      <c r="AH656" s="302" t="str">
        <f t="shared" si="66"/>
        <v/>
      </c>
      <c r="AI656" s="315" t="str">
        <f t="shared" si="67"/>
        <v/>
      </c>
      <c r="AJ656" s="69" t="str">
        <f>IFERROR(IF(AND(AD655="Probabilidad",AD656="Probabilidad"),(AJ655-(+AJ655*AI656)),IF(AND(AD655="Impacto",AD656="Probabilidad"),(AJ654-(+AJ654*AI656)),IF(AD656="Impacto",AJ655,""))),"")</f>
        <v/>
      </c>
      <c r="AK656" s="69" t="str">
        <f>IFERROR(IF(AND(AD655="Impacto",AD656="Impacto"),(AK655-(+AK655*AI656)),IF(AND(AD655="Probabilidad",AD656="Impacto"),(AK654-(+AK654*AI656)),IF(AD656="Probabilidad",AK655,""))),"")</f>
        <v/>
      </c>
      <c r="AL656" s="19"/>
      <c r="AM656" s="19"/>
      <c r="AN656" s="19"/>
      <c r="AO656" s="952"/>
      <c r="AP656" s="952"/>
      <c r="AQ656" s="968"/>
      <c r="AR656" s="952"/>
      <c r="AS656" s="952"/>
      <c r="AT656" s="968"/>
      <c r="AU656" s="968"/>
      <c r="AV656" s="968"/>
      <c r="AW656" s="803"/>
      <c r="AX656" s="1032"/>
      <c r="AY656" s="1032"/>
      <c r="AZ656" s="1032"/>
      <c r="BA656" s="1032"/>
      <c r="BB656" s="1099"/>
      <c r="BC656" s="852"/>
      <c r="BD656" s="852"/>
      <c r="BE656" s="1020"/>
      <c r="BF656" s="1020"/>
      <c r="BG656" s="1020"/>
      <c r="BH656" s="1020"/>
      <c r="BI656" s="1020"/>
      <c r="BJ656" s="852"/>
      <c r="BK656" s="852"/>
      <c r="BL656" s="1041"/>
    </row>
    <row r="657" spans="1:64" x14ac:dyDescent="0.25">
      <c r="A657" s="1056"/>
      <c r="B657" s="1168"/>
      <c r="C657" s="1062"/>
      <c r="D657" s="1013"/>
      <c r="E657" s="946"/>
      <c r="F657" s="1016"/>
      <c r="G657" s="852"/>
      <c r="H657" s="803"/>
      <c r="I657" s="1044"/>
      <c r="J657" s="983"/>
      <c r="K657" s="986"/>
      <c r="L657" s="1035"/>
      <c r="M657" s="1035"/>
      <c r="N657" s="805"/>
      <c r="O657" s="1050"/>
      <c r="P657" s="803"/>
      <c r="Q657" s="955"/>
      <c r="R657" s="803"/>
      <c r="S657" s="955"/>
      <c r="T657" s="803"/>
      <c r="U657" s="955"/>
      <c r="V657" s="958"/>
      <c r="W657" s="955"/>
      <c r="X657" s="955"/>
      <c r="Y657" s="968"/>
      <c r="Z657" s="68">
        <v>5</v>
      </c>
      <c r="AA657" s="385"/>
      <c r="AB657" s="383"/>
      <c r="AC657" s="385"/>
      <c r="AD657" s="384" t="str">
        <f t="shared" si="64"/>
        <v/>
      </c>
      <c r="AE657" s="383"/>
      <c r="AF657" s="302" t="str">
        <f t="shared" si="65"/>
        <v/>
      </c>
      <c r="AG657" s="383"/>
      <c r="AH657" s="302" t="str">
        <f t="shared" si="66"/>
        <v/>
      </c>
      <c r="AI657" s="315" t="str">
        <f t="shared" si="67"/>
        <v/>
      </c>
      <c r="AJ657" s="69" t="str">
        <f>IFERROR(IF(AND(AD656="Probabilidad",AD657="Probabilidad"),(AJ656-(+AJ656*AI657)),IF(AND(AD656="Impacto",AD657="Probabilidad"),(AJ655-(+AJ655*AI657)),IF(AD657="Impacto",AJ656,""))),"")</f>
        <v/>
      </c>
      <c r="AK657" s="69" t="str">
        <f>IFERROR(IF(AND(AD656="Impacto",AD657="Impacto"),(AK656-(+AK656*AI657)),IF(AND(AD656="Probabilidad",AD657="Impacto"),(AK655-(+AK655*AI657)),IF(AD657="Probabilidad",AK656,""))),"")</f>
        <v/>
      </c>
      <c r="AL657" s="19"/>
      <c r="AM657" s="19"/>
      <c r="AN657" s="19"/>
      <c r="AO657" s="952"/>
      <c r="AP657" s="952"/>
      <c r="AQ657" s="968"/>
      <c r="AR657" s="952"/>
      <c r="AS657" s="952"/>
      <c r="AT657" s="968"/>
      <c r="AU657" s="968"/>
      <c r="AV657" s="968"/>
      <c r="AW657" s="803"/>
      <c r="AX657" s="1032"/>
      <c r="AY657" s="1032"/>
      <c r="AZ657" s="1032"/>
      <c r="BA657" s="1032"/>
      <c r="BB657" s="1099"/>
      <c r="BC657" s="852"/>
      <c r="BD657" s="852"/>
      <c r="BE657" s="1020"/>
      <c r="BF657" s="1020"/>
      <c r="BG657" s="1020"/>
      <c r="BH657" s="1020"/>
      <c r="BI657" s="1020"/>
      <c r="BJ657" s="852"/>
      <c r="BK657" s="852"/>
      <c r="BL657" s="1041"/>
    </row>
    <row r="658" spans="1:64" ht="15.75" thickBot="1" x14ac:dyDescent="0.3">
      <c r="A658" s="1056"/>
      <c r="B658" s="1168"/>
      <c r="C658" s="1062"/>
      <c r="D658" s="1014"/>
      <c r="E658" s="947"/>
      <c r="F658" s="1017"/>
      <c r="G658" s="960"/>
      <c r="H658" s="847"/>
      <c r="I658" s="1045"/>
      <c r="J658" s="984"/>
      <c r="K658" s="987"/>
      <c r="L658" s="1036"/>
      <c r="M658" s="1036"/>
      <c r="N658" s="806"/>
      <c r="O658" s="1051"/>
      <c r="P658" s="847"/>
      <c r="Q658" s="956"/>
      <c r="R658" s="847"/>
      <c r="S658" s="956"/>
      <c r="T658" s="847"/>
      <c r="U658" s="956"/>
      <c r="V658" s="959"/>
      <c r="W658" s="956"/>
      <c r="X658" s="956"/>
      <c r="Y658" s="969"/>
      <c r="Z658" s="60">
        <v>6</v>
      </c>
      <c r="AA658" s="387"/>
      <c r="AB658" s="388"/>
      <c r="AC658" s="387"/>
      <c r="AD658" s="391" t="str">
        <f t="shared" si="64"/>
        <v/>
      </c>
      <c r="AE658" s="388"/>
      <c r="AF658" s="303" t="str">
        <f t="shared" si="65"/>
        <v/>
      </c>
      <c r="AG658" s="388"/>
      <c r="AH658" s="303" t="str">
        <f t="shared" si="66"/>
        <v/>
      </c>
      <c r="AI658" s="61" t="str">
        <f t="shared" si="67"/>
        <v/>
      </c>
      <c r="AJ658" s="69" t="str">
        <f>IFERROR(IF(AND(AD657="Probabilidad",AD658="Probabilidad"),(AJ657-(+AJ657*AI658)),IF(AND(AD657="Impacto",AD658="Probabilidad"),(AJ656-(+AJ656*AI658)),IF(AD658="Impacto",AJ657,""))),"")</f>
        <v/>
      </c>
      <c r="AK658" s="69" t="str">
        <f>IFERROR(IF(AND(AD657="Impacto",AD658="Impacto"),(AK657-(+AK657*AI658)),IF(AND(AD657="Probabilidad",AD658="Impacto"),(AK656-(+AK656*AI658)),IF(AD658="Probabilidad",AK657,""))),"")</f>
        <v/>
      </c>
      <c r="AL658" s="20"/>
      <c r="AM658" s="20"/>
      <c r="AN658" s="20"/>
      <c r="AO658" s="953"/>
      <c r="AP658" s="953"/>
      <c r="AQ658" s="969"/>
      <c r="AR658" s="953"/>
      <c r="AS658" s="953"/>
      <c r="AT658" s="969"/>
      <c r="AU658" s="969"/>
      <c r="AV658" s="969"/>
      <c r="AW658" s="847"/>
      <c r="AX658" s="1033"/>
      <c r="AY658" s="1033"/>
      <c r="AZ658" s="1033"/>
      <c r="BA658" s="1033"/>
      <c r="BB658" s="1100"/>
      <c r="BC658" s="960"/>
      <c r="BD658" s="960"/>
      <c r="BE658" s="1021"/>
      <c r="BF658" s="1021"/>
      <c r="BG658" s="1021"/>
      <c r="BH658" s="1021"/>
      <c r="BI658" s="1021"/>
      <c r="BJ658" s="960"/>
      <c r="BK658" s="960"/>
      <c r="BL658" s="1042"/>
    </row>
    <row r="659" spans="1:64" ht="75.75" customHeight="1" thickBot="1" x14ac:dyDescent="0.3">
      <c r="A659" s="1056"/>
      <c r="B659" s="1168"/>
      <c r="C659" s="1062"/>
      <c r="D659" s="1012" t="s">
        <v>840</v>
      </c>
      <c r="E659" s="945" t="s">
        <v>130</v>
      </c>
      <c r="F659" s="1015">
        <v>5</v>
      </c>
      <c r="G659" s="851" t="s">
        <v>1340</v>
      </c>
      <c r="H659" s="802" t="s">
        <v>98</v>
      </c>
      <c r="I659" s="1043" t="s">
        <v>1363</v>
      </c>
      <c r="J659" s="982" t="s">
        <v>16</v>
      </c>
      <c r="K659" s="1001" t="str">
        <f>CONCATENATE(" *",[31]Árbol_G!C709," *",[31]Árbol_G!E709," *",[31]Árbol_G!G709)</f>
        <v xml:space="preserve"> * * *</v>
      </c>
      <c r="L659" s="851" t="s">
        <v>1341</v>
      </c>
      <c r="M659" s="851" t="s">
        <v>1324</v>
      </c>
      <c r="N659" s="1052"/>
      <c r="O659" s="1049"/>
      <c r="P659" s="802" t="s">
        <v>71</v>
      </c>
      <c r="Q659" s="954">
        <f>IF(P659="Muy Alta",100%,IF(P659="Alta",80%,IF(P659="Media",60%,IF(P659="Baja",40%,IF(P659="Muy Baja",20%,"")))))</f>
        <v>0.4</v>
      </c>
      <c r="R659" s="802"/>
      <c r="S659" s="954" t="str">
        <f>IF(R659="Catastrófico",100%,IF(R659="Mayor",80%,IF(R659="Moderado",60%,IF(R659="Menor",40%,IF(R659="Leve",20%,"")))))</f>
        <v/>
      </c>
      <c r="T659" s="802" t="s">
        <v>74</v>
      </c>
      <c r="U659" s="954">
        <f>IF(T659="Catastrófico",100%,IF(T659="Mayor",80%,IF(T659="Moderado",60%,IF(T659="Menor",40%,IF(T659="Leve",20%,"")))))</f>
        <v>0.2</v>
      </c>
      <c r="V659" s="957" t="str">
        <f>IF(W659=100%,"Catastrófico",IF(W659=80%,"Mayor",IF(W659=60%,"Moderado",IF(W659=40%,"Menor",IF(W659=20%,"Leve","")))))</f>
        <v>Leve</v>
      </c>
      <c r="W659" s="954">
        <f>IF(AND(S659="",U659=""),"",MAX(S659,U659))</f>
        <v>0.2</v>
      </c>
      <c r="X659" s="954" t="str">
        <f>CONCATENATE(P659,V659)</f>
        <v>BajaLeve</v>
      </c>
      <c r="Y659" s="967" t="str">
        <f>IF(X659="Muy AltaLeve","Alto",IF(X659="Muy AltaMenor","Alto",IF(X659="Muy AltaModerado","Alto",IF(X659="Muy AltaMayor","Alto",IF(X659="Muy AltaCatastrófico","Extremo",IF(X659="AltaLeve","Moderado",IF(X659="AltaMenor","Moderado",IF(X659="AltaModerado","Alto",IF(X659="AltaMayor","Alto",IF(X659="AltaCatastrófico","Extremo",IF(X659="MediaLeve","Moderado",IF(X659="MediaMenor","Moderado",IF(X659="MediaModerado","Moderado",IF(X659="MediaMayor","Alto",IF(X659="MediaCatastrófico","Extremo",IF(X659="BajaLeve","Bajo",IF(X659="BajaMenor","Moderado",IF(X659="BajaModerado","Moderado",IF(X659="BajaMayor","Alto",IF(X659="BajaCatastrófico","Extremo",IF(X659="Muy BajaLeve","Bajo",IF(X659="Muy BajaMenor","Bajo",IF(X659="Muy BajaModerado","Moderado",IF(X659="Muy BajaMayor","Alto",IF(X659="Muy BajaCatastrófico","Extremo","")))))))))))))))))))))))))</f>
        <v>Bajo</v>
      </c>
      <c r="Z659" s="58">
        <v>1</v>
      </c>
      <c r="AA659" s="385" t="s">
        <v>963</v>
      </c>
      <c r="AB659" s="381" t="s">
        <v>165</v>
      </c>
      <c r="AC659" s="385" t="s">
        <v>964</v>
      </c>
      <c r="AD659" s="396" t="str">
        <f t="shared" si="64"/>
        <v>Probabilidad</v>
      </c>
      <c r="AE659" s="381" t="s">
        <v>64</v>
      </c>
      <c r="AF659" s="301">
        <f t="shared" si="65"/>
        <v>0.25</v>
      </c>
      <c r="AG659" s="381" t="s">
        <v>65</v>
      </c>
      <c r="AH659" s="301">
        <f t="shared" si="66"/>
        <v>0.25</v>
      </c>
      <c r="AI659" s="300">
        <f t="shared" si="67"/>
        <v>0.5</v>
      </c>
      <c r="AJ659" s="59">
        <f>IFERROR(IF(AD659="Probabilidad",(Q659-(+Q659*AI659)),IF(AD659="Impacto",Q659,"")),"")</f>
        <v>0.2</v>
      </c>
      <c r="AK659" s="59">
        <f>IFERROR(IF(AD659="Impacto",(W659-(+W659*AI659)),IF(AD659="Probabilidad",W659,"")),"")</f>
        <v>0.2</v>
      </c>
      <c r="AL659" s="10" t="s">
        <v>66</v>
      </c>
      <c r="AM659" s="10" t="s">
        <v>67</v>
      </c>
      <c r="AN659" s="10" t="s">
        <v>80</v>
      </c>
      <c r="AO659" s="951">
        <f>Q659</f>
        <v>0.4</v>
      </c>
      <c r="AP659" s="951">
        <f>IF(AJ659="","",MIN(AJ659:AJ664))</f>
        <v>0.14000000000000001</v>
      </c>
      <c r="AQ659" s="967" t="str">
        <f>IFERROR(IF(AP659="","",IF(AP659&lt;=0.2,"Muy Baja",IF(AP659&lt;=0.4,"Baja",IF(AP659&lt;=0.6,"Media",IF(AP659&lt;=0.8,"Alta","Muy Alta"))))),"")</f>
        <v>Muy Baja</v>
      </c>
      <c r="AR659" s="951">
        <f>W659</f>
        <v>0.2</v>
      </c>
      <c r="AS659" s="951">
        <f>IF(AK659="","",MIN(AK659:AK664))</f>
        <v>0.2</v>
      </c>
      <c r="AT659" s="967" t="str">
        <f>IFERROR(IF(AS659="","",IF(AS659&lt;=0.2,"Leve",IF(AS659&lt;=0.4,"Menor",IF(AS659&lt;=0.6,"Moderado",IF(AS659&lt;=0.8,"Mayor","Catastrófico"))))),"")</f>
        <v>Leve</v>
      </c>
      <c r="AU659" s="967" t="str">
        <f>Y659</f>
        <v>Bajo</v>
      </c>
      <c r="AV659" s="967" t="str">
        <f>IFERROR(IF(OR(AND(AQ659="Muy Baja",AT659="Leve"),AND(AQ659="Muy Baja",AT659="Menor"),AND(AQ659="Baja",AT659="Leve")),"Bajo",IF(OR(AND(AQ659="Muy baja",AT659="Moderado"),AND(AQ659="Baja",AT659="Menor"),AND(AQ659="Baja",AT659="Moderado"),AND(AQ659="Media",AT659="Leve"),AND(AQ659="Media",AT659="Menor"),AND(AQ659="Media",AT659="Moderado"),AND(AQ659="Alta",AT659="Leve"),AND(AQ659="Alta",AT659="Menor")),"Moderado",IF(OR(AND(AQ659="Muy Baja",AT659="Mayor"),AND(AQ659="Baja",AT659="Mayor"),AND(AQ659="Media",AT659="Mayor"),AND(AQ659="Alta",AT659="Moderado"),AND(AQ659="Alta",AT659="Mayor"),AND(AQ659="Muy Alta",AT659="Leve"),AND(AQ659="Muy Alta",AT659="Menor"),AND(AQ659="Muy Alta",AT659="Moderado"),AND(AQ659="Muy Alta",AT659="Mayor")),"Alto",IF(OR(AND(AQ659="Muy Baja",AT659="Catastrófico"),AND(AQ659="Baja",AT659="Catastrófico"),AND(AQ659="Media",AT659="Catastrófico"),AND(AQ659="Alta",AT659="Catastrófico"),AND(AQ659="Muy Alta",AT659="Catastrófico")),"Extremo","")))),"")</f>
        <v>Bajo</v>
      </c>
      <c r="AW659" s="802" t="s">
        <v>82</v>
      </c>
      <c r="AX659" s="1202"/>
      <c r="AY659" s="1202"/>
      <c r="AZ659" s="1202"/>
      <c r="BA659" s="1202"/>
      <c r="BB659" s="1239"/>
      <c r="BC659" s="851"/>
      <c r="BD659" s="851"/>
      <c r="BE659" s="1019"/>
      <c r="BF659" s="1019"/>
      <c r="BG659" s="1019"/>
      <c r="BH659" s="1019"/>
      <c r="BI659" s="1019"/>
      <c r="BJ659" s="851"/>
      <c r="BK659" s="851"/>
      <c r="BL659" s="1048"/>
    </row>
    <row r="660" spans="1:64" ht="105" x14ac:dyDescent="0.25">
      <c r="A660" s="1056"/>
      <c r="B660" s="1168"/>
      <c r="C660" s="1062"/>
      <c r="D660" s="1013"/>
      <c r="E660" s="946"/>
      <c r="F660" s="1016"/>
      <c r="G660" s="852"/>
      <c r="H660" s="803"/>
      <c r="I660" s="1044"/>
      <c r="J660" s="983"/>
      <c r="K660" s="1002"/>
      <c r="L660" s="852"/>
      <c r="M660" s="852"/>
      <c r="N660" s="1053"/>
      <c r="O660" s="1050"/>
      <c r="P660" s="803"/>
      <c r="Q660" s="955"/>
      <c r="R660" s="803"/>
      <c r="S660" s="955"/>
      <c r="T660" s="803"/>
      <c r="U660" s="955"/>
      <c r="V660" s="958"/>
      <c r="W660" s="955"/>
      <c r="X660" s="955"/>
      <c r="Y660" s="968"/>
      <c r="Z660" s="68">
        <v>2</v>
      </c>
      <c r="AA660" s="298" t="s">
        <v>915</v>
      </c>
      <c r="AB660" s="383" t="s">
        <v>165</v>
      </c>
      <c r="AC660" s="298" t="s">
        <v>851</v>
      </c>
      <c r="AD660" s="384" t="str">
        <f t="shared" si="64"/>
        <v>Probabilidad</v>
      </c>
      <c r="AE660" s="383" t="s">
        <v>75</v>
      </c>
      <c r="AF660" s="302">
        <f t="shared" si="65"/>
        <v>0.15</v>
      </c>
      <c r="AG660" s="383" t="s">
        <v>77</v>
      </c>
      <c r="AH660" s="302">
        <f t="shared" si="66"/>
        <v>0.15</v>
      </c>
      <c r="AI660" s="315">
        <f t="shared" si="67"/>
        <v>0.3</v>
      </c>
      <c r="AJ660" s="69">
        <f>IFERROR(IF(AND(AD659="Probabilidad",AD660="Probabilidad"),(AJ659-(+AJ659*AI660)),IF(AD660="Probabilidad",(Q659-(+Q659*AI660)),IF(AD660="Impacto",AJ659,""))),"")</f>
        <v>0.14000000000000001</v>
      </c>
      <c r="AK660" s="69">
        <f>IFERROR(IF(AND(AD659="Impacto",AD660="Impacto"),(AK659-(+AK659*AI660)),IF(AD660="Impacto",(W659-(+W659*AI660)),IF(AD660="Probabilidad",AK659,""))),"")</f>
        <v>0.2</v>
      </c>
      <c r="AL660" s="10" t="s">
        <v>66</v>
      </c>
      <c r="AM660" s="10" t="s">
        <v>67</v>
      </c>
      <c r="AN660" s="10" t="s">
        <v>80</v>
      </c>
      <c r="AO660" s="952"/>
      <c r="AP660" s="952"/>
      <c r="AQ660" s="968"/>
      <c r="AR660" s="952"/>
      <c r="AS660" s="952"/>
      <c r="AT660" s="968"/>
      <c r="AU660" s="968"/>
      <c r="AV660" s="968"/>
      <c r="AW660" s="803"/>
      <c r="AX660" s="1185"/>
      <c r="AY660" s="1185"/>
      <c r="AZ660" s="1185"/>
      <c r="BA660" s="1185"/>
      <c r="BB660" s="1240"/>
      <c r="BC660" s="852"/>
      <c r="BD660" s="852"/>
      <c r="BE660" s="1020"/>
      <c r="BF660" s="1020"/>
      <c r="BG660" s="1020"/>
      <c r="BH660" s="1020"/>
      <c r="BI660" s="1020"/>
      <c r="BJ660" s="852"/>
      <c r="BK660" s="852"/>
      <c r="BL660" s="1041"/>
    </row>
    <row r="661" spans="1:64" x14ac:dyDescent="0.25">
      <c r="A661" s="1056"/>
      <c r="B661" s="1168"/>
      <c r="C661" s="1062"/>
      <c r="D661" s="1013"/>
      <c r="E661" s="946"/>
      <c r="F661" s="1016"/>
      <c r="G661" s="852"/>
      <c r="H661" s="803"/>
      <c r="I661" s="1044"/>
      <c r="J661" s="983"/>
      <c r="K661" s="1002"/>
      <c r="L661" s="852"/>
      <c r="M661" s="852"/>
      <c r="N661" s="1053"/>
      <c r="O661" s="1050"/>
      <c r="P661" s="803"/>
      <c r="Q661" s="955"/>
      <c r="R661" s="803"/>
      <c r="S661" s="955"/>
      <c r="T661" s="803"/>
      <c r="U661" s="955"/>
      <c r="V661" s="958"/>
      <c r="W661" s="955"/>
      <c r="X661" s="955"/>
      <c r="Y661" s="968"/>
      <c r="Z661" s="68">
        <v>3</v>
      </c>
      <c r="AA661" s="385"/>
      <c r="AB661" s="383"/>
      <c r="AC661" s="385"/>
      <c r="AD661" s="384" t="str">
        <f t="shared" si="64"/>
        <v/>
      </c>
      <c r="AE661" s="383"/>
      <c r="AF661" s="302" t="str">
        <f t="shared" si="65"/>
        <v/>
      </c>
      <c r="AG661" s="383"/>
      <c r="AH661" s="302" t="str">
        <f t="shared" si="66"/>
        <v/>
      </c>
      <c r="AI661" s="315" t="str">
        <f t="shared" si="67"/>
        <v/>
      </c>
      <c r="AJ661" s="69" t="str">
        <f>IFERROR(IF(AND(AD660="Probabilidad",AD661="Probabilidad"),(AJ660-(+AJ660*AI661)),IF(AND(AD660="Impacto",AD661="Probabilidad"),(AJ659-(+AJ659*AI661)),IF(AD661="Impacto",AJ660,""))),"")</f>
        <v/>
      </c>
      <c r="AK661" s="69" t="str">
        <f>IFERROR(IF(AND(AD660="Impacto",AD661="Impacto"),(AK660-(+AK660*AI661)),IF(AND(AD660="Probabilidad",AD661="Impacto"),(AK659-(+AK659*AI661)),IF(AD661="Probabilidad",AK660,""))),"")</f>
        <v/>
      </c>
      <c r="AL661" s="19"/>
      <c r="AM661" s="19"/>
      <c r="AN661" s="19"/>
      <c r="AO661" s="952"/>
      <c r="AP661" s="952"/>
      <c r="AQ661" s="968"/>
      <c r="AR661" s="952"/>
      <c r="AS661" s="952"/>
      <c r="AT661" s="968"/>
      <c r="AU661" s="968"/>
      <c r="AV661" s="968"/>
      <c r="AW661" s="803"/>
      <c r="AX661" s="1185"/>
      <c r="AY661" s="1185"/>
      <c r="AZ661" s="1185"/>
      <c r="BA661" s="1185"/>
      <c r="BB661" s="1240"/>
      <c r="BC661" s="852"/>
      <c r="BD661" s="852"/>
      <c r="BE661" s="1020"/>
      <c r="BF661" s="1020"/>
      <c r="BG661" s="1020"/>
      <c r="BH661" s="1020"/>
      <c r="BI661" s="1020"/>
      <c r="BJ661" s="852"/>
      <c r="BK661" s="852"/>
      <c r="BL661" s="1041"/>
    </row>
    <row r="662" spans="1:64" x14ac:dyDescent="0.25">
      <c r="A662" s="1056"/>
      <c r="B662" s="1168"/>
      <c r="C662" s="1062"/>
      <c r="D662" s="1013"/>
      <c r="E662" s="946"/>
      <c r="F662" s="1016"/>
      <c r="G662" s="852"/>
      <c r="H662" s="803"/>
      <c r="I662" s="1044"/>
      <c r="J662" s="983"/>
      <c r="K662" s="1002"/>
      <c r="L662" s="852"/>
      <c r="M662" s="852"/>
      <c r="N662" s="1053"/>
      <c r="O662" s="1050"/>
      <c r="P662" s="803"/>
      <c r="Q662" s="955"/>
      <c r="R662" s="803"/>
      <c r="S662" s="955"/>
      <c r="T662" s="803"/>
      <c r="U662" s="955"/>
      <c r="V662" s="958"/>
      <c r="W662" s="955"/>
      <c r="X662" s="955"/>
      <c r="Y662" s="968"/>
      <c r="Z662" s="68">
        <v>4</v>
      </c>
      <c r="AA662" s="385"/>
      <c r="AB662" s="383"/>
      <c r="AC662" s="385"/>
      <c r="AD662" s="384" t="str">
        <f t="shared" si="64"/>
        <v/>
      </c>
      <c r="AE662" s="383"/>
      <c r="AF662" s="302" t="str">
        <f t="shared" si="65"/>
        <v/>
      </c>
      <c r="AG662" s="383"/>
      <c r="AH662" s="302" t="str">
        <f t="shared" si="66"/>
        <v/>
      </c>
      <c r="AI662" s="315" t="str">
        <f t="shared" si="67"/>
        <v/>
      </c>
      <c r="AJ662" s="69" t="str">
        <f>IFERROR(IF(AND(AD661="Probabilidad",AD662="Probabilidad"),(AJ661-(+AJ661*AI662)),IF(AND(AD661="Impacto",AD662="Probabilidad"),(AJ660-(+AJ660*AI662)),IF(AD662="Impacto",AJ661,""))),"")</f>
        <v/>
      </c>
      <c r="AK662" s="69" t="str">
        <f>IFERROR(IF(AND(AD661="Impacto",AD662="Impacto"),(AK661-(+AK661*AI662)),IF(AND(AD661="Probabilidad",AD662="Impacto"),(AK660-(+AK660*AI662)),IF(AD662="Probabilidad",AK661,""))),"")</f>
        <v/>
      </c>
      <c r="AL662" s="19"/>
      <c r="AM662" s="19"/>
      <c r="AN662" s="19"/>
      <c r="AO662" s="952"/>
      <c r="AP662" s="952"/>
      <c r="AQ662" s="968"/>
      <c r="AR662" s="952"/>
      <c r="AS662" s="952"/>
      <c r="AT662" s="968"/>
      <c r="AU662" s="968"/>
      <c r="AV662" s="968"/>
      <c r="AW662" s="803"/>
      <c r="AX662" s="1185"/>
      <c r="AY662" s="1185"/>
      <c r="AZ662" s="1185"/>
      <c r="BA662" s="1185"/>
      <c r="BB662" s="1240"/>
      <c r="BC662" s="852"/>
      <c r="BD662" s="852"/>
      <c r="BE662" s="1020"/>
      <c r="BF662" s="1020"/>
      <c r="BG662" s="1020"/>
      <c r="BH662" s="1020"/>
      <c r="BI662" s="1020"/>
      <c r="BJ662" s="852"/>
      <c r="BK662" s="852"/>
      <c r="BL662" s="1041"/>
    </row>
    <row r="663" spans="1:64" x14ac:dyDescent="0.25">
      <c r="A663" s="1056"/>
      <c r="B663" s="1168"/>
      <c r="C663" s="1062"/>
      <c r="D663" s="1013"/>
      <c r="E663" s="946"/>
      <c r="F663" s="1016"/>
      <c r="G663" s="852"/>
      <c r="H663" s="803"/>
      <c r="I663" s="1044"/>
      <c r="J663" s="983"/>
      <c r="K663" s="1002"/>
      <c r="L663" s="852"/>
      <c r="M663" s="852"/>
      <c r="N663" s="1053"/>
      <c r="O663" s="1050"/>
      <c r="P663" s="803"/>
      <c r="Q663" s="955"/>
      <c r="R663" s="803"/>
      <c r="S663" s="955"/>
      <c r="T663" s="803"/>
      <c r="U663" s="955"/>
      <c r="V663" s="958"/>
      <c r="W663" s="955"/>
      <c r="X663" s="955"/>
      <c r="Y663" s="968"/>
      <c r="Z663" s="68">
        <v>5</v>
      </c>
      <c r="AA663" s="385"/>
      <c r="AB663" s="383"/>
      <c r="AC663" s="385"/>
      <c r="AD663" s="384" t="str">
        <f t="shared" si="64"/>
        <v/>
      </c>
      <c r="AE663" s="383"/>
      <c r="AF663" s="302" t="str">
        <f t="shared" si="65"/>
        <v/>
      </c>
      <c r="AG663" s="383"/>
      <c r="AH663" s="302" t="str">
        <f t="shared" si="66"/>
        <v/>
      </c>
      <c r="AI663" s="315" t="str">
        <f t="shared" si="67"/>
        <v/>
      </c>
      <c r="AJ663" s="69" t="str">
        <f>IFERROR(IF(AND(AD662="Probabilidad",AD663="Probabilidad"),(AJ662-(+AJ662*AI663)),IF(AND(AD662="Impacto",AD663="Probabilidad"),(AJ661-(+AJ661*AI663)),IF(AD663="Impacto",AJ662,""))),"")</f>
        <v/>
      </c>
      <c r="AK663" s="69" t="str">
        <f>IFERROR(IF(AND(AD662="Impacto",AD663="Impacto"),(AK662-(+AK662*AI663)),IF(AND(AD662="Probabilidad",AD663="Impacto"),(AK661-(+AK661*AI663)),IF(AD663="Probabilidad",AK662,""))),"")</f>
        <v/>
      </c>
      <c r="AL663" s="19"/>
      <c r="AM663" s="19"/>
      <c r="AN663" s="19"/>
      <c r="AO663" s="952"/>
      <c r="AP663" s="952"/>
      <c r="AQ663" s="968"/>
      <c r="AR663" s="952"/>
      <c r="AS663" s="952"/>
      <c r="AT663" s="968"/>
      <c r="AU663" s="968"/>
      <c r="AV663" s="968"/>
      <c r="AW663" s="803"/>
      <c r="AX663" s="1185"/>
      <c r="AY663" s="1185"/>
      <c r="AZ663" s="1185"/>
      <c r="BA663" s="1185"/>
      <c r="BB663" s="1240"/>
      <c r="BC663" s="852"/>
      <c r="BD663" s="852"/>
      <c r="BE663" s="1020"/>
      <c r="BF663" s="1020"/>
      <c r="BG663" s="1020"/>
      <c r="BH663" s="1020"/>
      <c r="BI663" s="1020"/>
      <c r="BJ663" s="852"/>
      <c r="BK663" s="852"/>
      <c r="BL663" s="1041"/>
    </row>
    <row r="664" spans="1:64" ht="15.75" thickBot="1" x14ac:dyDescent="0.3">
      <c r="A664" s="1056"/>
      <c r="B664" s="1168"/>
      <c r="C664" s="1062"/>
      <c r="D664" s="1014"/>
      <c r="E664" s="947"/>
      <c r="F664" s="1017"/>
      <c r="G664" s="960"/>
      <c r="H664" s="847"/>
      <c r="I664" s="1045"/>
      <c r="J664" s="984"/>
      <c r="K664" s="1003"/>
      <c r="L664" s="960"/>
      <c r="M664" s="960"/>
      <c r="N664" s="1054"/>
      <c r="O664" s="1051"/>
      <c r="P664" s="847"/>
      <c r="Q664" s="956"/>
      <c r="R664" s="847"/>
      <c r="S664" s="956"/>
      <c r="T664" s="847"/>
      <c r="U664" s="956"/>
      <c r="V664" s="959"/>
      <c r="W664" s="956"/>
      <c r="X664" s="956"/>
      <c r="Y664" s="969"/>
      <c r="Z664" s="60">
        <v>6</v>
      </c>
      <c r="AA664" s="387"/>
      <c r="AB664" s="388"/>
      <c r="AC664" s="387"/>
      <c r="AD664" s="389" t="str">
        <f t="shared" si="64"/>
        <v/>
      </c>
      <c r="AE664" s="397"/>
      <c r="AF664" s="303" t="str">
        <f t="shared" si="65"/>
        <v/>
      </c>
      <c r="AG664" s="397"/>
      <c r="AH664" s="303" t="str">
        <f t="shared" si="66"/>
        <v/>
      </c>
      <c r="AI664" s="61" t="str">
        <f t="shared" si="67"/>
        <v/>
      </c>
      <c r="AJ664" s="69" t="str">
        <f>IFERROR(IF(AND(AD663="Probabilidad",AD664="Probabilidad"),(AJ663-(+AJ663*AI664)),IF(AND(AD663="Impacto",AD664="Probabilidad"),(AJ662-(+AJ662*AI664)),IF(AD664="Impacto",AJ663,""))),"")</f>
        <v/>
      </c>
      <c r="AK664" s="69" t="str">
        <f>IFERROR(IF(AND(AD663="Impacto",AD664="Impacto"),(AK663-(+AK663*AI664)),IF(AND(AD663="Probabilidad",AD664="Impacto"),(AK662-(+AK662*AI664)),IF(AD664="Probabilidad",AK663,""))),"")</f>
        <v/>
      </c>
      <c r="AL664" s="20"/>
      <c r="AM664" s="20"/>
      <c r="AN664" s="20"/>
      <c r="AO664" s="953"/>
      <c r="AP664" s="953"/>
      <c r="AQ664" s="969"/>
      <c r="AR664" s="953"/>
      <c r="AS664" s="953"/>
      <c r="AT664" s="969"/>
      <c r="AU664" s="969"/>
      <c r="AV664" s="969"/>
      <c r="AW664" s="847"/>
      <c r="AX664" s="1186"/>
      <c r="AY664" s="1186"/>
      <c r="AZ664" s="1186"/>
      <c r="BA664" s="1186"/>
      <c r="BB664" s="1241"/>
      <c r="BC664" s="960"/>
      <c r="BD664" s="960"/>
      <c r="BE664" s="1021"/>
      <c r="BF664" s="1021"/>
      <c r="BG664" s="1021"/>
      <c r="BH664" s="1021"/>
      <c r="BI664" s="1021"/>
      <c r="BJ664" s="960"/>
      <c r="BK664" s="960"/>
      <c r="BL664" s="1042"/>
    </row>
    <row r="665" spans="1:64" ht="75.75" thickBot="1" x14ac:dyDescent="0.3">
      <c r="A665" s="1056"/>
      <c r="B665" s="1168"/>
      <c r="C665" s="1062"/>
      <c r="D665" s="1012" t="s">
        <v>840</v>
      </c>
      <c r="E665" s="945" t="s">
        <v>130</v>
      </c>
      <c r="F665" s="1015">
        <v>6</v>
      </c>
      <c r="G665" s="851" t="s">
        <v>1340</v>
      </c>
      <c r="H665" s="802" t="s">
        <v>99</v>
      </c>
      <c r="I665" s="1018" t="s">
        <v>1364</v>
      </c>
      <c r="J665" s="982" t="s">
        <v>16</v>
      </c>
      <c r="K665" s="1001" t="str">
        <f>CONCATENATE(" *",[31]Árbol_G!C726," *",[31]Árbol_G!E726," *",[31]Árbol_G!G726)</f>
        <v xml:space="preserve"> * * *</v>
      </c>
      <c r="L665" s="1034" t="s">
        <v>1327</v>
      </c>
      <c r="M665" s="1034" t="s">
        <v>1328</v>
      </c>
      <c r="N665" s="804"/>
      <c r="O665" s="970"/>
      <c r="P665" s="802" t="s">
        <v>71</v>
      </c>
      <c r="Q665" s="954">
        <f>IF(P665="Muy Alta",100%,IF(P665="Alta",80%,IF(P665="Media",60%,IF(P665="Baja",40%,IF(P665="Muy Baja",20%,"")))))</f>
        <v>0.4</v>
      </c>
      <c r="R665" s="802"/>
      <c r="S665" s="954" t="str">
        <f>IF(R665="Catastrófico",100%,IF(R665="Mayor",80%,IF(R665="Moderado",60%,IF(R665="Menor",40%,IF(R665="Leve",20%,"")))))</f>
        <v/>
      </c>
      <c r="T665" s="802" t="s">
        <v>74</v>
      </c>
      <c r="U665" s="954">
        <f>IF(T665="Catastrófico",100%,IF(T665="Mayor",80%,IF(T665="Moderado",60%,IF(T665="Menor",40%,IF(T665="Leve",20%,"")))))</f>
        <v>0.2</v>
      </c>
      <c r="V665" s="957" t="str">
        <f>IF(W665=100%,"Catastrófico",IF(W665=80%,"Mayor",IF(W665=60%,"Moderado",IF(W665=40%,"Menor",IF(W665=20%,"Leve","")))))</f>
        <v>Leve</v>
      </c>
      <c r="W665" s="954">
        <f>IF(AND(S665="",U665=""),"",MAX(S665,U665))</f>
        <v>0.2</v>
      </c>
      <c r="X665" s="954" t="str">
        <f>CONCATENATE(P665,V665)</f>
        <v>BajaLeve</v>
      </c>
      <c r="Y665" s="967" t="str">
        <f>IF(X665="Muy AltaLeve","Alto",IF(X665="Muy AltaMenor","Alto",IF(X665="Muy AltaModerado","Alto",IF(X665="Muy AltaMayor","Alto",IF(X665="Muy AltaCatastrófico","Extremo",IF(X665="AltaLeve","Moderado",IF(X665="AltaMenor","Moderado",IF(X665="AltaModerado","Alto",IF(X665="AltaMayor","Alto",IF(X665="AltaCatastrófico","Extremo",IF(X665="MediaLeve","Moderado",IF(X665="MediaMenor","Moderado",IF(X665="MediaModerado","Moderado",IF(X665="MediaMayor","Alto",IF(X665="MediaCatastrófico","Extremo",IF(X665="BajaLeve","Bajo",IF(X665="BajaMenor","Moderado",IF(X665="BajaModerado","Moderado",IF(X665="BajaMayor","Alto",IF(X665="BajaCatastrófico","Extremo",IF(X665="Muy BajaLeve","Bajo",IF(X665="Muy BajaMenor","Bajo",IF(X665="Muy BajaModerado","Moderado",IF(X665="Muy BajaMayor","Alto",IF(X665="Muy BajaCatastrófico","Extremo","")))))))))))))))))))))))))</f>
        <v>Bajo</v>
      </c>
      <c r="Z665" s="58">
        <v>1</v>
      </c>
      <c r="AA665" s="385" t="s">
        <v>963</v>
      </c>
      <c r="AB665" s="381" t="s">
        <v>165</v>
      </c>
      <c r="AC665" s="385" t="s">
        <v>964</v>
      </c>
      <c r="AD665" s="382" t="str">
        <f t="shared" si="64"/>
        <v>Probabilidad</v>
      </c>
      <c r="AE665" s="381" t="s">
        <v>64</v>
      </c>
      <c r="AF665" s="301">
        <f t="shared" si="65"/>
        <v>0.25</v>
      </c>
      <c r="AG665" s="381" t="s">
        <v>65</v>
      </c>
      <c r="AH665" s="301">
        <f t="shared" si="66"/>
        <v>0.25</v>
      </c>
      <c r="AI665" s="300">
        <f t="shared" si="67"/>
        <v>0.5</v>
      </c>
      <c r="AJ665" s="59">
        <f>IFERROR(IF(AD665="Probabilidad",(Q665-(+Q665*AI665)),IF(AD665="Impacto",Q665,"")),"")</f>
        <v>0.2</v>
      </c>
      <c r="AK665" s="59">
        <f>IFERROR(IF(AD665="Impacto",(W665-(+W665*AI665)),IF(AD665="Probabilidad",W665,"")),"")</f>
        <v>0.2</v>
      </c>
      <c r="AL665" s="10" t="s">
        <v>66</v>
      </c>
      <c r="AM665" s="10" t="s">
        <v>67</v>
      </c>
      <c r="AN665" s="10" t="s">
        <v>80</v>
      </c>
      <c r="AO665" s="951">
        <f>Q665</f>
        <v>0.4</v>
      </c>
      <c r="AP665" s="951">
        <f>IF(AJ665="","",MIN(AJ665:AJ670))</f>
        <v>0.14000000000000001</v>
      </c>
      <c r="AQ665" s="967" t="str">
        <f>IFERROR(IF(AP665="","",IF(AP665&lt;=0.2,"Muy Baja",IF(AP665&lt;=0.4,"Baja",IF(AP665&lt;=0.6,"Media",IF(AP665&lt;=0.8,"Alta","Muy Alta"))))),"")</f>
        <v>Muy Baja</v>
      </c>
      <c r="AR665" s="951">
        <f>W665</f>
        <v>0.2</v>
      </c>
      <c r="AS665" s="951">
        <f>IF(AK665="","",MIN(AK665:AK670))</f>
        <v>0.2</v>
      </c>
      <c r="AT665" s="967" t="str">
        <f>IFERROR(IF(AS665="","",IF(AS665&lt;=0.2,"Leve",IF(AS665&lt;=0.4,"Menor",IF(AS665&lt;=0.6,"Moderado",IF(AS665&lt;=0.8,"Mayor","Catastrófico"))))),"")</f>
        <v>Leve</v>
      </c>
      <c r="AU665" s="967" t="str">
        <f>Y665</f>
        <v>Bajo</v>
      </c>
      <c r="AV665" s="967" t="str">
        <f>IFERROR(IF(OR(AND(AQ665="Muy Baja",AT665="Leve"),AND(AQ665="Muy Baja",AT665="Menor"),AND(AQ665="Baja",AT665="Leve")),"Bajo",IF(OR(AND(AQ665="Muy baja",AT665="Moderado"),AND(AQ665="Baja",AT665="Menor"),AND(AQ665="Baja",AT665="Moderado"),AND(AQ665="Media",AT665="Leve"),AND(AQ665="Media",AT665="Menor"),AND(AQ665="Media",AT665="Moderado"),AND(AQ665="Alta",AT665="Leve"),AND(AQ665="Alta",AT665="Menor")),"Moderado",IF(OR(AND(AQ665="Muy Baja",AT665="Mayor"),AND(AQ665="Baja",AT665="Mayor"),AND(AQ665="Media",AT665="Mayor"),AND(AQ665="Alta",AT665="Moderado"),AND(AQ665="Alta",AT665="Mayor"),AND(AQ665="Muy Alta",AT665="Leve"),AND(AQ665="Muy Alta",AT665="Menor"),AND(AQ665="Muy Alta",AT665="Moderado"),AND(AQ665="Muy Alta",AT665="Mayor")),"Alto",IF(OR(AND(AQ665="Muy Baja",AT665="Catastrófico"),AND(AQ665="Baja",AT665="Catastrófico"),AND(AQ665="Media",AT665="Catastrófico"),AND(AQ665="Alta",AT665="Catastrófico"),AND(AQ665="Muy Alta",AT665="Catastrófico")),"Extremo","")))),"")</f>
        <v>Bajo</v>
      </c>
      <c r="AW665" s="802" t="s">
        <v>82</v>
      </c>
      <c r="AX665" s="1202"/>
      <c r="AY665" s="1202"/>
      <c r="AZ665" s="1202"/>
      <c r="BA665" s="1202"/>
      <c r="BB665" s="1239"/>
      <c r="BC665" s="851"/>
      <c r="BD665" s="851"/>
      <c r="BE665" s="1019"/>
      <c r="BF665" s="1019"/>
      <c r="BG665" s="1019"/>
      <c r="BH665" s="1019"/>
      <c r="BI665" s="1019"/>
      <c r="BJ665" s="851"/>
      <c r="BK665" s="851"/>
      <c r="BL665" s="1048"/>
    </row>
    <row r="666" spans="1:64" ht="105" x14ac:dyDescent="0.25">
      <c r="A666" s="1056"/>
      <c r="B666" s="1168"/>
      <c r="C666" s="1062"/>
      <c r="D666" s="1013"/>
      <c r="E666" s="946"/>
      <c r="F666" s="1016"/>
      <c r="G666" s="852"/>
      <c r="H666" s="803"/>
      <c r="I666" s="952"/>
      <c r="J666" s="983"/>
      <c r="K666" s="1002"/>
      <c r="L666" s="1035"/>
      <c r="M666" s="1035"/>
      <c r="N666" s="805"/>
      <c r="O666" s="971"/>
      <c r="P666" s="803"/>
      <c r="Q666" s="955"/>
      <c r="R666" s="803"/>
      <c r="S666" s="955"/>
      <c r="T666" s="803"/>
      <c r="U666" s="955"/>
      <c r="V666" s="958"/>
      <c r="W666" s="955"/>
      <c r="X666" s="955"/>
      <c r="Y666" s="968"/>
      <c r="Z666" s="68">
        <v>2</v>
      </c>
      <c r="AA666" s="298" t="s">
        <v>915</v>
      </c>
      <c r="AB666" s="381" t="s">
        <v>165</v>
      </c>
      <c r="AC666" s="298" t="s">
        <v>851</v>
      </c>
      <c r="AD666" s="384" t="str">
        <f t="shared" si="64"/>
        <v>Probabilidad</v>
      </c>
      <c r="AE666" s="383" t="s">
        <v>75</v>
      </c>
      <c r="AF666" s="302">
        <f t="shared" si="65"/>
        <v>0.15</v>
      </c>
      <c r="AG666" s="383" t="s">
        <v>77</v>
      </c>
      <c r="AH666" s="302">
        <f t="shared" si="66"/>
        <v>0.15</v>
      </c>
      <c r="AI666" s="315">
        <f t="shared" si="67"/>
        <v>0.3</v>
      </c>
      <c r="AJ666" s="69">
        <f>IFERROR(IF(AND(AD665="Probabilidad",AD666="Probabilidad"),(AJ665-(+AJ665*AI666)),IF(AD666="Probabilidad",(Q665-(+Q665*AI666)),IF(AD666="Impacto",AJ665,""))),"")</f>
        <v>0.14000000000000001</v>
      </c>
      <c r="AK666" s="69">
        <f>IFERROR(IF(AND(AD665="Impacto",AD666="Impacto"),(AK665-(+AK665*AI666)),IF(AD666="Impacto",(W665-(+W665*AI666)),IF(AD666="Probabilidad",AK665,""))),"")</f>
        <v>0.2</v>
      </c>
      <c r="AL666" s="10" t="s">
        <v>66</v>
      </c>
      <c r="AM666" s="10" t="s">
        <v>67</v>
      </c>
      <c r="AN666" s="10" t="s">
        <v>80</v>
      </c>
      <c r="AO666" s="952"/>
      <c r="AP666" s="952"/>
      <c r="AQ666" s="968"/>
      <c r="AR666" s="952"/>
      <c r="AS666" s="952"/>
      <c r="AT666" s="968"/>
      <c r="AU666" s="968"/>
      <c r="AV666" s="968"/>
      <c r="AW666" s="803"/>
      <c r="AX666" s="1185"/>
      <c r="AY666" s="1185"/>
      <c r="AZ666" s="1185"/>
      <c r="BA666" s="1185"/>
      <c r="BB666" s="1240"/>
      <c r="BC666" s="852"/>
      <c r="BD666" s="852"/>
      <c r="BE666" s="1020"/>
      <c r="BF666" s="1020"/>
      <c r="BG666" s="1020"/>
      <c r="BH666" s="1020"/>
      <c r="BI666" s="1020"/>
      <c r="BJ666" s="852"/>
      <c r="BK666" s="852"/>
      <c r="BL666" s="1041"/>
    </row>
    <row r="667" spans="1:64" x14ac:dyDescent="0.25">
      <c r="A667" s="1056"/>
      <c r="B667" s="1168"/>
      <c r="C667" s="1062"/>
      <c r="D667" s="1013"/>
      <c r="E667" s="946"/>
      <c r="F667" s="1016"/>
      <c r="G667" s="852"/>
      <c r="H667" s="803"/>
      <c r="I667" s="952"/>
      <c r="J667" s="983"/>
      <c r="K667" s="1002"/>
      <c r="L667" s="1035"/>
      <c r="M667" s="1035"/>
      <c r="N667" s="805"/>
      <c r="O667" s="971"/>
      <c r="P667" s="803"/>
      <c r="Q667" s="955"/>
      <c r="R667" s="803"/>
      <c r="S667" s="955"/>
      <c r="T667" s="803"/>
      <c r="U667" s="955"/>
      <c r="V667" s="958"/>
      <c r="W667" s="955"/>
      <c r="X667" s="955"/>
      <c r="Y667" s="968"/>
      <c r="Z667" s="68">
        <v>3</v>
      </c>
      <c r="AA667" s="385"/>
      <c r="AB667" s="383"/>
      <c r="AC667" s="385"/>
      <c r="AD667" s="384" t="str">
        <f t="shared" si="64"/>
        <v/>
      </c>
      <c r="AE667" s="383"/>
      <c r="AF667" s="302" t="str">
        <f t="shared" si="65"/>
        <v/>
      </c>
      <c r="AG667" s="383"/>
      <c r="AH667" s="302" t="str">
        <f t="shared" si="66"/>
        <v/>
      </c>
      <c r="AI667" s="315" t="str">
        <f t="shared" si="67"/>
        <v/>
      </c>
      <c r="AJ667" s="69" t="str">
        <f>IFERROR(IF(AND(AD666="Probabilidad",AD667="Probabilidad"),(AJ666-(+AJ666*AI667)),IF(AND(AD666="Impacto",AD667="Probabilidad"),(AJ665-(+AJ665*AI667)),IF(AD667="Impacto",AJ666,""))),"")</f>
        <v/>
      </c>
      <c r="AK667" s="69" t="str">
        <f>IFERROR(IF(AND(AD666="Impacto",AD667="Impacto"),(AK666-(+AK666*AI667)),IF(AND(AD666="Probabilidad",AD667="Impacto"),(AK665-(+AK665*AI667)),IF(AD667="Probabilidad",AK666,""))),"")</f>
        <v/>
      </c>
      <c r="AL667" s="19"/>
      <c r="AM667" s="19"/>
      <c r="AN667" s="19"/>
      <c r="AO667" s="952"/>
      <c r="AP667" s="952"/>
      <c r="AQ667" s="968"/>
      <c r="AR667" s="952"/>
      <c r="AS667" s="952"/>
      <c r="AT667" s="968"/>
      <c r="AU667" s="968"/>
      <c r="AV667" s="968"/>
      <c r="AW667" s="803"/>
      <c r="AX667" s="1185"/>
      <c r="AY667" s="1185"/>
      <c r="AZ667" s="1185"/>
      <c r="BA667" s="1185"/>
      <c r="BB667" s="1240"/>
      <c r="BC667" s="852"/>
      <c r="BD667" s="852"/>
      <c r="BE667" s="1020"/>
      <c r="BF667" s="1020"/>
      <c r="BG667" s="1020"/>
      <c r="BH667" s="1020"/>
      <c r="BI667" s="1020"/>
      <c r="BJ667" s="852"/>
      <c r="BK667" s="852"/>
      <c r="BL667" s="1041"/>
    </row>
    <row r="668" spans="1:64" x14ac:dyDescent="0.25">
      <c r="A668" s="1056"/>
      <c r="B668" s="1168"/>
      <c r="C668" s="1062"/>
      <c r="D668" s="1013"/>
      <c r="E668" s="946"/>
      <c r="F668" s="1016"/>
      <c r="G668" s="852"/>
      <c r="H668" s="803"/>
      <c r="I668" s="952"/>
      <c r="J668" s="983"/>
      <c r="K668" s="1002"/>
      <c r="L668" s="1035"/>
      <c r="M668" s="1035"/>
      <c r="N668" s="805"/>
      <c r="O668" s="971"/>
      <c r="P668" s="803"/>
      <c r="Q668" s="955"/>
      <c r="R668" s="803"/>
      <c r="S668" s="955"/>
      <c r="T668" s="803"/>
      <c r="U668" s="955"/>
      <c r="V668" s="958"/>
      <c r="W668" s="955"/>
      <c r="X668" s="955"/>
      <c r="Y668" s="968"/>
      <c r="Z668" s="68">
        <v>4</v>
      </c>
      <c r="AA668" s="385"/>
      <c r="AB668" s="383"/>
      <c r="AC668" s="385"/>
      <c r="AD668" s="384" t="str">
        <f t="shared" si="64"/>
        <v/>
      </c>
      <c r="AE668" s="383"/>
      <c r="AF668" s="302" t="str">
        <f t="shared" si="65"/>
        <v/>
      </c>
      <c r="AG668" s="383"/>
      <c r="AH668" s="302" t="str">
        <f t="shared" si="66"/>
        <v/>
      </c>
      <c r="AI668" s="315" t="str">
        <f t="shared" si="67"/>
        <v/>
      </c>
      <c r="AJ668" s="69" t="str">
        <f>IFERROR(IF(AND(AD667="Probabilidad",AD668="Probabilidad"),(AJ667-(+AJ667*AI668)),IF(AND(AD667="Impacto",AD668="Probabilidad"),(AJ666-(+AJ666*AI668)),IF(AD668="Impacto",AJ667,""))),"")</f>
        <v/>
      </c>
      <c r="AK668" s="69" t="str">
        <f>IFERROR(IF(AND(AD667="Impacto",AD668="Impacto"),(AK667-(+AK667*AI668)),IF(AND(AD667="Probabilidad",AD668="Impacto"),(AK666-(+AK666*AI668)),IF(AD668="Probabilidad",AK667,""))),"")</f>
        <v/>
      </c>
      <c r="AL668" s="19"/>
      <c r="AM668" s="19"/>
      <c r="AN668" s="19"/>
      <c r="AO668" s="952"/>
      <c r="AP668" s="952"/>
      <c r="AQ668" s="968"/>
      <c r="AR668" s="952"/>
      <c r="AS668" s="952"/>
      <c r="AT668" s="968"/>
      <c r="AU668" s="968"/>
      <c r="AV668" s="968"/>
      <c r="AW668" s="803"/>
      <c r="AX668" s="1185"/>
      <c r="AY668" s="1185"/>
      <c r="AZ668" s="1185"/>
      <c r="BA668" s="1185"/>
      <c r="BB668" s="1240"/>
      <c r="BC668" s="852"/>
      <c r="BD668" s="852"/>
      <c r="BE668" s="1020"/>
      <c r="BF668" s="1020"/>
      <c r="BG668" s="1020"/>
      <c r="BH668" s="1020"/>
      <c r="BI668" s="1020"/>
      <c r="BJ668" s="852"/>
      <c r="BK668" s="852"/>
      <c r="BL668" s="1041"/>
    </row>
    <row r="669" spans="1:64" x14ac:dyDescent="0.25">
      <c r="A669" s="1056"/>
      <c r="B669" s="1168"/>
      <c r="C669" s="1062"/>
      <c r="D669" s="1013"/>
      <c r="E669" s="946"/>
      <c r="F669" s="1016"/>
      <c r="G669" s="852"/>
      <c r="H669" s="803"/>
      <c r="I669" s="952"/>
      <c r="J669" s="983"/>
      <c r="K669" s="1002"/>
      <c r="L669" s="1035"/>
      <c r="M669" s="1035"/>
      <c r="N669" s="805"/>
      <c r="O669" s="971"/>
      <c r="P669" s="803"/>
      <c r="Q669" s="955"/>
      <c r="R669" s="803"/>
      <c r="S669" s="955"/>
      <c r="T669" s="803"/>
      <c r="U669" s="955"/>
      <c r="V669" s="958"/>
      <c r="W669" s="955"/>
      <c r="X669" s="955"/>
      <c r="Y669" s="968"/>
      <c r="Z669" s="68">
        <v>5</v>
      </c>
      <c r="AA669" s="385"/>
      <c r="AB669" s="383"/>
      <c r="AC669" s="385"/>
      <c r="AD669" s="384" t="str">
        <f t="shared" si="64"/>
        <v/>
      </c>
      <c r="AE669" s="383"/>
      <c r="AF669" s="302" t="str">
        <f t="shared" si="65"/>
        <v/>
      </c>
      <c r="AG669" s="383"/>
      <c r="AH669" s="302" t="str">
        <f t="shared" si="66"/>
        <v/>
      </c>
      <c r="AI669" s="315" t="str">
        <f t="shared" si="67"/>
        <v/>
      </c>
      <c r="AJ669" s="69" t="str">
        <f>IFERROR(IF(AND(AD668="Probabilidad",AD669="Probabilidad"),(AJ668-(+AJ668*AI669)),IF(AND(AD668="Impacto",AD669="Probabilidad"),(AJ667-(+AJ667*AI669)),IF(AD669="Impacto",AJ668,""))),"")</f>
        <v/>
      </c>
      <c r="AK669" s="69" t="str">
        <f>IFERROR(IF(AND(AD668="Impacto",AD669="Impacto"),(AK668-(+AK668*AI669)),IF(AND(AD668="Probabilidad",AD669="Impacto"),(AK667-(+AK667*AI669)),IF(AD669="Probabilidad",AK668,""))),"")</f>
        <v/>
      </c>
      <c r="AL669" s="19"/>
      <c r="AM669" s="19"/>
      <c r="AN669" s="19"/>
      <c r="AO669" s="952"/>
      <c r="AP669" s="952"/>
      <c r="AQ669" s="968"/>
      <c r="AR669" s="952"/>
      <c r="AS669" s="952"/>
      <c r="AT669" s="968"/>
      <c r="AU669" s="968"/>
      <c r="AV669" s="968"/>
      <c r="AW669" s="803"/>
      <c r="AX669" s="1185"/>
      <c r="AY669" s="1185"/>
      <c r="AZ669" s="1185"/>
      <c r="BA669" s="1185"/>
      <c r="BB669" s="1240"/>
      <c r="BC669" s="852"/>
      <c r="BD669" s="852"/>
      <c r="BE669" s="1020"/>
      <c r="BF669" s="1020"/>
      <c r="BG669" s="1020"/>
      <c r="BH669" s="1020"/>
      <c r="BI669" s="1020"/>
      <c r="BJ669" s="852"/>
      <c r="BK669" s="852"/>
      <c r="BL669" s="1041"/>
    </row>
    <row r="670" spans="1:64" ht="15.75" thickBot="1" x14ac:dyDescent="0.3">
      <c r="A670" s="1056"/>
      <c r="B670" s="1168"/>
      <c r="C670" s="1062"/>
      <c r="D670" s="1014"/>
      <c r="E670" s="947"/>
      <c r="F670" s="1017"/>
      <c r="G670" s="960"/>
      <c r="H670" s="847"/>
      <c r="I670" s="953"/>
      <c r="J670" s="984"/>
      <c r="K670" s="1003"/>
      <c r="L670" s="1036"/>
      <c r="M670" s="1036"/>
      <c r="N670" s="806"/>
      <c r="O670" s="972"/>
      <c r="P670" s="847"/>
      <c r="Q670" s="956"/>
      <c r="R670" s="847"/>
      <c r="S670" s="956"/>
      <c r="T670" s="847"/>
      <c r="U670" s="956"/>
      <c r="V670" s="959"/>
      <c r="W670" s="956"/>
      <c r="X670" s="956"/>
      <c r="Y670" s="969"/>
      <c r="Z670" s="60">
        <v>6</v>
      </c>
      <c r="AA670" s="387"/>
      <c r="AB670" s="388"/>
      <c r="AC670" s="387"/>
      <c r="AD670" s="391" t="str">
        <f t="shared" si="64"/>
        <v/>
      </c>
      <c r="AE670" s="388"/>
      <c r="AF670" s="303" t="str">
        <f t="shared" si="65"/>
        <v/>
      </c>
      <c r="AG670" s="388"/>
      <c r="AH670" s="303" t="str">
        <f t="shared" si="66"/>
        <v/>
      </c>
      <c r="AI670" s="61" t="str">
        <f t="shared" si="67"/>
        <v/>
      </c>
      <c r="AJ670" s="69" t="str">
        <f>IFERROR(IF(AND(AD669="Probabilidad",AD670="Probabilidad"),(AJ669-(+AJ669*AI670)),IF(AND(AD669="Impacto",AD670="Probabilidad"),(AJ668-(+AJ668*AI670)),IF(AD670="Impacto",AJ669,""))),"")</f>
        <v/>
      </c>
      <c r="AK670" s="69" t="str">
        <f>IFERROR(IF(AND(AD669="Impacto",AD670="Impacto"),(AK669-(+AK669*AI670)),IF(AND(AD669="Probabilidad",AD670="Impacto"),(AK668-(+AK668*AI670)),IF(AD670="Probabilidad",AK669,""))),"")</f>
        <v/>
      </c>
      <c r="AL670" s="20"/>
      <c r="AM670" s="20"/>
      <c r="AN670" s="20"/>
      <c r="AO670" s="953"/>
      <c r="AP670" s="953"/>
      <c r="AQ670" s="969"/>
      <c r="AR670" s="953"/>
      <c r="AS670" s="953"/>
      <c r="AT670" s="969"/>
      <c r="AU670" s="969"/>
      <c r="AV670" s="969"/>
      <c r="AW670" s="847"/>
      <c r="AX670" s="1186"/>
      <c r="AY670" s="1186"/>
      <c r="AZ670" s="1186"/>
      <c r="BA670" s="1186"/>
      <c r="BB670" s="1241"/>
      <c r="BC670" s="960"/>
      <c r="BD670" s="960"/>
      <c r="BE670" s="1021"/>
      <c r="BF670" s="1021"/>
      <c r="BG670" s="1021"/>
      <c r="BH670" s="1021"/>
      <c r="BI670" s="1021"/>
      <c r="BJ670" s="960"/>
      <c r="BK670" s="960"/>
      <c r="BL670" s="1042"/>
    </row>
    <row r="671" spans="1:64" ht="77.25" customHeight="1" thickBot="1" x14ac:dyDescent="0.3">
      <c r="A671" s="1056"/>
      <c r="B671" s="1168"/>
      <c r="C671" s="1062"/>
      <c r="D671" s="1012" t="s">
        <v>840</v>
      </c>
      <c r="E671" s="945" t="s">
        <v>130</v>
      </c>
      <c r="F671" s="1015">
        <v>7</v>
      </c>
      <c r="G671" s="851" t="s">
        <v>1342</v>
      </c>
      <c r="H671" s="802" t="s">
        <v>98</v>
      </c>
      <c r="I671" s="1043" t="s">
        <v>1365</v>
      </c>
      <c r="J671" s="982" t="s">
        <v>16</v>
      </c>
      <c r="K671" s="1001" t="str">
        <f>CONCATENATE(" *",[31]Árbol_G!C743," *",[31]Árbol_G!E743," *",[31]Árbol_G!G743)</f>
        <v xml:space="preserve"> * * *</v>
      </c>
      <c r="L671" s="851" t="s">
        <v>1343</v>
      </c>
      <c r="M671" s="851" t="s">
        <v>1344</v>
      </c>
      <c r="N671" s="804"/>
      <c r="O671" s="970"/>
      <c r="P671" s="802" t="s">
        <v>71</v>
      </c>
      <c r="Q671" s="954">
        <f>IF(P671="Muy Alta",100%,IF(P671="Alta",80%,IF(P671="Media",60%,IF(P671="Baja",40%,IF(P671="Muy Baja",20%,"")))))</f>
        <v>0.4</v>
      </c>
      <c r="R671" s="802"/>
      <c r="S671" s="954" t="str">
        <f>IF(R671="Catastrófico",100%,IF(R671="Mayor",80%,IF(R671="Moderado",60%,IF(R671="Menor",40%,IF(R671="Leve",20%,"")))))</f>
        <v/>
      </c>
      <c r="T671" s="802" t="s">
        <v>74</v>
      </c>
      <c r="U671" s="954">
        <f>IF(T671="Catastrófico",100%,IF(T671="Mayor",80%,IF(T671="Moderado",60%,IF(T671="Menor",40%,IF(T671="Leve",20%,"")))))</f>
        <v>0.2</v>
      </c>
      <c r="V671" s="957" t="str">
        <f>IF(W671=100%,"Catastrófico",IF(W671=80%,"Mayor",IF(W671=60%,"Moderado",IF(W671=40%,"Menor",IF(W671=20%,"Leve","")))))</f>
        <v>Leve</v>
      </c>
      <c r="W671" s="954">
        <f>IF(AND(S671="",U671=""),"",MAX(S671,U671))</f>
        <v>0.2</v>
      </c>
      <c r="X671" s="954" t="str">
        <f>CONCATENATE(P671,V671)</f>
        <v>BajaLeve</v>
      </c>
      <c r="Y671" s="967" t="str">
        <f>IF(X671="Muy AltaLeve","Alto",IF(X671="Muy AltaMenor","Alto",IF(X671="Muy AltaModerado","Alto",IF(X671="Muy AltaMayor","Alto",IF(X671="Muy AltaCatastrófico","Extremo",IF(X671="AltaLeve","Moderado",IF(X671="AltaMenor","Moderado",IF(X671="AltaModerado","Alto",IF(X671="AltaMayor","Alto",IF(X671="AltaCatastrófico","Extremo",IF(X671="MediaLeve","Moderado",IF(X671="MediaMenor","Moderado",IF(X671="MediaModerado","Moderado",IF(X671="MediaMayor","Alto",IF(X671="MediaCatastrófico","Extremo",IF(X671="BajaLeve","Bajo",IF(X671="BajaMenor","Moderado",IF(X671="BajaModerado","Moderado",IF(X671="BajaMayor","Alto",IF(X671="BajaCatastrófico","Extremo",IF(X671="Muy BajaLeve","Bajo",IF(X671="Muy BajaMenor","Bajo",IF(X671="Muy BajaModerado","Moderado",IF(X671="Muy BajaMayor","Alto",IF(X671="Muy BajaCatastrófico","Extremo","")))))))))))))))))))))))))</f>
        <v>Bajo</v>
      </c>
      <c r="Z671" s="58">
        <v>1</v>
      </c>
      <c r="AA671" s="437" t="s">
        <v>1264</v>
      </c>
      <c r="AB671" s="383" t="s">
        <v>170</v>
      </c>
      <c r="AC671" s="385" t="s">
        <v>869</v>
      </c>
      <c r="AD671" s="396" t="str">
        <f t="shared" si="64"/>
        <v>Impacto</v>
      </c>
      <c r="AE671" s="383" t="s">
        <v>76</v>
      </c>
      <c r="AF671" s="301">
        <f t="shared" si="65"/>
        <v>0.1</v>
      </c>
      <c r="AG671" s="409" t="s">
        <v>77</v>
      </c>
      <c r="AH671" s="301">
        <f t="shared" si="66"/>
        <v>0.15</v>
      </c>
      <c r="AI671" s="300">
        <f t="shared" si="67"/>
        <v>0.25</v>
      </c>
      <c r="AJ671" s="59">
        <f>IFERROR(IF(AD671="Probabilidad",(Q671-(+Q671*AI671)),IF(AD671="Impacto",Q671,"")),"")</f>
        <v>0.4</v>
      </c>
      <c r="AK671" s="59">
        <f>IFERROR(IF(AD671="Impacto",(W671-(+W671*AI671)),IF(AD671="Probabilidad",W671,"")),"")</f>
        <v>0.15000000000000002</v>
      </c>
      <c r="AL671" s="10" t="s">
        <v>66</v>
      </c>
      <c r="AM671" s="10" t="s">
        <v>67</v>
      </c>
      <c r="AN671" s="10" t="s">
        <v>80</v>
      </c>
      <c r="AO671" s="951">
        <f>Q671</f>
        <v>0.4</v>
      </c>
      <c r="AP671" s="951">
        <f>IF(AJ671="","",MIN(AJ671:AJ676))</f>
        <v>0.24</v>
      </c>
      <c r="AQ671" s="967" t="str">
        <f>IFERROR(IF(AP671="","",IF(AP671&lt;=0.2,"Muy Baja",IF(AP671&lt;=0.4,"Baja",IF(AP671&lt;=0.6,"Media",IF(AP671&lt;=0.8,"Alta","Muy Alta"))))),"")</f>
        <v>Baja</v>
      </c>
      <c r="AR671" s="951">
        <f>W671</f>
        <v>0.2</v>
      </c>
      <c r="AS671" s="951">
        <f>IF(AK671="","",MIN(AK671:AK676))</f>
        <v>0.15000000000000002</v>
      </c>
      <c r="AT671" s="967" t="str">
        <f>IFERROR(IF(AS671="","",IF(AS671&lt;=0.2,"Leve",IF(AS671&lt;=0.4,"Menor",IF(AS671&lt;=0.6,"Moderado",IF(AS671&lt;=0.8,"Mayor","Catastrófico"))))),"")</f>
        <v>Leve</v>
      </c>
      <c r="AU671" s="967" t="str">
        <f>Y671</f>
        <v>Bajo</v>
      </c>
      <c r="AV671" s="967" t="str">
        <f>IFERROR(IF(OR(AND(AQ671="Muy Baja",AT671="Leve"),AND(AQ671="Muy Baja",AT671="Menor"),AND(AQ671="Baja",AT671="Leve")),"Bajo",IF(OR(AND(AQ671="Muy baja",AT671="Moderado"),AND(AQ671="Baja",AT671="Menor"),AND(AQ671="Baja",AT671="Moderado"),AND(AQ671="Media",AT671="Leve"),AND(AQ671="Media",AT671="Menor"),AND(AQ671="Media",AT671="Moderado"),AND(AQ671="Alta",AT671="Leve"),AND(AQ671="Alta",AT671="Menor")),"Moderado",IF(OR(AND(AQ671="Muy Baja",AT671="Mayor"),AND(AQ671="Baja",AT671="Mayor"),AND(AQ671="Media",AT671="Mayor"),AND(AQ671="Alta",AT671="Moderado"),AND(AQ671="Alta",AT671="Mayor"),AND(AQ671="Muy Alta",AT671="Leve"),AND(AQ671="Muy Alta",AT671="Menor"),AND(AQ671="Muy Alta",AT671="Moderado"),AND(AQ671="Muy Alta",AT671="Mayor")),"Alto",IF(OR(AND(AQ671="Muy Baja",AT671="Catastrófico"),AND(AQ671="Baja",AT671="Catastrófico"),AND(AQ671="Media",AT671="Catastrófico"),AND(AQ671="Alta",AT671="Catastrófico"),AND(AQ671="Muy Alta",AT671="Catastrófico")),"Extremo","")))),"")</f>
        <v>Bajo</v>
      </c>
      <c r="AW671" s="802" t="s">
        <v>82</v>
      </c>
      <c r="AX671" s="1202"/>
      <c r="AY671" s="1202"/>
      <c r="AZ671" s="1202"/>
      <c r="BA671" s="1202"/>
      <c r="BB671" s="1239"/>
      <c r="BC671" s="851"/>
      <c r="BD671" s="851"/>
      <c r="BE671" s="1019"/>
      <c r="BF671" s="1019"/>
      <c r="BG671" s="1019"/>
      <c r="BH671" s="1019"/>
      <c r="BI671" s="1019"/>
      <c r="BJ671" s="851"/>
      <c r="BK671" s="851"/>
      <c r="BL671" s="1048"/>
    </row>
    <row r="672" spans="1:64" ht="90" x14ac:dyDescent="0.25">
      <c r="A672" s="1056"/>
      <c r="B672" s="1168"/>
      <c r="C672" s="1062"/>
      <c r="D672" s="1013"/>
      <c r="E672" s="946"/>
      <c r="F672" s="1016"/>
      <c r="G672" s="852"/>
      <c r="H672" s="803"/>
      <c r="I672" s="1044"/>
      <c r="J672" s="983"/>
      <c r="K672" s="1002"/>
      <c r="L672" s="852"/>
      <c r="M672" s="852"/>
      <c r="N672" s="805"/>
      <c r="O672" s="971"/>
      <c r="P672" s="803"/>
      <c r="Q672" s="955"/>
      <c r="R672" s="803"/>
      <c r="S672" s="955"/>
      <c r="T672" s="803"/>
      <c r="U672" s="955"/>
      <c r="V672" s="958"/>
      <c r="W672" s="955"/>
      <c r="X672" s="955"/>
      <c r="Y672" s="968"/>
      <c r="Z672" s="68">
        <v>2</v>
      </c>
      <c r="AA672" s="437" t="s">
        <v>1345</v>
      </c>
      <c r="AB672" s="381" t="s">
        <v>165</v>
      </c>
      <c r="AC672" s="412" t="s">
        <v>1289</v>
      </c>
      <c r="AD672" s="384" t="str">
        <f t="shared" si="64"/>
        <v>Probabilidad</v>
      </c>
      <c r="AE672" s="383" t="s">
        <v>75</v>
      </c>
      <c r="AF672" s="302">
        <f t="shared" si="65"/>
        <v>0.15</v>
      </c>
      <c r="AG672" s="383" t="s">
        <v>65</v>
      </c>
      <c r="AH672" s="302">
        <f t="shared" si="66"/>
        <v>0.25</v>
      </c>
      <c r="AI672" s="315">
        <f t="shared" si="67"/>
        <v>0.4</v>
      </c>
      <c r="AJ672" s="69">
        <f>IFERROR(IF(AND(AD671="Probabilidad",AD672="Probabilidad"),(AJ671-(+AJ671*AI672)),IF(AD672="Probabilidad",(Q671-(+Q671*AI672)),IF(AD672="Impacto",AJ671,""))),"")</f>
        <v>0.24</v>
      </c>
      <c r="AK672" s="69">
        <f>IFERROR(IF(AND(AD671="Impacto",AD672="Impacto"),(AK671-(+AK671*AI672)),IF(AD672="Impacto",(W671-(W671*AI672)),IF(AD672="Probabilidad",AK671,""))),"")</f>
        <v>0.15000000000000002</v>
      </c>
      <c r="AL672" s="10" t="s">
        <v>66</v>
      </c>
      <c r="AM672" s="10" t="s">
        <v>67</v>
      </c>
      <c r="AN672" s="10" t="s">
        <v>80</v>
      </c>
      <c r="AO672" s="952"/>
      <c r="AP672" s="952"/>
      <c r="AQ672" s="968"/>
      <c r="AR672" s="952"/>
      <c r="AS672" s="952"/>
      <c r="AT672" s="968"/>
      <c r="AU672" s="968"/>
      <c r="AV672" s="968"/>
      <c r="AW672" s="803"/>
      <c r="AX672" s="1185"/>
      <c r="AY672" s="1185"/>
      <c r="AZ672" s="1185"/>
      <c r="BA672" s="1185"/>
      <c r="BB672" s="1240"/>
      <c r="BC672" s="852"/>
      <c r="BD672" s="852"/>
      <c r="BE672" s="1020"/>
      <c r="BF672" s="1020"/>
      <c r="BG672" s="1020"/>
      <c r="BH672" s="1020"/>
      <c r="BI672" s="1020"/>
      <c r="BJ672" s="852"/>
      <c r="BK672" s="852"/>
      <c r="BL672" s="1041"/>
    </row>
    <row r="673" spans="1:64" x14ac:dyDescent="0.25">
      <c r="A673" s="1056"/>
      <c r="B673" s="1168"/>
      <c r="C673" s="1062"/>
      <c r="D673" s="1013"/>
      <c r="E673" s="946"/>
      <c r="F673" s="1016"/>
      <c r="G673" s="852"/>
      <c r="H673" s="803"/>
      <c r="I673" s="1044"/>
      <c r="J673" s="983"/>
      <c r="K673" s="1002"/>
      <c r="L673" s="852"/>
      <c r="M673" s="852"/>
      <c r="N673" s="805"/>
      <c r="O673" s="971"/>
      <c r="P673" s="803"/>
      <c r="Q673" s="955"/>
      <c r="R673" s="803"/>
      <c r="S673" s="955"/>
      <c r="T673" s="803"/>
      <c r="U673" s="955"/>
      <c r="V673" s="958"/>
      <c r="W673" s="955"/>
      <c r="X673" s="955"/>
      <c r="Y673" s="968"/>
      <c r="Z673" s="68">
        <v>3</v>
      </c>
      <c r="AA673" s="385"/>
      <c r="AB673" s="383"/>
      <c r="AC673" s="385"/>
      <c r="AD673" s="384" t="str">
        <f t="shared" si="64"/>
        <v/>
      </c>
      <c r="AE673" s="383"/>
      <c r="AF673" s="302" t="str">
        <f t="shared" si="65"/>
        <v/>
      </c>
      <c r="AG673" s="383"/>
      <c r="AH673" s="302" t="str">
        <f t="shared" si="66"/>
        <v/>
      </c>
      <c r="AI673" s="315" t="str">
        <f t="shared" si="67"/>
        <v/>
      </c>
      <c r="AJ673" s="69" t="str">
        <f>IFERROR(IF(AND(AD672="Probabilidad",AD673="Probabilidad"),(AJ672-(+AJ672*AI673)),IF(AND(AD672="Impacto",AD673="Probabilidad"),(AJ671-(+AJ671*AI673)),IF(AD673="Impacto",AJ672,""))),"")</f>
        <v/>
      </c>
      <c r="AK673" s="69" t="str">
        <f>IFERROR(IF(AND(AD672="Impacto",AD673="Impacto"),(AK672-(+AK672*AI673)),IF(AND(AD672="Probabilidad",AD673="Impacto"),(AK671-(+AK671*AI673)),IF(AD673="Probabilidad",AK672,""))),"")</f>
        <v/>
      </c>
      <c r="AL673" s="19"/>
      <c r="AM673" s="19"/>
      <c r="AN673" s="19"/>
      <c r="AO673" s="952"/>
      <c r="AP673" s="952"/>
      <c r="AQ673" s="968"/>
      <c r="AR673" s="952"/>
      <c r="AS673" s="952"/>
      <c r="AT673" s="968"/>
      <c r="AU673" s="968"/>
      <c r="AV673" s="968"/>
      <c r="AW673" s="803"/>
      <c r="AX673" s="1185"/>
      <c r="AY673" s="1185"/>
      <c r="AZ673" s="1185"/>
      <c r="BA673" s="1185"/>
      <c r="BB673" s="1240"/>
      <c r="BC673" s="852"/>
      <c r="BD673" s="852"/>
      <c r="BE673" s="1020"/>
      <c r="BF673" s="1020"/>
      <c r="BG673" s="1020"/>
      <c r="BH673" s="1020"/>
      <c r="BI673" s="1020"/>
      <c r="BJ673" s="852"/>
      <c r="BK673" s="852"/>
      <c r="BL673" s="1041"/>
    </row>
    <row r="674" spans="1:64" x14ac:dyDescent="0.25">
      <c r="A674" s="1056"/>
      <c r="B674" s="1168"/>
      <c r="C674" s="1062"/>
      <c r="D674" s="1013"/>
      <c r="E674" s="946"/>
      <c r="F674" s="1016"/>
      <c r="G674" s="852"/>
      <c r="H674" s="803"/>
      <c r="I674" s="1044"/>
      <c r="J674" s="983"/>
      <c r="K674" s="1002"/>
      <c r="L674" s="852"/>
      <c r="M674" s="852"/>
      <c r="N674" s="805"/>
      <c r="O674" s="971"/>
      <c r="P674" s="803"/>
      <c r="Q674" s="955"/>
      <c r="R674" s="803"/>
      <c r="S674" s="955"/>
      <c r="T674" s="803"/>
      <c r="U674" s="955"/>
      <c r="V674" s="958"/>
      <c r="W674" s="955"/>
      <c r="X674" s="955"/>
      <c r="Y674" s="968"/>
      <c r="Z674" s="68">
        <v>4</v>
      </c>
      <c r="AA674" s="385"/>
      <c r="AB674" s="383"/>
      <c r="AC674" s="385"/>
      <c r="AD674" s="384" t="str">
        <f t="shared" si="64"/>
        <v/>
      </c>
      <c r="AE674" s="383"/>
      <c r="AF674" s="302" t="str">
        <f t="shared" si="65"/>
        <v/>
      </c>
      <c r="AG674" s="383"/>
      <c r="AH674" s="302" t="str">
        <f t="shared" si="66"/>
        <v/>
      </c>
      <c r="AI674" s="315" t="str">
        <f t="shared" si="67"/>
        <v/>
      </c>
      <c r="AJ674" s="69" t="str">
        <f>IFERROR(IF(AND(AD673="Probabilidad",AD674="Probabilidad"),(AJ673-(+AJ673*AI674)),IF(AND(AD673="Impacto",AD674="Probabilidad"),(AJ672-(+AJ672*AI674)),IF(AD674="Impacto",AJ673,""))),"")</f>
        <v/>
      </c>
      <c r="AK674" s="69" t="str">
        <f>IFERROR(IF(AND(AD673="Impacto",AD674="Impacto"),(AK673-(+AK673*AI674)),IF(AND(AD673="Probabilidad",AD674="Impacto"),(AK672-(+AK672*AI674)),IF(AD674="Probabilidad",AK673,""))),"")</f>
        <v/>
      </c>
      <c r="AL674" s="19"/>
      <c r="AM674" s="19"/>
      <c r="AN674" s="19"/>
      <c r="AO674" s="952"/>
      <c r="AP674" s="952"/>
      <c r="AQ674" s="968"/>
      <c r="AR674" s="952"/>
      <c r="AS674" s="952"/>
      <c r="AT674" s="968"/>
      <c r="AU674" s="968"/>
      <c r="AV674" s="968"/>
      <c r="AW674" s="803"/>
      <c r="AX674" s="1185"/>
      <c r="AY674" s="1185"/>
      <c r="AZ674" s="1185"/>
      <c r="BA674" s="1185"/>
      <c r="BB674" s="1240"/>
      <c r="BC674" s="852"/>
      <c r="BD674" s="852"/>
      <c r="BE674" s="1020"/>
      <c r="BF674" s="1020"/>
      <c r="BG674" s="1020"/>
      <c r="BH674" s="1020"/>
      <c r="BI674" s="1020"/>
      <c r="BJ674" s="852"/>
      <c r="BK674" s="852"/>
      <c r="BL674" s="1041"/>
    </row>
    <row r="675" spans="1:64" x14ac:dyDescent="0.25">
      <c r="A675" s="1056"/>
      <c r="B675" s="1168"/>
      <c r="C675" s="1062"/>
      <c r="D675" s="1013"/>
      <c r="E675" s="946"/>
      <c r="F675" s="1016"/>
      <c r="G675" s="852"/>
      <c r="H675" s="803"/>
      <c r="I675" s="1044"/>
      <c r="J675" s="983"/>
      <c r="K675" s="1002"/>
      <c r="L675" s="852"/>
      <c r="M675" s="852"/>
      <c r="N675" s="805"/>
      <c r="O675" s="971"/>
      <c r="P675" s="803"/>
      <c r="Q675" s="955"/>
      <c r="R675" s="803"/>
      <c r="S675" s="955"/>
      <c r="T675" s="803"/>
      <c r="U675" s="955"/>
      <c r="V675" s="958"/>
      <c r="W675" s="955"/>
      <c r="X675" s="955"/>
      <c r="Y675" s="968"/>
      <c r="Z675" s="68">
        <v>5</v>
      </c>
      <c r="AA675" s="385"/>
      <c r="AB675" s="383"/>
      <c r="AC675" s="385"/>
      <c r="AD675" s="384" t="str">
        <f t="shared" si="64"/>
        <v/>
      </c>
      <c r="AE675" s="383"/>
      <c r="AF675" s="302" t="str">
        <f t="shared" si="65"/>
        <v/>
      </c>
      <c r="AG675" s="383"/>
      <c r="AH675" s="302" t="str">
        <f t="shared" si="66"/>
        <v/>
      </c>
      <c r="AI675" s="315" t="str">
        <f t="shared" si="67"/>
        <v/>
      </c>
      <c r="AJ675" s="69" t="str">
        <f>IFERROR(IF(AND(AD674="Probabilidad",AD675="Probabilidad"),(AJ674-(+AJ674*AI675)),IF(AND(AD674="Impacto",AD675="Probabilidad"),(AJ673-(+AJ673*AI675)),IF(AD675="Impacto",AJ674,""))),"")</f>
        <v/>
      </c>
      <c r="AK675" s="69" t="str">
        <f>IFERROR(IF(AND(AD674="Impacto",AD675="Impacto"),(AK674-(+AK674*AI675)),IF(AND(AD674="Probabilidad",AD675="Impacto"),(AK673-(+AK673*AI675)),IF(AD675="Probabilidad",AK674,""))),"")</f>
        <v/>
      </c>
      <c r="AL675" s="19"/>
      <c r="AM675" s="19"/>
      <c r="AN675" s="19"/>
      <c r="AO675" s="952"/>
      <c r="AP675" s="952"/>
      <c r="AQ675" s="968"/>
      <c r="AR675" s="952"/>
      <c r="AS675" s="952"/>
      <c r="AT675" s="968"/>
      <c r="AU675" s="968"/>
      <c r="AV675" s="968"/>
      <c r="AW675" s="803"/>
      <c r="AX675" s="1185"/>
      <c r="AY675" s="1185"/>
      <c r="AZ675" s="1185"/>
      <c r="BA675" s="1185"/>
      <c r="BB675" s="1240"/>
      <c r="BC675" s="852"/>
      <c r="BD675" s="852"/>
      <c r="BE675" s="1020"/>
      <c r="BF675" s="1020"/>
      <c r="BG675" s="1020"/>
      <c r="BH675" s="1020"/>
      <c r="BI675" s="1020"/>
      <c r="BJ675" s="852"/>
      <c r="BK675" s="852"/>
      <c r="BL675" s="1041"/>
    </row>
    <row r="676" spans="1:64" ht="15.75" thickBot="1" x14ac:dyDescent="0.3">
      <c r="A676" s="1056"/>
      <c r="B676" s="1168"/>
      <c r="C676" s="1062"/>
      <c r="D676" s="1014"/>
      <c r="E676" s="947"/>
      <c r="F676" s="1017"/>
      <c r="G676" s="960"/>
      <c r="H676" s="847"/>
      <c r="I676" s="1045"/>
      <c r="J676" s="984"/>
      <c r="K676" s="1003"/>
      <c r="L676" s="960"/>
      <c r="M676" s="960"/>
      <c r="N676" s="806"/>
      <c r="O676" s="972"/>
      <c r="P676" s="847"/>
      <c r="Q676" s="956"/>
      <c r="R676" s="847"/>
      <c r="S676" s="956"/>
      <c r="T676" s="847"/>
      <c r="U676" s="956"/>
      <c r="V676" s="959"/>
      <c r="W676" s="956"/>
      <c r="X676" s="956"/>
      <c r="Y676" s="969"/>
      <c r="Z676" s="60">
        <v>6</v>
      </c>
      <c r="AA676" s="387"/>
      <c r="AB676" s="388"/>
      <c r="AC676" s="387"/>
      <c r="AD676" s="389" t="str">
        <f t="shared" si="64"/>
        <v/>
      </c>
      <c r="AE676" s="397"/>
      <c r="AF676" s="303" t="str">
        <f t="shared" si="65"/>
        <v/>
      </c>
      <c r="AG676" s="397"/>
      <c r="AH676" s="303" t="str">
        <f t="shared" si="66"/>
        <v/>
      </c>
      <c r="AI676" s="61" t="str">
        <f t="shared" si="67"/>
        <v/>
      </c>
      <c r="AJ676" s="69" t="str">
        <f>IFERROR(IF(AND(AD675="Probabilidad",AD676="Probabilidad"),(AJ675-(+AJ675*AI676)),IF(AND(AD675="Impacto",AD676="Probabilidad"),(AJ674-(+AJ674*AI676)),IF(AD676="Impacto",AJ675,""))),"")</f>
        <v/>
      </c>
      <c r="AK676" s="69" t="str">
        <f>IFERROR(IF(AND(AD675="Impacto",AD676="Impacto"),(AK675-(+AK675*AI676)),IF(AND(AD675="Probabilidad",AD676="Impacto"),(AK674-(+AK674*AI676)),IF(AD676="Probabilidad",AK675,""))),"")</f>
        <v/>
      </c>
      <c r="AL676" s="20"/>
      <c r="AM676" s="20"/>
      <c r="AN676" s="20"/>
      <c r="AO676" s="953"/>
      <c r="AP676" s="953"/>
      <c r="AQ676" s="969"/>
      <c r="AR676" s="953"/>
      <c r="AS676" s="953"/>
      <c r="AT676" s="969"/>
      <c r="AU676" s="969"/>
      <c r="AV676" s="969"/>
      <c r="AW676" s="847"/>
      <c r="AX676" s="1186"/>
      <c r="AY676" s="1186"/>
      <c r="AZ676" s="1186"/>
      <c r="BA676" s="1186"/>
      <c r="BB676" s="1241"/>
      <c r="BC676" s="960"/>
      <c r="BD676" s="960"/>
      <c r="BE676" s="1021"/>
      <c r="BF676" s="1021"/>
      <c r="BG676" s="1021"/>
      <c r="BH676" s="1021"/>
      <c r="BI676" s="1021"/>
      <c r="BJ676" s="960"/>
      <c r="BK676" s="960"/>
      <c r="BL676" s="1042"/>
    </row>
    <row r="677" spans="1:64" ht="90" customHeight="1" thickBot="1" x14ac:dyDescent="0.3">
      <c r="A677" s="1056"/>
      <c r="B677" s="1168"/>
      <c r="C677" s="1062"/>
      <c r="D677" s="1012" t="s">
        <v>840</v>
      </c>
      <c r="E677" s="945" t="s">
        <v>130</v>
      </c>
      <c r="F677" s="1015">
        <v>8</v>
      </c>
      <c r="G677" s="851" t="s">
        <v>1342</v>
      </c>
      <c r="H677" s="802" t="s">
        <v>99</v>
      </c>
      <c r="I677" s="1043" t="s">
        <v>1366</v>
      </c>
      <c r="J677" s="982" t="s">
        <v>16</v>
      </c>
      <c r="K677" s="1001" t="str">
        <f>CONCATENATE(" *",[31]Árbol_G!C760," *",[31]Árbol_G!E760," *",[31]Árbol_G!G760)</f>
        <v xml:space="preserve"> * * *</v>
      </c>
      <c r="L677" s="1034" t="s">
        <v>1346</v>
      </c>
      <c r="M677" s="1034" t="s">
        <v>1328</v>
      </c>
      <c r="N677" s="804"/>
      <c r="O677" s="970"/>
      <c r="P677" s="802" t="s">
        <v>70</v>
      </c>
      <c r="Q677" s="954">
        <f>IF(P677="Muy Alta",100%,IF(P677="Alta",80%,IF(P677="Media",60%,IF(P677="Baja",40%,IF(P677="Muy Baja",20%,"")))))</f>
        <v>0.2</v>
      </c>
      <c r="R677" s="802"/>
      <c r="S677" s="954" t="str">
        <f>IF(R677="Catastrófico",100%,IF(R677="Mayor",80%,IF(R677="Moderado",60%,IF(R677="Menor",40%,IF(R677="Leve",20%,"")))))</f>
        <v/>
      </c>
      <c r="T677" s="802" t="s">
        <v>74</v>
      </c>
      <c r="U677" s="954">
        <f>IF(T677="Catastrófico",100%,IF(T677="Mayor",80%,IF(T677="Moderado",60%,IF(T677="Menor",40%,IF(T677="Leve",20%,"")))))</f>
        <v>0.2</v>
      </c>
      <c r="V677" s="957" t="str">
        <f>IF(W677=100%,"Catastrófico",IF(W677=80%,"Mayor",IF(W677=60%,"Moderado",IF(W677=40%,"Menor",IF(W677=20%,"Leve","")))))</f>
        <v>Leve</v>
      </c>
      <c r="W677" s="954">
        <f>IF(AND(S677="",U677=""),"",MAX(S677,U677))</f>
        <v>0.2</v>
      </c>
      <c r="X677" s="954" t="str">
        <f>CONCATENATE(P677,V677)</f>
        <v>Muy BajaLeve</v>
      </c>
      <c r="Y677" s="967" t="str">
        <f>IF(X677="Muy AltaLeve","Alto",IF(X677="Muy AltaMenor","Alto",IF(X677="Muy AltaModerado","Alto",IF(X677="Muy AltaMayor","Alto",IF(X677="Muy AltaCatastrófico","Extremo",IF(X677="AltaLeve","Moderado",IF(X677="AltaMenor","Moderado",IF(X677="AltaModerado","Alto",IF(X677="AltaMayor","Alto",IF(X677="AltaCatastrófico","Extremo",IF(X677="MediaLeve","Moderado",IF(X677="MediaMenor","Moderado",IF(X677="MediaModerado","Moderado",IF(X677="MediaMayor","Alto",IF(X677="MediaCatastrófico","Extremo",IF(X677="BajaLeve","Bajo",IF(X677="BajaMenor","Moderado",IF(X677="BajaModerado","Moderado",IF(X677="BajaMayor","Alto",IF(X677="BajaCatastrófico","Extremo",IF(X677="Muy BajaLeve","Bajo",IF(X677="Muy BajaMenor","Bajo",IF(X677="Muy BajaModerado","Moderado",IF(X677="Muy BajaMayor","Alto",IF(X677="Muy BajaCatastrófico","Extremo","")))))))))))))))))))))))))</f>
        <v>Bajo</v>
      </c>
      <c r="Z677" s="58">
        <v>1</v>
      </c>
      <c r="AA677" s="437" t="s">
        <v>991</v>
      </c>
      <c r="AB677" s="381" t="s">
        <v>165</v>
      </c>
      <c r="AC677" s="385" t="s">
        <v>869</v>
      </c>
      <c r="AD677" s="382" t="str">
        <f t="shared" si="64"/>
        <v>Probabilidad</v>
      </c>
      <c r="AE677" s="381" t="s">
        <v>75</v>
      </c>
      <c r="AF677" s="301">
        <f t="shared" si="65"/>
        <v>0.15</v>
      </c>
      <c r="AG677" s="381" t="s">
        <v>77</v>
      </c>
      <c r="AH677" s="301">
        <f t="shared" si="66"/>
        <v>0.15</v>
      </c>
      <c r="AI677" s="300">
        <f t="shared" si="67"/>
        <v>0.3</v>
      </c>
      <c r="AJ677" s="59">
        <f>IFERROR(IF(AD677="Probabilidad",(Q677-(+Q677*AI677)),IF(AD677="Impacto",Q677,"")),"")</f>
        <v>0.14000000000000001</v>
      </c>
      <c r="AK677" s="59">
        <f>IFERROR(IF(AD677="Impacto",(W677-(+W677*AI677)),IF(AD677="Probabilidad",W677,"")),"")</f>
        <v>0.2</v>
      </c>
      <c r="AL677" s="10" t="s">
        <v>66</v>
      </c>
      <c r="AM677" s="10" t="s">
        <v>67</v>
      </c>
      <c r="AN677" s="10" t="s">
        <v>80</v>
      </c>
      <c r="AO677" s="951">
        <f>Q677</f>
        <v>0.2</v>
      </c>
      <c r="AP677" s="951">
        <f>IF(AJ677="","",MIN(AJ677:AJ682))</f>
        <v>5.8800000000000005E-2</v>
      </c>
      <c r="AQ677" s="967" t="str">
        <f>IFERROR(IF(AP677="","",IF(AP677&lt;=0.2,"Muy Baja",IF(AP677&lt;=0.4,"Baja",IF(AP677&lt;=0.6,"Media",IF(AP677&lt;=0.8,"Alta","Muy Alta"))))),"")</f>
        <v>Muy Baja</v>
      </c>
      <c r="AR677" s="951">
        <f>W677</f>
        <v>0.2</v>
      </c>
      <c r="AS677" s="951">
        <f>IF(AK677="","",MIN(AK677:AK682))</f>
        <v>0.2</v>
      </c>
      <c r="AT677" s="967" t="str">
        <f>IFERROR(IF(AS677="","",IF(AS677&lt;=0.2,"Leve",IF(AS677&lt;=0.4,"Menor",IF(AS677&lt;=0.6,"Moderado",IF(AS677&lt;=0.8,"Mayor","Catastrófico"))))),"")</f>
        <v>Leve</v>
      </c>
      <c r="AU677" s="967" t="str">
        <f>Y677</f>
        <v>Bajo</v>
      </c>
      <c r="AV677" s="967" t="str">
        <f>IFERROR(IF(OR(AND(AQ677="Muy Baja",AT677="Leve"),AND(AQ677="Muy Baja",AT677="Menor"),AND(AQ677="Baja",AT677="Leve")),"Bajo",IF(OR(AND(AQ677="Muy baja",AT677="Moderado"),AND(AQ677="Baja",AT677="Menor"),AND(AQ677="Baja",AT677="Moderado"),AND(AQ677="Media",AT677="Leve"),AND(AQ677="Media",AT677="Menor"),AND(AQ677="Media",AT677="Moderado"),AND(AQ677="Alta",AT677="Leve"),AND(AQ677="Alta",AT677="Menor")),"Moderado",IF(OR(AND(AQ677="Muy Baja",AT677="Mayor"),AND(AQ677="Baja",AT677="Mayor"),AND(AQ677="Media",AT677="Mayor"),AND(AQ677="Alta",AT677="Moderado"),AND(AQ677="Alta",AT677="Mayor"),AND(AQ677="Muy Alta",AT677="Leve"),AND(AQ677="Muy Alta",AT677="Menor"),AND(AQ677="Muy Alta",AT677="Moderado"),AND(AQ677="Muy Alta",AT677="Mayor")),"Alto",IF(OR(AND(AQ677="Muy Baja",AT677="Catastrófico"),AND(AQ677="Baja",AT677="Catastrófico"),AND(AQ677="Media",AT677="Catastrófico"),AND(AQ677="Alta",AT677="Catastrófico"),AND(AQ677="Muy Alta",AT677="Catastrófico")),"Extremo","")))),"")</f>
        <v>Bajo</v>
      </c>
      <c r="AW677" s="802" t="s">
        <v>82</v>
      </c>
      <c r="AX677" s="1202"/>
      <c r="AY677" s="1202"/>
      <c r="AZ677" s="1202"/>
      <c r="BA677" s="1202"/>
      <c r="BB677" s="1239"/>
      <c r="BC677" s="851"/>
      <c r="BD677" s="851"/>
      <c r="BE677" s="1019"/>
      <c r="BF677" s="1019"/>
      <c r="BG677" s="1019"/>
      <c r="BH677" s="1019"/>
      <c r="BI677" s="1019"/>
      <c r="BJ677" s="851"/>
      <c r="BK677" s="851"/>
      <c r="BL677" s="1048"/>
    </row>
    <row r="678" spans="1:64" ht="90.75" thickBot="1" x14ac:dyDescent="0.3">
      <c r="A678" s="1056"/>
      <c r="B678" s="1168"/>
      <c r="C678" s="1062"/>
      <c r="D678" s="1013"/>
      <c r="E678" s="946"/>
      <c r="F678" s="1016"/>
      <c r="G678" s="852"/>
      <c r="H678" s="803"/>
      <c r="I678" s="1044"/>
      <c r="J678" s="983"/>
      <c r="K678" s="1002"/>
      <c r="L678" s="1035"/>
      <c r="M678" s="1035"/>
      <c r="N678" s="805"/>
      <c r="O678" s="971"/>
      <c r="P678" s="803"/>
      <c r="Q678" s="955"/>
      <c r="R678" s="803"/>
      <c r="S678" s="955"/>
      <c r="T678" s="803"/>
      <c r="U678" s="955"/>
      <c r="V678" s="958"/>
      <c r="W678" s="955"/>
      <c r="X678" s="955"/>
      <c r="Y678" s="968"/>
      <c r="Z678" s="68">
        <v>2</v>
      </c>
      <c r="AA678" s="437" t="s">
        <v>1347</v>
      </c>
      <c r="AB678" s="381" t="s">
        <v>165</v>
      </c>
      <c r="AC678" s="385" t="s">
        <v>993</v>
      </c>
      <c r="AD678" s="384" t="str">
        <f t="shared" si="64"/>
        <v>Probabilidad</v>
      </c>
      <c r="AE678" s="383" t="s">
        <v>75</v>
      </c>
      <c r="AF678" s="302">
        <f t="shared" si="65"/>
        <v>0.15</v>
      </c>
      <c r="AG678" s="383" t="s">
        <v>65</v>
      </c>
      <c r="AH678" s="302">
        <f t="shared" si="66"/>
        <v>0.25</v>
      </c>
      <c r="AI678" s="315">
        <f t="shared" si="67"/>
        <v>0.4</v>
      </c>
      <c r="AJ678" s="69">
        <f>IFERROR(IF(AND(AD677="Probabilidad",AD678="Probabilidad"),(AJ677-(+AJ677*AI678)),IF(AD678="Probabilidad",(Q677-(+Q677*AI678)),IF(AD678="Impacto",AJ677,""))),"")</f>
        <v>8.4000000000000005E-2</v>
      </c>
      <c r="AK678" s="69">
        <f>IFERROR(IF(AND(AD677="Impacto",AD678="Impacto"),(AK677-(+AK677*AI678)),IF(AD678="Impacto",(W677-(W677*AI678)),IF(AD678="Probabilidad",AK677,""))),"")</f>
        <v>0.2</v>
      </c>
      <c r="AL678" s="10" t="s">
        <v>66</v>
      </c>
      <c r="AM678" s="10" t="s">
        <v>67</v>
      </c>
      <c r="AN678" s="10" t="s">
        <v>80</v>
      </c>
      <c r="AO678" s="952"/>
      <c r="AP678" s="952"/>
      <c r="AQ678" s="968"/>
      <c r="AR678" s="952"/>
      <c r="AS678" s="952"/>
      <c r="AT678" s="968"/>
      <c r="AU678" s="968"/>
      <c r="AV678" s="968"/>
      <c r="AW678" s="803"/>
      <c r="AX678" s="1185"/>
      <c r="AY678" s="1185"/>
      <c r="AZ678" s="1185"/>
      <c r="BA678" s="1185"/>
      <c r="BB678" s="1240"/>
      <c r="BC678" s="852"/>
      <c r="BD678" s="852"/>
      <c r="BE678" s="1020"/>
      <c r="BF678" s="1020"/>
      <c r="BG678" s="1020"/>
      <c r="BH678" s="1020"/>
      <c r="BI678" s="1020"/>
      <c r="BJ678" s="852"/>
      <c r="BK678" s="852"/>
      <c r="BL678" s="1041"/>
    </row>
    <row r="679" spans="1:64" ht="75" x14ac:dyDescent="0.25">
      <c r="A679" s="1056"/>
      <c r="B679" s="1168"/>
      <c r="C679" s="1062"/>
      <c r="D679" s="1013"/>
      <c r="E679" s="946"/>
      <c r="F679" s="1016"/>
      <c r="G679" s="852"/>
      <c r="H679" s="803"/>
      <c r="I679" s="1044"/>
      <c r="J679" s="983"/>
      <c r="K679" s="1002"/>
      <c r="L679" s="1035"/>
      <c r="M679" s="1035"/>
      <c r="N679" s="805"/>
      <c r="O679" s="971"/>
      <c r="P679" s="803"/>
      <c r="Q679" s="955"/>
      <c r="R679" s="803"/>
      <c r="S679" s="955"/>
      <c r="T679" s="803"/>
      <c r="U679" s="955"/>
      <c r="V679" s="958"/>
      <c r="W679" s="955"/>
      <c r="X679" s="955"/>
      <c r="Y679" s="968"/>
      <c r="Z679" s="68">
        <v>3</v>
      </c>
      <c r="AA679" s="437" t="s">
        <v>1293</v>
      </c>
      <c r="AB679" s="383" t="s">
        <v>170</v>
      </c>
      <c r="AC679" s="408" t="s">
        <v>939</v>
      </c>
      <c r="AD679" s="384" t="str">
        <f t="shared" si="64"/>
        <v>Probabilidad</v>
      </c>
      <c r="AE679" s="383" t="s">
        <v>75</v>
      </c>
      <c r="AF679" s="302">
        <f t="shared" si="65"/>
        <v>0.15</v>
      </c>
      <c r="AG679" s="383" t="s">
        <v>77</v>
      </c>
      <c r="AH679" s="302">
        <f t="shared" si="66"/>
        <v>0.15</v>
      </c>
      <c r="AI679" s="315">
        <f t="shared" si="67"/>
        <v>0.3</v>
      </c>
      <c r="AJ679" s="69">
        <f>IFERROR(IF(AND(AD678="Probabilidad",AD679="Probabilidad"),(AJ678-(+AJ678*AI679)),IF(AND(AD678="Impacto",AD679="Probabilidad"),(AJ677-(+AJ677*AI679)),IF(AD679="Impacto",AJ678,""))),"")</f>
        <v>5.8800000000000005E-2</v>
      </c>
      <c r="AK679" s="69">
        <f>IFERROR(IF(AND(AD678="Impacto",AD679="Impacto"),(AK678-(+AK678*AI679)),IF(AND(AD678="Probabilidad",AD679="Impacto"),(AK677-(+AK677*AI679)),IF(AD679="Probabilidad",AK678,""))),"")</f>
        <v>0.2</v>
      </c>
      <c r="AL679" s="10" t="s">
        <v>66</v>
      </c>
      <c r="AM679" s="10" t="s">
        <v>67</v>
      </c>
      <c r="AN679" s="10" t="s">
        <v>80</v>
      </c>
      <c r="AO679" s="952"/>
      <c r="AP679" s="952"/>
      <c r="AQ679" s="968"/>
      <c r="AR679" s="952"/>
      <c r="AS679" s="952"/>
      <c r="AT679" s="968"/>
      <c r="AU679" s="968"/>
      <c r="AV679" s="968"/>
      <c r="AW679" s="803"/>
      <c r="AX679" s="1185"/>
      <c r="AY679" s="1185"/>
      <c r="AZ679" s="1185"/>
      <c r="BA679" s="1185"/>
      <c r="BB679" s="1240"/>
      <c r="BC679" s="852"/>
      <c r="BD679" s="852"/>
      <c r="BE679" s="1020"/>
      <c r="BF679" s="1020"/>
      <c r="BG679" s="1020"/>
      <c r="BH679" s="1020"/>
      <c r="BI679" s="1020"/>
      <c r="BJ679" s="852"/>
      <c r="BK679" s="852"/>
      <c r="BL679" s="1041"/>
    </row>
    <row r="680" spans="1:64" x14ac:dyDescent="0.25">
      <c r="A680" s="1056"/>
      <c r="B680" s="1168"/>
      <c r="C680" s="1062"/>
      <c r="D680" s="1013"/>
      <c r="E680" s="946"/>
      <c r="F680" s="1016"/>
      <c r="G680" s="852"/>
      <c r="H680" s="803"/>
      <c r="I680" s="1044"/>
      <c r="J680" s="983"/>
      <c r="K680" s="1002"/>
      <c r="L680" s="1035"/>
      <c r="M680" s="1035"/>
      <c r="N680" s="805"/>
      <c r="O680" s="971"/>
      <c r="P680" s="803"/>
      <c r="Q680" s="955"/>
      <c r="R680" s="803"/>
      <c r="S680" s="955"/>
      <c r="T680" s="803"/>
      <c r="U680" s="955"/>
      <c r="V680" s="958"/>
      <c r="W680" s="955"/>
      <c r="X680" s="955"/>
      <c r="Y680" s="968"/>
      <c r="Z680" s="68">
        <v>4</v>
      </c>
      <c r="AA680" s="385"/>
      <c r="AB680" s="383"/>
      <c r="AC680" s="385"/>
      <c r="AD680" s="384" t="str">
        <f t="shared" si="64"/>
        <v/>
      </c>
      <c r="AE680" s="383"/>
      <c r="AF680" s="302" t="str">
        <f t="shared" si="65"/>
        <v/>
      </c>
      <c r="AG680" s="383"/>
      <c r="AH680" s="302" t="str">
        <f t="shared" si="66"/>
        <v/>
      </c>
      <c r="AI680" s="315" t="str">
        <f t="shared" si="67"/>
        <v/>
      </c>
      <c r="AJ680" s="69" t="str">
        <f>IFERROR(IF(AND(AD679="Probabilidad",AD680="Probabilidad"),(AJ679-(+AJ679*AI680)),IF(AND(AD679="Impacto",AD680="Probabilidad"),(AJ678-(+AJ678*AI680)),IF(AD680="Impacto",AJ679,""))),"")</f>
        <v/>
      </c>
      <c r="AK680" s="71" t="str">
        <f>IFERROR(IF(AND(AD679="Impacto",AD680="Impacto"),(AK679-(+AK679*AI680)),IF(AND(AD679="Probabilidad",AD680="Impacto"),(AK678-(+AK678*AI680)),IF(AD680="Probabilidad",AK679,""))),"")</f>
        <v/>
      </c>
      <c r="AL680" s="19"/>
      <c r="AM680" s="19"/>
      <c r="AN680" s="19"/>
      <c r="AO680" s="952"/>
      <c r="AP680" s="952"/>
      <c r="AQ680" s="968"/>
      <c r="AR680" s="952"/>
      <c r="AS680" s="952"/>
      <c r="AT680" s="968"/>
      <c r="AU680" s="968"/>
      <c r="AV680" s="968"/>
      <c r="AW680" s="803"/>
      <c r="AX680" s="1185"/>
      <c r="AY680" s="1185"/>
      <c r="AZ680" s="1185"/>
      <c r="BA680" s="1185"/>
      <c r="BB680" s="1240"/>
      <c r="BC680" s="852"/>
      <c r="BD680" s="852"/>
      <c r="BE680" s="1020"/>
      <c r="BF680" s="1020"/>
      <c r="BG680" s="1020"/>
      <c r="BH680" s="1020"/>
      <c r="BI680" s="1020"/>
      <c r="BJ680" s="852"/>
      <c r="BK680" s="852"/>
      <c r="BL680" s="1041"/>
    </row>
    <row r="681" spans="1:64" x14ac:dyDescent="0.25">
      <c r="A681" s="1056"/>
      <c r="B681" s="1168"/>
      <c r="C681" s="1062"/>
      <c r="D681" s="1013"/>
      <c r="E681" s="946"/>
      <c r="F681" s="1016"/>
      <c r="G681" s="852"/>
      <c r="H681" s="803"/>
      <c r="I681" s="1044"/>
      <c r="J681" s="983"/>
      <c r="K681" s="1002"/>
      <c r="L681" s="1035"/>
      <c r="M681" s="1035"/>
      <c r="N681" s="805"/>
      <c r="O681" s="971"/>
      <c r="P681" s="803"/>
      <c r="Q681" s="955"/>
      <c r="R681" s="803"/>
      <c r="S681" s="955"/>
      <c r="T681" s="803"/>
      <c r="U681" s="955"/>
      <c r="V681" s="958"/>
      <c r="W681" s="955"/>
      <c r="X681" s="955"/>
      <c r="Y681" s="968"/>
      <c r="Z681" s="68">
        <v>5</v>
      </c>
      <c r="AA681" s="385"/>
      <c r="AB681" s="383"/>
      <c r="AC681" s="385"/>
      <c r="AD681" s="384" t="str">
        <f t="shared" si="64"/>
        <v/>
      </c>
      <c r="AE681" s="383"/>
      <c r="AF681" s="302" t="str">
        <f t="shared" si="65"/>
        <v/>
      </c>
      <c r="AG681" s="383"/>
      <c r="AH681" s="302" t="str">
        <f t="shared" si="66"/>
        <v/>
      </c>
      <c r="AI681" s="315" t="str">
        <f t="shared" si="67"/>
        <v/>
      </c>
      <c r="AJ681" s="69" t="str">
        <f>IFERROR(IF(AND(AD680="Probabilidad",AD681="Probabilidad"),(AJ680-(+AJ680*AI681)),IF(AND(AD680="Impacto",AD681="Probabilidad"),(AJ679-(+AJ679*AI681)),IF(AD681="Impacto",AJ680,""))),"")</f>
        <v/>
      </c>
      <c r="AK681" s="69" t="str">
        <f>IFERROR(IF(AND(AD680="Impacto",AD681="Impacto"),(AK680-(+AK680*AI681)),IF(AND(AD680="Probabilidad",AD681="Impacto"),(AK679-(+AK679*AI681)),IF(AD681="Probabilidad",AK680,""))),"")</f>
        <v/>
      </c>
      <c r="AL681" s="19"/>
      <c r="AM681" s="19"/>
      <c r="AN681" s="19"/>
      <c r="AO681" s="952"/>
      <c r="AP681" s="952"/>
      <c r="AQ681" s="968"/>
      <c r="AR681" s="952"/>
      <c r="AS681" s="952"/>
      <c r="AT681" s="968"/>
      <c r="AU681" s="968"/>
      <c r="AV681" s="968"/>
      <c r="AW681" s="803"/>
      <c r="AX681" s="1185"/>
      <c r="AY681" s="1185"/>
      <c r="AZ681" s="1185"/>
      <c r="BA681" s="1185"/>
      <c r="BB681" s="1240"/>
      <c r="BC681" s="852"/>
      <c r="BD681" s="852"/>
      <c r="BE681" s="1020"/>
      <c r="BF681" s="1020"/>
      <c r="BG681" s="1020"/>
      <c r="BH681" s="1020"/>
      <c r="BI681" s="1020"/>
      <c r="BJ681" s="852"/>
      <c r="BK681" s="852"/>
      <c r="BL681" s="1041"/>
    </row>
    <row r="682" spans="1:64" ht="15.75" thickBot="1" x14ac:dyDescent="0.3">
      <c r="A682" s="1056"/>
      <c r="B682" s="1168"/>
      <c r="C682" s="1062"/>
      <c r="D682" s="1014"/>
      <c r="E682" s="947"/>
      <c r="F682" s="1017"/>
      <c r="G682" s="960"/>
      <c r="H682" s="847"/>
      <c r="I682" s="1045"/>
      <c r="J682" s="984"/>
      <c r="K682" s="1003"/>
      <c r="L682" s="1036"/>
      <c r="M682" s="1036"/>
      <c r="N682" s="806"/>
      <c r="O682" s="972"/>
      <c r="P682" s="847"/>
      <c r="Q682" s="956"/>
      <c r="R682" s="847"/>
      <c r="S682" s="956"/>
      <c r="T682" s="847"/>
      <c r="U682" s="956"/>
      <c r="V682" s="959"/>
      <c r="W682" s="956"/>
      <c r="X682" s="956"/>
      <c r="Y682" s="969"/>
      <c r="Z682" s="60">
        <v>6</v>
      </c>
      <c r="AA682" s="387"/>
      <c r="AB682" s="388"/>
      <c r="AC682" s="387"/>
      <c r="AD682" s="391" t="str">
        <f t="shared" si="64"/>
        <v/>
      </c>
      <c r="AE682" s="388"/>
      <c r="AF682" s="303" t="str">
        <f t="shared" si="65"/>
        <v/>
      </c>
      <c r="AG682" s="388"/>
      <c r="AH682" s="303" t="str">
        <f t="shared" si="66"/>
        <v/>
      </c>
      <c r="AI682" s="61" t="str">
        <f t="shared" si="67"/>
        <v/>
      </c>
      <c r="AJ682" s="69" t="str">
        <f>IFERROR(IF(AND(AD681="Probabilidad",AD682="Probabilidad"),(AJ681-(+AJ681*AI682)),IF(AND(AD681="Impacto",AD682="Probabilidad"),(AJ680-(+AJ680*AI682)),IF(AD682="Impacto",AJ681,""))),"")</f>
        <v/>
      </c>
      <c r="AK682" s="69" t="str">
        <f>IFERROR(IF(AND(AD681="Impacto",AD682="Impacto"),(AK681-(+AK681*AI682)),IF(AND(AD681="Probabilidad",AD682="Impacto"),(AK680-(+AK680*AI682)),IF(AD682="Probabilidad",AK681,""))),"")</f>
        <v/>
      </c>
      <c r="AL682" s="20"/>
      <c r="AM682" s="20"/>
      <c r="AN682" s="20"/>
      <c r="AO682" s="953"/>
      <c r="AP682" s="953"/>
      <c r="AQ682" s="969"/>
      <c r="AR682" s="953"/>
      <c r="AS682" s="953"/>
      <c r="AT682" s="969"/>
      <c r="AU682" s="969"/>
      <c r="AV682" s="969"/>
      <c r="AW682" s="847"/>
      <c r="AX682" s="1186"/>
      <c r="AY682" s="1186"/>
      <c r="AZ682" s="1186"/>
      <c r="BA682" s="1186"/>
      <c r="BB682" s="1241"/>
      <c r="BC682" s="960"/>
      <c r="BD682" s="960"/>
      <c r="BE682" s="1021"/>
      <c r="BF682" s="1021"/>
      <c r="BG682" s="1021"/>
      <c r="BH682" s="1021"/>
      <c r="BI682" s="1021"/>
      <c r="BJ682" s="960"/>
      <c r="BK682" s="960"/>
      <c r="BL682" s="1042"/>
    </row>
    <row r="683" spans="1:64" ht="77.25" customHeight="1" thickBot="1" x14ac:dyDescent="0.3">
      <c r="A683" s="1056"/>
      <c r="B683" s="1168"/>
      <c r="C683" s="1062"/>
      <c r="D683" s="1012" t="s">
        <v>840</v>
      </c>
      <c r="E683" s="945" t="s">
        <v>130</v>
      </c>
      <c r="F683" s="1015">
        <v>9</v>
      </c>
      <c r="G683" s="851" t="s">
        <v>1348</v>
      </c>
      <c r="H683" s="802" t="s">
        <v>98</v>
      </c>
      <c r="I683" s="1043" t="s">
        <v>1367</v>
      </c>
      <c r="J683" s="982" t="s">
        <v>16</v>
      </c>
      <c r="K683" s="1001" t="str">
        <f>CONCATENATE(" *",[31]Árbol_G!C777," *",[31]Árbol_G!E777," *",[31]Árbol_G!G777)</f>
        <v xml:space="preserve"> * * *</v>
      </c>
      <c r="L683" s="851" t="s">
        <v>1343</v>
      </c>
      <c r="M683" s="851" t="s">
        <v>1344</v>
      </c>
      <c r="N683" s="804"/>
      <c r="O683" s="970"/>
      <c r="P683" s="802" t="s">
        <v>62</v>
      </c>
      <c r="Q683" s="954">
        <f>IF(P683="Muy Alta",100%,IF(P683="Alta",80%,IF(P683="Media",60%,IF(P683="Baja",40%,IF(P683="Muy Baja",20%,"")))))</f>
        <v>0.6</v>
      </c>
      <c r="R683" s="802"/>
      <c r="S683" s="954" t="str">
        <f>IF(R683="Catastrófico",100%,IF(R683="Mayor",80%,IF(R683="Moderado",60%,IF(R683="Menor",40%,IF(R683="Leve",20%,"")))))</f>
        <v/>
      </c>
      <c r="T683" s="802" t="s">
        <v>9</v>
      </c>
      <c r="U683" s="954">
        <f>IF(T683="Catastrófico",100%,IF(T683="Mayor",80%,IF(T683="Moderado",60%,IF(T683="Menor",40%,IF(T683="Leve",20%,"")))))</f>
        <v>0.4</v>
      </c>
      <c r="V683" s="957" t="str">
        <f>IF(W683=100%,"Catastrófico",IF(W683=80%,"Mayor",IF(W683=60%,"Moderado",IF(W683=40%,"Menor",IF(W683=20%,"Leve","")))))</f>
        <v>Menor</v>
      </c>
      <c r="W683" s="954">
        <f>IF(AND(S683="",U683=""),"",MAX(S683,U683))</f>
        <v>0.4</v>
      </c>
      <c r="X683" s="954" t="str">
        <f>CONCATENATE(P683,V683)</f>
        <v>MediaMenor</v>
      </c>
      <c r="Y683" s="967" t="str">
        <f>IF(X683="Muy AltaLeve","Alto",IF(X683="Muy AltaMenor","Alto",IF(X683="Muy AltaModerado","Alto",IF(X683="Muy AltaMayor","Alto",IF(X683="Muy AltaCatastrófico","Extremo",IF(X683="AltaLeve","Moderado",IF(X683="AltaMenor","Moderado",IF(X683="AltaModerado","Alto",IF(X683="AltaMayor","Alto",IF(X683="AltaCatastrófico","Extremo",IF(X683="MediaLeve","Moderado",IF(X683="MediaMenor","Moderado",IF(X683="MediaModerado","Moderado",IF(X683="MediaMayor","Alto",IF(X683="MediaCatastrófico","Extremo",IF(X683="BajaLeve","Bajo",IF(X683="BajaMenor","Moderado",IF(X683="BajaModerado","Moderado",IF(X683="BajaMayor","Alto",IF(X683="BajaCatastrófico","Extremo",IF(X683="Muy BajaLeve","Bajo",IF(X683="Muy BajaMenor","Bajo",IF(X683="Muy BajaModerado","Moderado",IF(X683="Muy BajaMayor","Alto",IF(X683="Muy BajaCatastrófico","Extremo","")))))))))))))))))))))))))</f>
        <v>Moderado</v>
      </c>
      <c r="Z683" s="58">
        <v>1</v>
      </c>
      <c r="AA683" s="385" t="s">
        <v>1200</v>
      </c>
      <c r="AB683" s="381" t="s">
        <v>170</v>
      </c>
      <c r="AC683" s="385" t="s">
        <v>879</v>
      </c>
      <c r="AD683" s="396" t="str">
        <f t="shared" si="64"/>
        <v>Probabilidad</v>
      </c>
      <c r="AE683" s="409" t="s">
        <v>902</v>
      </c>
      <c r="AF683" s="301">
        <f t="shared" si="65"/>
        <v>0.25</v>
      </c>
      <c r="AG683" s="409" t="s">
        <v>903</v>
      </c>
      <c r="AH683" s="301">
        <f t="shared" si="66"/>
        <v>0.15</v>
      </c>
      <c r="AI683" s="300">
        <f t="shared" si="67"/>
        <v>0.4</v>
      </c>
      <c r="AJ683" s="59">
        <f>IFERROR(IF(AD683="Probabilidad",(Q683-(+Q683*AI683)),IF(AD683="Impacto",Q683,"")),"")</f>
        <v>0.36</v>
      </c>
      <c r="AK683" s="59">
        <f>IFERROR(IF(AD683="Impacto",(W683-(+W683*AI683)),IF(AD683="Probabilidad",W683,"")),"")</f>
        <v>0.4</v>
      </c>
      <c r="AL683" s="10" t="s">
        <v>66</v>
      </c>
      <c r="AM683" s="10" t="s">
        <v>67</v>
      </c>
      <c r="AN683" s="10" t="s">
        <v>80</v>
      </c>
      <c r="AO683" s="951">
        <f>Q683</f>
        <v>0.6</v>
      </c>
      <c r="AP683" s="951">
        <f>IF(AJ683="","",MIN(AJ683:AJ688))</f>
        <v>0.252</v>
      </c>
      <c r="AQ683" s="967" t="str">
        <f>IFERROR(IF(AP683="","",IF(AP683&lt;=0.2,"Muy Baja",IF(AP683&lt;=0.4,"Baja",IF(AP683&lt;=0.6,"Media",IF(AP683&lt;=0.8,"Alta","Muy Alta"))))),"")</f>
        <v>Baja</v>
      </c>
      <c r="AR683" s="951">
        <f>W683</f>
        <v>0.4</v>
      </c>
      <c r="AS683" s="951">
        <f>IF(AK683="","",MIN(AK683:AK688))</f>
        <v>0.30000000000000004</v>
      </c>
      <c r="AT683" s="967" t="str">
        <f>IFERROR(IF(AS683="","",IF(AS683&lt;=0.2,"Leve",IF(AS683&lt;=0.4,"Menor",IF(AS683&lt;=0.6,"Moderado",IF(AS683&lt;=0.8,"Mayor","Catastrófico"))))),"")</f>
        <v>Menor</v>
      </c>
      <c r="AU683" s="967" t="str">
        <f>Y683</f>
        <v>Moderado</v>
      </c>
      <c r="AV683" s="967" t="str">
        <f>IFERROR(IF(OR(AND(AQ683="Muy Baja",AT683="Leve"),AND(AQ683="Muy Baja",AT683="Menor"),AND(AQ683="Baja",AT683="Leve")),"Bajo",IF(OR(AND(AQ683="Muy baja",AT683="Moderado"),AND(AQ683="Baja",AT683="Menor"),AND(AQ683="Baja",AT683="Moderado"),AND(AQ683="Media",AT683="Leve"),AND(AQ683="Media",AT683="Menor"),AND(AQ683="Media",AT683="Moderado"),AND(AQ683="Alta",AT683="Leve"),AND(AQ683="Alta",AT683="Menor")),"Moderado",IF(OR(AND(AQ683="Muy Baja",AT683="Mayor"),AND(AQ683="Baja",AT683="Mayor"),AND(AQ683="Media",AT683="Mayor"),AND(AQ683="Alta",AT683="Moderado"),AND(AQ683="Alta",AT683="Mayor"),AND(AQ683="Muy Alta",AT683="Leve"),AND(AQ683="Muy Alta",AT683="Menor"),AND(AQ683="Muy Alta",AT683="Moderado"),AND(AQ683="Muy Alta",AT683="Mayor")),"Alto",IF(OR(AND(AQ683="Muy Baja",AT683="Catastrófico"),AND(AQ683="Baja",AT683="Catastrófico"),AND(AQ683="Media",AT683="Catastrófico"),AND(AQ683="Alta",AT683="Catastrófico"),AND(AQ683="Muy Alta",AT683="Catastrófico")),"Extremo","")))),"")</f>
        <v>Moderado</v>
      </c>
      <c r="AW683" s="802" t="s">
        <v>167</v>
      </c>
      <c r="AX683" s="1081" t="s">
        <v>1336</v>
      </c>
      <c r="AY683" s="1081" t="s">
        <v>1748</v>
      </c>
      <c r="AZ683" s="1081" t="s">
        <v>1337</v>
      </c>
      <c r="BA683" s="1081" t="s">
        <v>1338</v>
      </c>
      <c r="BB683" s="1098">
        <v>45107</v>
      </c>
      <c r="BC683" s="855"/>
      <c r="BD683" s="855"/>
      <c r="BE683" s="1039"/>
      <c r="BF683" s="1039"/>
      <c r="BG683" s="1039"/>
      <c r="BH683" s="1039"/>
      <c r="BI683" s="1039"/>
      <c r="BJ683" s="855"/>
      <c r="BK683" s="855"/>
      <c r="BL683" s="1040"/>
    </row>
    <row r="684" spans="1:64" ht="71.25" thickBot="1" x14ac:dyDescent="0.3">
      <c r="A684" s="1056"/>
      <c r="B684" s="1168"/>
      <c r="C684" s="1062"/>
      <c r="D684" s="1013"/>
      <c r="E684" s="946"/>
      <c r="F684" s="1016"/>
      <c r="G684" s="852"/>
      <c r="H684" s="803"/>
      <c r="I684" s="1044"/>
      <c r="J684" s="983"/>
      <c r="K684" s="1002"/>
      <c r="L684" s="852"/>
      <c r="M684" s="852"/>
      <c r="N684" s="805"/>
      <c r="O684" s="971"/>
      <c r="P684" s="803"/>
      <c r="Q684" s="955"/>
      <c r="R684" s="803"/>
      <c r="S684" s="955"/>
      <c r="T684" s="803"/>
      <c r="U684" s="955"/>
      <c r="V684" s="958"/>
      <c r="W684" s="955"/>
      <c r="X684" s="955"/>
      <c r="Y684" s="968"/>
      <c r="Z684" s="68">
        <v>2</v>
      </c>
      <c r="AA684" s="385" t="s">
        <v>934</v>
      </c>
      <c r="AB684" s="383" t="s">
        <v>170</v>
      </c>
      <c r="AC684" s="385" t="s">
        <v>935</v>
      </c>
      <c r="AD684" s="384" t="str">
        <f t="shared" si="64"/>
        <v>Impacto</v>
      </c>
      <c r="AE684" s="383" t="s">
        <v>908</v>
      </c>
      <c r="AF684" s="302">
        <f t="shared" si="65"/>
        <v>0.1</v>
      </c>
      <c r="AG684" s="383" t="s">
        <v>903</v>
      </c>
      <c r="AH684" s="302">
        <f t="shared" si="66"/>
        <v>0.15</v>
      </c>
      <c r="AI684" s="315">
        <f t="shared" si="67"/>
        <v>0.25</v>
      </c>
      <c r="AJ684" s="69">
        <f>IFERROR(IF(AND(AD683="Probabilidad",AD684="Probabilidad"),(AJ683-(+AJ683*AI684)),IF(AD684="Probabilidad",(Q683-(+Q683*AI684)),IF(AD684="Impacto",AJ683,""))),"")</f>
        <v>0.36</v>
      </c>
      <c r="AK684" s="69">
        <f>IFERROR(IF(AND(AD683="Impacto",AD684="Impacto"),(AK683-(+AK683*AI684)),IF(AD684="Impacto",(W683-(W683*AI684)),IF(AD684="Probabilidad",AK683,""))),"")</f>
        <v>0.30000000000000004</v>
      </c>
      <c r="AL684" s="10" t="s">
        <v>66</v>
      </c>
      <c r="AM684" s="10" t="s">
        <v>67</v>
      </c>
      <c r="AN684" s="10" t="s">
        <v>80</v>
      </c>
      <c r="AO684" s="952"/>
      <c r="AP684" s="952"/>
      <c r="AQ684" s="968"/>
      <c r="AR684" s="952"/>
      <c r="AS684" s="952"/>
      <c r="AT684" s="968"/>
      <c r="AU684" s="968"/>
      <c r="AV684" s="968"/>
      <c r="AW684" s="803"/>
      <c r="AX684" s="1032"/>
      <c r="AY684" s="1032"/>
      <c r="AZ684" s="1032"/>
      <c r="BA684" s="1032"/>
      <c r="BB684" s="1099"/>
      <c r="BC684" s="852"/>
      <c r="BD684" s="852"/>
      <c r="BE684" s="1020"/>
      <c r="BF684" s="1020"/>
      <c r="BG684" s="1020"/>
      <c r="BH684" s="1020"/>
      <c r="BI684" s="1020"/>
      <c r="BJ684" s="852"/>
      <c r="BK684" s="852"/>
      <c r="BL684" s="1041"/>
    </row>
    <row r="685" spans="1:64" ht="105" x14ac:dyDescent="0.25">
      <c r="A685" s="1056"/>
      <c r="B685" s="1168"/>
      <c r="C685" s="1062"/>
      <c r="D685" s="1013"/>
      <c r="E685" s="946"/>
      <c r="F685" s="1016"/>
      <c r="G685" s="852"/>
      <c r="H685" s="803"/>
      <c r="I685" s="1044"/>
      <c r="J685" s="983"/>
      <c r="K685" s="1002"/>
      <c r="L685" s="852"/>
      <c r="M685" s="852"/>
      <c r="N685" s="805"/>
      <c r="O685" s="971"/>
      <c r="P685" s="803"/>
      <c r="Q685" s="955"/>
      <c r="R685" s="803"/>
      <c r="S685" s="955"/>
      <c r="T685" s="803"/>
      <c r="U685" s="955"/>
      <c r="V685" s="958"/>
      <c r="W685" s="955"/>
      <c r="X685" s="955"/>
      <c r="Y685" s="968"/>
      <c r="Z685" s="68">
        <v>3</v>
      </c>
      <c r="AA685" s="385" t="s">
        <v>915</v>
      </c>
      <c r="AB685" s="383" t="s">
        <v>165</v>
      </c>
      <c r="AC685" s="385" t="s">
        <v>851</v>
      </c>
      <c r="AD685" s="384" t="str">
        <f t="shared" si="64"/>
        <v>Probabilidad</v>
      </c>
      <c r="AE685" s="383" t="s">
        <v>907</v>
      </c>
      <c r="AF685" s="302">
        <f t="shared" si="65"/>
        <v>0.15</v>
      </c>
      <c r="AG685" s="383" t="s">
        <v>903</v>
      </c>
      <c r="AH685" s="302">
        <f t="shared" si="66"/>
        <v>0.15</v>
      </c>
      <c r="AI685" s="315">
        <f t="shared" si="67"/>
        <v>0.3</v>
      </c>
      <c r="AJ685" s="69">
        <f>IFERROR(IF(AND(AD684="Probabilidad",AD685="Probabilidad"),(AJ684-(+AJ684*AI685)),IF(AND(AD684="Impacto",AD685="Probabilidad"),(AJ683-(+AJ683*AI685)),IF(AD685="Impacto",AJ684,""))),"")</f>
        <v>0.252</v>
      </c>
      <c r="AK685" s="69">
        <f>IFERROR(IF(AND(AD684="Impacto",AD685="Impacto"),(AK684-(+AK684*AI685)),IF(AND(AD684="Probabilidad",AD685="Impacto"),(AK683-(+AK683*AI685)),IF(AD685="Probabilidad",AK684,""))),"")</f>
        <v>0.30000000000000004</v>
      </c>
      <c r="AL685" s="10" t="s">
        <v>66</v>
      </c>
      <c r="AM685" s="10" t="s">
        <v>67</v>
      </c>
      <c r="AN685" s="10" t="s">
        <v>80</v>
      </c>
      <c r="AO685" s="952"/>
      <c r="AP685" s="952"/>
      <c r="AQ685" s="968"/>
      <c r="AR685" s="952"/>
      <c r="AS685" s="952"/>
      <c r="AT685" s="968"/>
      <c r="AU685" s="968"/>
      <c r="AV685" s="968"/>
      <c r="AW685" s="803"/>
      <c r="AX685" s="1032"/>
      <c r="AY685" s="1032"/>
      <c r="AZ685" s="1032"/>
      <c r="BA685" s="1032"/>
      <c r="BB685" s="1099"/>
      <c r="BC685" s="852"/>
      <c r="BD685" s="852"/>
      <c r="BE685" s="1020"/>
      <c r="BF685" s="1020"/>
      <c r="BG685" s="1020"/>
      <c r="BH685" s="1020"/>
      <c r="BI685" s="1020"/>
      <c r="BJ685" s="852"/>
      <c r="BK685" s="852"/>
      <c r="BL685" s="1041"/>
    </row>
    <row r="686" spans="1:64" x14ac:dyDescent="0.25">
      <c r="A686" s="1056"/>
      <c r="B686" s="1168"/>
      <c r="C686" s="1062"/>
      <c r="D686" s="1013"/>
      <c r="E686" s="946"/>
      <c r="F686" s="1016"/>
      <c r="G686" s="852"/>
      <c r="H686" s="803"/>
      <c r="I686" s="1044"/>
      <c r="J686" s="983"/>
      <c r="K686" s="1002"/>
      <c r="L686" s="852"/>
      <c r="M686" s="852"/>
      <c r="N686" s="805"/>
      <c r="O686" s="971"/>
      <c r="P686" s="803"/>
      <c r="Q686" s="955"/>
      <c r="R686" s="803"/>
      <c r="S686" s="955"/>
      <c r="T686" s="803"/>
      <c r="U686" s="955"/>
      <c r="V686" s="958"/>
      <c r="W686" s="955"/>
      <c r="X686" s="955"/>
      <c r="Y686" s="968"/>
      <c r="Z686" s="68">
        <v>4</v>
      </c>
      <c r="AA686" s="385"/>
      <c r="AB686" s="383"/>
      <c r="AC686" s="385"/>
      <c r="AD686" s="384" t="str">
        <f t="shared" si="64"/>
        <v/>
      </c>
      <c r="AE686" s="383"/>
      <c r="AF686" s="302" t="str">
        <f t="shared" si="65"/>
        <v/>
      </c>
      <c r="AG686" s="383"/>
      <c r="AH686" s="302" t="str">
        <f t="shared" si="66"/>
        <v/>
      </c>
      <c r="AI686" s="315" t="str">
        <f t="shared" si="67"/>
        <v/>
      </c>
      <c r="AJ686" s="69" t="str">
        <f>IFERROR(IF(AND(AD685="Probabilidad",AD686="Probabilidad"),(AJ685-(+AJ685*AI686)),IF(AND(AD685="Impacto",AD686="Probabilidad"),(AJ684-(+AJ684*AI686)),IF(AD686="Impacto",AJ685,""))),"")</f>
        <v/>
      </c>
      <c r="AK686" s="69" t="str">
        <f>IFERROR(IF(AND(AD685="Impacto",AD686="Impacto"),(AK685-(+AK685*AI686)),IF(AND(AD685="Probabilidad",AD686="Impacto"),(AK684-(+AK684*AI686)),IF(AD686="Probabilidad",AK685,""))),"")</f>
        <v/>
      </c>
      <c r="AL686" s="19"/>
      <c r="AM686" s="19"/>
      <c r="AN686" s="19"/>
      <c r="AO686" s="952"/>
      <c r="AP686" s="952"/>
      <c r="AQ686" s="968"/>
      <c r="AR686" s="952"/>
      <c r="AS686" s="952"/>
      <c r="AT686" s="968"/>
      <c r="AU686" s="968"/>
      <c r="AV686" s="968"/>
      <c r="AW686" s="803"/>
      <c r="AX686" s="1032"/>
      <c r="AY686" s="1032"/>
      <c r="AZ686" s="1032"/>
      <c r="BA686" s="1032"/>
      <c r="BB686" s="1099"/>
      <c r="BC686" s="852"/>
      <c r="BD686" s="852"/>
      <c r="BE686" s="1020"/>
      <c r="BF686" s="1020"/>
      <c r="BG686" s="1020"/>
      <c r="BH686" s="1020"/>
      <c r="BI686" s="1020"/>
      <c r="BJ686" s="852"/>
      <c r="BK686" s="852"/>
      <c r="BL686" s="1041"/>
    </row>
    <row r="687" spans="1:64" x14ac:dyDescent="0.25">
      <c r="A687" s="1056"/>
      <c r="B687" s="1168"/>
      <c r="C687" s="1062"/>
      <c r="D687" s="1013"/>
      <c r="E687" s="946"/>
      <c r="F687" s="1016"/>
      <c r="G687" s="852"/>
      <c r="H687" s="803"/>
      <c r="I687" s="1044"/>
      <c r="J687" s="983"/>
      <c r="K687" s="1002"/>
      <c r="L687" s="852"/>
      <c r="M687" s="852"/>
      <c r="N687" s="805"/>
      <c r="O687" s="971"/>
      <c r="P687" s="803"/>
      <c r="Q687" s="955"/>
      <c r="R687" s="803"/>
      <c r="S687" s="955"/>
      <c r="T687" s="803"/>
      <c r="U687" s="955"/>
      <c r="V687" s="958"/>
      <c r="W687" s="955"/>
      <c r="X687" s="955"/>
      <c r="Y687" s="968"/>
      <c r="Z687" s="68">
        <v>5</v>
      </c>
      <c r="AA687" s="385"/>
      <c r="AB687" s="383"/>
      <c r="AC687" s="385"/>
      <c r="AD687" s="384" t="str">
        <f t="shared" si="64"/>
        <v/>
      </c>
      <c r="AE687" s="383"/>
      <c r="AF687" s="302" t="str">
        <f t="shared" si="65"/>
        <v/>
      </c>
      <c r="AG687" s="383"/>
      <c r="AH687" s="302" t="str">
        <f t="shared" si="66"/>
        <v/>
      </c>
      <c r="AI687" s="315" t="str">
        <f t="shared" si="67"/>
        <v/>
      </c>
      <c r="AJ687" s="69" t="str">
        <f>IFERROR(IF(AND(AD686="Probabilidad",AD687="Probabilidad"),(AJ686-(+AJ686*AI687)),IF(AND(AD686="Impacto",AD687="Probabilidad"),(AJ685-(+AJ685*AI687)),IF(AD687="Impacto",AJ686,""))),"")</f>
        <v/>
      </c>
      <c r="AK687" s="69" t="str">
        <f>IFERROR(IF(AND(AD686="Impacto",AD687="Impacto"),(AK686-(+AK686*AI687)),IF(AND(AD686="Probabilidad",AD687="Impacto"),(AK685-(+AK685*AI687)),IF(AD687="Probabilidad",AK686,""))),"")</f>
        <v/>
      </c>
      <c r="AL687" s="19"/>
      <c r="AM687" s="19"/>
      <c r="AN687" s="19"/>
      <c r="AO687" s="952"/>
      <c r="AP687" s="952"/>
      <c r="AQ687" s="968"/>
      <c r="AR687" s="952"/>
      <c r="AS687" s="952"/>
      <c r="AT687" s="968"/>
      <c r="AU687" s="968"/>
      <c r="AV687" s="968"/>
      <c r="AW687" s="803"/>
      <c r="AX687" s="1032"/>
      <c r="AY687" s="1032"/>
      <c r="AZ687" s="1032"/>
      <c r="BA687" s="1032"/>
      <c r="BB687" s="1099"/>
      <c r="BC687" s="852"/>
      <c r="BD687" s="852"/>
      <c r="BE687" s="1020"/>
      <c r="BF687" s="1020"/>
      <c r="BG687" s="1020"/>
      <c r="BH687" s="1020"/>
      <c r="BI687" s="1020"/>
      <c r="BJ687" s="852"/>
      <c r="BK687" s="852"/>
      <c r="BL687" s="1041"/>
    </row>
    <row r="688" spans="1:64" ht="15.75" thickBot="1" x14ac:dyDescent="0.3">
      <c r="A688" s="1056"/>
      <c r="B688" s="1168"/>
      <c r="C688" s="1062"/>
      <c r="D688" s="1014"/>
      <c r="E688" s="947"/>
      <c r="F688" s="1017"/>
      <c r="G688" s="960"/>
      <c r="H688" s="847"/>
      <c r="I688" s="1045"/>
      <c r="J688" s="984"/>
      <c r="K688" s="1003"/>
      <c r="L688" s="960"/>
      <c r="M688" s="960"/>
      <c r="N688" s="806"/>
      <c r="O688" s="972"/>
      <c r="P688" s="847"/>
      <c r="Q688" s="956"/>
      <c r="R688" s="847"/>
      <c r="S688" s="956"/>
      <c r="T688" s="847"/>
      <c r="U688" s="956"/>
      <c r="V688" s="959"/>
      <c r="W688" s="956"/>
      <c r="X688" s="956"/>
      <c r="Y688" s="969"/>
      <c r="Z688" s="60">
        <v>6</v>
      </c>
      <c r="AA688" s="387"/>
      <c r="AB688" s="388"/>
      <c r="AC688" s="387"/>
      <c r="AD688" s="389" t="str">
        <f t="shared" si="64"/>
        <v/>
      </c>
      <c r="AE688" s="397"/>
      <c r="AF688" s="303" t="str">
        <f t="shared" si="65"/>
        <v/>
      </c>
      <c r="AG688" s="397"/>
      <c r="AH688" s="303" t="str">
        <f t="shared" si="66"/>
        <v/>
      </c>
      <c r="AI688" s="61" t="str">
        <f t="shared" si="67"/>
        <v/>
      </c>
      <c r="AJ688" s="69" t="str">
        <f>IFERROR(IF(AND(AD687="Probabilidad",AD688="Probabilidad"),(AJ687-(+AJ687*AI688)),IF(AND(AD687="Impacto",AD688="Probabilidad"),(AJ686-(+AJ686*AI688)),IF(AD688="Impacto",AJ687,""))),"")</f>
        <v/>
      </c>
      <c r="AK688" s="69" t="str">
        <f>IFERROR(IF(AND(AD687="Impacto",AD688="Impacto"),(AK687-(+AK687*AI688)),IF(AND(AD687="Probabilidad",AD688="Impacto"),(AK686-(+AK686*AI688)),IF(AD688="Probabilidad",AK687,""))),"")</f>
        <v/>
      </c>
      <c r="AL688" s="20"/>
      <c r="AM688" s="20"/>
      <c r="AN688" s="20"/>
      <c r="AO688" s="953"/>
      <c r="AP688" s="953"/>
      <c r="AQ688" s="969"/>
      <c r="AR688" s="953"/>
      <c r="AS688" s="953"/>
      <c r="AT688" s="969"/>
      <c r="AU688" s="969"/>
      <c r="AV688" s="969"/>
      <c r="AW688" s="847"/>
      <c r="AX688" s="1033"/>
      <c r="AY688" s="1033"/>
      <c r="AZ688" s="1033"/>
      <c r="BA688" s="1033"/>
      <c r="BB688" s="1100"/>
      <c r="BC688" s="960"/>
      <c r="BD688" s="960"/>
      <c r="BE688" s="1021"/>
      <c r="BF688" s="1021"/>
      <c r="BG688" s="1021"/>
      <c r="BH688" s="1021"/>
      <c r="BI688" s="1021"/>
      <c r="BJ688" s="960"/>
      <c r="BK688" s="960"/>
      <c r="BL688" s="1042"/>
    </row>
    <row r="689" spans="1:64" ht="71.25" customHeight="1" thickBot="1" x14ac:dyDescent="0.3">
      <c r="A689" s="1056"/>
      <c r="B689" s="1168"/>
      <c r="C689" s="1062"/>
      <c r="D689" s="1012" t="s">
        <v>840</v>
      </c>
      <c r="E689" s="945" t="s">
        <v>130</v>
      </c>
      <c r="F689" s="1015">
        <v>10</v>
      </c>
      <c r="G689" s="851" t="s">
        <v>1348</v>
      </c>
      <c r="H689" s="802" t="s">
        <v>99</v>
      </c>
      <c r="I689" s="1043" t="s">
        <v>1368</v>
      </c>
      <c r="J689" s="982" t="s">
        <v>16</v>
      </c>
      <c r="K689" s="1001" t="str">
        <f>CONCATENATE(" *",[31]Árbol_G!C794," *",[31]Árbol_G!E794," *",[31]Árbol_G!G794)</f>
        <v xml:space="preserve"> * * *</v>
      </c>
      <c r="L689" s="1034" t="s">
        <v>1346</v>
      </c>
      <c r="M689" s="1034" t="s">
        <v>1328</v>
      </c>
      <c r="N689" s="804"/>
      <c r="O689" s="970"/>
      <c r="P689" s="802" t="s">
        <v>62</v>
      </c>
      <c r="Q689" s="954">
        <f>IF(P689="Muy Alta",100%,IF(P689="Alta",80%,IF(P689="Media",60%,IF(P689="Baja",40%,IF(P689="Muy Baja",20%,"")))))</f>
        <v>0.6</v>
      </c>
      <c r="R689" s="802"/>
      <c r="S689" s="954" t="str">
        <f>IF(R689="Catastrófico",100%,IF(R689="Mayor",80%,IF(R689="Moderado",60%,IF(R689="Menor",40%,IF(R689="Leve",20%,"")))))</f>
        <v/>
      </c>
      <c r="T689" s="802" t="s">
        <v>9</v>
      </c>
      <c r="U689" s="954">
        <f>IF(T689="Catastrófico",100%,IF(T689="Mayor",80%,IF(T689="Moderado",60%,IF(T689="Menor",40%,IF(T689="Leve",20%,"")))))</f>
        <v>0.4</v>
      </c>
      <c r="V689" s="957" t="str">
        <f>IF(W689=100%,"Catastrófico",IF(W689=80%,"Mayor",IF(W689=60%,"Moderado",IF(W689=40%,"Menor",IF(W689=20%,"Leve","")))))</f>
        <v>Menor</v>
      </c>
      <c r="W689" s="954">
        <f>IF(AND(S689="",U689=""),"",MAX(S689,U689))</f>
        <v>0.4</v>
      </c>
      <c r="X689" s="954" t="str">
        <f>CONCATENATE(P689,V689)</f>
        <v>MediaMenor</v>
      </c>
      <c r="Y689" s="967" t="str">
        <f>IF(X689="Muy AltaLeve","Alto",IF(X689="Muy AltaMenor","Alto",IF(X689="Muy AltaModerado","Alto",IF(X689="Muy AltaMayor","Alto",IF(X689="Muy AltaCatastrófico","Extremo",IF(X689="AltaLeve","Moderado",IF(X689="AltaMenor","Moderado",IF(X689="AltaModerado","Alto",IF(X689="AltaMayor","Alto",IF(X689="AltaCatastrófico","Extremo",IF(X689="MediaLeve","Moderado",IF(X689="MediaMenor","Moderado",IF(X689="MediaModerado","Moderado",IF(X689="MediaMayor","Alto",IF(X689="MediaCatastrófico","Extremo",IF(X689="BajaLeve","Bajo",IF(X689="BajaMenor","Moderado",IF(X689="BajaModerado","Moderado",IF(X689="BajaMayor","Alto",IF(X689="BajaCatastrófico","Extremo",IF(X689="Muy BajaLeve","Bajo",IF(X689="Muy BajaMenor","Bajo",IF(X689="Muy BajaModerado","Moderado",IF(X689="Muy BajaMayor","Alto",IF(X689="Muy BajaCatastrófico","Extremo","")))))))))))))))))))))))))</f>
        <v>Moderado</v>
      </c>
      <c r="Z689" s="58">
        <v>1</v>
      </c>
      <c r="AA689" s="408" t="s">
        <v>913</v>
      </c>
      <c r="AB689" s="381" t="s">
        <v>170</v>
      </c>
      <c r="AC689" s="408" t="s">
        <v>939</v>
      </c>
      <c r="AD689" s="382" t="str">
        <f t="shared" si="64"/>
        <v>Probabilidad</v>
      </c>
      <c r="AE689" s="381" t="s">
        <v>907</v>
      </c>
      <c r="AF689" s="301">
        <f t="shared" si="65"/>
        <v>0.15</v>
      </c>
      <c r="AG689" s="381" t="s">
        <v>903</v>
      </c>
      <c r="AH689" s="301">
        <f t="shared" si="66"/>
        <v>0.15</v>
      </c>
      <c r="AI689" s="300">
        <f t="shared" si="67"/>
        <v>0.3</v>
      </c>
      <c r="AJ689" s="59">
        <f>IFERROR(IF(AD689="Probabilidad",(Q689-(+Q689*AI689)),IF(AD689="Impacto",Q689,"")),"")</f>
        <v>0.42</v>
      </c>
      <c r="AK689" s="59">
        <f>IFERROR(IF(AD689="Impacto",(W689-(+W689*AI689)),IF(AD689="Probabilidad",W689,"")),"")</f>
        <v>0.4</v>
      </c>
      <c r="AL689" s="10" t="s">
        <v>66</v>
      </c>
      <c r="AM689" s="10" t="s">
        <v>67</v>
      </c>
      <c r="AN689" s="10" t="s">
        <v>80</v>
      </c>
      <c r="AO689" s="951">
        <f>Q689</f>
        <v>0.6</v>
      </c>
      <c r="AP689" s="951">
        <f>IF(AJ689="","",MIN(AJ689:AJ694))</f>
        <v>0.29399999999999998</v>
      </c>
      <c r="AQ689" s="967" t="str">
        <f>IFERROR(IF(AP689="","",IF(AP689&lt;=0.2,"Muy Baja",IF(AP689&lt;=0.4,"Baja",IF(AP689&lt;=0.6,"Media",IF(AP689&lt;=0.8,"Alta","Muy Alta"))))),"")</f>
        <v>Baja</v>
      </c>
      <c r="AR689" s="951">
        <f>W689</f>
        <v>0.4</v>
      </c>
      <c r="AS689" s="951">
        <f>IF(AK689="","",MIN(AK689:AK694))</f>
        <v>0.30000000000000004</v>
      </c>
      <c r="AT689" s="967" t="str">
        <f>IFERROR(IF(AS689="","",IF(AS689&lt;=0.2,"Leve",IF(AS689&lt;=0.4,"Menor",IF(AS689&lt;=0.6,"Moderado",IF(AS689&lt;=0.8,"Mayor","Catastrófico"))))),"")</f>
        <v>Menor</v>
      </c>
      <c r="AU689" s="967" t="str">
        <f>Y689</f>
        <v>Moderado</v>
      </c>
      <c r="AV689" s="967" t="str">
        <f>IFERROR(IF(OR(AND(AQ689="Muy Baja",AT689="Leve"),AND(AQ689="Muy Baja",AT689="Menor"),AND(AQ689="Baja",AT689="Leve")),"Bajo",IF(OR(AND(AQ689="Muy baja",AT689="Moderado"),AND(AQ689="Baja",AT689="Menor"),AND(AQ689="Baja",AT689="Moderado"),AND(AQ689="Media",AT689="Leve"),AND(AQ689="Media",AT689="Menor"),AND(AQ689="Media",AT689="Moderado"),AND(AQ689="Alta",AT689="Leve"),AND(AQ689="Alta",AT689="Menor")),"Moderado",IF(OR(AND(AQ689="Muy Baja",AT689="Mayor"),AND(AQ689="Baja",AT689="Mayor"),AND(AQ689="Media",AT689="Mayor"),AND(AQ689="Alta",AT689="Moderado"),AND(AQ689="Alta",AT689="Mayor"),AND(AQ689="Muy Alta",AT689="Leve"),AND(AQ689="Muy Alta",AT689="Menor"),AND(AQ689="Muy Alta",AT689="Moderado"),AND(AQ689="Muy Alta",AT689="Mayor")),"Alto",IF(OR(AND(AQ689="Muy Baja",AT689="Catastrófico"),AND(AQ689="Baja",AT689="Catastrófico"),AND(AQ689="Media",AT689="Catastrófico"),AND(AQ689="Alta",AT689="Catastrófico"),AND(AQ689="Muy Alta",AT689="Catastrófico")),"Extremo","")))),"")</f>
        <v>Moderado</v>
      </c>
      <c r="AW689" s="802" t="s">
        <v>167</v>
      </c>
      <c r="AX689" s="1081" t="s">
        <v>1336</v>
      </c>
      <c r="AY689" s="1081" t="s">
        <v>1748</v>
      </c>
      <c r="AZ689" s="1081" t="s">
        <v>1337</v>
      </c>
      <c r="BA689" s="1081" t="s">
        <v>1338</v>
      </c>
      <c r="BB689" s="1098">
        <v>45107</v>
      </c>
      <c r="BC689" s="855"/>
      <c r="BD689" s="855"/>
      <c r="BE689" s="1039"/>
      <c r="BF689" s="1039"/>
      <c r="BG689" s="1039"/>
      <c r="BH689" s="1039"/>
      <c r="BI689" s="1039"/>
      <c r="BJ689" s="855"/>
      <c r="BK689" s="855"/>
      <c r="BL689" s="1040"/>
    </row>
    <row r="690" spans="1:64" ht="75.75" thickBot="1" x14ac:dyDescent="0.3">
      <c r="A690" s="1056"/>
      <c r="B690" s="1168"/>
      <c r="C690" s="1062"/>
      <c r="D690" s="1013"/>
      <c r="E690" s="946"/>
      <c r="F690" s="1016"/>
      <c r="G690" s="852"/>
      <c r="H690" s="803"/>
      <c r="I690" s="1044"/>
      <c r="J690" s="983"/>
      <c r="K690" s="1002"/>
      <c r="L690" s="1035"/>
      <c r="M690" s="1035"/>
      <c r="N690" s="805"/>
      <c r="O690" s="971"/>
      <c r="P690" s="803"/>
      <c r="Q690" s="955"/>
      <c r="R690" s="803"/>
      <c r="S690" s="955"/>
      <c r="T690" s="803"/>
      <c r="U690" s="955"/>
      <c r="V690" s="958"/>
      <c r="W690" s="955"/>
      <c r="X690" s="955"/>
      <c r="Y690" s="968"/>
      <c r="Z690" s="68">
        <v>2</v>
      </c>
      <c r="AA690" s="408" t="s">
        <v>913</v>
      </c>
      <c r="AB690" s="381" t="s">
        <v>170</v>
      </c>
      <c r="AC690" s="408" t="s">
        <v>939</v>
      </c>
      <c r="AD690" s="384" t="str">
        <f t="shared" si="64"/>
        <v>Impacto</v>
      </c>
      <c r="AE690" s="383" t="s">
        <v>908</v>
      </c>
      <c r="AF690" s="302">
        <f t="shared" si="65"/>
        <v>0.1</v>
      </c>
      <c r="AG690" s="383" t="s">
        <v>903</v>
      </c>
      <c r="AH690" s="302">
        <f t="shared" si="66"/>
        <v>0.15</v>
      </c>
      <c r="AI690" s="315">
        <f t="shared" si="67"/>
        <v>0.25</v>
      </c>
      <c r="AJ690" s="69">
        <f>IFERROR(IF(AND(AD689="Probabilidad",AD690="Probabilidad"),(AJ689-(+AJ689*AI690)),IF(AD690="Probabilidad",(Q689-(+Q689*AI690)),IF(AD690="Impacto",AJ689,""))),"")</f>
        <v>0.42</v>
      </c>
      <c r="AK690" s="69">
        <f>IFERROR(IF(AND(AD689="Impacto",AD690="Impacto"),(AK689-(+AK689*AI690)),IF(AD690="Impacto",(W689-(W689*AI690)),IF(AD690="Probabilidad",AK689,""))),"")</f>
        <v>0.30000000000000004</v>
      </c>
      <c r="AL690" s="10" t="s">
        <v>66</v>
      </c>
      <c r="AM690" s="10" t="s">
        <v>67</v>
      </c>
      <c r="AN690" s="10" t="s">
        <v>80</v>
      </c>
      <c r="AO690" s="952"/>
      <c r="AP690" s="952"/>
      <c r="AQ690" s="968"/>
      <c r="AR690" s="952"/>
      <c r="AS690" s="952"/>
      <c r="AT690" s="968"/>
      <c r="AU690" s="968"/>
      <c r="AV690" s="968"/>
      <c r="AW690" s="803"/>
      <c r="AX690" s="1032"/>
      <c r="AY690" s="1032"/>
      <c r="AZ690" s="1032"/>
      <c r="BA690" s="1032"/>
      <c r="BB690" s="1099"/>
      <c r="BC690" s="852"/>
      <c r="BD690" s="852"/>
      <c r="BE690" s="1020"/>
      <c r="BF690" s="1020"/>
      <c r="BG690" s="1020"/>
      <c r="BH690" s="1020"/>
      <c r="BI690" s="1020"/>
      <c r="BJ690" s="852"/>
      <c r="BK690" s="852"/>
      <c r="BL690" s="1041"/>
    </row>
    <row r="691" spans="1:64" ht="105" x14ac:dyDescent="0.25">
      <c r="A691" s="1056"/>
      <c r="B691" s="1168"/>
      <c r="C691" s="1062"/>
      <c r="D691" s="1013"/>
      <c r="E691" s="946"/>
      <c r="F691" s="1016"/>
      <c r="G691" s="852"/>
      <c r="H691" s="803"/>
      <c r="I691" s="1044"/>
      <c r="J691" s="983"/>
      <c r="K691" s="1002"/>
      <c r="L691" s="1035"/>
      <c r="M691" s="1035"/>
      <c r="N691" s="805"/>
      <c r="O691" s="971"/>
      <c r="P691" s="803"/>
      <c r="Q691" s="955"/>
      <c r="R691" s="803"/>
      <c r="S691" s="955"/>
      <c r="T691" s="803"/>
      <c r="U691" s="955"/>
      <c r="V691" s="958"/>
      <c r="W691" s="955"/>
      <c r="X691" s="955"/>
      <c r="Y691" s="968"/>
      <c r="Z691" s="68">
        <v>3</v>
      </c>
      <c r="AA691" s="385" t="s">
        <v>915</v>
      </c>
      <c r="AB691" s="381" t="s">
        <v>165</v>
      </c>
      <c r="AC691" s="385" t="s">
        <v>851</v>
      </c>
      <c r="AD691" s="384" t="str">
        <f t="shared" si="64"/>
        <v>Probabilidad</v>
      </c>
      <c r="AE691" s="383" t="s">
        <v>907</v>
      </c>
      <c r="AF691" s="302">
        <f t="shared" si="65"/>
        <v>0.15</v>
      </c>
      <c r="AG691" s="383" t="s">
        <v>903</v>
      </c>
      <c r="AH691" s="302">
        <f t="shared" si="66"/>
        <v>0.15</v>
      </c>
      <c r="AI691" s="315">
        <f t="shared" si="67"/>
        <v>0.3</v>
      </c>
      <c r="AJ691" s="69">
        <f>IFERROR(IF(AND(AD690="Probabilidad",AD691="Probabilidad"),(AJ690-(+AJ690*AI691)),IF(AND(AD690="Impacto",AD691="Probabilidad"),(AJ689-(+AJ689*AI691)),IF(AD691="Impacto",AJ690,""))),"")</f>
        <v>0.29399999999999998</v>
      </c>
      <c r="AK691" s="69">
        <f>IFERROR(IF(AND(AD690="Impacto",AD691="Impacto"),(AK690-(+AK690*AI691)),IF(AND(AD690="Probabilidad",AD691="Impacto"),(AK689-(+AK689*AI691)),IF(AD691="Probabilidad",AK690,""))),"")</f>
        <v>0.30000000000000004</v>
      </c>
      <c r="AL691" s="10" t="s">
        <v>66</v>
      </c>
      <c r="AM691" s="10" t="s">
        <v>67</v>
      </c>
      <c r="AN691" s="10" t="s">
        <v>80</v>
      </c>
      <c r="AO691" s="952"/>
      <c r="AP691" s="952"/>
      <c r="AQ691" s="968"/>
      <c r="AR691" s="952"/>
      <c r="AS691" s="952"/>
      <c r="AT691" s="968"/>
      <c r="AU691" s="968"/>
      <c r="AV691" s="968"/>
      <c r="AW691" s="803"/>
      <c r="AX691" s="1032"/>
      <c r="AY691" s="1032"/>
      <c r="AZ691" s="1032"/>
      <c r="BA691" s="1032"/>
      <c r="BB691" s="1099"/>
      <c r="BC691" s="852"/>
      <c r="BD691" s="852"/>
      <c r="BE691" s="1020"/>
      <c r="BF691" s="1020"/>
      <c r="BG691" s="1020"/>
      <c r="BH691" s="1020"/>
      <c r="BI691" s="1020"/>
      <c r="BJ691" s="852"/>
      <c r="BK691" s="852"/>
      <c r="BL691" s="1041"/>
    </row>
    <row r="692" spans="1:64" x14ac:dyDescent="0.25">
      <c r="A692" s="1056"/>
      <c r="B692" s="1168"/>
      <c r="C692" s="1062"/>
      <c r="D692" s="1013"/>
      <c r="E692" s="946"/>
      <c r="F692" s="1016"/>
      <c r="G692" s="852"/>
      <c r="H692" s="803"/>
      <c r="I692" s="1044"/>
      <c r="J692" s="983"/>
      <c r="K692" s="1002"/>
      <c r="L692" s="1035"/>
      <c r="M692" s="1035"/>
      <c r="N692" s="805"/>
      <c r="O692" s="971"/>
      <c r="P692" s="803"/>
      <c r="Q692" s="955"/>
      <c r="R692" s="803"/>
      <c r="S692" s="955"/>
      <c r="T692" s="803"/>
      <c r="U692" s="955"/>
      <c r="V692" s="958"/>
      <c r="W692" s="955"/>
      <c r="X692" s="955"/>
      <c r="Y692" s="968"/>
      <c r="Z692" s="68">
        <v>4</v>
      </c>
      <c r="AA692" s="385"/>
      <c r="AB692" s="383"/>
      <c r="AC692" s="385"/>
      <c r="AD692" s="384" t="str">
        <f t="shared" si="64"/>
        <v/>
      </c>
      <c r="AE692" s="383"/>
      <c r="AF692" s="302" t="str">
        <f t="shared" si="65"/>
        <v/>
      </c>
      <c r="AG692" s="383"/>
      <c r="AH692" s="302" t="str">
        <f t="shared" si="66"/>
        <v/>
      </c>
      <c r="AI692" s="315" t="str">
        <f t="shared" si="67"/>
        <v/>
      </c>
      <c r="AJ692" s="69" t="str">
        <f>IFERROR(IF(AND(AD691="Probabilidad",AD692="Probabilidad"),(AJ691-(+AJ691*AI692)),IF(AND(AD691="Impacto",AD692="Probabilidad"),(AJ690-(+AJ690*AI692)),IF(AD692="Impacto",AJ691,""))),"")</f>
        <v/>
      </c>
      <c r="AK692" s="69" t="str">
        <f>IFERROR(IF(AND(AD691="Impacto",AD692="Impacto"),(AK691-(+AK691*AI692)),IF(AND(AD691="Probabilidad",AD692="Impacto"),(AK690-(+AK690*AI692)),IF(AD692="Probabilidad",AK691,""))),"")</f>
        <v/>
      </c>
      <c r="AL692" s="19"/>
      <c r="AM692" s="19"/>
      <c r="AN692" s="19"/>
      <c r="AO692" s="952"/>
      <c r="AP692" s="952"/>
      <c r="AQ692" s="968"/>
      <c r="AR692" s="952"/>
      <c r="AS692" s="952"/>
      <c r="AT692" s="968"/>
      <c r="AU692" s="968"/>
      <c r="AV692" s="968"/>
      <c r="AW692" s="803"/>
      <c r="AX692" s="1032"/>
      <c r="AY692" s="1032"/>
      <c r="AZ692" s="1032"/>
      <c r="BA692" s="1032"/>
      <c r="BB692" s="1099"/>
      <c r="BC692" s="852"/>
      <c r="BD692" s="852"/>
      <c r="BE692" s="1020"/>
      <c r="BF692" s="1020"/>
      <c r="BG692" s="1020"/>
      <c r="BH692" s="1020"/>
      <c r="BI692" s="1020"/>
      <c r="BJ692" s="852"/>
      <c r="BK692" s="852"/>
      <c r="BL692" s="1041"/>
    </row>
    <row r="693" spans="1:64" x14ac:dyDescent="0.25">
      <c r="A693" s="1056"/>
      <c r="B693" s="1168"/>
      <c r="C693" s="1062"/>
      <c r="D693" s="1013"/>
      <c r="E693" s="946"/>
      <c r="F693" s="1016"/>
      <c r="G693" s="852"/>
      <c r="H693" s="803"/>
      <c r="I693" s="1044"/>
      <c r="J693" s="983"/>
      <c r="K693" s="1002"/>
      <c r="L693" s="1035"/>
      <c r="M693" s="1035"/>
      <c r="N693" s="805"/>
      <c r="O693" s="971"/>
      <c r="P693" s="803"/>
      <c r="Q693" s="955"/>
      <c r="R693" s="803"/>
      <c r="S693" s="955"/>
      <c r="T693" s="803"/>
      <c r="U693" s="955"/>
      <c r="V693" s="958"/>
      <c r="W693" s="955"/>
      <c r="X693" s="955"/>
      <c r="Y693" s="968"/>
      <c r="Z693" s="68">
        <v>5</v>
      </c>
      <c r="AA693" s="385"/>
      <c r="AB693" s="383"/>
      <c r="AC693" s="385"/>
      <c r="AD693" s="384" t="str">
        <f t="shared" si="64"/>
        <v/>
      </c>
      <c r="AE693" s="383"/>
      <c r="AF693" s="302" t="str">
        <f t="shared" si="65"/>
        <v/>
      </c>
      <c r="AG693" s="383"/>
      <c r="AH693" s="302" t="str">
        <f t="shared" si="66"/>
        <v/>
      </c>
      <c r="AI693" s="315" t="str">
        <f t="shared" si="67"/>
        <v/>
      </c>
      <c r="AJ693" s="69" t="str">
        <f>IFERROR(IF(AND(AD692="Probabilidad",AD693="Probabilidad"),(AJ692-(+AJ692*AI693)),IF(AND(AD692="Impacto",AD693="Probabilidad"),(AJ691-(+AJ691*AI693)),IF(AD693="Impacto",AJ692,""))),"")</f>
        <v/>
      </c>
      <c r="AK693" s="69" t="str">
        <f>IFERROR(IF(AND(AD692="Impacto",AD693="Impacto"),(AK692-(+AK692*AI693)),IF(AND(AD692="Probabilidad",AD693="Impacto"),(AK691-(+AK691*AI693)),IF(AD693="Probabilidad",AK692,""))),"")</f>
        <v/>
      </c>
      <c r="AL693" s="19"/>
      <c r="AM693" s="19"/>
      <c r="AN693" s="19"/>
      <c r="AO693" s="952"/>
      <c r="AP693" s="952"/>
      <c r="AQ693" s="968"/>
      <c r="AR693" s="952"/>
      <c r="AS693" s="952"/>
      <c r="AT693" s="968"/>
      <c r="AU693" s="968"/>
      <c r="AV693" s="968"/>
      <c r="AW693" s="803"/>
      <c r="AX693" s="1032"/>
      <c r="AY693" s="1032"/>
      <c r="AZ693" s="1032"/>
      <c r="BA693" s="1032"/>
      <c r="BB693" s="1099"/>
      <c r="BC693" s="852"/>
      <c r="BD693" s="852"/>
      <c r="BE693" s="1020"/>
      <c r="BF693" s="1020"/>
      <c r="BG693" s="1020"/>
      <c r="BH693" s="1020"/>
      <c r="BI693" s="1020"/>
      <c r="BJ693" s="852"/>
      <c r="BK693" s="852"/>
      <c r="BL693" s="1041"/>
    </row>
    <row r="694" spans="1:64" ht="15.75" thickBot="1" x14ac:dyDescent="0.3">
      <c r="A694" s="1056"/>
      <c r="B694" s="1168"/>
      <c r="C694" s="1062"/>
      <c r="D694" s="1014"/>
      <c r="E694" s="947"/>
      <c r="F694" s="1017"/>
      <c r="G694" s="960"/>
      <c r="H694" s="847"/>
      <c r="I694" s="1045"/>
      <c r="J694" s="984"/>
      <c r="K694" s="1003"/>
      <c r="L694" s="1036"/>
      <c r="M694" s="1036"/>
      <c r="N694" s="806"/>
      <c r="O694" s="972"/>
      <c r="P694" s="847"/>
      <c r="Q694" s="956"/>
      <c r="R694" s="847"/>
      <c r="S694" s="956"/>
      <c r="T694" s="847"/>
      <c r="U694" s="956"/>
      <c r="V694" s="959"/>
      <c r="W694" s="956"/>
      <c r="X694" s="956"/>
      <c r="Y694" s="969"/>
      <c r="Z694" s="60">
        <v>6</v>
      </c>
      <c r="AA694" s="387"/>
      <c r="AB694" s="388"/>
      <c r="AC694" s="387"/>
      <c r="AD694" s="391" t="str">
        <f t="shared" si="64"/>
        <v/>
      </c>
      <c r="AE694" s="388"/>
      <c r="AF694" s="303" t="str">
        <f t="shared" si="65"/>
        <v/>
      </c>
      <c r="AG694" s="388"/>
      <c r="AH694" s="303" t="str">
        <f t="shared" si="66"/>
        <v/>
      </c>
      <c r="AI694" s="61" t="str">
        <f t="shared" si="67"/>
        <v/>
      </c>
      <c r="AJ694" s="63" t="str">
        <f>IFERROR(IF(AND(AD693="Probabilidad",AD694="Probabilidad"),(AJ693-(+AJ693*AI694)),IF(AND(AD693="Impacto",AD694="Probabilidad"),(AJ692-(+AJ692*AI694)),IF(AD694="Impacto",AJ693,""))),"")</f>
        <v/>
      </c>
      <c r="AK694" s="63" t="str">
        <f>IFERROR(IF(AND(AD693="Impacto",AD694="Impacto"),(AK693-(+AK693*AI694)),IF(AND(AD693="Probabilidad",AD694="Impacto"),(AK692-(+AK692*AI694)),IF(AD694="Probabilidad",AK693,""))),"")</f>
        <v/>
      </c>
      <c r="AL694" s="20"/>
      <c r="AM694" s="20"/>
      <c r="AN694" s="20"/>
      <c r="AO694" s="953"/>
      <c r="AP694" s="953"/>
      <c r="AQ694" s="969"/>
      <c r="AR694" s="953"/>
      <c r="AS694" s="953"/>
      <c r="AT694" s="969"/>
      <c r="AU694" s="969"/>
      <c r="AV694" s="969"/>
      <c r="AW694" s="847"/>
      <c r="AX694" s="1033"/>
      <c r="AY694" s="1033"/>
      <c r="AZ694" s="1033"/>
      <c r="BA694" s="1033"/>
      <c r="BB694" s="1100"/>
      <c r="BC694" s="960"/>
      <c r="BD694" s="960"/>
      <c r="BE694" s="1021"/>
      <c r="BF694" s="1021"/>
      <c r="BG694" s="1021"/>
      <c r="BH694" s="1021"/>
      <c r="BI694" s="1021"/>
      <c r="BJ694" s="960"/>
      <c r="BK694" s="960"/>
      <c r="BL694" s="1042"/>
    </row>
    <row r="695" spans="1:64" ht="90" customHeight="1" thickBot="1" x14ac:dyDescent="0.3">
      <c r="A695" s="1056"/>
      <c r="B695" s="1168"/>
      <c r="C695" s="1062"/>
      <c r="D695" s="1012" t="s">
        <v>840</v>
      </c>
      <c r="E695" s="945" t="s">
        <v>130</v>
      </c>
      <c r="F695" s="1015">
        <v>11</v>
      </c>
      <c r="G695" s="851" t="s">
        <v>1349</v>
      </c>
      <c r="H695" s="802" t="s">
        <v>100</v>
      </c>
      <c r="I695" s="1043" t="s">
        <v>1369</v>
      </c>
      <c r="J695" s="982" t="s">
        <v>16</v>
      </c>
      <c r="K695" s="1001" t="str">
        <f>CONCATENATE(" *",[31]Árbol_G!C811," *",[31]Árbol_G!E811," *",[31]Árbol_G!G811)</f>
        <v xml:space="preserve"> * * *</v>
      </c>
      <c r="L695" s="851" t="s">
        <v>1159</v>
      </c>
      <c r="M695" s="851" t="s">
        <v>1350</v>
      </c>
      <c r="N695" s="804"/>
      <c r="O695" s="970"/>
      <c r="P695" s="802" t="s">
        <v>72</v>
      </c>
      <c r="Q695" s="954">
        <f>IF(P695="Muy Alta",100%,IF(P695="Alta",80%,IF(P695="Media",60%,IF(P695="Baja",40%,IF(P695="Muy Baja",20%,"")))))</f>
        <v>0.8</v>
      </c>
      <c r="R695" s="802" t="s">
        <v>74</v>
      </c>
      <c r="S695" s="954">
        <f>IF(R695="Catastrófico",100%,IF(R695="Mayor",80%,IF(R695="Moderado",60%,IF(R695="Menor",40%,IF(R695="Leve",20%,"")))))</f>
        <v>0.2</v>
      </c>
      <c r="T695" s="802" t="s">
        <v>10</v>
      </c>
      <c r="U695" s="954">
        <f>IF(T695="Catastrófico",100%,IF(T695="Mayor",80%,IF(T695="Moderado",60%,IF(T695="Menor",40%,IF(T695="Leve",20%,"")))))</f>
        <v>0.6</v>
      </c>
      <c r="V695" s="957" t="str">
        <f>IF(W695=100%,"Catastrófico",IF(W695=80%,"Mayor",IF(W695=60%,"Moderado",IF(W695=40%,"Menor",IF(W695=20%,"Leve","")))))</f>
        <v>Moderado</v>
      </c>
      <c r="W695" s="954">
        <f>IF(AND(S695="",U695=""),"",MAX(S695,U695))</f>
        <v>0.6</v>
      </c>
      <c r="X695" s="954" t="str">
        <f>CONCATENATE(P695,V695)</f>
        <v>AltaModerado</v>
      </c>
      <c r="Y695" s="967" t="str">
        <f>IF(X695="Muy AltaLeve","Alto",IF(X695="Muy AltaMenor","Alto",IF(X695="Muy AltaModerado","Alto",IF(X695="Muy AltaMayor","Alto",IF(X695="Muy AltaCatastrófico","Extremo",IF(X695="AltaLeve","Moderado",IF(X695="AltaMenor","Moderado",IF(X695="AltaModerado","Alto",IF(X695="AltaMayor","Alto",IF(X695="AltaCatastrófico","Extremo",IF(X695="MediaLeve","Moderado",IF(X695="MediaMenor","Moderado",IF(X695="MediaModerado","Moderado",IF(X695="MediaMayor","Alto",IF(X695="MediaCatastrófico","Extremo",IF(X695="BajaLeve","Bajo",IF(X695="BajaMenor","Moderado",IF(X695="BajaModerado","Moderado",IF(X695="BajaMayor","Alto",IF(X695="BajaCatastrófico","Extremo",IF(X695="Muy BajaLeve","Bajo",IF(X695="Muy BajaMenor","Bajo",IF(X695="Muy BajaModerado","Moderado",IF(X695="Muy BajaMayor","Alto",IF(X695="Muy BajaCatastrófico","Extremo","")))))))))))))))))))))))))</f>
        <v>Alto</v>
      </c>
      <c r="Z695" s="58">
        <v>1</v>
      </c>
      <c r="AA695" s="385" t="s">
        <v>915</v>
      </c>
      <c r="AB695" s="381" t="s">
        <v>165</v>
      </c>
      <c r="AC695" s="385" t="s">
        <v>851</v>
      </c>
      <c r="AD695" s="382" t="str">
        <f t="shared" si="64"/>
        <v>Probabilidad</v>
      </c>
      <c r="AE695" s="409" t="s">
        <v>907</v>
      </c>
      <c r="AF695" s="301">
        <f t="shared" si="65"/>
        <v>0.15</v>
      </c>
      <c r="AG695" s="409" t="s">
        <v>903</v>
      </c>
      <c r="AH695" s="301">
        <f t="shared" si="66"/>
        <v>0.15</v>
      </c>
      <c r="AI695" s="300">
        <f t="shared" si="67"/>
        <v>0.3</v>
      </c>
      <c r="AJ695" s="59">
        <f>IFERROR(IF(AD695="Probabilidad",(Q695-(+Q695*AI695)),IF(AD695="Impacto",Q695,"")),"")</f>
        <v>0.56000000000000005</v>
      </c>
      <c r="AK695" s="59">
        <f>IFERROR(IF(AD695="Impacto",(W695-(+W695*AI695)),IF(AD695="Probabilidad",W695,"")),"")</f>
        <v>0.6</v>
      </c>
      <c r="AL695" s="10" t="s">
        <v>66</v>
      </c>
      <c r="AM695" s="10" t="s">
        <v>67</v>
      </c>
      <c r="AN695" s="10" t="s">
        <v>80</v>
      </c>
      <c r="AO695" s="951">
        <f>Q695</f>
        <v>0.8</v>
      </c>
      <c r="AP695" s="951">
        <f>IF(AJ695="","",MIN(AJ695:AJ700))</f>
        <v>0.33600000000000002</v>
      </c>
      <c r="AQ695" s="967" t="str">
        <f>IFERROR(IF(AP695="","",IF(AP695&lt;=0.2,"Muy Baja",IF(AP695&lt;=0.4,"Baja",IF(AP695&lt;=0.6,"Media",IF(AP695&lt;=0.8,"Alta","Muy Alta"))))),"")</f>
        <v>Baja</v>
      </c>
      <c r="AR695" s="951">
        <f>W695</f>
        <v>0.6</v>
      </c>
      <c r="AS695" s="951">
        <f>IF(AK695="","",MIN(AK695:AK700))</f>
        <v>0.6</v>
      </c>
      <c r="AT695" s="967" t="str">
        <f>IFERROR(IF(AS695="","",IF(AS695&lt;=0.2,"Leve",IF(AS695&lt;=0.4,"Menor",IF(AS695&lt;=0.6,"Moderado",IF(AS695&lt;=0.8,"Mayor","Catastrófico"))))),"")</f>
        <v>Moderado</v>
      </c>
      <c r="AU695" s="967" t="str">
        <f>Y695</f>
        <v>Alto</v>
      </c>
      <c r="AV695" s="967" t="str">
        <f>IFERROR(IF(OR(AND(AQ695="Muy Baja",AT695="Leve"),AND(AQ695="Muy Baja",AT695="Menor"),AND(AQ695="Baja",AT695="Leve")),"Bajo",IF(OR(AND(AQ695="Muy baja",AT695="Moderado"),AND(AQ695="Baja",AT695="Menor"),AND(AQ695="Baja",AT695="Moderado"),AND(AQ695="Media",AT695="Leve"),AND(AQ695="Media",AT695="Menor"),AND(AQ695="Media",AT695="Moderado"),AND(AQ695="Alta",AT695="Leve"),AND(AQ695="Alta",AT695="Menor")),"Moderado",IF(OR(AND(AQ695="Muy Baja",AT695="Mayor"),AND(AQ695="Baja",AT695="Mayor"),AND(AQ695="Media",AT695="Mayor"),AND(AQ695="Alta",AT695="Moderado"),AND(AQ695="Alta",AT695="Mayor"),AND(AQ695="Muy Alta",AT695="Leve"),AND(AQ695="Muy Alta",AT695="Menor"),AND(AQ695="Muy Alta",AT695="Moderado"),AND(AQ695="Muy Alta",AT695="Mayor")),"Alto",IF(OR(AND(AQ695="Muy Baja",AT695="Catastrófico"),AND(AQ695="Baja",AT695="Catastrófico"),AND(AQ695="Media",AT695="Catastrófico"),AND(AQ695="Alta",AT695="Catastrófico"),AND(AQ695="Muy Alta",AT695="Catastrófico")),"Extremo","")))),"")</f>
        <v>Moderado</v>
      </c>
      <c r="AW695" s="802" t="s">
        <v>167</v>
      </c>
      <c r="AX695" s="1081" t="s">
        <v>1351</v>
      </c>
      <c r="AY695" s="1081" t="s">
        <v>1748</v>
      </c>
      <c r="AZ695" s="1081" t="s">
        <v>1337</v>
      </c>
      <c r="BA695" s="1081" t="s">
        <v>1338</v>
      </c>
      <c r="BB695" s="1098">
        <v>45107</v>
      </c>
      <c r="BC695" s="855"/>
      <c r="BD695" s="855"/>
      <c r="BE695" s="1039"/>
      <c r="BF695" s="1039"/>
      <c r="BG695" s="1039"/>
      <c r="BH695" s="1039"/>
      <c r="BI695" s="1039"/>
      <c r="BJ695" s="855"/>
      <c r="BK695" s="855"/>
      <c r="BL695" s="1040"/>
    </row>
    <row r="696" spans="1:64" ht="120" x14ac:dyDescent="0.25">
      <c r="A696" s="1056"/>
      <c r="B696" s="1168"/>
      <c r="C696" s="1062"/>
      <c r="D696" s="1013"/>
      <c r="E696" s="946"/>
      <c r="F696" s="1016"/>
      <c r="G696" s="852"/>
      <c r="H696" s="803"/>
      <c r="I696" s="1044"/>
      <c r="J696" s="983"/>
      <c r="K696" s="1002"/>
      <c r="L696" s="852"/>
      <c r="M696" s="852"/>
      <c r="N696" s="805"/>
      <c r="O696" s="971"/>
      <c r="P696" s="803"/>
      <c r="Q696" s="955"/>
      <c r="R696" s="803"/>
      <c r="S696" s="955"/>
      <c r="T696" s="803"/>
      <c r="U696" s="955"/>
      <c r="V696" s="958"/>
      <c r="W696" s="955"/>
      <c r="X696" s="955"/>
      <c r="Y696" s="968"/>
      <c r="Z696" s="68">
        <v>2</v>
      </c>
      <c r="AA696" s="385" t="s">
        <v>943</v>
      </c>
      <c r="AB696" s="381" t="s">
        <v>170</v>
      </c>
      <c r="AC696" s="385" t="s">
        <v>944</v>
      </c>
      <c r="AD696" s="384" t="str">
        <f t="shared" si="64"/>
        <v>Probabilidad</v>
      </c>
      <c r="AE696" s="383" t="s">
        <v>902</v>
      </c>
      <c r="AF696" s="302">
        <f t="shared" si="65"/>
        <v>0.25</v>
      </c>
      <c r="AG696" s="383" t="s">
        <v>903</v>
      </c>
      <c r="AH696" s="302">
        <f t="shared" si="66"/>
        <v>0.15</v>
      </c>
      <c r="AI696" s="315">
        <f t="shared" si="67"/>
        <v>0.4</v>
      </c>
      <c r="AJ696" s="69">
        <f>IFERROR(IF(AND(AD695="Probabilidad",AD696="Probabilidad"),(AJ695-(+AJ695*AI696)),IF(AD696="Probabilidad",(Q695-(+Q695*AI696)),IF(AD696="Impacto",AJ695,""))),"")</f>
        <v>0.33600000000000002</v>
      </c>
      <c r="AK696" s="69">
        <f>IFERROR(IF(AND(AD695="Impacto",AD696="Impacto"),(AK695-(+AK695*AI696)),IF(AD696="Impacto",(W695-(W695*AI696)),IF(AD696="Probabilidad",AK695,""))),"")</f>
        <v>0.6</v>
      </c>
      <c r="AL696" s="10" t="s">
        <v>66</v>
      </c>
      <c r="AM696" s="10" t="s">
        <v>67</v>
      </c>
      <c r="AN696" s="10" t="s">
        <v>80</v>
      </c>
      <c r="AO696" s="952"/>
      <c r="AP696" s="952"/>
      <c r="AQ696" s="968"/>
      <c r="AR696" s="952"/>
      <c r="AS696" s="952"/>
      <c r="AT696" s="968"/>
      <c r="AU696" s="968"/>
      <c r="AV696" s="968"/>
      <c r="AW696" s="803"/>
      <c r="AX696" s="1032"/>
      <c r="AY696" s="1032"/>
      <c r="AZ696" s="1032"/>
      <c r="BA696" s="1032"/>
      <c r="BB696" s="1099"/>
      <c r="BC696" s="852"/>
      <c r="BD696" s="852"/>
      <c r="BE696" s="1020"/>
      <c r="BF696" s="1020"/>
      <c r="BG696" s="1020"/>
      <c r="BH696" s="1020"/>
      <c r="BI696" s="1020"/>
      <c r="BJ696" s="852"/>
      <c r="BK696" s="852"/>
      <c r="BL696" s="1041"/>
    </row>
    <row r="697" spans="1:64" x14ac:dyDescent="0.25">
      <c r="A697" s="1056"/>
      <c r="B697" s="1168"/>
      <c r="C697" s="1062"/>
      <c r="D697" s="1013"/>
      <c r="E697" s="946"/>
      <c r="F697" s="1016"/>
      <c r="G697" s="852"/>
      <c r="H697" s="803"/>
      <c r="I697" s="1044"/>
      <c r="J697" s="983"/>
      <c r="K697" s="1002"/>
      <c r="L697" s="852"/>
      <c r="M697" s="852"/>
      <c r="N697" s="805"/>
      <c r="O697" s="971"/>
      <c r="P697" s="803"/>
      <c r="Q697" s="955"/>
      <c r="R697" s="803"/>
      <c r="S697" s="955"/>
      <c r="T697" s="803"/>
      <c r="U697" s="955"/>
      <c r="V697" s="958"/>
      <c r="W697" s="955"/>
      <c r="X697" s="955"/>
      <c r="Y697" s="968"/>
      <c r="Z697" s="68">
        <v>3</v>
      </c>
      <c r="AA697" s="385"/>
      <c r="AB697" s="383"/>
      <c r="AC697" s="385"/>
      <c r="AD697" s="384" t="str">
        <f t="shared" si="64"/>
        <v/>
      </c>
      <c r="AE697" s="383"/>
      <c r="AF697" s="302" t="str">
        <f t="shared" si="65"/>
        <v/>
      </c>
      <c r="AG697" s="383"/>
      <c r="AH697" s="302" t="str">
        <f t="shared" si="66"/>
        <v/>
      </c>
      <c r="AI697" s="315" t="str">
        <f t="shared" si="67"/>
        <v/>
      </c>
      <c r="AJ697" s="69" t="str">
        <f>IFERROR(IF(AND(AD696="Probabilidad",AD697="Probabilidad"),(AJ696-(+AJ696*AI697)),IF(AND(AD696="Impacto",AD697="Probabilidad"),(AJ695-(+AJ695*AI697)),IF(AD697="Impacto",AJ696,""))),"")</f>
        <v/>
      </c>
      <c r="AK697" s="69" t="str">
        <f>IFERROR(IF(AND(AD696="Impacto",AD697="Impacto"),(AK696-(+AK696*AI697)),IF(AND(AD696="Probabilidad",AD697="Impacto"),(AK695-(+AK695*AI697)),IF(AD697="Probabilidad",AK696,""))),"")</f>
        <v/>
      </c>
      <c r="AL697" s="19"/>
      <c r="AM697" s="19"/>
      <c r="AN697" s="19"/>
      <c r="AO697" s="952"/>
      <c r="AP697" s="952"/>
      <c r="AQ697" s="968"/>
      <c r="AR697" s="952"/>
      <c r="AS697" s="952"/>
      <c r="AT697" s="968"/>
      <c r="AU697" s="968"/>
      <c r="AV697" s="968"/>
      <c r="AW697" s="803"/>
      <c r="AX697" s="1032"/>
      <c r="AY697" s="1032"/>
      <c r="AZ697" s="1032"/>
      <c r="BA697" s="1032"/>
      <c r="BB697" s="1099"/>
      <c r="BC697" s="852"/>
      <c r="BD697" s="852"/>
      <c r="BE697" s="1020"/>
      <c r="BF697" s="1020"/>
      <c r="BG697" s="1020"/>
      <c r="BH697" s="1020"/>
      <c r="BI697" s="1020"/>
      <c r="BJ697" s="852"/>
      <c r="BK697" s="852"/>
      <c r="BL697" s="1041"/>
    </row>
    <row r="698" spans="1:64" x14ac:dyDescent="0.25">
      <c r="A698" s="1056"/>
      <c r="B698" s="1168"/>
      <c r="C698" s="1062"/>
      <c r="D698" s="1013"/>
      <c r="E698" s="946"/>
      <c r="F698" s="1016"/>
      <c r="G698" s="852"/>
      <c r="H698" s="803"/>
      <c r="I698" s="1044"/>
      <c r="J698" s="983"/>
      <c r="K698" s="1002"/>
      <c r="L698" s="852"/>
      <c r="M698" s="852"/>
      <c r="N698" s="805"/>
      <c r="O698" s="971"/>
      <c r="P698" s="803"/>
      <c r="Q698" s="955"/>
      <c r="R698" s="803"/>
      <c r="S698" s="955"/>
      <c r="T698" s="803"/>
      <c r="U698" s="955"/>
      <c r="V698" s="958"/>
      <c r="W698" s="955"/>
      <c r="X698" s="955"/>
      <c r="Y698" s="968"/>
      <c r="Z698" s="68">
        <v>4</v>
      </c>
      <c r="AA698" s="385"/>
      <c r="AB698" s="383"/>
      <c r="AC698" s="385"/>
      <c r="AD698" s="384" t="str">
        <f t="shared" si="64"/>
        <v/>
      </c>
      <c r="AE698" s="383"/>
      <c r="AF698" s="302" t="str">
        <f t="shared" si="65"/>
        <v/>
      </c>
      <c r="AG698" s="383"/>
      <c r="AH698" s="302" t="str">
        <f t="shared" si="66"/>
        <v/>
      </c>
      <c r="AI698" s="315" t="str">
        <f t="shared" si="67"/>
        <v/>
      </c>
      <c r="AJ698" s="69" t="str">
        <f>IFERROR(IF(AND(AD697="Probabilidad",AD698="Probabilidad"),(AJ697-(+AJ697*AI698)),IF(AND(AD697="Impacto",AD698="Probabilidad"),(AJ696-(+AJ696*AI698)),IF(AD698="Impacto",AJ697,""))),"")</f>
        <v/>
      </c>
      <c r="AK698" s="69" t="str">
        <f>IFERROR(IF(AND(AD697="Impacto",AD698="Impacto"),(AK697-(+AK697*AI698)),IF(AND(AD697="Probabilidad",AD698="Impacto"),(AK696-(+AK696*AI698)),IF(AD698="Probabilidad",AK697,""))),"")</f>
        <v/>
      </c>
      <c r="AL698" s="19"/>
      <c r="AM698" s="19"/>
      <c r="AN698" s="19"/>
      <c r="AO698" s="952"/>
      <c r="AP698" s="952"/>
      <c r="AQ698" s="968"/>
      <c r="AR698" s="952"/>
      <c r="AS698" s="952"/>
      <c r="AT698" s="968"/>
      <c r="AU698" s="968"/>
      <c r="AV698" s="968"/>
      <c r="AW698" s="803"/>
      <c r="AX698" s="1032"/>
      <c r="AY698" s="1032"/>
      <c r="AZ698" s="1032"/>
      <c r="BA698" s="1032"/>
      <c r="BB698" s="1099"/>
      <c r="BC698" s="852"/>
      <c r="BD698" s="852"/>
      <c r="BE698" s="1020"/>
      <c r="BF698" s="1020"/>
      <c r="BG698" s="1020"/>
      <c r="BH698" s="1020"/>
      <c r="BI698" s="1020"/>
      <c r="BJ698" s="852"/>
      <c r="BK698" s="852"/>
      <c r="BL698" s="1041"/>
    </row>
    <row r="699" spans="1:64" x14ac:dyDescent="0.25">
      <c r="A699" s="1056"/>
      <c r="B699" s="1168"/>
      <c r="C699" s="1062"/>
      <c r="D699" s="1013"/>
      <c r="E699" s="946"/>
      <c r="F699" s="1016"/>
      <c r="G699" s="852"/>
      <c r="H699" s="803"/>
      <c r="I699" s="1044"/>
      <c r="J699" s="983"/>
      <c r="K699" s="1002"/>
      <c r="L699" s="852"/>
      <c r="M699" s="852"/>
      <c r="N699" s="805"/>
      <c r="O699" s="971"/>
      <c r="P699" s="803"/>
      <c r="Q699" s="955"/>
      <c r="R699" s="803"/>
      <c r="S699" s="955"/>
      <c r="T699" s="803"/>
      <c r="U699" s="955"/>
      <c r="V699" s="958"/>
      <c r="W699" s="955"/>
      <c r="X699" s="955"/>
      <c r="Y699" s="968"/>
      <c r="Z699" s="68">
        <v>5</v>
      </c>
      <c r="AA699" s="385"/>
      <c r="AB699" s="383"/>
      <c r="AC699" s="385"/>
      <c r="AD699" s="384" t="str">
        <f t="shared" si="64"/>
        <v/>
      </c>
      <c r="AE699" s="383"/>
      <c r="AF699" s="302" t="str">
        <f t="shared" si="65"/>
        <v/>
      </c>
      <c r="AG699" s="383"/>
      <c r="AH699" s="302" t="str">
        <f t="shared" si="66"/>
        <v/>
      </c>
      <c r="AI699" s="315" t="str">
        <f t="shared" si="67"/>
        <v/>
      </c>
      <c r="AJ699" s="69" t="str">
        <f>IFERROR(IF(AND(AD698="Probabilidad",AD699="Probabilidad"),(AJ698-(+AJ698*AI699)),IF(AND(AD698="Impacto",AD699="Probabilidad"),(AJ697-(+AJ697*AI699)),IF(AD699="Impacto",AJ698,""))),"")</f>
        <v/>
      </c>
      <c r="AK699" s="69" t="str">
        <f>IFERROR(IF(AND(AD698="Impacto",AD699="Impacto"),(AK698-(+AK698*AI699)),IF(AND(AD698="Probabilidad",AD699="Impacto"),(AK697-(+AK697*AI699)),IF(AD699="Probabilidad",AK698,""))),"")</f>
        <v/>
      </c>
      <c r="AL699" s="19"/>
      <c r="AM699" s="19"/>
      <c r="AN699" s="19"/>
      <c r="AO699" s="952"/>
      <c r="AP699" s="952"/>
      <c r="AQ699" s="968"/>
      <c r="AR699" s="952"/>
      <c r="AS699" s="952"/>
      <c r="AT699" s="968"/>
      <c r="AU699" s="968"/>
      <c r="AV699" s="968"/>
      <c r="AW699" s="803"/>
      <c r="AX699" s="1032"/>
      <c r="AY699" s="1032"/>
      <c r="AZ699" s="1032"/>
      <c r="BA699" s="1032"/>
      <c r="BB699" s="1099"/>
      <c r="BC699" s="852"/>
      <c r="BD699" s="852"/>
      <c r="BE699" s="1020"/>
      <c r="BF699" s="1020"/>
      <c r="BG699" s="1020"/>
      <c r="BH699" s="1020"/>
      <c r="BI699" s="1020"/>
      <c r="BJ699" s="852"/>
      <c r="BK699" s="852"/>
      <c r="BL699" s="1041"/>
    </row>
    <row r="700" spans="1:64" ht="15.75" thickBot="1" x14ac:dyDescent="0.3">
      <c r="A700" s="1056"/>
      <c r="B700" s="1168"/>
      <c r="C700" s="1062"/>
      <c r="D700" s="1014"/>
      <c r="E700" s="947"/>
      <c r="F700" s="1017"/>
      <c r="G700" s="960"/>
      <c r="H700" s="847"/>
      <c r="I700" s="1045"/>
      <c r="J700" s="984"/>
      <c r="K700" s="1003"/>
      <c r="L700" s="960"/>
      <c r="M700" s="960"/>
      <c r="N700" s="806"/>
      <c r="O700" s="972"/>
      <c r="P700" s="847"/>
      <c r="Q700" s="956"/>
      <c r="R700" s="847"/>
      <c r="S700" s="956"/>
      <c r="T700" s="847"/>
      <c r="U700" s="956"/>
      <c r="V700" s="959"/>
      <c r="W700" s="956"/>
      <c r="X700" s="956"/>
      <c r="Y700" s="969"/>
      <c r="Z700" s="60">
        <v>6</v>
      </c>
      <c r="AA700" s="387"/>
      <c r="AB700" s="388"/>
      <c r="AC700" s="387"/>
      <c r="AD700" s="391" t="str">
        <f t="shared" ref="AD700:AD718" si="68">IF(OR(AE700="Preventivo",AE700="Detectivo"),"Probabilidad",IF(AE700="Correctivo","Impacto",""))</f>
        <v/>
      </c>
      <c r="AE700" s="388"/>
      <c r="AF700" s="303" t="str">
        <f t="shared" ref="AF700:AF718" si="69">IF(AE700="","",IF(AE700="Preventivo",25%,IF(AE700="Detectivo",15%,IF(AE700="Correctivo",10%))))</f>
        <v/>
      </c>
      <c r="AG700" s="388"/>
      <c r="AH700" s="303" t="str">
        <f t="shared" ref="AH700:AH718" si="70">IF(AG700="Automático",25%,IF(AG700="Manual",15%,""))</f>
        <v/>
      </c>
      <c r="AI700" s="61" t="str">
        <f t="shared" ref="AI700:AI718" si="71">IF(OR(AF700="",AH700=""),"",AF700+AH700)</f>
        <v/>
      </c>
      <c r="AJ700" s="63" t="str">
        <f>IFERROR(IF(AND(AD699="Probabilidad",AD700="Probabilidad"),(AJ699-(+AJ699*AI700)),IF(AND(AD699="Impacto",AD700="Probabilidad"),(AJ698-(+AJ698*AI700)),IF(AD700="Impacto",AJ699,""))),"")</f>
        <v/>
      </c>
      <c r="AK700" s="63" t="str">
        <f>IFERROR(IF(AND(AD699="Impacto",AD700="Impacto"),(AK699-(+AK699*AI700)),IF(AND(AD699="Probabilidad",AD700="Impacto"),(AK698-(+AK698*AI700)),IF(AD700="Probabilidad",AK699,""))),"")</f>
        <v/>
      </c>
      <c r="AL700" s="20"/>
      <c r="AM700" s="20"/>
      <c r="AN700" s="20"/>
      <c r="AO700" s="953"/>
      <c r="AP700" s="953"/>
      <c r="AQ700" s="969"/>
      <c r="AR700" s="953"/>
      <c r="AS700" s="953"/>
      <c r="AT700" s="969"/>
      <c r="AU700" s="969"/>
      <c r="AV700" s="969"/>
      <c r="AW700" s="847"/>
      <c r="AX700" s="1033"/>
      <c r="AY700" s="1033"/>
      <c r="AZ700" s="1033"/>
      <c r="BA700" s="1033"/>
      <c r="BB700" s="1100"/>
      <c r="BC700" s="960"/>
      <c r="BD700" s="960"/>
      <c r="BE700" s="1021"/>
      <c r="BF700" s="1021"/>
      <c r="BG700" s="1021"/>
      <c r="BH700" s="1021"/>
      <c r="BI700" s="1021"/>
      <c r="BJ700" s="960"/>
      <c r="BK700" s="960"/>
      <c r="BL700" s="1042"/>
    </row>
    <row r="701" spans="1:64" ht="105.75" thickBot="1" x14ac:dyDescent="0.3">
      <c r="A701" s="1056"/>
      <c r="B701" s="1168"/>
      <c r="C701" s="1062"/>
      <c r="D701" s="1012" t="s">
        <v>840</v>
      </c>
      <c r="E701" s="945" t="s">
        <v>130</v>
      </c>
      <c r="F701" s="1015">
        <v>12</v>
      </c>
      <c r="G701" s="851" t="s">
        <v>1349</v>
      </c>
      <c r="H701" s="802" t="s">
        <v>99</v>
      </c>
      <c r="I701" s="1043" t="s">
        <v>1370</v>
      </c>
      <c r="J701" s="982" t="s">
        <v>16</v>
      </c>
      <c r="K701" s="1001" t="str">
        <f>CONCATENATE(" *",[31]Árbol_G!C828," *",[31]Árbol_G!E828," *",[31]Árbol_G!G828)</f>
        <v xml:space="preserve"> * * *</v>
      </c>
      <c r="L701" s="851" t="s">
        <v>1352</v>
      </c>
      <c r="M701" s="851" t="s">
        <v>1353</v>
      </c>
      <c r="N701" s="804"/>
      <c r="O701" s="970"/>
      <c r="P701" s="802" t="s">
        <v>70</v>
      </c>
      <c r="Q701" s="954">
        <f>IF(P701="Muy Alta",100%,IF(P701="Alta",80%,IF(P701="Media",60%,IF(P701="Baja",40%,IF(P701="Muy Baja",20%,"")))))</f>
        <v>0.2</v>
      </c>
      <c r="R701" s="802"/>
      <c r="S701" s="954" t="str">
        <f>IF(R701="Catastrófico",100%,IF(R701="Mayor",80%,IF(R701="Moderado",60%,IF(R701="Menor",40%,IF(R701="Leve",20%,"")))))</f>
        <v/>
      </c>
      <c r="T701" s="802" t="s">
        <v>9</v>
      </c>
      <c r="U701" s="954">
        <f>IF(T701="Catastrófico",100%,IF(T701="Mayor",80%,IF(T701="Moderado",60%,IF(T701="Menor",40%,IF(T701="Leve",20%,"")))))</f>
        <v>0.4</v>
      </c>
      <c r="V701" s="957" t="str">
        <f>IF(W701=100%,"Catastrófico",IF(W701=80%,"Mayor",IF(W701=60%,"Moderado",IF(W701=40%,"Menor",IF(W701=20%,"Leve","")))))</f>
        <v>Menor</v>
      </c>
      <c r="W701" s="954">
        <f>IF(AND(S701="",U701=""),"",MAX(S701,U701))</f>
        <v>0.4</v>
      </c>
      <c r="X701" s="954" t="str">
        <f>CONCATENATE(P701,V701)</f>
        <v>Muy BajaMenor</v>
      </c>
      <c r="Y701" s="967" t="str">
        <f>IF(X701="Muy AltaLeve","Alto",IF(X701="Muy AltaMenor","Alto",IF(X701="Muy AltaModerado","Alto",IF(X701="Muy AltaMayor","Alto",IF(X701="Muy AltaCatastrófico","Extremo",IF(X701="AltaLeve","Moderado",IF(X701="AltaMenor","Moderado",IF(X701="AltaModerado","Alto",IF(X701="AltaMayor","Alto",IF(X701="AltaCatastrófico","Extremo",IF(X701="MediaLeve","Moderado",IF(X701="MediaMenor","Moderado",IF(X701="MediaModerado","Moderado",IF(X701="MediaMayor","Alto",IF(X701="MediaCatastrófico","Extremo",IF(X701="BajaLeve","Bajo",IF(X701="BajaMenor","Moderado",IF(X701="BajaModerado","Moderado",IF(X701="BajaMayor","Alto",IF(X701="BajaCatastrófico","Extremo",IF(X701="Muy BajaLeve","Bajo",IF(X701="Muy BajaMenor","Bajo",IF(X701="Muy BajaModerado","Moderado",IF(X701="Muy BajaMayor","Alto",IF(X701="Muy BajaCatastrófico","Extremo","")))))))))))))))))))))))))</f>
        <v>Bajo</v>
      </c>
      <c r="Z701" s="58">
        <v>1</v>
      </c>
      <c r="AA701" s="385" t="s">
        <v>915</v>
      </c>
      <c r="AB701" s="381" t="s">
        <v>165</v>
      </c>
      <c r="AC701" s="385" t="s">
        <v>851</v>
      </c>
      <c r="AD701" s="382" t="str">
        <f t="shared" si="68"/>
        <v>Probabilidad</v>
      </c>
      <c r="AE701" s="381" t="s">
        <v>907</v>
      </c>
      <c r="AF701" s="301">
        <f t="shared" si="69"/>
        <v>0.15</v>
      </c>
      <c r="AG701" s="381" t="s">
        <v>903</v>
      </c>
      <c r="AH701" s="301">
        <f t="shared" si="70"/>
        <v>0.15</v>
      </c>
      <c r="AI701" s="300">
        <f t="shared" si="71"/>
        <v>0.3</v>
      </c>
      <c r="AJ701" s="59">
        <f>IFERROR(IF(AD701="Probabilidad",(Q701-(+Q701*AI701)),IF(AD701="Impacto",Q701,"")),"")</f>
        <v>0.14000000000000001</v>
      </c>
      <c r="AK701" s="59">
        <f>IFERROR(IF(AD701="Impacto",(W701-(+W701*AI701)),IF(AD701="Probabilidad",W701,"")),"")</f>
        <v>0.4</v>
      </c>
      <c r="AL701" s="10" t="s">
        <v>66</v>
      </c>
      <c r="AM701" s="10" t="s">
        <v>67</v>
      </c>
      <c r="AN701" s="10" t="s">
        <v>80</v>
      </c>
      <c r="AO701" s="951">
        <f>Q701</f>
        <v>0.2</v>
      </c>
      <c r="AP701" s="951">
        <f>IF(AJ701="","",MIN(AJ701:AJ706))</f>
        <v>8.4000000000000005E-2</v>
      </c>
      <c r="AQ701" s="967" t="str">
        <f>IFERROR(IF(AP701="","",IF(AP701&lt;=0.2,"Muy Baja",IF(AP701&lt;=0.4,"Baja",IF(AP701&lt;=0.6,"Media",IF(AP701&lt;=0.8,"Alta","Muy Alta"))))),"")</f>
        <v>Muy Baja</v>
      </c>
      <c r="AR701" s="951">
        <f>W701</f>
        <v>0.4</v>
      </c>
      <c r="AS701" s="951">
        <f>IF(AK701="","",MIN(AK701:AK706))</f>
        <v>0.4</v>
      </c>
      <c r="AT701" s="967" t="str">
        <f>IFERROR(IF(AS701="","",IF(AS701&lt;=0.2,"Leve",IF(AS701&lt;=0.4,"Menor",IF(AS701&lt;=0.6,"Moderado",IF(AS701&lt;=0.8,"Mayor","Catastrófico"))))),"")</f>
        <v>Menor</v>
      </c>
      <c r="AU701" s="967" t="str">
        <f>Y701</f>
        <v>Bajo</v>
      </c>
      <c r="AV701" s="967" t="str">
        <f>IFERROR(IF(OR(AND(AQ701="Muy Baja",AT701="Leve"),AND(AQ701="Muy Baja",AT701="Menor"),AND(AQ701="Baja",AT701="Leve")),"Bajo",IF(OR(AND(AQ701="Muy baja",AT701="Moderado"),AND(AQ701="Baja",AT701="Menor"),AND(AQ701="Baja",AT701="Moderado"),AND(AQ701="Media",AT701="Leve"),AND(AQ701="Media",AT701="Menor"),AND(AQ701="Media",AT701="Moderado"),AND(AQ701="Alta",AT701="Leve"),AND(AQ701="Alta",AT701="Menor")),"Moderado",IF(OR(AND(AQ701="Muy Baja",AT701="Mayor"),AND(AQ701="Baja",AT701="Mayor"),AND(AQ701="Media",AT701="Mayor"),AND(AQ701="Alta",AT701="Moderado"),AND(AQ701="Alta",AT701="Mayor"),AND(AQ701="Muy Alta",AT701="Leve"),AND(AQ701="Muy Alta",AT701="Menor"),AND(AQ701="Muy Alta",AT701="Moderado"),AND(AQ701="Muy Alta",AT701="Mayor")),"Alto",IF(OR(AND(AQ701="Muy Baja",AT701="Catastrófico"),AND(AQ701="Baja",AT701="Catastrófico"),AND(AQ701="Media",AT701="Catastrófico"),AND(AQ701="Alta",AT701="Catastrófico"),AND(AQ701="Muy Alta",AT701="Catastrófico")),"Extremo","")))),"")</f>
        <v>Bajo</v>
      </c>
      <c r="AW701" s="802" t="s">
        <v>82</v>
      </c>
      <c r="AX701" s="1202"/>
      <c r="AY701" s="1202"/>
      <c r="AZ701" s="1202"/>
      <c r="BA701" s="1202"/>
      <c r="BB701" s="1239"/>
      <c r="BC701" s="851"/>
      <c r="BD701" s="851"/>
      <c r="BE701" s="1019"/>
      <c r="BF701" s="1019"/>
      <c r="BG701" s="1019"/>
      <c r="BH701" s="1019"/>
      <c r="BI701" s="1019"/>
      <c r="BJ701" s="851"/>
      <c r="BK701" s="851"/>
      <c r="BL701" s="1048"/>
    </row>
    <row r="702" spans="1:64" ht="105" x14ac:dyDescent="0.25">
      <c r="A702" s="1056"/>
      <c r="B702" s="1168"/>
      <c r="C702" s="1062"/>
      <c r="D702" s="1013"/>
      <c r="E702" s="946"/>
      <c r="F702" s="1016"/>
      <c r="G702" s="852"/>
      <c r="H702" s="803"/>
      <c r="I702" s="1044"/>
      <c r="J702" s="983"/>
      <c r="K702" s="1002"/>
      <c r="L702" s="852"/>
      <c r="M702" s="852"/>
      <c r="N702" s="805"/>
      <c r="O702" s="971"/>
      <c r="P702" s="803"/>
      <c r="Q702" s="955"/>
      <c r="R702" s="803"/>
      <c r="S702" s="955"/>
      <c r="T702" s="803"/>
      <c r="U702" s="955"/>
      <c r="V702" s="958"/>
      <c r="W702" s="955"/>
      <c r="X702" s="955"/>
      <c r="Y702" s="968"/>
      <c r="Z702" s="68">
        <v>2</v>
      </c>
      <c r="AA702" s="385" t="s">
        <v>947</v>
      </c>
      <c r="AB702" s="381" t="s">
        <v>170</v>
      </c>
      <c r="AC702" s="385" t="s">
        <v>948</v>
      </c>
      <c r="AD702" s="384" t="str">
        <f t="shared" si="68"/>
        <v>Probabilidad</v>
      </c>
      <c r="AE702" s="383" t="s">
        <v>902</v>
      </c>
      <c r="AF702" s="302">
        <f t="shared" si="69"/>
        <v>0.25</v>
      </c>
      <c r="AG702" s="383" t="s">
        <v>903</v>
      </c>
      <c r="AH702" s="302">
        <f t="shared" si="70"/>
        <v>0.15</v>
      </c>
      <c r="AI702" s="315">
        <f t="shared" si="71"/>
        <v>0.4</v>
      </c>
      <c r="AJ702" s="69">
        <f>IFERROR(IF(AND(AD701="Probabilidad",AD702="Probabilidad"),(AJ701-(+AJ701*AI702)),IF(AD702="Probabilidad",(Q701-(+Q701*AI702)),IF(AD702="Impacto",AJ701,""))),"")</f>
        <v>8.4000000000000005E-2</v>
      </c>
      <c r="AK702" s="69">
        <f>IFERROR(IF(AND(AD701="Impacto",AD702="Impacto"),(AK701-(+AK701*AI702)),IF(AD702="Impacto",(W701-(W701*AI702)),IF(AD702="Probabilidad",AK701,""))),"")</f>
        <v>0.4</v>
      </c>
      <c r="AL702" s="10" t="s">
        <v>66</v>
      </c>
      <c r="AM702" s="10" t="s">
        <v>67</v>
      </c>
      <c r="AN702" s="10" t="s">
        <v>80</v>
      </c>
      <c r="AO702" s="952"/>
      <c r="AP702" s="952"/>
      <c r="AQ702" s="968"/>
      <c r="AR702" s="952"/>
      <c r="AS702" s="952"/>
      <c r="AT702" s="968"/>
      <c r="AU702" s="968"/>
      <c r="AV702" s="968"/>
      <c r="AW702" s="803"/>
      <c r="AX702" s="1185"/>
      <c r="AY702" s="1185"/>
      <c r="AZ702" s="1185"/>
      <c r="BA702" s="1185"/>
      <c r="BB702" s="1240"/>
      <c r="BC702" s="852"/>
      <c r="BD702" s="852"/>
      <c r="BE702" s="1020"/>
      <c r="BF702" s="1020"/>
      <c r="BG702" s="1020"/>
      <c r="BH702" s="1020"/>
      <c r="BI702" s="1020"/>
      <c r="BJ702" s="852"/>
      <c r="BK702" s="852"/>
      <c r="BL702" s="1041"/>
    </row>
    <row r="703" spans="1:64" x14ac:dyDescent="0.25">
      <c r="A703" s="1056"/>
      <c r="B703" s="1168"/>
      <c r="C703" s="1062"/>
      <c r="D703" s="1013"/>
      <c r="E703" s="946"/>
      <c r="F703" s="1016"/>
      <c r="G703" s="852"/>
      <c r="H703" s="803"/>
      <c r="I703" s="1044"/>
      <c r="J703" s="983"/>
      <c r="K703" s="1002"/>
      <c r="L703" s="852"/>
      <c r="M703" s="852"/>
      <c r="N703" s="805"/>
      <c r="O703" s="971"/>
      <c r="P703" s="803"/>
      <c r="Q703" s="955"/>
      <c r="R703" s="803"/>
      <c r="S703" s="955"/>
      <c r="T703" s="803"/>
      <c r="U703" s="955"/>
      <c r="V703" s="958"/>
      <c r="W703" s="955"/>
      <c r="X703" s="955"/>
      <c r="Y703" s="968"/>
      <c r="Z703" s="68">
        <v>3</v>
      </c>
      <c r="AA703" s="385"/>
      <c r="AB703" s="383"/>
      <c r="AC703" s="385"/>
      <c r="AD703" s="384" t="str">
        <f t="shared" si="68"/>
        <v/>
      </c>
      <c r="AE703" s="383"/>
      <c r="AF703" s="302" t="str">
        <f t="shared" si="69"/>
        <v/>
      </c>
      <c r="AG703" s="383"/>
      <c r="AH703" s="302" t="str">
        <f t="shared" si="70"/>
        <v/>
      </c>
      <c r="AI703" s="315" t="str">
        <f t="shared" si="71"/>
        <v/>
      </c>
      <c r="AJ703" s="69" t="str">
        <f>IFERROR(IF(AND(AD702="Probabilidad",AD703="Probabilidad"),(AJ702-(+AJ702*AI703)),IF(AND(AD702="Impacto",AD703="Probabilidad"),(AJ701-(+AJ701*AI703)),IF(AD703="Impacto",AJ702,""))),"")</f>
        <v/>
      </c>
      <c r="AK703" s="69" t="str">
        <f>IFERROR(IF(AND(AD702="Impacto",AD703="Impacto"),(AK702-(+AK702*AI703)),IF(AND(AD702="Probabilidad",AD703="Impacto"),(AK701-(+AK701*AI703)),IF(AD703="Probabilidad",AK702,""))),"")</f>
        <v/>
      </c>
      <c r="AL703" s="19"/>
      <c r="AM703" s="19"/>
      <c r="AN703" s="19"/>
      <c r="AO703" s="952"/>
      <c r="AP703" s="952"/>
      <c r="AQ703" s="968"/>
      <c r="AR703" s="952"/>
      <c r="AS703" s="952"/>
      <c r="AT703" s="968"/>
      <c r="AU703" s="968"/>
      <c r="AV703" s="968"/>
      <c r="AW703" s="803"/>
      <c r="AX703" s="1185"/>
      <c r="AY703" s="1185"/>
      <c r="AZ703" s="1185"/>
      <c r="BA703" s="1185"/>
      <c r="BB703" s="1240"/>
      <c r="BC703" s="852"/>
      <c r="BD703" s="852"/>
      <c r="BE703" s="1020"/>
      <c r="BF703" s="1020"/>
      <c r="BG703" s="1020"/>
      <c r="BH703" s="1020"/>
      <c r="BI703" s="1020"/>
      <c r="BJ703" s="852"/>
      <c r="BK703" s="852"/>
      <c r="BL703" s="1041"/>
    </row>
    <row r="704" spans="1:64" x14ac:dyDescent="0.25">
      <c r="A704" s="1056"/>
      <c r="B704" s="1168"/>
      <c r="C704" s="1062"/>
      <c r="D704" s="1013"/>
      <c r="E704" s="946"/>
      <c r="F704" s="1016"/>
      <c r="G704" s="852"/>
      <c r="H704" s="803"/>
      <c r="I704" s="1044"/>
      <c r="J704" s="983"/>
      <c r="K704" s="1002"/>
      <c r="L704" s="852"/>
      <c r="M704" s="852"/>
      <c r="N704" s="805"/>
      <c r="O704" s="971"/>
      <c r="P704" s="803"/>
      <c r="Q704" s="955"/>
      <c r="R704" s="803"/>
      <c r="S704" s="955"/>
      <c r="T704" s="803"/>
      <c r="U704" s="955"/>
      <c r="V704" s="958"/>
      <c r="W704" s="955"/>
      <c r="X704" s="955"/>
      <c r="Y704" s="968"/>
      <c r="Z704" s="68">
        <v>4</v>
      </c>
      <c r="AA704" s="385"/>
      <c r="AB704" s="383"/>
      <c r="AC704" s="385"/>
      <c r="AD704" s="384" t="str">
        <f t="shared" si="68"/>
        <v/>
      </c>
      <c r="AE704" s="383"/>
      <c r="AF704" s="302" t="str">
        <f t="shared" si="69"/>
        <v/>
      </c>
      <c r="AG704" s="383"/>
      <c r="AH704" s="302" t="str">
        <f t="shared" si="70"/>
        <v/>
      </c>
      <c r="AI704" s="315" t="str">
        <f t="shared" si="71"/>
        <v/>
      </c>
      <c r="AJ704" s="69" t="str">
        <f>IFERROR(IF(AND(AD703="Probabilidad",AD704="Probabilidad"),(AJ703-(+AJ703*AI704)),IF(AND(AD703="Impacto",AD704="Probabilidad"),(AJ702-(+AJ702*AI704)),IF(AD704="Impacto",AJ703,""))),"")</f>
        <v/>
      </c>
      <c r="AK704" s="69" t="str">
        <f>IFERROR(IF(AND(AD703="Impacto",AD704="Impacto"),(AK703-(+AK703*AI704)),IF(AND(AD703="Probabilidad",AD704="Impacto"),(AK702-(+AK702*AI704)),IF(AD704="Probabilidad",AK703,""))),"")</f>
        <v/>
      </c>
      <c r="AL704" s="19"/>
      <c r="AM704" s="19"/>
      <c r="AN704" s="19"/>
      <c r="AO704" s="952"/>
      <c r="AP704" s="952"/>
      <c r="AQ704" s="968"/>
      <c r="AR704" s="952"/>
      <c r="AS704" s="952"/>
      <c r="AT704" s="968"/>
      <c r="AU704" s="968"/>
      <c r="AV704" s="968"/>
      <c r="AW704" s="803"/>
      <c r="AX704" s="1185"/>
      <c r="AY704" s="1185"/>
      <c r="AZ704" s="1185"/>
      <c r="BA704" s="1185"/>
      <c r="BB704" s="1240"/>
      <c r="BC704" s="852"/>
      <c r="BD704" s="852"/>
      <c r="BE704" s="1020"/>
      <c r="BF704" s="1020"/>
      <c r="BG704" s="1020"/>
      <c r="BH704" s="1020"/>
      <c r="BI704" s="1020"/>
      <c r="BJ704" s="852"/>
      <c r="BK704" s="852"/>
      <c r="BL704" s="1041"/>
    </row>
    <row r="705" spans="1:64" x14ac:dyDescent="0.25">
      <c r="A705" s="1056"/>
      <c r="B705" s="1168"/>
      <c r="C705" s="1062"/>
      <c r="D705" s="1013"/>
      <c r="E705" s="946"/>
      <c r="F705" s="1016"/>
      <c r="G705" s="852"/>
      <c r="H705" s="803"/>
      <c r="I705" s="1044"/>
      <c r="J705" s="983"/>
      <c r="K705" s="1002"/>
      <c r="L705" s="852"/>
      <c r="M705" s="852"/>
      <c r="N705" s="805"/>
      <c r="O705" s="971"/>
      <c r="P705" s="803"/>
      <c r="Q705" s="955"/>
      <c r="R705" s="803"/>
      <c r="S705" s="955"/>
      <c r="T705" s="803"/>
      <c r="U705" s="955"/>
      <c r="V705" s="958"/>
      <c r="W705" s="955"/>
      <c r="X705" s="955"/>
      <c r="Y705" s="968"/>
      <c r="Z705" s="68">
        <v>5</v>
      </c>
      <c r="AA705" s="385"/>
      <c r="AB705" s="383"/>
      <c r="AC705" s="385"/>
      <c r="AD705" s="384" t="str">
        <f t="shared" si="68"/>
        <v/>
      </c>
      <c r="AE705" s="383"/>
      <c r="AF705" s="302" t="str">
        <f t="shared" si="69"/>
        <v/>
      </c>
      <c r="AG705" s="383"/>
      <c r="AH705" s="302" t="str">
        <f t="shared" si="70"/>
        <v/>
      </c>
      <c r="AI705" s="315" t="str">
        <f t="shared" si="71"/>
        <v/>
      </c>
      <c r="AJ705" s="69" t="str">
        <f>IFERROR(IF(AND(AD704="Probabilidad",AD705="Probabilidad"),(AJ704-(+AJ704*AI705)),IF(AND(AD704="Impacto",AD705="Probabilidad"),(AJ703-(+AJ703*AI705)),IF(AD705="Impacto",AJ704,""))),"")</f>
        <v/>
      </c>
      <c r="AK705" s="69" t="str">
        <f>IFERROR(IF(AND(AD704="Impacto",AD705="Impacto"),(AK704-(+AK704*AI705)),IF(AND(AD704="Probabilidad",AD705="Impacto"),(AK703-(+AK703*AI705)),IF(AD705="Probabilidad",AK704,""))),"")</f>
        <v/>
      </c>
      <c r="AL705" s="19"/>
      <c r="AM705" s="19"/>
      <c r="AN705" s="19"/>
      <c r="AO705" s="952"/>
      <c r="AP705" s="952"/>
      <c r="AQ705" s="968"/>
      <c r="AR705" s="952"/>
      <c r="AS705" s="952"/>
      <c r="AT705" s="968"/>
      <c r="AU705" s="968"/>
      <c r="AV705" s="968"/>
      <c r="AW705" s="803"/>
      <c r="AX705" s="1185"/>
      <c r="AY705" s="1185"/>
      <c r="AZ705" s="1185"/>
      <c r="BA705" s="1185"/>
      <c r="BB705" s="1240"/>
      <c r="BC705" s="852"/>
      <c r="BD705" s="852"/>
      <c r="BE705" s="1020"/>
      <c r="BF705" s="1020"/>
      <c r="BG705" s="1020"/>
      <c r="BH705" s="1020"/>
      <c r="BI705" s="1020"/>
      <c r="BJ705" s="852"/>
      <c r="BK705" s="852"/>
      <c r="BL705" s="1041"/>
    </row>
    <row r="706" spans="1:64" ht="15.75" thickBot="1" x14ac:dyDescent="0.3">
      <c r="A706" s="1056"/>
      <c r="B706" s="1168"/>
      <c r="C706" s="1062"/>
      <c r="D706" s="1014"/>
      <c r="E706" s="947"/>
      <c r="F706" s="1017"/>
      <c r="G706" s="960"/>
      <c r="H706" s="847"/>
      <c r="I706" s="1045"/>
      <c r="J706" s="984"/>
      <c r="K706" s="1003"/>
      <c r="L706" s="960"/>
      <c r="M706" s="960"/>
      <c r="N706" s="806"/>
      <c r="O706" s="972"/>
      <c r="P706" s="847"/>
      <c r="Q706" s="956"/>
      <c r="R706" s="847"/>
      <c r="S706" s="956"/>
      <c r="T706" s="847"/>
      <c r="U706" s="956"/>
      <c r="V706" s="959"/>
      <c r="W706" s="956"/>
      <c r="X706" s="956"/>
      <c r="Y706" s="969"/>
      <c r="Z706" s="60">
        <v>6</v>
      </c>
      <c r="AA706" s="387"/>
      <c r="AB706" s="388"/>
      <c r="AC706" s="387"/>
      <c r="AD706" s="391" t="str">
        <f t="shared" si="68"/>
        <v/>
      </c>
      <c r="AE706" s="388"/>
      <c r="AF706" s="303" t="str">
        <f t="shared" si="69"/>
        <v/>
      </c>
      <c r="AG706" s="388"/>
      <c r="AH706" s="303" t="str">
        <f t="shared" si="70"/>
        <v/>
      </c>
      <c r="AI706" s="61" t="str">
        <f t="shared" si="71"/>
        <v/>
      </c>
      <c r="AJ706" s="63" t="str">
        <f>IFERROR(IF(AND(AD705="Probabilidad",AD706="Probabilidad"),(AJ705-(+AJ705*AI706)),IF(AND(AD705="Impacto",AD706="Probabilidad"),(AJ704-(+AJ704*AI706)),IF(AD706="Impacto",AJ705,""))),"")</f>
        <v/>
      </c>
      <c r="AK706" s="63" t="str">
        <f>IFERROR(IF(AND(AD705="Impacto",AD706="Impacto"),(AK705-(+AK705*AI706)),IF(AND(AD705="Probabilidad",AD706="Impacto"),(AK704-(+AK704*AI706)),IF(AD706="Probabilidad",AK705,""))),"")</f>
        <v/>
      </c>
      <c r="AL706" s="20"/>
      <c r="AM706" s="20"/>
      <c r="AN706" s="20"/>
      <c r="AO706" s="953"/>
      <c r="AP706" s="953"/>
      <c r="AQ706" s="969"/>
      <c r="AR706" s="953"/>
      <c r="AS706" s="953"/>
      <c r="AT706" s="969"/>
      <c r="AU706" s="969"/>
      <c r="AV706" s="969"/>
      <c r="AW706" s="847"/>
      <c r="AX706" s="1186"/>
      <c r="AY706" s="1186"/>
      <c r="AZ706" s="1186"/>
      <c r="BA706" s="1186"/>
      <c r="BB706" s="1241"/>
      <c r="BC706" s="960"/>
      <c r="BD706" s="960"/>
      <c r="BE706" s="1021"/>
      <c r="BF706" s="1021"/>
      <c r="BG706" s="1021"/>
      <c r="BH706" s="1021"/>
      <c r="BI706" s="1021"/>
      <c r="BJ706" s="960"/>
      <c r="BK706" s="960"/>
      <c r="BL706" s="1042"/>
    </row>
    <row r="707" spans="1:64" ht="90" customHeight="1" thickBot="1" x14ac:dyDescent="0.3">
      <c r="A707" s="1056"/>
      <c r="B707" s="1168"/>
      <c r="C707" s="1062"/>
      <c r="D707" s="1012" t="s">
        <v>840</v>
      </c>
      <c r="E707" s="945" t="s">
        <v>130</v>
      </c>
      <c r="F707" s="1015">
        <v>13</v>
      </c>
      <c r="G707" s="851" t="s">
        <v>1354</v>
      </c>
      <c r="H707" s="802" t="s">
        <v>98</v>
      </c>
      <c r="I707" s="1043" t="s">
        <v>1371</v>
      </c>
      <c r="J707" s="982" t="s">
        <v>16</v>
      </c>
      <c r="K707" s="1001" t="str">
        <f>CONCATENATE(" *",[31]Árbol_G!C844," *",[31]Árbol_G!E844," *",[31]Árbol_G!G844)</f>
        <v xml:space="preserve"> * * *</v>
      </c>
      <c r="L707" s="851" t="s">
        <v>1355</v>
      </c>
      <c r="M707" s="851" t="s">
        <v>1356</v>
      </c>
      <c r="N707" s="804"/>
      <c r="O707" s="970"/>
      <c r="P707" s="802" t="s">
        <v>72</v>
      </c>
      <c r="Q707" s="954">
        <f>IF(P707="Muy Alta",100%,IF(P707="Alta",80%,IF(P707="Media",60%,IF(P707="Baja",40%,IF(P707="Muy Baja",20%,"")))))</f>
        <v>0.8</v>
      </c>
      <c r="R707" s="802"/>
      <c r="S707" s="954" t="str">
        <f>IF(R707="Catastrófico",100%,IF(R707="Mayor",80%,IF(R707="Moderado",60%,IF(R707="Menor",40%,IF(R707="Leve",20%,"")))))</f>
        <v/>
      </c>
      <c r="T707" s="802" t="s">
        <v>74</v>
      </c>
      <c r="U707" s="954">
        <f>IF(T707="Catastrófico",100%,IF(T707="Mayor",80%,IF(T707="Moderado",60%,IF(T707="Menor",40%,IF(T707="Leve",20%,"")))))</f>
        <v>0.2</v>
      </c>
      <c r="V707" s="957" t="str">
        <f>IF(W707=100%,"Catastrófico",IF(W707=80%,"Mayor",IF(W707=60%,"Moderado",IF(W707=40%,"Menor",IF(W707=20%,"Leve","")))))</f>
        <v>Leve</v>
      </c>
      <c r="W707" s="954">
        <f>IF(AND(S707="",U707=""),"",MAX(S707,U707))</f>
        <v>0.2</v>
      </c>
      <c r="X707" s="954" t="str">
        <f>CONCATENATE(P707,V707)</f>
        <v>AltaLeve</v>
      </c>
      <c r="Y707" s="967" t="str">
        <f>IF(X707="Muy AltaLeve","Alto",IF(X707="Muy AltaMenor","Alto",IF(X707="Muy AltaModerado","Alto",IF(X707="Muy AltaMayor","Alto",IF(X707="Muy AltaCatastrófico","Extremo",IF(X707="AltaLeve","Moderado",IF(X707="AltaMenor","Moderado",IF(X707="AltaModerado","Alto",IF(X707="AltaMayor","Alto",IF(X707="AltaCatastrófico","Extremo",IF(X707="MediaLeve","Moderado",IF(X707="MediaMenor","Moderado",IF(X707="MediaModerado","Moderado",IF(X707="MediaMayor","Alto",IF(X707="MediaCatastrófico","Extremo",IF(X707="BajaLeve","Bajo",IF(X707="BajaMenor","Moderado",IF(X707="BajaModerado","Moderado",IF(X707="BajaMayor","Alto",IF(X707="BajaCatastrófico","Extremo",IF(X707="Muy BajaLeve","Bajo",IF(X707="Muy BajaMenor","Bajo",IF(X707="Muy BajaModerado","Moderado",IF(X707="Muy BajaMayor","Alto",IF(X707="Muy BajaCatastrófico","Extremo","")))))))))))))))))))))))))</f>
        <v>Moderado</v>
      </c>
      <c r="Z707" s="58">
        <v>1</v>
      </c>
      <c r="AA707" s="385" t="s">
        <v>915</v>
      </c>
      <c r="AB707" s="381" t="s">
        <v>165</v>
      </c>
      <c r="AC707" s="385" t="s">
        <v>851</v>
      </c>
      <c r="AD707" s="382" t="str">
        <f t="shared" si="68"/>
        <v>Probabilidad</v>
      </c>
      <c r="AE707" s="381" t="s">
        <v>907</v>
      </c>
      <c r="AF707" s="301">
        <f t="shared" si="69"/>
        <v>0.15</v>
      </c>
      <c r="AG707" s="381" t="s">
        <v>903</v>
      </c>
      <c r="AH707" s="301">
        <f t="shared" si="70"/>
        <v>0.15</v>
      </c>
      <c r="AI707" s="300">
        <f t="shared" si="71"/>
        <v>0.3</v>
      </c>
      <c r="AJ707" s="59">
        <f>IFERROR(IF(AD707="Probabilidad",(Q707-(+Q707*AI707)),IF(AD707="Impacto",Q707,"")),"")</f>
        <v>0.56000000000000005</v>
      </c>
      <c r="AK707" s="59">
        <f>IFERROR(IF(AD707="Impacto",(W707-(+W707*AI707)),IF(AD707="Probabilidad",W707,"")),"")</f>
        <v>0.2</v>
      </c>
      <c r="AL707" s="10" t="s">
        <v>66</v>
      </c>
      <c r="AM707" s="10" t="s">
        <v>67</v>
      </c>
      <c r="AN707" s="10" t="s">
        <v>80</v>
      </c>
      <c r="AO707" s="951">
        <f>Q707</f>
        <v>0.8</v>
      </c>
      <c r="AP707" s="951">
        <f>IF(AJ707="","",MIN(AJ707:AJ712))</f>
        <v>0.1008</v>
      </c>
      <c r="AQ707" s="967" t="str">
        <f>IFERROR(IF(AP707="","",IF(AP707&lt;=0.2,"Muy Baja",IF(AP707&lt;=0.4,"Baja",IF(AP707&lt;=0.6,"Media",IF(AP707&lt;=0.8,"Alta","Muy Alta"))))),"")</f>
        <v>Muy Baja</v>
      </c>
      <c r="AR707" s="951">
        <f>W707</f>
        <v>0.2</v>
      </c>
      <c r="AS707" s="951">
        <f>IF(AK707="","",MIN(AK707:AK712))</f>
        <v>0.2</v>
      </c>
      <c r="AT707" s="967" t="str">
        <f>IFERROR(IF(AS707="","",IF(AS707&lt;=0.2,"Leve",IF(AS707&lt;=0.4,"Menor",IF(AS707&lt;=0.6,"Moderado",IF(AS707&lt;=0.8,"Mayor","Catastrófico"))))),"")</f>
        <v>Leve</v>
      </c>
      <c r="AU707" s="967" t="str">
        <f>Y707</f>
        <v>Moderado</v>
      </c>
      <c r="AV707" s="967" t="str">
        <f>IFERROR(IF(OR(AND(AQ707="Muy Baja",AT707="Leve"),AND(AQ707="Muy Baja",AT707="Menor"),AND(AQ707="Baja",AT707="Leve")),"Bajo",IF(OR(AND(AQ707="Muy baja",AT707="Moderado"),AND(AQ707="Baja",AT707="Menor"),AND(AQ707="Baja",AT707="Moderado"),AND(AQ707="Media",AT707="Leve"),AND(AQ707="Media",AT707="Menor"),AND(AQ707="Media",AT707="Moderado"),AND(AQ707="Alta",AT707="Leve"),AND(AQ707="Alta",AT707="Menor")),"Moderado",IF(OR(AND(AQ707="Muy Baja",AT707="Mayor"),AND(AQ707="Baja",AT707="Mayor"),AND(AQ707="Media",AT707="Mayor"),AND(AQ707="Alta",AT707="Moderado"),AND(AQ707="Alta",AT707="Mayor"),AND(AQ707="Muy Alta",AT707="Leve"),AND(AQ707="Muy Alta",AT707="Menor"),AND(AQ707="Muy Alta",AT707="Moderado"),AND(AQ707="Muy Alta",AT707="Mayor")),"Alto",IF(OR(AND(AQ707="Muy Baja",AT707="Catastrófico"),AND(AQ707="Baja",AT707="Catastrófico"),AND(AQ707="Media",AT707="Catastrófico"),AND(AQ707="Alta",AT707="Catastrófico"),AND(AQ707="Muy Alta",AT707="Catastrófico")),"Extremo","")))),"")</f>
        <v>Bajo</v>
      </c>
      <c r="AW707" s="802" t="s">
        <v>82</v>
      </c>
      <c r="AX707" s="1202"/>
      <c r="AY707" s="1202"/>
      <c r="AZ707" s="1202"/>
      <c r="BA707" s="1202"/>
      <c r="BB707" s="1239"/>
      <c r="BC707" s="851"/>
      <c r="BD707" s="851"/>
      <c r="BE707" s="1019"/>
      <c r="BF707" s="1019"/>
      <c r="BG707" s="1019"/>
      <c r="BH707" s="1019"/>
      <c r="BI707" s="1019"/>
      <c r="BJ707" s="851"/>
      <c r="BK707" s="851"/>
      <c r="BL707" s="1048"/>
    </row>
    <row r="708" spans="1:64" ht="71.25" thickBot="1" x14ac:dyDescent="0.3">
      <c r="A708" s="1056"/>
      <c r="B708" s="1168"/>
      <c r="C708" s="1062"/>
      <c r="D708" s="1013"/>
      <c r="E708" s="946"/>
      <c r="F708" s="1016"/>
      <c r="G708" s="852"/>
      <c r="H708" s="803"/>
      <c r="I708" s="1044"/>
      <c r="J708" s="983"/>
      <c r="K708" s="1002"/>
      <c r="L708" s="852"/>
      <c r="M708" s="852"/>
      <c r="N708" s="805"/>
      <c r="O708" s="971"/>
      <c r="P708" s="803"/>
      <c r="Q708" s="955"/>
      <c r="R708" s="803"/>
      <c r="S708" s="955"/>
      <c r="T708" s="803"/>
      <c r="U708" s="955"/>
      <c r="V708" s="958"/>
      <c r="W708" s="955"/>
      <c r="X708" s="955"/>
      <c r="Y708" s="968"/>
      <c r="Z708" s="68">
        <v>2</v>
      </c>
      <c r="AA708" s="380" t="s">
        <v>952</v>
      </c>
      <c r="AB708" s="383" t="s">
        <v>165</v>
      </c>
      <c r="AC708" s="380" t="s">
        <v>953</v>
      </c>
      <c r="AD708" s="384" t="str">
        <f t="shared" si="68"/>
        <v>Probabilidad</v>
      </c>
      <c r="AE708" s="383" t="s">
        <v>902</v>
      </c>
      <c r="AF708" s="302">
        <f t="shared" si="69"/>
        <v>0.25</v>
      </c>
      <c r="AG708" s="383" t="s">
        <v>65</v>
      </c>
      <c r="AH708" s="302">
        <f t="shared" si="70"/>
        <v>0.25</v>
      </c>
      <c r="AI708" s="315">
        <f t="shared" si="71"/>
        <v>0.5</v>
      </c>
      <c r="AJ708" s="69">
        <f>IFERROR(IF(AND(AD707="Probabilidad",AD708="Probabilidad"),(AJ707-(+AJ707*AI708)),IF(AD708="Probabilidad",(Q707-(+Q707*AI708)),IF(AD708="Impacto",AJ707,""))),"")</f>
        <v>0.28000000000000003</v>
      </c>
      <c r="AK708" s="69">
        <f>IFERROR(IF(AND(AD707="Impacto",AD708="Impacto"),(AK707-(+AK707*AI708)),IF(AD708="Impacto",(W707-(W707*AI708)),IF(AD708="Probabilidad",AK707,""))),"")</f>
        <v>0.2</v>
      </c>
      <c r="AL708" s="10" t="s">
        <v>66</v>
      </c>
      <c r="AM708" s="10" t="s">
        <v>67</v>
      </c>
      <c r="AN708" s="10" t="s">
        <v>80</v>
      </c>
      <c r="AO708" s="952"/>
      <c r="AP708" s="952"/>
      <c r="AQ708" s="968"/>
      <c r="AR708" s="952"/>
      <c r="AS708" s="952"/>
      <c r="AT708" s="968"/>
      <c r="AU708" s="968"/>
      <c r="AV708" s="968"/>
      <c r="AW708" s="803"/>
      <c r="AX708" s="1185"/>
      <c r="AY708" s="1185"/>
      <c r="AZ708" s="1185"/>
      <c r="BA708" s="1185"/>
      <c r="BB708" s="1240"/>
      <c r="BC708" s="852"/>
      <c r="BD708" s="852"/>
      <c r="BE708" s="1020"/>
      <c r="BF708" s="1020"/>
      <c r="BG708" s="1020"/>
      <c r="BH708" s="1020"/>
      <c r="BI708" s="1020"/>
      <c r="BJ708" s="852"/>
      <c r="BK708" s="852"/>
      <c r="BL708" s="1041"/>
    </row>
    <row r="709" spans="1:64" ht="71.25" thickBot="1" x14ac:dyDescent="0.3">
      <c r="A709" s="1056"/>
      <c r="B709" s="1168"/>
      <c r="C709" s="1062"/>
      <c r="D709" s="1013"/>
      <c r="E709" s="946"/>
      <c r="F709" s="1016"/>
      <c r="G709" s="852"/>
      <c r="H709" s="803"/>
      <c r="I709" s="1044"/>
      <c r="J709" s="983"/>
      <c r="K709" s="1002"/>
      <c r="L709" s="852"/>
      <c r="M709" s="852"/>
      <c r="N709" s="805"/>
      <c r="O709" s="971"/>
      <c r="P709" s="803"/>
      <c r="Q709" s="955"/>
      <c r="R709" s="803"/>
      <c r="S709" s="955"/>
      <c r="T709" s="803"/>
      <c r="U709" s="955"/>
      <c r="V709" s="958"/>
      <c r="W709" s="955"/>
      <c r="X709" s="955"/>
      <c r="Y709" s="968"/>
      <c r="Z709" s="68">
        <v>3</v>
      </c>
      <c r="AA709" s="380" t="s">
        <v>954</v>
      </c>
      <c r="AB709" s="383" t="s">
        <v>165</v>
      </c>
      <c r="AC709" s="380" t="s">
        <v>953</v>
      </c>
      <c r="AD709" s="384" t="str">
        <f t="shared" si="68"/>
        <v>Probabilidad</v>
      </c>
      <c r="AE709" s="383" t="s">
        <v>907</v>
      </c>
      <c r="AF709" s="302">
        <f t="shared" si="69"/>
        <v>0.15</v>
      </c>
      <c r="AG709" s="383" t="s">
        <v>65</v>
      </c>
      <c r="AH709" s="302">
        <f t="shared" si="70"/>
        <v>0.25</v>
      </c>
      <c r="AI709" s="315">
        <f t="shared" si="71"/>
        <v>0.4</v>
      </c>
      <c r="AJ709" s="69">
        <f>IFERROR(IF(AND(AD708="Probabilidad",AD709="Probabilidad"),(AJ708-(+AJ708*AI709)),IF(AND(AD708="Impacto",AD709="Probabilidad"),(AJ707-(+AJ707*AI709)),IF(AD709="Impacto",AJ708,""))),"")</f>
        <v>0.16800000000000001</v>
      </c>
      <c r="AK709" s="69">
        <f>IFERROR(IF(AND(AD708="Impacto",AD709="Impacto"),(AK708-(+AK708*AI709)),IF(AND(AD708="Probabilidad",AD709="Impacto"),(AK707-(+AK707*AI709)),IF(AD709="Probabilidad",AK708,""))),"")</f>
        <v>0.2</v>
      </c>
      <c r="AL709" s="10" t="s">
        <v>66</v>
      </c>
      <c r="AM709" s="10" t="s">
        <v>67</v>
      </c>
      <c r="AN709" s="10" t="s">
        <v>80</v>
      </c>
      <c r="AO709" s="952"/>
      <c r="AP709" s="952"/>
      <c r="AQ709" s="968"/>
      <c r="AR709" s="952"/>
      <c r="AS709" s="952"/>
      <c r="AT709" s="968"/>
      <c r="AU709" s="968"/>
      <c r="AV709" s="968"/>
      <c r="AW709" s="803"/>
      <c r="AX709" s="1185"/>
      <c r="AY709" s="1185"/>
      <c r="AZ709" s="1185"/>
      <c r="BA709" s="1185"/>
      <c r="BB709" s="1240"/>
      <c r="BC709" s="852"/>
      <c r="BD709" s="852"/>
      <c r="BE709" s="1020"/>
      <c r="BF709" s="1020"/>
      <c r="BG709" s="1020"/>
      <c r="BH709" s="1020"/>
      <c r="BI709" s="1020"/>
      <c r="BJ709" s="852"/>
      <c r="BK709" s="852"/>
      <c r="BL709" s="1041"/>
    </row>
    <row r="710" spans="1:64" ht="70.5" x14ac:dyDescent="0.25">
      <c r="A710" s="1056"/>
      <c r="B710" s="1168"/>
      <c r="C710" s="1062"/>
      <c r="D710" s="1013"/>
      <c r="E710" s="946"/>
      <c r="F710" s="1016"/>
      <c r="G710" s="852"/>
      <c r="H710" s="803"/>
      <c r="I710" s="1044"/>
      <c r="J710" s="983"/>
      <c r="K710" s="1002"/>
      <c r="L710" s="852"/>
      <c r="M710" s="852"/>
      <c r="N710" s="805"/>
      <c r="O710" s="971"/>
      <c r="P710" s="803"/>
      <c r="Q710" s="955"/>
      <c r="R710" s="803"/>
      <c r="S710" s="955"/>
      <c r="T710" s="803"/>
      <c r="U710" s="955"/>
      <c r="V710" s="958"/>
      <c r="W710" s="955"/>
      <c r="X710" s="955"/>
      <c r="Y710" s="968"/>
      <c r="Z710" s="68">
        <v>4</v>
      </c>
      <c r="AA710" s="380" t="s">
        <v>955</v>
      </c>
      <c r="AB710" s="383" t="s">
        <v>165</v>
      </c>
      <c r="AC710" s="380" t="s">
        <v>953</v>
      </c>
      <c r="AD710" s="384" t="str">
        <f t="shared" si="68"/>
        <v>Probabilidad</v>
      </c>
      <c r="AE710" s="383" t="s">
        <v>907</v>
      </c>
      <c r="AF710" s="302">
        <f t="shared" si="69"/>
        <v>0.15</v>
      </c>
      <c r="AG710" s="383" t="s">
        <v>65</v>
      </c>
      <c r="AH710" s="302">
        <f t="shared" si="70"/>
        <v>0.25</v>
      </c>
      <c r="AI710" s="315">
        <f t="shared" si="71"/>
        <v>0.4</v>
      </c>
      <c r="AJ710" s="69">
        <f>IFERROR(IF(AND(AD709="Probabilidad",AD710="Probabilidad"),(AJ709-(+AJ709*AI710)),IF(AND(AD709="Impacto",AD710="Probabilidad"),(AJ708-(+AJ708*AI710)),IF(AD710="Impacto",AJ709,""))),"")</f>
        <v>0.1008</v>
      </c>
      <c r="AK710" s="69">
        <f>IFERROR(IF(AND(AD709="Impacto",AD710="Impacto"),(AK709-(+AK709*AI710)),IF(AND(AD709="Probabilidad",AD710="Impacto"),(AK708-(+AK708*AI710)),IF(AD710="Probabilidad",AK709,""))),"")</f>
        <v>0.2</v>
      </c>
      <c r="AL710" s="10" t="s">
        <v>66</v>
      </c>
      <c r="AM710" s="10" t="s">
        <v>67</v>
      </c>
      <c r="AN710" s="10" t="s">
        <v>80</v>
      </c>
      <c r="AO710" s="952"/>
      <c r="AP710" s="952"/>
      <c r="AQ710" s="968"/>
      <c r="AR710" s="952"/>
      <c r="AS710" s="952"/>
      <c r="AT710" s="968"/>
      <c r="AU710" s="968"/>
      <c r="AV710" s="968"/>
      <c r="AW710" s="803"/>
      <c r="AX710" s="1185"/>
      <c r="AY710" s="1185"/>
      <c r="AZ710" s="1185"/>
      <c r="BA710" s="1185"/>
      <c r="BB710" s="1240"/>
      <c r="BC710" s="852"/>
      <c r="BD710" s="852"/>
      <c r="BE710" s="1020"/>
      <c r="BF710" s="1020"/>
      <c r="BG710" s="1020"/>
      <c r="BH710" s="1020"/>
      <c r="BI710" s="1020"/>
      <c r="BJ710" s="852"/>
      <c r="BK710" s="852"/>
      <c r="BL710" s="1041"/>
    </row>
    <row r="711" spans="1:64" x14ac:dyDescent="0.25">
      <c r="A711" s="1056"/>
      <c r="B711" s="1168"/>
      <c r="C711" s="1062"/>
      <c r="D711" s="1013"/>
      <c r="E711" s="946"/>
      <c r="F711" s="1016"/>
      <c r="G711" s="852"/>
      <c r="H711" s="803"/>
      <c r="I711" s="1044"/>
      <c r="J711" s="983"/>
      <c r="K711" s="1002"/>
      <c r="L711" s="852"/>
      <c r="M711" s="852"/>
      <c r="N711" s="805"/>
      <c r="O711" s="971"/>
      <c r="P711" s="803"/>
      <c r="Q711" s="955"/>
      <c r="R711" s="803"/>
      <c r="S711" s="955"/>
      <c r="T711" s="803"/>
      <c r="U711" s="955"/>
      <c r="V711" s="958"/>
      <c r="W711" s="955"/>
      <c r="X711" s="955"/>
      <c r="Y711" s="968"/>
      <c r="Z711" s="68">
        <v>5</v>
      </c>
      <c r="AA711" s="385"/>
      <c r="AB711" s="383"/>
      <c r="AC711" s="385"/>
      <c r="AD711" s="384" t="str">
        <f t="shared" si="68"/>
        <v/>
      </c>
      <c r="AE711" s="383"/>
      <c r="AF711" s="302" t="str">
        <f t="shared" si="69"/>
        <v/>
      </c>
      <c r="AG711" s="383"/>
      <c r="AH711" s="302" t="str">
        <f t="shared" si="70"/>
        <v/>
      </c>
      <c r="AI711" s="315" t="str">
        <f t="shared" si="71"/>
        <v/>
      </c>
      <c r="AJ711" s="69" t="str">
        <f>IFERROR(IF(AND(AD710="Probabilidad",AD711="Probabilidad"),(AJ710-(+AJ710*AI711)),IF(AND(AD710="Impacto",AD711="Probabilidad"),(AJ709-(+AJ709*AI711)),IF(AD711="Impacto",AJ710,""))),"")</f>
        <v/>
      </c>
      <c r="AK711" s="69" t="str">
        <f>IFERROR(IF(AND(AD710="Impacto",AD711="Impacto"),(AK710-(+AK710*AI711)),IF(AND(AD710="Probabilidad",AD711="Impacto"),(AK709-(+AK709*AI711)),IF(AD711="Probabilidad",AK710,""))),"")</f>
        <v/>
      </c>
      <c r="AL711" s="19"/>
      <c r="AM711" s="19"/>
      <c r="AN711" s="19"/>
      <c r="AO711" s="952"/>
      <c r="AP711" s="952"/>
      <c r="AQ711" s="968"/>
      <c r="AR711" s="952"/>
      <c r="AS711" s="952"/>
      <c r="AT711" s="968"/>
      <c r="AU711" s="968"/>
      <c r="AV711" s="968"/>
      <c r="AW711" s="803"/>
      <c r="AX711" s="1185"/>
      <c r="AY711" s="1185"/>
      <c r="AZ711" s="1185"/>
      <c r="BA711" s="1185"/>
      <c r="BB711" s="1240"/>
      <c r="BC711" s="852"/>
      <c r="BD711" s="852"/>
      <c r="BE711" s="1020"/>
      <c r="BF711" s="1020"/>
      <c r="BG711" s="1020"/>
      <c r="BH711" s="1020"/>
      <c r="BI711" s="1020"/>
      <c r="BJ711" s="852"/>
      <c r="BK711" s="852"/>
      <c r="BL711" s="1041"/>
    </row>
    <row r="712" spans="1:64" ht="15.75" thickBot="1" x14ac:dyDescent="0.3">
      <c r="A712" s="1056"/>
      <c r="B712" s="1168"/>
      <c r="C712" s="1062"/>
      <c r="D712" s="1014"/>
      <c r="E712" s="947"/>
      <c r="F712" s="1017"/>
      <c r="G712" s="960"/>
      <c r="H712" s="847"/>
      <c r="I712" s="1045"/>
      <c r="J712" s="984"/>
      <c r="K712" s="1003"/>
      <c r="L712" s="960"/>
      <c r="M712" s="960"/>
      <c r="N712" s="806"/>
      <c r="O712" s="972"/>
      <c r="P712" s="847"/>
      <c r="Q712" s="956"/>
      <c r="R712" s="847"/>
      <c r="S712" s="956"/>
      <c r="T712" s="847"/>
      <c r="U712" s="956"/>
      <c r="V712" s="959"/>
      <c r="W712" s="956"/>
      <c r="X712" s="956"/>
      <c r="Y712" s="969"/>
      <c r="Z712" s="60">
        <v>6</v>
      </c>
      <c r="AA712" s="385"/>
      <c r="AB712" s="388"/>
      <c r="AC712" s="387"/>
      <c r="AD712" s="391" t="str">
        <f t="shared" si="68"/>
        <v/>
      </c>
      <c r="AE712" s="388"/>
      <c r="AF712" s="303" t="str">
        <f t="shared" si="69"/>
        <v/>
      </c>
      <c r="AG712" s="388"/>
      <c r="AH712" s="303" t="str">
        <f t="shared" si="70"/>
        <v/>
      </c>
      <c r="AI712" s="61" t="str">
        <f t="shared" si="71"/>
        <v/>
      </c>
      <c r="AJ712" s="63" t="str">
        <f>IFERROR(IF(AND(AD711="Probabilidad",AD712="Probabilidad"),(AJ711-(+AJ711*AI712)),IF(AND(AD711="Impacto",AD712="Probabilidad"),(AJ710-(+AJ710*AI712)),IF(AD712="Impacto",AJ711,""))),"")</f>
        <v/>
      </c>
      <c r="AK712" s="63" t="str">
        <f>IFERROR(IF(AND(AD711="Impacto",AD712="Impacto"),(AK711-(+AK711*AI712)),IF(AND(AD711="Probabilidad",AD712="Impacto"),(AK710-(+AK710*AI712)),IF(AD712="Probabilidad",AK711,""))),"")</f>
        <v/>
      </c>
      <c r="AL712" s="20"/>
      <c r="AM712" s="20"/>
      <c r="AN712" s="20"/>
      <c r="AO712" s="953"/>
      <c r="AP712" s="953"/>
      <c r="AQ712" s="969"/>
      <c r="AR712" s="953"/>
      <c r="AS712" s="953"/>
      <c r="AT712" s="969"/>
      <c r="AU712" s="969"/>
      <c r="AV712" s="969"/>
      <c r="AW712" s="847"/>
      <c r="AX712" s="1186"/>
      <c r="AY712" s="1186"/>
      <c r="AZ712" s="1186"/>
      <c r="BA712" s="1186"/>
      <c r="BB712" s="1241"/>
      <c r="BC712" s="960"/>
      <c r="BD712" s="960"/>
      <c r="BE712" s="1021"/>
      <c r="BF712" s="1021"/>
      <c r="BG712" s="1021"/>
      <c r="BH712" s="1021"/>
      <c r="BI712" s="1021"/>
      <c r="BJ712" s="960"/>
      <c r="BK712" s="960"/>
      <c r="BL712" s="1042"/>
    </row>
    <row r="713" spans="1:64" ht="105.75" thickBot="1" x14ac:dyDescent="0.3">
      <c r="A713" s="1056"/>
      <c r="B713" s="1168"/>
      <c r="C713" s="1062"/>
      <c r="D713" s="1012" t="s">
        <v>840</v>
      </c>
      <c r="E713" s="945" t="s">
        <v>130</v>
      </c>
      <c r="F713" s="1015">
        <v>14</v>
      </c>
      <c r="G713" s="851" t="s">
        <v>1354</v>
      </c>
      <c r="H713" s="802" t="s">
        <v>99</v>
      </c>
      <c r="I713" s="1043" t="s">
        <v>1372</v>
      </c>
      <c r="J713" s="982" t="s">
        <v>16</v>
      </c>
      <c r="K713" s="1001" t="str">
        <f>CONCATENATE(" *",[31]Árbol_G!C861," *",[31]Árbol_G!E861," *",[31]Árbol_G!G861)</f>
        <v xml:space="preserve"> * * *</v>
      </c>
      <c r="L713" s="851" t="s">
        <v>1357</v>
      </c>
      <c r="M713" s="851" t="s">
        <v>1358</v>
      </c>
      <c r="N713" s="804"/>
      <c r="O713" s="970"/>
      <c r="P713" s="802" t="s">
        <v>72</v>
      </c>
      <c r="Q713" s="954">
        <f>IF(P713="Muy Alta",100%,IF(P713="Alta",80%,IF(P713="Media",60%,IF(P713="Baja",40%,IF(P713="Muy Baja",20%,"")))))</f>
        <v>0.8</v>
      </c>
      <c r="R713" s="802"/>
      <c r="S713" s="954" t="str">
        <f>IF(R713="Catastrófico",100%,IF(R713="Mayor",80%,IF(R713="Moderado",60%,IF(R713="Menor",40%,IF(R713="Leve",20%,"")))))</f>
        <v/>
      </c>
      <c r="T713" s="802" t="s">
        <v>74</v>
      </c>
      <c r="U713" s="954">
        <f>IF(T713="Catastrófico",100%,IF(T713="Mayor",80%,IF(T713="Moderado",60%,IF(T713="Menor",40%,IF(T713="Leve",20%,"")))))</f>
        <v>0.2</v>
      </c>
      <c r="V713" s="957" t="str">
        <f>IF(W713=100%,"Catastrófico",IF(W713=80%,"Mayor",IF(W713=60%,"Moderado",IF(W713=40%,"Menor",IF(W713=20%,"Leve","")))))</f>
        <v>Leve</v>
      </c>
      <c r="W713" s="954">
        <f>IF(AND(S713="",U713=""),"",MAX(S713,U713))</f>
        <v>0.2</v>
      </c>
      <c r="X713" s="954" t="str">
        <f>CONCATENATE(P713,V713)</f>
        <v>AltaLeve</v>
      </c>
      <c r="Y713" s="967" t="str">
        <f>IF(X713="Muy AltaLeve","Alto",IF(X713="Muy AltaMenor","Alto",IF(X713="Muy AltaModerado","Alto",IF(X713="Muy AltaMayor","Alto",IF(X713="Muy AltaCatastrófico","Extremo",IF(X713="AltaLeve","Moderado",IF(X713="AltaMenor","Moderado",IF(X713="AltaModerado","Alto",IF(X713="AltaMayor","Alto",IF(X713="AltaCatastrófico","Extremo",IF(X713="MediaLeve","Moderado",IF(X713="MediaMenor","Moderado",IF(X713="MediaModerado","Moderado",IF(X713="MediaMayor","Alto",IF(X713="MediaCatastrófico","Extremo",IF(X713="BajaLeve","Bajo",IF(X713="BajaMenor","Moderado",IF(X713="BajaModerado","Moderado",IF(X713="BajaMayor","Alto",IF(X713="BajaCatastrófico","Extremo",IF(X713="Muy BajaLeve","Bajo",IF(X713="Muy BajaMenor","Bajo",IF(X713="Muy BajaModerado","Moderado",IF(X713="Muy BajaMayor","Alto",IF(X713="Muy BajaCatastrófico","Extremo","")))))))))))))))))))))))))</f>
        <v>Moderado</v>
      </c>
      <c r="Z713" s="58">
        <v>1</v>
      </c>
      <c r="AA713" s="385" t="s">
        <v>915</v>
      </c>
      <c r="AB713" s="381" t="s">
        <v>165</v>
      </c>
      <c r="AC713" s="385" t="s">
        <v>851</v>
      </c>
      <c r="AD713" s="382" t="str">
        <f t="shared" si="68"/>
        <v>Probabilidad</v>
      </c>
      <c r="AE713" s="381" t="s">
        <v>907</v>
      </c>
      <c r="AF713" s="301">
        <f t="shared" si="69"/>
        <v>0.15</v>
      </c>
      <c r="AG713" s="381" t="s">
        <v>903</v>
      </c>
      <c r="AH713" s="301">
        <f t="shared" si="70"/>
        <v>0.15</v>
      </c>
      <c r="AI713" s="300">
        <f t="shared" si="71"/>
        <v>0.3</v>
      </c>
      <c r="AJ713" s="59">
        <f>IFERROR(IF(AD713="Probabilidad",(Q713-(+Q713*AI713)),IF(AD713="Impacto",Q713,"")),"")</f>
        <v>0.56000000000000005</v>
      </c>
      <c r="AK713" s="59">
        <f>IFERROR(IF(AD713="Impacto",(W713-(+W713*AI713)),IF(AD713="Probabilidad",W713,"")),"")</f>
        <v>0.2</v>
      </c>
      <c r="AL713" s="10" t="s">
        <v>66</v>
      </c>
      <c r="AM713" s="10" t="s">
        <v>67</v>
      </c>
      <c r="AN713" s="10" t="s">
        <v>80</v>
      </c>
      <c r="AO713" s="951">
        <f>Q713</f>
        <v>0.8</v>
      </c>
      <c r="AP713" s="951">
        <f>IF(AJ713="","",MIN(AJ713:AJ718))</f>
        <v>0.16800000000000001</v>
      </c>
      <c r="AQ713" s="967" t="str">
        <f>IFERROR(IF(AP713="","",IF(AP713&lt;=0.2,"Muy Baja",IF(AP713&lt;=0.4,"Baja",IF(AP713&lt;=0.6,"Media",IF(AP713&lt;=0.8,"Alta","Muy Alta"))))),"")</f>
        <v>Muy Baja</v>
      </c>
      <c r="AR713" s="951">
        <f>W713</f>
        <v>0.2</v>
      </c>
      <c r="AS713" s="951">
        <f>IF(AK713="","",MIN(AK713:AK718))</f>
        <v>0.13</v>
      </c>
      <c r="AT713" s="967" t="str">
        <f>IFERROR(IF(AS713="","",IF(AS713&lt;=0.2,"Leve",IF(AS713&lt;=0.4,"Menor",IF(AS713&lt;=0.6,"Moderado",IF(AS713&lt;=0.8,"Mayor","Catastrófico"))))),"")</f>
        <v>Leve</v>
      </c>
      <c r="AU713" s="967" t="str">
        <f>Y713</f>
        <v>Moderado</v>
      </c>
      <c r="AV713" s="967" t="str">
        <f>IFERROR(IF(OR(AND(AQ713="Muy Baja",AT713="Leve"),AND(AQ713="Muy Baja",AT713="Menor"),AND(AQ713="Baja",AT713="Leve")),"Bajo",IF(OR(AND(AQ713="Muy baja",AT713="Moderado"),AND(AQ713="Baja",AT713="Menor"),AND(AQ713="Baja",AT713="Moderado"),AND(AQ713="Media",AT713="Leve"),AND(AQ713="Media",AT713="Menor"),AND(AQ713="Media",AT713="Moderado"),AND(AQ713="Alta",AT713="Leve"),AND(AQ713="Alta",AT713="Menor")),"Moderado",IF(OR(AND(AQ713="Muy Baja",AT713="Mayor"),AND(AQ713="Baja",AT713="Mayor"),AND(AQ713="Media",AT713="Mayor"),AND(AQ713="Alta",AT713="Moderado"),AND(AQ713="Alta",AT713="Mayor"),AND(AQ713="Muy Alta",AT713="Leve"),AND(AQ713="Muy Alta",AT713="Menor"),AND(AQ713="Muy Alta",AT713="Moderado"),AND(AQ713="Muy Alta",AT713="Mayor")),"Alto",IF(OR(AND(AQ713="Muy Baja",AT713="Catastrófico"),AND(AQ713="Baja",AT713="Catastrófico"),AND(AQ713="Media",AT713="Catastrófico"),AND(AQ713="Alta",AT713="Catastrófico"),AND(AQ713="Muy Alta",AT713="Catastrófico")),"Extremo","")))),"")</f>
        <v>Bajo</v>
      </c>
      <c r="AW713" s="802" t="s">
        <v>82</v>
      </c>
      <c r="AX713" s="1202"/>
      <c r="AY713" s="1202"/>
      <c r="AZ713" s="1202"/>
      <c r="BA713" s="1202"/>
      <c r="BB713" s="1239"/>
      <c r="BC713" s="851"/>
      <c r="BD713" s="851"/>
      <c r="BE713" s="1019"/>
      <c r="BF713" s="1019"/>
      <c r="BG713" s="1019"/>
      <c r="BH713" s="1019"/>
      <c r="BI713" s="1019"/>
      <c r="BJ713" s="851"/>
      <c r="BK713" s="851"/>
      <c r="BL713" s="1048"/>
    </row>
    <row r="714" spans="1:64" ht="75.75" thickBot="1" x14ac:dyDescent="0.3">
      <c r="A714" s="1056"/>
      <c r="B714" s="1168"/>
      <c r="C714" s="1062"/>
      <c r="D714" s="1013"/>
      <c r="E714" s="946"/>
      <c r="F714" s="1016"/>
      <c r="G714" s="852"/>
      <c r="H714" s="803"/>
      <c r="I714" s="1044"/>
      <c r="J714" s="983"/>
      <c r="K714" s="1002"/>
      <c r="L714" s="852"/>
      <c r="M714" s="852"/>
      <c r="N714" s="805"/>
      <c r="O714" s="971"/>
      <c r="P714" s="803"/>
      <c r="Q714" s="955"/>
      <c r="R714" s="803"/>
      <c r="S714" s="955"/>
      <c r="T714" s="803"/>
      <c r="U714" s="955"/>
      <c r="V714" s="958"/>
      <c r="W714" s="955"/>
      <c r="X714" s="955"/>
      <c r="Y714" s="968"/>
      <c r="Z714" s="68">
        <v>2</v>
      </c>
      <c r="AA714" s="380" t="s">
        <v>958</v>
      </c>
      <c r="AB714" s="383" t="s">
        <v>165</v>
      </c>
      <c r="AC714" s="380" t="s">
        <v>959</v>
      </c>
      <c r="AD714" s="384" t="str">
        <f t="shared" si="68"/>
        <v>Probabilidad</v>
      </c>
      <c r="AE714" s="383" t="s">
        <v>902</v>
      </c>
      <c r="AF714" s="302">
        <f t="shared" si="69"/>
        <v>0.25</v>
      </c>
      <c r="AG714" s="383" t="s">
        <v>65</v>
      </c>
      <c r="AH714" s="302">
        <f t="shared" si="70"/>
        <v>0.25</v>
      </c>
      <c r="AI714" s="315">
        <f t="shared" si="71"/>
        <v>0.5</v>
      </c>
      <c r="AJ714" s="69">
        <f>IFERROR(IF(AND(AD713="Probabilidad",AD714="Probabilidad"),(AJ713-(+AJ713*AI714)),IF(AD714="Probabilidad",(Q713-(+Q713*AI714)),IF(AD714="Impacto",AJ713,""))),"")</f>
        <v>0.28000000000000003</v>
      </c>
      <c r="AK714" s="69">
        <f>IFERROR(IF(AND(AD713="Impacto",AD714="Impacto"),(AK713-(+AK713*AI714)),IF(AD714="Impacto",(W713-(W713*AI714)),IF(AD714="Probabilidad",AK713,""))),"")</f>
        <v>0.2</v>
      </c>
      <c r="AL714" s="10" t="s">
        <v>66</v>
      </c>
      <c r="AM714" s="10" t="s">
        <v>67</v>
      </c>
      <c r="AN714" s="10" t="s">
        <v>80</v>
      </c>
      <c r="AO714" s="952"/>
      <c r="AP714" s="952"/>
      <c r="AQ714" s="968"/>
      <c r="AR714" s="952"/>
      <c r="AS714" s="952"/>
      <c r="AT714" s="968"/>
      <c r="AU714" s="968"/>
      <c r="AV714" s="968"/>
      <c r="AW714" s="803"/>
      <c r="AX714" s="1185"/>
      <c r="AY714" s="1185"/>
      <c r="AZ714" s="1185"/>
      <c r="BA714" s="1185"/>
      <c r="BB714" s="1240"/>
      <c r="BC714" s="852"/>
      <c r="BD714" s="852"/>
      <c r="BE714" s="1020"/>
      <c r="BF714" s="1020"/>
      <c r="BG714" s="1020"/>
      <c r="BH714" s="1020"/>
      <c r="BI714" s="1020"/>
      <c r="BJ714" s="852"/>
      <c r="BK714" s="852"/>
      <c r="BL714" s="1041"/>
    </row>
    <row r="715" spans="1:64" ht="75.75" thickBot="1" x14ac:dyDescent="0.3">
      <c r="A715" s="1056"/>
      <c r="B715" s="1168"/>
      <c r="C715" s="1062"/>
      <c r="D715" s="1013"/>
      <c r="E715" s="946"/>
      <c r="F715" s="1016"/>
      <c r="G715" s="852"/>
      <c r="H715" s="803"/>
      <c r="I715" s="1044"/>
      <c r="J715" s="983"/>
      <c r="K715" s="1002"/>
      <c r="L715" s="852"/>
      <c r="M715" s="852"/>
      <c r="N715" s="805"/>
      <c r="O715" s="971"/>
      <c r="P715" s="803"/>
      <c r="Q715" s="955"/>
      <c r="R715" s="803"/>
      <c r="S715" s="955"/>
      <c r="T715" s="803"/>
      <c r="U715" s="955"/>
      <c r="V715" s="958"/>
      <c r="W715" s="955"/>
      <c r="X715" s="955"/>
      <c r="Y715" s="968"/>
      <c r="Z715" s="68">
        <v>3</v>
      </c>
      <c r="AA715" s="380" t="s">
        <v>958</v>
      </c>
      <c r="AB715" s="383" t="s">
        <v>165</v>
      </c>
      <c r="AC715" s="380" t="s">
        <v>959</v>
      </c>
      <c r="AD715" s="384" t="str">
        <f t="shared" si="68"/>
        <v>Probabilidad</v>
      </c>
      <c r="AE715" s="383" t="s">
        <v>907</v>
      </c>
      <c r="AF715" s="302">
        <f t="shared" si="69"/>
        <v>0.15</v>
      </c>
      <c r="AG715" s="383" t="s">
        <v>65</v>
      </c>
      <c r="AH715" s="302">
        <f t="shared" si="70"/>
        <v>0.25</v>
      </c>
      <c r="AI715" s="315">
        <f t="shared" si="71"/>
        <v>0.4</v>
      </c>
      <c r="AJ715" s="69">
        <f>IFERROR(IF(AND(AD714="Probabilidad",AD715="Probabilidad"),(AJ714-(+AJ714*AI715)),IF(AND(AD714="Impacto",AD715="Probabilidad"),(AJ713-(+AJ713*AI715)),IF(AD715="Impacto",AJ714,""))),"")</f>
        <v>0.16800000000000001</v>
      </c>
      <c r="AK715" s="69">
        <f>IFERROR(IF(AND(AD714="Impacto",AD715="Impacto"),(AK714-(+AK714*AI715)),IF(AND(AD714="Probabilidad",AD715="Impacto"),(AK713-(+AK713*AI715)),IF(AD715="Probabilidad",AK714,""))),"")</f>
        <v>0.2</v>
      </c>
      <c r="AL715" s="10" t="s">
        <v>66</v>
      </c>
      <c r="AM715" s="10" t="s">
        <v>67</v>
      </c>
      <c r="AN715" s="10" t="s">
        <v>80</v>
      </c>
      <c r="AO715" s="952"/>
      <c r="AP715" s="952"/>
      <c r="AQ715" s="968"/>
      <c r="AR715" s="952"/>
      <c r="AS715" s="952"/>
      <c r="AT715" s="968"/>
      <c r="AU715" s="968"/>
      <c r="AV715" s="968"/>
      <c r="AW715" s="803"/>
      <c r="AX715" s="1185"/>
      <c r="AY715" s="1185"/>
      <c r="AZ715" s="1185"/>
      <c r="BA715" s="1185"/>
      <c r="BB715" s="1240"/>
      <c r="BC715" s="852"/>
      <c r="BD715" s="852"/>
      <c r="BE715" s="1020"/>
      <c r="BF715" s="1020"/>
      <c r="BG715" s="1020"/>
      <c r="BH715" s="1020"/>
      <c r="BI715" s="1020"/>
      <c r="BJ715" s="852"/>
      <c r="BK715" s="852"/>
      <c r="BL715" s="1041"/>
    </row>
    <row r="716" spans="1:64" ht="75" x14ac:dyDescent="0.25">
      <c r="A716" s="1056"/>
      <c r="B716" s="1168"/>
      <c r="C716" s="1062"/>
      <c r="D716" s="1013"/>
      <c r="E716" s="946"/>
      <c r="F716" s="1016"/>
      <c r="G716" s="852"/>
      <c r="H716" s="803"/>
      <c r="I716" s="1044"/>
      <c r="J716" s="983"/>
      <c r="K716" s="1002"/>
      <c r="L716" s="852"/>
      <c r="M716" s="852"/>
      <c r="N716" s="805"/>
      <c r="O716" s="971"/>
      <c r="P716" s="803"/>
      <c r="Q716" s="955"/>
      <c r="R716" s="803"/>
      <c r="S716" s="955"/>
      <c r="T716" s="803"/>
      <c r="U716" s="955"/>
      <c r="V716" s="958"/>
      <c r="W716" s="955"/>
      <c r="X716" s="955"/>
      <c r="Y716" s="968"/>
      <c r="Z716" s="68">
        <v>4</v>
      </c>
      <c r="AA716" s="380" t="s">
        <v>958</v>
      </c>
      <c r="AB716" s="383" t="s">
        <v>165</v>
      </c>
      <c r="AC716" s="380" t="s">
        <v>959</v>
      </c>
      <c r="AD716" s="384" t="str">
        <f t="shared" si="68"/>
        <v>Impacto</v>
      </c>
      <c r="AE716" s="383" t="s">
        <v>908</v>
      </c>
      <c r="AF716" s="302">
        <f t="shared" si="69"/>
        <v>0.1</v>
      </c>
      <c r="AG716" s="383" t="s">
        <v>65</v>
      </c>
      <c r="AH716" s="302">
        <f t="shared" si="70"/>
        <v>0.25</v>
      </c>
      <c r="AI716" s="315">
        <f t="shared" si="71"/>
        <v>0.35</v>
      </c>
      <c r="AJ716" s="69">
        <f>IFERROR(IF(AND(AD715="Probabilidad",AD716="Probabilidad"),(AJ715-(+AJ715*AI716)),IF(AND(AD715="Impacto",AD716="Probabilidad"),(AJ714-(+AJ714*AI716)),IF(AD716="Impacto",AJ715,""))),"")</f>
        <v>0.16800000000000001</v>
      </c>
      <c r="AK716" s="69">
        <f>IFERROR(IF(AND(AD715="Impacto",AD716="Impacto"),(AK715-(+AK715*AI716)),IF(AND(AD715="Probabilidad",AD716="Impacto"),(AK714-(+AK714*AI716)),IF(AD716="Probabilidad",AK715,""))),"")</f>
        <v>0.13</v>
      </c>
      <c r="AL716" s="10" t="s">
        <v>66</v>
      </c>
      <c r="AM716" s="10" t="s">
        <v>67</v>
      </c>
      <c r="AN716" s="10" t="s">
        <v>80</v>
      </c>
      <c r="AO716" s="952"/>
      <c r="AP716" s="952"/>
      <c r="AQ716" s="968"/>
      <c r="AR716" s="952"/>
      <c r="AS716" s="952"/>
      <c r="AT716" s="968"/>
      <c r="AU716" s="968"/>
      <c r="AV716" s="968"/>
      <c r="AW716" s="803"/>
      <c r="AX716" s="1185"/>
      <c r="AY716" s="1185"/>
      <c r="AZ716" s="1185"/>
      <c r="BA716" s="1185"/>
      <c r="BB716" s="1240"/>
      <c r="BC716" s="852"/>
      <c r="BD716" s="852"/>
      <c r="BE716" s="1020"/>
      <c r="BF716" s="1020"/>
      <c r="BG716" s="1020"/>
      <c r="BH716" s="1020"/>
      <c r="BI716" s="1020"/>
      <c r="BJ716" s="852"/>
      <c r="BK716" s="852"/>
      <c r="BL716" s="1041"/>
    </row>
    <row r="717" spans="1:64" x14ac:dyDescent="0.25">
      <c r="A717" s="1056"/>
      <c r="B717" s="1168"/>
      <c r="C717" s="1062"/>
      <c r="D717" s="1013"/>
      <c r="E717" s="946"/>
      <c r="F717" s="1016"/>
      <c r="G717" s="852"/>
      <c r="H717" s="803"/>
      <c r="I717" s="1044"/>
      <c r="J717" s="983"/>
      <c r="K717" s="1002"/>
      <c r="L717" s="852"/>
      <c r="M717" s="852"/>
      <c r="N717" s="805"/>
      <c r="O717" s="971"/>
      <c r="P717" s="803"/>
      <c r="Q717" s="955"/>
      <c r="R717" s="803"/>
      <c r="S717" s="955"/>
      <c r="T717" s="803"/>
      <c r="U717" s="955"/>
      <c r="V717" s="958"/>
      <c r="W717" s="955"/>
      <c r="X717" s="955"/>
      <c r="Y717" s="968"/>
      <c r="Z717" s="68">
        <v>5</v>
      </c>
      <c r="AA717" s="385"/>
      <c r="AB717" s="383"/>
      <c r="AC717" s="385"/>
      <c r="AD717" s="384" t="str">
        <f t="shared" si="68"/>
        <v/>
      </c>
      <c r="AE717" s="383"/>
      <c r="AF717" s="302" t="str">
        <f t="shared" si="69"/>
        <v/>
      </c>
      <c r="AG717" s="383"/>
      <c r="AH717" s="302" t="str">
        <f t="shared" si="70"/>
        <v/>
      </c>
      <c r="AI717" s="315" t="str">
        <f t="shared" si="71"/>
        <v/>
      </c>
      <c r="AJ717" s="69" t="str">
        <f>IFERROR(IF(AND(AD716="Probabilidad",AD717="Probabilidad"),(AJ716-(+AJ716*AI717)),IF(AND(AD716="Impacto",AD717="Probabilidad"),(AJ715-(+AJ715*AI717)),IF(AD717="Impacto",AJ716,""))),"")</f>
        <v/>
      </c>
      <c r="AK717" s="69" t="str">
        <f>IFERROR(IF(AND(AD716="Impacto",AD717="Impacto"),(AK716-(+AK716*AI717)),IF(AND(AD716="Probabilidad",AD717="Impacto"),(AK715-(+AK715*AI717)),IF(AD717="Probabilidad",AK716,""))),"")</f>
        <v/>
      </c>
      <c r="AL717" s="19"/>
      <c r="AM717" s="19"/>
      <c r="AN717" s="19"/>
      <c r="AO717" s="952"/>
      <c r="AP717" s="952"/>
      <c r="AQ717" s="968"/>
      <c r="AR717" s="952"/>
      <c r="AS717" s="952"/>
      <c r="AT717" s="968"/>
      <c r="AU717" s="968"/>
      <c r="AV717" s="968"/>
      <c r="AW717" s="803"/>
      <c r="AX717" s="1185"/>
      <c r="AY717" s="1185"/>
      <c r="AZ717" s="1185"/>
      <c r="BA717" s="1185"/>
      <c r="BB717" s="1240"/>
      <c r="BC717" s="852"/>
      <c r="BD717" s="852"/>
      <c r="BE717" s="1020"/>
      <c r="BF717" s="1020"/>
      <c r="BG717" s="1020"/>
      <c r="BH717" s="1020"/>
      <c r="BI717" s="1020"/>
      <c r="BJ717" s="852"/>
      <c r="BK717" s="852"/>
      <c r="BL717" s="1041"/>
    </row>
    <row r="718" spans="1:64" ht="15.75" thickBot="1" x14ac:dyDescent="0.3">
      <c r="A718" s="1177"/>
      <c r="B718" s="943"/>
      <c r="C718" s="1178"/>
      <c r="D718" s="1014"/>
      <c r="E718" s="947"/>
      <c r="F718" s="1017"/>
      <c r="G718" s="960"/>
      <c r="H718" s="847"/>
      <c r="I718" s="1045"/>
      <c r="J718" s="984"/>
      <c r="K718" s="1003"/>
      <c r="L718" s="960"/>
      <c r="M718" s="960"/>
      <c r="N718" s="806"/>
      <c r="O718" s="972"/>
      <c r="P718" s="847"/>
      <c r="Q718" s="956"/>
      <c r="R718" s="847"/>
      <c r="S718" s="956"/>
      <c r="T718" s="847"/>
      <c r="U718" s="956"/>
      <c r="V718" s="959"/>
      <c r="W718" s="956"/>
      <c r="X718" s="956"/>
      <c r="Y718" s="969"/>
      <c r="Z718" s="60">
        <v>6</v>
      </c>
      <c r="AA718" s="387"/>
      <c r="AB718" s="388"/>
      <c r="AC718" s="387"/>
      <c r="AD718" s="391" t="str">
        <f t="shared" si="68"/>
        <v/>
      </c>
      <c r="AE718" s="388"/>
      <c r="AF718" s="303" t="str">
        <f t="shared" si="69"/>
        <v/>
      </c>
      <c r="AG718" s="388"/>
      <c r="AH718" s="303" t="str">
        <f t="shared" si="70"/>
        <v/>
      </c>
      <c r="AI718" s="61" t="str">
        <f t="shared" si="71"/>
        <v/>
      </c>
      <c r="AJ718" s="63" t="str">
        <f>IFERROR(IF(AND(AD717="Probabilidad",AD718="Probabilidad"),(AJ717-(+AJ717*AI718)),IF(AND(AD717="Impacto",AD718="Probabilidad"),(AJ716-(+AJ716*AI718)),IF(AD718="Impacto",AJ717,""))),"")</f>
        <v/>
      </c>
      <c r="AK718" s="63" t="str">
        <f>IFERROR(IF(AND(AD717="Impacto",AD718="Impacto"),(AK717-(+AK717*AI718)),IF(AND(AD717="Probabilidad",AD718="Impacto"),(AK716-(+AK716*AI718)),IF(AD718="Probabilidad",AK717,""))),"")</f>
        <v/>
      </c>
      <c r="AL718" s="20"/>
      <c r="AM718" s="20"/>
      <c r="AN718" s="20"/>
      <c r="AO718" s="953"/>
      <c r="AP718" s="953"/>
      <c r="AQ718" s="969"/>
      <c r="AR718" s="953"/>
      <c r="AS718" s="953"/>
      <c r="AT718" s="969"/>
      <c r="AU718" s="969"/>
      <c r="AV718" s="969"/>
      <c r="AW718" s="847"/>
      <c r="AX718" s="1186"/>
      <c r="AY718" s="1186"/>
      <c r="AZ718" s="1186"/>
      <c r="BA718" s="1186"/>
      <c r="BB718" s="1241"/>
      <c r="BC718" s="960"/>
      <c r="BD718" s="960"/>
      <c r="BE718" s="1021"/>
      <c r="BF718" s="1021"/>
      <c r="BG718" s="1021"/>
      <c r="BH718" s="1021"/>
      <c r="BI718" s="1021"/>
      <c r="BJ718" s="960"/>
      <c r="BK718" s="960"/>
      <c r="BL718" s="1042"/>
    </row>
    <row r="719" spans="1:64" ht="102.75" customHeight="1" thickBot="1" x14ac:dyDescent="0.3">
      <c r="A719" s="1055" t="s">
        <v>159</v>
      </c>
      <c r="B719" s="1167" t="s">
        <v>92</v>
      </c>
      <c r="C719" s="1061" t="s">
        <v>735</v>
      </c>
      <c r="D719" s="1012" t="s">
        <v>840</v>
      </c>
      <c r="E719" s="945" t="s">
        <v>160</v>
      </c>
      <c r="F719" s="1015">
        <v>1</v>
      </c>
      <c r="G719" s="804" t="s">
        <v>1373</v>
      </c>
      <c r="H719" s="802" t="s">
        <v>98</v>
      </c>
      <c r="I719" s="1018" t="s">
        <v>1400</v>
      </c>
      <c r="J719" s="982" t="s">
        <v>16</v>
      </c>
      <c r="K719" s="985" t="str">
        <f>CONCATENATE(" *",[32]Árbol_G!C723," *",[32]Árbol_G!E723," *",[32]Árbol_G!G723)</f>
        <v xml:space="preserve"> * * *</v>
      </c>
      <c r="L719" s="851" t="s">
        <v>1374</v>
      </c>
      <c r="M719" s="851" t="s">
        <v>1375</v>
      </c>
      <c r="N719" s="804"/>
      <c r="O719" s="970"/>
      <c r="P719" s="802" t="s">
        <v>71</v>
      </c>
      <c r="Q719" s="954">
        <f>IF(P719="Muy Alta",100%,IF(P719="Alta",80%,IF(P719="Media",60%,IF(P719="Baja",40%,IF(P719="Muy Baja",20%,"")))))</f>
        <v>0.4</v>
      </c>
      <c r="R719" s="802"/>
      <c r="S719" s="954" t="str">
        <f>IF(R719="Catastrófico",100%,IF(R719="Mayor",80%,IF(R719="Moderado",60%,IF(R719="Menor",40%,IF(R719="Leve",20%,"")))))</f>
        <v/>
      </c>
      <c r="T719" s="802" t="s">
        <v>10</v>
      </c>
      <c r="U719" s="954">
        <f>IF(T719="Catastrófico",100%,IF(T719="Mayor",80%,IF(T719="Moderado",60%,IF(T719="Menor",40%,IF(T719="Leve",20%,"")))))</f>
        <v>0.6</v>
      </c>
      <c r="V719" s="957" t="str">
        <f>IF(W719=100%,"Catastrófico",IF(W719=80%,"Mayor",IF(W719=60%,"Moderado",IF(W719=40%,"Menor",IF(W719=20%,"Leve","")))))</f>
        <v>Moderado</v>
      </c>
      <c r="W719" s="954">
        <f>IF(AND(S719="",U719=""),"",MAX(S719,U719))</f>
        <v>0.6</v>
      </c>
      <c r="X719" s="954" t="str">
        <f>CONCATENATE(P719,V719)</f>
        <v>BajaModerado</v>
      </c>
      <c r="Y719" s="1001" t="str">
        <f>IF(X719="Muy AltaLeve","Alto",IF(X719="Muy AltaMenor","Alto",IF(X719="Muy AltaModerado","Alto",IF(X719="Muy AltaMayor","Alto",IF(X719="Muy AltaCatastrófico","Extremo",IF(X719="AltaLeve","Moderado",IF(X719="AltaMenor","Moderado",IF(X719="AltaModerado","Alto",IF(X719="AltaMayor","Alto",IF(X719="AltaCatastrófico","Extremo",IF(X719="MediaLeve","Moderado",IF(X719="MediaMenor","Moderado",IF(X719="MediaModerado","Moderado",IF(X719="MediaMayor","Alto",IF(X719="MediaCatastrófico","Extremo",IF(X719="BajaLeve","Bajo",IF(X719="BajaMenor","Moderado",IF(X719="BajaModerado","Moderado",IF(X719="BajaMayor","Alto",IF(X719="BajaCatastrófico","Extremo",IF(X719="Muy BajaLeve","Bajo",IF(X719="Muy BajaMenor","Bajo",IF(X719="Muy BajaModerado","Moderado",IF(X719="Muy BajaMayor","Alto",IF(X719="Muy BajaCatastrófico","Extremo","")))))))))))))))))))))))))</f>
        <v>Moderado</v>
      </c>
      <c r="Z719" s="83">
        <v>1</v>
      </c>
      <c r="AA719" s="298" t="s">
        <v>1376</v>
      </c>
      <c r="AB719" s="10" t="s">
        <v>170</v>
      </c>
      <c r="AC719" s="385" t="s">
        <v>1377</v>
      </c>
      <c r="AD719" s="382" t="str">
        <f>IF(OR(AE719="Preventivo",AE719="Detectivo"),"Probabilidad",IF(AE719="Correctivo","Impacto",""))</f>
        <v>Probabilidad</v>
      </c>
      <c r="AE719" s="381" t="s">
        <v>902</v>
      </c>
      <c r="AF719" s="301">
        <f>IF(AE719="","",IF(AE719="Preventivo",25%,IF(AE719="Detectivo",15%,IF(AE719="Correctivo",10%))))</f>
        <v>0.25</v>
      </c>
      <c r="AG719" s="381" t="s">
        <v>77</v>
      </c>
      <c r="AH719" s="301">
        <f>IF(AG719="Automático",25%,IF(AG719="Manual",15%,""))</f>
        <v>0.15</v>
      </c>
      <c r="AI719" s="300">
        <f>IF(OR(AF719="",AH719=""),"",AF719+AH719)</f>
        <v>0.4</v>
      </c>
      <c r="AJ719" s="59">
        <f>IFERROR(IF(AD719="Probabilidad",(Q719-(+Q719*AI719)),IF(AD719="Impacto",Q719,"")),"")</f>
        <v>0.24</v>
      </c>
      <c r="AK719" s="59">
        <f>IFERROR(IF(AD719="Impacto",(W719-(W719*AI719)),IF(AD719="Probabilidad",W719,"")),"")</f>
        <v>0.6</v>
      </c>
      <c r="AL719" s="10" t="s">
        <v>66</v>
      </c>
      <c r="AM719" s="10" t="s">
        <v>67</v>
      </c>
      <c r="AN719" s="10" t="s">
        <v>80</v>
      </c>
      <c r="AO719" s="951">
        <f>Q719</f>
        <v>0.4</v>
      </c>
      <c r="AP719" s="951">
        <f>IF(AJ719="","",MIN(AJ719:AJ724))</f>
        <v>0.10079999999999999</v>
      </c>
      <c r="AQ719" s="967" t="str">
        <f>IFERROR(IF(AP719="","",IF(AP719&lt;=0.2,"Muy Baja",IF(AP719&lt;=0.4,"Baja",IF(AP719&lt;=0.6,"Media",IF(AP719&lt;=0.8,"Alta","Muy Alta"))))),"")</f>
        <v>Muy Baja</v>
      </c>
      <c r="AR719" s="951">
        <f>W719</f>
        <v>0.6</v>
      </c>
      <c r="AS719" s="951">
        <f>IF(AK719="","",MIN(AK719:AK724))</f>
        <v>0.44999999999999996</v>
      </c>
      <c r="AT719" s="967" t="str">
        <f>IFERROR(IF(AS719="","",IF(AS719&lt;=0.2,"Leve",IF(AS719&lt;=0.4,"Menor",IF(AS719&lt;=0.6,"Moderado",IF(AS719&lt;=0.8,"Mayor","Catastrófico"))))),"")</f>
        <v>Moderado</v>
      </c>
      <c r="AU719" s="967" t="str">
        <f>Y719</f>
        <v>Moderado</v>
      </c>
      <c r="AV719" s="967" t="str">
        <f>IFERROR(IF(OR(AND(AQ719="Muy Baja",AT719="Leve"),AND(AQ719="Muy Baja",AT719="Menor"),AND(AQ719="Baja",AT719="Leve")),"Bajo",IF(OR(AND(AQ719="Muy baja",AT719="Moderado"),AND(AQ719="Baja",AT719="Menor"),AND(AQ719="Baja",AT719="Moderado"),AND(AQ719="Media",AT719="Leve"),AND(AQ719="Media",AT719="Menor"),AND(AQ719="Media",AT719="Moderado"),AND(AQ719="Alta",AT719="Leve"),AND(AQ719="Alta",AT719="Menor")),"Moderado",IF(OR(AND(AQ719="Muy Baja",AT719="Mayor"),AND(AQ719="Baja",AT719="Mayor"),AND(AQ719="Media",AT719="Mayor"),AND(AQ719="Alta",AT719="Moderado"),AND(AQ719="Alta",AT719="Mayor"),AND(AQ719="Muy Alta",AT719="Leve"),AND(AQ719="Muy Alta",AT719="Menor"),AND(AQ719="Muy Alta",AT719="Moderado"),AND(AQ719="Muy Alta",AT719="Mayor")),"Alto",IF(OR(AND(AQ719="Muy Baja",AT719="Catastrófico"),AND(AQ719="Baja",AT719="Catastrófico"),AND(AQ719="Media",AT719="Catastrófico"),AND(AQ719="Alta",AT719="Catastrófico"),AND(AQ719="Muy Alta",AT719="Catastrófico")),"Extremo","")))),"")</f>
        <v>Moderado</v>
      </c>
      <c r="AW719" s="802" t="s">
        <v>167</v>
      </c>
      <c r="AX719" s="804" t="s">
        <v>1749</v>
      </c>
      <c r="AY719" s="1064" t="s">
        <v>1378</v>
      </c>
      <c r="AZ719" s="1034" t="s">
        <v>1068</v>
      </c>
      <c r="BA719" s="1034" t="s">
        <v>1379</v>
      </c>
      <c r="BB719" s="1235">
        <v>45291</v>
      </c>
      <c r="BC719" s="855"/>
      <c r="BD719" s="855"/>
      <c r="BE719" s="855"/>
      <c r="BF719" s="855"/>
      <c r="BG719" s="1039"/>
      <c r="BH719" s="855"/>
      <c r="BI719" s="1038"/>
      <c r="BJ719" s="861"/>
      <c r="BK719" s="861"/>
      <c r="BL719" s="1025"/>
    </row>
    <row r="720" spans="1:64" ht="71.25" thickBot="1" x14ac:dyDescent="0.3">
      <c r="A720" s="1056"/>
      <c r="B720" s="1168"/>
      <c r="C720" s="1062"/>
      <c r="D720" s="1013"/>
      <c r="E720" s="946"/>
      <c r="F720" s="1016"/>
      <c r="G720" s="805"/>
      <c r="H720" s="803"/>
      <c r="I720" s="952"/>
      <c r="J720" s="983"/>
      <c r="K720" s="986"/>
      <c r="L720" s="852"/>
      <c r="M720" s="852"/>
      <c r="N720" s="805"/>
      <c r="O720" s="971"/>
      <c r="P720" s="803"/>
      <c r="Q720" s="955"/>
      <c r="R720" s="803"/>
      <c r="S720" s="955"/>
      <c r="T720" s="803"/>
      <c r="U720" s="955"/>
      <c r="V720" s="958"/>
      <c r="W720" s="955"/>
      <c r="X720" s="955"/>
      <c r="Y720" s="1002"/>
      <c r="Z720" s="84">
        <v>2</v>
      </c>
      <c r="AA720" s="298" t="s">
        <v>1380</v>
      </c>
      <c r="AB720" s="10" t="s">
        <v>170</v>
      </c>
      <c r="AC720" s="385" t="s">
        <v>1377</v>
      </c>
      <c r="AD720" s="384" t="str">
        <f t="shared" ref="AD720:AD754" si="72">IF(OR(AE720="Preventivo",AE720="Detectivo"),"Probabilidad",IF(AE720="Correctivo","Impacto",""))</f>
        <v>Impacto</v>
      </c>
      <c r="AE720" s="383" t="s">
        <v>908</v>
      </c>
      <c r="AF720" s="302">
        <f t="shared" ref="AF720:AF754" si="73">IF(AE720="","",IF(AE720="Preventivo",25%,IF(AE720="Detectivo",15%,IF(AE720="Correctivo",10%))))</f>
        <v>0.1</v>
      </c>
      <c r="AG720" s="381" t="s">
        <v>77</v>
      </c>
      <c r="AH720" s="302">
        <f t="shared" ref="AH720:AH754" si="74">IF(AG720="Automático",25%,IF(AG720="Manual",15%,""))</f>
        <v>0.15</v>
      </c>
      <c r="AI720" s="315">
        <f t="shared" ref="AI720:AI754" si="75">IF(OR(AF720="",AH720=""),"",AF720+AH720)</f>
        <v>0.25</v>
      </c>
      <c r="AJ720" s="69">
        <f>IFERROR(IF(AND(AD719="Probabilidad",AD720="Probabilidad"),(AJ719-(+AJ719*AI720)),IF(AD720="Probabilidad",(Q719-(+Q719*AI720)),IF(AD720="Impacto",AJ719,""))),"")</f>
        <v>0.24</v>
      </c>
      <c r="AK720" s="69">
        <f>IFERROR(IF(AND(AD719="Impacto",AD720="Impacto"),(AK719-(+AK719*AI720)),IF(AD720="Impacto",(W719-(+W719*AI720)),IF(AD720="Probabilidad",AK719,""))),"")</f>
        <v>0.44999999999999996</v>
      </c>
      <c r="AL720" s="10" t="s">
        <v>66</v>
      </c>
      <c r="AM720" s="10" t="s">
        <v>67</v>
      </c>
      <c r="AN720" s="10" t="s">
        <v>80</v>
      </c>
      <c r="AO720" s="952"/>
      <c r="AP720" s="952"/>
      <c r="AQ720" s="968"/>
      <c r="AR720" s="952"/>
      <c r="AS720" s="952"/>
      <c r="AT720" s="968"/>
      <c r="AU720" s="968"/>
      <c r="AV720" s="968"/>
      <c r="AW720" s="803"/>
      <c r="AX720" s="805"/>
      <c r="AY720" s="1065"/>
      <c r="AZ720" s="1035"/>
      <c r="BA720" s="1035"/>
      <c r="BB720" s="1035"/>
      <c r="BC720" s="852"/>
      <c r="BD720" s="852"/>
      <c r="BE720" s="852"/>
      <c r="BF720" s="852"/>
      <c r="BG720" s="1020"/>
      <c r="BH720" s="852"/>
      <c r="BI720" s="971"/>
      <c r="BJ720" s="805"/>
      <c r="BK720" s="805"/>
      <c r="BL720" s="1026"/>
    </row>
    <row r="721" spans="1:64" ht="123.75" customHeight="1" thickBot="1" x14ac:dyDescent="0.3">
      <c r="A721" s="1056"/>
      <c r="B721" s="1168"/>
      <c r="C721" s="1062"/>
      <c r="D721" s="1013"/>
      <c r="E721" s="946"/>
      <c r="F721" s="1016"/>
      <c r="G721" s="805"/>
      <c r="H721" s="803"/>
      <c r="I721" s="952"/>
      <c r="J721" s="983"/>
      <c r="K721" s="986"/>
      <c r="L721" s="852"/>
      <c r="M721" s="852"/>
      <c r="N721" s="805"/>
      <c r="O721" s="971"/>
      <c r="P721" s="803"/>
      <c r="Q721" s="955"/>
      <c r="R721" s="803"/>
      <c r="S721" s="955"/>
      <c r="T721" s="803"/>
      <c r="U721" s="955"/>
      <c r="V721" s="958"/>
      <c r="W721" s="955"/>
      <c r="X721" s="955"/>
      <c r="Y721" s="1002"/>
      <c r="Z721" s="84">
        <v>3</v>
      </c>
      <c r="AA721" s="298" t="s">
        <v>1381</v>
      </c>
      <c r="AB721" s="10" t="s">
        <v>170</v>
      </c>
      <c r="AC721" s="385" t="s">
        <v>869</v>
      </c>
      <c r="AD721" s="384" t="str">
        <f t="shared" si="72"/>
        <v>Probabilidad</v>
      </c>
      <c r="AE721" s="383" t="s">
        <v>907</v>
      </c>
      <c r="AF721" s="302">
        <f t="shared" si="73"/>
        <v>0.15</v>
      </c>
      <c r="AG721" s="381" t="s">
        <v>77</v>
      </c>
      <c r="AH721" s="302">
        <f t="shared" si="74"/>
        <v>0.15</v>
      </c>
      <c r="AI721" s="315">
        <f t="shared" si="75"/>
        <v>0.3</v>
      </c>
      <c r="AJ721" s="69">
        <f>IFERROR(IF(AND(AD720="Probabilidad",AD721="Probabilidad"),(AJ720-(+AJ720*AI721)),IF(AND(AD720="Impacto",AD721="Probabilidad"),(AJ719-(+AJ719*AI721)),IF(AD721="Impacto",AJ720,""))),"")</f>
        <v>0.16799999999999998</v>
      </c>
      <c r="AK721" s="69">
        <f>IFERROR(IF(AND(AD720="Impacto",AD721="Impacto"),(AK720-(+AK720*AI721)),IF(AND(AD720="Probabilidad",AD721="Impacto"),(AK719-(+AK719*AI721)),IF(AD721="Probabilidad",AK720,""))),"")</f>
        <v>0.44999999999999996</v>
      </c>
      <c r="AL721" s="10" t="s">
        <v>66</v>
      </c>
      <c r="AM721" s="10" t="s">
        <v>67</v>
      </c>
      <c r="AN721" s="10" t="s">
        <v>80</v>
      </c>
      <c r="AO721" s="952"/>
      <c r="AP721" s="952"/>
      <c r="AQ721" s="968"/>
      <c r="AR721" s="952"/>
      <c r="AS721" s="952"/>
      <c r="AT721" s="968"/>
      <c r="AU721" s="968"/>
      <c r="AV721" s="968"/>
      <c r="AW721" s="803"/>
      <c r="AX721" s="805"/>
      <c r="AY721" s="1065"/>
      <c r="AZ721" s="1035"/>
      <c r="BA721" s="1035"/>
      <c r="BB721" s="1035"/>
      <c r="BC721" s="852"/>
      <c r="BD721" s="852"/>
      <c r="BE721" s="852"/>
      <c r="BF721" s="852"/>
      <c r="BG721" s="1020"/>
      <c r="BH721" s="852"/>
      <c r="BI721" s="971"/>
      <c r="BJ721" s="805"/>
      <c r="BK721" s="805"/>
      <c r="BL721" s="1026"/>
    </row>
    <row r="722" spans="1:64" ht="195" x14ac:dyDescent="0.25">
      <c r="A722" s="1056"/>
      <c r="B722" s="1168"/>
      <c r="C722" s="1062"/>
      <c r="D722" s="1013"/>
      <c r="E722" s="946"/>
      <c r="F722" s="1016"/>
      <c r="G722" s="805"/>
      <c r="H722" s="803"/>
      <c r="I722" s="952"/>
      <c r="J722" s="983"/>
      <c r="K722" s="986"/>
      <c r="L722" s="852"/>
      <c r="M722" s="852"/>
      <c r="N722" s="805"/>
      <c r="O722" s="971"/>
      <c r="P722" s="803"/>
      <c r="Q722" s="955"/>
      <c r="R722" s="803"/>
      <c r="S722" s="955"/>
      <c r="T722" s="803"/>
      <c r="U722" s="955"/>
      <c r="V722" s="958"/>
      <c r="W722" s="955"/>
      <c r="X722" s="955"/>
      <c r="Y722" s="1002"/>
      <c r="Z722" s="84">
        <v>4</v>
      </c>
      <c r="AA722" s="298" t="s">
        <v>1382</v>
      </c>
      <c r="AB722" s="10" t="s">
        <v>170</v>
      </c>
      <c r="AC722" s="298" t="s">
        <v>944</v>
      </c>
      <c r="AD722" s="384" t="str">
        <f t="shared" si="72"/>
        <v>Probabilidad</v>
      </c>
      <c r="AE722" s="383" t="s">
        <v>902</v>
      </c>
      <c r="AF722" s="302">
        <f t="shared" si="73"/>
        <v>0.25</v>
      </c>
      <c r="AG722" s="381" t="s">
        <v>77</v>
      </c>
      <c r="AH722" s="302">
        <f t="shared" si="74"/>
        <v>0.15</v>
      </c>
      <c r="AI722" s="315">
        <f t="shared" si="75"/>
        <v>0.4</v>
      </c>
      <c r="AJ722" s="69">
        <f>IFERROR(IF(AND(AD721="Probabilidad",AD722="Probabilidad"),(AJ721-(+AJ721*AI722)),IF(AND(AD721="Impacto",AD722="Probabilidad"),(AJ720-(+AJ720*AI722)),IF(AD722="Impacto",AJ721,""))),"")</f>
        <v>0.10079999999999999</v>
      </c>
      <c r="AK722" s="69">
        <f>IFERROR(IF(AND(AD721="Impacto",AD722="Impacto"),(AK721-(+AK721*AI722)),IF(AND(AD721="Probabilidad",AD722="Impacto"),(AK720-(+AK720*AI722)),IF(AD722="Probabilidad",AK721,""))),"")</f>
        <v>0.44999999999999996</v>
      </c>
      <c r="AL722" s="10" t="s">
        <v>66</v>
      </c>
      <c r="AM722" s="10" t="s">
        <v>67</v>
      </c>
      <c r="AN722" s="10" t="s">
        <v>80</v>
      </c>
      <c r="AO722" s="952"/>
      <c r="AP722" s="952"/>
      <c r="AQ722" s="968"/>
      <c r="AR722" s="952"/>
      <c r="AS722" s="952"/>
      <c r="AT722" s="968"/>
      <c r="AU722" s="968"/>
      <c r="AV722" s="968"/>
      <c r="AW722" s="803"/>
      <c r="AX722" s="805"/>
      <c r="AY722" s="1065"/>
      <c r="AZ722" s="1035"/>
      <c r="BA722" s="1035"/>
      <c r="BB722" s="1035"/>
      <c r="BC722" s="852"/>
      <c r="BD722" s="852"/>
      <c r="BE722" s="852"/>
      <c r="BF722" s="852"/>
      <c r="BG722" s="1020"/>
      <c r="BH722" s="852"/>
      <c r="BI722" s="971"/>
      <c r="BJ722" s="805"/>
      <c r="BK722" s="805"/>
      <c r="BL722" s="1026"/>
    </row>
    <row r="723" spans="1:64" x14ac:dyDescent="0.25">
      <c r="A723" s="1056"/>
      <c r="B723" s="1168"/>
      <c r="C723" s="1062"/>
      <c r="D723" s="1013"/>
      <c r="E723" s="946"/>
      <c r="F723" s="1016"/>
      <c r="G723" s="805"/>
      <c r="H723" s="803"/>
      <c r="I723" s="952"/>
      <c r="J723" s="983"/>
      <c r="K723" s="986"/>
      <c r="L723" s="852"/>
      <c r="M723" s="852"/>
      <c r="N723" s="805"/>
      <c r="O723" s="971"/>
      <c r="P723" s="803"/>
      <c r="Q723" s="955"/>
      <c r="R723" s="803"/>
      <c r="S723" s="955"/>
      <c r="T723" s="803"/>
      <c r="U723" s="955"/>
      <c r="V723" s="958"/>
      <c r="W723" s="955"/>
      <c r="X723" s="955"/>
      <c r="Y723" s="1002"/>
      <c r="Z723" s="84">
        <v>5</v>
      </c>
      <c r="AA723" s="298"/>
      <c r="AB723" s="19"/>
      <c r="AC723" s="298"/>
      <c r="AD723" s="384" t="str">
        <f t="shared" si="72"/>
        <v/>
      </c>
      <c r="AE723" s="383"/>
      <c r="AF723" s="302" t="str">
        <f t="shared" si="73"/>
        <v/>
      </c>
      <c r="AG723" s="383"/>
      <c r="AH723" s="302" t="str">
        <f t="shared" si="74"/>
        <v/>
      </c>
      <c r="AI723" s="315" t="str">
        <f t="shared" si="75"/>
        <v/>
      </c>
      <c r="AJ723" s="69" t="str">
        <f>IFERROR(IF(AND(AD722="Probabilidad",AD723="Probabilidad"),(AJ722-(+AJ722*AI723)),IF(AND(AD722="Impacto",AD723="Probabilidad"),(AJ721-(+AJ721*AI723)),IF(AD723="Impacto",AJ722,""))),"")</f>
        <v/>
      </c>
      <c r="AK723" s="69" t="str">
        <f>IFERROR(IF(AND(AD722="Impacto",AD723="Impacto"),(AK722-(+AK722*AI723)),IF(AND(AD722="Probabilidad",AD723="Impacto"),(AK721-(+AK721*AI723)),IF(AD723="Probabilidad",AK722,""))),"")</f>
        <v/>
      </c>
      <c r="AL723" s="19"/>
      <c r="AM723" s="19"/>
      <c r="AN723" s="19"/>
      <c r="AO723" s="952"/>
      <c r="AP723" s="952"/>
      <c r="AQ723" s="968"/>
      <c r="AR723" s="952"/>
      <c r="AS723" s="952"/>
      <c r="AT723" s="968"/>
      <c r="AU723" s="968"/>
      <c r="AV723" s="968"/>
      <c r="AW723" s="803"/>
      <c r="AX723" s="805"/>
      <c r="AY723" s="1065"/>
      <c r="AZ723" s="1035"/>
      <c r="BA723" s="1035"/>
      <c r="BB723" s="1035"/>
      <c r="BC723" s="852"/>
      <c r="BD723" s="852"/>
      <c r="BE723" s="852"/>
      <c r="BF723" s="852"/>
      <c r="BG723" s="1020"/>
      <c r="BH723" s="852"/>
      <c r="BI723" s="971"/>
      <c r="BJ723" s="805"/>
      <c r="BK723" s="805"/>
      <c r="BL723" s="1026"/>
    </row>
    <row r="724" spans="1:64" ht="15.75" thickBot="1" x14ac:dyDescent="0.3">
      <c r="A724" s="1056"/>
      <c r="B724" s="1168"/>
      <c r="C724" s="1062"/>
      <c r="D724" s="1014"/>
      <c r="E724" s="947"/>
      <c r="F724" s="1017"/>
      <c r="G724" s="806"/>
      <c r="H724" s="847"/>
      <c r="I724" s="953"/>
      <c r="J724" s="984"/>
      <c r="K724" s="987"/>
      <c r="L724" s="960"/>
      <c r="M724" s="960"/>
      <c r="N724" s="806"/>
      <c r="O724" s="972"/>
      <c r="P724" s="847"/>
      <c r="Q724" s="956"/>
      <c r="R724" s="847"/>
      <c r="S724" s="956"/>
      <c r="T724" s="847"/>
      <c r="U724" s="956"/>
      <c r="V724" s="959"/>
      <c r="W724" s="956"/>
      <c r="X724" s="956"/>
      <c r="Y724" s="1003"/>
      <c r="Z724" s="85">
        <v>6</v>
      </c>
      <c r="AA724" s="299"/>
      <c r="AB724" s="20"/>
      <c r="AC724" s="299"/>
      <c r="AD724" s="389" t="str">
        <f t="shared" si="72"/>
        <v/>
      </c>
      <c r="AE724" s="388"/>
      <c r="AF724" s="303" t="str">
        <f t="shared" si="73"/>
        <v/>
      </c>
      <c r="AG724" s="388"/>
      <c r="AH724" s="303" t="str">
        <f t="shared" si="74"/>
        <v/>
      </c>
      <c r="AI724" s="61" t="str">
        <f t="shared" si="75"/>
        <v/>
      </c>
      <c r="AJ724" s="69" t="str">
        <f>IFERROR(IF(AND(AD723="Probabilidad",AD724="Probabilidad"),(AJ723-(+AJ723*AI724)),IF(AND(AD723="Impacto",AD724="Probabilidad"),(AJ722-(+AJ722*AI724)),IF(AD724="Impacto",AJ723,""))),"")</f>
        <v/>
      </c>
      <c r="AK724" s="69" t="str">
        <f>IFERROR(IF(AND(AD723="Impacto",AD724="Impacto"),(AK723-(+AK723*AI724)),IF(AND(AD723="Probabilidad",AD724="Impacto"),(AK722-(+AK722*AI724)),IF(AD724="Probabilidad",AK723,""))),"")</f>
        <v/>
      </c>
      <c r="AL724" s="20"/>
      <c r="AM724" s="20"/>
      <c r="AN724" s="20"/>
      <c r="AO724" s="953"/>
      <c r="AP724" s="953"/>
      <c r="AQ724" s="969"/>
      <c r="AR724" s="953"/>
      <c r="AS724" s="953"/>
      <c r="AT724" s="969"/>
      <c r="AU724" s="969"/>
      <c r="AV724" s="969"/>
      <c r="AW724" s="847"/>
      <c r="AX724" s="806"/>
      <c r="AY724" s="1066"/>
      <c r="AZ724" s="1036"/>
      <c r="BA724" s="1036"/>
      <c r="BB724" s="1036"/>
      <c r="BC724" s="960"/>
      <c r="BD724" s="960"/>
      <c r="BE724" s="960"/>
      <c r="BF724" s="960"/>
      <c r="BG724" s="1021"/>
      <c r="BH724" s="960"/>
      <c r="BI724" s="972"/>
      <c r="BJ724" s="806"/>
      <c r="BK724" s="806"/>
      <c r="BL724" s="1027"/>
    </row>
    <row r="725" spans="1:64" ht="77.25" customHeight="1" thickBot="1" x14ac:dyDescent="0.3">
      <c r="A725" s="1056"/>
      <c r="B725" s="1168"/>
      <c r="C725" s="1062"/>
      <c r="D725" s="1012" t="s">
        <v>840</v>
      </c>
      <c r="E725" s="945" t="s">
        <v>160</v>
      </c>
      <c r="F725" s="1015">
        <v>2</v>
      </c>
      <c r="G725" s="804" t="s">
        <v>1373</v>
      </c>
      <c r="H725" s="802" t="s">
        <v>99</v>
      </c>
      <c r="I725" s="1028" t="s">
        <v>1401</v>
      </c>
      <c r="J725" s="982" t="s">
        <v>16</v>
      </c>
      <c r="K725" s="985" t="str">
        <f>CONCATENATE(" *",[32]Árbol_G!C741," *",[32]Árbol_G!E741," *",[32]Árbol_G!G741)</f>
        <v xml:space="preserve"> * * *</v>
      </c>
      <c r="L725" s="851" t="s">
        <v>1383</v>
      </c>
      <c r="M725" s="851" t="s">
        <v>1384</v>
      </c>
      <c r="N725" s="961"/>
      <c r="O725" s="964"/>
      <c r="P725" s="802" t="s">
        <v>71</v>
      </c>
      <c r="Q725" s="954">
        <f>IF(P725="Muy Alta",100%,IF(P725="Alta",80%,IF(P725="Media",60%,IF(P725="Baja",40%,IF(P725="Muy Baja",20%,"")))))</f>
        <v>0.4</v>
      </c>
      <c r="R725" s="802"/>
      <c r="S725" s="954" t="str">
        <f>IF(R725="Catastrófico",100%,IF(R725="Mayor",80%,IF(R725="Moderado",60%,IF(R725="Menor",40%,IF(R725="Leve",20%,"")))))</f>
        <v/>
      </c>
      <c r="T725" s="802" t="s">
        <v>10</v>
      </c>
      <c r="U725" s="954">
        <f>IF(T725="Catastrófico",100%,IF(T725="Mayor",80%,IF(T725="Moderado",60%,IF(T725="Menor",40%,IF(T725="Leve",20%,"")))))</f>
        <v>0.6</v>
      </c>
      <c r="V725" s="957" t="str">
        <f>IF(W725=100%,"Catastrófico",IF(W725=80%,"Mayor",IF(W725=60%,"Moderado",IF(W725=40%,"Menor",IF(W725=20%,"Leve","")))))</f>
        <v>Moderado</v>
      </c>
      <c r="W725" s="954">
        <f>IF(AND(S725="",U725=""),"",MAX(S725,U725))</f>
        <v>0.6</v>
      </c>
      <c r="X725" s="954" t="str">
        <f>CONCATENATE(P725,V725)</f>
        <v>BajaModerado</v>
      </c>
      <c r="Y725" s="967" t="str">
        <f>IF(X725="Muy AltaLeve","Alto",IF(X725="Muy AltaMenor","Alto",IF(X725="Muy AltaModerado","Alto",IF(X725="Muy AltaMayor","Alto",IF(X725="Muy AltaCatastrófico","Extremo",IF(X725="AltaLeve","Moderado",IF(X725="AltaMenor","Moderado",IF(X725="AltaModerado","Alto",IF(X725="AltaMayor","Alto",IF(X725="AltaCatastrófico","Extremo",IF(X725="MediaLeve","Moderado",IF(X725="MediaMenor","Moderado",IF(X725="MediaModerado","Moderado",IF(X725="MediaMayor","Alto",IF(X725="MediaCatastrófico","Extremo",IF(X725="BajaLeve","Bajo",IF(X725="BajaMenor","Moderado",IF(X725="BajaModerado","Moderado",IF(X725="BajaMayor","Alto",IF(X725="BajaCatastrófico","Extremo",IF(X725="Muy BajaLeve","Bajo",IF(X725="Muy BajaMenor","Bajo",IF(X725="Muy BajaModerado","Moderado",IF(X725="Muy BajaMayor","Alto",IF(X725="Muy BajaCatastrófico","Extremo","")))))))))))))))))))))))))</f>
        <v>Moderado</v>
      </c>
      <c r="Z725" s="83">
        <v>1</v>
      </c>
      <c r="AA725" s="298" t="s">
        <v>1385</v>
      </c>
      <c r="AB725" s="10" t="s">
        <v>170</v>
      </c>
      <c r="AC725" s="385" t="s">
        <v>869</v>
      </c>
      <c r="AD725" s="382" t="str">
        <f t="shared" si="72"/>
        <v>Probabilidad</v>
      </c>
      <c r="AE725" s="381" t="s">
        <v>902</v>
      </c>
      <c r="AF725" s="301">
        <f t="shared" si="73"/>
        <v>0.25</v>
      </c>
      <c r="AG725" s="381" t="s">
        <v>77</v>
      </c>
      <c r="AH725" s="301">
        <f t="shared" si="74"/>
        <v>0.15</v>
      </c>
      <c r="AI725" s="300">
        <f t="shared" si="75"/>
        <v>0.4</v>
      </c>
      <c r="AJ725" s="59">
        <f>IFERROR(IF(AD725="Probabilidad",(Q725-(+Q725*AI725)),IF(AD725="Impacto",Q725,"")),"")</f>
        <v>0.24</v>
      </c>
      <c r="AK725" s="59">
        <f>IFERROR(IF(AD725="Impacto",(W725-(+W725*AI725)),IF(AD725="Probabilidad",W725,"")),"")</f>
        <v>0.6</v>
      </c>
      <c r="AL725" s="10" t="s">
        <v>66</v>
      </c>
      <c r="AM725" s="10" t="s">
        <v>67</v>
      </c>
      <c r="AN725" s="10" t="s">
        <v>80</v>
      </c>
      <c r="AO725" s="951">
        <f>Q725</f>
        <v>0.4</v>
      </c>
      <c r="AP725" s="951">
        <f>IF(AJ725="","",MIN(AJ725:AJ730))</f>
        <v>0.16799999999999998</v>
      </c>
      <c r="AQ725" s="967" t="str">
        <f>IFERROR(IF(AP725="","",IF(AP725&lt;=0.2,"Muy Baja",IF(AP725&lt;=0.4,"Baja",IF(AP725&lt;=0.6,"Media",IF(AP725&lt;=0.8,"Alta","Muy Alta"))))),"")</f>
        <v>Muy Baja</v>
      </c>
      <c r="AR725" s="951">
        <f>W725</f>
        <v>0.6</v>
      </c>
      <c r="AS725" s="951">
        <f>IF(AK725="","",MIN(AK725:AK730))</f>
        <v>0.6</v>
      </c>
      <c r="AT725" s="967" t="str">
        <f>IFERROR(IF(AS725="","",IF(AS725&lt;=0.2,"Leve",IF(AS725&lt;=0.4,"Menor",IF(AS725&lt;=0.6,"Moderado",IF(AS725&lt;=0.8,"Mayor","Catastrófico"))))),"")</f>
        <v>Moderado</v>
      </c>
      <c r="AU725" s="967" t="str">
        <f>Y725</f>
        <v>Moderado</v>
      </c>
      <c r="AV725" s="967" t="str">
        <f>IFERROR(IF(OR(AND(AQ725="Muy Baja",AT725="Leve"),AND(AQ725="Muy Baja",AT725="Menor"),AND(AQ725="Baja",AT725="Leve")),"Bajo",IF(OR(AND(AQ725="Muy baja",AT725="Moderado"),AND(AQ725="Baja",AT725="Menor"),AND(AQ725="Baja",AT725="Moderado"),AND(AQ725="Media",AT725="Leve"),AND(AQ725="Media",AT725="Menor"),AND(AQ725="Media",AT725="Moderado"),AND(AQ725="Alta",AT725="Leve"),AND(AQ725="Alta",AT725="Menor")),"Moderado",IF(OR(AND(AQ725="Muy Baja",AT725="Mayor"),AND(AQ725="Baja",AT725="Mayor"),AND(AQ725="Media",AT725="Mayor"),AND(AQ725="Alta",AT725="Moderado"),AND(AQ725="Alta",AT725="Mayor"),AND(AQ725="Muy Alta",AT725="Leve"),AND(AQ725="Muy Alta",AT725="Menor"),AND(AQ725="Muy Alta",AT725="Moderado"),AND(AQ725="Muy Alta",AT725="Mayor")),"Alto",IF(OR(AND(AQ725="Muy Baja",AT725="Catastrófico"),AND(AQ725="Baja",AT725="Catastrófico"),AND(AQ725="Media",AT725="Catastrófico"),AND(AQ725="Alta",AT725="Catastrófico"),AND(AQ725="Muy Alta",AT725="Catastrófico")),"Extremo","")))),"")</f>
        <v>Moderado</v>
      </c>
      <c r="AW725" s="802" t="s">
        <v>167</v>
      </c>
      <c r="AX725" s="851" t="s">
        <v>1750</v>
      </c>
      <c r="AY725" s="1064" t="s">
        <v>1378</v>
      </c>
      <c r="AZ725" s="1034" t="s">
        <v>1068</v>
      </c>
      <c r="BA725" s="1034" t="s">
        <v>1379</v>
      </c>
      <c r="BB725" s="1235">
        <v>45291</v>
      </c>
      <c r="BC725" s="1242"/>
      <c r="BD725" s="855"/>
      <c r="BE725" s="1039"/>
      <c r="BF725" s="1039"/>
      <c r="BG725" s="1039"/>
      <c r="BH725" s="1039"/>
      <c r="BI725" s="1039"/>
      <c r="BJ725" s="861"/>
      <c r="BK725" s="855"/>
      <c r="BL725" s="1040"/>
    </row>
    <row r="726" spans="1:64" ht="135" x14ac:dyDescent="0.25">
      <c r="A726" s="1056"/>
      <c r="B726" s="1168"/>
      <c r="C726" s="1062"/>
      <c r="D726" s="1013"/>
      <c r="E726" s="946"/>
      <c r="F726" s="1016"/>
      <c r="G726" s="805"/>
      <c r="H726" s="803"/>
      <c r="I726" s="1029"/>
      <c r="J726" s="983"/>
      <c r="K726" s="986"/>
      <c r="L726" s="852"/>
      <c r="M726" s="852"/>
      <c r="N726" s="962"/>
      <c r="O726" s="965"/>
      <c r="P726" s="803"/>
      <c r="Q726" s="955"/>
      <c r="R726" s="803"/>
      <c r="S726" s="955"/>
      <c r="T726" s="803"/>
      <c r="U726" s="955"/>
      <c r="V726" s="958"/>
      <c r="W726" s="955"/>
      <c r="X726" s="955"/>
      <c r="Y726" s="968"/>
      <c r="Z726" s="84">
        <v>2</v>
      </c>
      <c r="AA726" s="298" t="s">
        <v>1381</v>
      </c>
      <c r="AB726" s="10" t="s">
        <v>170</v>
      </c>
      <c r="AC726" s="385" t="s">
        <v>869</v>
      </c>
      <c r="AD726" s="70" t="str">
        <f>IF(OR(AE726="Preventivo",AE726="Detectivo"),"Probabilidad",IF(AE726="Correctivo","Impacto",""))</f>
        <v>Probabilidad</v>
      </c>
      <c r="AE726" s="19" t="s">
        <v>907</v>
      </c>
      <c r="AF726" s="302">
        <f t="shared" si="73"/>
        <v>0.15</v>
      </c>
      <c r="AG726" s="381" t="s">
        <v>77</v>
      </c>
      <c r="AH726" s="302">
        <f t="shared" si="74"/>
        <v>0.15</v>
      </c>
      <c r="AI726" s="315">
        <f t="shared" si="75"/>
        <v>0.3</v>
      </c>
      <c r="AJ726" s="71">
        <f>IFERROR(IF(AND(AD725="Probabilidad",AD726="Probabilidad"),(AJ725-(+AJ725*AI726)),IF(AD726="Probabilidad",(Q725-(+Q725*AI726)),IF(AD726="Impacto",AJ725,""))),"")</f>
        <v>0.16799999999999998</v>
      </c>
      <c r="AK726" s="71">
        <f>IFERROR(IF(AND(AD725="Impacto",AD726="Impacto"),(AK725-(+AK725*AI726)),IF(AD726="Impacto",(W725-(+W725*AI726)),IF(AD726="Probabilidad",AK725,""))),"")</f>
        <v>0.6</v>
      </c>
      <c r="AL726" s="10" t="s">
        <v>66</v>
      </c>
      <c r="AM726" s="10" t="s">
        <v>67</v>
      </c>
      <c r="AN726" s="10" t="s">
        <v>80</v>
      </c>
      <c r="AO726" s="952"/>
      <c r="AP726" s="952"/>
      <c r="AQ726" s="968"/>
      <c r="AR726" s="952"/>
      <c r="AS726" s="952"/>
      <c r="AT726" s="968"/>
      <c r="AU726" s="968"/>
      <c r="AV726" s="968"/>
      <c r="AW726" s="803"/>
      <c r="AX726" s="852"/>
      <c r="AY726" s="1065"/>
      <c r="AZ726" s="1035"/>
      <c r="BA726" s="1035"/>
      <c r="BB726" s="1035"/>
      <c r="BC726" s="852"/>
      <c r="BD726" s="852"/>
      <c r="BE726" s="1020"/>
      <c r="BF726" s="1020"/>
      <c r="BG726" s="1020"/>
      <c r="BH726" s="1020"/>
      <c r="BI726" s="1020"/>
      <c r="BJ726" s="805"/>
      <c r="BK726" s="852"/>
      <c r="BL726" s="1041"/>
    </row>
    <row r="727" spans="1:64" x14ac:dyDescent="0.25">
      <c r="A727" s="1056"/>
      <c r="B727" s="1168"/>
      <c r="C727" s="1062"/>
      <c r="D727" s="1013"/>
      <c r="E727" s="946"/>
      <c r="F727" s="1016"/>
      <c r="G727" s="805"/>
      <c r="H727" s="803"/>
      <c r="I727" s="1029"/>
      <c r="J727" s="983"/>
      <c r="K727" s="986"/>
      <c r="L727" s="852"/>
      <c r="M727" s="852"/>
      <c r="N727" s="962"/>
      <c r="O727" s="965"/>
      <c r="P727" s="803"/>
      <c r="Q727" s="955"/>
      <c r="R727" s="803"/>
      <c r="S727" s="955"/>
      <c r="T727" s="803"/>
      <c r="U727" s="955"/>
      <c r="V727" s="958"/>
      <c r="W727" s="955"/>
      <c r="X727" s="955"/>
      <c r="Y727" s="968"/>
      <c r="Z727" s="84">
        <v>3</v>
      </c>
      <c r="AA727" s="298"/>
      <c r="AB727" s="19"/>
      <c r="AC727" s="298"/>
      <c r="AD727" s="384" t="str">
        <f>IF(OR(AE727="Preventivo",AE727="Detectivo"),"Probabilidad",IF(AE727="Correctivo","Impacto",""))</f>
        <v/>
      </c>
      <c r="AE727" s="383"/>
      <c r="AF727" s="302" t="str">
        <f t="shared" si="73"/>
        <v/>
      </c>
      <c r="AG727" s="383"/>
      <c r="AH727" s="302" t="str">
        <f t="shared" si="74"/>
        <v/>
      </c>
      <c r="AI727" s="315" t="str">
        <f t="shared" si="75"/>
        <v/>
      </c>
      <c r="AJ727" s="69" t="str">
        <f>IFERROR(IF(AND(AD726="Probabilidad",AD727="Probabilidad"),(AJ726-(+AJ726*AI727)),IF(AND(AD726="Impacto",AD727="Probabilidad"),(AJ725-(+AJ725*AI727)),IF(AD727="Impacto",AJ726,""))),"")</f>
        <v/>
      </c>
      <c r="AK727" s="69" t="str">
        <f>IFERROR(IF(AND(AD726="Impacto",AD727="Impacto"),(AK726-(+AK726*AI727)),IF(AND(AD726="Probabilidad",AD727="Impacto"),(AK725-(+AK725*AI727)),IF(AD727="Probabilidad",AK726,""))),"")</f>
        <v/>
      </c>
      <c r="AL727" s="19"/>
      <c r="AM727" s="19"/>
      <c r="AN727" s="19"/>
      <c r="AO727" s="952"/>
      <c r="AP727" s="952"/>
      <c r="AQ727" s="968"/>
      <c r="AR727" s="952"/>
      <c r="AS727" s="952"/>
      <c r="AT727" s="968"/>
      <c r="AU727" s="968"/>
      <c r="AV727" s="968"/>
      <c r="AW727" s="803"/>
      <c r="AX727" s="852"/>
      <c r="AY727" s="1065"/>
      <c r="AZ727" s="1035"/>
      <c r="BA727" s="1035"/>
      <c r="BB727" s="1035"/>
      <c r="BC727" s="852"/>
      <c r="BD727" s="852"/>
      <c r="BE727" s="1020"/>
      <c r="BF727" s="1020"/>
      <c r="BG727" s="1020"/>
      <c r="BH727" s="1020"/>
      <c r="BI727" s="1020"/>
      <c r="BJ727" s="805"/>
      <c r="BK727" s="852"/>
      <c r="BL727" s="1041"/>
    </row>
    <row r="728" spans="1:64" x14ac:dyDescent="0.25">
      <c r="A728" s="1056"/>
      <c r="B728" s="1168"/>
      <c r="C728" s="1062"/>
      <c r="D728" s="1013"/>
      <c r="E728" s="946"/>
      <c r="F728" s="1016"/>
      <c r="G728" s="805"/>
      <c r="H728" s="803"/>
      <c r="I728" s="1029"/>
      <c r="J728" s="983"/>
      <c r="K728" s="986"/>
      <c r="L728" s="852"/>
      <c r="M728" s="852"/>
      <c r="N728" s="962"/>
      <c r="O728" s="965"/>
      <c r="P728" s="803"/>
      <c r="Q728" s="955"/>
      <c r="R728" s="803"/>
      <c r="S728" s="955"/>
      <c r="T728" s="803"/>
      <c r="U728" s="955"/>
      <c r="V728" s="958"/>
      <c r="W728" s="955"/>
      <c r="X728" s="955"/>
      <c r="Y728" s="968"/>
      <c r="Z728" s="84">
        <v>4</v>
      </c>
      <c r="AA728" s="298"/>
      <c r="AB728" s="19"/>
      <c r="AC728" s="298"/>
      <c r="AD728" s="384" t="str">
        <f t="shared" si="72"/>
        <v/>
      </c>
      <c r="AE728" s="383"/>
      <c r="AF728" s="302" t="str">
        <f t="shared" si="73"/>
        <v/>
      </c>
      <c r="AG728" s="383"/>
      <c r="AH728" s="302" t="str">
        <f t="shared" si="74"/>
        <v/>
      </c>
      <c r="AI728" s="315" t="str">
        <f t="shared" si="75"/>
        <v/>
      </c>
      <c r="AJ728" s="69" t="str">
        <f>IFERROR(IF(AND(AD727="Probabilidad",AD728="Probabilidad"),(AJ727-(+AJ727*AI728)),IF(AND(AD727="Impacto",AD728="Probabilidad"),(AJ726-(+AJ726*AI728)),IF(AD728="Impacto",AJ727,""))),"")</f>
        <v/>
      </c>
      <c r="AK728" s="69" t="str">
        <f>IFERROR(IF(AND(AD727="Impacto",AD728="Impacto"),(AK727-(+AK727*AI728)),IF(AND(AD727="Probabilidad",AD728="Impacto"),(AK726-(+AK726*AI728)),IF(AD728="Probabilidad",AK727,""))),"")</f>
        <v/>
      </c>
      <c r="AL728" s="19"/>
      <c r="AM728" s="19"/>
      <c r="AN728" s="19"/>
      <c r="AO728" s="952"/>
      <c r="AP728" s="952"/>
      <c r="AQ728" s="968"/>
      <c r="AR728" s="952"/>
      <c r="AS728" s="952"/>
      <c r="AT728" s="968"/>
      <c r="AU728" s="968"/>
      <c r="AV728" s="968"/>
      <c r="AW728" s="803"/>
      <c r="AX728" s="852"/>
      <c r="AY728" s="1065"/>
      <c r="AZ728" s="1035"/>
      <c r="BA728" s="1035"/>
      <c r="BB728" s="1035"/>
      <c r="BC728" s="852"/>
      <c r="BD728" s="852"/>
      <c r="BE728" s="1020"/>
      <c r="BF728" s="1020"/>
      <c r="BG728" s="1020"/>
      <c r="BH728" s="1020"/>
      <c r="BI728" s="1020"/>
      <c r="BJ728" s="805"/>
      <c r="BK728" s="852"/>
      <c r="BL728" s="1041"/>
    </row>
    <row r="729" spans="1:64" x14ac:dyDescent="0.25">
      <c r="A729" s="1056"/>
      <c r="B729" s="1168"/>
      <c r="C729" s="1062"/>
      <c r="D729" s="1013"/>
      <c r="E729" s="946"/>
      <c r="F729" s="1016"/>
      <c r="G729" s="805"/>
      <c r="H729" s="803"/>
      <c r="I729" s="1029"/>
      <c r="J729" s="983"/>
      <c r="K729" s="986"/>
      <c r="L729" s="852"/>
      <c r="M729" s="852"/>
      <c r="N729" s="962"/>
      <c r="O729" s="965"/>
      <c r="P729" s="803"/>
      <c r="Q729" s="955"/>
      <c r="R729" s="803"/>
      <c r="S729" s="955"/>
      <c r="T729" s="803"/>
      <c r="U729" s="955"/>
      <c r="V729" s="958"/>
      <c r="W729" s="955"/>
      <c r="X729" s="955"/>
      <c r="Y729" s="968"/>
      <c r="Z729" s="84">
        <v>5</v>
      </c>
      <c r="AA729" s="298"/>
      <c r="AB729" s="19"/>
      <c r="AC729" s="298"/>
      <c r="AD729" s="384" t="str">
        <f t="shared" si="72"/>
        <v/>
      </c>
      <c r="AE729" s="383"/>
      <c r="AF729" s="302" t="str">
        <f t="shared" si="73"/>
        <v/>
      </c>
      <c r="AG729" s="383"/>
      <c r="AH729" s="302" t="str">
        <f t="shared" si="74"/>
        <v/>
      </c>
      <c r="AI729" s="315" t="str">
        <f t="shared" si="75"/>
        <v/>
      </c>
      <c r="AJ729" s="69" t="str">
        <f>IFERROR(IF(AND(AD728="Probabilidad",AD729="Probabilidad"),(AJ728-(+AJ728*AI729)),IF(AND(AD728="Impacto",AD729="Probabilidad"),(AJ727-(+AJ727*AI729)),IF(AD729="Impacto",AJ728,""))),"")</f>
        <v/>
      </c>
      <c r="AK729" s="69" t="str">
        <f>IFERROR(IF(AND(AD728="Impacto",AD729="Impacto"),(AK728-(+AK728*AI729)),IF(AND(AD728="Probabilidad",AD729="Impacto"),(AK727-(+AK727*AI729)),IF(AD729="Probabilidad",AK728,""))),"")</f>
        <v/>
      </c>
      <c r="AL729" s="19"/>
      <c r="AM729" s="19"/>
      <c r="AN729" s="19"/>
      <c r="AO729" s="952"/>
      <c r="AP729" s="952"/>
      <c r="AQ729" s="968"/>
      <c r="AR729" s="952"/>
      <c r="AS729" s="952"/>
      <c r="AT729" s="968"/>
      <c r="AU729" s="968"/>
      <c r="AV729" s="968"/>
      <c r="AW729" s="803"/>
      <c r="AX729" s="852"/>
      <c r="AY729" s="1065"/>
      <c r="AZ729" s="1035"/>
      <c r="BA729" s="1035"/>
      <c r="BB729" s="1035"/>
      <c r="BC729" s="852"/>
      <c r="BD729" s="852"/>
      <c r="BE729" s="1020"/>
      <c r="BF729" s="1020"/>
      <c r="BG729" s="1020"/>
      <c r="BH729" s="1020"/>
      <c r="BI729" s="1020"/>
      <c r="BJ729" s="805"/>
      <c r="BK729" s="852"/>
      <c r="BL729" s="1041"/>
    </row>
    <row r="730" spans="1:64" ht="15.75" thickBot="1" x14ac:dyDescent="0.3">
      <c r="A730" s="1056"/>
      <c r="B730" s="1168"/>
      <c r="C730" s="1062"/>
      <c r="D730" s="1014"/>
      <c r="E730" s="947"/>
      <c r="F730" s="1017"/>
      <c r="G730" s="806"/>
      <c r="H730" s="847"/>
      <c r="I730" s="1030"/>
      <c r="J730" s="984"/>
      <c r="K730" s="987"/>
      <c r="L730" s="960"/>
      <c r="M730" s="960"/>
      <c r="N730" s="963"/>
      <c r="O730" s="966"/>
      <c r="P730" s="847"/>
      <c r="Q730" s="956"/>
      <c r="R730" s="847"/>
      <c r="S730" s="956"/>
      <c r="T730" s="847"/>
      <c r="U730" s="956"/>
      <c r="V730" s="959"/>
      <c r="W730" s="956"/>
      <c r="X730" s="956"/>
      <c r="Y730" s="969"/>
      <c r="Z730" s="85">
        <v>6</v>
      </c>
      <c r="AA730" s="299"/>
      <c r="AB730" s="20"/>
      <c r="AC730" s="299"/>
      <c r="AD730" s="391" t="str">
        <f t="shared" si="72"/>
        <v/>
      </c>
      <c r="AE730" s="388"/>
      <c r="AF730" s="303" t="str">
        <f t="shared" si="73"/>
        <v/>
      </c>
      <c r="AG730" s="388"/>
      <c r="AH730" s="303" t="str">
        <f t="shared" si="74"/>
        <v/>
      </c>
      <c r="AI730" s="61" t="str">
        <f t="shared" si="75"/>
        <v/>
      </c>
      <c r="AJ730" s="69" t="str">
        <f>IFERROR(IF(AND(AD729="Probabilidad",AD730="Probabilidad"),(AJ729-(+AJ729*AI730)),IF(AND(AD729="Impacto",AD730="Probabilidad"),(AJ728-(+AJ728*AI730)),IF(AD730="Impacto",AJ729,""))),"")</f>
        <v/>
      </c>
      <c r="AK730" s="69" t="str">
        <f>IFERROR(IF(AND(AD729="Impacto",AD730="Impacto"),(AK729-(+AK729*AI730)),IF(AND(AD729="Probabilidad",AD730="Impacto"),(AK728-(+AK728*AI730)),IF(AD730="Probabilidad",AK729,""))),"")</f>
        <v/>
      </c>
      <c r="AL730" s="20"/>
      <c r="AM730" s="20"/>
      <c r="AN730" s="20"/>
      <c r="AO730" s="953"/>
      <c r="AP730" s="953"/>
      <c r="AQ730" s="969"/>
      <c r="AR730" s="953"/>
      <c r="AS730" s="953"/>
      <c r="AT730" s="969"/>
      <c r="AU730" s="969"/>
      <c r="AV730" s="969"/>
      <c r="AW730" s="847"/>
      <c r="AX730" s="960"/>
      <c r="AY730" s="1066"/>
      <c r="AZ730" s="1036"/>
      <c r="BA730" s="1036"/>
      <c r="BB730" s="1036"/>
      <c r="BC730" s="960"/>
      <c r="BD730" s="960"/>
      <c r="BE730" s="1021"/>
      <c r="BF730" s="1021"/>
      <c r="BG730" s="1021"/>
      <c r="BH730" s="1021"/>
      <c r="BI730" s="1021"/>
      <c r="BJ730" s="806"/>
      <c r="BK730" s="960"/>
      <c r="BL730" s="1042"/>
    </row>
    <row r="731" spans="1:64" ht="71.25" customHeight="1" thickBot="1" x14ac:dyDescent="0.3">
      <c r="A731" s="1056"/>
      <c r="B731" s="1168"/>
      <c r="C731" s="1062"/>
      <c r="D731" s="1012" t="s">
        <v>840</v>
      </c>
      <c r="E731" s="945" t="s">
        <v>160</v>
      </c>
      <c r="F731" s="1015">
        <v>3</v>
      </c>
      <c r="G731" s="851" t="s">
        <v>1386</v>
      </c>
      <c r="H731" s="802" t="s">
        <v>98</v>
      </c>
      <c r="I731" s="1043" t="s">
        <v>1402</v>
      </c>
      <c r="J731" s="982" t="s">
        <v>16</v>
      </c>
      <c r="K731" s="985" t="str">
        <f>CONCATENATE(" *",[32]Árbol_G!C759," *",[32]Árbol_G!E759," *",[32]Árbol_G!G759)</f>
        <v xml:space="preserve"> * * *</v>
      </c>
      <c r="L731" s="851" t="s">
        <v>1387</v>
      </c>
      <c r="M731" s="851" t="s">
        <v>1388</v>
      </c>
      <c r="N731" s="804"/>
      <c r="O731" s="970"/>
      <c r="P731" s="802" t="s">
        <v>72</v>
      </c>
      <c r="Q731" s="954">
        <f>IF(P731="Muy Alta",100%,IF(P731="Alta",80%,IF(P731="Media",60%,IF(P731="Baja",40%,IF(P731="Muy Baja",20%,"")))))</f>
        <v>0.8</v>
      </c>
      <c r="R731" s="802"/>
      <c r="S731" s="954" t="str">
        <f>IF(R731="Catastrófico",100%,IF(R731="Mayor",80%,IF(R731="Moderado",60%,IF(R731="Menor",40%,IF(R731="Leve",20%,"")))))</f>
        <v/>
      </c>
      <c r="T731" s="802" t="s">
        <v>9</v>
      </c>
      <c r="U731" s="954">
        <f>IF(T731="Catastrófico",100%,IF(T731="Mayor",80%,IF(T731="Moderado",60%,IF(T731="Menor",40%,IF(T731="Leve",20%,"")))))</f>
        <v>0.4</v>
      </c>
      <c r="V731" s="957" t="str">
        <f>IF(W731=100%,"Catastrófico",IF(W731=80%,"Mayor",IF(W731=60%,"Moderado",IF(W731=40%,"Menor",IF(W731=20%,"Leve","")))))</f>
        <v>Menor</v>
      </c>
      <c r="W731" s="954">
        <f>IF(AND(S731="",U731=""),"",MAX(S731,U731))</f>
        <v>0.4</v>
      </c>
      <c r="X731" s="954" t="str">
        <f>CONCATENATE(P731,V731)</f>
        <v>AltaMenor</v>
      </c>
      <c r="Y731" s="967" t="str">
        <f>IF(X731="Muy AltaLeve","Alto",IF(X731="Muy AltaMenor","Alto",IF(X731="Muy AltaModerado","Alto",IF(X731="Muy AltaMayor","Alto",IF(X731="Muy AltaCatastrófico","Extremo",IF(X731="AltaLeve","Moderado",IF(X731="AltaMenor","Moderado",IF(X731="AltaModerado","Alto",IF(X731="AltaMayor","Alto",IF(X731="AltaCatastrófico","Extremo",IF(X731="MediaLeve","Moderado",IF(X731="MediaMenor","Moderado",IF(X731="MediaModerado","Moderado",IF(X731="MediaMayor","Alto",IF(X731="MediaCatastrófico","Extremo",IF(X731="BajaLeve","Bajo",IF(X731="BajaMenor","Moderado",IF(X731="BajaModerado","Moderado",IF(X731="BajaMayor","Alto",IF(X731="BajaCatastrófico","Extremo",IF(X731="Muy BajaLeve","Bajo",IF(X731="Muy BajaMenor","Bajo",IF(X731="Muy BajaModerado","Moderado",IF(X731="Muy BajaMayor","Alto",IF(X731="Muy BajaCatastrófico","Extremo","")))))))))))))))))))))))))</f>
        <v>Moderado</v>
      </c>
      <c r="Z731" s="83">
        <v>1</v>
      </c>
      <c r="AA731" s="298" t="s">
        <v>1389</v>
      </c>
      <c r="AB731" s="10" t="s">
        <v>165</v>
      </c>
      <c r="AC731" s="385" t="s">
        <v>869</v>
      </c>
      <c r="AD731" s="382" t="str">
        <f t="shared" si="72"/>
        <v>Probabilidad</v>
      </c>
      <c r="AE731" s="381" t="s">
        <v>907</v>
      </c>
      <c r="AF731" s="301">
        <f t="shared" si="73"/>
        <v>0.15</v>
      </c>
      <c r="AG731" s="383" t="s">
        <v>65</v>
      </c>
      <c r="AH731" s="301">
        <f t="shared" si="74"/>
        <v>0.25</v>
      </c>
      <c r="AI731" s="300">
        <f t="shared" si="75"/>
        <v>0.4</v>
      </c>
      <c r="AJ731" s="59">
        <f>IFERROR(IF(AD731="Probabilidad",(Q731-(+Q731*AI731)),IF(AD731="Impacto",Q731,"")),"")</f>
        <v>0.48</v>
      </c>
      <c r="AK731" s="59">
        <f>IFERROR(IF(AD731="Impacto",(W731-(+W731*AI731)),IF(AD731="Probabilidad",W731,"")),"")</f>
        <v>0.4</v>
      </c>
      <c r="AL731" s="10" t="s">
        <v>66</v>
      </c>
      <c r="AM731" s="10" t="s">
        <v>67</v>
      </c>
      <c r="AN731" s="10" t="s">
        <v>80</v>
      </c>
      <c r="AO731" s="951">
        <f>Q731</f>
        <v>0.8</v>
      </c>
      <c r="AP731" s="951">
        <f>IF(AJ731="","",MIN(AJ731:AJ736))</f>
        <v>9.8783999999999983E-2</v>
      </c>
      <c r="AQ731" s="967" t="str">
        <f>IFERROR(IF(AP731="","",IF(AP731&lt;=0.2,"Muy Baja",IF(AP731&lt;=0.4,"Baja",IF(AP731&lt;=0.6,"Media",IF(AP731&lt;=0.8,"Alta","Muy Alta"))))),"")</f>
        <v>Muy Baja</v>
      </c>
      <c r="AR731" s="951">
        <f>W731</f>
        <v>0.4</v>
      </c>
      <c r="AS731" s="951">
        <f>IF(AK731="","",MIN(AK731:AK736))</f>
        <v>0.30000000000000004</v>
      </c>
      <c r="AT731" s="967" t="str">
        <f>IFERROR(IF(AS731="","",IF(AS731&lt;=0.2,"Leve",IF(AS731&lt;=0.4,"Menor",IF(AS731&lt;=0.6,"Moderado",IF(AS731&lt;=0.8,"Mayor","Catastrófico"))))),"")</f>
        <v>Menor</v>
      </c>
      <c r="AU731" s="967" t="str">
        <f>Y731</f>
        <v>Moderado</v>
      </c>
      <c r="AV731" s="967" t="str">
        <f>IFERROR(IF(OR(AND(AQ731="Muy Baja",AT731="Leve"),AND(AQ731="Muy Baja",AT731="Menor"),AND(AQ731="Baja",AT731="Leve")),"Bajo",IF(OR(AND(AQ731="Muy baja",AT731="Moderado"),AND(AQ731="Baja",AT731="Menor"),AND(AQ731="Baja",AT731="Moderado"),AND(AQ731="Media",AT731="Leve"),AND(AQ731="Media",AT731="Menor"),AND(AQ731="Media",AT731="Moderado"),AND(AQ731="Alta",AT731="Leve"),AND(AQ731="Alta",AT731="Menor")),"Moderado",IF(OR(AND(AQ731="Muy Baja",AT731="Mayor"),AND(AQ731="Baja",AT731="Mayor"),AND(AQ731="Media",AT731="Mayor"),AND(AQ731="Alta",AT731="Moderado"),AND(AQ731="Alta",AT731="Mayor"),AND(AQ731="Muy Alta",AT731="Leve"),AND(AQ731="Muy Alta",AT731="Menor"),AND(AQ731="Muy Alta",AT731="Moderado"),AND(AQ731="Muy Alta",AT731="Mayor")),"Alto",IF(OR(AND(AQ731="Muy Baja",AT731="Catastrófico"),AND(AQ731="Baja",AT731="Catastrófico"),AND(AQ731="Media",AT731="Catastrófico"),AND(AQ731="Alta",AT731="Catastrófico"),AND(AQ731="Muy Alta",AT731="Catastrófico")),"Extremo","")))),"")</f>
        <v>Bajo</v>
      </c>
      <c r="AW731" s="802" t="s">
        <v>82</v>
      </c>
      <c r="AX731" s="961"/>
      <c r="AY731" s="851"/>
      <c r="AZ731" s="851"/>
      <c r="BA731" s="851"/>
      <c r="BB731" s="1037"/>
      <c r="BC731" s="851"/>
      <c r="BD731" s="851"/>
      <c r="BE731" s="1019"/>
      <c r="BF731" s="1019"/>
      <c r="BG731" s="1019"/>
      <c r="BH731" s="1019"/>
      <c r="BI731" s="1019"/>
      <c r="BJ731" s="804"/>
      <c r="BK731" s="851"/>
      <c r="BL731" s="1048"/>
    </row>
    <row r="732" spans="1:64" ht="120.75" thickBot="1" x14ac:dyDescent="0.3">
      <c r="A732" s="1056"/>
      <c r="B732" s="1168"/>
      <c r="C732" s="1062"/>
      <c r="D732" s="1013"/>
      <c r="E732" s="946"/>
      <c r="F732" s="1016"/>
      <c r="G732" s="852"/>
      <c r="H732" s="803"/>
      <c r="I732" s="1044"/>
      <c r="J732" s="983"/>
      <c r="K732" s="986"/>
      <c r="L732" s="852"/>
      <c r="M732" s="852"/>
      <c r="N732" s="805"/>
      <c r="O732" s="971"/>
      <c r="P732" s="803"/>
      <c r="Q732" s="955"/>
      <c r="R732" s="803"/>
      <c r="S732" s="955"/>
      <c r="T732" s="803"/>
      <c r="U732" s="955"/>
      <c r="V732" s="958"/>
      <c r="W732" s="955"/>
      <c r="X732" s="955"/>
      <c r="Y732" s="968"/>
      <c r="Z732" s="84">
        <v>2</v>
      </c>
      <c r="AA732" s="298" t="s">
        <v>991</v>
      </c>
      <c r="AB732" s="19" t="s">
        <v>165</v>
      </c>
      <c r="AC732" s="385" t="s">
        <v>869</v>
      </c>
      <c r="AD732" s="384" t="str">
        <f t="shared" si="72"/>
        <v>Probabilidad</v>
      </c>
      <c r="AE732" s="383" t="s">
        <v>907</v>
      </c>
      <c r="AF732" s="302">
        <f t="shared" si="73"/>
        <v>0.15</v>
      </c>
      <c r="AG732" s="381" t="s">
        <v>77</v>
      </c>
      <c r="AH732" s="302">
        <f t="shared" si="74"/>
        <v>0.15</v>
      </c>
      <c r="AI732" s="315">
        <f t="shared" si="75"/>
        <v>0.3</v>
      </c>
      <c r="AJ732" s="69">
        <f>IFERROR(IF(AND(AD731="Probabilidad",AD732="Probabilidad"),(AJ731-(+AJ731*AI732)),IF(AD732="Probabilidad",(Q731-(+Q731*AI732)),IF(AD732="Impacto",AJ731,""))),"")</f>
        <v>0.33599999999999997</v>
      </c>
      <c r="AK732" s="69">
        <f>IFERROR(IF(AND(AD731="Impacto",AD732="Impacto"),(AK731-(+AK731*AI732)),IF(AD732="Impacto",(W731-(+W731*AI732)),IF(AD732="Probabilidad",AK731,""))),"")</f>
        <v>0.4</v>
      </c>
      <c r="AL732" s="10" t="s">
        <v>66</v>
      </c>
      <c r="AM732" s="10" t="s">
        <v>67</v>
      </c>
      <c r="AN732" s="10" t="s">
        <v>80</v>
      </c>
      <c r="AO732" s="952"/>
      <c r="AP732" s="952"/>
      <c r="AQ732" s="968"/>
      <c r="AR732" s="952"/>
      <c r="AS732" s="952"/>
      <c r="AT732" s="968"/>
      <c r="AU732" s="968"/>
      <c r="AV732" s="968"/>
      <c r="AW732" s="803"/>
      <c r="AX732" s="962"/>
      <c r="AY732" s="852"/>
      <c r="AZ732" s="852"/>
      <c r="BA732" s="852"/>
      <c r="BB732" s="1046"/>
      <c r="BC732" s="852"/>
      <c r="BD732" s="852"/>
      <c r="BE732" s="1020"/>
      <c r="BF732" s="1020"/>
      <c r="BG732" s="1020"/>
      <c r="BH732" s="1020"/>
      <c r="BI732" s="1020"/>
      <c r="BJ732" s="805"/>
      <c r="BK732" s="852"/>
      <c r="BL732" s="1041"/>
    </row>
    <row r="733" spans="1:64" ht="75.75" thickBot="1" x14ac:dyDescent="0.3">
      <c r="A733" s="1056"/>
      <c r="B733" s="1168"/>
      <c r="C733" s="1062"/>
      <c r="D733" s="1013"/>
      <c r="E733" s="946"/>
      <c r="F733" s="1016"/>
      <c r="G733" s="852"/>
      <c r="H733" s="803"/>
      <c r="I733" s="1044"/>
      <c r="J733" s="983"/>
      <c r="K733" s="986"/>
      <c r="L733" s="852"/>
      <c r="M733" s="852"/>
      <c r="N733" s="805"/>
      <c r="O733" s="971"/>
      <c r="P733" s="803"/>
      <c r="Q733" s="955"/>
      <c r="R733" s="803"/>
      <c r="S733" s="955"/>
      <c r="T733" s="803"/>
      <c r="U733" s="955"/>
      <c r="V733" s="958"/>
      <c r="W733" s="955"/>
      <c r="X733" s="955"/>
      <c r="Y733" s="968"/>
      <c r="Z733" s="84">
        <v>3</v>
      </c>
      <c r="AA733" s="298" t="s">
        <v>1390</v>
      </c>
      <c r="AB733" s="10" t="s">
        <v>170</v>
      </c>
      <c r="AC733" s="385" t="s">
        <v>923</v>
      </c>
      <c r="AD733" s="384" t="str">
        <f t="shared" si="72"/>
        <v>Impacto</v>
      </c>
      <c r="AE733" s="383" t="s">
        <v>908</v>
      </c>
      <c r="AF733" s="302">
        <f t="shared" si="73"/>
        <v>0.1</v>
      </c>
      <c r="AG733" s="381" t="s">
        <v>77</v>
      </c>
      <c r="AH733" s="302">
        <f t="shared" si="74"/>
        <v>0.15</v>
      </c>
      <c r="AI733" s="315">
        <f t="shared" si="75"/>
        <v>0.25</v>
      </c>
      <c r="AJ733" s="69">
        <f>IFERROR(IF(AND(AD732="Probabilidad",AD733="Probabilidad"),(AJ732-(+AJ732*AI733)),IF(AND(AD732="Impacto",AD733="Probabilidad"),(AJ731-(+AJ731*AI733)),IF(AD733="Impacto",AJ732,""))),"")</f>
        <v>0.33599999999999997</v>
      </c>
      <c r="AK733" s="69">
        <f>IFERROR(IF(AND(AD732="Impacto",AD733="Impacto"),(AK732-(+AK732*AI733)),IF(AND(AD732="Probabilidad",AD733="Impacto"),(AK731-(+AK731*AI733)),IF(AD733="Probabilidad",AK732,""))),"")</f>
        <v>0.30000000000000004</v>
      </c>
      <c r="AL733" s="10" t="s">
        <v>66</v>
      </c>
      <c r="AM733" s="10" t="s">
        <v>67</v>
      </c>
      <c r="AN733" s="10" t="s">
        <v>80</v>
      </c>
      <c r="AO733" s="952"/>
      <c r="AP733" s="952"/>
      <c r="AQ733" s="968"/>
      <c r="AR733" s="952"/>
      <c r="AS733" s="952"/>
      <c r="AT733" s="968"/>
      <c r="AU733" s="968"/>
      <c r="AV733" s="968"/>
      <c r="AW733" s="803"/>
      <c r="AX733" s="962"/>
      <c r="AY733" s="852"/>
      <c r="AZ733" s="852"/>
      <c r="BA733" s="852"/>
      <c r="BB733" s="1046"/>
      <c r="BC733" s="852"/>
      <c r="BD733" s="852"/>
      <c r="BE733" s="1020"/>
      <c r="BF733" s="1020"/>
      <c r="BG733" s="1020"/>
      <c r="BH733" s="1020"/>
      <c r="BI733" s="1020"/>
      <c r="BJ733" s="805"/>
      <c r="BK733" s="852"/>
      <c r="BL733" s="1041"/>
    </row>
    <row r="734" spans="1:64" ht="75.75" thickBot="1" x14ac:dyDescent="0.3">
      <c r="A734" s="1056"/>
      <c r="B734" s="1168"/>
      <c r="C734" s="1062"/>
      <c r="D734" s="1013"/>
      <c r="E734" s="946"/>
      <c r="F734" s="1016"/>
      <c r="G734" s="852"/>
      <c r="H734" s="803"/>
      <c r="I734" s="1044"/>
      <c r="J734" s="983"/>
      <c r="K734" s="986"/>
      <c r="L734" s="852"/>
      <c r="M734" s="852"/>
      <c r="N734" s="805"/>
      <c r="O734" s="971"/>
      <c r="P734" s="803"/>
      <c r="Q734" s="955"/>
      <c r="R734" s="803"/>
      <c r="S734" s="955"/>
      <c r="T734" s="803"/>
      <c r="U734" s="955"/>
      <c r="V734" s="958"/>
      <c r="W734" s="955"/>
      <c r="X734" s="955"/>
      <c r="Y734" s="968"/>
      <c r="Z734" s="84">
        <v>4</v>
      </c>
      <c r="AA734" s="298" t="s">
        <v>924</v>
      </c>
      <c r="AB734" s="10" t="s">
        <v>170</v>
      </c>
      <c r="AC734" s="385" t="s">
        <v>923</v>
      </c>
      <c r="AD734" s="384" t="str">
        <f t="shared" si="72"/>
        <v>Probabilidad</v>
      </c>
      <c r="AE734" s="383" t="s">
        <v>907</v>
      </c>
      <c r="AF734" s="302">
        <f t="shared" si="73"/>
        <v>0.15</v>
      </c>
      <c r="AG734" s="381" t="s">
        <v>77</v>
      </c>
      <c r="AH734" s="302">
        <f t="shared" si="74"/>
        <v>0.15</v>
      </c>
      <c r="AI734" s="315">
        <f t="shared" si="75"/>
        <v>0.3</v>
      </c>
      <c r="AJ734" s="69">
        <f>IFERROR(IF(AND(AD733="Probabilidad",AD734="Probabilidad"),(AJ733-(+AJ733*AI734)),IF(AND(AD733="Impacto",AD734="Probabilidad"),(AJ732-(+AJ732*AI734)),IF(AD734="Impacto",AJ733,""))),"")</f>
        <v>0.23519999999999996</v>
      </c>
      <c r="AK734" s="69">
        <f>IFERROR(IF(AND(AD733="Impacto",AD734="Impacto"),(AK733-(+AK733*AI734)),IF(AND(AD733="Probabilidad",AD734="Impacto"),(AK732-(+AK732*AI734)),IF(AD734="Probabilidad",AK733,""))),"")</f>
        <v>0.30000000000000004</v>
      </c>
      <c r="AL734" s="10" t="s">
        <v>66</v>
      </c>
      <c r="AM734" s="10" t="s">
        <v>67</v>
      </c>
      <c r="AN734" s="10" t="s">
        <v>80</v>
      </c>
      <c r="AO734" s="952"/>
      <c r="AP734" s="952"/>
      <c r="AQ734" s="968"/>
      <c r="AR734" s="952"/>
      <c r="AS734" s="952"/>
      <c r="AT734" s="968"/>
      <c r="AU734" s="968"/>
      <c r="AV734" s="968"/>
      <c r="AW734" s="803"/>
      <c r="AX734" s="962"/>
      <c r="AY734" s="852"/>
      <c r="AZ734" s="852"/>
      <c r="BA734" s="852"/>
      <c r="BB734" s="1046"/>
      <c r="BC734" s="852"/>
      <c r="BD734" s="852"/>
      <c r="BE734" s="1020"/>
      <c r="BF734" s="1020"/>
      <c r="BG734" s="1020"/>
      <c r="BH734" s="1020"/>
      <c r="BI734" s="1020"/>
      <c r="BJ734" s="805"/>
      <c r="BK734" s="852"/>
      <c r="BL734" s="1041"/>
    </row>
    <row r="735" spans="1:64" ht="90.75" thickBot="1" x14ac:dyDescent="0.3">
      <c r="A735" s="1056"/>
      <c r="B735" s="1168"/>
      <c r="C735" s="1062"/>
      <c r="D735" s="1013"/>
      <c r="E735" s="946"/>
      <c r="F735" s="1016"/>
      <c r="G735" s="852"/>
      <c r="H735" s="803"/>
      <c r="I735" s="1044"/>
      <c r="J735" s="983"/>
      <c r="K735" s="986"/>
      <c r="L735" s="852"/>
      <c r="M735" s="852"/>
      <c r="N735" s="805"/>
      <c r="O735" s="971"/>
      <c r="P735" s="803"/>
      <c r="Q735" s="955"/>
      <c r="R735" s="803"/>
      <c r="S735" s="955"/>
      <c r="T735" s="803"/>
      <c r="U735" s="955"/>
      <c r="V735" s="958"/>
      <c r="W735" s="955"/>
      <c r="X735" s="955"/>
      <c r="Y735" s="968"/>
      <c r="Z735" s="84">
        <v>5</v>
      </c>
      <c r="AA735" s="87" t="s">
        <v>920</v>
      </c>
      <c r="AB735" s="19" t="s">
        <v>165</v>
      </c>
      <c r="AC735" s="298" t="s">
        <v>921</v>
      </c>
      <c r="AD735" s="384" t="str">
        <f t="shared" si="72"/>
        <v>Probabilidad</v>
      </c>
      <c r="AE735" s="383" t="s">
        <v>907</v>
      </c>
      <c r="AF735" s="302">
        <f t="shared" si="73"/>
        <v>0.15</v>
      </c>
      <c r="AG735" s="383" t="s">
        <v>65</v>
      </c>
      <c r="AH735" s="302">
        <f t="shared" si="74"/>
        <v>0.25</v>
      </c>
      <c r="AI735" s="315">
        <f t="shared" si="75"/>
        <v>0.4</v>
      </c>
      <c r="AJ735" s="69">
        <f>IFERROR(IF(AND(AD734="Probabilidad",AD735="Probabilidad"),(AJ734-(+AJ734*AI735)),IF(AND(AD734="Impacto",AD735="Probabilidad"),(AJ733-(+AJ733*AI735)),IF(AD735="Impacto",AJ734,""))),"")</f>
        <v>0.14111999999999997</v>
      </c>
      <c r="AK735" s="69">
        <f>IFERROR(IF(AND(AD734="Impacto",AD735="Impacto"),(AK734-(+AK734*AI735)),IF(AND(AD734="Probabilidad",AD735="Impacto"),(AK733-(+AK733*AI735)),IF(AD735="Probabilidad",AK734,""))),"")</f>
        <v>0.30000000000000004</v>
      </c>
      <c r="AL735" s="10" t="s">
        <v>66</v>
      </c>
      <c r="AM735" s="10" t="s">
        <v>67</v>
      </c>
      <c r="AN735" s="10" t="s">
        <v>80</v>
      </c>
      <c r="AO735" s="952"/>
      <c r="AP735" s="952"/>
      <c r="AQ735" s="968"/>
      <c r="AR735" s="952"/>
      <c r="AS735" s="952"/>
      <c r="AT735" s="968"/>
      <c r="AU735" s="968"/>
      <c r="AV735" s="968"/>
      <c r="AW735" s="803"/>
      <c r="AX735" s="962"/>
      <c r="AY735" s="852"/>
      <c r="AZ735" s="852"/>
      <c r="BA735" s="852"/>
      <c r="BB735" s="1046"/>
      <c r="BC735" s="852"/>
      <c r="BD735" s="852"/>
      <c r="BE735" s="1020"/>
      <c r="BF735" s="1020"/>
      <c r="BG735" s="1020"/>
      <c r="BH735" s="1020"/>
      <c r="BI735" s="1020"/>
      <c r="BJ735" s="805"/>
      <c r="BK735" s="852"/>
      <c r="BL735" s="1041"/>
    </row>
    <row r="736" spans="1:64" ht="75.75" thickBot="1" x14ac:dyDescent="0.3">
      <c r="A736" s="1056"/>
      <c r="B736" s="1168"/>
      <c r="C736" s="1062"/>
      <c r="D736" s="1014"/>
      <c r="E736" s="947"/>
      <c r="F736" s="1017"/>
      <c r="G736" s="960"/>
      <c r="H736" s="847"/>
      <c r="I736" s="1045"/>
      <c r="J736" s="984"/>
      <c r="K736" s="987"/>
      <c r="L736" s="960"/>
      <c r="M736" s="960"/>
      <c r="N736" s="806"/>
      <c r="O736" s="972"/>
      <c r="P736" s="847"/>
      <c r="Q736" s="956"/>
      <c r="R736" s="847"/>
      <c r="S736" s="956"/>
      <c r="T736" s="847"/>
      <c r="U736" s="956"/>
      <c r="V736" s="959"/>
      <c r="W736" s="956"/>
      <c r="X736" s="956"/>
      <c r="Y736" s="969"/>
      <c r="Z736" s="85">
        <v>6</v>
      </c>
      <c r="AA736" s="298" t="s">
        <v>922</v>
      </c>
      <c r="AB736" s="10" t="s">
        <v>170</v>
      </c>
      <c r="AC736" s="385" t="s">
        <v>923</v>
      </c>
      <c r="AD736" s="391" t="str">
        <f t="shared" si="72"/>
        <v>Probabilidad</v>
      </c>
      <c r="AE736" s="388" t="s">
        <v>907</v>
      </c>
      <c r="AF736" s="303">
        <f t="shared" si="73"/>
        <v>0.15</v>
      </c>
      <c r="AG736" s="381" t="s">
        <v>77</v>
      </c>
      <c r="AH736" s="303">
        <f t="shared" si="74"/>
        <v>0.15</v>
      </c>
      <c r="AI736" s="61">
        <f t="shared" si="75"/>
        <v>0.3</v>
      </c>
      <c r="AJ736" s="69">
        <f>IFERROR(IF(AND(AD735="Probabilidad",AD736="Probabilidad"),(AJ735-(+AJ735*AI736)),IF(AND(AD735="Impacto",AD736="Probabilidad"),(AJ734-(+AJ734*AI736)),IF(AD736="Impacto",AJ735,""))),"")</f>
        <v>9.8783999999999983E-2</v>
      </c>
      <c r="AK736" s="69">
        <f>IFERROR(IF(AND(AD735="Impacto",AD736="Impacto"),(AK735-(+AK735*AI736)),IF(AND(AD735="Probabilidad",AD736="Impacto"),(AK734-(+AK734*AI736)),IF(AD736="Probabilidad",AK735,""))),"")</f>
        <v>0.30000000000000004</v>
      </c>
      <c r="AL736" s="10" t="s">
        <v>66</v>
      </c>
      <c r="AM736" s="10" t="s">
        <v>67</v>
      </c>
      <c r="AN736" s="10" t="s">
        <v>80</v>
      </c>
      <c r="AO736" s="953"/>
      <c r="AP736" s="953"/>
      <c r="AQ736" s="969"/>
      <c r="AR736" s="953"/>
      <c r="AS736" s="953"/>
      <c r="AT736" s="969"/>
      <c r="AU736" s="969"/>
      <c r="AV736" s="969"/>
      <c r="AW736" s="847"/>
      <c r="AX736" s="963"/>
      <c r="AY736" s="960"/>
      <c r="AZ736" s="960"/>
      <c r="BA736" s="960"/>
      <c r="BB736" s="1047"/>
      <c r="BC736" s="960"/>
      <c r="BD736" s="960"/>
      <c r="BE736" s="1021"/>
      <c r="BF736" s="1021"/>
      <c r="BG736" s="1021"/>
      <c r="BH736" s="1021"/>
      <c r="BI736" s="1021"/>
      <c r="BJ736" s="806"/>
      <c r="BK736" s="960"/>
      <c r="BL736" s="1042"/>
    </row>
    <row r="737" spans="1:64" ht="71.25" customHeight="1" thickBot="1" x14ac:dyDescent="0.3">
      <c r="A737" s="1056"/>
      <c r="B737" s="1168"/>
      <c r="C737" s="1062"/>
      <c r="D737" s="1012" t="s">
        <v>840</v>
      </c>
      <c r="E737" s="945" t="s">
        <v>160</v>
      </c>
      <c r="F737" s="1015">
        <v>4</v>
      </c>
      <c r="G737" s="851" t="s">
        <v>1386</v>
      </c>
      <c r="H737" s="802" t="s">
        <v>99</v>
      </c>
      <c r="I737" s="1043" t="s">
        <v>1403</v>
      </c>
      <c r="J737" s="982" t="s">
        <v>16</v>
      </c>
      <c r="K737" s="985" t="str">
        <f>CONCATENATE(" *",[32]Árbol_G!C776," *",[32]Árbol_G!E776," *",[32]Árbol_G!G776)</f>
        <v xml:space="preserve"> * * *</v>
      </c>
      <c r="L737" s="851" t="s">
        <v>1391</v>
      </c>
      <c r="M737" s="851" t="s">
        <v>1392</v>
      </c>
      <c r="N737" s="804"/>
      <c r="O737" s="1049"/>
      <c r="P737" s="802" t="s">
        <v>72</v>
      </c>
      <c r="Q737" s="954">
        <f>IF(P737="Muy Alta",100%,IF(P737="Alta",80%,IF(P737="Media",60%,IF(P737="Baja",40%,IF(P737="Muy Baja",20%,"")))))</f>
        <v>0.8</v>
      </c>
      <c r="R737" s="802"/>
      <c r="S737" s="954" t="str">
        <f>IF(R737="Catastrófico",100%,IF(R737="Mayor",80%,IF(R737="Moderado",60%,IF(R737="Menor",40%,IF(R737="Leve",20%,"")))))</f>
        <v/>
      </c>
      <c r="T737" s="802" t="s">
        <v>10</v>
      </c>
      <c r="U737" s="954">
        <f>IF(T737="Catastrófico",100%,IF(T737="Mayor",80%,IF(T737="Moderado",60%,IF(T737="Menor",40%,IF(T737="Leve",20%,"")))))</f>
        <v>0.6</v>
      </c>
      <c r="V737" s="957" t="str">
        <f>IF(W737=100%,"Catastrófico",IF(W737=80%,"Mayor",IF(W737=60%,"Moderado",IF(W737=40%,"Menor",IF(W737=20%,"Leve","")))))</f>
        <v>Moderado</v>
      </c>
      <c r="W737" s="954">
        <f>IF(AND(S737="",U737=""),"",MAX(S737,U737))</f>
        <v>0.6</v>
      </c>
      <c r="X737" s="954" t="str">
        <f>CONCATENATE(P737,V737)</f>
        <v>AltaModerado</v>
      </c>
      <c r="Y737" s="967" t="str">
        <f>IF(X737="Muy AltaLeve","Alto",IF(X737="Muy AltaMenor","Alto",IF(X737="Muy AltaModerado","Alto",IF(X737="Muy AltaMayor","Alto",IF(X737="Muy AltaCatastrófico","Extremo",IF(X737="AltaLeve","Moderado",IF(X737="AltaMenor","Moderado",IF(X737="AltaModerado","Alto",IF(X737="AltaMayor","Alto",IF(X737="AltaCatastrófico","Extremo",IF(X737="MediaLeve","Moderado",IF(X737="MediaMenor","Moderado",IF(X737="MediaModerado","Moderado",IF(X737="MediaMayor","Alto",IF(X737="MediaCatastrófico","Extremo",IF(X737="BajaLeve","Bajo",IF(X737="BajaMenor","Moderado",IF(X737="BajaModerado","Moderado",IF(X737="BajaMayor","Alto",IF(X737="BajaCatastrófico","Extremo",IF(X737="Muy BajaLeve","Bajo",IF(X737="Muy BajaMenor","Bajo",IF(X737="Muy BajaModerado","Moderado",IF(X737="Muy BajaMayor","Alto",IF(X737="Muy BajaCatastrófico","Extremo","")))))))))))))))))))))))))</f>
        <v>Alto</v>
      </c>
      <c r="Z737" s="83">
        <v>1</v>
      </c>
      <c r="AA737" s="76" t="s">
        <v>1393</v>
      </c>
      <c r="AB737" s="10" t="s">
        <v>170</v>
      </c>
      <c r="AC737" s="408" t="s">
        <v>939</v>
      </c>
      <c r="AD737" s="382" t="str">
        <f t="shared" si="72"/>
        <v>Probabilidad</v>
      </c>
      <c r="AE737" s="381" t="s">
        <v>907</v>
      </c>
      <c r="AF737" s="301">
        <f t="shared" si="73"/>
        <v>0.15</v>
      </c>
      <c r="AG737" s="381" t="s">
        <v>77</v>
      </c>
      <c r="AH737" s="301">
        <f t="shared" si="74"/>
        <v>0.15</v>
      </c>
      <c r="AI737" s="300">
        <f t="shared" si="75"/>
        <v>0.3</v>
      </c>
      <c r="AJ737" s="59">
        <f>IFERROR(IF(AD737="Probabilidad",(Q737-(+Q737*AI737)),IF(AD737="Impacto",Q737,"")),"")</f>
        <v>0.56000000000000005</v>
      </c>
      <c r="AK737" s="59">
        <f>IFERROR(IF(AD737="Impacto",(W737-(+W737*AI737)),IF(AD737="Probabilidad",W737,"")),"")</f>
        <v>0.6</v>
      </c>
      <c r="AL737" s="10" t="s">
        <v>66</v>
      </c>
      <c r="AM737" s="10" t="s">
        <v>67</v>
      </c>
      <c r="AN737" s="10" t="s">
        <v>80</v>
      </c>
      <c r="AO737" s="951">
        <f>Q737</f>
        <v>0.8</v>
      </c>
      <c r="AP737" s="951">
        <f>IF(AJ737="","",MIN(AJ737:AJ742))</f>
        <v>0.23519999999999999</v>
      </c>
      <c r="AQ737" s="967" t="str">
        <f>IFERROR(IF(AP737="","",IF(AP737&lt;=0.2,"Muy Baja",IF(AP737&lt;=0.4,"Baja",IF(AP737&lt;=0.6,"Media",IF(AP737&lt;=0.8,"Alta","Muy Alta"))))),"")</f>
        <v>Baja</v>
      </c>
      <c r="AR737" s="951">
        <f>W737</f>
        <v>0.6</v>
      </c>
      <c r="AS737" s="951">
        <f>IF(AK737="","",MIN(AK737:AK742))</f>
        <v>0.33749999999999997</v>
      </c>
      <c r="AT737" s="967" t="str">
        <f>IFERROR(IF(AS737="","",IF(AS737&lt;=0.2,"Leve",IF(AS737&lt;=0.4,"Menor",IF(AS737&lt;=0.6,"Moderado",IF(AS737&lt;=0.8,"Mayor","Catastrófico"))))),"")</f>
        <v>Menor</v>
      </c>
      <c r="AU737" s="967" t="str">
        <f>Y737</f>
        <v>Alto</v>
      </c>
      <c r="AV737" s="967" t="str">
        <f>IFERROR(IF(OR(AND(AQ737="Muy Baja",AT737="Leve"),AND(AQ737="Muy Baja",AT737="Menor"),AND(AQ737="Baja",AT737="Leve")),"Bajo",IF(OR(AND(AQ737="Muy baja",AT737="Moderado"),AND(AQ737="Baja",AT737="Menor"),AND(AQ737="Baja",AT737="Moderado"),AND(AQ737="Media",AT737="Leve"),AND(AQ737="Media",AT737="Menor"),AND(AQ737="Media",AT737="Moderado"),AND(AQ737="Alta",AT737="Leve"),AND(AQ737="Alta",AT737="Menor")),"Moderado",IF(OR(AND(AQ737="Muy Baja",AT737="Mayor"),AND(AQ737="Baja",AT737="Mayor"),AND(AQ737="Media",AT737="Mayor"),AND(AQ737="Alta",AT737="Moderado"),AND(AQ737="Alta",AT737="Mayor"),AND(AQ737="Muy Alta",AT737="Leve"),AND(AQ737="Muy Alta",AT737="Menor"),AND(AQ737="Muy Alta",AT737="Moderado"),AND(AQ737="Muy Alta",AT737="Mayor")),"Alto",IF(OR(AND(AQ737="Muy Baja",AT737="Catastrófico"),AND(AQ737="Baja",AT737="Catastrófico"),AND(AQ737="Media",AT737="Catastrófico"),AND(AQ737="Alta",AT737="Catastrófico"),AND(AQ737="Muy Alta",AT737="Catastrófico")),"Extremo","")))),"")</f>
        <v>Moderado</v>
      </c>
      <c r="AW737" s="802" t="s">
        <v>167</v>
      </c>
      <c r="AX737" s="851" t="s">
        <v>1751</v>
      </c>
      <c r="AY737" s="851" t="s">
        <v>1752</v>
      </c>
      <c r="AZ737" s="1034" t="s">
        <v>1068</v>
      </c>
      <c r="BA737" s="1034" t="s">
        <v>1379</v>
      </c>
      <c r="BB737" s="1243">
        <v>45291</v>
      </c>
      <c r="BC737" s="1184"/>
      <c r="BD737" s="855"/>
      <c r="BE737" s="1039"/>
      <c r="BF737" s="1039"/>
      <c r="BG737" s="1188"/>
      <c r="BH737" s="1039"/>
      <c r="BI737" s="1039"/>
      <c r="BJ737" s="861"/>
      <c r="BK737" s="855"/>
      <c r="BL737" s="1040"/>
    </row>
    <row r="738" spans="1:64" ht="90.75" thickBot="1" x14ac:dyDescent="0.3">
      <c r="A738" s="1056"/>
      <c r="B738" s="1168"/>
      <c r="C738" s="1062"/>
      <c r="D738" s="1013"/>
      <c r="E738" s="946"/>
      <c r="F738" s="1016"/>
      <c r="G738" s="852"/>
      <c r="H738" s="803"/>
      <c r="I738" s="1044"/>
      <c r="J738" s="983"/>
      <c r="K738" s="986"/>
      <c r="L738" s="852"/>
      <c r="M738" s="852"/>
      <c r="N738" s="805"/>
      <c r="O738" s="1050"/>
      <c r="P738" s="803"/>
      <c r="Q738" s="955"/>
      <c r="R738" s="803"/>
      <c r="S738" s="955"/>
      <c r="T738" s="803"/>
      <c r="U738" s="955"/>
      <c r="V738" s="958"/>
      <c r="W738" s="955"/>
      <c r="X738" s="955"/>
      <c r="Y738" s="968"/>
      <c r="Z738" s="84">
        <v>2</v>
      </c>
      <c r="AA738" s="76" t="s">
        <v>1394</v>
      </c>
      <c r="AB738" s="10" t="s">
        <v>170</v>
      </c>
      <c r="AC738" s="408" t="s">
        <v>939</v>
      </c>
      <c r="AD738" s="384" t="str">
        <f t="shared" si="72"/>
        <v>Probabilidad</v>
      </c>
      <c r="AE738" s="383" t="s">
        <v>907</v>
      </c>
      <c r="AF738" s="302">
        <f t="shared" si="73"/>
        <v>0.15</v>
      </c>
      <c r="AG738" s="381" t="s">
        <v>77</v>
      </c>
      <c r="AH738" s="302">
        <f t="shared" si="74"/>
        <v>0.15</v>
      </c>
      <c r="AI738" s="315">
        <f t="shared" si="75"/>
        <v>0.3</v>
      </c>
      <c r="AJ738" s="69">
        <f>IFERROR(IF(AND(AD737="Probabilidad",AD738="Probabilidad"),(AJ737-(+AJ737*AI738)),IF(AD738="Probabilidad",(Q737-(+Q737*AI738)),IF(AD738="Impacto",AJ737,""))),"")</f>
        <v>0.39200000000000002</v>
      </c>
      <c r="AK738" s="69">
        <f>IFERROR(IF(AND(AD737="Impacto",AD738="Impacto"),(AK737-(+AK737*AI738)),IF(AD738="Impacto",(W737-(+W737*AI738)),IF(AD738="Probabilidad",AK737,""))),"")</f>
        <v>0.6</v>
      </c>
      <c r="AL738" s="10" t="s">
        <v>66</v>
      </c>
      <c r="AM738" s="10" t="s">
        <v>67</v>
      </c>
      <c r="AN738" s="10" t="s">
        <v>80</v>
      </c>
      <c r="AO738" s="952"/>
      <c r="AP738" s="952"/>
      <c r="AQ738" s="968"/>
      <c r="AR738" s="952"/>
      <c r="AS738" s="952"/>
      <c r="AT738" s="968"/>
      <c r="AU738" s="968"/>
      <c r="AV738" s="968"/>
      <c r="AW738" s="803"/>
      <c r="AX738" s="852"/>
      <c r="AY738" s="852"/>
      <c r="AZ738" s="1035"/>
      <c r="BA738" s="1035"/>
      <c r="BB738" s="1065"/>
      <c r="BC738" s="1185"/>
      <c r="BD738" s="852"/>
      <c r="BE738" s="1020"/>
      <c r="BF738" s="1020"/>
      <c r="BG738" s="1189"/>
      <c r="BH738" s="1020"/>
      <c r="BI738" s="1020"/>
      <c r="BJ738" s="805"/>
      <c r="BK738" s="852"/>
      <c r="BL738" s="1041"/>
    </row>
    <row r="739" spans="1:64" ht="90.75" thickBot="1" x14ac:dyDescent="0.3">
      <c r="A739" s="1056"/>
      <c r="B739" s="1168"/>
      <c r="C739" s="1062"/>
      <c r="D739" s="1013"/>
      <c r="E739" s="946"/>
      <c r="F739" s="1016"/>
      <c r="G739" s="852"/>
      <c r="H739" s="803"/>
      <c r="I739" s="1044"/>
      <c r="J739" s="983"/>
      <c r="K739" s="986"/>
      <c r="L739" s="852"/>
      <c r="M739" s="852"/>
      <c r="N739" s="805"/>
      <c r="O739" s="1050"/>
      <c r="P739" s="803"/>
      <c r="Q739" s="955"/>
      <c r="R739" s="803"/>
      <c r="S739" s="955"/>
      <c r="T739" s="803"/>
      <c r="U739" s="955"/>
      <c r="V739" s="958"/>
      <c r="W739" s="955"/>
      <c r="X739" s="955"/>
      <c r="Y739" s="968"/>
      <c r="Z739" s="84">
        <v>3</v>
      </c>
      <c r="AA739" s="76" t="s">
        <v>1394</v>
      </c>
      <c r="AB739" s="10" t="s">
        <v>170</v>
      </c>
      <c r="AC739" s="408" t="s">
        <v>939</v>
      </c>
      <c r="AD739" s="384" t="str">
        <f t="shared" si="72"/>
        <v>Impacto</v>
      </c>
      <c r="AE739" s="383" t="s">
        <v>908</v>
      </c>
      <c r="AF739" s="302">
        <f t="shared" si="73"/>
        <v>0.1</v>
      </c>
      <c r="AG739" s="381" t="s">
        <v>77</v>
      </c>
      <c r="AH739" s="302">
        <f t="shared" si="74"/>
        <v>0.15</v>
      </c>
      <c r="AI739" s="315">
        <f t="shared" si="75"/>
        <v>0.25</v>
      </c>
      <c r="AJ739" s="69">
        <f>IFERROR(IF(AND(AD738="Probabilidad",AD739="Probabilidad"),(AJ738-(+AJ738*AI739)),IF(AND(AD738="Impacto",AD739="Probabilidad"),(AJ737-(+AJ737*AI739)),IF(AD739="Impacto",AJ738,""))),"")</f>
        <v>0.39200000000000002</v>
      </c>
      <c r="AK739" s="69">
        <f>IFERROR(IF(AND(AD738="Impacto",AD739="Impacto"),(AK738-(+AK738*AI739)),IF(AND(AD738="Probabilidad",AD739="Impacto"),(AK737-(+AK737*AI739)),IF(AD739="Probabilidad",AK738,""))),"")</f>
        <v>0.44999999999999996</v>
      </c>
      <c r="AL739" s="10" t="s">
        <v>66</v>
      </c>
      <c r="AM739" s="10" t="s">
        <v>67</v>
      </c>
      <c r="AN739" s="10" t="s">
        <v>80</v>
      </c>
      <c r="AO739" s="952"/>
      <c r="AP739" s="952"/>
      <c r="AQ739" s="968"/>
      <c r="AR739" s="952"/>
      <c r="AS739" s="952"/>
      <c r="AT739" s="968"/>
      <c r="AU739" s="968"/>
      <c r="AV739" s="968"/>
      <c r="AW739" s="803"/>
      <c r="AX739" s="852"/>
      <c r="AY739" s="852"/>
      <c r="AZ739" s="1035"/>
      <c r="BA739" s="1035"/>
      <c r="BB739" s="1065"/>
      <c r="BC739" s="1185"/>
      <c r="BD739" s="852"/>
      <c r="BE739" s="1020"/>
      <c r="BF739" s="1020"/>
      <c r="BG739" s="1189"/>
      <c r="BH739" s="1020"/>
      <c r="BI739" s="1020"/>
      <c r="BJ739" s="805"/>
      <c r="BK739" s="852"/>
      <c r="BL739" s="1041"/>
    </row>
    <row r="740" spans="1:64" ht="90.75" thickBot="1" x14ac:dyDescent="0.3">
      <c r="A740" s="1056"/>
      <c r="B740" s="1168"/>
      <c r="C740" s="1062"/>
      <c r="D740" s="1013"/>
      <c r="E740" s="946"/>
      <c r="F740" s="1016"/>
      <c r="G740" s="852"/>
      <c r="H740" s="803"/>
      <c r="I740" s="1044"/>
      <c r="J740" s="983"/>
      <c r="K740" s="986"/>
      <c r="L740" s="852"/>
      <c r="M740" s="852"/>
      <c r="N740" s="805"/>
      <c r="O740" s="1050"/>
      <c r="P740" s="803"/>
      <c r="Q740" s="955"/>
      <c r="R740" s="803"/>
      <c r="S740" s="955"/>
      <c r="T740" s="803"/>
      <c r="U740" s="955"/>
      <c r="V740" s="958"/>
      <c r="W740" s="955"/>
      <c r="X740" s="955"/>
      <c r="Y740" s="968"/>
      <c r="Z740" s="84">
        <v>4</v>
      </c>
      <c r="AA740" s="86" t="s">
        <v>1002</v>
      </c>
      <c r="AB740" s="10" t="s">
        <v>170</v>
      </c>
      <c r="AC740" s="298" t="s">
        <v>1112</v>
      </c>
      <c r="AD740" s="384" t="str">
        <f t="shared" si="72"/>
        <v>Probabilidad</v>
      </c>
      <c r="AE740" s="383" t="s">
        <v>902</v>
      </c>
      <c r="AF740" s="302">
        <f t="shared" si="73"/>
        <v>0.25</v>
      </c>
      <c r="AG740" s="381" t="s">
        <v>77</v>
      </c>
      <c r="AH740" s="302">
        <f t="shared" si="74"/>
        <v>0.15</v>
      </c>
      <c r="AI740" s="315">
        <f t="shared" si="75"/>
        <v>0.4</v>
      </c>
      <c r="AJ740" s="69">
        <f>IFERROR(IF(AND(AD739="Probabilidad",AD740="Probabilidad"),(AJ739-(+AJ739*AI740)),IF(AND(AD739="Impacto",AD740="Probabilidad"),(AJ738-(+AJ738*AI740)),IF(AD740="Impacto",AJ739,""))),"")</f>
        <v>0.23519999999999999</v>
      </c>
      <c r="AK740" s="69">
        <f>IFERROR(IF(AND(AD739="Impacto",AD740="Impacto"),(AK739-(+AK739*AI740)),IF(AND(AD739="Probabilidad",AD740="Impacto"),(AK738-(+AK738*AI740)),IF(AD740="Probabilidad",AK739,""))),"")</f>
        <v>0.44999999999999996</v>
      </c>
      <c r="AL740" s="10" t="s">
        <v>66</v>
      </c>
      <c r="AM740" s="10" t="s">
        <v>67</v>
      </c>
      <c r="AN740" s="10" t="s">
        <v>80</v>
      </c>
      <c r="AO740" s="952"/>
      <c r="AP740" s="952"/>
      <c r="AQ740" s="968"/>
      <c r="AR740" s="952"/>
      <c r="AS740" s="952"/>
      <c r="AT740" s="968"/>
      <c r="AU740" s="968"/>
      <c r="AV740" s="968"/>
      <c r="AW740" s="803"/>
      <c r="AX740" s="852"/>
      <c r="AY740" s="852"/>
      <c r="AZ740" s="1035"/>
      <c r="BA740" s="1035"/>
      <c r="BB740" s="1065"/>
      <c r="BC740" s="1185"/>
      <c r="BD740" s="852"/>
      <c r="BE740" s="1020"/>
      <c r="BF740" s="1020"/>
      <c r="BG740" s="1189"/>
      <c r="BH740" s="1020"/>
      <c r="BI740" s="1020"/>
      <c r="BJ740" s="805"/>
      <c r="BK740" s="852"/>
      <c r="BL740" s="1041"/>
    </row>
    <row r="741" spans="1:64" ht="105" x14ac:dyDescent="0.25">
      <c r="A741" s="1056"/>
      <c r="B741" s="1168"/>
      <c r="C741" s="1062"/>
      <c r="D741" s="1013"/>
      <c r="E741" s="946"/>
      <c r="F741" s="1016"/>
      <c r="G741" s="852"/>
      <c r="H741" s="803"/>
      <c r="I741" s="1044"/>
      <c r="J741" s="983"/>
      <c r="K741" s="986"/>
      <c r="L741" s="852"/>
      <c r="M741" s="852"/>
      <c r="N741" s="805"/>
      <c r="O741" s="1050"/>
      <c r="P741" s="803"/>
      <c r="Q741" s="955"/>
      <c r="R741" s="803"/>
      <c r="S741" s="955"/>
      <c r="T741" s="803"/>
      <c r="U741" s="955"/>
      <c r="V741" s="958"/>
      <c r="W741" s="955"/>
      <c r="X741" s="955"/>
      <c r="Y741" s="968"/>
      <c r="Z741" s="84">
        <v>5</v>
      </c>
      <c r="AA741" s="86" t="s">
        <v>1004</v>
      </c>
      <c r="AB741" s="10" t="s">
        <v>170</v>
      </c>
      <c r="AC741" s="298" t="s">
        <v>1112</v>
      </c>
      <c r="AD741" s="384" t="str">
        <f t="shared" si="72"/>
        <v>Impacto</v>
      </c>
      <c r="AE741" s="383" t="s">
        <v>908</v>
      </c>
      <c r="AF741" s="302">
        <f t="shared" si="73"/>
        <v>0.1</v>
      </c>
      <c r="AG741" s="381" t="s">
        <v>77</v>
      </c>
      <c r="AH741" s="302">
        <f t="shared" si="74"/>
        <v>0.15</v>
      </c>
      <c r="AI741" s="315">
        <f t="shared" si="75"/>
        <v>0.25</v>
      </c>
      <c r="AJ741" s="69">
        <f>IFERROR(IF(AND(AD740="Probabilidad",AD741="Probabilidad"),(AJ740-(+AJ740*AI741)),IF(AND(AD740="Impacto",AD741="Probabilidad"),(AJ739-(+AJ739*AI741)),IF(AD741="Impacto",AJ740,""))),"")</f>
        <v>0.23519999999999999</v>
      </c>
      <c r="AK741" s="69">
        <f>IFERROR(IF(AND(AD740="Impacto",AD741="Impacto"),(AK740-(+AK740*AI741)),IF(AND(AD740="Probabilidad",AD741="Impacto"),(AK739-(+AK739*AI741)),IF(AD741="Probabilidad",AK740,""))),"")</f>
        <v>0.33749999999999997</v>
      </c>
      <c r="AL741" s="10" t="s">
        <v>66</v>
      </c>
      <c r="AM741" s="10" t="s">
        <v>67</v>
      </c>
      <c r="AN741" s="10" t="s">
        <v>80</v>
      </c>
      <c r="AO741" s="952"/>
      <c r="AP741" s="952"/>
      <c r="AQ741" s="968"/>
      <c r="AR741" s="952"/>
      <c r="AS741" s="952"/>
      <c r="AT741" s="968"/>
      <c r="AU741" s="968"/>
      <c r="AV741" s="968"/>
      <c r="AW741" s="803"/>
      <c r="AX741" s="852"/>
      <c r="AY741" s="852"/>
      <c r="AZ741" s="1035"/>
      <c r="BA741" s="1035"/>
      <c r="BB741" s="1065"/>
      <c r="BC741" s="1185"/>
      <c r="BD741" s="852"/>
      <c r="BE741" s="1020"/>
      <c r="BF741" s="1020"/>
      <c r="BG741" s="1189"/>
      <c r="BH741" s="1020"/>
      <c r="BI741" s="1020"/>
      <c r="BJ741" s="805"/>
      <c r="BK741" s="852"/>
      <c r="BL741" s="1041"/>
    </row>
    <row r="742" spans="1:64" ht="15.75" thickBot="1" x14ac:dyDescent="0.3">
      <c r="A742" s="1056"/>
      <c r="B742" s="1168"/>
      <c r="C742" s="1062"/>
      <c r="D742" s="1014"/>
      <c r="E742" s="947"/>
      <c r="F742" s="1017"/>
      <c r="G742" s="960"/>
      <c r="H742" s="847"/>
      <c r="I742" s="1045"/>
      <c r="J742" s="984"/>
      <c r="K742" s="987"/>
      <c r="L742" s="960"/>
      <c r="M742" s="960"/>
      <c r="N742" s="806"/>
      <c r="O742" s="1051"/>
      <c r="P742" s="847"/>
      <c r="Q742" s="956"/>
      <c r="R742" s="847"/>
      <c r="S742" s="956"/>
      <c r="T742" s="847"/>
      <c r="U742" s="956"/>
      <c r="V742" s="959"/>
      <c r="W742" s="956"/>
      <c r="X742" s="956"/>
      <c r="Y742" s="969"/>
      <c r="Z742" s="85">
        <v>6</v>
      </c>
      <c r="AA742" s="299"/>
      <c r="AB742" s="20"/>
      <c r="AC742" s="299"/>
      <c r="AD742" s="391" t="str">
        <f t="shared" si="72"/>
        <v/>
      </c>
      <c r="AE742" s="388"/>
      <c r="AF742" s="303" t="str">
        <f t="shared" si="73"/>
        <v/>
      </c>
      <c r="AG742" s="388"/>
      <c r="AH742" s="303" t="str">
        <f t="shared" si="74"/>
        <v/>
      </c>
      <c r="AI742" s="61" t="str">
        <f t="shared" si="75"/>
        <v/>
      </c>
      <c r="AJ742" s="69" t="str">
        <f>IFERROR(IF(AND(AD741="Probabilidad",AD742="Probabilidad"),(AJ741-(+AJ741*AI742)),IF(AND(AD741="Impacto",AD742="Probabilidad"),(AJ740-(+AJ740*AI742)),IF(AD742="Impacto",AJ741,""))),"")</f>
        <v/>
      </c>
      <c r="AK742" s="69" t="str">
        <f>IFERROR(IF(AND(AD741="Impacto",AD742="Impacto"),(AK741-(+AK741*AI742)),IF(AND(AD741="Probabilidad",AD742="Impacto"),(AK740-(+AK740*AI742)),IF(AD742="Probabilidad",AK741,""))),"")</f>
        <v/>
      </c>
      <c r="AL742" s="20"/>
      <c r="AM742" s="20"/>
      <c r="AN742" s="20"/>
      <c r="AO742" s="953"/>
      <c r="AP742" s="953"/>
      <c r="AQ742" s="969"/>
      <c r="AR742" s="953"/>
      <c r="AS742" s="953"/>
      <c r="AT742" s="969"/>
      <c r="AU742" s="969"/>
      <c r="AV742" s="969"/>
      <c r="AW742" s="847"/>
      <c r="AX742" s="960"/>
      <c r="AY742" s="960"/>
      <c r="AZ742" s="1036"/>
      <c r="BA742" s="1036"/>
      <c r="BB742" s="1066"/>
      <c r="BC742" s="1186"/>
      <c r="BD742" s="960"/>
      <c r="BE742" s="1021"/>
      <c r="BF742" s="1021"/>
      <c r="BG742" s="1190"/>
      <c r="BH742" s="1021"/>
      <c r="BI742" s="1021"/>
      <c r="BJ742" s="806"/>
      <c r="BK742" s="960"/>
      <c r="BL742" s="1042"/>
    </row>
    <row r="743" spans="1:64" ht="77.25" customHeight="1" thickBot="1" x14ac:dyDescent="0.3">
      <c r="A743" s="1056"/>
      <c r="B743" s="1168"/>
      <c r="C743" s="1062"/>
      <c r="D743" s="1012" t="s">
        <v>840</v>
      </c>
      <c r="E743" s="945" t="s">
        <v>160</v>
      </c>
      <c r="F743" s="1015">
        <v>5</v>
      </c>
      <c r="G743" s="851" t="s">
        <v>1395</v>
      </c>
      <c r="H743" s="802" t="s">
        <v>98</v>
      </c>
      <c r="I743" s="1043" t="s">
        <v>1404</v>
      </c>
      <c r="J743" s="982" t="s">
        <v>16</v>
      </c>
      <c r="K743" s="1001" t="str">
        <f>CONCATENATE(" *",[32]Árbol_G!C793," *",[32]Árbol_G!E793," *",[32]Árbol_G!G793)</f>
        <v xml:space="preserve"> * * *</v>
      </c>
      <c r="L743" s="851" t="s">
        <v>1396</v>
      </c>
      <c r="M743" s="851" t="s">
        <v>1397</v>
      </c>
      <c r="N743" s="1052"/>
      <c r="O743" s="1049"/>
      <c r="P743" s="802" t="s">
        <v>71</v>
      </c>
      <c r="Q743" s="954">
        <f>IF(P743="Muy Alta",100%,IF(P743="Alta",80%,IF(P743="Media",60%,IF(P743="Baja",40%,IF(P743="Muy Baja",20%,"")))))</f>
        <v>0.4</v>
      </c>
      <c r="R743" s="802"/>
      <c r="S743" s="954" t="str">
        <f>IF(R743="Catastrófico",100%,IF(R743="Mayor",80%,IF(R743="Moderado",60%,IF(R743="Menor",40%,IF(R743="Leve",20%,"")))))</f>
        <v/>
      </c>
      <c r="T743" s="802" t="s">
        <v>10</v>
      </c>
      <c r="U743" s="954">
        <f>IF(T743="Catastrófico",100%,IF(T743="Mayor",80%,IF(T743="Moderado",60%,IF(T743="Menor",40%,IF(T743="Leve",20%,"")))))</f>
        <v>0.6</v>
      </c>
      <c r="V743" s="957" t="str">
        <f>IF(W743=100%,"Catastrófico",IF(W743=80%,"Mayor",IF(W743=60%,"Moderado",IF(W743=40%,"Menor",IF(W743=20%,"Leve","")))))</f>
        <v>Moderado</v>
      </c>
      <c r="W743" s="954">
        <f>IF(AND(S743="",U743=""),"",MAX(S743,U743))</f>
        <v>0.6</v>
      </c>
      <c r="X743" s="954" t="str">
        <f>CONCATENATE(P743,V743)</f>
        <v>BajaModerado</v>
      </c>
      <c r="Y743" s="967" t="str">
        <f>IF(X743="Muy AltaLeve","Alto",IF(X743="Muy AltaMenor","Alto",IF(X743="Muy AltaModerado","Alto",IF(X743="Muy AltaMayor","Alto",IF(X743="Muy AltaCatastrófico","Extremo",IF(X743="AltaLeve","Moderado",IF(X743="AltaMenor","Moderado",IF(X743="AltaModerado","Alto",IF(X743="AltaMayor","Alto",IF(X743="AltaCatastrófico","Extremo",IF(X743="MediaLeve","Moderado",IF(X743="MediaMenor","Moderado",IF(X743="MediaModerado","Moderado",IF(X743="MediaMayor","Alto",IF(X743="MediaCatastrófico","Extremo",IF(X743="BajaLeve","Bajo",IF(X743="BajaMenor","Moderado",IF(X743="BajaModerado","Moderado",IF(X743="BajaMayor","Alto",IF(X743="BajaCatastrófico","Extremo",IF(X743="Muy BajaLeve","Bajo",IF(X743="Muy BajaMenor","Bajo",IF(X743="Muy BajaModerado","Moderado",IF(X743="Muy BajaMayor","Alto",IF(X743="Muy BajaCatastrófico","Extremo","")))))))))))))))))))))))))</f>
        <v>Moderado</v>
      </c>
      <c r="Z743" s="83">
        <v>1</v>
      </c>
      <c r="AA743" s="298" t="s">
        <v>1385</v>
      </c>
      <c r="AB743" s="10" t="s">
        <v>170</v>
      </c>
      <c r="AC743" s="385" t="s">
        <v>869</v>
      </c>
      <c r="AD743" s="396" t="str">
        <f t="shared" si="72"/>
        <v>Probabilidad</v>
      </c>
      <c r="AE743" s="381" t="s">
        <v>902</v>
      </c>
      <c r="AF743" s="301">
        <f t="shared" si="73"/>
        <v>0.25</v>
      </c>
      <c r="AG743" s="381" t="s">
        <v>77</v>
      </c>
      <c r="AH743" s="301">
        <f t="shared" si="74"/>
        <v>0.15</v>
      </c>
      <c r="AI743" s="300">
        <f t="shared" si="75"/>
        <v>0.4</v>
      </c>
      <c r="AJ743" s="59">
        <f>IFERROR(IF(AD743="Probabilidad",(Q743-(+Q743*AI743)),IF(AD743="Impacto",Q743,"")),"")</f>
        <v>0.24</v>
      </c>
      <c r="AK743" s="59">
        <f>IFERROR(IF(AD743="Impacto",(W743-(+W743*AI743)),IF(AD743="Probabilidad",W743,"")),"")</f>
        <v>0.6</v>
      </c>
      <c r="AL743" s="10" t="s">
        <v>66</v>
      </c>
      <c r="AM743" s="10" t="s">
        <v>67</v>
      </c>
      <c r="AN743" s="10" t="s">
        <v>80</v>
      </c>
      <c r="AO743" s="951">
        <f>Q743</f>
        <v>0.4</v>
      </c>
      <c r="AP743" s="951">
        <f>IF(AJ743="","",MIN(AJ743:AJ748))</f>
        <v>0.16799999999999998</v>
      </c>
      <c r="AQ743" s="967" t="str">
        <f>IFERROR(IF(AP743="","",IF(AP743&lt;=0.2,"Muy Baja",IF(AP743&lt;=0.4,"Baja",IF(AP743&lt;=0.6,"Media",IF(AP743&lt;=0.8,"Alta","Muy Alta"))))),"")</f>
        <v>Muy Baja</v>
      </c>
      <c r="AR743" s="951">
        <f>W743</f>
        <v>0.6</v>
      </c>
      <c r="AS743" s="951">
        <f>IF(AK743="","",MIN(AK743:AK748))</f>
        <v>0.6</v>
      </c>
      <c r="AT743" s="967" t="str">
        <f>IFERROR(IF(AS743="","",IF(AS743&lt;=0.2,"Leve",IF(AS743&lt;=0.4,"Menor",IF(AS743&lt;=0.6,"Moderado",IF(AS743&lt;=0.8,"Mayor","Catastrófico"))))),"")</f>
        <v>Moderado</v>
      </c>
      <c r="AU743" s="967" t="str">
        <f>Y743</f>
        <v>Moderado</v>
      </c>
      <c r="AV743" s="967" t="str">
        <f>IFERROR(IF(OR(AND(AQ743="Muy Baja",AT743="Leve"),AND(AQ743="Muy Baja",AT743="Menor"),AND(AQ743="Baja",AT743="Leve")),"Bajo",IF(OR(AND(AQ743="Muy baja",AT743="Moderado"),AND(AQ743="Baja",AT743="Menor"),AND(AQ743="Baja",AT743="Moderado"),AND(AQ743="Media",AT743="Leve"),AND(AQ743="Media",AT743="Menor"),AND(AQ743="Media",AT743="Moderado"),AND(AQ743="Alta",AT743="Leve"),AND(AQ743="Alta",AT743="Menor")),"Moderado",IF(OR(AND(AQ743="Muy Baja",AT743="Mayor"),AND(AQ743="Baja",AT743="Mayor"),AND(AQ743="Media",AT743="Mayor"),AND(AQ743="Alta",AT743="Moderado"),AND(AQ743="Alta",AT743="Mayor"),AND(AQ743="Muy Alta",AT743="Leve"),AND(AQ743="Muy Alta",AT743="Menor"),AND(AQ743="Muy Alta",AT743="Moderado"),AND(AQ743="Muy Alta",AT743="Mayor")),"Alto",IF(OR(AND(AQ743="Muy Baja",AT743="Catastrófico"),AND(AQ743="Baja",AT743="Catastrófico"),AND(AQ743="Media",AT743="Catastrófico"),AND(AQ743="Alta",AT743="Catastrófico"),AND(AQ743="Muy Alta",AT743="Catastrófico")),"Extremo","")))),"")</f>
        <v>Moderado</v>
      </c>
      <c r="AW743" s="802" t="s">
        <v>167</v>
      </c>
      <c r="AX743" s="804" t="s">
        <v>1753</v>
      </c>
      <c r="AY743" s="1064" t="s">
        <v>1378</v>
      </c>
      <c r="AZ743" s="1034" t="s">
        <v>1068</v>
      </c>
      <c r="BA743" s="1034" t="s">
        <v>1379</v>
      </c>
      <c r="BB743" s="1235">
        <v>45291</v>
      </c>
      <c r="BC743" s="1221"/>
      <c r="BD743" s="1187"/>
      <c r="BE743" s="1039"/>
      <c r="BF743" s="1039"/>
      <c r="BG743" s="1188"/>
      <c r="BH743" s="1039"/>
      <c r="BI743" s="1039"/>
      <c r="BJ743" s="861"/>
      <c r="BK743" s="855"/>
      <c r="BL743" s="1040"/>
    </row>
    <row r="744" spans="1:64" ht="135" x14ac:dyDescent="0.25">
      <c r="A744" s="1056"/>
      <c r="B744" s="1168"/>
      <c r="C744" s="1062"/>
      <c r="D744" s="1013"/>
      <c r="E744" s="946"/>
      <c r="F744" s="1016"/>
      <c r="G744" s="852"/>
      <c r="H744" s="803"/>
      <c r="I744" s="1044"/>
      <c r="J744" s="983"/>
      <c r="K744" s="1002"/>
      <c r="L744" s="852"/>
      <c r="M744" s="852"/>
      <c r="N744" s="1053"/>
      <c r="O744" s="1050"/>
      <c r="P744" s="803"/>
      <c r="Q744" s="955"/>
      <c r="R744" s="803"/>
      <c r="S744" s="955"/>
      <c r="T744" s="803"/>
      <c r="U744" s="955"/>
      <c r="V744" s="958"/>
      <c r="W744" s="955"/>
      <c r="X744" s="955"/>
      <c r="Y744" s="968"/>
      <c r="Z744" s="84">
        <v>2</v>
      </c>
      <c r="AA744" s="298" t="s">
        <v>1381</v>
      </c>
      <c r="AB744" s="10" t="s">
        <v>170</v>
      </c>
      <c r="AC744" s="385" t="s">
        <v>869</v>
      </c>
      <c r="AD744" s="384" t="str">
        <f t="shared" si="72"/>
        <v>Probabilidad</v>
      </c>
      <c r="AE744" s="383" t="s">
        <v>907</v>
      </c>
      <c r="AF744" s="302">
        <f t="shared" si="73"/>
        <v>0.15</v>
      </c>
      <c r="AG744" s="381" t="s">
        <v>77</v>
      </c>
      <c r="AH744" s="302">
        <f t="shared" si="74"/>
        <v>0.15</v>
      </c>
      <c r="AI744" s="315">
        <f t="shared" si="75"/>
        <v>0.3</v>
      </c>
      <c r="AJ744" s="69">
        <f>IFERROR(IF(AND(AD743="Probabilidad",AD744="Probabilidad"),(AJ743-(+AJ743*AI744)),IF(AD744="Probabilidad",(Q743-(+Q743*AI744)),IF(AD744="Impacto",AJ743,""))),"")</f>
        <v>0.16799999999999998</v>
      </c>
      <c r="AK744" s="69">
        <f>IFERROR(IF(AND(AD743="Impacto",AD744="Impacto"),(AK743-(+AK743*AI744)),IF(AD744="Impacto",(W743-(+W743*AI744)),IF(AD744="Probabilidad",AK743,""))),"")</f>
        <v>0.6</v>
      </c>
      <c r="AL744" s="10" t="s">
        <v>66</v>
      </c>
      <c r="AM744" s="10" t="s">
        <v>67</v>
      </c>
      <c r="AN744" s="10" t="s">
        <v>80</v>
      </c>
      <c r="AO744" s="952"/>
      <c r="AP744" s="952"/>
      <c r="AQ744" s="968"/>
      <c r="AR744" s="952"/>
      <c r="AS744" s="952"/>
      <c r="AT744" s="968"/>
      <c r="AU744" s="968"/>
      <c r="AV744" s="968"/>
      <c r="AW744" s="803"/>
      <c r="AX744" s="805"/>
      <c r="AY744" s="1065"/>
      <c r="AZ744" s="1035"/>
      <c r="BA744" s="1035"/>
      <c r="BB744" s="1035"/>
      <c r="BC744" s="1222"/>
      <c r="BD744" s="1035"/>
      <c r="BE744" s="1020"/>
      <c r="BF744" s="1020"/>
      <c r="BG744" s="1189"/>
      <c r="BH744" s="1020"/>
      <c r="BI744" s="1020"/>
      <c r="BJ744" s="805"/>
      <c r="BK744" s="852"/>
      <c r="BL744" s="1041"/>
    </row>
    <row r="745" spans="1:64" x14ac:dyDescent="0.25">
      <c r="A745" s="1056"/>
      <c r="B745" s="1168"/>
      <c r="C745" s="1062"/>
      <c r="D745" s="1013"/>
      <c r="E745" s="946"/>
      <c r="F745" s="1016"/>
      <c r="G745" s="852"/>
      <c r="H745" s="803"/>
      <c r="I745" s="1044"/>
      <c r="J745" s="983"/>
      <c r="K745" s="1002"/>
      <c r="L745" s="852"/>
      <c r="M745" s="852"/>
      <c r="N745" s="1053"/>
      <c r="O745" s="1050"/>
      <c r="P745" s="803"/>
      <c r="Q745" s="955"/>
      <c r="R745" s="803"/>
      <c r="S745" s="955"/>
      <c r="T745" s="803"/>
      <c r="U745" s="955"/>
      <c r="V745" s="958"/>
      <c r="W745" s="955"/>
      <c r="X745" s="955"/>
      <c r="Y745" s="968"/>
      <c r="Z745" s="84">
        <v>3</v>
      </c>
      <c r="AA745" s="298"/>
      <c r="AB745" s="19"/>
      <c r="AC745" s="298"/>
      <c r="AD745" s="384" t="str">
        <f t="shared" si="72"/>
        <v/>
      </c>
      <c r="AE745" s="383"/>
      <c r="AF745" s="302" t="str">
        <f t="shared" si="73"/>
        <v/>
      </c>
      <c r="AG745" s="383"/>
      <c r="AH745" s="302" t="str">
        <f t="shared" si="74"/>
        <v/>
      </c>
      <c r="AI745" s="315" t="str">
        <f t="shared" si="75"/>
        <v/>
      </c>
      <c r="AJ745" s="69" t="str">
        <f>IFERROR(IF(AND(AD744="Probabilidad",AD745="Probabilidad"),(AJ744-(+AJ744*AI745)),IF(AND(AD744="Impacto",AD745="Probabilidad"),(AJ743-(+AJ743*AI745)),IF(AD745="Impacto",AJ744,""))),"")</f>
        <v/>
      </c>
      <c r="AK745" s="69" t="str">
        <f>IFERROR(IF(AND(AD744="Impacto",AD745="Impacto"),(AK744-(+AK744*AI745)),IF(AND(AD744="Probabilidad",AD745="Impacto"),(AK743-(+AK743*AI745)),IF(AD745="Probabilidad",AK744,""))),"")</f>
        <v/>
      </c>
      <c r="AL745" s="19"/>
      <c r="AM745" s="19"/>
      <c r="AN745" s="19"/>
      <c r="AO745" s="952"/>
      <c r="AP745" s="952"/>
      <c r="AQ745" s="968"/>
      <c r="AR745" s="952"/>
      <c r="AS745" s="952"/>
      <c r="AT745" s="968"/>
      <c r="AU745" s="968"/>
      <c r="AV745" s="968"/>
      <c r="AW745" s="803"/>
      <c r="AX745" s="805"/>
      <c r="AY745" s="1065"/>
      <c r="AZ745" s="1035"/>
      <c r="BA745" s="1035"/>
      <c r="BB745" s="1035"/>
      <c r="BC745" s="1222"/>
      <c r="BD745" s="1035"/>
      <c r="BE745" s="1020"/>
      <c r="BF745" s="1020"/>
      <c r="BG745" s="1189"/>
      <c r="BH745" s="1020"/>
      <c r="BI745" s="1020"/>
      <c r="BJ745" s="805"/>
      <c r="BK745" s="852"/>
      <c r="BL745" s="1041"/>
    </row>
    <row r="746" spans="1:64" x14ac:dyDescent="0.25">
      <c r="A746" s="1056"/>
      <c r="B746" s="1168"/>
      <c r="C746" s="1062"/>
      <c r="D746" s="1013"/>
      <c r="E746" s="946"/>
      <c r="F746" s="1016"/>
      <c r="G746" s="852"/>
      <c r="H746" s="803"/>
      <c r="I746" s="1044"/>
      <c r="J746" s="983"/>
      <c r="K746" s="1002"/>
      <c r="L746" s="852"/>
      <c r="M746" s="852"/>
      <c r="N746" s="1053"/>
      <c r="O746" s="1050"/>
      <c r="P746" s="803"/>
      <c r="Q746" s="955"/>
      <c r="R746" s="803"/>
      <c r="S746" s="955"/>
      <c r="T746" s="803"/>
      <c r="U746" s="955"/>
      <c r="V746" s="958"/>
      <c r="W746" s="955"/>
      <c r="X746" s="955"/>
      <c r="Y746" s="968"/>
      <c r="Z746" s="84">
        <v>4</v>
      </c>
      <c r="AA746" s="298"/>
      <c r="AB746" s="19"/>
      <c r="AC746" s="298"/>
      <c r="AD746" s="384" t="str">
        <f t="shared" si="72"/>
        <v/>
      </c>
      <c r="AE746" s="383"/>
      <c r="AF746" s="302" t="str">
        <f t="shared" si="73"/>
        <v/>
      </c>
      <c r="AG746" s="383"/>
      <c r="AH746" s="302" t="str">
        <f t="shared" si="74"/>
        <v/>
      </c>
      <c r="AI746" s="315" t="str">
        <f t="shared" si="75"/>
        <v/>
      </c>
      <c r="AJ746" s="69" t="str">
        <f>IFERROR(IF(AND(AD745="Probabilidad",AD746="Probabilidad"),(AJ745-(+AJ745*AI746)),IF(AND(AD745="Impacto",AD746="Probabilidad"),(AJ744-(+AJ744*AI746)),IF(AD746="Impacto",AJ745,""))),"")</f>
        <v/>
      </c>
      <c r="AK746" s="69" t="str">
        <f>IFERROR(IF(AND(AD745="Impacto",AD746="Impacto"),(AK745-(+AK745*AI746)),IF(AND(AD745="Probabilidad",AD746="Impacto"),(AK744-(+AK744*AI746)),IF(AD746="Probabilidad",AK745,""))),"")</f>
        <v/>
      </c>
      <c r="AL746" s="19"/>
      <c r="AM746" s="19"/>
      <c r="AN746" s="19"/>
      <c r="AO746" s="952"/>
      <c r="AP746" s="952"/>
      <c r="AQ746" s="968"/>
      <c r="AR746" s="952"/>
      <c r="AS746" s="952"/>
      <c r="AT746" s="968"/>
      <c r="AU746" s="968"/>
      <c r="AV746" s="968"/>
      <c r="AW746" s="803"/>
      <c r="AX746" s="805"/>
      <c r="AY746" s="1065"/>
      <c r="AZ746" s="1035"/>
      <c r="BA746" s="1035"/>
      <c r="BB746" s="1035"/>
      <c r="BC746" s="1222"/>
      <c r="BD746" s="1035"/>
      <c r="BE746" s="1020"/>
      <c r="BF746" s="1020"/>
      <c r="BG746" s="1189"/>
      <c r="BH746" s="1020"/>
      <c r="BI746" s="1020"/>
      <c r="BJ746" s="805"/>
      <c r="BK746" s="852"/>
      <c r="BL746" s="1041"/>
    </row>
    <row r="747" spans="1:64" x14ac:dyDescent="0.25">
      <c r="A747" s="1056"/>
      <c r="B747" s="1168"/>
      <c r="C747" s="1062"/>
      <c r="D747" s="1013"/>
      <c r="E747" s="946"/>
      <c r="F747" s="1016"/>
      <c r="G747" s="852"/>
      <c r="H747" s="803"/>
      <c r="I747" s="1044"/>
      <c r="J747" s="983"/>
      <c r="K747" s="1002"/>
      <c r="L747" s="852"/>
      <c r="M747" s="852"/>
      <c r="N747" s="1053"/>
      <c r="O747" s="1050"/>
      <c r="P747" s="803"/>
      <c r="Q747" s="955"/>
      <c r="R747" s="803"/>
      <c r="S747" s="955"/>
      <c r="T747" s="803"/>
      <c r="U747" s="955"/>
      <c r="V747" s="958"/>
      <c r="W747" s="955"/>
      <c r="X747" s="955"/>
      <c r="Y747" s="968"/>
      <c r="Z747" s="84">
        <v>5</v>
      </c>
      <c r="AA747" s="298"/>
      <c r="AB747" s="19"/>
      <c r="AC747" s="298"/>
      <c r="AD747" s="384" t="str">
        <f t="shared" si="72"/>
        <v/>
      </c>
      <c r="AE747" s="383"/>
      <c r="AF747" s="302" t="str">
        <f t="shared" si="73"/>
        <v/>
      </c>
      <c r="AG747" s="383"/>
      <c r="AH747" s="302" t="str">
        <f t="shared" si="74"/>
        <v/>
      </c>
      <c r="AI747" s="315" t="str">
        <f t="shared" si="75"/>
        <v/>
      </c>
      <c r="AJ747" s="69" t="str">
        <f>IFERROR(IF(AND(AD746="Probabilidad",AD747="Probabilidad"),(AJ746-(+AJ746*AI747)),IF(AND(AD746="Impacto",AD747="Probabilidad"),(AJ745-(+AJ745*AI747)),IF(AD747="Impacto",AJ746,""))),"")</f>
        <v/>
      </c>
      <c r="AK747" s="69" t="str">
        <f>IFERROR(IF(AND(AD746="Impacto",AD747="Impacto"),(AK746-(+AK746*AI747)),IF(AND(AD746="Probabilidad",AD747="Impacto"),(AK745-(+AK745*AI747)),IF(AD747="Probabilidad",AK746,""))),"")</f>
        <v/>
      </c>
      <c r="AL747" s="19"/>
      <c r="AM747" s="19"/>
      <c r="AN747" s="19"/>
      <c r="AO747" s="952"/>
      <c r="AP747" s="952"/>
      <c r="AQ747" s="968"/>
      <c r="AR747" s="952"/>
      <c r="AS747" s="952"/>
      <c r="AT747" s="968"/>
      <c r="AU747" s="968"/>
      <c r="AV747" s="968"/>
      <c r="AW747" s="803"/>
      <c r="AX747" s="805"/>
      <c r="AY747" s="1065"/>
      <c r="AZ747" s="1035"/>
      <c r="BA747" s="1035"/>
      <c r="BB747" s="1035"/>
      <c r="BC747" s="1222"/>
      <c r="BD747" s="1035"/>
      <c r="BE747" s="1020"/>
      <c r="BF747" s="1020"/>
      <c r="BG747" s="1189"/>
      <c r="BH747" s="1020"/>
      <c r="BI747" s="1020"/>
      <c r="BJ747" s="805"/>
      <c r="BK747" s="852"/>
      <c r="BL747" s="1041"/>
    </row>
    <row r="748" spans="1:64" ht="15.75" thickBot="1" x14ac:dyDescent="0.3">
      <c r="A748" s="1056"/>
      <c r="B748" s="1168"/>
      <c r="C748" s="1062"/>
      <c r="D748" s="1014"/>
      <c r="E748" s="947"/>
      <c r="F748" s="1017"/>
      <c r="G748" s="960"/>
      <c r="H748" s="847"/>
      <c r="I748" s="1045"/>
      <c r="J748" s="984"/>
      <c r="K748" s="1003"/>
      <c r="L748" s="960"/>
      <c r="M748" s="960"/>
      <c r="N748" s="1054"/>
      <c r="O748" s="1051"/>
      <c r="P748" s="847"/>
      <c r="Q748" s="956"/>
      <c r="R748" s="847"/>
      <c r="S748" s="956"/>
      <c r="T748" s="847"/>
      <c r="U748" s="956"/>
      <c r="V748" s="959"/>
      <c r="W748" s="956"/>
      <c r="X748" s="956"/>
      <c r="Y748" s="969"/>
      <c r="Z748" s="85">
        <v>6</v>
      </c>
      <c r="AA748" s="299"/>
      <c r="AB748" s="20"/>
      <c r="AC748" s="299"/>
      <c r="AD748" s="389" t="str">
        <f t="shared" si="72"/>
        <v/>
      </c>
      <c r="AE748" s="397"/>
      <c r="AF748" s="303" t="str">
        <f t="shared" si="73"/>
        <v/>
      </c>
      <c r="AG748" s="397"/>
      <c r="AH748" s="303" t="str">
        <f t="shared" si="74"/>
        <v/>
      </c>
      <c r="AI748" s="61" t="str">
        <f t="shared" si="75"/>
        <v/>
      </c>
      <c r="AJ748" s="69" t="str">
        <f>IFERROR(IF(AND(AD747="Probabilidad",AD748="Probabilidad"),(AJ747-(+AJ747*AI748)),IF(AND(AD747="Impacto",AD748="Probabilidad"),(AJ746-(+AJ746*AI748)),IF(AD748="Impacto",AJ747,""))),"")</f>
        <v/>
      </c>
      <c r="AK748" s="69" t="str">
        <f>IFERROR(IF(AND(AD747="Impacto",AD748="Impacto"),(AK747-(+AK747*AI748)),IF(AND(AD747="Probabilidad",AD748="Impacto"),(AK746-(+AK746*AI748)),IF(AD748="Probabilidad",AK747,""))),"")</f>
        <v/>
      </c>
      <c r="AL748" s="20"/>
      <c r="AM748" s="20"/>
      <c r="AN748" s="20"/>
      <c r="AO748" s="953"/>
      <c r="AP748" s="953"/>
      <c r="AQ748" s="969"/>
      <c r="AR748" s="953"/>
      <c r="AS748" s="953"/>
      <c r="AT748" s="969"/>
      <c r="AU748" s="969"/>
      <c r="AV748" s="969"/>
      <c r="AW748" s="847"/>
      <c r="AX748" s="806"/>
      <c r="AY748" s="1066"/>
      <c r="AZ748" s="1036"/>
      <c r="BA748" s="1036"/>
      <c r="BB748" s="1036"/>
      <c r="BC748" s="1223"/>
      <c r="BD748" s="1036"/>
      <c r="BE748" s="1021"/>
      <c r="BF748" s="1021"/>
      <c r="BG748" s="1190"/>
      <c r="BH748" s="1021"/>
      <c r="BI748" s="1021"/>
      <c r="BJ748" s="806"/>
      <c r="BK748" s="960"/>
      <c r="BL748" s="1042"/>
    </row>
    <row r="749" spans="1:64" ht="77.25" customHeight="1" thickBot="1" x14ac:dyDescent="0.3">
      <c r="A749" s="1056"/>
      <c r="B749" s="1168"/>
      <c r="C749" s="1062"/>
      <c r="D749" s="1012" t="s">
        <v>840</v>
      </c>
      <c r="E749" s="945" t="s">
        <v>160</v>
      </c>
      <c r="F749" s="1015">
        <v>6</v>
      </c>
      <c r="G749" s="851" t="s">
        <v>1395</v>
      </c>
      <c r="H749" s="802" t="s">
        <v>99</v>
      </c>
      <c r="I749" s="1018" t="s">
        <v>1405</v>
      </c>
      <c r="J749" s="1067" t="s">
        <v>16</v>
      </c>
      <c r="K749" s="1001" t="str">
        <f>CONCATENATE(" *",[32]Árbol_G!C810," *",[32]Árbol_G!E810," *",[32]Árbol_G!G810)</f>
        <v xml:space="preserve"> * * *</v>
      </c>
      <c r="L749" s="851" t="s">
        <v>1398</v>
      </c>
      <c r="M749" s="851" t="s">
        <v>1399</v>
      </c>
      <c r="N749" s="804"/>
      <c r="O749" s="970"/>
      <c r="P749" s="802" t="s">
        <v>71</v>
      </c>
      <c r="Q749" s="954">
        <f>IF(P749="Muy Alta",100%,IF(P749="Alta",80%,IF(P749="Media",60%,IF(P749="Baja",40%,IF(P749="Muy Baja",20%,"")))))</f>
        <v>0.4</v>
      </c>
      <c r="R749" s="802"/>
      <c r="S749" s="954" t="str">
        <f>IF(R749="Catastrófico",100%,IF(R749="Mayor",80%,IF(R749="Moderado",60%,IF(R749="Menor",40%,IF(R749="Leve",20%,"")))))</f>
        <v/>
      </c>
      <c r="T749" s="802" t="s">
        <v>10</v>
      </c>
      <c r="U749" s="954">
        <f>IF(T749="Catastrófico",100%,IF(T749="Mayor",80%,IF(T749="Moderado",60%,IF(T749="Menor",40%,IF(T749="Leve",20%,"")))))</f>
        <v>0.6</v>
      </c>
      <c r="V749" s="957" t="str">
        <f>IF(W749=100%,"Catastrófico",IF(W749=80%,"Mayor",IF(W749=60%,"Moderado",IF(W749=40%,"Menor",IF(W749=20%,"Leve","")))))</f>
        <v>Moderado</v>
      </c>
      <c r="W749" s="954">
        <f>IF(AND(S749="",U749=""),"",MAX(S749,U749))</f>
        <v>0.6</v>
      </c>
      <c r="X749" s="954" t="str">
        <f>CONCATENATE(P749,V749)</f>
        <v>BajaModerado</v>
      </c>
      <c r="Y749" s="967" t="str">
        <f>IF(X749="Muy AltaLeve","Alto",IF(X749="Muy AltaMenor","Alto",IF(X749="Muy AltaModerado","Alto",IF(X749="Muy AltaMayor","Alto",IF(X749="Muy AltaCatastrófico","Extremo",IF(X749="AltaLeve","Moderado",IF(X749="AltaMenor","Moderado",IF(X749="AltaModerado","Alto",IF(X749="AltaMayor","Alto",IF(X749="AltaCatastrófico","Extremo",IF(X749="MediaLeve","Moderado",IF(X749="MediaMenor","Moderado",IF(X749="MediaModerado","Moderado",IF(X749="MediaMayor","Alto",IF(X749="MediaCatastrófico","Extremo",IF(X749="BajaLeve","Bajo",IF(X749="BajaMenor","Moderado",IF(X749="BajaModerado","Moderado",IF(X749="BajaMayor","Alto",IF(X749="BajaCatastrófico","Extremo",IF(X749="Muy BajaLeve","Bajo",IF(X749="Muy BajaMenor","Bajo",IF(X749="Muy BajaModerado","Moderado",IF(X749="Muy BajaMayor","Alto",IF(X749="Muy BajaCatastrófico","Extremo","")))))))))))))))))))))))))</f>
        <v>Moderado</v>
      </c>
      <c r="Z749" s="83">
        <v>1</v>
      </c>
      <c r="AA749" s="298" t="s">
        <v>1385</v>
      </c>
      <c r="AB749" s="10" t="s">
        <v>170</v>
      </c>
      <c r="AC749" s="385" t="s">
        <v>869</v>
      </c>
      <c r="AD749" s="382" t="str">
        <f t="shared" si="72"/>
        <v>Probabilidad</v>
      </c>
      <c r="AE749" s="381" t="s">
        <v>902</v>
      </c>
      <c r="AF749" s="301">
        <f t="shared" si="73"/>
        <v>0.25</v>
      </c>
      <c r="AG749" s="381" t="s">
        <v>77</v>
      </c>
      <c r="AH749" s="301">
        <f t="shared" si="74"/>
        <v>0.15</v>
      </c>
      <c r="AI749" s="300">
        <f t="shared" si="75"/>
        <v>0.4</v>
      </c>
      <c r="AJ749" s="59">
        <f>IFERROR(IF(AD749="Probabilidad",(Q749-(+Q749*AI749)),IF(AD749="Impacto",Q749,"")),"")</f>
        <v>0.24</v>
      </c>
      <c r="AK749" s="59">
        <f>IFERROR(IF(AD749="Impacto",(W749-(+W749*AI749)),IF(AD749="Probabilidad",W749,"")),"")</f>
        <v>0.6</v>
      </c>
      <c r="AL749" s="10" t="s">
        <v>66</v>
      </c>
      <c r="AM749" s="10" t="s">
        <v>67</v>
      </c>
      <c r="AN749" s="10" t="s">
        <v>80</v>
      </c>
      <c r="AO749" s="951">
        <f>Q749</f>
        <v>0.4</v>
      </c>
      <c r="AP749" s="951">
        <f>IF(AJ749="","",MIN(AJ749:AJ754))</f>
        <v>0.16799999999999998</v>
      </c>
      <c r="AQ749" s="967" t="str">
        <f>IFERROR(IF(AP749="","",IF(AP749&lt;=0.2,"Muy Baja",IF(AP749&lt;=0.4,"Baja",IF(AP749&lt;=0.6,"Media",IF(AP749&lt;=0.8,"Alta","Muy Alta"))))),"")</f>
        <v>Muy Baja</v>
      </c>
      <c r="AR749" s="951">
        <f>W749</f>
        <v>0.6</v>
      </c>
      <c r="AS749" s="951">
        <f>IF(AK749="","",MIN(AK749:AK754))</f>
        <v>0.6</v>
      </c>
      <c r="AT749" s="967" t="str">
        <f>IFERROR(IF(AS749="","",IF(AS749&lt;=0.2,"Leve",IF(AS749&lt;=0.4,"Menor",IF(AS749&lt;=0.6,"Moderado",IF(AS749&lt;=0.8,"Mayor","Catastrófico"))))),"")</f>
        <v>Moderado</v>
      </c>
      <c r="AU749" s="967" t="str">
        <f>Y749</f>
        <v>Moderado</v>
      </c>
      <c r="AV749" s="967" t="str">
        <f>IFERROR(IF(OR(AND(AQ749="Muy Baja",AT749="Leve"),AND(AQ749="Muy Baja",AT749="Menor"),AND(AQ749="Baja",AT749="Leve")),"Bajo",IF(OR(AND(AQ749="Muy baja",AT749="Moderado"),AND(AQ749="Baja",AT749="Menor"),AND(AQ749="Baja",AT749="Moderado"),AND(AQ749="Media",AT749="Leve"),AND(AQ749="Media",AT749="Menor"),AND(AQ749="Media",AT749="Moderado"),AND(AQ749="Alta",AT749="Leve"),AND(AQ749="Alta",AT749="Menor")),"Moderado",IF(OR(AND(AQ749="Muy Baja",AT749="Mayor"),AND(AQ749="Baja",AT749="Mayor"),AND(AQ749="Media",AT749="Mayor"),AND(AQ749="Alta",AT749="Moderado"),AND(AQ749="Alta",AT749="Mayor"),AND(AQ749="Muy Alta",AT749="Leve"),AND(AQ749="Muy Alta",AT749="Menor"),AND(AQ749="Muy Alta",AT749="Moderado"),AND(AQ749="Muy Alta",AT749="Mayor")),"Alto",IF(OR(AND(AQ749="Muy Baja",AT749="Catastrófico"),AND(AQ749="Baja",AT749="Catastrófico"),AND(AQ749="Media",AT749="Catastrófico"),AND(AQ749="Alta",AT749="Catastrófico"),AND(AQ749="Muy Alta",AT749="Catastrófico")),"Extremo","")))),"")</f>
        <v>Moderado</v>
      </c>
      <c r="AW749" s="802" t="s">
        <v>167</v>
      </c>
      <c r="AX749" s="851" t="s">
        <v>1754</v>
      </c>
      <c r="AY749" s="1064" t="s">
        <v>1378</v>
      </c>
      <c r="AZ749" s="1034" t="s">
        <v>1068</v>
      </c>
      <c r="BA749" s="1034" t="s">
        <v>1379</v>
      </c>
      <c r="BB749" s="1235">
        <v>45291</v>
      </c>
      <c r="BC749" s="1073"/>
      <c r="BD749" s="855"/>
      <c r="BE749" s="1039"/>
      <c r="BF749" s="1039"/>
      <c r="BG749" s="1188"/>
      <c r="BH749" s="1039"/>
      <c r="BI749" s="1039"/>
      <c r="BJ749" s="861"/>
      <c r="BK749" s="855"/>
      <c r="BL749" s="1040"/>
    </row>
    <row r="750" spans="1:64" ht="135" x14ac:dyDescent="0.25">
      <c r="A750" s="1056"/>
      <c r="B750" s="1168"/>
      <c r="C750" s="1062"/>
      <c r="D750" s="1013"/>
      <c r="E750" s="946"/>
      <c r="F750" s="1016"/>
      <c r="G750" s="852"/>
      <c r="H750" s="803"/>
      <c r="I750" s="952"/>
      <c r="J750" s="1068"/>
      <c r="K750" s="1002"/>
      <c r="L750" s="852"/>
      <c r="M750" s="852"/>
      <c r="N750" s="805"/>
      <c r="O750" s="971"/>
      <c r="P750" s="803"/>
      <c r="Q750" s="955"/>
      <c r="R750" s="803"/>
      <c r="S750" s="955"/>
      <c r="T750" s="803"/>
      <c r="U750" s="955"/>
      <c r="V750" s="958"/>
      <c r="W750" s="955"/>
      <c r="X750" s="955"/>
      <c r="Y750" s="968"/>
      <c r="Z750" s="84">
        <v>2</v>
      </c>
      <c r="AA750" s="298" t="s">
        <v>1381</v>
      </c>
      <c r="AB750" s="10" t="s">
        <v>170</v>
      </c>
      <c r="AC750" s="385" t="s">
        <v>869</v>
      </c>
      <c r="AD750" s="384" t="str">
        <f t="shared" si="72"/>
        <v>Probabilidad</v>
      </c>
      <c r="AE750" s="383" t="s">
        <v>907</v>
      </c>
      <c r="AF750" s="302">
        <f t="shared" si="73"/>
        <v>0.15</v>
      </c>
      <c r="AG750" s="381" t="s">
        <v>77</v>
      </c>
      <c r="AH750" s="302">
        <f t="shared" si="74"/>
        <v>0.15</v>
      </c>
      <c r="AI750" s="315">
        <f t="shared" si="75"/>
        <v>0.3</v>
      </c>
      <c r="AJ750" s="69">
        <f>IFERROR(IF(AND(AD749="Probabilidad",AD750="Probabilidad"),(AJ749-(+AJ749*AI750)),IF(AD750="Probabilidad",(Q749-(+Q749*AI750)),IF(AD750="Impacto",AJ749,""))),"")</f>
        <v>0.16799999999999998</v>
      </c>
      <c r="AK750" s="69">
        <f>IFERROR(IF(AND(AD749="Impacto",AD750="Impacto"),(AK749-(+AK749*AI750)),IF(AD750="Impacto",(W749-(+W749*AI750)),IF(AD750="Probabilidad",AK749,""))),"")</f>
        <v>0.6</v>
      </c>
      <c r="AL750" s="10" t="s">
        <v>66</v>
      </c>
      <c r="AM750" s="10" t="s">
        <v>67</v>
      </c>
      <c r="AN750" s="10" t="s">
        <v>80</v>
      </c>
      <c r="AO750" s="952"/>
      <c r="AP750" s="952"/>
      <c r="AQ750" s="968"/>
      <c r="AR750" s="952"/>
      <c r="AS750" s="952"/>
      <c r="AT750" s="968"/>
      <c r="AU750" s="968"/>
      <c r="AV750" s="968"/>
      <c r="AW750" s="803"/>
      <c r="AX750" s="852"/>
      <c r="AY750" s="1065"/>
      <c r="AZ750" s="1035"/>
      <c r="BA750" s="1035"/>
      <c r="BB750" s="1035"/>
      <c r="BC750" s="1032"/>
      <c r="BD750" s="852"/>
      <c r="BE750" s="1020"/>
      <c r="BF750" s="1020"/>
      <c r="BG750" s="1189"/>
      <c r="BH750" s="1020"/>
      <c r="BI750" s="1020"/>
      <c r="BJ750" s="805"/>
      <c r="BK750" s="852"/>
      <c r="BL750" s="1041"/>
    </row>
    <row r="751" spans="1:64" x14ac:dyDescent="0.25">
      <c r="A751" s="1056"/>
      <c r="B751" s="1168"/>
      <c r="C751" s="1062"/>
      <c r="D751" s="1013"/>
      <c r="E751" s="946"/>
      <c r="F751" s="1016"/>
      <c r="G751" s="852"/>
      <c r="H751" s="803"/>
      <c r="I751" s="952"/>
      <c r="J751" s="1068"/>
      <c r="K751" s="1002"/>
      <c r="L751" s="852"/>
      <c r="M751" s="852"/>
      <c r="N751" s="805"/>
      <c r="O751" s="971"/>
      <c r="P751" s="803"/>
      <c r="Q751" s="955"/>
      <c r="R751" s="803"/>
      <c r="S751" s="955"/>
      <c r="T751" s="803"/>
      <c r="U751" s="955"/>
      <c r="V751" s="958"/>
      <c r="W751" s="955"/>
      <c r="X751" s="955"/>
      <c r="Y751" s="968"/>
      <c r="Z751" s="68">
        <v>3</v>
      </c>
      <c r="AA751" s="385"/>
      <c r="AB751" s="383"/>
      <c r="AC751" s="385"/>
      <c r="AD751" s="384" t="str">
        <f t="shared" si="72"/>
        <v/>
      </c>
      <c r="AE751" s="383"/>
      <c r="AF751" s="302" t="str">
        <f t="shared" si="73"/>
        <v/>
      </c>
      <c r="AG751" s="383"/>
      <c r="AH751" s="302" t="str">
        <f t="shared" si="74"/>
        <v/>
      </c>
      <c r="AI751" s="315" t="str">
        <f t="shared" si="75"/>
        <v/>
      </c>
      <c r="AJ751" s="69" t="str">
        <f>IFERROR(IF(AND(AD750="Probabilidad",AD751="Probabilidad"),(AJ750-(+AJ750*AI751)),IF(AND(AD750="Impacto",AD751="Probabilidad"),(AJ749-(+AJ749*AI751)),IF(AD751="Impacto",AJ750,""))),"")</f>
        <v/>
      </c>
      <c r="AK751" s="69" t="str">
        <f>IFERROR(IF(AND(AD750="Impacto",AD751="Impacto"),(AK750-(+AK750*AI751)),IF(AND(AD750="Probabilidad",AD751="Impacto"),(AK749-(+AK749*AI751)),IF(AD751="Probabilidad",AK750,""))),"")</f>
        <v/>
      </c>
      <c r="AL751" s="19"/>
      <c r="AM751" s="19"/>
      <c r="AN751" s="19"/>
      <c r="AO751" s="952"/>
      <c r="AP751" s="952"/>
      <c r="AQ751" s="968"/>
      <c r="AR751" s="952"/>
      <c r="AS751" s="952"/>
      <c r="AT751" s="968"/>
      <c r="AU751" s="968"/>
      <c r="AV751" s="968"/>
      <c r="AW751" s="803"/>
      <c r="AX751" s="852"/>
      <c r="AY751" s="1065"/>
      <c r="AZ751" s="1035"/>
      <c r="BA751" s="1035"/>
      <c r="BB751" s="1035"/>
      <c r="BC751" s="1032"/>
      <c r="BD751" s="852"/>
      <c r="BE751" s="1020"/>
      <c r="BF751" s="1020"/>
      <c r="BG751" s="1189"/>
      <c r="BH751" s="1020"/>
      <c r="BI751" s="1020"/>
      <c r="BJ751" s="805"/>
      <c r="BK751" s="852"/>
      <c r="BL751" s="1041"/>
    </row>
    <row r="752" spans="1:64" x14ac:dyDescent="0.25">
      <c r="A752" s="1056"/>
      <c r="B752" s="1168"/>
      <c r="C752" s="1062"/>
      <c r="D752" s="1013"/>
      <c r="E752" s="946"/>
      <c r="F752" s="1016"/>
      <c r="G752" s="852"/>
      <c r="H752" s="803"/>
      <c r="I752" s="952"/>
      <c r="J752" s="1068"/>
      <c r="K752" s="1002"/>
      <c r="L752" s="852"/>
      <c r="M752" s="852"/>
      <c r="N752" s="805"/>
      <c r="O752" s="971"/>
      <c r="P752" s="803"/>
      <c r="Q752" s="955"/>
      <c r="R752" s="803"/>
      <c r="S752" s="955"/>
      <c r="T752" s="803"/>
      <c r="U752" s="955"/>
      <c r="V752" s="958"/>
      <c r="W752" s="955"/>
      <c r="X752" s="955"/>
      <c r="Y752" s="968"/>
      <c r="Z752" s="68">
        <v>4</v>
      </c>
      <c r="AA752" s="385"/>
      <c r="AB752" s="383"/>
      <c r="AC752" s="385"/>
      <c r="AD752" s="384" t="str">
        <f t="shared" si="72"/>
        <v/>
      </c>
      <c r="AE752" s="383"/>
      <c r="AF752" s="302" t="str">
        <f t="shared" si="73"/>
        <v/>
      </c>
      <c r="AG752" s="383"/>
      <c r="AH752" s="302" t="str">
        <f t="shared" si="74"/>
        <v/>
      </c>
      <c r="AI752" s="315" t="str">
        <f t="shared" si="75"/>
        <v/>
      </c>
      <c r="AJ752" s="69" t="str">
        <f>IFERROR(IF(AND(AD751="Probabilidad",AD752="Probabilidad"),(AJ751-(+AJ751*AI752)),IF(AND(AD751="Impacto",AD752="Probabilidad"),(AJ750-(+AJ750*AI752)),IF(AD752="Impacto",AJ751,""))),"")</f>
        <v/>
      </c>
      <c r="AK752" s="69" t="str">
        <f>IFERROR(IF(AND(AD751="Impacto",AD752="Impacto"),(AK751-(+AK751*AI752)),IF(AND(AD751="Probabilidad",AD752="Impacto"),(AK750-(+AK750*AI752)),IF(AD752="Probabilidad",AK751,""))),"")</f>
        <v/>
      </c>
      <c r="AL752" s="19"/>
      <c r="AM752" s="19"/>
      <c r="AN752" s="19"/>
      <c r="AO752" s="952"/>
      <c r="AP752" s="952"/>
      <c r="AQ752" s="968"/>
      <c r="AR752" s="952"/>
      <c r="AS752" s="952"/>
      <c r="AT752" s="968"/>
      <c r="AU752" s="968"/>
      <c r="AV752" s="968"/>
      <c r="AW752" s="803"/>
      <c r="AX752" s="852"/>
      <c r="AY752" s="1065"/>
      <c r="AZ752" s="1035"/>
      <c r="BA752" s="1035"/>
      <c r="BB752" s="1035"/>
      <c r="BC752" s="1032"/>
      <c r="BD752" s="852"/>
      <c r="BE752" s="1020"/>
      <c r="BF752" s="1020"/>
      <c r="BG752" s="1189"/>
      <c r="BH752" s="1020"/>
      <c r="BI752" s="1020"/>
      <c r="BJ752" s="805"/>
      <c r="BK752" s="852"/>
      <c r="BL752" s="1041"/>
    </row>
    <row r="753" spans="1:64" x14ac:dyDescent="0.25">
      <c r="A753" s="1056"/>
      <c r="B753" s="1168"/>
      <c r="C753" s="1062"/>
      <c r="D753" s="1013"/>
      <c r="E753" s="946"/>
      <c r="F753" s="1016"/>
      <c r="G753" s="852"/>
      <c r="H753" s="803"/>
      <c r="I753" s="952"/>
      <c r="J753" s="1068"/>
      <c r="K753" s="1002"/>
      <c r="L753" s="852"/>
      <c r="M753" s="852"/>
      <c r="N753" s="805"/>
      <c r="O753" s="971"/>
      <c r="P753" s="803"/>
      <c r="Q753" s="955"/>
      <c r="R753" s="803"/>
      <c r="S753" s="955"/>
      <c r="T753" s="803"/>
      <c r="U753" s="955"/>
      <c r="V753" s="958"/>
      <c r="W753" s="955"/>
      <c r="X753" s="955"/>
      <c r="Y753" s="968"/>
      <c r="Z753" s="68">
        <v>5</v>
      </c>
      <c r="AA753" s="385"/>
      <c r="AB753" s="383"/>
      <c r="AC753" s="385"/>
      <c r="AD753" s="384" t="str">
        <f t="shared" si="72"/>
        <v/>
      </c>
      <c r="AE753" s="383"/>
      <c r="AF753" s="302" t="str">
        <f t="shared" si="73"/>
        <v/>
      </c>
      <c r="AG753" s="383"/>
      <c r="AH753" s="302" t="str">
        <f t="shared" si="74"/>
        <v/>
      </c>
      <c r="AI753" s="315" t="str">
        <f t="shared" si="75"/>
        <v/>
      </c>
      <c r="AJ753" s="69" t="str">
        <f>IFERROR(IF(AND(AD752="Probabilidad",AD753="Probabilidad"),(AJ752-(+AJ752*AI753)),IF(AND(AD752="Impacto",AD753="Probabilidad"),(AJ751-(+AJ751*AI753)),IF(AD753="Impacto",AJ752,""))),"")</f>
        <v/>
      </c>
      <c r="AK753" s="69" t="str">
        <f>IFERROR(IF(AND(AD752="Impacto",AD753="Impacto"),(AK752-(+AK752*AI753)),IF(AND(AD752="Probabilidad",AD753="Impacto"),(AK751-(+AK751*AI753)),IF(AD753="Probabilidad",AK752,""))),"")</f>
        <v/>
      </c>
      <c r="AL753" s="19"/>
      <c r="AM753" s="19"/>
      <c r="AN753" s="19"/>
      <c r="AO753" s="952"/>
      <c r="AP753" s="952"/>
      <c r="AQ753" s="968"/>
      <c r="AR753" s="952"/>
      <c r="AS753" s="952"/>
      <c r="AT753" s="968"/>
      <c r="AU753" s="968"/>
      <c r="AV753" s="968"/>
      <c r="AW753" s="803"/>
      <c r="AX753" s="852"/>
      <c r="AY753" s="1065"/>
      <c r="AZ753" s="1035"/>
      <c r="BA753" s="1035"/>
      <c r="BB753" s="1035"/>
      <c r="BC753" s="1032"/>
      <c r="BD753" s="852"/>
      <c r="BE753" s="1020"/>
      <c r="BF753" s="1020"/>
      <c r="BG753" s="1189"/>
      <c r="BH753" s="1020"/>
      <c r="BI753" s="1020"/>
      <c r="BJ753" s="805"/>
      <c r="BK753" s="852"/>
      <c r="BL753" s="1041"/>
    </row>
    <row r="754" spans="1:64" ht="15.75" thickBot="1" x14ac:dyDescent="0.3">
      <c r="A754" s="1177"/>
      <c r="B754" s="943"/>
      <c r="C754" s="1178"/>
      <c r="D754" s="1014"/>
      <c r="E754" s="947"/>
      <c r="F754" s="1017"/>
      <c r="G754" s="960"/>
      <c r="H754" s="847"/>
      <c r="I754" s="953"/>
      <c r="J754" s="1069"/>
      <c r="K754" s="1003"/>
      <c r="L754" s="960"/>
      <c r="M754" s="960"/>
      <c r="N754" s="806"/>
      <c r="O754" s="972"/>
      <c r="P754" s="847"/>
      <c r="Q754" s="956"/>
      <c r="R754" s="847"/>
      <c r="S754" s="956"/>
      <c r="T754" s="847"/>
      <c r="U754" s="956"/>
      <c r="V754" s="959"/>
      <c r="W754" s="956"/>
      <c r="X754" s="956"/>
      <c r="Y754" s="969"/>
      <c r="Z754" s="60">
        <v>6</v>
      </c>
      <c r="AA754" s="387"/>
      <c r="AB754" s="388"/>
      <c r="AC754" s="387"/>
      <c r="AD754" s="391" t="str">
        <f t="shared" si="72"/>
        <v/>
      </c>
      <c r="AE754" s="388"/>
      <c r="AF754" s="303" t="str">
        <f t="shared" si="73"/>
        <v/>
      </c>
      <c r="AG754" s="388"/>
      <c r="AH754" s="303" t="str">
        <f t="shared" si="74"/>
        <v/>
      </c>
      <c r="AI754" s="61" t="str">
        <f t="shared" si="75"/>
        <v/>
      </c>
      <c r="AJ754" s="69" t="str">
        <f>IFERROR(IF(AND(AD753="Probabilidad",AD754="Probabilidad"),(AJ753-(+AJ753*AI754)),IF(AND(AD753="Impacto",AD754="Probabilidad"),(AJ752-(+AJ752*AI754)),IF(AD754="Impacto",AJ753,""))),"")</f>
        <v/>
      </c>
      <c r="AK754" s="69" t="str">
        <f>IFERROR(IF(AND(AD753="Impacto",AD754="Impacto"),(AK753-(+AK753*AI754)),IF(AND(AD753="Probabilidad",AD754="Impacto"),(AK752-(+AK752*AI754)),IF(AD754="Probabilidad",AK753,""))),"")</f>
        <v/>
      </c>
      <c r="AL754" s="20"/>
      <c r="AM754" s="20"/>
      <c r="AN754" s="20"/>
      <c r="AO754" s="953"/>
      <c r="AP754" s="953"/>
      <c r="AQ754" s="969"/>
      <c r="AR754" s="953"/>
      <c r="AS754" s="953"/>
      <c r="AT754" s="969"/>
      <c r="AU754" s="969"/>
      <c r="AV754" s="969"/>
      <c r="AW754" s="847"/>
      <c r="AX754" s="960"/>
      <c r="AY754" s="1066"/>
      <c r="AZ754" s="1036"/>
      <c r="BA754" s="1036"/>
      <c r="BB754" s="1036"/>
      <c r="BC754" s="1033"/>
      <c r="BD754" s="960"/>
      <c r="BE754" s="1021"/>
      <c r="BF754" s="1021"/>
      <c r="BG754" s="1190"/>
      <c r="BH754" s="1021"/>
      <c r="BI754" s="1021"/>
      <c r="BJ754" s="806"/>
      <c r="BK754" s="960"/>
      <c r="BL754" s="1042"/>
    </row>
    <row r="755" spans="1:64" ht="89.25" customHeight="1" x14ac:dyDescent="0.25">
      <c r="A755" s="1055" t="s">
        <v>112</v>
      </c>
      <c r="B755" s="1167" t="s">
        <v>89</v>
      </c>
      <c r="C755" s="1061" t="s">
        <v>786</v>
      </c>
      <c r="D755" s="1012" t="s">
        <v>840</v>
      </c>
      <c r="E755" s="945" t="s">
        <v>134</v>
      </c>
      <c r="F755" s="1015">
        <v>1</v>
      </c>
      <c r="G755" s="804" t="s">
        <v>1406</v>
      </c>
      <c r="H755" s="802" t="s">
        <v>98</v>
      </c>
      <c r="I755" s="1018" t="s">
        <v>1449</v>
      </c>
      <c r="J755" s="982" t="s">
        <v>16</v>
      </c>
      <c r="K755" s="985" t="str">
        <f>CONCATENATE(" *",[33]Árbol_G!C759," *",[33]Árbol_G!E759," *",[33]Árbol_G!G759)</f>
        <v xml:space="preserve"> * * *</v>
      </c>
      <c r="L755" s="851" t="s">
        <v>1407</v>
      </c>
      <c r="M755" s="851" t="s">
        <v>1408</v>
      </c>
      <c r="N755" s="804"/>
      <c r="O755" s="970"/>
      <c r="P755" s="802" t="s">
        <v>72</v>
      </c>
      <c r="Q755" s="954">
        <f>IF(P755="Muy Alta",100%,IF(P755="Alta",80%,IF(P755="Media",60%,IF(P755="Baja",40%,IF(P755="Muy Baja",20%,"")))))</f>
        <v>0.8</v>
      </c>
      <c r="R755" s="802" t="s">
        <v>74</v>
      </c>
      <c r="S755" s="954">
        <f>IF(R755="Catastrófico",100%,IF(R755="Mayor",80%,IF(R755="Moderado",60%,IF(R755="Menor",40%,IF(R755="Leve",20%,"")))))</f>
        <v>0.2</v>
      </c>
      <c r="T755" s="802" t="s">
        <v>11</v>
      </c>
      <c r="U755" s="954">
        <f>IF(T755="Catastrófico",100%,IF(T755="Mayor",80%,IF(T755="Moderado",60%,IF(T755="Menor",40%,IF(T755="Leve",20%,"")))))</f>
        <v>0.8</v>
      </c>
      <c r="V755" s="957" t="str">
        <f>IF(W755=100%,"Catastrófico",IF(W755=80%,"Mayor",IF(W755=60%,"Moderado",IF(W755=40%,"Menor",IF(W755=20%,"Leve","")))))</f>
        <v>Mayor</v>
      </c>
      <c r="W755" s="954">
        <f>IF(AND(S755="",U755=""),"",MAX(S755,U755))</f>
        <v>0.8</v>
      </c>
      <c r="X755" s="954" t="str">
        <f>CONCATENATE(P755,V755)</f>
        <v>AltaMayor</v>
      </c>
      <c r="Y755" s="1001" t="str">
        <f>IF(X755="Muy AltaLeve","Alto",IF(X755="Muy AltaMenor","Alto",IF(X755="Muy AltaModerado","Alto",IF(X755="Muy AltaMayor","Alto",IF(X755="Muy AltaCatastrófico","Extremo",IF(X755="AltaLeve","Moderado",IF(X755="AltaMenor","Moderado",IF(X755="AltaModerado","Alto",IF(X755="AltaMayor","Alto",IF(X755="AltaCatastrófico","Extremo",IF(X755="MediaLeve","Moderado",IF(X755="MediaMenor","Moderado",IF(X755="MediaModerado","Moderado",IF(X755="MediaMayor","Alto",IF(X755="MediaCatastrófico","Extremo",IF(X755="BajaLeve","Bajo",IF(X755="BajaMenor","Moderado",IF(X755="BajaModerado","Moderado",IF(X755="BajaMayor","Alto",IF(X755="BajaCatastrófico","Extremo",IF(X755="Muy BajaLeve","Bajo",IF(X755="Muy BajaMenor","Bajo",IF(X755="Muy BajaModerado","Moderado",IF(X755="Muy BajaMayor","Alto",IF(X755="Muy BajaCatastrófico","Extremo","")))))))))))))))))))))))))</f>
        <v>Alto</v>
      </c>
      <c r="Z755" s="58">
        <v>1</v>
      </c>
      <c r="AA755" s="360" t="s">
        <v>1755</v>
      </c>
      <c r="AB755" s="381" t="s">
        <v>170</v>
      </c>
      <c r="AC755" s="298" t="s">
        <v>906</v>
      </c>
      <c r="AD755" s="382" t="str">
        <f>IF(OR(AE755="Preventivo",AE755="Detectivo"),"Probabilidad",IF(AE755="Correctivo","Impacto",""))</f>
        <v>Probabilidad</v>
      </c>
      <c r="AE755" s="381" t="s">
        <v>75</v>
      </c>
      <c r="AF755" s="301">
        <f>IF(AE755="","",IF(AE755="Preventivo",25%,IF(AE755="Detectivo",15%,IF(AE755="Correctivo",10%))))</f>
        <v>0.15</v>
      </c>
      <c r="AG755" s="381" t="s">
        <v>77</v>
      </c>
      <c r="AH755" s="301">
        <f>IF(AG755="Automático",25%,IF(AG755="Manual",15%,""))</f>
        <v>0.15</v>
      </c>
      <c r="AI755" s="300">
        <f>IF(OR(AF755="",AH755=""),"",AF755+AH755)</f>
        <v>0.3</v>
      </c>
      <c r="AJ755" s="59">
        <f>IFERROR(IF(AD755="Probabilidad",(Q755-(+Q755*AI755)),IF(AD755="Impacto",Q755,"")),"")</f>
        <v>0.56000000000000005</v>
      </c>
      <c r="AK755" s="59">
        <f>IFERROR(IF(AD755="Impacto",(W755-(W755*AI755)),IF(AD755="Probabilidad",W755,"")),"")</f>
        <v>0.8</v>
      </c>
      <c r="AL755" s="10" t="s">
        <v>66</v>
      </c>
      <c r="AM755" s="10" t="s">
        <v>67</v>
      </c>
      <c r="AN755" s="10" t="s">
        <v>80</v>
      </c>
      <c r="AO755" s="951">
        <f>Q755</f>
        <v>0.8</v>
      </c>
      <c r="AP755" s="951">
        <f>IF(AJ755="","",MIN(AJ755:AJ760))</f>
        <v>0.33600000000000002</v>
      </c>
      <c r="AQ755" s="967" t="str">
        <f>IFERROR(IF(AP755="","",IF(AP755&lt;=0.2,"Muy Baja",IF(AP755&lt;=0.4,"Baja",IF(AP755&lt;=0.6,"Media",IF(AP755&lt;=0.8,"Alta","Muy Alta"))))),"")</f>
        <v>Baja</v>
      </c>
      <c r="AR755" s="951">
        <f>W755</f>
        <v>0.8</v>
      </c>
      <c r="AS755" s="951">
        <f>IF(AK755="","",MIN(AK755:AK760))</f>
        <v>0.8</v>
      </c>
      <c r="AT755" s="967" t="str">
        <f>IFERROR(IF(AS755="","",IF(AS755&lt;=0.2,"Leve",IF(AS755&lt;=0.4,"Menor",IF(AS755&lt;=0.6,"Moderado",IF(AS755&lt;=0.8,"Mayor","Catastrófico"))))),"")</f>
        <v>Mayor</v>
      </c>
      <c r="AU755" s="967" t="str">
        <f>Y755</f>
        <v>Alto</v>
      </c>
      <c r="AV755" s="967" t="str">
        <f>IFERROR(IF(OR(AND(AQ755="Muy Baja",AT755="Leve"),AND(AQ755="Muy Baja",AT755="Menor"),AND(AQ755="Baja",AT755="Leve")),"Bajo",IF(OR(AND(AQ755="Muy baja",AT755="Moderado"),AND(AQ755="Baja",AT755="Menor"),AND(AQ755="Baja",AT755="Moderado"),AND(AQ755="Media",AT755="Leve"),AND(AQ755="Media",AT755="Menor"),AND(AQ755="Media",AT755="Moderado"),AND(AQ755="Alta",AT755="Leve"),AND(AQ755="Alta",AT755="Menor")),"Moderado",IF(OR(AND(AQ755="Muy Baja",AT755="Mayor"),AND(AQ755="Baja",AT755="Mayor"),AND(AQ755="Media",AT755="Mayor"),AND(AQ755="Alta",AT755="Moderado"),AND(AQ755="Alta",AT755="Mayor"),AND(AQ755="Muy Alta",AT755="Leve"),AND(AQ755="Muy Alta",AT755="Menor"),AND(AQ755="Muy Alta",AT755="Moderado"),AND(AQ755="Muy Alta",AT755="Mayor")),"Alto",IF(OR(AND(AQ755="Muy Baja",AT755="Catastrófico"),AND(AQ755="Baja",AT755="Catastrófico"),AND(AQ755="Media",AT755="Catastrófico"),AND(AQ755="Alta",AT755="Catastrófico"),AND(AQ755="Muy Alta",AT755="Catastrófico")),"Extremo","")))),"")</f>
        <v>Alto</v>
      </c>
      <c r="AW755" s="802" t="s">
        <v>167</v>
      </c>
      <c r="AX755" s="804" t="s">
        <v>1756</v>
      </c>
      <c r="AY755" s="1244" t="s">
        <v>1757</v>
      </c>
      <c r="AZ755" s="1064" t="s">
        <v>1409</v>
      </c>
      <c r="BA755" s="851" t="s">
        <v>1410</v>
      </c>
      <c r="BB755" s="1037">
        <v>45291</v>
      </c>
      <c r="BC755" s="855"/>
      <c r="BD755" s="855"/>
      <c r="BE755" s="855"/>
      <c r="BF755" s="855"/>
      <c r="BG755" s="855"/>
      <c r="BH755" s="855"/>
      <c r="BI755" s="1038"/>
      <c r="BJ755" s="861"/>
      <c r="BK755" s="861"/>
      <c r="BL755" s="1025"/>
    </row>
    <row r="756" spans="1:64" ht="120" x14ac:dyDescent="0.25">
      <c r="A756" s="1056"/>
      <c r="B756" s="1168"/>
      <c r="C756" s="1062"/>
      <c r="D756" s="1013"/>
      <c r="E756" s="946"/>
      <c r="F756" s="1016"/>
      <c r="G756" s="805"/>
      <c r="H756" s="803"/>
      <c r="I756" s="952"/>
      <c r="J756" s="983"/>
      <c r="K756" s="986"/>
      <c r="L756" s="852"/>
      <c r="M756" s="852"/>
      <c r="N756" s="805"/>
      <c r="O756" s="971"/>
      <c r="P756" s="803"/>
      <c r="Q756" s="955"/>
      <c r="R756" s="803"/>
      <c r="S756" s="955"/>
      <c r="T756" s="803"/>
      <c r="U756" s="955"/>
      <c r="V756" s="958"/>
      <c r="W756" s="955"/>
      <c r="X756" s="955"/>
      <c r="Y756" s="1002"/>
      <c r="Z756" s="68">
        <v>2</v>
      </c>
      <c r="AA756" s="87" t="s">
        <v>1758</v>
      </c>
      <c r="AB756" s="383" t="s">
        <v>165</v>
      </c>
      <c r="AC756" s="385" t="s">
        <v>869</v>
      </c>
      <c r="AD756" s="384" t="str">
        <f t="shared" ref="AD756:AD819" si="76">IF(OR(AE756="Preventivo",AE756="Detectivo"),"Probabilidad",IF(AE756="Correctivo","Impacto",""))</f>
        <v>Probabilidad</v>
      </c>
      <c r="AE756" s="383" t="s">
        <v>64</v>
      </c>
      <c r="AF756" s="302">
        <f t="shared" ref="AF756:AF819" si="77">IF(AE756="","",IF(AE756="Preventivo",25%,IF(AE756="Detectivo",15%,IF(AE756="Correctivo",10%))))</f>
        <v>0.25</v>
      </c>
      <c r="AG756" s="383" t="s">
        <v>77</v>
      </c>
      <c r="AH756" s="302">
        <f t="shared" ref="AH756:AH819" si="78">IF(AG756="Automático",25%,IF(AG756="Manual",15%,""))</f>
        <v>0.15</v>
      </c>
      <c r="AI756" s="315">
        <f t="shared" ref="AI756:AI819" si="79">IF(OR(AF756="",AH756=""),"",AF756+AH756)</f>
        <v>0.4</v>
      </c>
      <c r="AJ756" s="69">
        <f>IFERROR(IF(AND(AD755="Probabilidad",AD756="Probabilidad"),(AJ755-(+AJ755*AI756)),IF(AD756="Probabilidad",(Q755-(+Q755*AI756)),IF(AD756="Impacto",AJ755,""))),"")</f>
        <v>0.33600000000000002</v>
      </c>
      <c r="AK756" s="69">
        <f>IFERROR(IF(AND(AD755="Impacto",AD756="Impacto"),(AK755-(+AK755*AI756)),IF(AD756="Impacto",(W755-(+W755*AI756)),IF(AD756="Probabilidad",AK755,""))),"")</f>
        <v>0.8</v>
      </c>
      <c r="AL756" s="19" t="s">
        <v>66</v>
      </c>
      <c r="AM756" s="19" t="s">
        <v>67</v>
      </c>
      <c r="AN756" s="19" t="s">
        <v>80</v>
      </c>
      <c r="AO756" s="952"/>
      <c r="AP756" s="952"/>
      <c r="AQ756" s="968"/>
      <c r="AR756" s="952"/>
      <c r="AS756" s="952"/>
      <c r="AT756" s="968"/>
      <c r="AU756" s="968"/>
      <c r="AV756" s="968"/>
      <c r="AW756" s="803"/>
      <c r="AX756" s="805"/>
      <c r="AY756" s="1245"/>
      <c r="AZ756" s="1065"/>
      <c r="BA756" s="852"/>
      <c r="BB756" s="852"/>
      <c r="BC756" s="852"/>
      <c r="BD756" s="852"/>
      <c r="BE756" s="852"/>
      <c r="BF756" s="852"/>
      <c r="BG756" s="852"/>
      <c r="BH756" s="852"/>
      <c r="BI756" s="971"/>
      <c r="BJ756" s="805"/>
      <c r="BK756" s="805"/>
      <c r="BL756" s="1026"/>
    </row>
    <row r="757" spans="1:64" x14ac:dyDescent="0.25">
      <c r="A757" s="1056"/>
      <c r="B757" s="1168"/>
      <c r="C757" s="1062"/>
      <c r="D757" s="1013"/>
      <c r="E757" s="946"/>
      <c r="F757" s="1016"/>
      <c r="G757" s="805"/>
      <c r="H757" s="803"/>
      <c r="I757" s="952"/>
      <c r="J757" s="983"/>
      <c r="K757" s="986"/>
      <c r="L757" s="852"/>
      <c r="M757" s="852"/>
      <c r="N757" s="805"/>
      <c r="O757" s="971"/>
      <c r="P757" s="803"/>
      <c r="Q757" s="955"/>
      <c r="R757" s="803"/>
      <c r="S757" s="955"/>
      <c r="T757" s="803"/>
      <c r="U757" s="955"/>
      <c r="V757" s="958"/>
      <c r="W757" s="955"/>
      <c r="X757" s="955"/>
      <c r="Y757" s="1002"/>
      <c r="Z757" s="68">
        <v>3</v>
      </c>
      <c r="AA757" s="298"/>
      <c r="AB757" s="383"/>
      <c r="AC757" s="298"/>
      <c r="AD757" s="384" t="str">
        <f t="shared" si="76"/>
        <v/>
      </c>
      <c r="AE757" s="383"/>
      <c r="AF757" s="302" t="str">
        <f t="shared" si="77"/>
        <v/>
      </c>
      <c r="AG757" s="383"/>
      <c r="AH757" s="302" t="str">
        <f t="shared" si="78"/>
        <v/>
      </c>
      <c r="AI757" s="315" t="str">
        <f t="shared" si="79"/>
        <v/>
      </c>
      <c r="AJ757" s="69" t="str">
        <f>IFERROR(IF(AND(AD756="Probabilidad",AD757="Probabilidad"),(AJ756-(+AJ756*AI757)),IF(AND(AD756="Impacto",AD757="Probabilidad"),(AJ755-(+AJ755*AI757)),IF(AD757="Impacto",AJ756,""))),"")</f>
        <v/>
      </c>
      <c r="AK757" s="69" t="str">
        <f>IFERROR(IF(AND(AD756="Impacto",AD757="Impacto"),(AK756-(+AK756*AI757)),IF(AND(AD756="Probabilidad",AD757="Impacto"),(AK755-(+AK755*AI757)),IF(AD757="Probabilidad",AK756,""))),"")</f>
        <v/>
      </c>
      <c r="AL757" s="19"/>
      <c r="AM757" s="19"/>
      <c r="AN757" s="19"/>
      <c r="AO757" s="952"/>
      <c r="AP757" s="952"/>
      <c r="AQ757" s="968"/>
      <c r="AR757" s="952"/>
      <c r="AS757" s="952"/>
      <c r="AT757" s="968"/>
      <c r="AU757" s="968"/>
      <c r="AV757" s="968"/>
      <c r="AW757" s="803"/>
      <c r="AX757" s="805"/>
      <c r="AY757" s="1245"/>
      <c r="AZ757" s="1065"/>
      <c r="BA757" s="852"/>
      <c r="BB757" s="852"/>
      <c r="BC757" s="852"/>
      <c r="BD757" s="852"/>
      <c r="BE757" s="852"/>
      <c r="BF757" s="852"/>
      <c r="BG757" s="852"/>
      <c r="BH757" s="852"/>
      <c r="BI757" s="971"/>
      <c r="BJ757" s="805"/>
      <c r="BK757" s="805"/>
      <c r="BL757" s="1026"/>
    </row>
    <row r="758" spans="1:64" x14ac:dyDescent="0.25">
      <c r="A758" s="1056"/>
      <c r="B758" s="1168"/>
      <c r="C758" s="1062"/>
      <c r="D758" s="1013"/>
      <c r="E758" s="946"/>
      <c r="F758" s="1016"/>
      <c r="G758" s="805"/>
      <c r="H758" s="803"/>
      <c r="I758" s="952"/>
      <c r="J758" s="983"/>
      <c r="K758" s="986"/>
      <c r="L758" s="852"/>
      <c r="M758" s="852"/>
      <c r="N758" s="805"/>
      <c r="O758" s="971"/>
      <c r="P758" s="803"/>
      <c r="Q758" s="955"/>
      <c r="R758" s="803"/>
      <c r="S758" s="955"/>
      <c r="T758" s="803"/>
      <c r="U758" s="955"/>
      <c r="V758" s="958"/>
      <c r="W758" s="955"/>
      <c r="X758" s="955"/>
      <c r="Y758" s="1002"/>
      <c r="Z758" s="68">
        <v>4</v>
      </c>
      <c r="AA758" s="385"/>
      <c r="AB758" s="383"/>
      <c r="AC758" s="385"/>
      <c r="AD758" s="384" t="str">
        <f t="shared" si="76"/>
        <v/>
      </c>
      <c r="AE758" s="383"/>
      <c r="AF758" s="302" t="str">
        <f t="shared" si="77"/>
        <v/>
      </c>
      <c r="AG758" s="383"/>
      <c r="AH758" s="302" t="str">
        <f t="shared" si="78"/>
        <v/>
      </c>
      <c r="AI758" s="315" t="str">
        <f t="shared" si="79"/>
        <v/>
      </c>
      <c r="AJ758" s="69" t="str">
        <f>IFERROR(IF(AND(AD757="Probabilidad",AD758="Probabilidad"),(AJ757-(+AJ757*AI758)),IF(AND(AD757="Impacto",AD758="Probabilidad"),(AJ756-(+AJ756*AI758)),IF(AD758="Impacto",AJ757,""))),"")</f>
        <v/>
      </c>
      <c r="AK758" s="69" t="str">
        <f>IFERROR(IF(AND(AD757="Impacto",AD758="Impacto"),(AK757-(+AK757*AI758)),IF(AND(AD757="Probabilidad",AD758="Impacto"),(AK756-(+AK756*AI758)),IF(AD758="Probabilidad",AK757,""))),"")</f>
        <v/>
      </c>
      <c r="AL758" s="19"/>
      <c r="AM758" s="19"/>
      <c r="AN758" s="19"/>
      <c r="AO758" s="952"/>
      <c r="AP758" s="952"/>
      <c r="AQ758" s="968"/>
      <c r="AR758" s="952"/>
      <c r="AS758" s="952"/>
      <c r="AT758" s="968"/>
      <c r="AU758" s="968"/>
      <c r="AV758" s="968"/>
      <c r="AW758" s="803"/>
      <c r="AX758" s="805"/>
      <c r="AY758" s="1245"/>
      <c r="AZ758" s="1065"/>
      <c r="BA758" s="852"/>
      <c r="BB758" s="852"/>
      <c r="BC758" s="852"/>
      <c r="BD758" s="852"/>
      <c r="BE758" s="852"/>
      <c r="BF758" s="852"/>
      <c r="BG758" s="852"/>
      <c r="BH758" s="852"/>
      <c r="BI758" s="971"/>
      <c r="BJ758" s="805"/>
      <c r="BK758" s="805"/>
      <c r="BL758" s="1026"/>
    </row>
    <row r="759" spans="1:64" x14ac:dyDescent="0.25">
      <c r="A759" s="1056"/>
      <c r="B759" s="1168"/>
      <c r="C759" s="1062"/>
      <c r="D759" s="1013"/>
      <c r="E759" s="946"/>
      <c r="F759" s="1016"/>
      <c r="G759" s="805"/>
      <c r="H759" s="803"/>
      <c r="I759" s="952"/>
      <c r="J759" s="983"/>
      <c r="K759" s="986"/>
      <c r="L759" s="852"/>
      <c r="M759" s="852"/>
      <c r="N759" s="805"/>
      <c r="O759" s="971"/>
      <c r="P759" s="803"/>
      <c r="Q759" s="955"/>
      <c r="R759" s="803"/>
      <c r="S759" s="955"/>
      <c r="T759" s="803"/>
      <c r="U759" s="955"/>
      <c r="V759" s="958"/>
      <c r="W759" s="955"/>
      <c r="X759" s="955"/>
      <c r="Y759" s="1002"/>
      <c r="Z759" s="68">
        <v>5</v>
      </c>
      <c r="AA759" s="309"/>
      <c r="AB759" s="383"/>
      <c r="AC759" s="385"/>
      <c r="AD759" s="384" t="str">
        <f t="shared" si="76"/>
        <v/>
      </c>
      <c r="AE759" s="383"/>
      <c r="AF759" s="302" t="str">
        <f t="shared" si="77"/>
        <v/>
      </c>
      <c r="AG759" s="383"/>
      <c r="AH759" s="302" t="str">
        <f t="shared" si="78"/>
        <v/>
      </c>
      <c r="AI759" s="315" t="str">
        <f t="shared" si="79"/>
        <v/>
      </c>
      <c r="AJ759" s="69" t="str">
        <f>IFERROR(IF(AND(AD758="Probabilidad",AD759="Probabilidad"),(AJ758-(+AJ758*AI759)),IF(AND(AD758="Impacto",AD759="Probabilidad"),(AJ757-(+AJ757*AI759)),IF(AD759="Impacto",AJ758,""))),"")</f>
        <v/>
      </c>
      <c r="AK759" s="69" t="str">
        <f>IFERROR(IF(AND(AD758="Impacto",AD759="Impacto"),(AK758-(+AK758*AI759)),IF(AND(AD758="Probabilidad",AD759="Impacto"),(AK757-(+AK757*AI759)),IF(AD759="Probabilidad",AK758,""))),"")</f>
        <v/>
      </c>
      <c r="AL759" s="19"/>
      <c r="AM759" s="19"/>
      <c r="AN759" s="19"/>
      <c r="AO759" s="952"/>
      <c r="AP759" s="952"/>
      <c r="AQ759" s="968"/>
      <c r="AR759" s="952"/>
      <c r="AS759" s="952"/>
      <c r="AT759" s="968"/>
      <c r="AU759" s="968"/>
      <c r="AV759" s="968"/>
      <c r="AW759" s="803"/>
      <c r="AX759" s="805"/>
      <c r="AY759" s="1245"/>
      <c r="AZ759" s="1065"/>
      <c r="BA759" s="852"/>
      <c r="BB759" s="852"/>
      <c r="BC759" s="852"/>
      <c r="BD759" s="852"/>
      <c r="BE759" s="852"/>
      <c r="BF759" s="852"/>
      <c r="BG759" s="852"/>
      <c r="BH759" s="852"/>
      <c r="BI759" s="971"/>
      <c r="BJ759" s="805"/>
      <c r="BK759" s="805"/>
      <c r="BL759" s="1026"/>
    </row>
    <row r="760" spans="1:64" ht="15.75" thickBot="1" x14ac:dyDescent="0.3">
      <c r="A760" s="1056"/>
      <c r="B760" s="1168"/>
      <c r="C760" s="1062"/>
      <c r="D760" s="1014"/>
      <c r="E760" s="947"/>
      <c r="F760" s="1017"/>
      <c r="G760" s="806"/>
      <c r="H760" s="847"/>
      <c r="I760" s="953"/>
      <c r="J760" s="984"/>
      <c r="K760" s="987"/>
      <c r="L760" s="960"/>
      <c r="M760" s="960"/>
      <c r="N760" s="806"/>
      <c r="O760" s="972"/>
      <c r="P760" s="847"/>
      <c r="Q760" s="956"/>
      <c r="R760" s="847"/>
      <c r="S760" s="956"/>
      <c r="T760" s="847"/>
      <c r="U760" s="956"/>
      <c r="V760" s="959"/>
      <c r="W760" s="956"/>
      <c r="X760" s="956"/>
      <c r="Y760" s="1003"/>
      <c r="Z760" s="60">
        <v>6</v>
      </c>
      <c r="AA760" s="387"/>
      <c r="AB760" s="388"/>
      <c r="AC760" s="387"/>
      <c r="AD760" s="389" t="str">
        <f t="shared" si="76"/>
        <v/>
      </c>
      <c r="AE760" s="388"/>
      <c r="AF760" s="303" t="str">
        <f t="shared" si="77"/>
        <v/>
      </c>
      <c r="AG760" s="388"/>
      <c r="AH760" s="303" t="str">
        <f t="shared" si="78"/>
        <v/>
      </c>
      <c r="AI760" s="61" t="str">
        <f t="shared" si="79"/>
        <v/>
      </c>
      <c r="AJ760" s="69" t="str">
        <f>IFERROR(IF(AND(AD759="Probabilidad",AD760="Probabilidad"),(AJ759-(+AJ759*AI760)),IF(AND(AD759="Impacto",AD760="Probabilidad"),(AJ758-(+AJ758*AI760)),IF(AD760="Impacto",AJ759,""))),"")</f>
        <v/>
      </c>
      <c r="AK760" s="69" t="str">
        <f>IFERROR(IF(AND(AD759="Impacto",AD760="Impacto"),(AK759-(+AK759*AI760)),IF(AND(AD759="Probabilidad",AD760="Impacto"),(AK758-(+AK758*AI760)),IF(AD760="Probabilidad",AK759,""))),"")</f>
        <v/>
      </c>
      <c r="AL760" s="20"/>
      <c r="AM760" s="20"/>
      <c r="AN760" s="20"/>
      <c r="AO760" s="953"/>
      <c r="AP760" s="953"/>
      <c r="AQ760" s="969"/>
      <c r="AR760" s="953"/>
      <c r="AS760" s="953"/>
      <c r="AT760" s="969"/>
      <c r="AU760" s="969"/>
      <c r="AV760" s="969"/>
      <c r="AW760" s="847"/>
      <c r="AX760" s="806"/>
      <c r="AY760" s="1246"/>
      <c r="AZ760" s="1066"/>
      <c r="BA760" s="960"/>
      <c r="BB760" s="960"/>
      <c r="BC760" s="960"/>
      <c r="BD760" s="960"/>
      <c r="BE760" s="960"/>
      <c r="BF760" s="960"/>
      <c r="BG760" s="960"/>
      <c r="BH760" s="960"/>
      <c r="BI760" s="972"/>
      <c r="BJ760" s="806"/>
      <c r="BK760" s="806"/>
      <c r="BL760" s="1027"/>
    </row>
    <row r="761" spans="1:64" ht="71.25" customHeight="1" thickBot="1" x14ac:dyDescent="0.3">
      <c r="A761" s="1056"/>
      <c r="B761" s="1168"/>
      <c r="C761" s="1062"/>
      <c r="D761" s="945" t="s">
        <v>840</v>
      </c>
      <c r="E761" s="945" t="s">
        <v>134</v>
      </c>
      <c r="F761" s="1015">
        <v>2</v>
      </c>
      <c r="G761" s="804" t="s">
        <v>1406</v>
      </c>
      <c r="H761" s="802" t="s">
        <v>99</v>
      </c>
      <c r="I761" s="1028" t="s">
        <v>1450</v>
      </c>
      <c r="J761" s="982" t="s">
        <v>16</v>
      </c>
      <c r="K761" s="985" t="str">
        <f>CONCATENATE(" *",[33]Árbol_G!C777," *",[33]Árbol_G!E777," *",[33]Árbol_G!G777)</f>
        <v xml:space="preserve"> * * *</v>
      </c>
      <c r="L761" s="851" t="s">
        <v>1411</v>
      </c>
      <c r="M761" s="851" t="s">
        <v>1412</v>
      </c>
      <c r="N761" s="961"/>
      <c r="O761" s="964"/>
      <c r="P761" s="802" t="s">
        <v>72</v>
      </c>
      <c r="Q761" s="954">
        <f>IF(P761="Muy Alta",100%,IF(P761="Alta",80%,IF(P761="Media",60%,IF(P761="Baja",40%,IF(P761="Muy Baja",20%,"")))))</f>
        <v>0.8</v>
      </c>
      <c r="R761" s="802"/>
      <c r="S761" s="954" t="str">
        <f>IF(R761="Catastrófico",100%,IF(R761="Mayor",80%,IF(R761="Moderado",60%,IF(R761="Menor",40%,IF(R761="Leve",20%,"")))))</f>
        <v/>
      </c>
      <c r="T761" s="802" t="s">
        <v>9</v>
      </c>
      <c r="U761" s="954">
        <f>IF(T761="Catastrófico",100%,IF(T761="Mayor",80%,IF(T761="Moderado",60%,IF(T761="Menor",40%,IF(T761="Leve",20%,"")))))</f>
        <v>0.4</v>
      </c>
      <c r="V761" s="957" t="str">
        <f>IF(W761=100%,"Catastrófico",IF(W761=80%,"Mayor",IF(W761=60%,"Moderado",IF(W761=40%,"Menor",IF(W761=20%,"Leve","")))))</f>
        <v>Menor</v>
      </c>
      <c r="W761" s="954">
        <f>IF(AND(S761="",U761=""),"",MAX(S761,U761))</f>
        <v>0.4</v>
      </c>
      <c r="X761" s="954" t="str">
        <f>CONCATENATE(P761,V761)</f>
        <v>AltaMenor</v>
      </c>
      <c r="Y761" s="967" t="str">
        <f>IF(X761="Muy AltaLeve","Alto",IF(X761="Muy AltaMenor","Alto",IF(X761="Muy AltaModerado","Alto",IF(X761="Muy AltaMayor","Alto",IF(X761="Muy AltaCatastrófico","Extremo",IF(X761="AltaLeve","Moderado",IF(X761="AltaMenor","Moderado",IF(X761="AltaModerado","Alto",IF(X761="AltaMayor","Alto",IF(X761="AltaCatastrófico","Extremo",IF(X761="MediaLeve","Moderado",IF(X761="MediaMenor","Moderado",IF(X761="MediaModerado","Moderado",IF(X761="MediaMayor","Alto",IF(X761="MediaCatastrófico","Extremo",IF(X761="BajaLeve","Bajo",IF(X761="BajaMenor","Moderado",IF(X761="BajaModerado","Moderado",IF(X761="BajaMayor","Alto",IF(X761="BajaCatastrófico","Extremo",IF(X761="Muy BajaLeve","Bajo",IF(X761="Muy BajaMenor","Bajo",IF(X761="Muy BajaModerado","Moderado",IF(X761="Muy BajaMayor","Alto",IF(X761="Muy BajaCatastrófico","Extremo","")))))))))))))))))))))))))</f>
        <v>Moderado</v>
      </c>
      <c r="Z761" s="58">
        <v>1</v>
      </c>
      <c r="AA761" s="385" t="s">
        <v>1759</v>
      </c>
      <c r="AB761" s="381" t="s">
        <v>170</v>
      </c>
      <c r="AC761" s="385" t="s">
        <v>847</v>
      </c>
      <c r="AD761" s="382" t="str">
        <f t="shared" si="76"/>
        <v>Probabilidad</v>
      </c>
      <c r="AE761" s="381" t="s">
        <v>75</v>
      </c>
      <c r="AF761" s="301">
        <f t="shared" si="77"/>
        <v>0.15</v>
      </c>
      <c r="AG761" s="381" t="s">
        <v>77</v>
      </c>
      <c r="AH761" s="301">
        <f t="shared" si="78"/>
        <v>0.15</v>
      </c>
      <c r="AI761" s="300">
        <f t="shared" si="79"/>
        <v>0.3</v>
      </c>
      <c r="AJ761" s="59">
        <f>IFERROR(IF(AD761="Probabilidad",(Q761-(+Q761*AI761)),IF(AD761="Impacto",Q761,"")),"")</f>
        <v>0.56000000000000005</v>
      </c>
      <c r="AK761" s="59">
        <f>IFERROR(IF(AD761="Impacto",(W761-(+W761*AI761)),IF(AD761="Probabilidad",W761,"")),"")</f>
        <v>0.4</v>
      </c>
      <c r="AL761" s="10" t="s">
        <v>66</v>
      </c>
      <c r="AM761" s="10" t="s">
        <v>67</v>
      </c>
      <c r="AN761" s="10" t="s">
        <v>80</v>
      </c>
      <c r="AO761" s="951">
        <f>Q761</f>
        <v>0.8</v>
      </c>
      <c r="AP761" s="951">
        <f>IF(AJ761="","",MIN(AJ761:AJ766))</f>
        <v>0.14112</v>
      </c>
      <c r="AQ761" s="967" t="str">
        <f>IFERROR(IF(AP761="","",IF(AP761&lt;=0.2,"Muy Baja",IF(AP761&lt;=0.4,"Baja",IF(AP761&lt;=0.6,"Media",IF(AP761&lt;=0.8,"Alta","Muy Alta"))))),"")</f>
        <v>Muy Baja</v>
      </c>
      <c r="AR761" s="951">
        <f>W761</f>
        <v>0.4</v>
      </c>
      <c r="AS761" s="951">
        <f>IF(AK761="","",MIN(AK761:AK766))</f>
        <v>0.4</v>
      </c>
      <c r="AT761" s="967" t="str">
        <f>IFERROR(IF(AS761="","",IF(AS761&lt;=0.2,"Leve",IF(AS761&lt;=0.4,"Menor",IF(AS761&lt;=0.6,"Moderado",IF(AS761&lt;=0.8,"Mayor","Catastrófico"))))),"")</f>
        <v>Menor</v>
      </c>
      <c r="AU761" s="967" t="str">
        <f>Y761</f>
        <v>Moderado</v>
      </c>
      <c r="AV761" s="967" t="str">
        <f>IFERROR(IF(OR(AND(AQ761="Muy Baja",AT761="Leve"),AND(AQ761="Muy Baja",AT761="Menor"),AND(AQ761="Baja",AT761="Leve")),"Bajo",IF(OR(AND(AQ761="Muy baja",AT761="Moderado"),AND(AQ761="Baja",AT761="Menor"),AND(AQ761="Baja",AT761="Moderado"),AND(AQ761="Media",AT761="Leve"),AND(AQ761="Media",AT761="Menor"),AND(AQ761="Media",AT761="Moderado"),AND(AQ761="Alta",AT761="Leve"),AND(AQ761="Alta",AT761="Menor")),"Moderado",IF(OR(AND(AQ761="Muy Baja",AT761="Mayor"),AND(AQ761="Baja",AT761="Mayor"),AND(AQ761="Media",AT761="Mayor"),AND(AQ761="Alta",AT761="Moderado"),AND(AQ761="Alta",AT761="Mayor"),AND(AQ761="Muy Alta",AT761="Leve"),AND(AQ761="Muy Alta",AT761="Menor"),AND(AQ761="Muy Alta",AT761="Moderado"),AND(AQ761="Muy Alta",AT761="Mayor")),"Alto",IF(OR(AND(AQ761="Muy Baja",AT761="Catastrófico"),AND(AQ761="Baja",AT761="Catastrófico"),AND(AQ761="Media",AT761="Catastrófico"),AND(AQ761="Alta",AT761="Catastrófico"),AND(AQ761="Muy Alta",AT761="Catastrófico")),"Extremo","")))),"")</f>
        <v>Bajo</v>
      </c>
      <c r="AW761" s="802" t="s">
        <v>82</v>
      </c>
      <c r="AX761" s="1247"/>
      <c r="AY761" s="1247"/>
      <c r="AZ761" s="1247"/>
      <c r="BA761" s="851"/>
      <c r="BB761" s="1037"/>
      <c r="BC761" s="851"/>
      <c r="BD761" s="851"/>
      <c r="BE761" s="1019"/>
      <c r="BF761" s="1019"/>
      <c r="BG761" s="1019"/>
      <c r="BH761" s="1019"/>
      <c r="BI761" s="1019"/>
      <c r="BJ761" s="851"/>
      <c r="BK761" s="851"/>
      <c r="BL761" s="1048"/>
    </row>
    <row r="762" spans="1:64" ht="70.5" x14ac:dyDescent="0.25">
      <c r="A762" s="1056"/>
      <c r="B762" s="1168"/>
      <c r="C762" s="1062"/>
      <c r="D762" s="946"/>
      <c r="E762" s="946"/>
      <c r="F762" s="1016"/>
      <c r="G762" s="805"/>
      <c r="H762" s="803"/>
      <c r="I762" s="1029"/>
      <c r="J762" s="983"/>
      <c r="K762" s="986"/>
      <c r="L762" s="852"/>
      <c r="M762" s="852"/>
      <c r="N762" s="962"/>
      <c r="O762" s="965"/>
      <c r="P762" s="803"/>
      <c r="Q762" s="955"/>
      <c r="R762" s="803"/>
      <c r="S762" s="955"/>
      <c r="T762" s="803"/>
      <c r="U762" s="955"/>
      <c r="V762" s="958"/>
      <c r="W762" s="955"/>
      <c r="X762" s="955"/>
      <c r="Y762" s="968"/>
      <c r="Z762" s="68">
        <v>2</v>
      </c>
      <c r="AA762" s="408" t="s">
        <v>1413</v>
      </c>
      <c r="AB762" s="381" t="s">
        <v>170</v>
      </c>
      <c r="AC762" s="408" t="s">
        <v>891</v>
      </c>
      <c r="AD762" s="70" t="str">
        <f>IF(OR(AE762="Preventivo",AE762="Detectivo"),"Probabilidad",IF(AE762="Correctivo","Impacto",""))</f>
        <v>Probabilidad</v>
      </c>
      <c r="AE762" s="19" t="s">
        <v>64</v>
      </c>
      <c r="AF762" s="302">
        <f t="shared" si="77"/>
        <v>0.25</v>
      </c>
      <c r="AG762" s="19" t="s">
        <v>77</v>
      </c>
      <c r="AH762" s="302">
        <f t="shared" si="78"/>
        <v>0.15</v>
      </c>
      <c r="AI762" s="315">
        <f t="shared" si="79"/>
        <v>0.4</v>
      </c>
      <c r="AJ762" s="71">
        <f>IFERROR(IF(AND(AD761="Probabilidad",AD762="Probabilidad"),(AJ761-(+AJ761*AI762)),IF(AD762="Probabilidad",(Q761-(+Q761*AI762)),IF(AD762="Impacto",AJ761,""))),"")</f>
        <v>0.33600000000000002</v>
      </c>
      <c r="AK762" s="71">
        <f>IFERROR(IF(AND(AD761="Impacto",AD762="Impacto"),(AK761-(+AK761*AI762)),IF(AD762="Impacto",(W761-(+W761*AI762)),IF(AD762="Probabilidad",AK761,""))),"")</f>
        <v>0.4</v>
      </c>
      <c r="AL762" s="19" t="s">
        <v>66</v>
      </c>
      <c r="AM762" s="19" t="s">
        <v>79</v>
      </c>
      <c r="AN762" s="19" t="s">
        <v>80</v>
      </c>
      <c r="AO762" s="952"/>
      <c r="AP762" s="952"/>
      <c r="AQ762" s="968"/>
      <c r="AR762" s="952"/>
      <c r="AS762" s="952"/>
      <c r="AT762" s="968"/>
      <c r="AU762" s="968"/>
      <c r="AV762" s="968"/>
      <c r="AW762" s="803"/>
      <c r="AX762" s="1248"/>
      <c r="AY762" s="1248"/>
      <c r="AZ762" s="1248"/>
      <c r="BA762" s="852"/>
      <c r="BB762" s="852"/>
      <c r="BC762" s="852"/>
      <c r="BD762" s="852"/>
      <c r="BE762" s="1020"/>
      <c r="BF762" s="1020"/>
      <c r="BG762" s="1020"/>
      <c r="BH762" s="1020"/>
      <c r="BI762" s="1020"/>
      <c r="BJ762" s="852"/>
      <c r="BK762" s="852"/>
      <c r="BL762" s="1041"/>
    </row>
    <row r="763" spans="1:64" ht="120" x14ac:dyDescent="0.25">
      <c r="A763" s="1056"/>
      <c r="B763" s="1168"/>
      <c r="C763" s="1062"/>
      <c r="D763" s="946"/>
      <c r="E763" s="946"/>
      <c r="F763" s="1016"/>
      <c r="G763" s="805"/>
      <c r="H763" s="803"/>
      <c r="I763" s="1029"/>
      <c r="J763" s="983"/>
      <c r="K763" s="986"/>
      <c r="L763" s="852"/>
      <c r="M763" s="852"/>
      <c r="N763" s="962"/>
      <c r="O763" s="965"/>
      <c r="P763" s="803"/>
      <c r="Q763" s="955"/>
      <c r="R763" s="803"/>
      <c r="S763" s="955"/>
      <c r="T763" s="803"/>
      <c r="U763" s="955"/>
      <c r="V763" s="958"/>
      <c r="W763" s="955"/>
      <c r="X763" s="955"/>
      <c r="Y763" s="968"/>
      <c r="Z763" s="68">
        <v>3</v>
      </c>
      <c r="AA763" s="88" t="s">
        <v>1760</v>
      </c>
      <c r="AB763" s="383" t="s">
        <v>165</v>
      </c>
      <c r="AC763" s="385" t="s">
        <v>869</v>
      </c>
      <c r="AD763" s="384" t="str">
        <f>IF(OR(AE763="Preventivo",AE763="Detectivo"),"Probabilidad",IF(AE763="Correctivo","Impacto",""))</f>
        <v>Probabilidad</v>
      </c>
      <c r="AE763" s="383" t="s">
        <v>64</v>
      </c>
      <c r="AF763" s="302">
        <f t="shared" si="77"/>
        <v>0.25</v>
      </c>
      <c r="AG763" s="383" t="s">
        <v>77</v>
      </c>
      <c r="AH763" s="302">
        <f t="shared" si="78"/>
        <v>0.15</v>
      </c>
      <c r="AI763" s="315">
        <f t="shared" si="79"/>
        <v>0.4</v>
      </c>
      <c r="AJ763" s="69">
        <f>IFERROR(IF(AND(AD762="Probabilidad",AD763="Probabilidad"),(AJ762-(+AJ762*AI763)),IF(AND(AD762="Impacto",AD763="Probabilidad"),(AJ761-(+AJ761*AI763)),IF(AD763="Impacto",AJ762,""))),"")</f>
        <v>0.2016</v>
      </c>
      <c r="AK763" s="69">
        <f>IFERROR(IF(AND(AD762="Impacto",AD763="Impacto"),(AK762-(+AK762*AI763)),IF(AND(AD762="Probabilidad",AD763="Impacto"),(AK761-(+AK761*AI763)),IF(AD763="Probabilidad",AK762,""))),"")</f>
        <v>0.4</v>
      </c>
      <c r="AL763" s="19" t="s">
        <v>66</v>
      </c>
      <c r="AM763" s="19" t="s">
        <v>67</v>
      </c>
      <c r="AN763" s="19" t="s">
        <v>80</v>
      </c>
      <c r="AO763" s="952"/>
      <c r="AP763" s="952"/>
      <c r="AQ763" s="968"/>
      <c r="AR763" s="952"/>
      <c r="AS763" s="952"/>
      <c r="AT763" s="968"/>
      <c r="AU763" s="968"/>
      <c r="AV763" s="968"/>
      <c r="AW763" s="803"/>
      <c r="AX763" s="1248"/>
      <c r="AY763" s="1248"/>
      <c r="AZ763" s="1248"/>
      <c r="BA763" s="852"/>
      <c r="BB763" s="852"/>
      <c r="BC763" s="852"/>
      <c r="BD763" s="852"/>
      <c r="BE763" s="1020"/>
      <c r="BF763" s="1020"/>
      <c r="BG763" s="1020"/>
      <c r="BH763" s="1020"/>
      <c r="BI763" s="1020"/>
      <c r="BJ763" s="852"/>
      <c r="BK763" s="852"/>
      <c r="BL763" s="1041"/>
    </row>
    <row r="764" spans="1:64" ht="90" x14ac:dyDescent="0.25">
      <c r="A764" s="1056"/>
      <c r="B764" s="1168"/>
      <c r="C764" s="1062"/>
      <c r="D764" s="946"/>
      <c r="E764" s="946"/>
      <c r="F764" s="1016"/>
      <c r="G764" s="805"/>
      <c r="H764" s="803"/>
      <c r="I764" s="1029"/>
      <c r="J764" s="983"/>
      <c r="K764" s="986"/>
      <c r="L764" s="852"/>
      <c r="M764" s="852"/>
      <c r="N764" s="962"/>
      <c r="O764" s="965"/>
      <c r="P764" s="803"/>
      <c r="Q764" s="955"/>
      <c r="R764" s="803"/>
      <c r="S764" s="955"/>
      <c r="T764" s="803"/>
      <c r="U764" s="955"/>
      <c r="V764" s="958"/>
      <c r="W764" s="955"/>
      <c r="X764" s="955"/>
      <c r="Y764" s="968"/>
      <c r="Z764" s="68">
        <v>4</v>
      </c>
      <c r="AA764" s="78" t="s">
        <v>1414</v>
      </c>
      <c r="AB764" s="383" t="s">
        <v>170</v>
      </c>
      <c r="AC764" s="76" t="s">
        <v>901</v>
      </c>
      <c r="AD764" s="384" t="str">
        <f t="shared" si="76"/>
        <v>Probabilidad</v>
      </c>
      <c r="AE764" s="383" t="s">
        <v>75</v>
      </c>
      <c r="AF764" s="302">
        <f t="shared" si="77"/>
        <v>0.15</v>
      </c>
      <c r="AG764" s="383" t="s">
        <v>77</v>
      </c>
      <c r="AH764" s="302">
        <f t="shared" si="78"/>
        <v>0.15</v>
      </c>
      <c r="AI764" s="315">
        <f t="shared" si="79"/>
        <v>0.3</v>
      </c>
      <c r="AJ764" s="69">
        <f>IFERROR(IF(AND(AD763="Probabilidad",AD764="Probabilidad"),(AJ763-(+AJ763*AI764)),IF(AND(AD763="Impacto",AD764="Probabilidad"),(AJ762-(+AJ762*AI764)),IF(AD764="Impacto",AJ763,""))),"")</f>
        <v>0.14112</v>
      </c>
      <c r="AK764" s="69">
        <f>IFERROR(IF(AND(AD763="Impacto",AD764="Impacto"),(AK763-(+AK763*AI764)),IF(AND(AD763="Probabilidad",AD764="Impacto"),(AK762-(+AK762*AI764)),IF(AD764="Probabilidad",AK763,""))),"")</f>
        <v>0.4</v>
      </c>
      <c r="AL764" s="19" t="s">
        <v>66</v>
      </c>
      <c r="AM764" s="19" t="s">
        <v>67</v>
      </c>
      <c r="AN764" s="19" t="s">
        <v>80</v>
      </c>
      <c r="AO764" s="952"/>
      <c r="AP764" s="952"/>
      <c r="AQ764" s="968"/>
      <c r="AR764" s="952"/>
      <c r="AS764" s="952"/>
      <c r="AT764" s="968"/>
      <c r="AU764" s="968"/>
      <c r="AV764" s="968"/>
      <c r="AW764" s="803"/>
      <c r="AX764" s="1248"/>
      <c r="AY764" s="1248"/>
      <c r="AZ764" s="1248"/>
      <c r="BA764" s="852"/>
      <c r="BB764" s="852"/>
      <c r="BC764" s="852"/>
      <c r="BD764" s="852"/>
      <c r="BE764" s="1020"/>
      <c r="BF764" s="1020"/>
      <c r="BG764" s="1020"/>
      <c r="BH764" s="1020"/>
      <c r="BI764" s="1020"/>
      <c r="BJ764" s="852"/>
      <c r="BK764" s="852"/>
      <c r="BL764" s="1041"/>
    </row>
    <row r="765" spans="1:64" x14ac:dyDescent="0.25">
      <c r="A765" s="1056"/>
      <c r="B765" s="1168"/>
      <c r="C765" s="1062"/>
      <c r="D765" s="946"/>
      <c r="E765" s="946"/>
      <c r="F765" s="1016"/>
      <c r="G765" s="805"/>
      <c r="H765" s="803"/>
      <c r="I765" s="1029"/>
      <c r="J765" s="983"/>
      <c r="K765" s="986"/>
      <c r="L765" s="852"/>
      <c r="M765" s="852"/>
      <c r="N765" s="962"/>
      <c r="O765" s="965"/>
      <c r="P765" s="803"/>
      <c r="Q765" s="955"/>
      <c r="R765" s="803"/>
      <c r="S765" s="955"/>
      <c r="T765" s="803"/>
      <c r="U765" s="955"/>
      <c r="V765" s="958"/>
      <c r="W765" s="955"/>
      <c r="X765" s="955"/>
      <c r="Y765" s="968"/>
      <c r="Z765" s="68">
        <v>5</v>
      </c>
      <c r="AA765" s="306"/>
      <c r="AB765" s="383"/>
      <c r="AC765" s="385"/>
      <c r="AD765" s="384" t="str">
        <f t="shared" si="76"/>
        <v/>
      </c>
      <c r="AE765" s="383"/>
      <c r="AF765" s="302" t="str">
        <f t="shared" si="77"/>
        <v/>
      </c>
      <c r="AG765" s="383"/>
      <c r="AH765" s="302" t="str">
        <f t="shared" si="78"/>
        <v/>
      </c>
      <c r="AI765" s="315" t="str">
        <f t="shared" si="79"/>
        <v/>
      </c>
      <c r="AJ765" s="69" t="str">
        <f>IFERROR(IF(AND(AD764="Probabilidad",AD765="Probabilidad"),(AJ764-(+AJ764*AI765)),IF(AND(AD764="Impacto",AD765="Probabilidad"),(AJ763-(+AJ763*AI765)),IF(AD765="Impacto",AJ764,""))),"")</f>
        <v/>
      </c>
      <c r="AK765" s="69" t="str">
        <f>IFERROR(IF(AND(AD764="Impacto",AD765="Impacto"),(AK764-(+AK764*AI765)),IF(AND(AD764="Probabilidad",AD765="Impacto"),(AK763-(+AK763*AI765)),IF(AD765="Probabilidad",AK764,""))),"")</f>
        <v/>
      </c>
      <c r="AL765" s="19"/>
      <c r="AM765" s="19"/>
      <c r="AN765" s="19"/>
      <c r="AO765" s="952"/>
      <c r="AP765" s="952"/>
      <c r="AQ765" s="968"/>
      <c r="AR765" s="952"/>
      <c r="AS765" s="952"/>
      <c r="AT765" s="968"/>
      <c r="AU765" s="968"/>
      <c r="AV765" s="968"/>
      <c r="AW765" s="803"/>
      <c r="AX765" s="1248"/>
      <c r="AY765" s="1248"/>
      <c r="AZ765" s="1248"/>
      <c r="BA765" s="852"/>
      <c r="BB765" s="852"/>
      <c r="BC765" s="852"/>
      <c r="BD765" s="852"/>
      <c r="BE765" s="1020"/>
      <c r="BF765" s="1020"/>
      <c r="BG765" s="1020"/>
      <c r="BH765" s="1020"/>
      <c r="BI765" s="1020"/>
      <c r="BJ765" s="852"/>
      <c r="BK765" s="852"/>
      <c r="BL765" s="1041"/>
    </row>
    <row r="766" spans="1:64" ht="15.75" thickBot="1" x14ac:dyDescent="0.3">
      <c r="A766" s="1056"/>
      <c r="B766" s="1168"/>
      <c r="C766" s="1062"/>
      <c r="D766" s="947"/>
      <c r="E766" s="947"/>
      <c r="F766" s="1017"/>
      <c r="G766" s="806"/>
      <c r="H766" s="847"/>
      <c r="I766" s="1030"/>
      <c r="J766" s="984"/>
      <c r="K766" s="987"/>
      <c r="L766" s="960"/>
      <c r="M766" s="960"/>
      <c r="N766" s="963"/>
      <c r="O766" s="966"/>
      <c r="P766" s="847"/>
      <c r="Q766" s="956"/>
      <c r="R766" s="847"/>
      <c r="S766" s="956"/>
      <c r="T766" s="847"/>
      <c r="U766" s="956"/>
      <c r="V766" s="959"/>
      <c r="W766" s="956"/>
      <c r="X766" s="956"/>
      <c r="Y766" s="969"/>
      <c r="Z766" s="60">
        <v>6</v>
      </c>
      <c r="AA766" s="387"/>
      <c r="AB766" s="388"/>
      <c r="AC766" s="387"/>
      <c r="AD766" s="391" t="str">
        <f t="shared" si="76"/>
        <v/>
      </c>
      <c r="AE766" s="388"/>
      <c r="AF766" s="303" t="str">
        <f t="shared" si="77"/>
        <v/>
      </c>
      <c r="AG766" s="388"/>
      <c r="AH766" s="303" t="str">
        <f t="shared" si="78"/>
        <v/>
      </c>
      <c r="AI766" s="61" t="str">
        <f t="shared" si="79"/>
        <v/>
      </c>
      <c r="AJ766" s="69" t="str">
        <f>IFERROR(IF(AND(AD765="Probabilidad",AD766="Probabilidad"),(AJ765-(+AJ765*AI766)),IF(AND(AD765="Impacto",AD766="Probabilidad"),(AJ764-(+AJ764*AI766)),IF(AD766="Impacto",AJ765,""))),"")</f>
        <v/>
      </c>
      <c r="AK766" s="69" t="str">
        <f>IFERROR(IF(AND(AD765="Impacto",AD766="Impacto"),(AK765-(+AK765*AI766)),IF(AND(AD765="Probabilidad",AD766="Impacto"),(AK764-(+AK764*AI766)),IF(AD766="Probabilidad",AK765,""))),"")</f>
        <v/>
      </c>
      <c r="AL766" s="20"/>
      <c r="AM766" s="20"/>
      <c r="AN766" s="20"/>
      <c r="AO766" s="953"/>
      <c r="AP766" s="953"/>
      <c r="AQ766" s="969"/>
      <c r="AR766" s="953"/>
      <c r="AS766" s="953"/>
      <c r="AT766" s="969"/>
      <c r="AU766" s="969"/>
      <c r="AV766" s="969"/>
      <c r="AW766" s="847"/>
      <c r="AX766" s="1249"/>
      <c r="AY766" s="1249"/>
      <c r="AZ766" s="1249"/>
      <c r="BA766" s="960"/>
      <c r="BB766" s="960"/>
      <c r="BC766" s="960"/>
      <c r="BD766" s="960"/>
      <c r="BE766" s="1021"/>
      <c r="BF766" s="1021"/>
      <c r="BG766" s="1021"/>
      <c r="BH766" s="1021"/>
      <c r="BI766" s="1021"/>
      <c r="BJ766" s="960"/>
      <c r="BK766" s="960"/>
      <c r="BL766" s="1042"/>
    </row>
    <row r="767" spans="1:64" ht="76.5" customHeight="1" x14ac:dyDescent="0.25">
      <c r="A767" s="1056"/>
      <c r="B767" s="1168"/>
      <c r="C767" s="1062"/>
      <c r="D767" s="945" t="s">
        <v>840</v>
      </c>
      <c r="E767" s="945" t="s">
        <v>134</v>
      </c>
      <c r="F767" s="1015">
        <v>3</v>
      </c>
      <c r="G767" s="851" t="s">
        <v>1415</v>
      </c>
      <c r="H767" s="802" t="s">
        <v>98</v>
      </c>
      <c r="I767" s="1043" t="s">
        <v>1451</v>
      </c>
      <c r="J767" s="982" t="s">
        <v>16</v>
      </c>
      <c r="K767" s="985" t="str">
        <f>CONCATENATE(" *",[33]Árbol_G!C795," *",[33]Árbol_G!E795," *",[33]Árbol_G!G795)</f>
        <v xml:space="preserve"> * * *</v>
      </c>
      <c r="L767" s="851" t="s">
        <v>1416</v>
      </c>
      <c r="M767" s="851" t="s">
        <v>1412</v>
      </c>
      <c r="N767" s="804"/>
      <c r="O767" s="970"/>
      <c r="P767" s="802" t="s">
        <v>70</v>
      </c>
      <c r="Q767" s="954">
        <f>IF(P767="Muy Alta",100%,IF(P767="Alta",80%,IF(P767="Media",60%,IF(P767="Baja",40%,IF(P767="Muy Baja",20%,"")))))</f>
        <v>0.2</v>
      </c>
      <c r="R767" s="802" t="s">
        <v>74</v>
      </c>
      <c r="S767" s="954">
        <f>IF(R767="Catastrófico",100%,IF(R767="Mayor",80%,IF(R767="Moderado",60%,IF(R767="Menor",40%,IF(R767="Leve",20%,"")))))</f>
        <v>0.2</v>
      </c>
      <c r="T767" s="802" t="s">
        <v>11</v>
      </c>
      <c r="U767" s="954">
        <f>IF(T767="Catastrófico",100%,IF(T767="Mayor",80%,IF(T767="Moderado",60%,IF(T767="Menor",40%,IF(T767="Leve",20%,"")))))</f>
        <v>0.8</v>
      </c>
      <c r="V767" s="957" t="str">
        <f>IF(W767=100%,"Catastrófico",IF(W767=80%,"Mayor",IF(W767=60%,"Moderado",IF(W767=40%,"Menor",IF(W767=20%,"Leve","")))))</f>
        <v>Mayor</v>
      </c>
      <c r="W767" s="954">
        <f>IF(AND(S767="",U767=""),"",MAX(S767,U767))</f>
        <v>0.8</v>
      </c>
      <c r="X767" s="954" t="str">
        <f>CONCATENATE(P767,V767)</f>
        <v>Muy BajaMayor</v>
      </c>
      <c r="Y767" s="967" t="str">
        <f>IF(X767="Muy AltaLeve","Alto",IF(X767="Muy AltaMenor","Alto",IF(X767="Muy AltaModerado","Alto",IF(X767="Muy AltaMayor","Alto",IF(X767="Muy AltaCatastrófico","Extremo",IF(X767="AltaLeve","Moderado",IF(X767="AltaMenor","Moderado",IF(X767="AltaModerado","Alto",IF(X767="AltaMayor","Alto",IF(X767="AltaCatastrófico","Extremo",IF(X767="MediaLeve","Moderado",IF(X767="MediaMenor","Moderado",IF(X767="MediaModerado","Moderado",IF(X767="MediaMayor","Alto",IF(X767="MediaCatastrófico","Extremo",IF(X767="BajaLeve","Bajo",IF(X767="BajaMenor","Moderado",IF(X767="BajaModerado","Moderado",IF(X767="BajaMayor","Alto",IF(X767="BajaCatastrófico","Extremo",IF(X767="Muy BajaLeve","Bajo",IF(X767="Muy BajaMenor","Bajo",IF(X767="Muy BajaModerado","Moderado",IF(X767="Muy BajaMayor","Alto",IF(X767="Muy BajaCatastrófico","Extremo","")))))))))))))))))))))))))</f>
        <v>Alto</v>
      </c>
      <c r="Z767" s="58">
        <v>1</v>
      </c>
      <c r="AA767" s="29" t="s">
        <v>1761</v>
      </c>
      <c r="AB767" s="381" t="s">
        <v>170</v>
      </c>
      <c r="AC767" s="298" t="s">
        <v>1417</v>
      </c>
      <c r="AD767" s="382" t="str">
        <f t="shared" si="76"/>
        <v>Probabilidad</v>
      </c>
      <c r="AE767" s="381" t="s">
        <v>64</v>
      </c>
      <c r="AF767" s="301">
        <f t="shared" si="77"/>
        <v>0.25</v>
      </c>
      <c r="AG767" s="381" t="s">
        <v>77</v>
      </c>
      <c r="AH767" s="301">
        <f t="shared" si="78"/>
        <v>0.15</v>
      </c>
      <c r="AI767" s="300">
        <f t="shared" si="79"/>
        <v>0.4</v>
      </c>
      <c r="AJ767" s="59">
        <f>IFERROR(IF(AD767="Probabilidad",(Q767-(+Q767*AI767)),IF(AD767="Impacto",Q767,"")),"")</f>
        <v>0.12</v>
      </c>
      <c r="AK767" s="59">
        <f>IFERROR(IF(AD767="Impacto",(W767-(+W767*AI767)),IF(AD767="Probabilidad",W767,"")),"")</f>
        <v>0.8</v>
      </c>
      <c r="AL767" s="10" t="s">
        <v>66</v>
      </c>
      <c r="AM767" s="10" t="s">
        <v>79</v>
      </c>
      <c r="AN767" s="10" t="s">
        <v>80</v>
      </c>
      <c r="AO767" s="951">
        <f>Q767</f>
        <v>0.2</v>
      </c>
      <c r="AP767" s="951">
        <f>IF(AJ767="","",MIN(AJ767:AJ772))</f>
        <v>8.3999999999999991E-2</v>
      </c>
      <c r="AQ767" s="967" t="str">
        <f>IFERROR(IF(AP767="","",IF(AP767&lt;=0.2,"Muy Baja",IF(AP767&lt;=0.4,"Baja",IF(AP767&lt;=0.6,"Media",IF(AP767&lt;=0.8,"Alta","Muy Alta"))))),"")</f>
        <v>Muy Baja</v>
      </c>
      <c r="AR767" s="951">
        <f>W767</f>
        <v>0.8</v>
      </c>
      <c r="AS767" s="951">
        <f>IF(AK767="","",MIN(AK767:AK772))</f>
        <v>0.8</v>
      </c>
      <c r="AT767" s="967" t="str">
        <f>IFERROR(IF(AS767="","",IF(AS767&lt;=0.2,"Leve",IF(AS767&lt;=0.4,"Menor",IF(AS767&lt;=0.6,"Moderado",IF(AS767&lt;=0.8,"Mayor","Catastrófico"))))),"")</f>
        <v>Mayor</v>
      </c>
      <c r="AU767" s="967" t="str">
        <f>Y767</f>
        <v>Alto</v>
      </c>
      <c r="AV767" s="967" t="str">
        <f>IFERROR(IF(OR(AND(AQ767="Muy Baja",AT767="Leve"),AND(AQ767="Muy Baja",AT767="Menor"),AND(AQ767="Baja",AT767="Leve")),"Bajo",IF(OR(AND(AQ767="Muy baja",AT767="Moderado"),AND(AQ767="Baja",AT767="Menor"),AND(AQ767="Baja",AT767="Moderado"),AND(AQ767="Media",AT767="Leve"),AND(AQ767="Media",AT767="Menor"),AND(AQ767="Media",AT767="Moderado"),AND(AQ767="Alta",AT767="Leve"),AND(AQ767="Alta",AT767="Menor")),"Moderado",IF(OR(AND(AQ767="Muy Baja",AT767="Mayor"),AND(AQ767="Baja",AT767="Mayor"),AND(AQ767="Media",AT767="Mayor"),AND(AQ767="Alta",AT767="Moderado"),AND(AQ767="Alta",AT767="Mayor"),AND(AQ767="Muy Alta",AT767="Leve"),AND(AQ767="Muy Alta",AT767="Menor"),AND(AQ767="Muy Alta",AT767="Moderado"),AND(AQ767="Muy Alta",AT767="Mayor")),"Alto",IF(OR(AND(AQ767="Muy Baja",AT767="Catastrófico"),AND(AQ767="Baja",AT767="Catastrófico"),AND(AQ767="Media",AT767="Catastrófico"),AND(AQ767="Alta",AT767="Catastrófico"),AND(AQ767="Muy Alta",AT767="Catastrófico")),"Extremo","")))),"")</f>
        <v>Alto</v>
      </c>
      <c r="AW767" s="802" t="s">
        <v>167</v>
      </c>
      <c r="AX767" s="1064" t="s">
        <v>1762</v>
      </c>
      <c r="AY767" s="1064" t="s">
        <v>1763</v>
      </c>
      <c r="AZ767" s="804" t="s">
        <v>1418</v>
      </c>
      <c r="BA767" s="851" t="s">
        <v>1410</v>
      </c>
      <c r="BB767" s="1037">
        <v>45291</v>
      </c>
      <c r="BC767" s="855"/>
      <c r="BD767" s="855"/>
      <c r="BE767" s="1039"/>
      <c r="BF767" s="1039"/>
      <c r="BG767" s="1039"/>
      <c r="BH767" s="1039"/>
      <c r="BI767" s="1039"/>
      <c r="BJ767" s="855"/>
      <c r="BK767" s="855"/>
      <c r="BL767" s="1040"/>
    </row>
    <row r="768" spans="1:64" ht="120" x14ac:dyDescent="0.25">
      <c r="A768" s="1056"/>
      <c r="B768" s="1168"/>
      <c r="C768" s="1062"/>
      <c r="D768" s="946"/>
      <c r="E768" s="946"/>
      <c r="F768" s="1016"/>
      <c r="G768" s="852"/>
      <c r="H768" s="803"/>
      <c r="I768" s="1044"/>
      <c r="J768" s="983"/>
      <c r="K768" s="986"/>
      <c r="L768" s="852"/>
      <c r="M768" s="852"/>
      <c r="N768" s="805"/>
      <c r="O768" s="971"/>
      <c r="P768" s="803"/>
      <c r="Q768" s="955"/>
      <c r="R768" s="803"/>
      <c r="S768" s="955"/>
      <c r="T768" s="803"/>
      <c r="U768" s="955"/>
      <c r="V768" s="958"/>
      <c r="W768" s="955"/>
      <c r="X768" s="955"/>
      <c r="Y768" s="968"/>
      <c r="Z768" s="68">
        <v>2</v>
      </c>
      <c r="AA768" s="89" t="s">
        <v>1764</v>
      </c>
      <c r="AB768" s="383" t="s">
        <v>165</v>
      </c>
      <c r="AC768" s="440" t="s">
        <v>869</v>
      </c>
      <c r="AD768" s="384" t="str">
        <f t="shared" si="76"/>
        <v>Probabilidad</v>
      </c>
      <c r="AE768" s="383" t="s">
        <v>75</v>
      </c>
      <c r="AF768" s="302">
        <f t="shared" si="77"/>
        <v>0.15</v>
      </c>
      <c r="AG768" s="383" t="s">
        <v>77</v>
      </c>
      <c r="AH768" s="302">
        <f t="shared" si="78"/>
        <v>0.15</v>
      </c>
      <c r="AI768" s="315">
        <f t="shared" si="79"/>
        <v>0.3</v>
      </c>
      <c r="AJ768" s="69">
        <f>IFERROR(IF(AND(AD767="Probabilidad",AD768="Probabilidad"),(AJ767-(+AJ767*AI768)),IF(AD768="Probabilidad",(Q767-(+Q767*AI768)),IF(AD768="Impacto",AJ767,""))),"")</f>
        <v>8.3999999999999991E-2</v>
      </c>
      <c r="AK768" s="69">
        <f>IFERROR(IF(AND(AD767="Impacto",AD768="Impacto"),(AK767-(+AK767*AI768)),IF(AD768="Impacto",(W767-(+W767*AI768)),IF(AD768="Probabilidad",AK767,""))),"")</f>
        <v>0.8</v>
      </c>
      <c r="AL768" s="19" t="s">
        <v>66</v>
      </c>
      <c r="AM768" s="19" t="s">
        <v>67</v>
      </c>
      <c r="AN768" s="19" t="s">
        <v>80</v>
      </c>
      <c r="AO768" s="952"/>
      <c r="AP768" s="952"/>
      <c r="AQ768" s="968"/>
      <c r="AR768" s="952"/>
      <c r="AS768" s="952"/>
      <c r="AT768" s="968"/>
      <c r="AU768" s="968"/>
      <c r="AV768" s="968"/>
      <c r="AW768" s="803"/>
      <c r="AX768" s="1065"/>
      <c r="AY768" s="1065"/>
      <c r="AZ768" s="805"/>
      <c r="BA768" s="852"/>
      <c r="BB768" s="852"/>
      <c r="BC768" s="852"/>
      <c r="BD768" s="852"/>
      <c r="BE768" s="1020"/>
      <c r="BF768" s="1020"/>
      <c r="BG768" s="1020"/>
      <c r="BH768" s="1020"/>
      <c r="BI768" s="1020"/>
      <c r="BJ768" s="852"/>
      <c r="BK768" s="852"/>
      <c r="BL768" s="1041"/>
    </row>
    <row r="769" spans="1:64" x14ac:dyDescent="0.25">
      <c r="A769" s="1056"/>
      <c r="B769" s="1168"/>
      <c r="C769" s="1062"/>
      <c r="D769" s="946"/>
      <c r="E769" s="946"/>
      <c r="F769" s="1016"/>
      <c r="G769" s="852"/>
      <c r="H769" s="803"/>
      <c r="I769" s="1044"/>
      <c r="J769" s="983"/>
      <c r="K769" s="986"/>
      <c r="L769" s="852"/>
      <c r="M769" s="852"/>
      <c r="N769" s="805"/>
      <c r="O769" s="971"/>
      <c r="P769" s="803"/>
      <c r="Q769" s="955"/>
      <c r="R769" s="803"/>
      <c r="S769" s="955"/>
      <c r="T769" s="803"/>
      <c r="U769" s="955"/>
      <c r="V769" s="958"/>
      <c r="W769" s="955"/>
      <c r="X769" s="955"/>
      <c r="Y769" s="968"/>
      <c r="Z769" s="68">
        <v>3</v>
      </c>
      <c r="AA769" s="298"/>
      <c r="AB769" s="383"/>
      <c r="AC769" s="385"/>
      <c r="AD769" s="384" t="str">
        <f t="shared" si="76"/>
        <v/>
      </c>
      <c r="AE769" s="383"/>
      <c r="AF769" s="302" t="str">
        <f t="shared" si="77"/>
        <v/>
      </c>
      <c r="AG769" s="383"/>
      <c r="AH769" s="302" t="str">
        <f t="shared" si="78"/>
        <v/>
      </c>
      <c r="AI769" s="315" t="str">
        <f t="shared" si="79"/>
        <v/>
      </c>
      <c r="AJ769" s="69" t="str">
        <f>IFERROR(IF(AND(AD768="Probabilidad",AD769="Probabilidad"),(AJ768-(+AJ768*AI769)),IF(AND(AD768="Impacto",AD769="Probabilidad"),(AJ767-(+AJ767*AI769)),IF(AD769="Impacto",AJ768,""))),"")</f>
        <v/>
      </c>
      <c r="AK769" s="69" t="str">
        <f>IFERROR(IF(AND(AD768="Impacto",AD769="Impacto"),(AK768-(+AK768*AI769)),IF(AND(AD768="Probabilidad",AD769="Impacto"),(AK767-(+AK767*AI769)),IF(AD769="Probabilidad",AK768,""))),"")</f>
        <v/>
      </c>
      <c r="AL769" s="19"/>
      <c r="AM769" s="19"/>
      <c r="AN769" s="19"/>
      <c r="AO769" s="952"/>
      <c r="AP769" s="952"/>
      <c r="AQ769" s="968"/>
      <c r="AR769" s="952"/>
      <c r="AS769" s="952"/>
      <c r="AT769" s="968"/>
      <c r="AU769" s="968"/>
      <c r="AV769" s="968"/>
      <c r="AW769" s="803"/>
      <c r="AX769" s="1065"/>
      <c r="AY769" s="1065"/>
      <c r="AZ769" s="805"/>
      <c r="BA769" s="852"/>
      <c r="BB769" s="852"/>
      <c r="BC769" s="852"/>
      <c r="BD769" s="852"/>
      <c r="BE769" s="1020"/>
      <c r="BF769" s="1020"/>
      <c r="BG769" s="1020"/>
      <c r="BH769" s="1020"/>
      <c r="BI769" s="1020"/>
      <c r="BJ769" s="852"/>
      <c r="BK769" s="852"/>
      <c r="BL769" s="1041"/>
    </row>
    <row r="770" spans="1:64" x14ac:dyDescent="0.25">
      <c r="A770" s="1056"/>
      <c r="B770" s="1168"/>
      <c r="C770" s="1062"/>
      <c r="D770" s="946"/>
      <c r="E770" s="946"/>
      <c r="F770" s="1016"/>
      <c r="G770" s="852"/>
      <c r="H770" s="803"/>
      <c r="I770" s="1044"/>
      <c r="J770" s="983"/>
      <c r="K770" s="986"/>
      <c r="L770" s="852"/>
      <c r="M770" s="852"/>
      <c r="N770" s="805"/>
      <c r="O770" s="971"/>
      <c r="P770" s="803"/>
      <c r="Q770" s="955"/>
      <c r="R770" s="803"/>
      <c r="S770" s="955"/>
      <c r="T770" s="803"/>
      <c r="U770" s="955"/>
      <c r="V770" s="958"/>
      <c r="W770" s="955"/>
      <c r="X770" s="955"/>
      <c r="Y770" s="968"/>
      <c r="Z770" s="68">
        <v>4</v>
      </c>
      <c r="AA770" s="298"/>
      <c r="AB770" s="383"/>
      <c r="AC770" s="385"/>
      <c r="AD770" s="384" t="str">
        <f t="shared" si="76"/>
        <v/>
      </c>
      <c r="AE770" s="383"/>
      <c r="AF770" s="302" t="str">
        <f t="shared" si="77"/>
        <v/>
      </c>
      <c r="AG770" s="383"/>
      <c r="AH770" s="302" t="str">
        <f t="shared" si="78"/>
        <v/>
      </c>
      <c r="AI770" s="315" t="str">
        <f t="shared" si="79"/>
        <v/>
      </c>
      <c r="AJ770" s="69" t="str">
        <f>IFERROR(IF(AND(AD769="Probabilidad",AD770="Probabilidad"),(AJ769-(+AJ769*AI770)),IF(AND(AD769="Impacto",AD770="Probabilidad"),(AJ768-(+AJ768*AI770)),IF(AD770="Impacto",AJ769,""))),"")</f>
        <v/>
      </c>
      <c r="AK770" s="69" t="str">
        <f>IFERROR(IF(AND(AD769="Impacto",AD770="Impacto"),(AK769-(+AK769*AI770)),IF(AND(AD769="Probabilidad",AD770="Impacto"),(AK768-(+AK768*AI770)),IF(AD770="Probabilidad",AK769,""))),"")</f>
        <v/>
      </c>
      <c r="AL770" s="19"/>
      <c r="AM770" s="19"/>
      <c r="AN770" s="19"/>
      <c r="AO770" s="952"/>
      <c r="AP770" s="952"/>
      <c r="AQ770" s="968"/>
      <c r="AR770" s="952"/>
      <c r="AS770" s="952"/>
      <c r="AT770" s="968"/>
      <c r="AU770" s="968"/>
      <c r="AV770" s="968"/>
      <c r="AW770" s="803"/>
      <c r="AX770" s="1065"/>
      <c r="AY770" s="1065"/>
      <c r="AZ770" s="805"/>
      <c r="BA770" s="852"/>
      <c r="BB770" s="852"/>
      <c r="BC770" s="852"/>
      <c r="BD770" s="852"/>
      <c r="BE770" s="1020"/>
      <c r="BF770" s="1020"/>
      <c r="BG770" s="1020"/>
      <c r="BH770" s="1020"/>
      <c r="BI770" s="1020"/>
      <c r="BJ770" s="852"/>
      <c r="BK770" s="852"/>
      <c r="BL770" s="1041"/>
    </row>
    <row r="771" spans="1:64" x14ac:dyDescent="0.25">
      <c r="A771" s="1056"/>
      <c r="B771" s="1168"/>
      <c r="C771" s="1062"/>
      <c r="D771" s="946"/>
      <c r="E771" s="946"/>
      <c r="F771" s="1016"/>
      <c r="G771" s="852"/>
      <c r="H771" s="803"/>
      <c r="I771" s="1044"/>
      <c r="J771" s="983"/>
      <c r="K771" s="986"/>
      <c r="L771" s="852"/>
      <c r="M771" s="852"/>
      <c r="N771" s="805"/>
      <c r="O771" s="971"/>
      <c r="P771" s="803"/>
      <c r="Q771" s="955"/>
      <c r="R771" s="803"/>
      <c r="S771" s="955"/>
      <c r="T771" s="803"/>
      <c r="U771" s="955"/>
      <c r="V771" s="958"/>
      <c r="W771" s="955"/>
      <c r="X771" s="955"/>
      <c r="Y771" s="968"/>
      <c r="Z771" s="68">
        <v>5</v>
      </c>
      <c r="AA771" s="385"/>
      <c r="AB771" s="383"/>
      <c r="AC771" s="386"/>
      <c r="AD771" s="384" t="str">
        <f t="shared" si="76"/>
        <v/>
      </c>
      <c r="AE771" s="383"/>
      <c r="AF771" s="302" t="str">
        <f t="shared" si="77"/>
        <v/>
      </c>
      <c r="AG771" s="383"/>
      <c r="AH771" s="302" t="str">
        <f t="shared" si="78"/>
        <v/>
      </c>
      <c r="AI771" s="315" t="str">
        <f t="shared" si="79"/>
        <v/>
      </c>
      <c r="AJ771" s="69" t="str">
        <f>IFERROR(IF(AND(AD770="Probabilidad",AD771="Probabilidad"),(AJ770-(+AJ770*AI771)),IF(AND(AD770="Impacto",AD771="Probabilidad"),(AJ769-(+AJ769*AI771)),IF(AD771="Impacto",AJ770,""))),"")</f>
        <v/>
      </c>
      <c r="AK771" s="69" t="str">
        <f>IFERROR(IF(AND(AD770="Impacto",AD771="Impacto"),(AK770-(+AK770*AI771)),IF(AND(AD770="Probabilidad",AD771="Impacto"),(AK769-(+AK769*AI771)),IF(AD771="Probabilidad",AK770,""))),"")</f>
        <v/>
      </c>
      <c r="AL771" s="19"/>
      <c r="AM771" s="19"/>
      <c r="AN771" s="19"/>
      <c r="AO771" s="952"/>
      <c r="AP771" s="952"/>
      <c r="AQ771" s="968"/>
      <c r="AR771" s="952"/>
      <c r="AS771" s="952"/>
      <c r="AT771" s="968"/>
      <c r="AU771" s="968"/>
      <c r="AV771" s="968"/>
      <c r="AW771" s="803"/>
      <c r="AX771" s="1065"/>
      <c r="AY771" s="1065"/>
      <c r="AZ771" s="805"/>
      <c r="BA771" s="852"/>
      <c r="BB771" s="852"/>
      <c r="BC771" s="852"/>
      <c r="BD771" s="852"/>
      <c r="BE771" s="1020"/>
      <c r="BF771" s="1020"/>
      <c r="BG771" s="1020"/>
      <c r="BH771" s="1020"/>
      <c r="BI771" s="1020"/>
      <c r="BJ771" s="852"/>
      <c r="BK771" s="852"/>
      <c r="BL771" s="1041"/>
    </row>
    <row r="772" spans="1:64" ht="15.75" thickBot="1" x14ac:dyDescent="0.3">
      <c r="A772" s="1056"/>
      <c r="B772" s="1168"/>
      <c r="C772" s="1062"/>
      <c r="D772" s="947"/>
      <c r="E772" s="947"/>
      <c r="F772" s="1017"/>
      <c r="G772" s="960"/>
      <c r="H772" s="847"/>
      <c r="I772" s="1045"/>
      <c r="J772" s="984"/>
      <c r="K772" s="987"/>
      <c r="L772" s="960"/>
      <c r="M772" s="960"/>
      <c r="N772" s="806"/>
      <c r="O772" s="972"/>
      <c r="P772" s="847"/>
      <c r="Q772" s="956"/>
      <c r="R772" s="847"/>
      <c r="S772" s="956"/>
      <c r="T772" s="847"/>
      <c r="U772" s="956"/>
      <c r="V772" s="959"/>
      <c r="W772" s="956"/>
      <c r="X772" s="956"/>
      <c r="Y772" s="969"/>
      <c r="Z772" s="60">
        <v>6</v>
      </c>
      <c r="AA772" s="387"/>
      <c r="AB772" s="388"/>
      <c r="AC772" s="387"/>
      <c r="AD772" s="391" t="str">
        <f t="shared" si="76"/>
        <v/>
      </c>
      <c r="AE772" s="388"/>
      <c r="AF772" s="303" t="str">
        <f t="shared" si="77"/>
        <v/>
      </c>
      <c r="AG772" s="388"/>
      <c r="AH772" s="303" t="str">
        <f t="shared" si="78"/>
        <v/>
      </c>
      <c r="AI772" s="61" t="str">
        <f t="shared" si="79"/>
        <v/>
      </c>
      <c r="AJ772" s="69" t="str">
        <f>IFERROR(IF(AND(AD771="Probabilidad",AD772="Probabilidad"),(AJ771-(+AJ771*AI772)),IF(AND(AD771="Impacto",AD772="Probabilidad"),(AJ770-(+AJ770*AI772)),IF(AD772="Impacto",AJ771,""))),"")</f>
        <v/>
      </c>
      <c r="AK772" s="69" t="str">
        <f>IFERROR(IF(AND(AD771="Impacto",AD772="Impacto"),(AK771-(+AK771*AI772)),IF(AND(AD771="Probabilidad",AD772="Impacto"),(AK770-(+AK770*AI772)),IF(AD772="Probabilidad",AK771,""))),"")</f>
        <v/>
      </c>
      <c r="AL772" s="20"/>
      <c r="AM772" s="20"/>
      <c r="AN772" s="20"/>
      <c r="AO772" s="953"/>
      <c r="AP772" s="953"/>
      <c r="AQ772" s="969"/>
      <c r="AR772" s="953"/>
      <c r="AS772" s="953"/>
      <c r="AT772" s="969"/>
      <c r="AU772" s="969"/>
      <c r="AV772" s="969"/>
      <c r="AW772" s="847"/>
      <c r="AX772" s="1066"/>
      <c r="AY772" s="1066"/>
      <c r="AZ772" s="806"/>
      <c r="BA772" s="960"/>
      <c r="BB772" s="960"/>
      <c r="BC772" s="960"/>
      <c r="BD772" s="960"/>
      <c r="BE772" s="1021"/>
      <c r="BF772" s="1021"/>
      <c r="BG772" s="1021"/>
      <c r="BH772" s="1021"/>
      <c r="BI772" s="1021"/>
      <c r="BJ772" s="960"/>
      <c r="BK772" s="960"/>
      <c r="BL772" s="1042"/>
    </row>
    <row r="773" spans="1:64" ht="89.25" customHeight="1" x14ac:dyDescent="0.25">
      <c r="A773" s="1056"/>
      <c r="B773" s="1168"/>
      <c r="C773" s="1062"/>
      <c r="D773" s="945" t="s">
        <v>840</v>
      </c>
      <c r="E773" s="945" t="s">
        <v>134</v>
      </c>
      <c r="F773" s="1015">
        <v>4</v>
      </c>
      <c r="G773" s="851" t="s">
        <v>1415</v>
      </c>
      <c r="H773" s="802" t="s">
        <v>99</v>
      </c>
      <c r="I773" s="1043" t="s">
        <v>1452</v>
      </c>
      <c r="J773" s="982" t="s">
        <v>16</v>
      </c>
      <c r="K773" s="985" t="str">
        <f>CONCATENATE(" *",[33]Árbol_G!C812," *",[33]Árbol_G!E812," *",[33]Árbol_G!G812)</f>
        <v xml:space="preserve"> * * *</v>
      </c>
      <c r="L773" s="851" t="s">
        <v>1419</v>
      </c>
      <c r="M773" s="851" t="s">
        <v>1420</v>
      </c>
      <c r="N773" s="804"/>
      <c r="O773" s="1049"/>
      <c r="P773" s="802" t="s">
        <v>70</v>
      </c>
      <c r="Q773" s="954">
        <f>IF(P773="Muy Alta",100%,IF(P773="Alta",80%,IF(P773="Media",60%,IF(P773="Baja",40%,IF(P773="Muy Baja",20%,"")))))</f>
        <v>0.2</v>
      </c>
      <c r="R773" s="802"/>
      <c r="S773" s="954" t="str">
        <f>IF(R773="Catastrófico",100%,IF(R773="Mayor",80%,IF(R773="Moderado",60%,IF(R773="Menor",40%,IF(R773="Leve",20%,"")))))</f>
        <v/>
      </c>
      <c r="T773" s="802" t="s">
        <v>9</v>
      </c>
      <c r="U773" s="954">
        <f>IF(T773="Catastrófico",100%,IF(T773="Mayor",80%,IF(T773="Moderado",60%,IF(T773="Menor",40%,IF(T773="Leve",20%,"")))))</f>
        <v>0.4</v>
      </c>
      <c r="V773" s="957" t="str">
        <f>IF(W773=100%,"Catastrófico",IF(W773=80%,"Mayor",IF(W773=60%,"Moderado",IF(W773=40%,"Menor",IF(W773=20%,"Leve","")))))</f>
        <v>Menor</v>
      </c>
      <c r="W773" s="954">
        <f>IF(AND(S773="",U773=""),"",MAX(S773,U773))</f>
        <v>0.4</v>
      </c>
      <c r="X773" s="954" t="str">
        <f>CONCATENATE(P773,V773)</f>
        <v>Muy BajaMenor</v>
      </c>
      <c r="Y773" s="967" t="str">
        <f>IF(X773="Muy AltaLeve","Alto",IF(X773="Muy AltaMenor","Alto",IF(X773="Muy AltaModerado","Alto",IF(X773="Muy AltaMayor","Alto",IF(X773="Muy AltaCatastrófico","Extremo",IF(X773="AltaLeve","Moderado",IF(X773="AltaMenor","Moderado",IF(X773="AltaModerado","Alto",IF(X773="AltaMayor","Alto",IF(X773="AltaCatastrófico","Extremo",IF(X773="MediaLeve","Moderado",IF(X773="MediaMenor","Moderado",IF(X773="MediaModerado","Moderado",IF(X773="MediaMayor","Alto",IF(X773="MediaCatastrófico","Extremo",IF(X773="BajaLeve","Bajo",IF(X773="BajaMenor","Moderado",IF(X773="BajaModerado","Moderado",IF(X773="BajaMayor","Alto",IF(X773="BajaCatastrófico","Extremo",IF(X773="Muy BajaLeve","Bajo",IF(X773="Muy BajaMenor","Bajo",IF(X773="Muy BajaModerado","Moderado",IF(X773="Muy BajaMayor","Alto",IF(X773="Muy BajaCatastrófico","Extremo","")))))))))))))))))))))))))</f>
        <v>Bajo</v>
      </c>
      <c r="Z773" s="58">
        <v>1</v>
      </c>
      <c r="AA773" s="76" t="s">
        <v>1421</v>
      </c>
      <c r="AB773" s="381" t="s">
        <v>170</v>
      </c>
      <c r="AC773" s="408" t="s">
        <v>984</v>
      </c>
      <c r="AD773" s="382" t="str">
        <f t="shared" si="76"/>
        <v>Probabilidad</v>
      </c>
      <c r="AE773" s="381" t="s">
        <v>64</v>
      </c>
      <c r="AF773" s="301">
        <f t="shared" si="77"/>
        <v>0.25</v>
      </c>
      <c r="AG773" s="381" t="s">
        <v>77</v>
      </c>
      <c r="AH773" s="301">
        <f t="shared" si="78"/>
        <v>0.15</v>
      </c>
      <c r="AI773" s="300">
        <f t="shared" si="79"/>
        <v>0.4</v>
      </c>
      <c r="AJ773" s="59">
        <f>IFERROR(IF(AD773="Probabilidad",(Q773-(+Q773*AI773)),IF(AD773="Impacto",Q773,"")),"")</f>
        <v>0.12</v>
      </c>
      <c r="AK773" s="59">
        <f>IFERROR(IF(AD773="Impacto",(W773-(+W773*AI773)),IF(AD773="Probabilidad",W773,"")),"")</f>
        <v>0.4</v>
      </c>
      <c r="AL773" s="10" t="s">
        <v>66</v>
      </c>
      <c r="AM773" s="10" t="s">
        <v>79</v>
      </c>
      <c r="AN773" s="10" t="s">
        <v>80</v>
      </c>
      <c r="AO773" s="951">
        <f>Q773</f>
        <v>0.2</v>
      </c>
      <c r="AP773" s="951">
        <f>IF(AJ773="","",MIN(AJ773:AJ778))</f>
        <v>5.04E-2</v>
      </c>
      <c r="AQ773" s="967" t="str">
        <f>IFERROR(IF(AP773="","",IF(AP773&lt;=0.2,"Muy Baja",IF(AP773&lt;=0.4,"Baja",IF(AP773&lt;=0.6,"Media",IF(AP773&lt;=0.8,"Alta","Muy Alta"))))),"")</f>
        <v>Muy Baja</v>
      </c>
      <c r="AR773" s="951">
        <f>W773</f>
        <v>0.4</v>
      </c>
      <c r="AS773" s="951">
        <f>IF(AK773="","",MIN(AK773:AK778))</f>
        <v>0.4</v>
      </c>
      <c r="AT773" s="967" t="str">
        <f>IFERROR(IF(AS773="","",IF(AS773&lt;=0.2,"Leve",IF(AS773&lt;=0.4,"Menor",IF(AS773&lt;=0.6,"Moderado",IF(AS773&lt;=0.8,"Mayor","Catastrófico"))))),"")</f>
        <v>Menor</v>
      </c>
      <c r="AU773" s="967" t="str">
        <f>Y773</f>
        <v>Bajo</v>
      </c>
      <c r="AV773" s="967" t="str">
        <f>IFERROR(IF(OR(AND(AQ773="Muy Baja",AT773="Leve"),AND(AQ773="Muy Baja",AT773="Menor"),AND(AQ773="Baja",AT773="Leve")),"Bajo",IF(OR(AND(AQ773="Muy baja",AT773="Moderado"),AND(AQ773="Baja",AT773="Menor"),AND(AQ773="Baja",AT773="Moderado"),AND(AQ773="Media",AT773="Leve"),AND(AQ773="Media",AT773="Menor"),AND(AQ773="Media",AT773="Moderado"),AND(AQ773="Alta",AT773="Leve"),AND(AQ773="Alta",AT773="Menor")),"Moderado",IF(OR(AND(AQ773="Muy Baja",AT773="Mayor"),AND(AQ773="Baja",AT773="Mayor"),AND(AQ773="Media",AT773="Mayor"),AND(AQ773="Alta",AT773="Moderado"),AND(AQ773="Alta",AT773="Mayor"),AND(AQ773="Muy Alta",AT773="Leve"),AND(AQ773="Muy Alta",AT773="Menor"),AND(AQ773="Muy Alta",AT773="Moderado"),AND(AQ773="Muy Alta",AT773="Mayor")),"Alto",IF(OR(AND(AQ773="Muy Baja",AT773="Catastrófico"),AND(AQ773="Baja",AT773="Catastrófico"),AND(AQ773="Media",AT773="Catastrófico"),AND(AQ773="Alta",AT773="Catastrófico"),AND(AQ773="Muy Alta",AT773="Catastrófico")),"Extremo","")))),"")</f>
        <v>Bajo</v>
      </c>
      <c r="AW773" s="802" t="s">
        <v>82</v>
      </c>
      <c r="AX773" s="1250"/>
      <c r="AY773" s="1250"/>
      <c r="AZ773" s="1247"/>
      <c r="BA773" s="851"/>
      <c r="BB773" s="1037"/>
      <c r="BC773" s="851"/>
      <c r="BD773" s="851"/>
      <c r="BE773" s="1019"/>
      <c r="BF773" s="1019"/>
      <c r="BG773" s="1019"/>
      <c r="BH773" s="1019"/>
      <c r="BI773" s="1019"/>
      <c r="BJ773" s="851"/>
      <c r="BK773" s="851"/>
      <c r="BL773" s="1048"/>
    </row>
    <row r="774" spans="1:64" ht="105" x14ac:dyDescent="0.25">
      <c r="A774" s="1056"/>
      <c r="B774" s="1168"/>
      <c r="C774" s="1062"/>
      <c r="D774" s="946"/>
      <c r="E774" s="946"/>
      <c r="F774" s="1016"/>
      <c r="G774" s="852"/>
      <c r="H774" s="803"/>
      <c r="I774" s="1044"/>
      <c r="J774" s="983"/>
      <c r="K774" s="986"/>
      <c r="L774" s="852"/>
      <c r="M774" s="852"/>
      <c r="N774" s="805"/>
      <c r="O774" s="1050"/>
      <c r="P774" s="803"/>
      <c r="Q774" s="955"/>
      <c r="R774" s="803"/>
      <c r="S774" s="955"/>
      <c r="T774" s="803"/>
      <c r="U774" s="955"/>
      <c r="V774" s="958"/>
      <c r="W774" s="955"/>
      <c r="X774" s="955"/>
      <c r="Y774" s="968"/>
      <c r="Z774" s="68">
        <v>2</v>
      </c>
      <c r="AA774" s="76" t="s">
        <v>1765</v>
      </c>
      <c r="AB774" s="383" t="s">
        <v>170</v>
      </c>
      <c r="AC774" s="385" t="s">
        <v>1417</v>
      </c>
      <c r="AD774" s="384" t="str">
        <f t="shared" si="76"/>
        <v>Probabilidad</v>
      </c>
      <c r="AE774" s="383" t="s">
        <v>64</v>
      </c>
      <c r="AF774" s="302">
        <f t="shared" si="77"/>
        <v>0.25</v>
      </c>
      <c r="AG774" s="383" t="s">
        <v>77</v>
      </c>
      <c r="AH774" s="302">
        <f t="shared" si="78"/>
        <v>0.15</v>
      </c>
      <c r="AI774" s="315">
        <f t="shared" si="79"/>
        <v>0.4</v>
      </c>
      <c r="AJ774" s="69">
        <f>IFERROR(IF(AND(AD773="Probabilidad",AD774="Probabilidad"),(AJ773-(+AJ773*AI774)),IF(AD774="Probabilidad",(Q773-(+Q773*AI774)),IF(AD774="Impacto",AJ773,""))),"")</f>
        <v>7.1999999999999995E-2</v>
      </c>
      <c r="AK774" s="69">
        <f>IFERROR(IF(AND(AD773="Impacto",AD774="Impacto"),(AK773-(+AK773*AI774)),IF(AD774="Impacto",(W773-(+W773*AI774)),IF(AD774="Probabilidad",AK773,""))),"")</f>
        <v>0.4</v>
      </c>
      <c r="AL774" s="19" t="s">
        <v>66</v>
      </c>
      <c r="AM774" s="19" t="s">
        <v>79</v>
      </c>
      <c r="AN774" s="19" t="s">
        <v>80</v>
      </c>
      <c r="AO774" s="952"/>
      <c r="AP774" s="952"/>
      <c r="AQ774" s="968"/>
      <c r="AR774" s="952"/>
      <c r="AS774" s="952"/>
      <c r="AT774" s="968"/>
      <c r="AU774" s="968"/>
      <c r="AV774" s="968"/>
      <c r="AW774" s="803"/>
      <c r="AX774" s="1251"/>
      <c r="AY774" s="1251"/>
      <c r="AZ774" s="1248"/>
      <c r="BA774" s="852"/>
      <c r="BB774" s="852"/>
      <c r="BC774" s="852"/>
      <c r="BD774" s="852"/>
      <c r="BE774" s="1020"/>
      <c r="BF774" s="1020"/>
      <c r="BG774" s="1020"/>
      <c r="BH774" s="1020"/>
      <c r="BI774" s="1020"/>
      <c r="BJ774" s="852"/>
      <c r="BK774" s="852"/>
      <c r="BL774" s="1041"/>
    </row>
    <row r="775" spans="1:64" ht="120" x14ac:dyDescent="0.25">
      <c r="A775" s="1056"/>
      <c r="B775" s="1168"/>
      <c r="C775" s="1062"/>
      <c r="D775" s="946"/>
      <c r="E775" s="946"/>
      <c r="F775" s="1016"/>
      <c r="G775" s="852"/>
      <c r="H775" s="803"/>
      <c r="I775" s="1044"/>
      <c r="J775" s="983"/>
      <c r="K775" s="986"/>
      <c r="L775" s="852"/>
      <c r="M775" s="852"/>
      <c r="N775" s="805"/>
      <c r="O775" s="1050"/>
      <c r="P775" s="803"/>
      <c r="Q775" s="955"/>
      <c r="R775" s="803"/>
      <c r="S775" s="955"/>
      <c r="T775" s="803"/>
      <c r="U775" s="955"/>
      <c r="V775" s="958"/>
      <c r="W775" s="955"/>
      <c r="X775" s="955"/>
      <c r="Y775" s="968"/>
      <c r="Z775" s="68">
        <v>3</v>
      </c>
      <c r="AA775" s="87" t="s">
        <v>1766</v>
      </c>
      <c r="AB775" s="383" t="s">
        <v>165</v>
      </c>
      <c r="AC775" s="385" t="s">
        <v>869</v>
      </c>
      <c r="AD775" s="384" t="str">
        <f t="shared" si="76"/>
        <v>Probabilidad</v>
      </c>
      <c r="AE775" s="383" t="s">
        <v>75</v>
      </c>
      <c r="AF775" s="302">
        <f t="shared" si="77"/>
        <v>0.15</v>
      </c>
      <c r="AG775" s="383" t="s">
        <v>77</v>
      </c>
      <c r="AH775" s="302">
        <f t="shared" si="78"/>
        <v>0.15</v>
      </c>
      <c r="AI775" s="315">
        <f t="shared" si="79"/>
        <v>0.3</v>
      </c>
      <c r="AJ775" s="69">
        <f>IFERROR(IF(AND(AD774="Probabilidad",AD775="Probabilidad"),(AJ774-(+AJ774*AI775)),IF(AND(AD774="Impacto",AD775="Probabilidad"),(AJ773-(+AJ773*AI775)),IF(AD775="Impacto",AJ774,""))),"")</f>
        <v>5.04E-2</v>
      </c>
      <c r="AK775" s="69">
        <f>IFERROR(IF(AND(AD774="Impacto",AD775="Impacto"),(AK774-(+AK774*AI775)),IF(AND(AD774="Probabilidad",AD775="Impacto"),(AK773-(+AK773*AI775)),IF(AD775="Probabilidad",AK774,""))),"")</f>
        <v>0.4</v>
      </c>
      <c r="AL775" s="19" t="s">
        <v>66</v>
      </c>
      <c r="AM775" s="19" t="s">
        <v>67</v>
      </c>
      <c r="AN775" s="19" t="s">
        <v>80</v>
      </c>
      <c r="AO775" s="952"/>
      <c r="AP775" s="952"/>
      <c r="AQ775" s="968"/>
      <c r="AR775" s="952"/>
      <c r="AS775" s="952"/>
      <c r="AT775" s="968"/>
      <c r="AU775" s="968"/>
      <c r="AV775" s="968"/>
      <c r="AW775" s="803"/>
      <c r="AX775" s="1251"/>
      <c r="AY775" s="1251"/>
      <c r="AZ775" s="1248"/>
      <c r="BA775" s="852"/>
      <c r="BB775" s="852"/>
      <c r="BC775" s="852"/>
      <c r="BD775" s="852"/>
      <c r="BE775" s="1020"/>
      <c r="BF775" s="1020"/>
      <c r="BG775" s="1020"/>
      <c r="BH775" s="1020"/>
      <c r="BI775" s="1020"/>
      <c r="BJ775" s="852"/>
      <c r="BK775" s="852"/>
      <c r="BL775" s="1041"/>
    </row>
    <row r="776" spans="1:64" x14ac:dyDescent="0.25">
      <c r="A776" s="1056"/>
      <c r="B776" s="1168"/>
      <c r="C776" s="1062"/>
      <c r="D776" s="946"/>
      <c r="E776" s="946"/>
      <c r="F776" s="1016"/>
      <c r="G776" s="852"/>
      <c r="H776" s="803"/>
      <c r="I776" s="1044"/>
      <c r="J776" s="983"/>
      <c r="K776" s="986"/>
      <c r="L776" s="852"/>
      <c r="M776" s="852"/>
      <c r="N776" s="805"/>
      <c r="O776" s="1050"/>
      <c r="P776" s="803"/>
      <c r="Q776" s="955"/>
      <c r="R776" s="803"/>
      <c r="S776" s="955"/>
      <c r="T776" s="803"/>
      <c r="U776" s="955"/>
      <c r="V776" s="958"/>
      <c r="W776" s="955"/>
      <c r="X776" s="955"/>
      <c r="Y776" s="968"/>
      <c r="Z776" s="68">
        <v>4</v>
      </c>
      <c r="AA776" s="385"/>
      <c r="AB776" s="383"/>
      <c r="AC776" s="385"/>
      <c r="AD776" s="384" t="str">
        <f t="shared" si="76"/>
        <v/>
      </c>
      <c r="AE776" s="383"/>
      <c r="AF776" s="302" t="str">
        <f t="shared" si="77"/>
        <v/>
      </c>
      <c r="AG776" s="383"/>
      <c r="AH776" s="302" t="str">
        <f t="shared" si="78"/>
        <v/>
      </c>
      <c r="AI776" s="315" t="str">
        <f t="shared" si="79"/>
        <v/>
      </c>
      <c r="AJ776" s="69" t="str">
        <f>IFERROR(IF(AND(AD775="Probabilidad",AD776="Probabilidad"),(AJ775-(+AJ775*AI776)),IF(AND(AD775="Impacto",AD776="Probabilidad"),(AJ774-(+AJ774*AI776)),IF(AD776="Impacto",AJ775,""))),"")</f>
        <v/>
      </c>
      <c r="AK776" s="69" t="str">
        <f>IFERROR(IF(AND(AD775="Impacto",AD776="Impacto"),(AK775-(+AK775*AI776)),IF(AND(AD775="Probabilidad",AD776="Impacto"),(AK774-(+AK774*AI776)),IF(AD776="Probabilidad",AK775,""))),"")</f>
        <v/>
      </c>
      <c r="AL776" s="19"/>
      <c r="AM776" s="19"/>
      <c r="AN776" s="19"/>
      <c r="AO776" s="952"/>
      <c r="AP776" s="952"/>
      <c r="AQ776" s="968"/>
      <c r="AR776" s="952"/>
      <c r="AS776" s="952"/>
      <c r="AT776" s="968"/>
      <c r="AU776" s="968"/>
      <c r="AV776" s="968"/>
      <c r="AW776" s="803"/>
      <c r="AX776" s="1251"/>
      <c r="AY776" s="1251"/>
      <c r="AZ776" s="1248"/>
      <c r="BA776" s="852"/>
      <c r="BB776" s="852"/>
      <c r="BC776" s="852"/>
      <c r="BD776" s="852"/>
      <c r="BE776" s="1020"/>
      <c r="BF776" s="1020"/>
      <c r="BG776" s="1020"/>
      <c r="BH776" s="1020"/>
      <c r="BI776" s="1020"/>
      <c r="BJ776" s="852"/>
      <c r="BK776" s="852"/>
      <c r="BL776" s="1041"/>
    </row>
    <row r="777" spans="1:64" x14ac:dyDescent="0.25">
      <c r="A777" s="1056"/>
      <c r="B777" s="1168"/>
      <c r="C777" s="1062"/>
      <c r="D777" s="946"/>
      <c r="E777" s="946"/>
      <c r="F777" s="1016"/>
      <c r="G777" s="852"/>
      <c r="H777" s="803"/>
      <c r="I777" s="1044"/>
      <c r="J777" s="983"/>
      <c r="K777" s="986"/>
      <c r="L777" s="852"/>
      <c r="M777" s="852"/>
      <c r="N777" s="805"/>
      <c r="O777" s="1050"/>
      <c r="P777" s="803"/>
      <c r="Q777" s="955"/>
      <c r="R777" s="803"/>
      <c r="S777" s="955"/>
      <c r="T777" s="803"/>
      <c r="U777" s="955"/>
      <c r="V777" s="958"/>
      <c r="W777" s="955"/>
      <c r="X777" s="955"/>
      <c r="Y777" s="968"/>
      <c r="Z777" s="68">
        <v>5</v>
      </c>
      <c r="AA777" s="385"/>
      <c r="AB777" s="383"/>
      <c r="AC777" s="385"/>
      <c r="AD777" s="384" t="str">
        <f t="shared" si="76"/>
        <v/>
      </c>
      <c r="AE777" s="383"/>
      <c r="AF777" s="302" t="str">
        <f t="shared" si="77"/>
        <v/>
      </c>
      <c r="AG777" s="383"/>
      <c r="AH777" s="302" t="str">
        <f t="shared" si="78"/>
        <v/>
      </c>
      <c r="AI777" s="315" t="str">
        <f t="shared" si="79"/>
        <v/>
      </c>
      <c r="AJ777" s="69" t="str">
        <f>IFERROR(IF(AND(AD776="Probabilidad",AD777="Probabilidad"),(AJ776-(+AJ776*AI777)),IF(AND(AD776="Impacto",AD777="Probabilidad"),(AJ775-(+AJ775*AI777)),IF(AD777="Impacto",AJ776,""))),"")</f>
        <v/>
      </c>
      <c r="AK777" s="69" t="str">
        <f>IFERROR(IF(AND(AD776="Impacto",AD777="Impacto"),(AK776-(+AK776*AI777)),IF(AND(AD776="Probabilidad",AD777="Impacto"),(AK775-(+AK775*AI777)),IF(AD777="Probabilidad",AK776,""))),"")</f>
        <v/>
      </c>
      <c r="AL777" s="19"/>
      <c r="AM777" s="19"/>
      <c r="AN777" s="19"/>
      <c r="AO777" s="952"/>
      <c r="AP777" s="952"/>
      <c r="AQ777" s="968"/>
      <c r="AR777" s="952"/>
      <c r="AS777" s="952"/>
      <c r="AT777" s="968"/>
      <c r="AU777" s="968"/>
      <c r="AV777" s="968"/>
      <c r="AW777" s="803"/>
      <c r="AX777" s="1251"/>
      <c r="AY777" s="1251"/>
      <c r="AZ777" s="1248"/>
      <c r="BA777" s="852"/>
      <c r="BB777" s="852"/>
      <c r="BC777" s="852"/>
      <c r="BD777" s="852"/>
      <c r="BE777" s="1020"/>
      <c r="BF777" s="1020"/>
      <c r="BG777" s="1020"/>
      <c r="BH777" s="1020"/>
      <c r="BI777" s="1020"/>
      <c r="BJ777" s="852"/>
      <c r="BK777" s="852"/>
      <c r="BL777" s="1041"/>
    </row>
    <row r="778" spans="1:64" ht="15.75" thickBot="1" x14ac:dyDescent="0.3">
      <c r="A778" s="1056"/>
      <c r="B778" s="1168"/>
      <c r="C778" s="1062"/>
      <c r="D778" s="947"/>
      <c r="E778" s="947"/>
      <c r="F778" s="1017"/>
      <c r="G778" s="960"/>
      <c r="H778" s="847"/>
      <c r="I778" s="1045"/>
      <c r="J778" s="984"/>
      <c r="K778" s="987"/>
      <c r="L778" s="960"/>
      <c r="M778" s="960"/>
      <c r="N778" s="806"/>
      <c r="O778" s="1051"/>
      <c r="P778" s="847"/>
      <c r="Q778" s="956"/>
      <c r="R778" s="847"/>
      <c r="S778" s="956"/>
      <c r="T778" s="847"/>
      <c r="U778" s="956"/>
      <c r="V778" s="959"/>
      <c r="W778" s="956"/>
      <c r="X778" s="956"/>
      <c r="Y778" s="969"/>
      <c r="Z778" s="60">
        <v>6</v>
      </c>
      <c r="AA778" s="387"/>
      <c r="AB778" s="388"/>
      <c r="AC778" s="387"/>
      <c r="AD778" s="391" t="str">
        <f t="shared" si="76"/>
        <v/>
      </c>
      <c r="AE778" s="388"/>
      <c r="AF778" s="303" t="str">
        <f t="shared" si="77"/>
        <v/>
      </c>
      <c r="AG778" s="388"/>
      <c r="AH778" s="303" t="str">
        <f t="shared" si="78"/>
        <v/>
      </c>
      <c r="AI778" s="61" t="str">
        <f t="shared" si="79"/>
        <v/>
      </c>
      <c r="AJ778" s="69" t="str">
        <f>IFERROR(IF(AND(AD777="Probabilidad",AD778="Probabilidad"),(AJ777-(+AJ777*AI778)),IF(AND(AD777="Impacto",AD778="Probabilidad"),(AJ776-(+AJ776*AI778)),IF(AD778="Impacto",AJ777,""))),"")</f>
        <v/>
      </c>
      <c r="AK778" s="69" t="str">
        <f>IFERROR(IF(AND(AD777="Impacto",AD778="Impacto"),(AK777-(+AK777*AI778)),IF(AND(AD777="Probabilidad",AD778="Impacto"),(AK776-(+AK776*AI778)),IF(AD778="Probabilidad",AK777,""))),"")</f>
        <v/>
      </c>
      <c r="AL778" s="20"/>
      <c r="AM778" s="20"/>
      <c r="AN778" s="20"/>
      <c r="AO778" s="953"/>
      <c r="AP778" s="953"/>
      <c r="AQ778" s="969"/>
      <c r="AR778" s="953"/>
      <c r="AS778" s="953"/>
      <c r="AT778" s="969"/>
      <c r="AU778" s="969"/>
      <c r="AV778" s="969"/>
      <c r="AW778" s="847"/>
      <c r="AX778" s="1252"/>
      <c r="AY778" s="1252"/>
      <c r="AZ778" s="1249"/>
      <c r="BA778" s="960"/>
      <c r="BB778" s="960"/>
      <c r="BC778" s="960"/>
      <c r="BD778" s="960"/>
      <c r="BE778" s="1021"/>
      <c r="BF778" s="1021"/>
      <c r="BG778" s="1021"/>
      <c r="BH778" s="1021"/>
      <c r="BI778" s="1021"/>
      <c r="BJ778" s="960"/>
      <c r="BK778" s="960"/>
      <c r="BL778" s="1042"/>
    </row>
    <row r="779" spans="1:64" ht="76.5" customHeight="1" x14ac:dyDescent="0.25">
      <c r="A779" s="1056"/>
      <c r="B779" s="1168"/>
      <c r="C779" s="1062"/>
      <c r="D779" s="945" t="s">
        <v>840</v>
      </c>
      <c r="E779" s="945" t="s">
        <v>134</v>
      </c>
      <c r="F779" s="1015">
        <v>5</v>
      </c>
      <c r="G779" s="851" t="s">
        <v>1422</v>
      </c>
      <c r="H779" s="802" t="s">
        <v>98</v>
      </c>
      <c r="I779" s="1043" t="s">
        <v>1453</v>
      </c>
      <c r="J779" s="982" t="s">
        <v>16</v>
      </c>
      <c r="K779" s="1001" t="str">
        <f>CONCATENATE(" *",[33]Árbol_G!C829," *",[33]Árbol_G!E829," *",[33]Árbol_G!G829)</f>
        <v xml:space="preserve"> * * *</v>
      </c>
      <c r="L779" s="851" t="s">
        <v>1423</v>
      </c>
      <c r="M779" s="851" t="s">
        <v>1424</v>
      </c>
      <c r="N779" s="1052"/>
      <c r="O779" s="1049"/>
      <c r="P779" s="802" t="s">
        <v>62</v>
      </c>
      <c r="Q779" s="954">
        <f>IF(P779="Muy Alta",100%,IF(P779="Alta",80%,IF(P779="Media",60%,IF(P779="Baja",40%,IF(P779="Muy Baja",20%,"")))))</f>
        <v>0.6</v>
      </c>
      <c r="R779" s="802" t="s">
        <v>74</v>
      </c>
      <c r="S779" s="954">
        <f>IF(R779="Catastrófico",100%,IF(R779="Mayor",80%,IF(R779="Moderado",60%,IF(R779="Menor",40%,IF(R779="Leve",20%,"")))))</f>
        <v>0.2</v>
      </c>
      <c r="T779" s="802" t="s">
        <v>10</v>
      </c>
      <c r="U779" s="954">
        <f>IF(T779="Catastrófico",100%,IF(T779="Mayor",80%,IF(T779="Moderado",60%,IF(T779="Menor",40%,IF(T779="Leve",20%,"")))))</f>
        <v>0.6</v>
      </c>
      <c r="V779" s="957" t="str">
        <f>IF(W779=100%,"Catastrófico",IF(W779=80%,"Mayor",IF(W779=60%,"Moderado",IF(W779=40%,"Menor",IF(W779=20%,"Leve","")))))</f>
        <v>Moderado</v>
      </c>
      <c r="W779" s="954">
        <f>IF(AND(S779="",U779=""),"",MAX(S779,U779))</f>
        <v>0.6</v>
      </c>
      <c r="X779" s="954" t="str">
        <f>CONCATENATE(P779,V779)</f>
        <v>MediaModerado</v>
      </c>
      <c r="Y779" s="967" t="str">
        <f>IF(X779="Muy AltaLeve","Alto",IF(X779="Muy AltaMenor","Alto",IF(X779="Muy AltaModerado","Alto",IF(X779="Muy AltaMayor","Alto",IF(X779="Muy AltaCatastrófico","Extremo",IF(X779="AltaLeve","Moderado",IF(X779="AltaMenor","Moderado",IF(X779="AltaModerado","Alto",IF(X779="AltaMayor","Alto",IF(X779="AltaCatastrófico","Extremo",IF(X779="MediaLeve","Moderado",IF(X779="MediaMenor","Moderado",IF(X779="MediaModerado","Moderado",IF(X779="MediaMayor","Alto",IF(X779="MediaCatastrófico","Extremo",IF(X779="BajaLeve","Bajo",IF(X779="BajaMenor","Moderado",IF(X779="BajaModerado","Moderado",IF(X779="BajaMayor","Alto",IF(X779="BajaCatastrófico","Extremo",IF(X779="Muy BajaLeve","Bajo",IF(X779="Muy BajaMenor","Bajo",IF(X779="Muy BajaModerado","Moderado",IF(X779="Muy BajaMayor","Alto",IF(X779="Muy BajaCatastrófico","Extremo","")))))))))))))))))))))))))</f>
        <v>Moderado</v>
      </c>
      <c r="Z779" s="58">
        <v>1</v>
      </c>
      <c r="AA779" s="76" t="s">
        <v>1767</v>
      </c>
      <c r="AB779" s="381" t="s">
        <v>170</v>
      </c>
      <c r="AC779" s="408" t="s">
        <v>906</v>
      </c>
      <c r="AD779" s="396" t="s">
        <v>1513</v>
      </c>
      <c r="AE779" s="381" t="s">
        <v>64</v>
      </c>
      <c r="AF779" s="301">
        <v>0.25</v>
      </c>
      <c r="AG779" s="381" t="s">
        <v>77</v>
      </c>
      <c r="AH779" s="301">
        <v>0.15</v>
      </c>
      <c r="AI779" s="300">
        <v>0.4</v>
      </c>
      <c r="AJ779" s="59">
        <v>0.36</v>
      </c>
      <c r="AK779" s="59">
        <v>0.6</v>
      </c>
      <c r="AL779" s="10" t="s">
        <v>66</v>
      </c>
      <c r="AM779" s="10" t="s">
        <v>79</v>
      </c>
      <c r="AN779" s="10" t="s">
        <v>80</v>
      </c>
      <c r="AO779" s="951">
        <f>Q779</f>
        <v>0.6</v>
      </c>
      <c r="AP779" s="951">
        <f>IF(AJ779="","",MIN(AJ779:AJ784))</f>
        <v>0.1764</v>
      </c>
      <c r="AQ779" s="967" t="str">
        <f>IFERROR(IF(AP779="","",IF(AP779&lt;=0.2,"Muy Baja",IF(AP779&lt;=0.4,"Baja",IF(AP779&lt;=0.6,"Media",IF(AP779&lt;=0.8,"Alta","Muy Alta"))))),"")</f>
        <v>Muy Baja</v>
      </c>
      <c r="AR779" s="951">
        <f>W779</f>
        <v>0.6</v>
      </c>
      <c r="AS779" s="951">
        <f>IF(AK779="","",MIN(AK779:AK784))</f>
        <v>0.6</v>
      </c>
      <c r="AT779" s="967" t="str">
        <f>IFERROR(IF(AS779="","",IF(AS779&lt;=0.2,"Leve",IF(AS779&lt;=0.4,"Menor",IF(AS779&lt;=0.6,"Moderado",IF(AS779&lt;=0.8,"Mayor","Catastrófico"))))),"")</f>
        <v>Moderado</v>
      </c>
      <c r="AU779" s="967" t="str">
        <f>Y779</f>
        <v>Moderado</v>
      </c>
      <c r="AV779" s="967" t="str">
        <f>IFERROR(IF(OR(AND(AQ779="Muy Baja",AT779="Leve"),AND(AQ779="Muy Baja",AT779="Menor"),AND(AQ779="Baja",AT779="Leve")),"Bajo",IF(OR(AND(AQ779="Muy baja",AT779="Moderado"),AND(AQ779="Baja",AT779="Menor"),AND(AQ779="Baja",AT779="Moderado"),AND(AQ779="Media",AT779="Leve"),AND(AQ779="Media",AT779="Menor"),AND(AQ779="Media",AT779="Moderado"),AND(AQ779="Alta",AT779="Leve"),AND(AQ779="Alta",AT779="Menor")),"Moderado",IF(OR(AND(AQ779="Muy Baja",AT779="Mayor"),AND(AQ779="Baja",AT779="Mayor"),AND(AQ779="Media",AT779="Mayor"),AND(AQ779="Alta",AT779="Moderado"),AND(AQ779="Alta",AT779="Mayor"),AND(AQ779="Muy Alta",AT779="Leve"),AND(AQ779="Muy Alta",AT779="Menor"),AND(AQ779="Muy Alta",AT779="Moderado"),AND(AQ779="Muy Alta",AT779="Mayor")),"Alto",IF(OR(AND(AQ779="Muy Baja",AT779="Catastrófico"),AND(AQ779="Baja",AT779="Catastrófico"),AND(AQ779="Media",AT779="Catastrófico"),AND(AQ779="Alta",AT779="Catastrófico"),AND(AQ779="Muy Alta",AT779="Catastrófico")),"Extremo","")))),"")</f>
        <v>Moderado</v>
      </c>
      <c r="AW779" s="802" t="s">
        <v>167</v>
      </c>
      <c r="AX779" s="1064" t="s">
        <v>1768</v>
      </c>
      <c r="AY779" s="804" t="s">
        <v>1769</v>
      </c>
      <c r="AZ779" s="804" t="s">
        <v>1409</v>
      </c>
      <c r="BA779" s="851" t="s">
        <v>1410</v>
      </c>
      <c r="BB779" s="1037">
        <v>45291</v>
      </c>
      <c r="BC779" s="855"/>
      <c r="BD779" s="855"/>
      <c r="BE779" s="1039"/>
      <c r="BF779" s="1039"/>
      <c r="BG779" s="1039"/>
      <c r="BH779" s="1039"/>
      <c r="BI779" s="1039"/>
      <c r="BJ779" s="855"/>
      <c r="BK779" s="855"/>
      <c r="BL779" s="1040"/>
    </row>
    <row r="780" spans="1:64" ht="120" x14ac:dyDescent="0.25">
      <c r="A780" s="1056"/>
      <c r="B780" s="1168"/>
      <c r="C780" s="1062"/>
      <c r="D780" s="946"/>
      <c r="E780" s="946"/>
      <c r="F780" s="1016"/>
      <c r="G780" s="852"/>
      <c r="H780" s="803"/>
      <c r="I780" s="1044"/>
      <c r="J780" s="983"/>
      <c r="K780" s="1002"/>
      <c r="L780" s="852"/>
      <c r="M780" s="852"/>
      <c r="N780" s="1053"/>
      <c r="O780" s="1050"/>
      <c r="P780" s="803"/>
      <c r="Q780" s="955"/>
      <c r="R780" s="803"/>
      <c r="S780" s="955"/>
      <c r="T780" s="803"/>
      <c r="U780" s="955"/>
      <c r="V780" s="958"/>
      <c r="W780" s="955"/>
      <c r="X780" s="955"/>
      <c r="Y780" s="968"/>
      <c r="Z780" s="68">
        <v>2</v>
      </c>
      <c r="AA780" s="87" t="s">
        <v>1770</v>
      </c>
      <c r="AB780" s="383" t="s">
        <v>165</v>
      </c>
      <c r="AC780" s="385" t="s">
        <v>869</v>
      </c>
      <c r="AD780" s="384" t="s">
        <v>1513</v>
      </c>
      <c r="AE780" s="383" t="s">
        <v>75</v>
      </c>
      <c r="AF780" s="302">
        <v>0.15</v>
      </c>
      <c r="AG780" s="383" t="s">
        <v>77</v>
      </c>
      <c r="AH780" s="302">
        <v>0.15</v>
      </c>
      <c r="AI780" s="315">
        <v>0.3</v>
      </c>
      <c r="AJ780" s="69">
        <v>0.252</v>
      </c>
      <c r="AK780" s="69">
        <v>0.6</v>
      </c>
      <c r="AL780" s="19" t="s">
        <v>66</v>
      </c>
      <c r="AM780" s="19" t="s">
        <v>67</v>
      </c>
      <c r="AN780" s="19" t="s">
        <v>80</v>
      </c>
      <c r="AO780" s="952"/>
      <c r="AP780" s="952"/>
      <c r="AQ780" s="968"/>
      <c r="AR780" s="952"/>
      <c r="AS780" s="952"/>
      <c r="AT780" s="968"/>
      <c r="AU780" s="968"/>
      <c r="AV780" s="968"/>
      <c r="AW780" s="803"/>
      <c r="AX780" s="1065"/>
      <c r="AY780" s="805"/>
      <c r="AZ780" s="805"/>
      <c r="BA780" s="852"/>
      <c r="BB780" s="852"/>
      <c r="BC780" s="852"/>
      <c r="BD780" s="852"/>
      <c r="BE780" s="1020"/>
      <c r="BF780" s="1020"/>
      <c r="BG780" s="1020"/>
      <c r="BH780" s="1020"/>
      <c r="BI780" s="1020"/>
      <c r="BJ780" s="852"/>
      <c r="BK780" s="852"/>
      <c r="BL780" s="1041"/>
    </row>
    <row r="781" spans="1:64" ht="70.5" x14ac:dyDescent="0.25">
      <c r="A781" s="1056"/>
      <c r="B781" s="1168"/>
      <c r="C781" s="1062"/>
      <c r="D781" s="946"/>
      <c r="E781" s="946"/>
      <c r="F781" s="1016"/>
      <c r="G781" s="852"/>
      <c r="H781" s="803"/>
      <c r="I781" s="1044"/>
      <c r="J781" s="983"/>
      <c r="K781" s="1002"/>
      <c r="L781" s="852"/>
      <c r="M781" s="852"/>
      <c r="N781" s="1053"/>
      <c r="O781" s="1050"/>
      <c r="P781" s="803"/>
      <c r="Q781" s="955"/>
      <c r="R781" s="803"/>
      <c r="S781" s="955"/>
      <c r="T781" s="803"/>
      <c r="U781" s="955"/>
      <c r="V781" s="958"/>
      <c r="W781" s="955"/>
      <c r="X781" s="955"/>
      <c r="Y781" s="968"/>
      <c r="Z781" s="68">
        <v>3</v>
      </c>
      <c r="AA781" s="385" t="s">
        <v>1771</v>
      </c>
      <c r="AB781" s="383" t="s">
        <v>175</v>
      </c>
      <c r="AC781" s="385" t="s">
        <v>869</v>
      </c>
      <c r="AD781" s="384" t="s">
        <v>1513</v>
      </c>
      <c r="AE781" s="383" t="s">
        <v>75</v>
      </c>
      <c r="AF781" s="302">
        <v>0.15</v>
      </c>
      <c r="AG781" s="383" t="s">
        <v>77</v>
      </c>
      <c r="AH781" s="302">
        <v>0.15</v>
      </c>
      <c r="AI781" s="315">
        <v>0.3</v>
      </c>
      <c r="AJ781" s="69">
        <v>0.1764</v>
      </c>
      <c r="AK781" s="69">
        <v>0.6</v>
      </c>
      <c r="AL781" s="19" t="s">
        <v>66</v>
      </c>
      <c r="AM781" s="19" t="s">
        <v>67</v>
      </c>
      <c r="AN781" s="19" t="s">
        <v>80</v>
      </c>
      <c r="AO781" s="952"/>
      <c r="AP781" s="952"/>
      <c r="AQ781" s="968"/>
      <c r="AR781" s="952"/>
      <c r="AS781" s="952"/>
      <c r="AT781" s="968"/>
      <c r="AU781" s="968"/>
      <c r="AV781" s="968"/>
      <c r="AW781" s="803"/>
      <c r="AX781" s="1065"/>
      <c r="AY781" s="805"/>
      <c r="AZ781" s="805"/>
      <c r="BA781" s="852"/>
      <c r="BB781" s="852"/>
      <c r="BC781" s="852"/>
      <c r="BD781" s="852"/>
      <c r="BE781" s="1020"/>
      <c r="BF781" s="1020"/>
      <c r="BG781" s="1020"/>
      <c r="BH781" s="1020"/>
      <c r="BI781" s="1020"/>
      <c r="BJ781" s="852"/>
      <c r="BK781" s="852"/>
      <c r="BL781" s="1041"/>
    </row>
    <row r="782" spans="1:64" x14ac:dyDescent="0.25">
      <c r="A782" s="1056"/>
      <c r="B782" s="1168"/>
      <c r="C782" s="1062"/>
      <c r="D782" s="946"/>
      <c r="E782" s="946"/>
      <c r="F782" s="1016"/>
      <c r="G782" s="852"/>
      <c r="H782" s="803"/>
      <c r="I782" s="1044"/>
      <c r="J782" s="983"/>
      <c r="K782" s="1002"/>
      <c r="L782" s="852"/>
      <c r="M782" s="852"/>
      <c r="N782" s="1053"/>
      <c r="O782" s="1050"/>
      <c r="P782" s="803"/>
      <c r="Q782" s="955"/>
      <c r="R782" s="803"/>
      <c r="S782" s="955"/>
      <c r="T782" s="803"/>
      <c r="U782" s="955"/>
      <c r="V782" s="958"/>
      <c r="W782" s="955"/>
      <c r="X782" s="955"/>
      <c r="Y782" s="968"/>
      <c r="Z782" s="68">
        <v>4</v>
      </c>
      <c r="AA782" s="385"/>
      <c r="AB782" s="383"/>
      <c r="AC782" s="385"/>
      <c r="AD782" s="384"/>
      <c r="AE782" s="383"/>
      <c r="AF782" s="302"/>
      <c r="AG782" s="383"/>
      <c r="AH782" s="302"/>
      <c r="AI782" s="315"/>
      <c r="AJ782" s="69"/>
      <c r="AK782" s="69"/>
      <c r="AL782" s="19"/>
      <c r="AM782" s="19"/>
      <c r="AN782" s="19"/>
      <c r="AO782" s="952"/>
      <c r="AP782" s="952"/>
      <c r="AQ782" s="968"/>
      <c r="AR782" s="952"/>
      <c r="AS782" s="952"/>
      <c r="AT782" s="968"/>
      <c r="AU782" s="968"/>
      <c r="AV782" s="968"/>
      <c r="AW782" s="803"/>
      <c r="AX782" s="1065"/>
      <c r="AY782" s="805"/>
      <c r="AZ782" s="805"/>
      <c r="BA782" s="852"/>
      <c r="BB782" s="852"/>
      <c r="BC782" s="852"/>
      <c r="BD782" s="852"/>
      <c r="BE782" s="1020"/>
      <c r="BF782" s="1020"/>
      <c r="BG782" s="1020"/>
      <c r="BH782" s="1020"/>
      <c r="BI782" s="1020"/>
      <c r="BJ782" s="852"/>
      <c r="BK782" s="852"/>
      <c r="BL782" s="1041"/>
    </row>
    <row r="783" spans="1:64" x14ac:dyDescent="0.25">
      <c r="A783" s="1056"/>
      <c r="B783" s="1168"/>
      <c r="C783" s="1062"/>
      <c r="D783" s="946"/>
      <c r="E783" s="946"/>
      <c r="F783" s="1016"/>
      <c r="G783" s="852"/>
      <c r="H783" s="803"/>
      <c r="I783" s="1044"/>
      <c r="J783" s="983"/>
      <c r="K783" s="1002"/>
      <c r="L783" s="852"/>
      <c r="M783" s="852"/>
      <c r="N783" s="1053"/>
      <c r="O783" s="1050"/>
      <c r="P783" s="803"/>
      <c r="Q783" s="955"/>
      <c r="R783" s="803"/>
      <c r="S783" s="955"/>
      <c r="T783" s="803"/>
      <c r="U783" s="955"/>
      <c r="V783" s="958"/>
      <c r="W783" s="955"/>
      <c r="X783" s="955"/>
      <c r="Y783" s="968"/>
      <c r="Z783" s="68">
        <v>5</v>
      </c>
      <c r="AA783" s="385"/>
      <c r="AB783" s="383"/>
      <c r="AC783" s="385"/>
      <c r="AD783" s="384"/>
      <c r="AE783" s="383"/>
      <c r="AF783" s="302"/>
      <c r="AG783" s="383"/>
      <c r="AH783" s="302"/>
      <c r="AI783" s="315"/>
      <c r="AJ783" s="69"/>
      <c r="AK783" s="69"/>
      <c r="AL783" s="19"/>
      <c r="AM783" s="19"/>
      <c r="AN783" s="19"/>
      <c r="AO783" s="952"/>
      <c r="AP783" s="952"/>
      <c r="AQ783" s="968"/>
      <c r="AR783" s="952"/>
      <c r="AS783" s="952"/>
      <c r="AT783" s="968"/>
      <c r="AU783" s="968"/>
      <c r="AV783" s="968"/>
      <c r="AW783" s="803"/>
      <c r="AX783" s="1065"/>
      <c r="AY783" s="805"/>
      <c r="AZ783" s="805"/>
      <c r="BA783" s="852"/>
      <c r="BB783" s="852"/>
      <c r="BC783" s="852"/>
      <c r="BD783" s="852"/>
      <c r="BE783" s="1020"/>
      <c r="BF783" s="1020"/>
      <c r="BG783" s="1020"/>
      <c r="BH783" s="1020"/>
      <c r="BI783" s="1020"/>
      <c r="BJ783" s="852"/>
      <c r="BK783" s="852"/>
      <c r="BL783" s="1041"/>
    </row>
    <row r="784" spans="1:64" ht="15.75" thickBot="1" x14ac:dyDescent="0.3">
      <c r="A784" s="1056"/>
      <c r="B784" s="1168"/>
      <c r="C784" s="1062"/>
      <c r="D784" s="947"/>
      <c r="E784" s="947"/>
      <c r="F784" s="1017"/>
      <c r="G784" s="960"/>
      <c r="H784" s="847"/>
      <c r="I784" s="1045"/>
      <c r="J784" s="984"/>
      <c r="K784" s="1003"/>
      <c r="L784" s="960"/>
      <c r="M784" s="960"/>
      <c r="N784" s="1054"/>
      <c r="O784" s="1051"/>
      <c r="P784" s="847"/>
      <c r="Q784" s="956"/>
      <c r="R784" s="847"/>
      <c r="S784" s="956"/>
      <c r="T784" s="847"/>
      <c r="U784" s="956"/>
      <c r="V784" s="959"/>
      <c r="W784" s="956"/>
      <c r="X784" s="956"/>
      <c r="Y784" s="969"/>
      <c r="Z784" s="60">
        <v>6</v>
      </c>
      <c r="AA784" s="387"/>
      <c r="AB784" s="388"/>
      <c r="AC784" s="387"/>
      <c r="AD784" s="389"/>
      <c r="AE784" s="397"/>
      <c r="AF784" s="303"/>
      <c r="AG784" s="397"/>
      <c r="AH784" s="303"/>
      <c r="AI784" s="61"/>
      <c r="AJ784" s="69"/>
      <c r="AK784" s="69"/>
      <c r="AL784" s="20"/>
      <c r="AM784" s="20"/>
      <c r="AN784" s="20"/>
      <c r="AO784" s="953"/>
      <c r="AP784" s="953"/>
      <c r="AQ784" s="969"/>
      <c r="AR784" s="953"/>
      <c r="AS784" s="953"/>
      <c r="AT784" s="969"/>
      <c r="AU784" s="969"/>
      <c r="AV784" s="969"/>
      <c r="AW784" s="847"/>
      <c r="AX784" s="1066"/>
      <c r="AY784" s="806"/>
      <c r="AZ784" s="806"/>
      <c r="BA784" s="960"/>
      <c r="BB784" s="960"/>
      <c r="BC784" s="960"/>
      <c r="BD784" s="960"/>
      <c r="BE784" s="1021"/>
      <c r="BF784" s="1021"/>
      <c r="BG784" s="1021"/>
      <c r="BH784" s="1021"/>
      <c r="BI784" s="1021"/>
      <c r="BJ784" s="960"/>
      <c r="BK784" s="960"/>
      <c r="BL784" s="1042"/>
    </row>
    <row r="785" spans="1:64" ht="70.5" customHeight="1" x14ac:dyDescent="0.25">
      <c r="A785" s="1056"/>
      <c r="B785" s="1168"/>
      <c r="C785" s="1062"/>
      <c r="D785" s="945" t="s">
        <v>840</v>
      </c>
      <c r="E785" s="945" t="s">
        <v>134</v>
      </c>
      <c r="F785" s="1015">
        <v>6</v>
      </c>
      <c r="G785" s="851" t="s">
        <v>1422</v>
      </c>
      <c r="H785" s="802" t="s">
        <v>99</v>
      </c>
      <c r="I785" s="1018" t="s">
        <v>1454</v>
      </c>
      <c r="J785" s="982" t="s">
        <v>16</v>
      </c>
      <c r="K785" s="1001" t="str">
        <f>CONCATENATE(" *",[33]Árbol_G!C846," *",[33]Árbol_G!E846," *",[33]Árbol_G!G846)</f>
        <v xml:space="preserve"> * * *</v>
      </c>
      <c r="L785" s="851" t="s">
        <v>1425</v>
      </c>
      <c r="M785" s="851" t="s">
        <v>1426</v>
      </c>
      <c r="N785" s="804"/>
      <c r="O785" s="970"/>
      <c r="P785" s="802" t="s">
        <v>62</v>
      </c>
      <c r="Q785" s="954">
        <f>IF(P785="Muy Alta",100%,IF(P785="Alta",80%,IF(P785="Media",60%,IF(P785="Baja",40%,IF(P785="Muy Baja",20%,"")))))</f>
        <v>0.6</v>
      </c>
      <c r="R785" s="802"/>
      <c r="S785" s="954" t="str">
        <f>IF(R785="Catastrófico",100%,IF(R785="Mayor",80%,IF(R785="Moderado",60%,IF(R785="Menor",40%,IF(R785="Leve",20%,"")))))</f>
        <v/>
      </c>
      <c r="T785" s="802" t="s">
        <v>10</v>
      </c>
      <c r="U785" s="954">
        <f>IF(T785="Catastrófico",100%,IF(T785="Mayor",80%,IF(T785="Moderado",60%,IF(T785="Menor",40%,IF(T785="Leve",20%,"")))))</f>
        <v>0.6</v>
      </c>
      <c r="V785" s="957" t="str">
        <f>IF(W785=100%,"Catastrófico",IF(W785=80%,"Mayor",IF(W785=60%,"Moderado",IF(W785=40%,"Menor",IF(W785=20%,"Leve","")))))</f>
        <v>Moderado</v>
      </c>
      <c r="W785" s="954">
        <f>IF(AND(S785="",U785=""),"",MAX(S785,U785))</f>
        <v>0.6</v>
      </c>
      <c r="X785" s="954" t="str">
        <f>CONCATENATE(P785,V785)</f>
        <v>MediaModerado</v>
      </c>
      <c r="Y785" s="967" t="str">
        <f>IF(X785="Muy AltaLeve","Alto",IF(X785="Muy AltaMenor","Alto",IF(X785="Muy AltaModerado","Alto",IF(X785="Muy AltaMayor","Alto",IF(X785="Muy AltaCatastrófico","Extremo",IF(X785="AltaLeve","Moderado",IF(X785="AltaMenor","Moderado",IF(X785="AltaModerado","Alto",IF(X785="AltaMayor","Alto",IF(X785="AltaCatastrófico","Extremo",IF(X785="MediaLeve","Moderado",IF(X785="MediaMenor","Moderado",IF(X785="MediaModerado","Moderado",IF(X785="MediaMayor","Alto",IF(X785="MediaCatastrófico","Extremo",IF(X785="BajaLeve","Bajo",IF(X785="BajaMenor","Moderado",IF(X785="BajaModerado","Moderado",IF(X785="BajaMayor","Alto",IF(X785="BajaCatastrófico","Extremo",IF(X785="Muy BajaLeve","Bajo",IF(X785="Muy BajaMenor","Bajo",IF(X785="Muy BajaModerado","Moderado",IF(X785="Muy BajaMayor","Alto",IF(X785="Muy BajaCatastrófico","Extremo","")))))))))))))))))))))))))</f>
        <v>Moderado</v>
      </c>
      <c r="Z785" s="58">
        <v>1</v>
      </c>
      <c r="AA785" s="385" t="s">
        <v>1772</v>
      </c>
      <c r="AB785" s="381" t="s">
        <v>170</v>
      </c>
      <c r="AC785" s="385" t="s">
        <v>869</v>
      </c>
      <c r="AD785" s="382" t="str">
        <f t="shared" si="76"/>
        <v>Probabilidad</v>
      </c>
      <c r="AE785" s="381" t="s">
        <v>75</v>
      </c>
      <c r="AF785" s="301">
        <f t="shared" si="77"/>
        <v>0.15</v>
      </c>
      <c r="AG785" s="381" t="s">
        <v>77</v>
      </c>
      <c r="AH785" s="301">
        <f t="shared" si="78"/>
        <v>0.15</v>
      </c>
      <c r="AI785" s="300">
        <f t="shared" si="79"/>
        <v>0.3</v>
      </c>
      <c r="AJ785" s="59">
        <f>IFERROR(IF(AD785="Probabilidad",(Q785-(+Q785*AI785)),IF(AD785="Impacto",Q785,"")),"")</f>
        <v>0.42</v>
      </c>
      <c r="AK785" s="59">
        <f>IFERROR(IF(AD785="Impacto",(W785-(+W785*AI785)),IF(AD785="Probabilidad",W785,"")),"")</f>
        <v>0.6</v>
      </c>
      <c r="AL785" s="10" t="s">
        <v>66</v>
      </c>
      <c r="AM785" s="10" t="s">
        <v>79</v>
      </c>
      <c r="AN785" s="10" t="s">
        <v>80</v>
      </c>
      <c r="AO785" s="951">
        <f>Q785</f>
        <v>0.6</v>
      </c>
      <c r="AP785" s="951">
        <f>IF(AJ785="","",MIN(AJ785:AJ790))</f>
        <v>0.252</v>
      </c>
      <c r="AQ785" s="967" t="str">
        <f>IFERROR(IF(AP785="","",IF(AP785&lt;=0.2,"Muy Baja",IF(AP785&lt;=0.4,"Baja",IF(AP785&lt;=0.6,"Media",IF(AP785&lt;=0.8,"Alta","Muy Alta"))))),"")</f>
        <v>Baja</v>
      </c>
      <c r="AR785" s="951">
        <f>W785</f>
        <v>0.6</v>
      </c>
      <c r="AS785" s="951">
        <f>IF(AK785="","",MIN(AK785:AK790))</f>
        <v>0.6</v>
      </c>
      <c r="AT785" s="967" t="str">
        <f>IFERROR(IF(AS785="","",IF(AS785&lt;=0.2,"Leve",IF(AS785&lt;=0.4,"Menor",IF(AS785&lt;=0.6,"Moderado",IF(AS785&lt;=0.8,"Mayor","Catastrófico"))))),"")</f>
        <v>Moderado</v>
      </c>
      <c r="AU785" s="967" t="str">
        <f>Y785</f>
        <v>Moderado</v>
      </c>
      <c r="AV785" s="967" t="str">
        <f>IFERROR(IF(OR(AND(AQ785="Muy Baja",AT785="Leve"),AND(AQ785="Muy Baja",AT785="Menor"),AND(AQ785="Baja",AT785="Leve")),"Bajo",IF(OR(AND(AQ785="Muy baja",AT785="Moderado"),AND(AQ785="Baja",AT785="Menor"),AND(AQ785="Baja",AT785="Moderado"),AND(AQ785="Media",AT785="Leve"),AND(AQ785="Media",AT785="Menor"),AND(AQ785="Media",AT785="Moderado"),AND(AQ785="Alta",AT785="Leve"),AND(AQ785="Alta",AT785="Menor")),"Moderado",IF(OR(AND(AQ785="Muy Baja",AT785="Mayor"),AND(AQ785="Baja",AT785="Mayor"),AND(AQ785="Media",AT785="Mayor"),AND(AQ785="Alta",AT785="Moderado"),AND(AQ785="Alta",AT785="Mayor"),AND(AQ785="Muy Alta",AT785="Leve"),AND(AQ785="Muy Alta",AT785="Menor"),AND(AQ785="Muy Alta",AT785="Moderado"),AND(AQ785="Muy Alta",AT785="Mayor")),"Alto",IF(OR(AND(AQ785="Muy Baja",AT785="Catastrófico"),AND(AQ785="Baja",AT785="Catastrófico"),AND(AQ785="Media",AT785="Catastrófico"),AND(AQ785="Alta",AT785="Catastrófico"),AND(AQ785="Muy Alta",AT785="Catastrófico")),"Extremo","")))),"")</f>
        <v>Moderado</v>
      </c>
      <c r="AW785" s="802" t="s">
        <v>167</v>
      </c>
      <c r="AX785" s="804" t="s">
        <v>1773</v>
      </c>
      <c r="AY785" s="804" t="s">
        <v>1774</v>
      </c>
      <c r="AZ785" s="804" t="s">
        <v>1409</v>
      </c>
      <c r="BA785" s="851" t="s">
        <v>1410</v>
      </c>
      <c r="BB785" s="1037">
        <v>45291</v>
      </c>
      <c r="BC785" s="855"/>
      <c r="BD785" s="855"/>
      <c r="BE785" s="1039"/>
      <c r="BF785" s="1039"/>
      <c r="BG785" s="1039"/>
      <c r="BH785" s="1039"/>
      <c r="BI785" s="1039"/>
      <c r="BJ785" s="855"/>
      <c r="BK785" s="855"/>
      <c r="BL785" s="1040"/>
    </row>
    <row r="786" spans="1:64" ht="120" x14ac:dyDescent="0.25">
      <c r="A786" s="1056"/>
      <c r="B786" s="1168"/>
      <c r="C786" s="1062"/>
      <c r="D786" s="946"/>
      <c r="E786" s="946"/>
      <c r="F786" s="1016"/>
      <c r="G786" s="852"/>
      <c r="H786" s="803"/>
      <c r="I786" s="952"/>
      <c r="J786" s="983"/>
      <c r="K786" s="1002"/>
      <c r="L786" s="852"/>
      <c r="M786" s="852"/>
      <c r="N786" s="805"/>
      <c r="O786" s="971"/>
      <c r="P786" s="803"/>
      <c r="Q786" s="955"/>
      <c r="R786" s="803"/>
      <c r="S786" s="955"/>
      <c r="T786" s="803"/>
      <c r="U786" s="955"/>
      <c r="V786" s="958"/>
      <c r="W786" s="955"/>
      <c r="X786" s="955"/>
      <c r="Y786" s="968"/>
      <c r="Z786" s="68">
        <v>2</v>
      </c>
      <c r="AA786" s="87" t="s">
        <v>1758</v>
      </c>
      <c r="AB786" s="383" t="s">
        <v>165</v>
      </c>
      <c r="AC786" s="385" t="s">
        <v>869</v>
      </c>
      <c r="AD786" s="384" t="str">
        <f t="shared" si="76"/>
        <v>Probabilidad</v>
      </c>
      <c r="AE786" s="383" t="s">
        <v>64</v>
      </c>
      <c r="AF786" s="302">
        <f t="shared" si="77"/>
        <v>0.25</v>
      </c>
      <c r="AG786" s="383" t="s">
        <v>77</v>
      </c>
      <c r="AH786" s="302">
        <f t="shared" si="78"/>
        <v>0.15</v>
      </c>
      <c r="AI786" s="315">
        <f t="shared" si="79"/>
        <v>0.4</v>
      </c>
      <c r="AJ786" s="69">
        <f>IFERROR(IF(AND(AD785="Probabilidad",AD786="Probabilidad"),(AJ785-(+AJ785*AI786)),IF(AD786="Probabilidad",(Q785-(+Q785*AI786)),IF(AD786="Impacto",AJ785,""))),"")</f>
        <v>0.252</v>
      </c>
      <c r="AK786" s="69">
        <f>IFERROR(IF(AND(AD785="Impacto",AD786="Impacto"),(AK785-(+AK785*AI786)),IF(AD786="Impacto",(W785-(+W785*AI786)),IF(AD786="Probabilidad",AK785,""))),"")</f>
        <v>0.6</v>
      </c>
      <c r="AL786" s="19" t="s">
        <v>66</v>
      </c>
      <c r="AM786" s="19" t="s">
        <v>67</v>
      </c>
      <c r="AN786" s="19" t="s">
        <v>80</v>
      </c>
      <c r="AO786" s="952"/>
      <c r="AP786" s="952"/>
      <c r="AQ786" s="968"/>
      <c r="AR786" s="952"/>
      <c r="AS786" s="952"/>
      <c r="AT786" s="968"/>
      <c r="AU786" s="968"/>
      <c r="AV786" s="968"/>
      <c r="AW786" s="803"/>
      <c r="AX786" s="1248"/>
      <c r="AY786" s="805"/>
      <c r="AZ786" s="805"/>
      <c r="BA786" s="852"/>
      <c r="BB786" s="852"/>
      <c r="BC786" s="852"/>
      <c r="BD786" s="852"/>
      <c r="BE786" s="1020"/>
      <c r="BF786" s="1020"/>
      <c r="BG786" s="1020"/>
      <c r="BH786" s="1020"/>
      <c r="BI786" s="1020"/>
      <c r="BJ786" s="852"/>
      <c r="BK786" s="852"/>
      <c r="BL786" s="1041"/>
    </row>
    <row r="787" spans="1:64" x14ac:dyDescent="0.25">
      <c r="A787" s="1056"/>
      <c r="B787" s="1168"/>
      <c r="C787" s="1062"/>
      <c r="D787" s="946"/>
      <c r="E787" s="946"/>
      <c r="F787" s="1016"/>
      <c r="G787" s="852"/>
      <c r="H787" s="803"/>
      <c r="I787" s="952"/>
      <c r="J787" s="983"/>
      <c r="K787" s="1002"/>
      <c r="L787" s="852"/>
      <c r="M787" s="852"/>
      <c r="N787" s="805"/>
      <c r="O787" s="971"/>
      <c r="P787" s="803"/>
      <c r="Q787" s="955"/>
      <c r="R787" s="803"/>
      <c r="S787" s="955"/>
      <c r="T787" s="803"/>
      <c r="U787" s="955"/>
      <c r="V787" s="958"/>
      <c r="W787" s="955"/>
      <c r="X787" s="955"/>
      <c r="Y787" s="968"/>
      <c r="Z787" s="68">
        <v>3</v>
      </c>
      <c r="AA787" s="385"/>
      <c r="AB787" s="383"/>
      <c r="AC787" s="385"/>
      <c r="AD787" s="384" t="str">
        <f t="shared" si="76"/>
        <v/>
      </c>
      <c r="AE787" s="383"/>
      <c r="AF787" s="302" t="str">
        <f t="shared" si="77"/>
        <v/>
      </c>
      <c r="AG787" s="383"/>
      <c r="AH787" s="302" t="str">
        <f t="shared" si="78"/>
        <v/>
      </c>
      <c r="AI787" s="315" t="str">
        <f t="shared" si="79"/>
        <v/>
      </c>
      <c r="AJ787" s="69" t="str">
        <f>IFERROR(IF(AND(AD786="Probabilidad",AD787="Probabilidad"),(AJ786-(+AJ786*AI787)),IF(AND(AD786="Impacto",AD787="Probabilidad"),(AJ785-(+AJ785*AI787)),IF(AD787="Impacto",AJ786,""))),"")</f>
        <v/>
      </c>
      <c r="AK787" s="69" t="str">
        <f>IFERROR(IF(AND(AD786="Impacto",AD787="Impacto"),(AK786-(+AK786*AI787)),IF(AND(AD786="Probabilidad",AD787="Impacto"),(AK785-(+AK785*AI787)),IF(AD787="Probabilidad",AK786,""))),"")</f>
        <v/>
      </c>
      <c r="AL787" s="19"/>
      <c r="AM787" s="19"/>
      <c r="AN787" s="19"/>
      <c r="AO787" s="952"/>
      <c r="AP787" s="952"/>
      <c r="AQ787" s="968"/>
      <c r="AR787" s="952"/>
      <c r="AS787" s="952"/>
      <c r="AT787" s="968"/>
      <c r="AU787" s="968"/>
      <c r="AV787" s="968"/>
      <c r="AW787" s="803"/>
      <c r="AX787" s="1248"/>
      <c r="AY787" s="805"/>
      <c r="AZ787" s="805"/>
      <c r="BA787" s="852"/>
      <c r="BB787" s="852"/>
      <c r="BC787" s="852"/>
      <c r="BD787" s="852"/>
      <c r="BE787" s="1020"/>
      <c r="BF787" s="1020"/>
      <c r="BG787" s="1020"/>
      <c r="BH787" s="1020"/>
      <c r="BI787" s="1020"/>
      <c r="BJ787" s="852"/>
      <c r="BK787" s="852"/>
      <c r="BL787" s="1041"/>
    </row>
    <row r="788" spans="1:64" x14ac:dyDescent="0.25">
      <c r="A788" s="1056"/>
      <c r="B788" s="1168"/>
      <c r="C788" s="1062"/>
      <c r="D788" s="946"/>
      <c r="E788" s="946"/>
      <c r="F788" s="1016"/>
      <c r="G788" s="852"/>
      <c r="H788" s="803"/>
      <c r="I788" s="952"/>
      <c r="J788" s="983"/>
      <c r="K788" s="1002"/>
      <c r="L788" s="852"/>
      <c r="M788" s="852"/>
      <c r="N788" s="805"/>
      <c r="O788" s="971"/>
      <c r="P788" s="803"/>
      <c r="Q788" s="955"/>
      <c r="R788" s="803"/>
      <c r="S788" s="955"/>
      <c r="T788" s="803"/>
      <c r="U788" s="955"/>
      <c r="V788" s="958"/>
      <c r="W788" s="955"/>
      <c r="X788" s="955"/>
      <c r="Y788" s="968"/>
      <c r="Z788" s="68">
        <v>4</v>
      </c>
      <c r="AA788" s="385"/>
      <c r="AB788" s="383"/>
      <c r="AC788" s="385"/>
      <c r="AD788" s="384" t="str">
        <f t="shared" si="76"/>
        <v/>
      </c>
      <c r="AE788" s="383"/>
      <c r="AF788" s="302" t="str">
        <f t="shared" si="77"/>
        <v/>
      </c>
      <c r="AG788" s="383"/>
      <c r="AH788" s="302" t="str">
        <f t="shared" si="78"/>
        <v/>
      </c>
      <c r="AI788" s="315" t="str">
        <f t="shared" si="79"/>
        <v/>
      </c>
      <c r="AJ788" s="69" t="str">
        <f>IFERROR(IF(AND(AD787="Probabilidad",AD788="Probabilidad"),(AJ787-(+AJ787*AI788)),IF(AND(AD787="Impacto",AD788="Probabilidad"),(AJ786-(+AJ786*AI788)),IF(AD788="Impacto",AJ787,""))),"")</f>
        <v/>
      </c>
      <c r="AK788" s="69" t="str">
        <f>IFERROR(IF(AND(AD787="Impacto",AD788="Impacto"),(AK787-(+AK787*AI788)),IF(AND(AD787="Probabilidad",AD788="Impacto"),(AK786-(+AK786*AI788)),IF(AD788="Probabilidad",AK787,""))),"")</f>
        <v/>
      </c>
      <c r="AL788" s="19"/>
      <c r="AM788" s="19"/>
      <c r="AN788" s="19"/>
      <c r="AO788" s="952"/>
      <c r="AP788" s="952"/>
      <c r="AQ788" s="968"/>
      <c r="AR788" s="952"/>
      <c r="AS788" s="952"/>
      <c r="AT788" s="968"/>
      <c r="AU788" s="968"/>
      <c r="AV788" s="968"/>
      <c r="AW788" s="803"/>
      <c r="AX788" s="1248"/>
      <c r="AY788" s="805"/>
      <c r="AZ788" s="805"/>
      <c r="BA788" s="852"/>
      <c r="BB788" s="852"/>
      <c r="BC788" s="852"/>
      <c r="BD788" s="852"/>
      <c r="BE788" s="1020"/>
      <c r="BF788" s="1020"/>
      <c r="BG788" s="1020"/>
      <c r="BH788" s="1020"/>
      <c r="BI788" s="1020"/>
      <c r="BJ788" s="852"/>
      <c r="BK788" s="852"/>
      <c r="BL788" s="1041"/>
    </row>
    <row r="789" spans="1:64" x14ac:dyDescent="0.25">
      <c r="A789" s="1056"/>
      <c r="B789" s="1168"/>
      <c r="C789" s="1062"/>
      <c r="D789" s="946"/>
      <c r="E789" s="946"/>
      <c r="F789" s="1016"/>
      <c r="G789" s="852"/>
      <c r="H789" s="803"/>
      <c r="I789" s="952"/>
      <c r="J789" s="983"/>
      <c r="K789" s="1002"/>
      <c r="L789" s="852"/>
      <c r="M789" s="852"/>
      <c r="N789" s="805"/>
      <c r="O789" s="971"/>
      <c r="P789" s="803"/>
      <c r="Q789" s="955"/>
      <c r="R789" s="803"/>
      <c r="S789" s="955"/>
      <c r="T789" s="803"/>
      <c r="U789" s="955"/>
      <c r="V789" s="958"/>
      <c r="W789" s="955"/>
      <c r="X789" s="955"/>
      <c r="Y789" s="968"/>
      <c r="Z789" s="68">
        <v>5</v>
      </c>
      <c r="AA789" s="385"/>
      <c r="AB789" s="383"/>
      <c r="AC789" s="385"/>
      <c r="AD789" s="384" t="str">
        <f t="shared" si="76"/>
        <v/>
      </c>
      <c r="AE789" s="383"/>
      <c r="AF789" s="302" t="str">
        <f t="shared" si="77"/>
        <v/>
      </c>
      <c r="AG789" s="383"/>
      <c r="AH789" s="302" t="str">
        <f t="shared" si="78"/>
        <v/>
      </c>
      <c r="AI789" s="315" t="str">
        <f t="shared" si="79"/>
        <v/>
      </c>
      <c r="AJ789" s="69" t="str">
        <f>IFERROR(IF(AND(AD788="Probabilidad",AD789="Probabilidad"),(AJ788-(+AJ788*AI789)),IF(AND(AD788="Impacto",AD789="Probabilidad"),(AJ787-(+AJ787*AI789)),IF(AD789="Impacto",AJ788,""))),"")</f>
        <v/>
      </c>
      <c r="AK789" s="69" t="str">
        <f>IFERROR(IF(AND(AD788="Impacto",AD789="Impacto"),(AK788-(+AK788*AI789)),IF(AND(AD788="Probabilidad",AD789="Impacto"),(AK787-(+AK787*AI789)),IF(AD789="Probabilidad",AK788,""))),"")</f>
        <v/>
      </c>
      <c r="AL789" s="19"/>
      <c r="AM789" s="19"/>
      <c r="AN789" s="19"/>
      <c r="AO789" s="952"/>
      <c r="AP789" s="952"/>
      <c r="AQ789" s="968"/>
      <c r="AR789" s="952"/>
      <c r="AS789" s="952"/>
      <c r="AT789" s="968"/>
      <c r="AU789" s="968"/>
      <c r="AV789" s="968"/>
      <c r="AW789" s="803"/>
      <c r="AX789" s="1248"/>
      <c r="AY789" s="805"/>
      <c r="AZ789" s="805"/>
      <c r="BA789" s="852"/>
      <c r="BB789" s="852"/>
      <c r="BC789" s="852"/>
      <c r="BD789" s="852"/>
      <c r="BE789" s="1020"/>
      <c r="BF789" s="1020"/>
      <c r="BG789" s="1020"/>
      <c r="BH789" s="1020"/>
      <c r="BI789" s="1020"/>
      <c r="BJ789" s="852"/>
      <c r="BK789" s="852"/>
      <c r="BL789" s="1041"/>
    </row>
    <row r="790" spans="1:64" ht="15.75" thickBot="1" x14ac:dyDescent="0.3">
      <c r="A790" s="1056"/>
      <c r="B790" s="1168"/>
      <c r="C790" s="1062"/>
      <c r="D790" s="947"/>
      <c r="E790" s="947"/>
      <c r="F790" s="1017"/>
      <c r="G790" s="960"/>
      <c r="H790" s="847"/>
      <c r="I790" s="953"/>
      <c r="J790" s="984"/>
      <c r="K790" s="1003"/>
      <c r="L790" s="960"/>
      <c r="M790" s="960"/>
      <c r="N790" s="806"/>
      <c r="O790" s="972"/>
      <c r="P790" s="847"/>
      <c r="Q790" s="956"/>
      <c r="R790" s="847"/>
      <c r="S790" s="956"/>
      <c r="T790" s="847"/>
      <c r="U790" s="956"/>
      <c r="V790" s="959"/>
      <c r="W790" s="956"/>
      <c r="X790" s="956"/>
      <c r="Y790" s="969"/>
      <c r="Z790" s="60">
        <v>6</v>
      </c>
      <c r="AA790" s="387"/>
      <c r="AB790" s="388"/>
      <c r="AC790" s="387"/>
      <c r="AD790" s="391" t="str">
        <f t="shared" si="76"/>
        <v/>
      </c>
      <c r="AE790" s="388"/>
      <c r="AF790" s="303" t="str">
        <f t="shared" si="77"/>
        <v/>
      </c>
      <c r="AG790" s="388"/>
      <c r="AH790" s="303" t="str">
        <f t="shared" si="78"/>
        <v/>
      </c>
      <c r="AI790" s="61" t="str">
        <f t="shared" si="79"/>
        <v/>
      </c>
      <c r="AJ790" s="69" t="str">
        <f>IFERROR(IF(AND(AD789="Probabilidad",AD790="Probabilidad"),(AJ789-(+AJ789*AI790)),IF(AND(AD789="Impacto",AD790="Probabilidad"),(AJ788-(+AJ788*AI790)),IF(AD790="Impacto",AJ789,""))),"")</f>
        <v/>
      </c>
      <c r="AK790" s="69" t="str">
        <f>IFERROR(IF(AND(AD789="Impacto",AD790="Impacto"),(AK789-(+AK789*AI790)),IF(AND(AD789="Probabilidad",AD790="Impacto"),(AK788-(+AK788*AI790)),IF(AD790="Probabilidad",AK789,""))),"")</f>
        <v/>
      </c>
      <c r="AL790" s="20"/>
      <c r="AM790" s="20"/>
      <c r="AN790" s="20"/>
      <c r="AO790" s="953"/>
      <c r="AP790" s="953"/>
      <c r="AQ790" s="969"/>
      <c r="AR790" s="953"/>
      <c r="AS790" s="953"/>
      <c r="AT790" s="969"/>
      <c r="AU790" s="969"/>
      <c r="AV790" s="969"/>
      <c r="AW790" s="847"/>
      <c r="AX790" s="1249"/>
      <c r="AY790" s="806"/>
      <c r="AZ790" s="806"/>
      <c r="BA790" s="960"/>
      <c r="BB790" s="960"/>
      <c r="BC790" s="960"/>
      <c r="BD790" s="960"/>
      <c r="BE790" s="1021"/>
      <c r="BF790" s="1021"/>
      <c r="BG790" s="1021"/>
      <c r="BH790" s="1021"/>
      <c r="BI790" s="1021"/>
      <c r="BJ790" s="960"/>
      <c r="BK790" s="960"/>
      <c r="BL790" s="1042"/>
    </row>
    <row r="791" spans="1:64" ht="76.5" customHeight="1" x14ac:dyDescent="0.25">
      <c r="A791" s="1056"/>
      <c r="B791" s="1168"/>
      <c r="C791" s="1062"/>
      <c r="D791" s="945" t="s">
        <v>840</v>
      </c>
      <c r="E791" s="945" t="s">
        <v>134</v>
      </c>
      <c r="F791" s="1015">
        <v>7</v>
      </c>
      <c r="G791" s="851" t="s">
        <v>1427</v>
      </c>
      <c r="H791" s="802" t="s">
        <v>98</v>
      </c>
      <c r="I791" s="1043" t="s">
        <v>1455</v>
      </c>
      <c r="J791" s="982" t="s">
        <v>16</v>
      </c>
      <c r="K791" s="1001" t="str">
        <f>CONCATENATE(" *",[33]Árbol_G!C863," *",[33]Árbol_G!E863," *",[33]Árbol_G!G863)</f>
        <v xml:space="preserve"> * * *</v>
      </c>
      <c r="L791" s="851" t="s">
        <v>1428</v>
      </c>
      <c r="M791" s="851" t="s">
        <v>877</v>
      </c>
      <c r="N791" s="804"/>
      <c r="O791" s="970"/>
      <c r="P791" s="802" t="s">
        <v>72</v>
      </c>
      <c r="Q791" s="954">
        <f>IF(P791="Muy Alta",100%,IF(P791="Alta",80%,IF(P791="Media",60%,IF(P791="Baja",40%,IF(P791="Muy Baja",20%,"")))))</f>
        <v>0.8</v>
      </c>
      <c r="R791" s="802" t="s">
        <v>74</v>
      </c>
      <c r="S791" s="954">
        <f>IF(R791="Catastrófico",100%,IF(R791="Mayor",80%,IF(R791="Moderado",60%,IF(R791="Menor",40%,IF(R791="Leve",20%,"")))))</f>
        <v>0.2</v>
      </c>
      <c r="T791" s="802" t="s">
        <v>11</v>
      </c>
      <c r="U791" s="954">
        <f>IF(T791="Catastrófico",100%,IF(T791="Mayor",80%,IF(T791="Moderado",60%,IF(T791="Menor",40%,IF(T791="Leve",20%,"")))))</f>
        <v>0.8</v>
      </c>
      <c r="V791" s="957" t="str">
        <f>IF(W791=100%,"Catastrófico",IF(W791=80%,"Mayor",IF(W791=60%,"Moderado",IF(W791=40%,"Menor",IF(W791=20%,"Leve","")))))</f>
        <v>Mayor</v>
      </c>
      <c r="W791" s="954">
        <f>IF(AND(S791="",U791=""),"",MAX(S791,U791))</f>
        <v>0.8</v>
      </c>
      <c r="X791" s="954" t="str">
        <f>CONCATENATE(P791,V791)</f>
        <v>AltaMayor</v>
      </c>
      <c r="Y791" s="967" t="str">
        <f>IF(X791="Muy AltaLeve","Alto",IF(X791="Muy AltaMenor","Alto",IF(X791="Muy AltaModerado","Alto",IF(X791="Muy AltaMayor","Alto",IF(X791="Muy AltaCatastrófico","Extremo",IF(X791="AltaLeve","Moderado",IF(X791="AltaMenor","Moderado",IF(X791="AltaModerado","Alto",IF(X791="AltaMayor","Alto",IF(X791="AltaCatastrófico","Extremo",IF(X791="MediaLeve","Moderado",IF(X791="MediaMenor","Moderado",IF(X791="MediaModerado","Moderado",IF(X791="MediaMayor","Alto",IF(X791="MediaCatastrófico","Extremo",IF(X791="BajaLeve","Bajo",IF(X791="BajaMenor","Moderado",IF(X791="BajaModerado","Moderado",IF(X791="BajaMayor","Alto",IF(X791="BajaCatastrófico","Extremo",IF(X791="Muy BajaLeve","Bajo",IF(X791="Muy BajaMenor","Bajo",IF(X791="Muy BajaModerado","Moderado",IF(X791="Muy BajaMayor","Alto",IF(X791="Muy BajaCatastrófico","Extremo","")))))))))))))))))))))))))</f>
        <v>Alto</v>
      </c>
      <c r="Z791" s="58">
        <v>1</v>
      </c>
      <c r="AA791" s="408" t="s">
        <v>1429</v>
      </c>
      <c r="AB791" s="381" t="s">
        <v>170</v>
      </c>
      <c r="AC791" s="385" t="s">
        <v>879</v>
      </c>
      <c r="AD791" s="396" t="str">
        <f t="shared" si="76"/>
        <v>Probabilidad</v>
      </c>
      <c r="AE791" s="409" t="s">
        <v>64</v>
      </c>
      <c r="AF791" s="301">
        <f t="shared" si="77"/>
        <v>0.25</v>
      </c>
      <c r="AG791" s="409" t="s">
        <v>77</v>
      </c>
      <c r="AH791" s="301">
        <f t="shared" si="78"/>
        <v>0.15</v>
      </c>
      <c r="AI791" s="300">
        <f t="shared" si="79"/>
        <v>0.4</v>
      </c>
      <c r="AJ791" s="59">
        <f>IFERROR(IF(AD791="Probabilidad",(Q791-(+Q791*AI791)),IF(AD791="Impacto",Q791,"")),"")</f>
        <v>0.48</v>
      </c>
      <c r="AK791" s="59">
        <f>IFERROR(IF(AD791="Impacto",(W791-(+W791*AI791)),IF(AD791="Probabilidad",W791,"")),"")</f>
        <v>0.8</v>
      </c>
      <c r="AL791" s="10" t="s">
        <v>66</v>
      </c>
      <c r="AM791" s="10" t="s">
        <v>79</v>
      </c>
      <c r="AN791" s="10" t="s">
        <v>80</v>
      </c>
      <c r="AO791" s="951">
        <f>Q791</f>
        <v>0.8</v>
      </c>
      <c r="AP791" s="951">
        <f>IF(AJ791="","",MIN(AJ791:AJ796))</f>
        <v>0.28799999999999998</v>
      </c>
      <c r="AQ791" s="967" t="str">
        <f>IFERROR(IF(AP791="","",IF(AP791&lt;=0.2,"Muy Baja",IF(AP791&lt;=0.4,"Baja",IF(AP791&lt;=0.6,"Media",IF(AP791&lt;=0.8,"Alta","Muy Alta"))))),"")</f>
        <v>Baja</v>
      </c>
      <c r="AR791" s="951">
        <f>W791</f>
        <v>0.8</v>
      </c>
      <c r="AS791" s="951">
        <f>IF(AK791="","",MIN(AK791:AK796))</f>
        <v>0.60000000000000009</v>
      </c>
      <c r="AT791" s="967" t="str">
        <f>IFERROR(IF(AS791="","",IF(AS791&lt;=0.2,"Leve",IF(AS791&lt;=0.4,"Menor",IF(AS791&lt;=0.6,"Moderado",IF(AS791&lt;=0.8,"Mayor","Catastrófico"))))),"")</f>
        <v>Moderado</v>
      </c>
      <c r="AU791" s="967" t="str">
        <f>Y791</f>
        <v>Alto</v>
      </c>
      <c r="AV791" s="967" t="str">
        <f>IFERROR(IF(OR(AND(AQ791="Muy Baja",AT791="Leve"),AND(AQ791="Muy Baja",AT791="Menor"),AND(AQ791="Baja",AT791="Leve")),"Bajo",IF(OR(AND(AQ791="Muy baja",AT791="Moderado"),AND(AQ791="Baja",AT791="Menor"),AND(AQ791="Baja",AT791="Moderado"),AND(AQ791="Media",AT791="Leve"),AND(AQ791="Media",AT791="Menor"),AND(AQ791="Media",AT791="Moderado"),AND(AQ791="Alta",AT791="Leve"),AND(AQ791="Alta",AT791="Menor")),"Moderado",IF(OR(AND(AQ791="Muy Baja",AT791="Mayor"),AND(AQ791="Baja",AT791="Mayor"),AND(AQ791="Media",AT791="Mayor"),AND(AQ791="Alta",AT791="Moderado"),AND(AQ791="Alta",AT791="Mayor"),AND(AQ791="Muy Alta",AT791="Leve"),AND(AQ791="Muy Alta",AT791="Menor"),AND(AQ791="Muy Alta",AT791="Moderado"),AND(AQ791="Muy Alta",AT791="Mayor")),"Alto",IF(OR(AND(AQ791="Muy Baja",AT791="Catastrófico"),AND(AQ791="Baja",AT791="Catastrófico"),AND(AQ791="Media",AT791="Catastrófico"),AND(AQ791="Alta",AT791="Catastrófico"),AND(AQ791="Muy Alta",AT791="Catastrófico")),"Extremo","")))),"")</f>
        <v>Moderado</v>
      </c>
      <c r="AW791" s="802" t="s">
        <v>167</v>
      </c>
      <c r="AX791" s="804" t="s">
        <v>1775</v>
      </c>
      <c r="AY791" s="804" t="s">
        <v>1776</v>
      </c>
      <c r="AZ791" s="804" t="s">
        <v>1430</v>
      </c>
      <c r="BA791" s="851" t="s">
        <v>1410</v>
      </c>
      <c r="BB791" s="1037">
        <v>45291</v>
      </c>
      <c r="BC791" s="855"/>
      <c r="BD791" s="855"/>
      <c r="BE791" s="1039"/>
      <c r="BF791" s="1039"/>
      <c r="BG791" s="1039"/>
      <c r="BH791" s="1039"/>
      <c r="BI791" s="1039"/>
      <c r="BJ791" s="855"/>
      <c r="BK791" s="855"/>
      <c r="BL791" s="1040"/>
    </row>
    <row r="792" spans="1:64" ht="70.5" x14ac:dyDescent="0.25">
      <c r="A792" s="1056"/>
      <c r="B792" s="1168"/>
      <c r="C792" s="1062"/>
      <c r="D792" s="946"/>
      <c r="E792" s="946"/>
      <c r="F792" s="1016"/>
      <c r="G792" s="852"/>
      <c r="H792" s="803"/>
      <c r="I792" s="1044"/>
      <c r="J792" s="983"/>
      <c r="K792" s="1002"/>
      <c r="L792" s="852"/>
      <c r="M792" s="852"/>
      <c r="N792" s="805"/>
      <c r="O792" s="971"/>
      <c r="P792" s="803"/>
      <c r="Q792" s="955"/>
      <c r="R792" s="803"/>
      <c r="S792" s="955"/>
      <c r="T792" s="803"/>
      <c r="U792" s="955"/>
      <c r="V792" s="958"/>
      <c r="W792" s="955"/>
      <c r="X792" s="955"/>
      <c r="Y792" s="968"/>
      <c r="Z792" s="68">
        <v>2</v>
      </c>
      <c r="AA792" s="408" t="s">
        <v>1777</v>
      </c>
      <c r="AB792" s="383" t="s">
        <v>170</v>
      </c>
      <c r="AC792" s="385" t="s">
        <v>883</v>
      </c>
      <c r="AD792" s="384" t="str">
        <f t="shared" si="76"/>
        <v>Impacto</v>
      </c>
      <c r="AE792" s="383" t="s">
        <v>76</v>
      </c>
      <c r="AF792" s="302">
        <f t="shared" si="77"/>
        <v>0.1</v>
      </c>
      <c r="AG792" s="383" t="s">
        <v>77</v>
      </c>
      <c r="AH792" s="302">
        <f t="shared" si="78"/>
        <v>0.15</v>
      </c>
      <c r="AI792" s="315">
        <f t="shared" si="79"/>
        <v>0.25</v>
      </c>
      <c r="AJ792" s="69">
        <f>IFERROR(IF(AND(AD791="Probabilidad",AD792="Probabilidad"),(AJ791-(+AJ791*AI792)),IF(AD792="Probabilidad",(Q791-(+Q791*AI792)),IF(AD792="Impacto",AJ791,""))),"")</f>
        <v>0.48</v>
      </c>
      <c r="AK792" s="69">
        <f>IFERROR(IF(AND(AD791="Impacto",AD792="Impacto"),(AK791-(+AK791*AI792)),IF(AD792="Impacto",(W791-(W791*AI792)),IF(AD792="Probabilidad",AK791,""))),"")</f>
        <v>0.60000000000000009</v>
      </c>
      <c r="AL792" s="19" t="s">
        <v>66</v>
      </c>
      <c r="AM792" s="19" t="s">
        <v>79</v>
      </c>
      <c r="AN792" s="19" t="s">
        <v>80</v>
      </c>
      <c r="AO792" s="952"/>
      <c r="AP792" s="952"/>
      <c r="AQ792" s="968"/>
      <c r="AR792" s="952"/>
      <c r="AS792" s="952"/>
      <c r="AT792" s="968"/>
      <c r="AU792" s="968"/>
      <c r="AV792" s="968"/>
      <c r="AW792" s="803"/>
      <c r="AX792" s="805"/>
      <c r="AY792" s="805"/>
      <c r="AZ792" s="805"/>
      <c r="BA792" s="852"/>
      <c r="BB792" s="852"/>
      <c r="BC792" s="852"/>
      <c r="BD792" s="852"/>
      <c r="BE792" s="1020"/>
      <c r="BF792" s="1020"/>
      <c r="BG792" s="1020"/>
      <c r="BH792" s="1020"/>
      <c r="BI792" s="1020"/>
      <c r="BJ792" s="852"/>
      <c r="BK792" s="852"/>
      <c r="BL792" s="1041"/>
    </row>
    <row r="793" spans="1:64" ht="120" x14ac:dyDescent="0.25">
      <c r="A793" s="1056"/>
      <c r="B793" s="1168"/>
      <c r="C793" s="1062"/>
      <c r="D793" s="946"/>
      <c r="E793" s="946"/>
      <c r="F793" s="1016"/>
      <c r="G793" s="852"/>
      <c r="H793" s="803"/>
      <c r="I793" s="1044"/>
      <c r="J793" s="983"/>
      <c r="K793" s="1002"/>
      <c r="L793" s="852"/>
      <c r="M793" s="852"/>
      <c r="N793" s="805"/>
      <c r="O793" s="971"/>
      <c r="P793" s="803"/>
      <c r="Q793" s="955"/>
      <c r="R793" s="803"/>
      <c r="S793" s="955"/>
      <c r="T793" s="803"/>
      <c r="U793" s="955"/>
      <c r="V793" s="958"/>
      <c r="W793" s="955"/>
      <c r="X793" s="955"/>
      <c r="Y793" s="968"/>
      <c r="Z793" s="68">
        <v>3</v>
      </c>
      <c r="AA793" s="87" t="s">
        <v>1778</v>
      </c>
      <c r="AB793" s="383" t="s">
        <v>165</v>
      </c>
      <c r="AC793" s="385" t="s">
        <v>869</v>
      </c>
      <c r="AD793" s="384" t="str">
        <f t="shared" si="76"/>
        <v>Probabilidad</v>
      </c>
      <c r="AE793" s="383" t="s">
        <v>64</v>
      </c>
      <c r="AF793" s="302">
        <f t="shared" si="77"/>
        <v>0.25</v>
      </c>
      <c r="AG793" s="383" t="s">
        <v>77</v>
      </c>
      <c r="AH793" s="302">
        <f t="shared" si="78"/>
        <v>0.15</v>
      </c>
      <c r="AI793" s="315">
        <f t="shared" si="79"/>
        <v>0.4</v>
      </c>
      <c r="AJ793" s="69">
        <f>IFERROR(IF(AND(AD792="Probabilidad",AD793="Probabilidad"),(AJ792-(+AJ792*AI793)),IF(AND(AD792="Impacto",AD793="Probabilidad"),(AJ791-(+AJ791*AI793)),IF(AD793="Impacto",AJ792,""))),"")</f>
        <v>0.28799999999999998</v>
      </c>
      <c r="AK793" s="69">
        <f>IFERROR(IF(AND(AD792="Impacto",AD793="Impacto"),(AK792-(+AK792*AI793)),IF(AND(AD792="Probabilidad",AD793="Impacto"),(AK791-(+AK791*AI793)),IF(AD793="Probabilidad",AK792,""))),"")</f>
        <v>0.60000000000000009</v>
      </c>
      <c r="AL793" s="19" t="s">
        <v>66</v>
      </c>
      <c r="AM793" s="19" t="s">
        <v>67</v>
      </c>
      <c r="AN793" s="19" t="s">
        <v>80</v>
      </c>
      <c r="AO793" s="952"/>
      <c r="AP793" s="952"/>
      <c r="AQ793" s="968"/>
      <c r="AR793" s="952"/>
      <c r="AS793" s="952"/>
      <c r="AT793" s="968"/>
      <c r="AU793" s="968"/>
      <c r="AV793" s="968"/>
      <c r="AW793" s="803"/>
      <c r="AX793" s="805"/>
      <c r="AY793" s="805"/>
      <c r="AZ793" s="805"/>
      <c r="BA793" s="852"/>
      <c r="BB793" s="852"/>
      <c r="BC793" s="852"/>
      <c r="BD793" s="852"/>
      <c r="BE793" s="1020"/>
      <c r="BF793" s="1020"/>
      <c r="BG793" s="1020"/>
      <c r="BH793" s="1020"/>
      <c r="BI793" s="1020"/>
      <c r="BJ793" s="852"/>
      <c r="BK793" s="852"/>
      <c r="BL793" s="1041"/>
    </row>
    <row r="794" spans="1:64" x14ac:dyDescent="0.25">
      <c r="A794" s="1056"/>
      <c r="B794" s="1168"/>
      <c r="C794" s="1062"/>
      <c r="D794" s="946"/>
      <c r="E794" s="946"/>
      <c r="F794" s="1016"/>
      <c r="G794" s="852"/>
      <c r="H794" s="803"/>
      <c r="I794" s="1044"/>
      <c r="J794" s="983"/>
      <c r="K794" s="1002"/>
      <c r="L794" s="852"/>
      <c r="M794" s="852"/>
      <c r="N794" s="805"/>
      <c r="O794" s="971"/>
      <c r="P794" s="803"/>
      <c r="Q794" s="955"/>
      <c r="R794" s="803"/>
      <c r="S794" s="955"/>
      <c r="T794" s="803"/>
      <c r="U794" s="955"/>
      <c r="V794" s="958"/>
      <c r="W794" s="955"/>
      <c r="X794" s="955"/>
      <c r="Y794" s="968"/>
      <c r="Z794" s="68">
        <v>4</v>
      </c>
      <c r="AA794" s="385"/>
      <c r="AB794" s="383"/>
      <c r="AC794" s="385"/>
      <c r="AD794" s="384" t="str">
        <f t="shared" si="76"/>
        <v/>
      </c>
      <c r="AE794" s="383"/>
      <c r="AF794" s="302" t="str">
        <f t="shared" si="77"/>
        <v/>
      </c>
      <c r="AG794" s="383"/>
      <c r="AH794" s="302" t="str">
        <f t="shared" si="78"/>
        <v/>
      </c>
      <c r="AI794" s="315" t="str">
        <f t="shared" si="79"/>
        <v/>
      </c>
      <c r="AJ794" s="69" t="str">
        <f>IFERROR(IF(AND(AD793="Probabilidad",AD794="Probabilidad"),(AJ793-(+AJ793*AI794)),IF(AND(AD793="Impacto",AD794="Probabilidad"),(AJ792-(+AJ792*AI794)),IF(AD794="Impacto",AJ793,""))),"")</f>
        <v/>
      </c>
      <c r="AK794" s="69" t="str">
        <f>IFERROR(IF(AND(AD793="Impacto",AD794="Impacto"),(AK793-(+AK793*AI794)),IF(AND(AD793="Probabilidad",AD794="Impacto"),(AK792-(+AK792*AI794)),IF(AD794="Probabilidad",AK793,""))),"")</f>
        <v/>
      </c>
      <c r="AL794" s="19"/>
      <c r="AM794" s="19"/>
      <c r="AN794" s="19"/>
      <c r="AO794" s="952"/>
      <c r="AP794" s="952"/>
      <c r="AQ794" s="968"/>
      <c r="AR794" s="952"/>
      <c r="AS794" s="952"/>
      <c r="AT794" s="968"/>
      <c r="AU794" s="968"/>
      <c r="AV794" s="968"/>
      <c r="AW794" s="803"/>
      <c r="AX794" s="805"/>
      <c r="AY794" s="805"/>
      <c r="AZ794" s="805"/>
      <c r="BA794" s="852"/>
      <c r="BB794" s="852"/>
      <c r="BC794" s="852"/>
      <c r="BD794" s="852"/>
      <c r="BE794" s="1020"/>
      <c r="BF794" s="1020"/>
      <c r="BG794" s="1020"/>
      <c r="BH794" s="1020"/>
      <c r="BI794" s="1020"/>
      <c r="BJ794" s="852"/>
      <c r="BK794" s="852"/>
      <c r="BL794" s="1041"/>
    </row>
    <row r="795" spans="1:64" x14ac:dyDescent="0.25">
      <c r="A795" s="1056"/>
      <c r="B795" s="1168"/>
      <c r="C795" s="1062"/>
      <c r="D795" s="946"/>
      <c r="E795" s="946"/>
      <c r="F795" s="1016"/>
      <c r="G795" s="852"/>
      <c r="H795" s="803"/>
      <c r="I795" s="1044"/>
      <c r="J795" s="983"/>
      <c r="K795" s="1002"/>
      <c r="L795" s="852"/>
      <c r="M795" s="852"/>
      <c r="N795" s="805"/>
      <c r="O795" s="971"/>
      <c r="P795" s="803"/>
      <c r="Q795" s="955"/>
      <c r="R795" s="803"/>
      <c r="S795" s="955"/>
      <c r="T795" s="803"/>
      <c r="U795" s="955"/>
      <c r="V795" s="958"/>
      <c r="W795" s="955"/>
      <c r="X795" s="955"/>
      <c r="Y795" s="968"/>
      <c r="Z795" s="68">
        <v>5</v>
      </c>
      <c r="AA795" s="385"/>
      <c r="AB795" s="383"/>
      <c r="AC795" s="385"/>
      <c r="AD795" s="384" t="str">
        <f t="shared" si="76"/>
        <v/>
      </c>
      <c r="AE795" s="383"/>
      <c r="AF795" s="302" t="str">
        <f t="shared" si="77"/>
        <v/>
      </c>
      <c r="AG795" s="383"/>
      <c r="AH795" s="302" t="str">
        <f t="shared" si="78"/>
        <v/>
      </c>
      <c r="AI795" s="315" t="str">
        <f t="shared" si="79"/>
        <v/>
      </c>
      <c r="AJ795" s="69" t="str">
        <f>IFERROR(IF(AND(AD794="Probabilidad",AD795="Probabilidad"),(AJ794-(+AJ794*AI795)),IF(AND(AD794="Impacto",AD795="Probabilidad"),(AJ793-(+AJ793*AI795)),IF(AD795="Impacto",AJ794,""))),"")</f>
        <v/>
      </c>
      <c r="AK795" s="69" t="str">
        <f>IFERROR(IF(AND(AD794="Impacto",AD795="Impacto"),(AK794-(+AK794*AI795)),IF(AND(AD794="Probabilidad",AD795="Impacto"),(AK793-(+AK793*AI795)),IF(AD795="Probabilidad",AK794,""))),"")</f>
        <v/>
      </c>
      <c r="AL795" s="19"/>
      <c r="AM795" s="19"/>
      <c r="AN795" s="19"/>
      <c r="AO795" s="952"/>
      <c r="AP795" s="952"/>
      <c r="AQ795" s="968"/>
      <c r="AR795" s="952"/>
      <c r="AS795" s="952"/>
      <c r="AT795" s="968"/>
      <c r="AU795" s="968"/>
      <c r="AV795" s="968"/>
      <c r="AW795" s="803"/>
      <c r="AX795" s="805"/>
      <c r="AY795" s="805"/>
      <c r="AZ795" s="805"/>
      <c r="BA795" s="852"/>
      <c r="BB795" s="852"/>
      <c r="BC795" s="852"/>
      <c r="BD795" s="852"/>
      <c r="BE795" s="1020"/>
      <c r="BF795" s="1020"/>
      <c r="BG795" s="1020"/>
      <c r="BH795" s="1020"/>
      <c r="BI795" s="1020"/>
      <c r="BJ795" s="852"/>
      <c r="BK795" s="852"/>
      <c r="BL795" s="1041"/>
    </row>
    <row r="796" spans="1:64" ht="15.75" thickBot="1" x14ac:dyDescent="0.3">
      <c r="A796" s="1056"/>
      <c r="B796" s="1168"/>
      <c r="C796" s="1062"/>
      <c r="D796" s="947"/>
      <c r="E796" s="947"/>
      <c r="F796" s="1017"/>
      <c r="G796" s="960"/>
      <c r="H796" s="847"/>
      <c r="I796" s="1045"/>
      <c r="J796" s="984"/>
      <c r="K796" s="1003"/>
      <c r="L796" s="960"/>
      <c r="M796" s="960"/>
      <c r="N796" s="806"/>
      <c r="O796" s="972"/>
      <c r="P796" s="847"/>
      <c r="Q796" s="956"/>
      <c r="R796" s="847"/>
      <c r="S796" s="956"/>
      <c r="T796" s="847"/>
      <c r="U796" s="956"/>
      <c r="V796" s="959"/>
      <c r="W796" s="956"/>
      <c r="X796" s="956"/>
      <c r="Y796" s="969"/>
      <c r="Z796" s="60">
        <v>6</v>
      </c>
      <c r="AA796" s="387"/>
      <c r="AB796" s="388"/>
      <c r="AC796" s="387"/>
      <c r="AD796" s="389" t="str">
        <f t="shared" si="76"/>
        <v/>
      </c>
      <c r="AE796" s="397"/>
      <c r="AF796" s="303" t="str">
        <f t="shared" si="77"/>
        <v/>
      </c>
      <c r="AG796" s="397"/>
      <c r="AH796" s="303" t="str">
        <f t="shared" si="78"/>
        <v/>
      </c>
      <c r="AI796" s="61" t="str">
        <f t="shared" si="79"/>
        <v/>
      </c>
      <c r="AJ796" s="69" t="str">
        <f>IFERROR(IF(AND(AD795="Probabilidad",AD796="Probabilidad"),(AJ795-(+AJ795*AI796)),IF(AND(AD795="Impacto",AD796="Probabilidad"),(AJ794-(+AJ794*AI796)),IF(AD796="Impacto",AJ795,""))),"")</f>
        <v/>
      </c>
      <c r="AK796" s="69" t="str">
        <f>IFERROR(IF(AND(AD795="Impacto",AD796="Impacto"),(AK795-(+AK795*AI796)),IF(AND(AD795="Probabilidad",AD796="Impacto"),(AK794-(+AK794*AI796)),IF(AD796="Probabilidad",AK795,""))),"")</f>
        <v/>
      </c>
      <c r="AL796" s="20"/>
      <c r="AM796" s="20"/>
      <c r="AN796" s="20"/>
      <c r="AO796" s="953"/>
      <c r="AP796" s="953"/>
      <c r="AQ796" s="969"/>
      <c r="AR796" s="953"/>
      <c r="AS796" s="953"/>
      <c r="AT796" s="969"/>
      <c r="AU796" s="969"/>
      <c r="AV796" s="969"/>
      <c r="AW796" s="847"/>
      <c r="AX796" s="806"/>
      <c r="AY796" s="806"/>
      <c r="AZ796" s="806"/>
      <c r="BA796" s="960"/>
      <c r="BB796" s="960"/>
      <c r="BC796" s="960"/>
      <c r="BD796" s="960"/>
      <c r="BE796" s="1021"/>
      <c r="BF796" s="1021"/>
      <c r="BG796" s="1021"/>
      <c r="BH796" s="1021"/>
      <c r="BI796" s="1021"/>
      <c r="BJ796" s="960"/>
      <c r="BK796" s="960"/>
      <c r="BL796" s="1042"/>
    </row>
    <row r="797" spans="1:64" ht="76.5" customHeight="1" x14ac:dyDescent="0.25">
      <c r="A797" s="1056"/>
      <c r="B797" s="1168"/>
      <c r="C797" s="1062"/>
      <c r="D797" s="945" t="s">
        <v>840</v>
      </c>
      <c r="E797" s="945" t="s">
        <v>134</v>
      </c>
      <c r="F797" s="1015">
        <v>8</v>
      </c>
      <c r="G797" s="851" t="s">
        <v>1427</v>
      </c>
      <c r="H797" s="802" t="s">
        <v>99</v>
      </c>
      <c r="I797" s="1043" t="s">
        <v>1456</v>
      </c>
      <c r="J797" s="982" t="s">
        <v>16</v>
      </c>
      <c r="K797" s="1001" t="str">
        <f>CONCATENATE(" *",[33]Árbol_G!C880," *",[33]Árbol_G!E880," *",[33]Árbol_G!G880)</f>
        <v xml:space="preserve"> * * *</v>
      </c>
      <c r="L797" s="851" t="s">
        <v>885</v>
      </c>
      <c r="M797" s="851" t="s">
        <v>886</v>
      </c>
      <c r="N797" s="804"/>
      <c r="O797" s="970"/>
      <c r="P797" s="802" t="s">
        <v>72</v>
      </c>
      <c r="Q797" s="954">
        <f>IF(P797="Muy Alta",100%,IF(P797="Alta",80%,IF(P797="Media",60%,IF(P797="Baja",40%,IF(P797="Muy Baja",20%,"")))))</f>
        <v>0.8</v>
      </c>
      <c r="R797" s="802"/>
      <c r="S797" s="954" t="str">
        <f>IF(R797="Catastrófico",100%,IF(R797="Mayor",80%,IF(R797="Moderado",60%,IF(R797="Menor",40%,IF(R797="Leve",20%,"")))))</f>
        <v/>
      </c>
      <c r="T797" s="802" t="s">
        <v>9</v>
      </c>
      <c r="U797" s="954">
        <f>IF(T797="Catastrófico",100%,IF(T797="Mayor",80%,IF(T797="Moderado",60%,IF(T797="Menor",40%,IF(T797="Leve",20%,"")))))</f>
        <v>0.4</v>
      </c>
      <c r="V797" s="957" t="str">
        <f>IF(W797=100%,"Catastrófico",IF(W797=80%,"Mayor",IF(W797=60%,"Moderado",IF(W797=40%,"Menor",IF(W797=20%,"Leve","")))))</f>
        <v>Menor</v>
      </c>
      <c r="W797" s="954">
        <f>IF(AND(S797="",U797=""),"",MAX(S797,U797))</f>
        <v>0.4</v>
      </c>
      <c r="X797" s="954" t="str">
        <f>CONCATENATE(P797,V797)</f>
        <v>AltaMenor</v>
      </c>
      <c r="Y797" s="967" t="str">
        <f>IF(X797="Muy AltaLeve","Alto",IF(X797="Muy AltaMenor","Alto",IF(X797="Muy AltaModerado","Alto",IF(X797="Muy AltaMayor","Alto",IF(X797="Muy AltaCatastrófico","Extremo",IF(X797="AltaLeve","Moderado",IF(X797="AltaMenor","Moderado",IF(X797="AltaModerado","Alto",IF(X797="AltaMayor","Alto",IF(X797="AltaCatastrófico","Extremo",IF(X797="MediaLeve","Moderado",IF(X797="MediaMenor","Moderado",IF(X797="MediaModerado","Moderado",IF(X797="MediaMayor","Alto",IF(X797="MediaCatastrófico","Extremo",IF(X797="BajaLeve","Bajo",IF(X797="BajaMenor","Moderado",IF(X797="BajaModerado","Moderado",IF(X797="BajaMayor","Alto",IF(X797="BajaCatastrófico","Extremo",IF(X797="Muy BajaLeve","Bajo",IF(X797="Muy BajaMenor","Bajo",IF(X797="Muy BajaModerado","Moderado",IF(X797="Muy BajaMayor","Alto",IF(X797="Muy BajaCatastrófico","Extremo","")))))))))))))))))))))))))</f>
        <v>Moderado</v>
      </c>
      <c r="Z797" s="58">
        <v>1</v>
      </c>
      <c r="AA797" s="408" t="s">
        <v>1431</v>
      </c>
      <c r="AB797" s="381" t="s">
        <v>170</v>
      </c>
      <c r="AC797" s="385" t="s">
        <v>1244</v>
      </c>
      <c r="AD797" s="382" t="str">
        <f t="shared" si="76"/>
        <v>Probabilidad</v>
      </c>
      <c r="AE797" s="381" t="s">
        <v>64</v>
      </c>
      <c r="AF797" s="301">
        <f t="shared" si="77"/>
        <v>0.25</v>
      </c>
      <c r="AG797" s="381" t="s">
        <v>77</v>
      </c>
      <c r="AH797" s="301">
        <f t="shared" si="78"/>
        <v>0.15</v>
      </c>
      <c r="AI797" s="300">
        <f t="shared" si="79"/>
        <v>0.4</v>
      </c>
      <c r="AJ797" s="59">
        <f>IFERROR(IF(AD797="Probabilidad",(Q797-(+Q797*AI797)),IF(AD797="Impacto",Q797,"")),"")</f>
        <v>0.48</v>
      </c>
      <c r="AK797" s="59">
        <f>IFERROR(IF(AD797="Impacto",(W797-(+W797*AI797)),IF(AD797="Probabilidad",W797,"")),"")</f>
        <v>0.4</v>
      </c>
      <c r="AL797" s="10" t="s">
        <v>66</v>
      </c>
      <c r="AM797" s="10" t="s">
        <v>79</v>
      </c>
      <c r="AN797" s="10" t="s">
        <v>80</v>
      </c>
      <c r="AO797" s="951">
        <f>Q797</f>
        <v>0.8</v>
      </c>
      <c r="AP797" s="951">
        <f>IF(AJ797="","",MIN(AJ797:AJ802))</f>
        <v>0.2016</v>
      </c>
      <c r="AQ797" s="967" t="str">
        <f>IFERROR(IF(AP797="","",IF(AP797&lt;=0.2,"Muy Baja",IF(AP797&lt;=0.4,"Baja",IF(AP797&lt;=0.6,"Media",IF(AP797&lt;=0.8,"Alta","Muy Alta"))))),"")</f>
        <v>Baja</v>
      </c>
      <c r="AR797" s="951">
        <f>W797</f>
        <v>0.4</v>
      </c>
      <c r="AS797" s="951">
        <f>IF(AK797="","",MIN(AK797:AK802))</f>
        <v>0.22500000000000003</v>
      </c>
      <c r="AT797" s="967" t="str">
        <f>IFERROR(IF(AS797="","",IF(AS797&lt;=0.2,"Leve",IF(AS797&lt;=0.4,"Menor",IF(AS797&lt;=0.6,"Moderado",IF(AS797&lt;=0.8,"Mayor","Catastrófico"))))),"")</f>
        <v>Menor</v>
      </c>
      <c r="AU797" s="967" t="str">
        <f>Y797</f>
        <v>Moderado</v>
      </c>
      <c r="AV797" s="967" t="str">
        <f>IFERROR(IF(OR(AND(AQ797="Muy Baja",AT797="Leve"),AND(AQ797="Muy Baja",AT797="Menor"),AND(AQ797="Baja",AT797="Leve")),"Bajo",IF(OR(AND(AQ797="Muy baja",AT797="Moderado"),AND(AQ797="Baja",AT797="Menor"),AND(AQ797="Baja",AT797="Moderado"),AND(AQ797="Media",AT797="Leve"),AND(AQ797="Media",AT797="Menor"),AND(AQ797="Media",AT797="Moderado"),AND(AQ797="Alta",AT797="Leve"),AND(AQ797="Alta",AT797="Menor")),"Moderado",IF(OR(AND(AQ797="Muy Baja",AT797="Mayor"),AND(AQ797="Baja",AT797="Mayor"),AND(AQ797="Media",AT797="Mayor"),AND(AQ797="Alta",AT797="Moderado"),AND(AQ797="Alta",AT797="Mayor"),AND(AQ797="Muy Alta",AT797="Leve"),AND(AQ797="Muy Alta",AT797="Menor"),AND(AQ797="Muy Alta",AT797="Moderado"),AND(AQ797="Muy Alta",AT797="Mayor")),"Alto",IF(OR(AND(AQ797="Muy Baja",AT797="Catastrófico"),AND(AQ797="Baja",AT797="Catastrófico"),AND(AQ797="Media",AT797="Catastrófico"),AND(AQ797="Alta",AT797="Catastrófico"),AND(AQ797="Muy Alta",AT797="Catastrófico")),"Extremo","")))),"")</f>
        <v>Moderado</v>
      </c>
      <c r="AW797" s="802" t="s">
        <v>167</v>
      </c>
      <c r="AX797" s="1064" t="s">
        <v>1779</v>
      </c>
      <c r="AY797" s="1064" t="s">
        <v>1780</v>
      </c>
      <c r="AZ797" s="804" t="s">
        <v>1430</v>
      </c>
      <c r="BA797" s="851" t="s">
        <v>1410</v>
      </c>
      <c r="BB797" s="1037">
        <v>45291</v>
      </c>
      <c r="BC797" s="855"/>
      <c r="BD797" s="855"/>
      <c r="BE797" s="1039"/>
      <c r="BF797" s="1039"/>
      <c r="BG797" s="1039"/>
      <c r="BH797" s="1039"/>
      <c r="BI797" s="1039"/>
      <c r="BJ797" s="855"/>
      <c r="BK797" s="855"/>
      <c r="BL797" s="1040"/>
    </row>
    <row r="798" spans="1:64" ht="70.5" x14ac:dyDescent="0.25">
      <c r="A798" s="1056"/>
      <c r="B798" s="1168"/>
      <c r="C798" s="1062"/>
      <c r="D798" s="946"/>
      <c r="E798" s="946"/>
      <c r="F798" s="1016"/>
      <c r="G798" s="852"/>
      <c r="H798" s="803"/>
      <c r="I798" s="1044"/>
      <c r="J798" s="983"/>
      <c r="K798" s="1002"/>
      <c r="L798" s="852"/>
      <c r="M798" s="852"/>
      <c r="N798" s="805"/>
      <c r="O798" s="971"/>
      <c r="P798" s="803"/>
      <c r="Q798" s="955"/>
      <c r="R798" s="803"/>
      <c r="S798" s="955"/>
      <c r="T798" s="803"/>
      <c r="U798" s="955"/>
      <c r="V798" s="958"/>
      <c r="W798" s="955"/>
      <c r="X798" s="955"/>
      <c r="Y798" s="968"/>
      <c r="Z798" s="68">
        <v>2</v>
      </c>
      <c r="AA798" s="408" t="s">
        <v>1777</v>
      </c>
      <c r="AB798" s="383" t="s">
        <v>170</v>
      </c>
      <c r="AC798" s="385" t="s">
        <v>1432</v>
      </c>
      <c r="AD798" s="384" t="str">
        <f t="shared" si="76"/>
        <v>Impacto</v>
      </c>
      <c r="AE798" s="383" t="s">
        <v>76</v>
      </c>
      <c r="AF798" s="302">
        <f t="shared" si="77"/>
        <v>0.1</v>
      </c>
      <c r="AG798" s="383" t="s">
        <v>77</v>
      </c>
      <c r="AH798" s="302">
        <f t="shared" si="78"/>
        <v>0.15</v>
      </c>
      <c r="AI798" s="315">
        <f t="shared" si="79"/>
        <v>0.25</v>
      </c>
      <c r="AJ798" s="69">
        <f>IFERROR(IF(AND(AD797="Probabilidad",AD798="Probabilidad"),(AJ797-(+AJ797*AI798)),IF(AD798="Probabilidad",(Q797-(+Q797*AI798)),IF(AD798="Impacto",AJ797,""))),"")</f>
        <v>0.48</v>
      </c>
      <c r="AK798" s="69">
        <f>IFERROR(IF(AND(AD797="Impacto",AD798="Impacto"),(AK797-(+AK797*AI798)),IF(AD798="Impacto",(W797-(W797*AI798)),IF(AD798="Probabilidad",AK797,""))),"")</f>
        <v>0.30000000000000004</v>
      </c>
      <c r="AL798" s="19" t="s">
        <v>66</v>
      </c>
      <c r="AM798" s="19" t="s">
        <v>79</v>
      </c>
      <c r="AN798" s="19" t="s">
        <v>80</v>
      </c>
      <c r="AO798" s="952"/>
      <c r="AP798" s="952"/>
      <c r="AQ798" s="968"/>
      <c r="AR798" s="952"/>
      <c r="AS798" s="952"/>
      <c r="AT798" s="968"/>
      <c r="AU798" s="968"/>
      <c r="AV798" s="968"/>
      <c r="AW798" s="803"/>
      <c r="AX798" s="1065"/>
      <c r="AY798" s="1065"/>
      <c r="AZ798" s="1248"/>
      <c r="BA798" s="852"/>
      <c r="BB798" s="852"/>
      <c r="BC798" s="852"/>
      <c r="BD798" s="852"/>
      <c r="BE798" s="1020"/>
      <c r="BF798" s="1020"/>
      <c r="BG798" s="1020"/>
      <c r="BH798" s="1020"/>
      <c r="BI798" s="1020"/>
      <c r="BJ798" s="852"/>
      <c r="BK798" s="852"/>
      <c r="BL798" s="1041"/>
    </row>
    <row r="799" spans="1:64" ht="90" x14ac:dyDescent="0.25">
      <c r="A799" s="1056"/>
      <c r="B799" s="1168"/>
      <c r="C799" s="1062"/>
      <c r="D799" s="946"/>
      <c r="E799" s="946"/>
      <c r="F799" s="1016"/>
      <c r="G799" s="852"/>
      <c r="H799" s="803"/>
      <c r="I799" s="1044"/>
      <c r="J799" s="983"/>
      <c r="K799" s="1002"/>
      <c r="L799" s="852"/>
      <c r="M799" s="852"/>
      <c r="N799" s="805"/>
      <c r="O799" s="971"/>
      <c r="P799" s="803"/>
      <c r="Q799" s="955"/>
      <c r="R799" s="803"/>
      <c r="S799" s="955"/>
      <c r="T799" s="803"/>
      <c r="U799" s="955"/>
      <c r="V799" s="958"/>
      <c r="W799" s="955"/>
      <c r="X799" s="955"/>
      <c r="Y799" s="968"/>
      <c r="Z799" s="68">
        <v>3</v>
      </c>
      <c r="AA799" s="385" t="s">
        <v>1781</v>
      </c>
      <c r="AB799" s="383" t="s">
        <v>170</v>
      </c>
      <c r="AC799" s="385" t="s">
        <v>847</v>
      </c>
      <c r="AD799" s="384" t="str">
        <f t="shared" si="76"/>
        <v>Impacto</v>
      </c>
      <c r="AE799" s="383" t="s">
        <v>76</v>
      </c>
      <c r="AF799" s="302">
        <f t="shared" si="77"/>
        <v>0.1</v>
      </c>
      <c r="AG799" s="383" t="s">
        <v>77</v>
      </c>
      <c r="AH799" s="302">
        <f t="shared" si="78"/>
        <v>0.15</v>
      </c>
      <c r="AI799" s="315">
        <f t="shared" si="79"/>
        <v>0.25</v>
      </c>
      <c r="AJ799" s="69">
        <f>IFERROR(IF(AND(AD798="Probabilidad",AD799="Probabilidad"),(AJ798-(+AJ798*AI799)),IF(AND(AD798="Impacto",AD799="Probabilidad"),(AJ797-(+AJ797*AI799)),IF(AD799="Impacto",AJ798,""))),"")</f>
        <v>0.48</v>
      </c>
      <c r="AK799" s="69">
        <f>IFERROR(IF(AND(AD798="Impacto",AD799="Impacto"),(AK798-(+AK798*AI799)),IF(AND(AD798="Probabilidad",AD799="Impacto"),(AK797-(+AK797*AI799)),IF(AD799="Probabilidad",AK798,""))),"")</f>
        <v>0.22500000000000003</v>
      </c>
      <c r="AL799" s="19" t="s">
        <v>66</v>
      </c>
      <c r="AM799" s="19" t="s">
        <v>67</v>
      </c>
      <c r="AN799" s="19" t="s">
        <v>80</v>
      </c>
      <c r="AO799" s="952"/>
      <c r="AP799" s="952"/>
      <c r="AQ799" s="968"/>
      <c r="AR799" s="952"/>
      <c r="AS799" s="952"/>
      <c r="AT799" s="968"/>
      <c r="AU799" s="968"/>
      <c r="AV799" s="968"/>
      <c r="AW799" s="803"/>
      <c r="AX799" s="1065"/>
      <c r="AY799" s="1065"/>
      <c r="AZ799" s="1248"/>
      <c r="BA799" s="852"/>
      <c r="BB799" s="852"/>
      <c r="BC799" s="852"/>
      <c r="BD799" s="852"/>
      <c r="BE799" s="1020"/>
      <c r="BF799" s="1020"/>
      <c r="BG799" s="1020"/>
      <c r="BH799" s="1020"/>
      <c r="BI799" s="1020"/>
      <c r="BJ799" s="852"/>
      <c r="BK799" s="852"/>
      <c r="BL799" s="1041"/>
    </row>
    <row r="800" spans="1:64" ht="70.5" x14ac:dyDescent="0.25">
      <c r="A800" s="1056"/>
      <c r="B800" s="1168"/>
      <c r="C800" s="1062"/>
      <c r="D800" s="946"/>
      <c r="E800" s="946"/>
      <c r="F800" s="1016"/>
      <c r="G800" s="852"/>
      <c r="H800" s="803"/>
      <c r="I800" s="1044"/>
      <c r="J800" s="983"/>
      <c r="K800" s="1002"/>
      <c r="L800" s="852"/>
      <c r="M800" s="852"/>
      <c r="N800" s="805"/>
      <c r="O800" s="971"/>
      <c r="P800" s="803"/>
      <c r="Q800" s="955"/>
      <c r="R800" s="803"/>
      <c r="S800" s="955"/>
      <c r="T800" s="803"/>
      <c r="U800" s="955"/>
      <c r="V800" s="958"/>
      <c r="W800" s="955"/>
      <c r="X800" s="955"/>
      <c r="Y800" s="968"/>
      <c r="Z800" s="68">
        <v>4</v>
      </c>
      <c r="AA800" s="408" t="s">
        <v>1782</v>
      </c>
      <c r="AB800" s="383" t="s">
        <v>170</v>
      </c>
      <c r="AC800" s="408" t="s">
        <v>891</v>
      </c>
      <c r="AD800" s="384" t="str">
        <f t="shared" si="76"/>
        <v>Probabilidad</v>
      </c>
      <c r="AE800" s="383" t="s">
        <v>64</v>
      </c>
      <c r="AF800" s="302">
        <f t="shared" si="77"/>
        <v>0.25</v>
      </c>
      <c r="AG800" s="383" t="s">
        <v>77</v>
      </c>
      <c r="AH800" s="302">
        <f t="shared" si="78"/>
        <v>0.15</v>
      </c>
      <c r="AI800" s="315">
        <f t="shared" si="79"/>
        <v>0.4</v>
      </c>
      <c r="AJ800" s="69">
        <f>IFERROR(IF(AND(AD799="Probabilidad",AD800="Probabilidad"),(AJ799-(+AJ799*AI800)),IF(AND(AD799="Impacto",AD800="Probabilidad"),(AJ798-(+AJ798*AI800)),IF(AD800="Impacto",AJ799,""))),"")</f>
        <v>0.28799999999999998</v>
      </c>
      <c r="AK800" s="71">
        <f>IFERROR(IF(AND(AD799="Impacto",AD800="Impacto"),(AK799-(+AK799*AI800)),IF(AND(AD799="Probabilidad",AD800="Impacto"),(AK798-(+AK798*AI800)),IF(AD800="Probabilidad",AK799,""))),"")</f>
        <v>0.22500000000000003</v>
      </c>
      <c r="AL800" s="19" t="s">
        <v>66</v>
      </c>
      <c r="AM800" s="19" t="s">
        <v>79</v>
      </c>
      <c r="AN800" s="19" t="s">
        <v>80</v>
      </c>
      <c r="AO800" s="952"/>
      <c r="AP800" s="952"/>
      <c r="AQ800" s="968"/>
      <c r="AR800" s="952"/>
      <c r="AS800" s="952"/>
      <c r="AT800" s="968"/>
      <c r="AU800" s="968"/>
      <c r="AV800" s="968"/>
      <c r="AW800" s="803"/>
      <c r="AX800" s="1065"/>
      <c r="AY800" s="1065"/>
      <c r="AZ800" s="1248"/>
      <c r="BA800" s="852"/>
      <c r="BB800" s="852"/>
      <c r="BC800" s="852"/>
      <c r="BD800" s="852"/>
      <c r="BE800" s="1020"/>
      <c r="BF800" s="1020"/>
      <c r="BG800" s="1020"/>
      <c r="BH800" s="1020"/>
      <c r="BI800" s="1020"/>
      <c r="BJ800" s="852"/>
      <c r="BK800" s="852"/>
      <c r="BL800" s="1041"/>
    </row>
    <row r="801" spans="1:64" ht="135" x14ac:dyDescent="0.25">
      <c r="A801" s="1056"/>
      <c r="B801" s="1168"/>
      <c r="C801" s="1062"/>
      <c r="D801" s="946"/>
      <c r="E801" s="946"/>
      <c r="F801" s="1016"/>
      <c r="G801" s="852"/>
      <c r="H801" s="803"/>
      <c r="I801" s="1044"/>
      <c r="J801" s="983"/>
      <c r="K801" s="1002"/>
      <c r="L801" s="852"/>
      <c r="M801" s="852"/>
      <c r="N801" s="805"/>
      <c r="O801" s="971"/>
      <c r="P801" s="803"/>
      <c r="Q801" s="955"/>
      <c r="R801" s="803"/>
      <c r="S801" s="955"/>
      <c r="T801" s="803"/>
      <c r="U801" s="955"/>
      <c r="V801" s="958"/>
      <c r="W801" s="955"/>
      <c r="X801" s="955"/>
      <c r="Y801" s="968"/>
      <c r="Z801" s="68">
        <v>5</v>
      </c>
      <c r="AA801" s="90" t="s">
        <v>1433</v>
      </c>
      <c r="AB801" s="383" t="s">
        <v>165</v>
      </c>
      <c r="AC801" s="385" t="s">
        <v>869</v>
      </c>
      <c r="AD801" s="384" t="str">
        <f t="shared" si="76"/>
        <v>Probabilidad</v>
      </c>
      <c r="AE801" s="383" t="s">
        <v>75</v>
      </c>
      <c r="AF801" s="302">
        <f t="shared" si="77"/>
        <v>0.15</v>
      </c>
      <c r="AG801" s="383" t="s">
        <v>77</v>
      </c>
      <c r="AH801" s="302">
        <f t="shared" si="78"/>
        <v>0.15</v>
      </c>
      <c r="AI801" s="315">
        <f t="shared" si="79"/>
        <v>0.3</v>
      </c>
      <c r="AJ801" s="69">
        <f>IFERROR(IF(AND(AD800="Probabilidad",AD801="Probabilidad"),(AJ800-(+AJ800*AI801)),IF(AND(AD800="Impacto",AD801="Probabilidad"),(AJ799-(+AJ799*AI801)),IF(AD801="Impacto",AJ800,""))),"")</f>
        <v>0.2016</v>
      </c>
      <c r="AK801" s="69">
        <f>IFERROR(IF(AND(AD800="Impacto",AD801="Impacto"),(AK800-(+AK800*AI801)),IF(AND(AD800="Probabilidad",AD801="Impacto"),(AK799-(+AK799*AI801)),IF(AD801="Probabilidad",AK800,""))),"")</f>
        <v>0.22500000000000003</v>
      </c>
      <c r="AL801" s="19" t="s">
        <v>66</v>
      </c>
      <c r="AM801" s="19" t="s">
        <v>79</v>
      </c>
      <c r="AN801" s="19" t="s">
        <v>80</v>
      </c>
      <c r="AO801" s="952"/>
      <c r="AP801" s="952"/>
      <c r="AQ801" s="968"/>
      <c r="AR801" s="952"/>
      <c r="AS801" s="952"/>
      <c r="AT801" s="968"/>
      <c r="AU801" s="968"/>
      <c r="AV801" s="968"/>
      <c r="AW801" s="803"/>
      <c r="AX801" s="1065"/>
      <c r="AY801" s="1065"/>
      <c r="AZ801" s="1248"/>
      <c r="BA801" s="852"/>
      <c r="BB801" s="852"/>
      <c r="BC801" s="852"/>
      <c r="BD801" s="852"/>
      <c r="BE801" s="1020"/>
      <c r="BF801" s="1020"/>
      <c r="BG801" s="1020"/>
      <c r="BH801" s="1020"/>
      <c r="BI801" s="1020"/>
      <c r="BJ801" s="852"/>
      <c r="BK801" s="852"/>
      <c r="BL801" s="1041"/>
    </row>
    <row r="802" spans="1:64" ht="15.75" thickBot="1" x14ac:dyDescent="0.3">
      <c r="A802" s="1056"/>
      <c r="B802" s="1168"/>
      <c r="C802" s="1062"/>
      <c r="D802" s="947"/>
      <c r="E802" s="947"/>
      <c r="F802" s="1017"/>
      <c r="G802" s="960"/>
      <c r="H802" s="847"/>
      <c r="I802" s="1045"/>
      <c r="J802" s="984"/>
      <c r="K802" s="1003"/>
      <c r="L802" s="960"/>
      <c r="M802" s="960"/>
      <c r="N802" s="806"/>
      <c r="O802" s="972"/>
      <c r="P802" s="847"/>
      <c r="Q802" s="956"/>
      <c r="R802" s="847"/>
      <c r="S802" s="956"/>
      <c r="T802" s="847"/>
      <c r="U802" s="956"/>
      <c r="V802" s="959"/>
      <c r="W802" s="956"/>
      <c r="X802" s="956"/>
      <c r="Y802" s="969"/>
      <c r="Z802" s="60">
        <v>6</v>
      </c>
      <c r="AA802" s="387"/>
      <c r="AB802" s="388"/>
      <c r="AC802" s="387"/>
      <c r="AD802" s="391" t="str">
        <f t="shared" si="76"/>
        <v/>
      </c>
      <c r="AE802" s="388"/>
      <c r="AF802" s="303" t="str">
        <f t="shared" si="77"/>
        <v/>
      </c>
      <c r="AG802" s="388"/>
      <c r="AH802" s="303" t="str">
        <f t="shared" si="78"/>
        <v/>
      </c>
      <c r="AI802" s="61" t="str">
        <f t="shared" si="79"/>
        <v/>
      </c>
      <c r="AJ802" s="69" t="str">
        <f>IFERROR(IF(AND(AD801="Probabilidad",AD802="Probabilidad"),(AJ801-(+AJ801*AI802)),IF(AND(AD801="Impacto",AD802="Probabilidad"),(AJ800-(+AJ800*AI802)),IF(AD802="Impacto",AJ801,""))),"")</f>
        <v/>
      </c>
      <c r="AK802" s="69" t="str">
        <f>IFERROR(IF(AND(AD801="Impacto",AD802="Impacto"),(AK801-(+AK801*AI802)),IF(AND(AD801="Probabilidad",AD802="Impacto"),(AK800-(+AK800*AI802)),IF(AD802="Probabilidad",AK801,""))),"")</f>
        <v/>
      </c>
      <c r="AL802" s="20"/>
      <c r="AM802" s="20"/>
      <c r="AN802" s="20"/>
      <c r="AO802" s="953"/>
      <c r="AP802" s="953"/>
      <c r="AQ802" s="969"/>
      <c r="AR802" s="953"/>
      <c r="AS802" s="953"/>
      <c r="AT802" s="969"/>
      <c r="AU802" s="969"/>
      <c r="AV802" s="969"/>
      <c r="AW802" s="847"/>
      <c r="AX802" s="1066"/>
      <c r="AY802" s="1066"/>
      <c r="AZ802" s="1249"/>
      <c r="BA802" s="960"/>
      <c r="BB802" s="960"/>
      <c r="BC802" s="960"/>
      <c r="BD802" s="960"/>
      <c r="BE802" s="1021"/>
      <c r="BF802" s="1021"/>
      <c r="BG802" s="1021"/>
      <c r="BH802" s="1021"/>
      <c r="BI802" s="1021"/>
      <c r="BJ802" s="960"/>
      <c r="BK802" s="960"/>
      <c r="BL802" s="1042"/>
    </row>
    <row r="803" spans="1:64" ht="228.75" customHeight="1" x14ac:dyDescent="0.25">
      <c r="A803" s="1056"/>
      <c r="B803" s="1168"/>
      <c r="C803" s="1062"/>
      <c r="D803" s="945" t="s">
        <v>840</v>
      </c>
      <c r="E803" s="945" t="s">
        <v>134</v>
      </c>
      <c r="F803" s="1015">
        <v>9</v>
      </c>
      <c r="G803" s="851" t="s">
        <v>1434</v>
      </c>
      <c r="H803" s="802" t="s">
        <v>100</v>
      </c>
      <c r="I803" s="1043" t="s">
        <v>1457</v>
      </c>
      <c r="J803" s="982" t="s">
        <v>16</v>
      </c>
      <c r="K803" s="1001" t="str">
        <f>CONCATENATE(" *",[33]Árbol_G!C897," *",[33]Árbol_G!E897," *",[33]Árbol_G!G897)</f>
        <v xml:space="preserve"> * * *</v>
      </c>
      <c r="L803" s="851" t="s">
        <v>1435</v>
      </c>
      <c r="M803" s="851" t="s">
        <v>1436</v>
      </c>
      <c r="N803" s="804"/>
      <c r="O803" s="970"/>
      <c r="P803" s="802" t="s">
        <v>71</v>
      </c>
      <c r="Q803" s="954">
        <f>IF(P803="Muy Alta",100%,IF(P803="Alta",80%,IF(P803="Media",60%,IF(P803="Baja",40%,IF(P803="Muy Baja",20%,"")))))</f>
        <v>0.4</v>
      </c>
      <c r="R803" s="802" t="s">
        <v>74</v>
      </c>
      <c r="S803" s="954">
        <f>IF(R803="Catastrófico",100%,IF(R803="Mayor",80%,IF(R803="Moderado",60%,IF(R803="Menor",40%,IF(R803="Leve",20%,"")))))</f>
        <v>0.2</v>
      </c>
      <c r="T803" s="802" t="s">
        <v>10</v>
      </c>
      <c r="U803" s="954">
        <f>IF(T803="Catastrófico",100%,IF(T803="Mayor",80%,IF(T803="Moderado",60%,IF(T803="Menor",40%,IF(T803="Leve",20%,"")))))</f>
        <v>0.6</v>
      </c>
      <c r="V803" s="957" t="str">
        <f>IF(W803=100%,"Catastrófico",IF(W803=80%,"Mayor",IF(W803=60%,"Moderado",IF(W803=40%,"Menor",IF(W803=20%,"Leve","")))))</f>
        <v>Moderado</v>
      </c>
      <c r="W803" s="954">
        <f>IF(AND(S803="",U803=""),"",MAX(S803,U803))</f>
        <v>0.6</v>
      </c>
      <c r="X803" s="954" t="str">
        <f>CONCATENATE(P803,V803)</f>
        <v>BajaModerado</v>
      </c>
      <c r="Y803" s="967" t="str">
        <f>IF(X803="Muy AltaLeve","Alto",IF(X803="Muy AltaMenor","Alto",IF(X803="Muy AltaModerado","Alto",IF(X803="Muy AltaMayor","Alto",IF(X803="Muy AltaCatastrófico","Extremo",IF(X803="AltaLeve","Moderado",IF(X803="AltaMenor","Moderado",IF(X803="AltaModerado","Alto",IF(X803="AltaMayor","Alto",IF(X803="AltaCatastrófico","Extremo",IF(X803="MediaLeve","Moderado",IF(X803="MediaMenor","Moderado",IF(X803="MediaModerado","Moderado",IF(X803="MediaMayor","Alto",IF(X803="MediaCatastrófico","Extremo",IF(X803="BajaLeve","Bajo",IF(X803="BajaMenor","Moderado",IF(X803="BajaModerado","Moderado",IF(X803="BajaMayor","Alto",IF(X803="BajaCatastrófico","Extremo",IF(X803="Muy BajaLeve","Bajo",IF(X803="Muy BajaMenor","Bajo",IF(X803="Muy BajaModerado","Moderado",IF(X803="Muy BajaMayor","Alto",IF(X803="Muy BajaCatastrófico","Extremo","")))))))))))))))))))))))))</f>
        <v>Moderado</v>
      </c>
      <c r="Z803" s="58">
        <v>1</v>
      </c>
      <c r="AA803" s="90" t="s">
        <v>1783</v>
      </c>
      <c r="AB803" s="381" t="s">
        <v>165</v>
      </c>
      <c r="AC803" s="385" t="s">
        <v>869</v>
      </c>
      <c r="AD803" s="396" t="str">
        <f t="shared" si="76"/>
        <v>Probabilidad</v>
      </c>
      <c r="AE803" s="409" t="s">
        <v>75</v>
      </c>
      <c r="AF803" s="301">
        <f t="shared" si="77"/>
        <v>0.15</v>
      </c>
      <c r="AG803" s="409" t="s">
        <v>77</v>
      </c>
      <c r="AH803" s="301">
        <f t="shared" si="78"/>
        <v>0.15</v>
      </c>
      <c r="AI803" s="300">
        <f t="shared" si="79"/>
        <v>0.3</v>
      </c>
      <c r="AJ803" s="59">
        <f>IFERROR(IF(AD803="Probabilidad",(Q803-(+Q803*AI803)),IF(AD803="Impacto",Q803,"")),"")</f>
        <v>0.28000000000000003</v>
      </c>
      <c r="AK803" s="59">
        <f>IFERROR(IF(AD803="Impacto",(W803-(+W803*AI803)),IF(AD803="Probabilidad",W803,"")),"")</f>
        <v>0.6</v>
      </c>
      <c r="AL803" s="10" t="s">
        <v>66</v>
      </c>
      <c r="AM803" s="10" t="s">
        <v>67</v>
      </c>
      <c r="AN803" s="10" t="s">
        <v>80</v>
      </c>
      <c r="AO803" s="951">
        <f>Q803</f>
        <v>0.4</v>
      </c>
      <c r="AP803" s="951">
        <f>IF(AJ803="","",MIN(AJ803:AJ808))</f>
        <v>0.28000000000000003</v>
      </c>
      <c r="AQ803" s="967" t="str">
        <f>IFERROR(IF(AP803="","",IF(AP803&lt;=0.2,"Muy Baja",IF(AP803&lt;=0.4,"Baja",IF(AP803&lt;=0.6,"Media",IF(AP803&lt;=0.8,"Alta","Muy Alta"))))),"")</f>
        <v>Baja</v>
      </c>
      <c r="AR803" s="951">
        <f>W803</f>
        <v>0.6</v>
      </c>
      <c r="AS803" s="951">
        <f>IF(AK803="","",MIN(AK803:AK808))</f>
        <v>0.6</v>
      </c>
      <c r="AT803" s="967" t="str">
        <f>IFERROR(IF(AS803="","",IF(AS803&lt;=0.2,"Leve",IF(AS803&lt;=0.4,"Menor",IF(AS803&lt;=0.6,"Moderado",IF(AS803&lt;=0.8,"Mayor","Catastrófico"))))),"")</f>
        <v>Moderado</v>
      </c>
      <c r="AU803" s="967" t="str">
        <f>Y803</f>
        <v>Moderado</v>
      </c>
      <c r="AV803" s="967" t="str">
        <f>IFERROR(IF(OR(AND(AQ803="Muy Baja",AT803="Leve"),AND(AQ803="Muy Baja",AT803="Menor"),AND(AQ803="Baja",AT803="Leve")),"Bajo",IF(OR(AND(AQ803="Muy baja",AT803="Moderado"),AND(AQ803="Baja",AT803="Menor"),AND(AQ803="Baja",AT803="Moderado"),AND(AQ803="Media",AT803="Leve"),AND(AQ803="Media",AT803="Menor"),AND(AQ803="Media",AT803="Moderado"),AND(AQ803="Alta",AT803="Leve"),AND(AQ803="Alta",AT803="Menor")),"Moderado",IF(OR(AND(AQ803="Muy Baja",AT803="Mayor"),AND(AQ803="Baja",AT803="Mayor"),AND(AQ803="Media",AT803="Mayor"),AND(AQ803="Alta",AT803="Moderado"),AND(AQ803="Alta",AT803="Mayor"),AND(AQ803="Muy Alta",AT803="Leve"),AND(AQ803="Muy Alta",AT803="Menor"),AND(AQ803="Muy Alta",AT803="Moderado"),AND(AQ803="Muy Alta",AT803="Mayor")),"Alto",IF(OR(AND(AQ803="Muy Baja",AT803="Catastrófico"),AND(AQ803="Baja",AT803="Catastrófico"),AND(AQ803="Media",AT803="Catastrófico"),AND(AQ803="Alta",AT803="Catastrófico"),AND(AQ803="Muy Alta",AT803="Catastrófico")),"Extremo","")))),"")</f>
        <v>Moderado</v>
      </c>
      <c r="AW803" s="802" t="s">
        <v>167</v>
      </c>
      <c r="AX803" s="1253" t="s">
        <v>1784</v>
      </c>
      <c r="AY803" s="804" t="s">
        <v>1785</v>
      </c>
      <c r="AZ803" s="804" t="s">
        <v>1409</v>
      </c>
      <c r="BA803" s="851" t="s">
        <v>1410</v>
      </c>
      <c r="BB803" s="1037">
        <v>45291</v>
      </c>
      <c r="BC803" s="855"/>
      <c r="BD803" s="855"/>
      <c r="BE803" s="1039"/>
      <c r="BF803" s="1039"/>
      <c r="BG803" s="1039"/>
      <c r="BH803" s="1039"/>
      <c r="BI803" s="1039"/>
      <c r="BJ803" s="855"/>
      <c r="BK803" s="855"/>
      <c r="BL803" s="1040"/>
    </row>
    <row r="804" spans="1:64" ht="70.5" x14ac:dyDescent="0.25">
      <c r="A804" s="1056"/>
      <c r="B804" s="1168"/>
      <c r="C804" s="1062"/>
      <c r="D804" s="946"/>
      <c r="E804" s="946"/>
      <c r="F804" s="1016"/>
      <c r="G804" s="852"/>
      <c r="H804" s="803"/>
      <c r="I804" s="1044"/>
      <c r="J804" s="983"/>
      <c r="K804" s="1002"/>
      <c r="L804" s="852"/>
      <c r="M804" s="852"/>
      <c r="N804" s="805"/>
      <c r="O804" s="971"/>
      <c r="P804" s="803"/>
      <c r="Q804" s="955"/>
      <c r="R804" s="803"/>
      <c r="S804" s="955"/>
      <c r="T804" s="803"/>
      <c r="U804" s="955"/>
      <c r="V804" s="958"/>
      <c r="W804" s="955"/>
      <c r="X804" s="955"/>
      <c r="Y804" s="968"/>
      <c r="Z804" s="68">
        <v>2</v>
      </c>
      <c r="AA804" s="309"/>
      <c r="AB804" s="383"/>
      <c r="AC804" s="385"/>
      <c r="AD804" s="384" t="str">
        <f t="shared" si="76"/>
        <v/>
      </c>
      <c r="AE804" s="383"/>
      <c r="AF804" s="302" t="str">
        <f t="shared" si="77"/>
        <v/>
      </c>
      <c r="AG804" s="383"/>
      <c r="AH804" s="302" t="str">
        <f t="shared" si="78"/>
        <v/>
      </c>
      <c r="AI804" s="315" t="str">
        <f t="shared" si="79"/>
        <v/>
      </c>
      <c r="AJ804" s="69" t="str">
        <f>IFERROR(IF(AND(AD803="Probabilidad",AD804="Probabilidad"),(AJ803-(+AJ803*AI804)),IF(AD804="Probabilidad",(Q803-(+Q803*AI804)),IF(AD804="Impacto",AJ803,""))),"")</f>
        <v/>
      </c>
      <c r="AK804" s="69" t="str">
        <f>IFERROR(IF(AND(AD803="Impacto",AD804="Impacto"),(AK803-(+AK803*AI804)),IF(AD804="Impacto",(W803-(W803*AI804)),IF(AD804="Probabilidad",AK803,""))),"")</f>
        <v/>
      </c>
      <c r="AL804" s="19" t="s">
        <v>66</v>
      </c>
      <c r="AM804" s="19" t="s">
        <v>79</v>
      </c>
      <c r="AN804" s="19" t="s">
        <v>80</v>
      </c>
      <c r="AO804" s="952"/>
      <c r="AP804" s="952"/>
      <c r="AQ804" s="968"/>
      <c r="AR804" s="952"/>
      <c r="AS804" s="952"/>
      <c r="AT804" s="968"/>
      <c r="AU804" s="968"/>
      <c r="AV804" s="968"/>
      <c r="AW804" s="803"/>
      <c r="AX804" s="1254"/>
      <c r="AY804" s="805"/>
      <c r="AZ804" s="805"/>
      <c r="BA804" s="852"/>
      <c r="BB804" s="852"/>
      <c r="BC804" s="852"/>
      <c r="BD804" s="852"/>
      <c r="BE804" s="1020"/>
      <c r="BF804" s="1020"/>
      <c r="BG804" s="1020"/>
      <c r="BH804" s="1020"/>
      <c r="BI804" s="1020"/>
      <c r="BJ804" s="852"/>
      <c r="BK804" s="852"/>
      <c r="BL804" s="1041"/>
    </row>
    <row r="805" spans="1:64" x14ac:dyDescent="0.25">
      <c r="A805" s="1056"/>
      <c r="B805" s="1168"/>
      <c r="C805" s="1062"/>
      <c r="D805" s="946"/>
      <c r="E805" s="946"/>
      <c r="F805" s="1016"/>
      <c r="G805" s="852"/>
      <c r="H805" s="803"/>
      <c r="I805" s="1044"/>
      <c r="J805" s="983"/>
      <c r="K805" s="1002"/>
      <c r="L805" s="852"/>
      <c r="M805" s="852"/>
      <c r="N805" s="805"/>
      <c r="O805" s="971"/>
      <c r="P805" s="803"/>
      <c r="Q805" s="955"/>
      <c r="R805" s="803"/>
      <c r="S805" s="955"/>
      <c r="T805" s="803"/>
      <c r="U805" s="955"/>
      <c r="V805" s="958"/>
      <c r="W805" s="955"/>
      <c r="X805" s="955"/>
      <c r="Y805" s="968"/>
      <c r="Z805" s="68">
        <v>3</v>
      </c>
      <c r="AA805" s="385"/>
      <c r="AB805" s="383"/>
      <c r="AC805" s="385"/>
      <c r="AD805" s="384" t="str">
        <f t="shared" si="76"/>
        <v/>
      </c>
      <c r="AE805" s="383"/>
      <c r="AF805" s="302" t="str">
        <f t="shared" si="77"/>
        <v/>
      </c>
      <c r="AG805" s="383"/>
      <c r="AH805" s="302" t="str">
        <f t="shared" si="78"/>
        <v/>
      </c>
      <c r="AI805" s="315" t="str">
        <f t="shared" si="79"/>
        <v/>
      </c>
      <c r="AJ805" s="69" t="str">
        <f>IFERROR(IF(AND(AD804="Probabilidad",AD805="Probabilidad"),(AJ804-(+AJ804*AI805)),IF(AND(AD804="Impacto",AD805="Probabilidad"),(AJ803-(+AJ803*AI805)),IF(AD805="Impacto",AJ804,""))),"")</f>
        <v/>
      </c>
      <c r="AK805" s="69" t="str">
        <f>IFERROR(IF(AND(AD804="Impacto",AD805="Impacto"),(AK804-(+AK804*AI805)),IF(AND(AD804="Probabilidad",AD805="Impacto"),(AK803-(+AK803*AI805)),IF(AD805="Probabilidad",AK804,""))),"")</f>
        <v/>
      </c>
      <c r="AL805" s="19"/>
      <c r="AM805" s="19"/>
      <c r="AN805" s="19"/>
      <c r="AO805" s="952"/>
      <c r="AP805" s="952"/>
      <c r="AQ805" s="968"/>
      <c r="AR805" s="952"/>
      <c r="AS805" s="952"/>
      <c r="AT805" s="968"/>
      <c r="AU805" s="968"/>
      <c r="AV805" s="968"/>
      <c r="AW805" s="803"/>
      <c r="AX805" s="1254"/>
      <c r="AY805" s="805"/>
      <c r="AZ805" s="805"/>
      <c r="BA805" s="852"/>
      <c r="BB805" s="852"/>
      <c r="BC805" s="852"/>
      <c r="BD805" s="852"/>
      <c r="BE805" s="1020"/>
      <c r="BF805" s="1020"/>
      <c r="BG805" s="1020"/>
      <c r="BH805" s="1020"/>
      <c r="BI805" s="1020"/>
      <c r="BJ805" s="852"/>
      <c r="BK805" s="852"/>
      <c r="BL805" s="1041"/>
    </row>
    <row r="806" spans="1:64" x14ac:dyDescent="0.25">
      <c r="A806" s="1056"/>
      <c r="B806" s="1168"/>
      <c r="C806" s="1062"/>
      <c r="D806" s="946"/>
      <c r="E806" s="946"/>
      <c r="F806" s="1016"/>
      <c r="G806" s="852"/>
      <c r="H806" s="803"/>
      <c r="I806" s="1044"/>
      <c r="J806" s="983"/>
      <c r="K806" s="1002"/>
      <c r="L806" s="852"/>
      <c r="M806" s="852"/>
      <c r="N806" s="805"/>
      <c r="O806" s="971"/>
      <c r="P806" s="803"/>
      <c r="Q806" s="955"/>
      <c r="R806" s="803"/>
      <c r="S806" s="955"/>
      <c r="T806" s="803"/>
      <c r="U806" s="955"/>
      <c r="V806" s="958"/>
      <c r="W806" s="955"/>
      <c r="X806" s="955"/>
      <c r="Y806" s="968"/>
      <c r="Z806" s="68">
        <v>4</v>
      </c>
      <c r="AA806" s="385"/>
      <c r="AB806" s="383"/>
      <c r="AC806" s="385"/>
      <c r="AD806" s="384" t="str">
        <f t="shared" si="76"/>
        <v/>
      </c>
      <c r="AE806" s="383"/>
      <c r="AF806" s="302" t="str">
        <f t="shared" si="77"/>
        <v/>
      </c>
      <c r="AG806" s="383"/>
      <c r="AH806" s="302" t="str">
        <f t="shared" si="78"/>
        <v/>
      </c>
      <c r="AI806" s="315" t="str">
        <f t="shared" si="79"/>
        <v/>
      </c>
      <c r="AJ806" s="69" t="str">
        <f>IFERROR(IF(AND(AD805="Probabilidad",AD806="Probabilidad"),(AJ805-(+AJ805*AI806)),IF(AND(AD805="Impacto",AD806="Probabilidad"),(AJ804-(+AJ804*AI806)),IF(AD806="Impacto",AJ805,""))),"")</f>
        <v/>
      </c>
      <c r="AK806" s="69" t="str">
        <f>IFERROR(IF(AND(AD805="Impacto",AD806="Impacto"),(AK805-(+AK805*AI806)),IF(AND(AD805="Probabilidad",AD806="Impacto"),(AK804-(+AK804*AI806)),IF(AD806="Probabilidad",AK805,""))),"")</f>
        <v/>
      </c>
      <c r="AL806" s="19"/>
      <c r="AM806" s="19"/>
      <c r="AN806" s="19"/>
      <c r="AO806" s="952"/>
      <c r="AP806" s="952"/>
      <c r="AQ806" s="968"/>
      <c r="AR806" s="952"/>
      <c r="AS806" s="952"/>
      <c r="AT806" s="968"/>
      <c r="AU806" s="968"/>
      <c r="AV806" s="968"/>
      <c r="AW806" s="803"/>
      <c r="AX806" s="1254"/>
      <c r="AY806" s="805"/>
      <c r="AZ806" s="805"/>
      <c r="BA806" s="852"/>
      <c r="BB806" s="852"/>
      <c r="BC806" s="852"/>
      <c r="BD806" s="852"/>
      <c r="BE806" s="1020"/>
      <c r="BF806" s="1020"/>
      <c r="BG806" s="1020"/>
      <c r="BH806" s="1020"/>
      <c r="BI806" s="1020"/>
      <c r="BJ806" s="852"/>
      <c r="BK806" s="852"/>
      <c r="BL806" s="1041"/>
    </row>
    <row r="807" spans="1:64" x14ac:dyDescent="0.25">
      <c r="A807" s="1056"/>
      <c r="B807" s="1168"/>
      <c r="C807" s="1062"/>
      <c r="D807" s="946"/>
      <c r="E807" s="946"/>
      <c r="F807" s="1016"/>
      <c r="G807" s="852"/>
      <c r="H807" s="803"/>
      <c r="I807" s="1044"/>
      <c r="J807" s="983"/>
      <c r="K807" s="1002"/>
      <c r="L807" s="852"/>
      <c r="M807" s="852"/>
      <c r="N807" s="805"/>
      <c r="O807" s="971"/>
      <c r="P807" s="803"/>
      <c r="Q807" s="955"/>
      <c r="R807" s="803"/>
      <c r="S807" s="955"/>
      <c r="T807" s="803"/>
      <c r="U807" s="955"/>
      <c r="V807" s="958"/>
      <c r="W807" s="955"/>
      <c r="X807" s="955"/>
      <c r="Y807" s="968"/>
      <c r="Z807" s="68">
        <v>5</v>
      </c>
      <c r="AA807" s="385"/>
      <c r="AB807" s="383"/>
      <c r="AC807" s="385"/>
      <c r="AD807" s="384" t="str">
        <f t="shared" si="76"/>
        <v/>
      </c>
      <c r="AE807" s="383"/>
      <c r="AF807" s="302" t="str">
        <f t="shared" si="77"/>
        <v/>
      </c>
      <c r="AG807" s="383"/>
      <c r="AH807" s="302" t="str">
        <f t="shared" si="78"/>
        <v/>
      </c>
      <c r="AI807" s="315" t="str">
        <f t="shared" si="79"/>
        <v/>
      </c>
      <c r="AJ807" s="69" t="str">
        <f>IFERROR(IF(AND(AD806="Probabilidad",AD807="Probabilidad"),(AJ806-(+AJ806*AI807)),IF(AND(AD806="Impacto",AD807="Probabilidad"),(AJ805-(+AJ805*AI807)),IF(AD807="Impacto",AJ806,""))),"")</f>
        <v/>
      </c>
      <c r="AK807" s="69" t="str">
        <f>IFERROR(IF(AND(AD806="Impacto",AD807="Impacto"),(AK806-(+AK806*AI807)),IF(AND(AD806="Probabilidad",AD807="Impacto"),(AK805-(+AK805*AI807)),IF(AD807="Probabilidad",AK806,""))),"")</f>
        <v/>
      </c>
      <c r="AL807" s="19"/>
      <c r="AM807" s="19"/>
      <c r="AN807" s="19"/>
      <c r="AO807" s="952"/>
      <c r="AP807" s="952"/>
      <c r="AQ807" s="968"/>
      <c r="AR807" s="952"/>
      <c r="AS807" s="952"/>
      <c r="AT807" s="968"/>
      <c r="AU807" s="968"/>
      <c r="AV807" s="968"/>
      <c r="AW807" s="803"/>
      <c r="AX807" s="1254"/>
      <c r="AY807" s="805"/>
      <c r="AZ807" s="805"/>
      <c r="BA807" s="852"/>
      <c r="BB807" s="852"/>
      <c r="BC807" s="852"/>
      <c r="BD807" s="852"/>
      <c r="BE807" s="1020"/>
      <c r="BF807" s="1020"/>
      <c r="BG807" s="1020"/>
      <c r="BH807" s="1020"/>
      <c r="BI807" s="1020"/>
      <c r="BJ807" s="852"/>
      <c r="BK807" s="852"/>
      <c r="BL807" s="1041"/>
    </row>
    <row r="808" spans="1:64" ht="15.75" thickBot="1" x14ac:dyDescent="0.3">
      <c r="A808" s="1056"/>
      <c r="B808" s="1168"/>
      <c r="C808" s="1062"/>
      <c r="D808" s="947"/>
      <c r="E808" s="947"/>
      <c r="F808" s="1017"/>
      <c r="G808" s="960"/>
      <c r="H808" s="847"/>
      <c r="I808" s="1045"/>
      <c r="J808" s="984"/>
      <c r="K808" s="1003"/>
      <c r="L808" s="960"/>
      <c r="M808" s="960"/>
      <c r="N808" s="806"/>
      <c r="O808" s="972"/>
      <c r="P808" s="847"/>
      <c r="Q808" s="956"/>
      <c r="R808" s="847"/>
      <c r="S808" s="956"/>
      <c r="T808" s="847"/>
      <c r="U808" s="956"/>
      <c r="V808" s="959"/>
      <c r="W808" s="956"/>
      <c r="X808" s="956"/>
      <c r="Y808" s="969"/>
      <c r="Z808" s="60">
        <v>6</v>
      </c>
      <c r="AA808" s="387"/>
      <c r="AB808" s="388"/>
      <c r="AC808" s="387"/>
      <c r="AD808" s="389" t="str">
        <f t="shared" si="76"/>
        <v/>
      </c>
      <c r="AE808" s="397"/>
      <c r="AF808" s="303" t="str">
        <f t="shared" si="77"/>
        <v/>
      </c>
      <c r="AG808" s="397"/>
      <c r="AH808" s="303" t="str">
        <f t="shared" si="78"/>
        <v/>
      </c>
      <c r="AI808" s="61" t="str">
        <f t="shared" si="79"/>
        <v/>
      </c>
      <c r="AJ808" s="69" t="str">
        <f>IFERROR(IF(AND(AD807="Probabilidad",AD808="Probabilidad"),(AJ807-(+AJ807*AI808)),IF(AND(AD807="Impacto",AD808="Probabilidad"),(AJ806-(+AJ806*AI808)),IF(AD808="Impacto",AJ807,""))),"")</f>
        <v/>
      </c>
      <c r="AK808" s="69" t="str">
        <f>IFERROR(IF(AND(AD807="Impacto",AD808="Impacto"),(AK807-(+AK807*AI808)),IF(AND(AD807="Probabilidad",AD808="Impacto"),(AK806-(+AK806*AI808)),IF(AD808="Probabilidad",AK807,""))),"")</f>
        <v/>
      </c>
      <c r="AL808" s="20"/>
      <c r="AM808" s="20"/>
      <c r="AN808" s="20"/>
      <c r="AO808" s="953"/>
      <c r="AP808" s="953"/>
      <c r="AQ808" s="969"/>
      <c r="AR808" s="953"/>
      <c r="AS808" s="953"/>
      <c r="AT808" s="969"/>
      <c r="AU808" s="969"/>
      <c r="AV808" s="969"/>
      <c r="AW808" s="847"/>
      <c r="AX808" s="1255"/>
      <c r="AY808" s="806"/>
      <c r="AZ808" s="806"/>
      <c r="BA808" s="960"/>
      <c r="BB808" s="960"/>
      <c r="BC808" s="960"/>
      <c r="BD808" s="960"/>
      <c r="BE808" s="1021"/>
      <c r="BF808" s="1021"/>
      <c r="BG808" s="1021"/>
      <c r="BH808" s="1021"/>
      <c r="BI808" s="1021"/>
      <c r="BJ808" s="960"/>
      <c r="BK808" s="960"/>
      <c r="BL808" s="1042"/>
    </row>
    <row r="809" spans="1:64" ht="105" customHeight="1" x14ac:dyDescent="0.25">
      <c r="A809" s="1056"/>
      <c r="B809" s="1168"/>
      <c r="C809" s="1062"/>
      <c r="D809" s="945" t="s">
        <v>840</v>
      </c>
      <c r="E809" s="945" t="s">
        <v>134</v>
      </c>
      <c r="F809" s="1015">
        <v>10</v>
      </c>
      <c r="G809" s="851" t="s">
        <v>1434</v>
      </c>
      <c r="H809" s="802" t="s">
        <v>99</v>
      </c>
      <c r="I809" s="1043" t="s">
        <v>1458</v>
      </c>
      <c r="J809" s="982" t="s">
        <v>16</v>
      </c>
      <c r="K809" s="1001" t="str">
        <f>CONCATENATE(" *",[33]Árbol_G!C914," *",[33]Árbol_G!E914," *",[33]Árbol_G!G914)</f>
        <v xml:space="preserve"> * * *</v>
      </c>
      <c r="L809" s="851" t="s">
        <v>1437</v>
      </c>
      <c r="M809" s="851" t="s">
        <v>1438</v>
      </c>
      <c r="N809" s="804"/>
      <c r="O809" s="970"/>
      <c r="P809" s="802" t="s">
        <v>70</v>
      </c>
      <c r="Q809" s="954">
        <f>IF(P809="Muy Alta",100%,IF(P809="Alta",80%,IF(P809="Media",60%,IF(P809="Baja",40%,IF(P809="Muy Baja",20%,"")))))</f>
        <v>0.2</v>
      </c>
      <c r="R809" s="802"/>
      <c r="S809" s="954" t="str">
        <f>IF(R809="Catastrófico",100%,IF(R809="Mayor",80%,IF(R809="Moderado",60%,IF(R809="Menor",40%,IF(R809="Leve",20%,"")))))</f>
        <v/>
      </c>
      <c r="T809" s="802" t="s">
        <v>74</v>
      </c>
      <c r="U809" s="954">
        <f>IF(T809="Catastrófico",100%,IF(T809="Mayor",80%,IF(T809="Moderado",60%,IF(T809="Menor",40%,IF(T809="Leve",20%,"")))))</f>
        <v>0.2</v>
      </c>
      <c r="V809" s="957" t="str">
        <f>IF(W809=100%,"Catastrófico",IF(W809=80%,"Mayor",IF(W809=60%,"Moderado",IF(W809=40%,"Menor",IF(W809=20%,"Leve","")))))</f>
        <v>Leve</v>
      </c>
      <c r="W809" s="954">
        <f>IF(AND(S809="",U809=""),"",MAX(S809,U809))</f>
        <v>0.2</v>
      </c>
      <c r="X809" s="954" t="str">
        <f>CONCATENATE(P809,V809)</f>
        <v>Muy BajaLeve</v>
      </c>
      <c r="Y809" s="967" t="str">
        <f>IF(X809="Muy AltaLeve","Alto",IF(X809="Muy AltaMenor","Alto",IF(X809="Muy AltaModerado","Alto",IF(X809="Muy AltaMayor","Alto",IF(X809="Muy AltaCatastrófico","Extremo",IF(X809="AltaLeve","Moderado",IF(X809="AltaMenor","Moderado",IF(X809="AltaModerado","Alto",IF(X809="AltaMayor","Alto",IF(X809="AltaCatastrófico","Extremo",IF(X809="MediaLeve","Moderado",IF(X809="MediaMenor","Moderado",IF(X809="MediaModerado","Moderado",IF(X809="MediaMayor","Alto",IF(X809="MediaCatastrófico","Extremo",IF(X809="BajaLeve","Bajo",IF(X809="BajaMenor","Moderado",IF(X809="BajaModerado","Moderado",IF(X809="BajaMayor","Alto",IF(X809="BajaCatastrófico","Extremo",IF(X809="Muy BajaLeve","Bajo",IF(X809="Muy BajaMenor","Bajo",IF(X809="Muy BajaModerado","Moderado",IF(X809="Muy BajaMayor","Alto",IF(X809="Muy BajaCatastrófico","Extremo","")))))))))))))))))))))))))</f>
        <v>Bajo</v>
      </c>
      <c r="Z809" s="58">
        <v>1</v>
      </c>
      <c r="AA809" s="62" t="s">
        <v>1764</v>
      </c>
      <c r="AB809" s="381" t="s">
        <v>165</v>
      </c>
      <c r="AC809" s="385" t="s">
        <v>869</v>
      </c>
      <c r="AD809" s="382" t="str">
        <f t="shared" si="76"/>
        <v>Probabilidad</v>
      </c>
      <c r="AE809" s="381" t="s">
        <v>75</v>
      </c>
      <c r="AF809" s="301">
        <f t="shared" si="77"/>
        <v>0.15</v>
      </c>
      <c r="AG809" s="381" t="s">
        <v>77</v>
      </c>
      <c r="AH809" s="301">
        <f t="shared" si="78"/>
        <v>0.15</v>
      </c>
      <c r="AI809" s="300">
        <f t="shared" si="79"/>
        <v>0.3</v>
      </c>
      <c r="AJ809" s="59">
        <f>IFERROR(IF(AD809="Probabilidad",(Q809-(+Q809*AI809)),IF(AD809="Impacto",Q809,"")),"")</f>
        <v>0.14000000000000001</v>
      </c>
      <c r="AK809" s="59">
        <f>IFERROR(IF(AD809="Impacto",(W809-(+W809*AI809)),IF(AD809="Probabilidad",W809,"")),"")</f>
        <v>0.2</v>
      </c>
      <c r="AL809" s="10" t="s">
        <v>66</v>
      </c>
      <c r="AM809" s="10" t="s">
        <v>67</v>
      </c>
      <c r="AN809" s="10" t="s">
        <v>80</v>
      </c>
      <c r="AO809" s="951">
        <f>Q809</f>
        <v>0.2</v>
      </c>
      <c r="AP809" s="951">
        <f>IF(AJ809="","",MIN(AJ809:AJ814))</f>
        <v>8.4000000000000005E-2</v>
      </c>
      <c r="AQ809" s="967" t="str">
        <f>IFERROR(IF(AP809="","",IF(AP809&lt;=0.2,"Muy Baja",IF(AP809&lt;=0.4,"Baja",IF(AP809&lt;=0.6,"Media",IF(AP809&lt;=0.8,"Alta","Muy Alta"))))),"")</f>
        <v>Muy Baja</v>
      </c>
      <c r="AR809" s="951">
        <f>W809</f>
        <v>0.2</v>
      </c>
      <c r="AS809" s="951">
        <f>IF(AK809="","",MIN(AK809:AK814))</f>
        <v>0.2</v>
      </c>
      <c r="AT809" s="967" t="str">
        <f>IFERROR(IF(AS809="","",IF(AS809&lt;=0.2,"Leve",IF(AS809&lt;=0.4,"Menor",IF(AS809&lt;=0.6,"Moderado",IF(AS809&lt;=0.8,"Mayor","Catastrófico"))))),"")</f>
        <v>Leve</v>
      </c>
      <c r="AU809" s="967" t="str">
        <f>Y809</f>
        <v>Bajo</v>
      </c>
      <c r="AV809" s="967" t="str">
        <f>IFERROR(IF(OR(AND(AQ809="Muy Baja",AT809="Leve"),AND(AQ809="Muy Baja",AT809="Menor"),AND(AQ809="Baja",AT809="Leve")),"Bajo",IF(OR(AND(AQ809="Muy baja",AT809="Moderado"),AND(AQ809="Baja",AT809="Menor"),AND(AQ809="Baja",AT809="Moderado"),AND(AQ809="Media",AT809="Leve"),AND(AQ809="Media",AT809="Menor"),AND(AQ809="Media",AT809="Moderado"),AND(AQ809="Alta",AT809="Leve"),AND(AQ809="Alta",AT809="Menor")),"Moderado",IF(OR(AND(AQ809="Muy Baja",AT809="Mayor"),AND(AQ809="Baja",AT809="Mayor"),AND(AQ809="Media",AT809="Mayor"),AND(AQ809="Alta",AT809="Moderado"),AND(AQ809="Alta",AT809="Mayor"),AND(AQ809="Muy Alta",AT809="Leve"),AND(AQ809="Muy Alta",AT809="Menor"),AND(AQ809="Muy Alta",AT809="Moderado"),AND(AQ809="Muy Alta",AT809="Mayor")),"Alto",IF(OR(AND(AQ809="Muy Baja",AT809="Catastrófico"),AND(AQ809="Baja",AT809="Catastrófico"),AND(AQ809="Media",AT809="Catastrófico"),AND(AQ809="Alta",AT809="Catastrófico"),AND(AQ809="Muy Alta",AT809="Catastrófico")),"Extremo","")))),"")</f>
        <v>Bajo</v>
      </c>
      <c r="AW809" s="802" t="s">
        <v>82</v>
      </c>
      <c r="AX809" s="1247"/>
      <c r="AY809" s="1247"/>
      <c r="AZ809" s="1247"/>
      <c r="BA809" s="851"/>
      <c r="BB809" s="1037"/>
      <c r="BC809" s="851"/>
      <c r="BD809" s="851"/>
      <c r="BE809" s="1019"/>
      <c r="BF809" s="1019"/>
      <c r="BG809" s="1019"/>
      <c r="BH809" s="1019"/>
      <c r="BI809" s="1019"/>
      <c r="BJ809" s="851"/>
      <c r="BK809" s="851"/>
      <c r="BL809" s="1048"/>
    </row>
    <row r="810" spans="1:64" ht="70.5" x14ac:dyDescent="0.25">
      <c r="A810" s="1056"/>
      <c r="B810" s="1168"/>
      <c r="C810" s="1062"/>
      <c r="D810" s="946"/>
      <c r="E810" s="946"/>
      <c r="F810" s="1016"/>
      <c r="G810" s="852"/>
      <c r="H810" s="803"/>
      <c r="I810" s="1044"/>
      <c r="J810" s="983"/>
      <c r="K810" s="1002"/>
      <c r="L810" s="852"/>
      <c r="M810" s="852"/>
      <c r="N810" s="805"/>
      <c r="O810" s="971"/>
      <c r="P810" s="803"/>
      <c r="Q810" s="955"/>
      <c r="R810" s="803"/>
      <c r="S810" s="955"/>
      <c r="T810" s="803"/>
      <c r="U810" s="955"/>
      <c r="V810" s="958"/>
      <c r="W810" s="955"/>
      <c r="X810" s="955"/>
      <c r="Y810" s="968"/>
      <c r="Z810" s="68">
        <v>2</v>
      </c>
      <c r="AA810" s="385" t="s">
        <v>1786</v>
      </c>
      <c r="AB810" s="383" t="s">
        <v>170</v>
      </c>
      <c r="AC810" s="385" t="s">
        <v>993</v>
      </c>
      <c r="AD810" s="384" t="str">
        <f t="shared" si="76"/>
        <v>Probabilidad</v>
      </c>
      <c r="AE810" s="383" t="s">
        <v>64</v>
      </c>
      <c r="AF810" s="302">
        <f t="shared" si="77"/>
        <v>0.25</v>
      </c>
      <c r="AG810" s="383" t="s">
        <v>77</v>
      </c>
      <c r="AH810" s="302">
        <f t="shared" si="78"/>
        <v>0.15</v>
      </c>
      <c r="AI810" s="315">
        <f t="shared" si="79"/>
        <v>0.4</v>
      </c>
      <c r="AJ810" s="69">
        <f>IFERROR(IF(AND(AD809="Probabilidad",AD810="Probabilidad"),(AJ809-(+AJ809*AI810)),IF(AD810="Probabilidad",(Q809-(+Q809*AI810)),IF(AD810="Impacto",AJ809,""))),"")</f>
        <v>8.4000000000000005E-2</v>
      </c>
      <c r="AK810" s="69">
        <f>IFERROR(IF(AND(AD809="Impacto",AD810="Impacto"),(AK809-(+AK809*AI810)),IF(AD810="Impacto",(W809-(W809*AI810)),IF(AD810="Probabilidad",AK809,""))),"")</f>
        <v>0.2</v>
      </c>
      <c r="AL810" s="19" t="s">
        <v>66</v>
      </c>
      <c r="AM810" s="19" t="s">
        <v>79</v>
      </c>
      <c r="AN810" s="19" t="s">
        <v>80</v>
      </c>
      <c r="AO810" s="952"/>
      <c r="AP810" s="952"/>
      <c r="AQ810" s="968"/>
      <c r="AR810" s="952"/>
      <c r="AS810" s="952"/>
      <c r="AT810" s="968"/>
      <c r="AU810" s="968"/>
      <c r="AV810" s="968"/>
      <c r="AW810" s="803"/>
      <c r="AX810" s="1248"/>
      <c r="AY810" s="1248"/>
      <c r="AZ810" s="1248"/>
      <c r="BA810" s="852"/>
      <c r="BB810" s="852"/>
      <c r="BC810" s="852"/>
      <c r="BD810" s="852"/>
      <c r="BE810" s="1020"/>
      <c r="BF810" s="1020"/>
      <c r="BG810" s="1020"/>
      <c r="BH810" s="1020"/>
      <c r="BI810" s="1020"/>
      <c r="BJ810" s="852"/>
      <c r="BK810" s="852"/>
      <c r="BL810" s="1041"/>
    </row>
    <row r="811" spans="1:64" x14ac:dyDescent="0.25">
      <c r="A811" s="1056"/>
      <c r="B811" s="1168"/>
      <c r="C811" s="1062"/>
      <c r="D811" s="946"/>
      <c r="E811" s="946"/>
      <c r="F811" s="1016"/>
      <c r="G811" s="852"/>
      <c r="H811" s="803"/>
      <c r="I811" s="1044"/>
      <c r="J811" s="983"/>
      <c r="K811" s="1002"/>
      <c r="L811" s="852"/>
      <c r="M811" s="852"/>
      <c r="N811" s="805"/>
      <c r="O811" s="971"/>
      <c r="P811" s="803"/>
      <c r="Q811" s="955"/>
      <c r="R811" s="803"/>
      <c r="S811" s="955"/>
      <c r="T811" s="803"/>
      <c r="U811" s="955"/>
      <c r="V811" s="958"/>
      <c r="W811" s="955"/>
      <c r="X811" s="955"/>
      <c r="Y811" s="968"/>
      <c r="Z811" s="68">
        <v>3</v>
      </c>
      <c r="AA811" s="385"/>
      <c r="AB811" s="383"/>
      <c r="AC811" s="385"/>
      <c r="AD811" s="384" t="str">
        <f t="shared" si="76"/>
        <v/>
      </c>
      <c r="AE811" s="383"/>
      <c r="AF811" s="302" t="str">
        <f t="shared" si="77"/>
        <v/>
      </c>
      <c r="AG811" s="383"/>
      <c r="AH811" s="302" t="str">
        <f t="shared" si="78"/>
        <v/>
      </c>
      <c r="AI811" s="315" t="str">
        <f t="shared" si="79"/>
        <v/>
      </c>
      <c r="AJ811" s="69" t="str">
        <f>IFERROR(IF(AND(AD810="Probabilidad",AD811="Probabilidad"),(AJ810-(+AJ810*AI811)),IF(AND(AD810="Impacto",AD811="Probabilidad"),(AJ809-(+AJ809*AI811)),IF(AD811="Impacto",AJ810,""))),"")</f>
        <v/>
      </c>
      <c r="AK811" s="69" t="str">
        <f>IFERROR(IF(AND(AD810="Impacto",AD811="Impacto"),(AK810-(+AK810*AI811)),IF(AND(AD810="Probabilidad",AD811="Impacto"),(AK809-(+AK809*AI811)),IF(AD811="Probabilidad",AK810,""))),"")</f>
        <v/>
      </c>
      <c r="AL811" s="19"/>
      <c r="AM811" s="19"/>
      <c r="AN811" s="19"/>
      <c r="AO811" s="952"/>
      <c r="AP811" s="952"/>
      <c r="AQ811" s="968"/>
      <c r="AR811" s="952"/>
      <c r="AS811" s="952"/>
      <c r="AT811" s="968"/>
      <c r="AU811" s="968"/>
      <c r="AV811" s="968"/>
      <c r="AW811" s="803"/>
      <c r="AX811" s="1248"/>
      <c r="AY811" s="1248"/>
      <c r="AZ811" s="1248"/>
      <c r="BA811" s="852"/>
      <c r="BB811" s="852"/>
      <c r="BC811" s="852"/>
      <c r="BD811" s="852"/>
      <c r="BE811" s="1020"/>
      <c r="BF811" s="1020"/>
      <c r="BG811" s="1020"/>
      <c r="BH811" s="1020"/>
      <c r="BI811" s="1020"/>
      <c r="BJ811" s="852"/>
      <c r="BK811" s="852"/>
      <c r="BL811" s="1041"/>
    </row>
    <row r="812" spans="1:64" x14ac:dyDescent="0.25">
      <c r="A812" s="1056"/>
      <c r="B812" s="1168"/>
      <c r="C812" s="1062"/>
      <c r="D812" s="946"/>
      <c r="E812" s="946"/>
      <c r="F812" s="1016"/>
      <c r="G812" s="852"/>
      <c r="H812" s="803"/>
      <c r="I812" s="1044"/>
      <c r="J812" s="983"/>
      <c r="K812" s="1002"/>
      <c r="L812" s="852"/>
      <c r="M812" s="852"/>
      <c r="N812" s="805"/>
      <c r="O812" s="971"/>
      <c r="P812" s="803"/>
      <c r="Q812" s="955"/>
      <c r="R812" s="803"/>
      <c r="S812" s="955"/>
      <c r="T812" s="803"/>
      <c r="U812" s="955"/>
      <c r="V812" s="958"/>
      <c r="W812" s="955"/>
      <c r="X812" s="955"/>
      <c r="Y812" s="968"/>
      <c r="Z812" s="68">
        <v>4</v>
      </c>
      <c r="AA812" s="385"/>
      <c r="AB812" s="383"/>
      <c r="AC812" s="385"/>
      <c r="AD812" s="384" t="str">
        <f t="shared" si="76"/>
        <v/>
      </c>
      <c r="AE812" s="383"/>
      <c r="AF812" s="302" t="str">
        <f t="shared" si="77"/>
        <v/>
      </c>
      <c r="AG812" s="383"/>
      <c r="AH812" s="302" t="str">
        <f t="shared" si="78"/>
        <v/>
      </c>
      <c r="AI812" s="315" t="str">
        <f t="shared" si="79"/>
        <v/>
      </c>
      <c r="AJ812" s="69" t="str">
        <f>IFERROR(IF(AND(AD811="Probabilidad",AD812="Probabilidad"),(AJ811-(+AJ811*AI812)),IF(AND(AD811="Impacto",AD812="Probabilidad"),(AJ810-(+AJ810*AI812)),IF(AD812="Impacto",AJ811,""))),"")</f>
        <v/>
      </c>
      <c r="AK812" s="69" t="str">
        <f>IFERROR(IF(AND(AD811="Impacto",AD812="Impacto"),(AK811-(+AK811*AI812)),IF(AND(AD811="Probabilidad",AD812="Impacto"),(AK810-(+AK810*AI812)),IF(AD812="Probabilidad",AK811,""))),"")</f>
        <v/>
      </c>
      <c r="AL812" s="19"/>
      <c r="AM812" s="19"/>
      <c r="AN812" s="19"/>
      <c r="AO812" s="952"/>
      <c r="AP812" s="952"/>
      <c r="AQ812" s="968"/>
      <c r="AR812" s="952"/>
      <c r="AS812" s="952"/>
      <c r="AT812" s="968"/>
      <c r="AU812" s="968"/>
      <c r="AV812" s="968"/>
      <c r="AW812" s="803"/>
      <c r="AX812" s="1248"/>
      <c r="AY812" s="1248"/>
      <c r="AZ812" s="1248"/>
      <c r="BA812" s="852"/>
      <c r="BB812" s="852"/>
      <c r="BC812" s="852"/>
      <c r="BD812" s="852"/>
      <c r="BE812" s="1020"/>
      <c r="BF812" s="1020"/>
      <c r="BG812" s="1020"/>
      <c r="BH812" s="1020"/>
      <c r="BI812" s="1020"/>
      <c r="BJ812" s="852"/>
      <c r="BK812" s="852"/>
      <c r="BL812" s="1041"/>
    </row>
    <row r="813" spans="1:64" x14ac:dyDescent="0.25">
      <c r="A813" s="1056"/>
      <c r="B813" s="1168"/>
      <c r="C813" s="1062"/>
      <c r="D813" s="946"/>
      <c r="E813" s="946"/>
      <c r="F813" s="1016"/>
      <c r="G813" s="852"/>
      <c r="H813" s="803"/>
      <c r="I813" s="1044"/>
      <c r="J813" s="983"/>
      <c r="K813" s="1002"/>
      <c r="L813" s="852"/>
      <c r="M813" s="852"/>
      <c r="N813" s="805"/>
      <c r="O813" s="971"/>
      <c r="P813" s="803"/>
      <c r="Q813" s="955"/>
      <c r="R813" s="803"/>
      <c r="S813" s="955"/>
      <c r="T813" s="803"/>
      <c r="U813" s="955"/>
      <c r="V813" s="958"/>
      <c r="W813" s="955"/>
      <c r="X813" s="955"/>
      <c r="Y813" s="968"/>
      <c r="Z813" s="68">
        <v>5</v>
      </c>
      <c r="AA813" s="385"/>
      <c r="AB813" s="383"/>
      <c r="AC813" s="385"/>
      <c r="AD813" s="384" t="str">
        <f t="shared" si="76"/>
        <v/>
      </c>
      <c r="AE813" s="383"/>
      <c r="AF813" s="302" t="str">
        <f t="shared" si="77"/>
        <v/>
      </c>
      <c r="AG813" s="383"/>
      <c r="AH813" s="302" t="str">
        <f t="shared" si="78"/>
        <v/>
      </c>
      <c r="AI813" s="315" t="str">
        <f t="shared" si="79"/>
        <v/>
      </c>
      <c r="AJ813" s="69" t="str">
        <f>IFERROR(IF(AND(AD812="Probabilidad",AD813="Probabilidad"),(AJ812-(+AJ812*AI813)),IF(AND(AD812="Impacto",AD813="Probabilidad"),(AJ811-(+AJ811*AI813)),IF(AD813="Impacto",AJ812,""))),"")</f>
        <v/>
      </c>
      <c r="AK813" s="69" t="str">
        <f>IFERROR(IF(AND(AD812="Impacto",AD813="Impacto"),(AK812-(+AK812*AI813)),IF(AND(AD812="Probabilidad",AD813="Impacto"),(AK811-(+AK811*AI813)),IF(AD813="Probabilidad",AK812,""))),"")</f>
        <v/>
      </c>
      <c r="AL813" s="19"/>
      <c r="AM813" s="19"/>
      <c r="AN813" s="19"/>
      <c r="AO813" s="952"/>
      <c r="AP813" s="952"/>
      <c r="AQ813" s="968"/>
      <c r="AR813" s="952"/>
      <c r="AS813" s="952"/>
      <c r="AT813" s="968"/>
      <c r="AU813" s="968"/>
      <c r="AV813" s="968"/>
      <c r="AW813" s="803"/>
      <c r="AX813" s="1248"/>
      <c r="AY813" s="1248"/>
      <c r="AZ813" s="1248"/>
      <c r="BA813" s="852"/>
      <c r="BB813" s="852"/>
      <c r="BC813" s="852"/>
      <c r="BD813" s="852"/>
      <c r="BE813" s="1020"/>
      <c r="BF813" s="1020"/>
      <c r="BG813" s="1020"/>
      <c r="BH813" s="1020"/>
      <c r="BI813" s="1020"/>
      <c r="BJ813" s="852"/>
      <c r="BK813" s="852"/>
      <c r="BL813" s="1041"/>
    </row>
    <row r="814" spans="1:64" ht="15.75" thickBot="1" x14ac:dyDescent="0.3">
      <c r="A814" s="1056"/>
      <c r="B814" s="1168"/>
      <c r="C814" s="1062"/>
      <c r="D814" s="947"/>
      <c r="E814" s="947"/>
      <c r="F814" s="1017"/>
      <c r="G814" s="960"/>
      <c r="H814" s="847"/>
      <c r="I814" s="1045"/>
      <c r="J814" s="984"/>
      <c r="K814" s="1003"/>
      <c r="L814" s="960"/>
      <c r="M814" s="960"/>
      <c r="N814" s="806"/>
      <c r="O814" s="972"/>
      <c r="P814" s="847"/>
      <c r="Q814" s="956"/>
      <c r="R814" s="847"/>
      <c r="S814" s="956"/>
      <c r="T814" s="847"/>
      <c r="U814" s="956"/>
      <c r="V814" s="959"/>
      <c r="W814" s="956"/>
      <c r="X814" s="956"/>
      <c r="Y814" s="969"/>
      <c r="Z814" s="60">
        <v>6</v>
      </c>
      <c r="AA814" s="387"/>
      <c r="AB814" s="388"/>
      <c r="AC814" s="387"/>
      <c r="AD814" s="391" t="str">
        <f t="shared" si="76"/>
        <v/>
      </c>
      <c r="AE814" s="388"/>
      <c r="AF814" s="303" t="str">
        <f t="shared" si="77"/>
        <v/>
      </c>
      <c r="AG814" s="388"/>
      <c r="AH814" s="303" t="str">
        <f t="shared" si="78"/>
        <v/>
      </c>
      <c r="AI814" s="61" t="str">
        <f t="shared" si="79"/>
        <v/>
      </c>
      <c r="AJ814" s="63" t="str">
        <f>IFERROR(IF(AND(AD813="Probabilidad",AD814="Probabilidad"),(AJ813-(+AJ813*AI814)),IF(AND(AD813="Impacto",AD814="Probabilidad"),(AJ812-(+AJ812*AI814)),IF(AD814="Impacto",AJ813,""))),"")</f>
        <v/>
      </c>
      <c r="AK814" s="63" t="str">
        <f>IFERROR(IF(AND(AD813="Impacto",AD814="Impacto"),(AK813-(+AK813*AI814)),IF(AND(AD813="Probabilidad",AD814="Impacto"),(AK812-(+AK812*AI814)),IF(AD814="Probabilidad",AK813,""))),"")</f>
        <v/>
      </c>
      <c r="AL814" s="20"/>
      <c r="AM814" s="20"/>
      <c r="AN814" s="20"/>
      <c r="AO814" s="953"/>
      <c r="AP814" s="953"/>
      <c r="AQ814" s="969"/>
      <c r="AR814" s="953"/>
      <c r="AS814" s="953"/>
      <c r="AT814" s="969"/>
      <c r="AU814" s="969"/>
      <c r="AV814" s="969"/>
      <c r="AW814" s="847"/>
      <c r="AX814" s="1249"/>
      <c r="AY814" s="1249"/>
      <c r="AZ814" s="1249"/>
      <c r="BA814" s="960"/>
      <c r="BB814" s="960"/>
      <c r="BC814" s="960"/>
      <c r="BD814" s="960"/>
      <c r="BE814" s="1021"/>
      <c r="BF814" s="1021"/>
      <c r="BG814" s="1021"/>
      <c r="BH814" s="1021"/>
      <c r="BI814" s="1021"/>
      <c r="BJ814" s="960"/>
      <c r="BK814" s="960"/>
      <c r="BL814" s="1042"/>
    </row>
    <row r="815" spans="1:64" ht="77.25" customHeight="1" thickBot="1" x14ac:dyDescent="0.3">
      <c r="A815" s="1056"/>
      <c r="B815" s="1168"/>
      <c r="C815" s="1062"/>
      <c r="D815" s="945" t="s">
        <v>840</v>
      </c>
      <c r="E815" s="945" t="s">
        <v>134</v>
      </c>
      <c r="F815" s="1015">
        <v>11</v>
      </c>
      <c r="G815" s="851" t="s">
        <v>1439</v>
      </c>
      <c r="H815" s="802" t="s">
        <v>98</v>
      </c>
      <c r="I815" s="1043" t="s">
        <v>1459</v>
      </c>
      <c r="J815" s="982" t="s">
        <v>16</v>
      </c>
      <c r="K815" s="1001" t="str">
        <f>CONCATENATE(" *",[33]Árbol_G!C931," *",[33]Árbol_G!E931," *",[33]Árbol_G!G931)</f>
        <v xml:space="preserve"> * * *</v>
      </c>
      <c r="L815" s="851" t="s">
        <v>1440</v>
      </c>
      <c r="M815" s="851" t="s">
        <v>1408</v>
      </c>
      <c r="N815" s="804"/>
      <c r="O815" s="970"/>
      <c r="P815" s="802" t="s">
        <v>72</v>
      </c>
      <c r="Q815" s="954">
        <f>IF(P815="Muy Alta",100%,IF(P815="Alta",80%,IF(P815="Media",60%,IF(P815="Baja",40%,IF(P815="Muy Baja",20%,"")))))</f>
        <v>0.8</v>
      </c>
      <c r="R815" s="802" t="s">
        <v>74</v>
      </c>
      <c r="S815" s="954">
        <f>IF(R815="Catastrófico",100%,IF(R815="Mayor",80%,IF(R815="Moderado",60%,IF(R815="Menor",40%,IF(R815="Leve",20%,"")))))</f>
        <v>0.2</v>
      </c>
      <c r="T815" s="802" t="s">
        <v>11</v>
      </c>
      <c r="U815" s="954">
        <f>IF(T815="Catastrófico",100%,IF(T815="Mayor",80%,IF(T815="Moderado",60%,IF(T815="Menor",40%,IF(T815="Leve",20%,"")))))</f>
        <v>0.8</v>
      </c>
      <c r="V815" s="957" t="str">
        <f>IF(W815=100%,"Catastrófico",IF(W815=80%,"Mayor",IF(W815=60%,"Moderado",IF(W815=40%,"Menor",IF(W815=20%,"Leve","")))))</f>
        <v>Mayor</v>
      </c>
      <c r="W815" s="954">
        <f>IF(AND(S815="",U815=""),"",MAX(S815,U815))</f>
        <v>0.8</v>
      </c>
      <c r="X815" s="954" t="str">
        <f>CONCATENATE(P815,V815)</f>
        <v>AltaMayor</v>
      </c>
      <c r="Y815" s="967" t="str">
        <f>IF(X815="Muy AltaLeve","Alto",IF(X815="Muy AltaMenor","Alto",IF(X815="Muy AltaModerado","Alto",IF(X815="Muy AltaMayor","Alto",IF(X815="Muy AltaCatastrófico","Extremo",IF(X815="AltaLeve","Moderado",IF(X815="AltaMenor","Moderado",IF(X815="AltaModerado","Alto",IF(X815="AltaMayor","Alto",IF(X815="AltaCatastrófico","Extremo",IF(X815="MediaLeve","Moderado",IF(X815="MediaMenor","Moderado",IF(X815="MediaModerado","Moderado",IF(X815="MediaMayor","Alto",IF(X815="MediaCatastrófico","Extremo",IF(X815="BajaLeve","Bajo",IF(X815="BajaMenor","Moderado",IF(X815="BajaModerado","Moderado",IF(X815="BajaMayor","Alto",IF(X815="BajaCatastrófico","Extremo",IF(X815="Muy BajaLeve","Bajo",IF(X815="Muy BajaMenor","Bajo",IF(X815="Muy BajaModerado","Moderado",IF(X815="Muy BajaMayor","Alto",IF(X815="Muy BajaCatastrófico","Extremo","")))))))))))))))))))))))))</f>
        <v>Alto</v>
      </c>
      <c r="Z815" s="58">
        <v>1</v>
      </c>
      <c r="AA815" s="76" t="s">
        <v>1787</v>
      </c>
      <c r="AB815" s="381" t="s">
        <v>170</v>
      </c>
      <c r="AC815" s="91" t="s">
        <v>906</v>
      </c>
      <c r="AD815" s="382" t="str">
        <f t="shared" si="76"/>
        <v>Probabilidad</v>
      </c>
      <c r="AE815" s="381" t="s">
        <v>75</v>
      </c>
      <c r="AF815" s="301">
        <f t="shared" si="77"/>
        <v>0.15</v>
      </c>
      <c r="AG815" s="381" t="s">
        <v>77</v>
      </c>
      <c r="AH815" s="301">
        <f t="shared" si="78"/>
        <v>0.15</v>
      </c>
      <c r="AI815" s="300">
        <f t="shared" si="79"/>
        <v>0.3</v>
      </c>
      <c r="AJ815" s="59">
        <f>IFERROR(IF(AD815="Probabilidad",(Q815-(+Q815*AI815)),IF(AD815="Impacto",Q815,"")),"")</f>
        <v>0.56000000000000005</v>
      </c>
      <c r="AK815" s="59">
        <f>IFERROR(IF(AD815="Impacto",(W815-(+W815*AI815)),IF(AD815="Probabilidad",W815,"")),"")</f>
        <v>0.8</v>
      </c>
      <c r="AL815" s="10" t="s">
        <v>66</v>
      </c>
      <c r="AM815" s="10" t="s">
        <v>79</v>
      </c>
      <c r="AN815" s="10" t="s">
        <v>80</v>
      </c>
      <c r="AO815" s="951">
        <f>Q815</f>
        <v>0.8</v>
      </c>
      <c r="AP815" s="951">
        <f>IF(AJ815="","",MIN(AJ815:AJ820))</f>
        <v>0.33600000000000002</v>
      </c>
      <c r="AQ815" s="967" t="str">
        <f>IFERROR(IF(AP815="","",IF(AP815&lt;=0.2,"Muy Baja",IF(AP815&lt;=0.4,"Baja",IF(AP815&lt;=0.6,"Media",IF(AP815&lt;=0.8,"Alta","Muy Alta"))))),"")</f>
        <v>Baja</v>
      </c>
      <c r="AR815" s="951">
        <f>W815</f>
        <v>0.8</v>
      </c>
      <c r="AS815" s="951">
        <f>IF(AK815="","",MIN(AK815:AK820))</f>
        <v>0.8</v>
      </c>
      <c r="AT815" s="967" t="str">
        <f>IFERROR(IF(AS815="","",IF(AS815&lt;=0.2,"Leve",IF(AS815&lt;=0.4,"Menor",IF(AS815&lt;=0.6,"Moderado",IF(AS815&lt;=0.8,"Mayor","Catastrófico"))))),"")</f>
        <v>Mayor</v>
      </c>
      <c r="AU815" s="967" t="str">
        <f>Y815</f>
        <v>Alto</v>
      </c>
      <c r="AV815" s="967" t="str">
        <f>IFERROR(IF(OR(AND(AQ815="Muy Baja",AT815="Leve"),AND(AQ815="Muy Baja",AT815="Menor"),AND(AQ815="Baja",AT815="Leve")),"Bajo",IF(OR(AND(AQ815="Muy baja",AT815="Moderado"),AND(AQ815="Baja",AT815="Menor"),AND(AQ815="Baja",AT815="Moderado"),AND(AQ815="Media",AT815="Leve"),AND(AQ815="Media",AT815="Menor"),AND(AQ815="Media",AT815="Moderado"),AND(AQ815="Alta",AT815="Leve"),AND(AQ815="Alta",AT815="Menor")),"Moderado",IF(OR(AND(AQ815="Muy Baja",AT815="Mayor"),AND(AQ815="Baja",AT815="Mayor"),AND(AQ815="Media",AT815="Mayor"),AND(AQ815="Alta",AT815="Moderado"),AND(AQ815="Alta",AT815="Mayor"),AND(AQ815="Muy Alta",AT815="Leve"),AND(AQ815="Muy Alta",AT815="Menor"),AND(AQ815="Muy Alta",AT815="Moderado"),AND(AQ815="Muy Alta",AT815="Mayor")),"Alto",IF(OR(AND(AQ815="Muy Baja",AT815="Catastrófico"),AND(AQ815="Baja",AT815="Catastrófico"),AND(AQ815="Media",AT815="Catastrófico"),AND(AQ815="Alta",AT815="Catastrófico"),AND(AQ815="Muy Alta",AT815="Catastrófico")),"Extremo","")))),"")</f>
        <v>Alto</v>
      </c>
      <c r="AW815" s="802" t="s">
        <v>167</v>
      </c>
      <c r="AX815" s="1064" t="s">
        <v>1788</v>
      </c>
      <c r="AY815" s="1064" t="s">
        <v>1789</v>
      </c>
      <c r="AZ815" s="804" t="s">
        <v>1441</v>
      </c>
      <c r="BA815" s="851" t="s">
        <v>1410</v>
      </c>
      <c r="BB815" s="1037">
        <v>45291</v>
      </c>
      <c r="BC815" s="855"/>
      <c r="BD815" s="855"/>
      <c r="BE815" s="1039"/>
      <c r="BF815" s="1039"/>
      <c r="BG815" s="1039"/>
      <c r="BH815" s="1039"/>
      <c r="BI815" s="1039"/>
      <c r="BJ815" s="855"/>
      <c r="BK815" s="855"/>
      <c r="BL815" s="1040"/>
    </row>
    <row r="816" spans="1:64" ht="116.25" customHeight="1" x14ac:dyDescent="0.25">
      <c r="A816" s="1056"/>
      <c r="B816" s="1168"/>
      <c r="C816" s="1062"/>
      <c r="D816" s="946"/>
      <c r="E816" s="946"/>
      <c r="F816" s="1016"/>
      <c r="G816" s="852"/>
      <c r="H816" s="803"/>
      <c r="I816" s="1044"/>
      <c r="J816" s="983"/>
      <c r="K816" s="1002"/>
      <c r="L816" s="852"/>
      <c r="M816" s="852"/>
      <c r="N816" s="805"/>
      <c r="O816" s="971"/>
      <c r="P816" s="803"/>
      <c r="Q816" s="955"/>
      <c r="R816" s="803"/>
      <c r="S816" s="955"/>
      <c r="T816" s="803"/>
      <c r="U816" s="955"/>
      <c r="V816" s="958"/>
      <c r="W816" s="955"/>
      <c r="X816" s="955"/>
      <c r="Y816" s="968"/>
      <c r="Z816" s="68">
        <v>2</v>
      </c>
      <c r="AA816" s="441" t="s">
        <v>1790</v>
      </c>
      <c r="AB816" s="381" t="s">
        <v>165</v>
      </c>
      <c r="AC816" s="441" t="s">
        <v>869</v>
      </c>
      <c r="AD816" s="384" t="str">
        <f t="shared" si="76"/>
        <v>Probabilidad</v>
      </c>
      <c r="AE816" s="383" t="s">
        <v>64</v>
      </c>
      <c r="AF816" s="302">
        <f t="shared" si="77"/>
        <v>0.25</v>
      </c>
      <c r="AG816" s="383" t="s">
        <v>77</v>
      </c>
      <c r="AH816" s="302">
        <f t="shared" si="78"/>
        <v>0.15</v>
      </c>
      <c r="AI816" s="315">
        <f t="shared" si="79"/>
        <v>0.4</v>
      </c>
      <c r="AJ816" s="69">
        <f>IFERROR(IF(AND(AD815="Probabilidad",AD816="Probabilidad"),(AJ815-(+AJ815*AI816)),IF(AD816="Probabilidad",(Q815-(+Q815*AI816)),IF(AD816="Impacto",AJ815,""))),"")</f>
        <v>0.33600000000000002</v>
      </c>
      <c r="AK816" s="69">
        <f>IFERROR(IF(AND(AD815="Impacto",AD816="Impacto"),(AK815-(+AK815*AI816)),IF(AD816="Impacto",(W815-(W815*AI816)),IF(AD816="Probabilidad",AK815,""))),"")</f>
        <v>0.8</v>
      </c>
      <c r="AL816" s="19" t="s">
        <v>66</v>
      </c>
      <c r="AM816" s="19" t="s">
        <v>67</v>
      </c>
      <c r="AN816" s="19" t="s">
        <v>80</v>
      </c>
      <c r="AO816" s="952"/>
      <c r="AP816" s="952"/>
      <c r="AQ816" s="968"/>
      <c r="AR816" s="952"/>
      <c r="AS816" s="952"/>
      <c r="AT816" s="968"/>
      <c r="AU816" s="968"/>
      <c r="AV816" s="968"/>
      <c r="AW816" s="803"/>
      <c r="AX816" s="1065"/>
      <c r="AY816" s="1065"/>
      <c r="AZ816" s="805"/>
      <c r="BA816" s="852"/>
      <c r="BB816" s="852"/>
      <c r="BC816" s="852"/>
      <c r="BD816" s="852"/>
      <c r="BE816" s="1020"/>
      <c r="BF816" s="1020"/>
      <c r="BG816" s="1020"/>
      <c r="BH816" s="1020"/>
      <c r="BI816" s="1020"/>
      <c r="BJ816" s="852"/>
      <c r="BK816" s="852"/>
      <c r="BL816" s="1041"/>
    </row>
    <row r="817" spans="1:64" ht="70.5" x14ac:dyDescent="0.25">
      <c r="A817" s="1056"/>
      <c r="B817" s="1168"/>
      <c r="C817" s="1062"/>
      <c r="D817" s="946"/>
      <c r="E817" s="946"/>
      <c r="F817" s="1016"/>
      <c r="G817" s="852"/>
      <c r="H817" s="803"/>
      <c r="I817" s="1044"/>
      <c r="J817" s="983"/>
      <c r="K817" s="1002"/>
      <c r="L817" s="852"/>
      <c r="M817" s="852"/>
      <c r="N817" s="805"/>
      <c r="O817" s="971"/>
      <c r="P817" s="803"/>
      <c r="Q817" s="955"/>
      <c r="R817" s="803"/>
      <c r="S817" s="955"/>
      <c r="T817" s="803"/>
      <c r="U817" s="955"/>
      <c r="V817" s="958"/>
      <c r="W817" s="955"/>
      <c r="X817" s="955"/>
      <c r="Y817" s="968"/>
      <c r="Z817" s="68">
        <v>3</v>
      </c>
      <c r="AA817" s="92"/>
      <c r="AB817" s="383"/>
      <c r="AC817" s="441"/>
      <c r="AD817" s="384" t="str">
        <f t="shared" si="76"/>
        <v/>
      </c>
      <c r="AE817" s="383"/>
      <c r="AF817" s="302" t="str">
        <f t="shared" si="77"/>
        <v/>
      </c>
      <c r="AG817" s="383"/>
      <c r="AH817" s="302" t="str">
        <f t="shared" si="78"/>
        <v/>
      </c>
      <c r="AI817" s="315" t="str">
        <f t="shared" si="79"/>
        <v/>
      </c>
      <c r="AJ817" s="69" t="str">
        <f>IFERROR(IF(AND(AD816="Probabilidad",AD817="Probabilidad"),(AJ816-(+AJ816*AI817)),IF(AND(AD816="Impacto",AD817="Probabilidad"),(AJ815-(+AJ815*AI817)),IF(AD817="Impacto",AJ816,""))),"")</f>
        <v/>
      </c>
      <c r="AK817" s="69" t="str">
        <f>IFERROR(IF(AND(AD816="Impacto",AD817="Impacto"),(AK816-(+AK816*AI817)),IF(AND(AD816="Probabilidad",AD817="Impacto"),(AK815-(+AK815*AI817)),IF(AD817="Probabilidad",AK816,""))),"")</f>
        <v/>
      </c>
      <c r="AL817" s="19" t="s">
        <v>66</v>
      </c>
      <c r="AM817" s="19" t="s">
        <v>79</v>
      </c>
      <c r="AN817" s="19" t="s">
        <v>80</v>
      </c>
      <c r="AO817" s="952"/>
      <c r="AP817" s="952"/>
      <c r="AQ817" s="968"/>
      <c r="AR817" s="952"/>
      <c r="AS817" s="952"/>
      <c r="AT817" s="968"/>
      <c r="AU817" s="968"/>
      <c r="AV817" s="968"/>
      <c r="AW817" s="803"/>
      <c r="AX817" s="1065"/>
      <c r="AY817" s="1065"/>
      <c r="AZ817" s="805"/>
      <c r="BA817" s="852"/>
      <c r="BB817" s="852"/>
      <c r="BC817" s="852"/>
      <c r="BD817" s="852"/>
      <c r="BE817" s="1020"/>
      <c r="BF817" s="1020"/>
      <c r="BG817" s="1020"/>
      <c r="BH817" s="1020"/>
      <c r="BI817" s="1020"/>
      <c r="BJ817" s="852"/>
      <c r="BK817" s="852"/>
      <c r="BL817" s="1041"/>
    </row>
    <row r="818" spans="1:64" x14ac:dyDescent="0.25">
      <c r="A818" s="1056"/>
      <c r="B818" s="1168"/>
      <c r="C818" s="1062"/>
      <c r="D818" s="946"/>
      <c r="E818" s="946"/>
      <c r="F818" s="1016"/>
      <c r="G818" s="852"/>
      <c r="H818" s="803"/>
      <c r="I818" s="1044"/>
      <c r="J818" s="983"/>
      <c r="K818" s="1002"/>
      <c r="L818" s="852"/>
      <c r="M818" s="852"/>
      <c r="N818" s="805"/>
      <c r="O818" s="971"/>
      <c r="P818" s="803"/>
      <c r="Q818" s="955"/>
      <c r="R818" s="803"/>
      <c r="S818" s="955"/>
      <c r="T818" s="803"/>
      <c r="U818" s="955"/>
      <c r="V818" s="958"/>
      <c r="W818" s="955"/>
      <c r="X818" s="955"/>
      <c r="Y818" s="968"/>
      <c r="Z818" s="68">
        <v>4</v>
      </c>
      <c r="AA818" s="385"/>
      <c r="AB818" s="383"/>
      <c r="AC818" s="385"/>
      <c r="AD818" s="384" t="str">
        <f t="shared" si="76"/>
        <v/>
      </c>
      <c r="AE818" s="383"/>
      <c r="AF818" s="302" t="str">
        <f t="shared" si="77"/>
        <v/>
      </c>
      <c r="AG818" s="383"/>
      <c r="AH818" s="302" t="str">
        <f t="shared" si="78"/>
        <v/>
      </c>
      <c r="AI818" s="315" t="str">
        <f t="shared" si="79"/>
        <v/>
      </c>
      <c r="AJ818" s="69" t="str">
        <f>IFERROR(IF(AND(AD817="Probabilidad",AD818="Probabilidad"),(AJ817-(+AJ817*AI818)),IF(AND(AD817="Impacto",AD818="Probabilidad"),(AJ816-(+AJ816*AI818)),IF(AD818="Impacto",AJ817,""))),"")</f>
        <v/>
      </c>
      <c r="AK818" s="69" t="str">
        <f>IFERROR(IF(AND(AD817="Impacto",AD818="Impacto"),(AK817-(+AK817*AI818)),IF(AND(AD817="Probabilidad",AD818="Impacto"),(AK816-(+AK816*AI818)),IF(AD818="Probabilidad",AK817,""))),"")</f>
        <v/>
      </c>
      <c r="AL818" s="19"/>
      <c r="AM818" s="19"/>
      <c r="AN818" s="19"/>
      <c r="AO818" s="952"/>
      <c r="AP818" s="952"/>
      <c r="AQ818" s="968"/>
      <c r="AR818" s="952"/>
      <c r="AS818" s="952"/>
      <c r="AT818" s="968"/>
      <c r="AU818" s="968"/>
      <c r="AV818" s="968"/>
      <c r="AW818" s="803"/>
      <c r="AX818" s="1065"/>
      <c r="AY818" s="1065"/>
      <c r="AZ818" s="805"/>
      <c r="BA818" s="852"/>
      <c r="BB818" s="852"/>
      <c r="BC818" s="852"/>
      <c r="BD818" s="852"/>
      <c r="BE818" s="1020"/>
      <c r="BF818" s="1020"/>
      <c r="BG818" s="1020"/>
      <c r="BH818" s="1020"/>
      <c r="BI818" s="1020"/>
      <c r="BJ818" s="852"/>
      <c r="BK818" s="852"/>
      <c r="BL818" s="1041"/>
    </row>
    <row r="819" spans="1:64" x14ac:dyDescent="0.25">
      <c r="A819" s="1056"/>
      <c r="B819" s="1168"/>
      <c r="C819" s="1062"/>
      <c r="D819" s="946"/>
      <c r="E819" s="946"/>
      <c r="F819" s="1016"/>
      <c r="G819" s="852"/>
      <c r="H819" s="803"/>
      <c r="I819" s="1044"/>
      <c r="J819" s="983"/>
      <c r="K819" s="1002"/>
      <c r="L819" s="852"/>
      <c r="M819" s="852"/>
      <c r="N819" s="805"/>
      <c r="O819" s="971"/>
      <c r="P819" s="803"/>
      <c r="Q819" s="955"/>
      <c r="R819" s="803"/>
      <c r="S819" s="955"/>
      <c r="T819" s="803"/>
      <c r="U819" s="955"/>
      <c r="V819" s="958"/>
      <c r="W819" s="955"/>
      <c r="X819" s="955"/>
      <c r="Y819" s="968"/>
      <c r="Z819" s="68">
        <v>5</v>
      </c>
      <c r="AA819" s="385"/>
      <c r="AB819" s="383"/>
      <c r="AC819" s="385"/>
      <c r="AD819" s="384" t="str">
        <f t="shared" si="76"/>
        <v/>
      </c>
      <c r="AE819" s="383"/>
      <c r="AF819" s="302" t="str">
        <f t="shared" si="77"/>
        <v/>
      </c>
      <c r="AG819" s="383"/>
      <c r="AH819" s="302" t="str">
        <f t="shared" si="78"/>
        <v/>
      </c>
      <c r="AI819" s="315" t="str">
        <f t="shared" si="79"/>
        <v/>
      </c>
      <c r="AJ819" s="69" t="str">
        <f>IFERROR(IF(AND(AD818="Probabilidad",AD819="Probabilidad"),(AJ818-(+AJ818*AI819)),IF(AND(AD818="Impacto",AD819="Probabilidad"),(AJ817-(+AJ817*AI819)),IF(AD819="Impacto",AJ818,""))),"")</f>
        <v/>
      </c>
      <c r="AK819" s="69" t="str">
        <f>IFERROR(IF(AND(AD818="Impacto",AD819="Impacto"),(AK818-(+AK818*AI819)),IF(AND(AD818="Probabilidad",AD819="Impacto"),(AK817-(+AK817*AI819)),IF(AD819="Probabilidad",AK818,""))),"")</f>
        <v/>
      </c>
      <c r="AL819" s="19"/>
      <c r="AM819" s="19"/>
      <c r="AN819" s="19"/>
      <c r="AO819" s="952"/>
      <c r="AP819" s="952"/>
      <c r="AQ819" s="968"/>
      <c r="AR819" s="952"/>
      <c r="AS819" s="952"/>
      <c r="AT819" s="968"/>
      <c r="AU819" s="968"/>
      <c r="AV819" s="968"/>
      <c r="AW819" s="803"/>
      <c r="AX819" s="1065"/>
      <c r="AY819" s="1065"/>
      <c r="AZ819" s="805"/>
      <c r="BA819" s="852"/>
      <c r="BB819" s="852"/>
      <c r="BC819" s="852"/>
      <c r="BD819" s="852"/>
      <c r="BE819" s="1020"/>
      <c r="BF819" s="1020"/>
      <c r="BG819" s="1020"/>
      <c r="BH819" s="1020"/>
      <c r="BI819" s="1020"/>
      <c r="BJ819" s="852"/>
      <c r="BK819" s="852"/>
      <c r="BL819" s="1041"/>
    </row>
    <row r="820" spans="1:64" ht="15.75" thickBot="1" x14ac:dyDescent="0.3">
      <c r="A820" s="1056"/>
      <c r="B820" s="1168"/>
      <c r="C820" s="1062"/>
      <c r="D820" s="947"/>
      <c r="E820" s="947"/>
      <c r="F820" s="1017"/>
      <c r="G820" s="960"/>
      <c r="H820" s="847"/>
      <c r="I820" s="1045"/>
      <c r="J820" s="984"/>
      <c r="K820" s="1003"/>
      <c r="L820" s="960"/>
      <c r="M820" s="960"/>
      <c r="N820" s="806"/>
      <c r="O820" s="972"/>
      <c r="P820" s="847"/>
      <c r="Q820" s="956"/>
      <c r="R820" s="847"/>
      <c r="S820" s="956"/>
      <c r="T820" s="847"/>
      <c r="U820" s="956"/>
      <c r="V820" s="959"/>
      <c r="W820" s="956"/>
      <c r="X820" s="956"/>
      <c r="Y820" s="969"/>
      <c r="Z820" s="60">
        <v>6</v>
      </c>
      <c r="AA820" s="387"/>
      <c r="AB820" s="388"/>
      <c r="AC820" s="387"/>
      <c r="AD820" s="391" t="str">
        <f t="shared" ref="AD820:AD862" si="80">IF(OR(AE820="Preventivo",AE820="Detectivo"),"Probabilidad",IF(AE820="Correctivo","Impacto",""))</f>
        <v/>
      </c>
      <c r="AE820" s="388"/>
      <c r="AF820" s="303" t="str">
        <f t="shared" ref="AF820:AF862" si="81">IF(AE820="","",IF(AE820="Preventivo",25%,IF(AE820="Detectivo",15%,IF(AE820="Correctivo",10%))))</f>
        <v/>
      </c>
      <c r="AG820" s="388"/>
      <c r="AH820" s="303" t="str">
        <f t="shared" ref="AH820:AH862" si="82">IF(AG820="Automático",25%,IF(AG820="Manual",15%,""))</f>
        <v/>
      </c>
      <c r="AI820" s="61" t="str">
        <f t="shared" ref="AI820:AI862" si="83">IF(OR(AF820="",AH820=""),"",AF820+AH820)</f>
        <v/>
      </c>
      <c r="AJ820" s="63" t="str">
        <f>IFERROR(IF(AND(AD819="Probabilidad",AD820="Probabilidad"),(AJ819-(+AJ819*AI820)),IF(AND(AD819="Impacto",AD820="Probabilidad"),(AJ818-(+AJ818*AI820)),IF(AD820="Impacto",AJ819,""))),"")</f>
        <v/>
      </c>
      <c r="AK820" s="63" t="str">
        <f>IFERROR(IF(AND(AD819="Impacto",AD820="Impacto"),(AK819-(+AK819*AI820)),IF(AND(AD819="Probabilidad",AD820="Impacto"),(AK818-(+AK818*AI820)),IF(AD820="Probabilidad",AK819,""))),"")</f>
        <v/>
      </c>
      <c r="AL820" s="20"/>
      <c r="AM820" s="20"/>
      <c r="AN820" s="20"/>
      <c r="AO820" s="953"/>
      <c r="AP820" s="953"/>
      <c r="AQ820" s="969"/>
      <c r="AR820" s="953"/>
      <c r="AS820" s="953"/>
      <c r="AT820" s="969"/>
      <c r="AU820" s="969"/>
      <c r="AV820" s="969"/>
      <c r="AW820" s="847"/>
      <c r="AX820" s="1065"/>
      <c r="AY820" s="1066"/>
      <c r="AZ820" s="806"/>
      <c r="BA820" s="960"/>
      <c r="BB820" s="960"/>
      <c r="BC820" s="960"/>
      <c r="BD820" s="960"/>
      <c r="BE820" s="1021"/>
      <c r="BF820" s="1021"/>
      <c r="BG820" s="1021"/>
      <c r="BH820" s="1021"/>
      <c r="BI820" s="1021"/>
      <c r="BJ820" s="960"/>
      <c r="BK820" s="960"/>
      <c r="BL820" s="1042"/>
    </row>
    <row r="821" spans="1:64" ht="185.25" customHeight="1" thickBot="1" x14ac:dyDescent="0.3">
      <c r="A821" s="1056"/>
      <c r="B821" s="1168"/>
      <c r="C821" s="1062"/>
      <c r="D821" s="945" t="s">
        <v>840</v>
      </c>
      <c r="E821" s="945" t="s">
        <v>134</v>
      </c>
      <c r="F821" s="1015">
        <v>12</v>
      </c>
      <c r="G821" s="851" t="s">
        <v>1439</v>
      </c>
      <c r="H821" s="802" t="s">
        <v>99</v>
      </c>
      <c r="I821" s="1043" t="s">
        <v>1460</v>
      </c>
      <c r="J821" s="982" t="s">
        <v>16</v>
      </c>
      <c r="K821" s="1001" t="str">
        <f>CONCATENATE(" *",[33]Árbol_G!C948," *",[33]Árbol_G!E948," *",[33]Árbol_G!G948)</f>
        <v xml:space="preserve"> * * *</v>
      </c>
      <c r="L821" s="851" t="s">
        <v>1411</v>
      </c>
      <c r="M821" s="851" t="s">
        <v>1412</v>
      </c>
      <c r="N821" s="804"/>
      <c r="O821" s="970"/>
      <c r="P821" s="802" t="s">
        <v>72</v>
      </c>
      <c r="Q821" s="954">
        <f>IF(P821="Muy Alta",100%,IF(P821="Alta",80%,IF(P821="Media",60%,IF(P821="Baja",40%,IF(P821="Muy Baja",20%,"")))))</f>
        <v>0.8</v>
      </c>
      <c r="R821" s="802"/>
      <c r="S821" s="954" t="str">
        <f>IF(R821="Catastrófico",100%,IF(R821="Mayor",80%,IF(R821="Moderado",60%,IF(R821="Menor",40%,IF(R821="Leve",20%,"")))))</f>
        <v/>
      </c>
      <c r="T821" s="802" t="s">
        <v>9</v>
      </c>
      <c r="U821" s="954">
        <f>IF(T821="Catastrófico",100%,IF(T821="Mayor",80%,IF(T821="Moderado",60%,IF(T821="Menor",40%,IF(T821="Leve",20%,"")))))</f>
        <v>0.4</v>
      </c>
      <c r="V821" s="957" t="str">
        <f>IF(W821=100%,"Catastrófico",IF(W821=80%,"Mayor",IF(W821=60%,"Moderado",IF(W821=40%,"Menor",IF(W821=20%,"Leve","")))))</f>
        <v>Menor</v>
      </c>
      <c r="W821" s="954">
        <f>IF(AND(S821="",U821=""),"",MAX(S821,U821))</f>
        <v>0.4</v>
      </c>
      <c r="X821" s="954" t="str">
        <f>CONCATENATE(P821,V821)</f>
        <v>AltaMenor</v>
      </c>
      <c r="Y821" s="967" t="str">
        <f>IF(X821="Muy AltaLeve","Alto",IF(X821="Muy AltaMenor","Alto",IF(X821="Muy AltaModerado","Alto",IF(X821="Muy AltaMayor","Alto",IF(X821="Muy AltaCatastrófico","Extremo",IF(X821="AltaLeve","Moderado",IF(X821="AltaMenor","Moderado",IF(X821="AltaModerado","Alto",IF(X821="AltaMayor","Alto",IF(X821="AltaCatastrófico","Extremo",IF(X821="MediaLeve","Moderado",IF(X821="MediaMenor","Moderado",IF(X821="MediaModerado","Moderado",IF(X821="MediaMayor","Alto",IF(X821="MediaCatastrófico","Extremo",IF(X821="BajaLeve","Bajo",IF(X821="BajaMenor","Moderado",IF(X821="BajaModerado","Moderado",IF(X821="BajaMayor","Alto",IF(X821="BajaCatastrófico","Extremo",IF(X821="Muy BajaLeve","Bajo",IF(X821="Muy BajaMenor","Bajo",IF(X821="Muy BajaModerado","Moderado",IF(X821="Muy BajaMayor","Alto",IF(X821="Muy BajaCatastrófico","Extremo","")))))))))))))))))))))))))</f>
        <v>Moderado</v>
      </c>
      <c r="Z821" s="58">
        <v>1</v>
      </c>
      <c r="AA821" s="385" t="s">
        <v>1791</v>
      </c>
      <c r="AB821" s="381" t="s">
        <v>170</v>
      </c>
      <c r="AC821" s="385" t="s">
        <v>901</v>
      </c>
      <c r="AD821" s="382" t="str">
        <f t="shared" si="80"/>
        <v>Impacto</v>
      </c>
      <c r="AE821" s="381" t="s">
        <v>76</v>
      </c>
      <c r="AF821" s="301">
        <f t="shared" si="81"/>
        <v>0.1</v>
      </c>
      <c r="AG821" s="381" t="s">
        <v>77</v>
      </c>
      <c r="AH821" s="301">
        <f t="shared" si="82"/>
        <v>0.15</v>
      </c>
      <c r="AI821" s="300">
        <f t="shared" si="83"/>
        <v>0.25</v>
      </c>
      <c r="AJ821" s="59">
        <f>IFERROR(IF(AD821="Probabilidad",(Q821-(+Q821*AI821)),IF(AD821="Impacto",Q821,"")),"")</f>
        <v>0.8</v>
      </c>
      <c r="AK821" s="59">
        <f>IFERROR(IF(AD821="Impacto",(W821-(+W821*AI821)),IF(AD821="Probabilidad",W821,"")),"")</f>
        <v>0.30000000000000004</v>
      </c>
      <c r="AL821" s="19" t="s">
        <v>66</v>
      </c>
      <c r="AM821" s="19" t="s">
        <v>67</v>
      </c>
      <c r="AN821" s="19" t="s">
        <v>80</v>
      </c>
      <c r="AO821" s="951">
        <f>Q821</f>
        <v>0.8</v>
      </c>
      <c r="AP821" s="951">
        <f>IF(AJ821="","",MIN(AJ821:AJ826))</f>
        <v>0.2016</v>
      </c>
      <c r="AQ821" s="967" t="str">
        <f>IFERROR(IF(AP821="","",IF(AP821&lt;=0.2,"Muy Baja",IF(AP821&lt;=0.4,"Baja",IF(AP821&lt;=0.6,"Media",IF(AP821&lt;=0.8,"Alta","Muy Alta"))))),"")</f>
        <v>Baja</v>
      </c>
      <c r="AR821" s="951">
        <f>W821</f>
        <v>0.4</v>
      </c>
      <c r="AS821" s="951">
        <f>IF(AK821="","",MIN(AK821:AK826))</f>
        <v>0.30000000000000004</v>
      </c>
      <c r="AT821" s="967" t="str">
        <f>IFERROR(IF(AS821="","",IF(AS821&lt;=0.2,"Leve",IF(AS821&lt;=0.4,"Menor",IF(AS821&lt;=0.6,"Moderado",IF(AS821&lt;=0.8,"Mayor","Catastrófico"))))),"")</f>
        <v>Menor</v>
      </c>
      <c r="AU821" s="967" t="str">
        <f>Y821</f>
        <v>Moderado</v>
      </c>
      <c r="AV821" s="967" t="str">
        <f>IFERROR(IF(OR(AND(AQ821="Muy Baja",AT821="Leve"),AND(AQ821="Muy Baja",AT821="Menor"),AND(AQ821="Baja",AT821="Leve")),"Bajo",IF(OR(AND(AQ821="Muy baja",AT821="Moderado"),AND(AQ821="Baja",AT821="Menor"),AND(AQ821="Baja",AT821="Moderado"),AND(AQ821="Media",AT821="Leve"),AND(AQ821="Media",AT821="Menor"),AND(AQ821="Media",AT821="Moderado"),AND(AQ821="Alta",AT821="Leve"),AND(AQ821="Alta",AT821="Menor")),"Moderado",IF(OR(AND(AQ821="Muy Baja",AT821="Mayor"),AND(AQ821="Baja",AT821="Mayor"),AND(AQ821="Media",AT821="Mayor"),AND(AQ821="Alta",AT821="Moderado"),AND(AQ821="Alta",AT821="Mayor"),AND(AQ821="Muy Alta",AT821="Leve"),AND(AQ821="Muy Alta",AT821="Menor"),AND(AQ821="Muy Alta",AT821="Moderado"),AND(AQ821="Muy Alta",AT821="Mayor")),"Alto",IF(OR(AND(AQ821="Muy Baja",AT821="Catastrófico"),AND(AQ821="Baja",AT821="Catastrófico"),AND(AQ821="Media",AT821="Catastrófico"),AND(AQ821="Alta",AT821="Catastrófico"),AND(AQ821="Muy Alta",AT821="Catastrófico")),"Extremo","")))),"")</f>
        <v>Moderado</v>
      </c>
      <c r="AW821" s="1120" t="s">
        <v>167</v>
      </c>
      <c r="AX821" s="1256" t="s">
        <v>1792</v>
      </c>
      <c r="AY821" s="1064" t="s">
        <v>1793</v>
      </c>
      <c r="AZ821" s="804" t="s">
        <v>1409</v>
      </c>
      <c r="BA821" s="851" t="s">
        <v>1410</v>
      </c>
      <c r="BB821" s="1037">
        <v>45291</v>
      </c>
      <c r="BC821" s="855"/>
      <c r="BD821" s="855"/>
      <c r="BE821" s="1039"/>
      <c r="BF821" s="1039"/>
      <c r="BG821" s="1039"/>
      <c r="BH821" s="1039"/>
      <c r="BI821" s="1039"/>
      <c r="BJ821" s="855"/>
      <c r="BK821" s="855"/>
      <c r="BL821" s="1040"/>
    </row>
    <row r="822" spans="1:64" ht="70.5" x14ac:dyDescent="0.25">
      <c r="A822" s="1056"/>
      <c r="B822" s="1168"/>
      <c r="C822" s="1062"/>
      <c r="D822" s="946"/>
      <c r="E822" s="946"/>
      <c r="F822" s="1016"/>
      <c r="G822" s="852"/>
      <c r="H822" s="803"/>
      <c r="I822" s="1044"/>
      <c r="J822" s="983"/>
      <c r="K822" s="1002"/>
      <c r="L822" s="852"/>
      <c r="M822" s="852"/>
      <c r="N822" s="805"/>
      <c r="O822" s="971"/>
      <c r="P822" s="803"/>
      <c r="Q822" s="955"/>
      <c r="R822" s="803"/>
      <c r="S822" s="955"/>
      <c r="T822" s="803"/>
      <c r="U822" s="955"/>
      <c r="V822" s="958"/>
      <c r="W822" s="955"/>
      <c r="X822" s="955"/>
      <c r="Y822" s="968"/>
      <c r="Z822" s="68">
        <v>2</v>
      </c>
      <c r="AA822" s="408" t="s">
        <v>1413</v>
      </c>
      <c r="AB822" s="381" t="s">
        <v>170</v>
      </c>
      <c r="AC822" s="408" t="s">
        <v>891</v>
      </c>
      <c r="AD822" s="384" t="str">
        <f t="shared" si="80"/>
        <v>Probabilidad</v>
      </c>
      <c r="AE822" s="383" t="s">
        <v>64</v>
      </c>
      <c r="AF822" s="302">
        <f t="shared" si="81"/>
        <v>0.25</v>
      </c>
      <c r="AG822" s="383" t="s">
        <v>77</v>
      </c>
      <c r="AH822" s="302">
        <f t="shared" si="82"/>
        <v>0.15</v>
      </c>
      <c r="AI822" s="315">
        <f t="shared" si="83"/>
        <v>0.4</v>
      </c>
      <c r="AJ822" s="69">
        <f>IFERROR(IF(AND(AD821="Probabilidad",AD822="Probabilidad"),(AJ821-(+AJ821*AI822)),IF(AD822="Probabilidad",(Q821-(+Q821*AI822)),IF(AD822="Impacto",AJ821,""))),"")</f>
        <v>0.48</v>
      </c>
      <c r="AK822" s="69">
        <f>IFERROR(IF(AND(AD821="Impacto",AD822="Impacto"),(AK821-(+AK821*AI822)),IF(AD822="Impacto",(W821-(W821*AI822)),IF(AD822="Probabilidad",AK821,""))),"")</f>
        <v>0.30000000000000004</v>
      </c>
      <c r="AL822" s="19" t="s">
        <v>66</v>
      </c>
      <c r="AM822" s="19" t="s">
        <v>79</v>
      </c>
      <c r="AN822" s="19" t="s">
        <v>80</v>
      </c>
      <c r="AO822" s="952"/>
      <c r="AP822" s="952"/>
      <c r="AQ822" s="968"/>
      <c r="AR822" s="952"/>
      <c r="AS822" s="952"/>
      <c r="AT822" s="968"/>
      <c r="AU822" s="968"/>
      <c r="AV822" s="968"/>
      <c r="AW822" s="1121"/>
      <c r="AX822" s="1065"/>
      <c r="AY822" s="1065"/>
      <c r="AZ822" s="1257"/>
      <c r="BA822" s="852"/>
      <c r="BB822" s="852"/>
      <c r="BC822" s="852"/>
      <c r="BD822" s="852"/>
      <c r="BE822" s="1020"/>
      <c r="BF822" s="1020"/>
      <c r="BG822" s="1020"/>
      <c r="BH822" s="1020"/>
      <c r="BI822" s="1020"/>
      <c r="BJ822" s="852"/>
      <c r="BK822" s="852"/>
      <c r="BL822" s="1041"/>
    </row>
    <row r="823" spans="1:64" ht="120" x14ac:dyDescent="0.25">
      <c r="A823" s="1056"/>
      <c r="B823" s="1168"/>
      <c r="C823" s="1062"/>
      <c r="D823" s="946"/>
      <c r="E823" s="946"/>
      <c r="F823" s="1016"/>
      <c r="G823" s="852"/>
      <c r="H823" s="803"/>
      <c r="I823" s="1044"/>
      <c r="J823" s="983"/>
      <c r="K823" s="1002"/>
      <c r="L823" s="852"/>
      <c r="M823" s="852"/>
      <c r="N823" s="805"/>
      <c r="O823" s="971"/>
      <c r="P823" s="803"/>
      <c r="Q823" s="955"/>
      <c r="R823" s="803"/>
      <c r="S823" s="955"/>
      <c r="T823" s="803"/>
      <c r="U823" s="955"/>
      <c r="V823" s="958"/>
      <c r="W823" s="955"/>
      <c r="X823" s="955"/>
      <c r="Y823" s="968"/>
      <c r="Z823" s="68">
        <v>3</v>
      </c>
      <c r="AA823" s="88" t="s">
        <v>1794</v>
      </c>
      <c r="AB823" s="383" t="s">
        <v>165</v>
      </c>
      <c r="AC823" s="385" t="s">
        <v>869</v>
      </c>
      <c r="AD823" s="384" t="str">
        <f t="shared" si="80"/>
        <v>Probabilidad</v>
      </c>
      <c r="AE823" s="383" t="s">
        <v>64</v>
      </c>
      <c r="AF823" s="302">
        <f t="shared" si="81"/>
        <v>0.25</v>
      </c>
      <c r="AG823" s="383" t="s">
        <v>77</v>
      </c>
      <c r="AH823" s="302">
        <f t="shared" si="82"/>
        <v>0.15</v>
      </c>
      <c r="AI823" s="315">
        <f t="shared" si="83"/>
        <v>0.4</v>
      </c>
      <c r="AJ823" s="69">
        <f>IFERROR(IF(AND(AD822="Probabilidad",AD823="Probabilidad"),(AJ822-(+AJ822*AI823)),IF(AND(AD822="Impacto",AD823="Probabilidad"),(AJ821-(+AJ821*AI823)),IF(AD823="Impacto",AJ822,""))),"")</f>
        <v>0.28799999999999998</v>
      </c>
      <c r="AK823" s="69">
        <f>IFERROR(IF(AND(AD822="Impacto",AD823="Impacto"),(AK822-(+AK822*AI823)),IF(AND(AD822="Probabilidad",AD823="Impacto"),(AK821-(+AK821*AI823)),IF(AD823="Probabilidad",AK822,""))),"")</f>
        <v>0.30000000000000004</v>
      </c>
      <c r="AL823" s="19" t="s">
        <v>66</v>
      </c>
      <c r="AM823" s="19" t="s">
        <v>67</v>
      </c>
      <c r="AN823" s="19" t="s">
        <v>81</v>
      </c>
      <c r="AO823" s="952"/>
      <c r="AP823" s="952"/>
      <c r="AQ823" s="968"/>
      <c r="AR823" s="952"/>
      <c r="AS823" s="952"/>
      <c r="AT823" s="968"/>
      <c r="AU823" s="968"/>
      <c r="AV823" s="968"/>
      <c r="AW823" s="1121"/>
      <c r="AX823" s="1065"/>
      <c r="AY823" s="1065"/>
      <c r="AZ823" s="1257"/>
      <c r="BA823" s="852"/>
      <c r="BB823" s="852"/>
      <c r="BC823" s="852"/>
      <c r="BD823" s="852"/>
      <c r="BE823" s="1020"/>
      <c r="BF823" s="1020"/>
      <c r="BG823" s="1020"/>
      <c r="BH823" s="1020"/>
      <c r="BI823" s="1020"/>
      <c r="BJ823" s="852"/>
      <c r="BK823" s="852"/>
      <c r="BL823" s="1041"/>
    </row>
    <row r="824" spans="1:64" ht="90" x14ac:dyDescent="0.25">
      <c r="A824" s="1056"/>
      <c r="B824" s="1168"/>
      <c r="C824" s="1062"/>
      <c r="D824" s="946"/>
      <c r="E824" s="946"/>
      <c r="F824" s="1016"/>
      <c r="G824" s="852"/>
      <c r="H824" s="803"/>
      <c r="I824" s="1044"/>
      <c r="J824" s="983"/>
      <c r="K824" s="1002"/>
      <c r="L824" s="852"/>
      <c r="M824" s="852"/>
      <c r="N824" s="805"/>
      <c r="O824" s="971"/>
      <c r="P824" s="803"/>
      <c r="Q824" s="955"/>
      <c r="R824" s="803"/>
      <c r="S824" s="955"/>
      <c r="T824" s="803"/>
      <c r="U824" s="955"/>
      <c r="V824" s="958"/>
      <c r="W824" s="955"/>
      <c r="X824" s="955"/>
      <c r="Y824" s="968"/>
      <c r="Z824" s="68">
        <v>4</v>
      </c>
      <c r="AA824" s="78" t="s">
        <v>1795</v>
      </c>
      <c r="AB824" s="383" t="s">
        <v>170</v>
      </c>
      <c r="AC824" s="76" t="s">
        <v>901</v>
      </c>
      <c r="AD824" s="384" t="str">
        <f t="shared" si="80"/>
        <v>Probabilidad</v>
      </c>
      <c r="AE824" s="383" t="s">
        <v>75</v>
      </c>
      <c r="AF824" s="302">
        <f t="shared" si="81"/>
        <v>0.15</v>
      </c>
      <c r="AG824" s="383" t="s">
        <v>77</v>
      </c>
      <c r="AH824" s="302">
        <f t="shared" si="82"/>
        <v>0.15</v>
      </c>
      <c r="AI824" s="315">
        <f t="shared" si="83"/>
        <v>0.3</v>
      </c>
      <c r="AJ824" s="69">
        <f>IFERROR(IF(AND(AD823="Probabilidad",AD824="Probabilidad"),(AJ823-(+AJ823*AI824)),IF(AND(AD823="Impacto",AD824="Probabilidad"),(AJ822-(+AJ822*AI824)),IF(AD824="Impacto",AJ823,""))),"")</f>
        <v>0.2016</v>
      </c>
      <c r="AK824" s="69">
        <f>IFERROR(IF(AND(AD823="Impacto",AD824="Impacto"),(AK823-(+AK823*AI824)),IF(AND(AD823="Probabilidad",AD824="Impacto"),(AK822-(+AK822*AI824)),IF(AD824="Probabilidad",AK823,""))),"")</f>
        <v>0.30000000000000004</v>
      </c>
      <c r="AL824" s="19" t="s">
        <v>66</v>
      </c>
      <c r="AM824" s="19" t="s">
        <v>67</v>
      </c>
      <c r="AN824" s="19" t="s">
        <v>80</v>
      </c>
      <c r="AO824" s="952"/>
      <c r="AP824" s="952"/>
      <c r="AQ824" s="968"/>
      <c r="AR824" s="952"/>
      <c r="AS824" s="952"/>
      <c r="AT824" s="968"/>
      <c r="AU824" s="968"/>
      <c r="AV824" s="968"/>
      <c r="AW824" s="1121"/>
      <c r="AX824" s="1176"/>
      <c r="AY824" s="1176"/>
      <c r="AZ824" s="805"/>
      <c r="BA824" s="852"/>
      <c r="BB824" s="852"/>
      <c r="BC824" s="852"/>
      <c r="BD824" s="852"/>
      <c r="BE824" s="1020"/>
      <c r="BF824" s="1020"/>
      <c r="BG824" s="1020"/>
      <c r="BH824" s="1020"/>
      <c r="BI824" s="1020"/>
      <c r="BJ824" s="852"/>
      <c r="BK824" s="852"/>
      <c r="BL824" s="1041"/>
    </row>
    <row r="825" spans="1:64" ht="3.75" customHeight="1" x14ac:dyDescent="0.25">
      <c r="A825" s="1056"/>
      <c r="B825" s="1168"/>
      <c r="C825" s="1062"/>
      <c r="D825" s="946"/>
      <c r="E825" s="946"/>
      <c r="F825" s="1016"/>
      <c r="G825" s="852"/>
      <c r="H825" s="803"/>
      <c r="I825" s="1044"/>
      <c r="J825" s="983"/>
      <c r="K825" s="1002"/>
      <c r="L825" s="852"/>
      <c r="M825" s="852"/>
      <c r="N825" s="805"/>
      <c r="O825" s="971"/>
      <c r="P825" s="803"/>
      <c r="Q825" s="955"/>
      <c r="R825" s="803"/>
      <c r="S825" s="955"/>
      <c r="T825" s="803"/>
      <c r="U825" s="955"/>
      <c r="V825" s="958"/>
      <c r="W825" s="955"/>
      <c r="X825" s="955"/>
      <c r="Y825" s="968"/>
      <c r="Z825" s="68">
        <v>5</v>
      </c>
      <c r="AA825" s="385"/>
      <c r="AB825" s="383"/>
      <c r="AC825" s="385"/>
      <c r="AD825" s="384" t="str">
        <f t="shared" si="80"/>
        <v/>
      </c>
      <c r="AE825" s="383"/>
      <c r="AF825" s="302" t="str">
        <f t="shared" si="81"/>
        <v/>
      </c>
      <c r="AG825" s="383"/>
      <c r="AH825" s="302" t="str">
        <f t="shared" si="82"/>
        <v/>
      </c>
      <c r="AI825" s="315" t="str">
        <f t="shared" si="83"/>
        <v/>
      </c>
      <c r="AJ825" s="69" t="str">
        <f>IFERROR(IF(AND(AD824="Probabilidad",AD825="Probabilidad"),(AJ824-(+AJ824*AI825)),IF(AND(AD824="Impacto",AD825="Probabilidad"),(AJ823-(+AJ823*AI825)),IF(AD825="Impacto",AJ824,""))),"")</f>
        <v/>
      </c>
      <c r="AK825" s="69" t="str">
        <f>IFERROR(IF(AND(AD824="Impacto",AD825="Impacto"),(AK824-(+AK824*AI825)),IF(AND(AD824="Probabilidad",AD825="Impacto"),(AK823-(+AK823*AI825)),IF(AD825="Probabilidad",AK824,""))),"")</f>
        <v/>
      </c>
      <c r="AL825" s="19"/>
      <c r="AM825" s="19"/>
      <c r="AN825" s="19"/>
      <c r="AO825" s="952"/>
      <c r="AP825" s="952"/>
      <c r="AQ825" s="968"/>
      <c r="AR825" s="952"/>
      <c r="AS825" s="952"/>
      <c r="AT825" s="968"/>
      <c r="AU825" s="968"/>
      <c r="AV825" s="968"/>
      <c r="AW825" s="803"/>
      <c r="AX825" s="442"/>
      <c r="AY825" s="442"/>
      <c r="AZ825" s="805"/>
      <c r="BA825" s="852"/>
      <c r="BB825" s="852"/>
      <c r="BC825" s="852"/>
      <c r="BD825" s="852"/>
      <c r="BE825" s="1020"/>
      <c r="BF825" s="1020"/>
      <c r="BG825" s="1020"/>
      <c r="BH825" s="1020"/>
      <c r="BI825" s="1020"/>
      <c r="BJ825" s="852"/>
      <c r="BK825" s="852"/>
      <c r="BL825" s="1041"/>
    </row>
    <row r="826" spans="1:64" ht="0.75" customHeight="1" thickBot="1" x14ac:dyDescent="0.3">
      <c r="A826" s="1056"/>
      <c r="B826" s="1168"/>
      <c r="C826" s="1062"/>
      <c r="D826" s="947"/>
      <c r="E826" s="947"/>
      <c r="F826" s="1017"/>
      <c r="G826" s="960"/>
      <c r="H826" s="847"/>
      <c r="I826" s="1045"/>
      <c r="J826" s="984"/>
      <c r="K826" s="1003"/>
      <c r="L826" s="960"/>
      <c r="M826" s="960"/>
      <c r="N826" s="806"/>
      <c r="O826" s="972"/>
      <c r="P826" s="847"/>
      <c r="Q826" s="956"/>
      <c r="R826" s="847"/>
      <c r="S826" s="956"/>
      <c r="T826" s="847"/>
      <c r="U826" s="956"/>
      <c r="V826" s="959"/>
      <c r="W826" s="956"/>
      <c r="X826" s="956"/>
      <c r="Y826" s="969"/>
      <c r="Z826" s="60">
        <v>6</v>
      </c>
      <c r="AA826" s="387"/>
      <c r="AB826" s="388"/>
      <c r="AC826" s="387"/>
      <c r="AD826" s="391" t="str">
        <f t="shared" si="80"/>
        <v/>
      </c>
      <c r="AE826" s="388"/>
      <c r="AF826" s="303" t="str">
        <f t="shared" si="81"/>
        <v/>
      </c>
      <c r="AG826" s="388"/>
      <c r="AH826" s="303" t="str">
        <f t="shared" si="82"/>
        <v/>
      </c>
      <c r="AI826" s="61" t="str">
        <f t="shared" si="83"/>
        <v/>
      </c>
      <c r="AJ826" s="63" t="str">
        <f>IFERROR(IF(AND(AD825="Probabilidad",AD826="Probabilidad"),(AJ825-(+AJ825*AI826)),IF(AND(AD825="Impacto",AD826="Probabilidad"),(AJ824-(+AJ824*AI826)),IF(AD826="Impacto",AJ825,""))),"")</f>
        <v/>
      </c>
      <c r="AK826" s="63" t="str">
        <f>IFERROR(IF(AND(AD825="Impacto",AD826="Impacto"),(AK825-(+AK825*AI826)),IF(AND(AD825="Probabilidad",AD826="Impacto"),(AK824-(+AK824*AI826)),IF(AD826="Probabilidad",AK825,""))),"")</f>
        <v/>
      </c>
      <c r="AL826" s="20"/>
      <c r="AM826" s="20"/>
      <c r="AN826" s="20"/>
      <c r="AO826" s="953"/>
      <c r="AP826" s="953"/>
      <c r="AQ826" s="969"/>
      <c r="AR826" s="953"/>
      <c r="AS826" s="953"/>
      <c r="AT826" s="969"/>
      <c r="AU826" s="969"/>
      <c r="AV826" s="969"/>
      <c r="AW826" s="847"/>
      <c r="AX826" s="442"/>
      <c r="AY826" s="442"/>
      <c r="AZ826" s="806"/>
      <c r="BA826" s="960"/>
      <c r="BB826" s="960"/>
      <c r="BC826" s="960"/>
      <c r="BD826" s="960"/>
      <c r="BE826" s="1021"/>
      <c r="BF826" s="1021"/>
      <c r="BG826" s="1021"/>
      <c r="BH826" s="1021"/>
      <c r="BI826" s="1021"/>
      <c r="BJ826" s="960"/>
      <c r="BK826" s="960"/>
      <c r="BL826" s="1042"/>
    </row>
    <row r="827" spans="1:64" ht="90" customHeight="1" x14ac:dyDescent="0.25">
      <c r="A827" s="1056"/>
      <c r="B827" s="1168"/>
      <c r="C827" s="1062"/>
      <c r="D827" s="945" t="s">
        <v>840</v>
      </c>
      <c r="E827" s="945" t="s">
        <v>134</v>
      </c>
      <c r="F827" s="1015">
        <v>13</v>
      </c>
      <c r="G827" s="851" t="s">
        <v>1442</v>
      </c>
      <c r="H827" s="802" t="s">
        <v>98</v>
      </c>
      <c r="I827" s="1043" t="s">
        <v>1461</v>
      </c>
      <c r="J827" s="982" t="s">
        <v>16</v>
      </c>
      <c r="K827" s="1001" t="str">
        <f>CONCATENATE(" *",[33]Árbol_G!C964," *",[33]Árbol_G!E964," *",[33]Árbol_G!G964)</f>
        <v xml:space="preserve"> * * *</v>
      </c>
      <c r="L827" s="1258" t="s">
        <v>1443</v>
      </c>
      <c r="M827" s="1258" t="s">
        <v>1444</v>
      </c>
      <c r="N827" s="804"/>
      <c r="O827" s="970"/>
      <c r="P827" s="802" t="s">
        <v>72</v>
      </c>
      <c r="Q827" s="954">
        <f>IF(P827="Muy Alta",100%,IF(P827="Alta",80%,IF(P827="Media",60%,IF(P827="Baja",40%,IF(P827="Muy Baja",20%,"")))))</f>
        <v>0.8</v>
      </c>
      <c r="R827" s="802"/>
      <c r="S827" s="954" t="str">
        <f>IF(R827="Catastrófico",100%,IF(R827="Mayor",80%,IF(R827="Moderado",60%,IF(R827="Menor",40%,IF(R827="Leve",20%,"")))))</f>
        <v/>
      </c>
      <c r="T827" s="802" t="s">
        <v>74</v>
      </c>
      <c r="U827" s="954">
        <f>IF(T827="Catastrófico",100%,IF(T827="Mayor",80%,IF(T827="Moderado",60%,IF(T827="Menor",40%,IF(T827="Leve",20%,"")))))</f>
        <v>0.2</v>
      </c>
      <c r="V827" s="957" t="str">
        <f>IF(W827=100%,"Catastrófico",IF(W827=80%,"Mayor",IF(W827=60%,"Moderado",IF(W827=40%,"Menor",IF(W827=20%,"Leve","")))))</f>
        <v>Leve</v>
      </c>
      <c r="W827" s="954">
        <f>IF(AND(S827="",U827=""),"",MAX(S827,U827))</f>
        <v>0.2</v>
      </c>
      <c r="X827" s="954" t="str">
        <f>CONCATENATE(P827,V827)</f>
        <v>AltaLeve</v>
      </c>
      <c r="Y827" s="967" t="str">
        <f>IF(X827="Muy AltaLeve","Alto",IF(X827="Muy AltaMenor","Alto",IF(X827="Muy AltaModerado","Alto",IF(X827="Muy AltaMayor","Alto",IF(X827="Muy AltaCatastrófico","Extremo",IF(X827="AltaLeve","Moderado",IF(X827="AltaMenor","Moderado",IF(X827="AltaModerado","Alto",IF(X827="AltaMayor","Alto",IF(X827="AltaCatastrófico","Extremo",IF(X827="MediaLeve","Moderado",IF(X827="MediaMenor","Moderado",IF(X827="MediaModerado","Moderado",IF(X827="MediaMayor","Alto",IF(X827="MediaCatastrófico","Extremo",IF(X827="BajaLeve","Bajo",IF(X827="BajaMenor","Moderado",IF(X827="BajaModerado","Moderado",IF(X827="BajaMayor","Alto",IF(X827="BajaCatastrófico","Extremo",IF(X827="Muy BajaLeve","Bajo",IF(X827="Muy BajaMenor","Bajo",IF(X827="Muy BajaModerado","Moderado",IF(X827="Muy BajaMayor","Alto",IF(X827="Muy BajaCatastrófico","Extremo","")))))))))))))))))))))))))</f>
        <v>Moderado</v>
      </c>
      <c r="Z827" s="58">
        <v>1</v>
      </c>
      <c r="AA827" s="78" t="s">
        <v>1796</v>
      </c>
      <c r="AB827" s="381" t="s">
        <v>165</v>
      </c>
      <c r="AC827" s="441" t="s">
        <v>906</v>
      </c>
      <c r="AD827" s="382" t="str">
        <f t="shared" si="80"/>
        <v>Probabilidad</v>
      </c>
      <c r="AE827" s="381" t="s">
        <v>75</v>
      </c>
      <c r="AF827" s="301">
        <f t="shared" si="81"/>
        <v>0.15</v>
      </c>
      <c r="AG827" s="381" t="s">
        <v>77</v>
      </c>
      <c r="AH827" s="301">
        <f t="shared" si="82"/>
        <v>0.15</v>
      </c>
      <c r="AI827" s="300">
        <f t="shared" si="83"/>
        <v>0.3</v>
      </c>
      <c r="AJ827" s="59">
        <f>IFERROR(IF(AD827="Probabilidad",(Q827-(+Q827*AI827)),IF(AD827="Impacto",Q827,"")),"")</f>
        <v>0.56000000000000005</v>
      </c>
      <c r="AK827" s="59">
        <f>IFERROR(IF(AD827="Impacto",(W827-(+W827*AI827)),IF(AD827="Probabilidad",W827,"")),"")</f>
        <v>0.2</v>
      </c>
      <c r="AL827" s="10" t="s">
        <v>66</v>
      </c>
      <c r="AM827" s="10" t="s">
        <v>67</v>
      </c>
      <c r="AN827" s="10" t="s">
        <v>80</v>
      </c>
      <c r="AO827" s="951">
        <f>Q827</f>
        <v>0.8</v>
      </c>
      <c r="AP827" s="951">
        <f>IF(AJ827="","",MIN(AJ827:AJ832))</f>
        <v>0.33600000000000002</v>
      </c>
      <c r="AQ827" s="967" t="str">
        <f>IFERROR(IF(AP827="","",IF(AP827&lt;=0.2,"Muy Baja",IF(AP827&lt;=0.4,"Baja",IF(AP827&lt;=0.6,"Media",IF(AP827&lt;=0.8,"Alta","Muy Alta"))))),"")</f>
        <v>Baja</v>
      </c>
      <c r="AR827" s="951">
        <f>W827</f>
        <v>0.2</v>
      </c>
      <c r="AS827" s="951">
        <f>IF(AK827="","",MIN(AK827:AK832))</f>
        <v>0.2</v>
      </c>
      <c r="AT827" s="967" t="str">
        <f>IFERROR(IF(AS827="","",IF(AS827&lt;=0.2,"Leve",IF(AS827&lt;=0.4,"Menor",IF(AS827&lt;=0.6,"Moderado",IF(AS827&lt;=0.8,"Mayor","Catastrófico"))))),"")</f>
        <v>Leve</v>
      </c>
      <c r="AU827" s="967" t="str">
        <f>Y827</f>
        <v>Moderado</v>
      </c>
      <c r="AV827" s="967" t="str">
        <f>IFERROR(IF(OR(AND(AQ827="Muy Baja",AT827="Leve"),AND(AQ827="Muy Baja",AT827="Menor"),AND(AQ827="Baja",AT827="Leve")),"Bajo",IF(OR(AND(AQ827="Muy baja",AT827="Moderado"),AND(AQ827="Baja",AT827="Menor"),AND(AQ827="Baja",AT827="Moderado"),AND(AQ827="Media",AT827="Leve"),AND(AQ827="Media",AT827="Menor"),AND(AQ827="Media",AT827="Moderado"),AND(AQ827="Alta",AT827="Leve"),AND(AQ827="Alta",AT827="Menor")),"Moderado",IF(OR(AND(AQ827="Muy Baja",AT827="Mayor"),AND(AQ827="Baja",AT827="Mayor"),AND(AQ827="Media",AT827="Mayor"),AND(AQ827="Alta",AT827="Moderado"),AND(AQ827="Alta",AT827="Mayor"),AND(AQ827="Muy Alta",AT827="Leve"),AND(AQ827="Muy Alta",AT827="Menor"),AND(AQ827="Muy Alta",AT827="Moderado"),AND(AQ827="Muy Alta",AT827="Mayor")),"Alto",IF(OR(AND(AQ827="Muy Baja",AT827="Catastrófico"),AND(AQ827="Baja",AT827="Catastrófico"),AND(AQ827="Media",AT827="Catastrófico"),AND(AQ827="Alta",AT827="Catastrófico"),AND(AQ827="Muy Alta",AT827="Catastrófico")),"Extremo","")))),"")</f>
        <v>Bajo</v>
      </c>
      <c r="AW827" s="802" t="s">
        <v>82</v>
      </c>
      <c r="AX827" s="1247"/>
      <c r="AY827" s="1247"/>
      <c r="AZ827" s="1247"/>
      <c r="BA827" s="851"/>
      <c r="BB827" s="1037"/>
      <c r="BC827" s="851"/>
      <c r="BD827" s="851"/>
      <c r="BE827" s="1019"/>
      <c r="BF827" s="1019"/>
      <c r="BG827" s="1019"/>
      <c r="BH827" s="1019"/>
      <c r="BI827" s="1019"/>
      <c r="BJ827" s="851"/>
      <c r="BK827" s="851"/>
      <c r="BL827" s="1048"/>
    </row>
    <row r="828" spans="1:64" ht="120" x14ac:dyDescent="0.25">
      <c r="A828" s="1056"/>
      <c r="B828" s="1168"/>
      <c r="C828" s="1062"/>
      <c r="D828" s="946"/>
      <c r="E828" s="946"/>
      <c r="F828" s="1016"/>
      <c r="G828" s="852"/>
      <c r="H828" s="803"/>
      <c r="I828" s="1044"/>
      <c r="J828" s="983"/>
      <c r="K828" s="1002"/>
      <c r="L828" s="1259"/>
      <c r="M828" s="1259"/>
      <c r="N828" s="805"/>
      <c r="O828" s="971"/>
      <c r="P828" s="803"/>
      <c r="Q828" s="955"/>
      <c r="R828" s="803"/>
      <c r="S828" s="955"/>
      <c r="T828" s="803"/>
      <c r="U828" s="955"/>
      <c r="V828" s="958"/>
      <c r="W828" s="955"/>
      <c r="X828" s="955"/>
      <c r="Y828" s="968"/>
      <c r="Z828" s="68">
        <v>2</v>
      </c>
      <c r="AA828" s="88" t="s">
        <v>1797</v>
      </c>
      <c r="AB828" s="383" t="s">
        <v>170</v>
      </c>
      <c r="AC828" s="441" t="s">
        <v>869</v>
      </c>
      <c r="AD828" s="384" t="str">
        <f t="shared" si="80"/>
        <v>Probabilidad</v>
      </c>
      <c r="AE828" s="383" t="s">
        <v>64</v>
      </c>
      <c r="AF828" s="302">
        <f t="shared" si="81"/>
        <v>0.25</v>
      </c>
      <c r="AG828" s="383" t="s">
        <v>77</v>
      </c>
      <c r="AH828" s="302">
        <f t="shared" si="82"/>
        <v>0.15</v>
      </c>
      <c r="AI828" s="315">
        <f t="shared" si="83"/>
        <v>0.4</v>
      </c>
      <c r="AJ828" s="69">
        <f>IFERROR(IF(AND(AD827="Probabilidad",AD828="Probabilidad"),(AJ827-(+AJ827*AI828)),IF(AD828="Probabilidad",(Q827-(+Q827*AI828)),IF(AD828="Impacto",AJ827,""))),"")</f>
        <v>0.33600000000000002</v>
      </c>
      <c r="AK828" s="69">
        <f>IFERROR(IF(AND(AD827="Impacto",AD828="Impacto"),(AK827-(+AK827*AI828)),IF(AD828="Impacto",(W827-(W827*AI828)),IF(AD828="Probabilidad",AK827,""))),"")</f>
        <v>0.2</v>
      </c>
      <c r="AL828" s="19" t="s">
        <v>66</v>
      </c>
      <c r="AM828" s="19" t="s">
        <v>67</v>
      </c>
      <c r="AN828" s="19" t="s">
        <v>80</v>
      </c>
      <c r="AO828" s="952"/>
      <c r="AP828" s="952"/>
      <c r="AQ828" s="968"/>
      <c r="AR828" s="952"/>
      <c r="AS828" s="952"/>
      <c r="AT828" s="968"/>
      <c r="AU828" s="968"/>
      <c r="AV828" s="968"/>
      <c r="AW828" s="803"/>
      <c r="AX828" s="1248"/>
      <c r="AY828" s="1248"/>
      <c r="AZ828" s="1248"/>
      <c r="BA828" s="852"/>
      <c r="BB828" s="852"/>
      <c r="BC828" s="852"/>
      <c r="BD828" s="852"/>
      <c r="BE828" s="1020"/>
      <c r="BF828" s="1020"/>
      <c r="BG828" s="1020"/>
      <c r="BH828" s="1020"/>
      <c r="BI828" s="1020"/>
      <c r="BJ828" s="852"/>
      <c r="BK828" s="852"/>
      <c r="BL828" s="1041"/>
    </row>
    <row r="829" spans="1:64" x14ac:dyDescent="0.25">
      <c r="A829" s="1056"/>
      <c r="B829" s="1168"/>
      <c r="C829" s="1062"/>
      <c r="D829" s="946"/>
      <c r="E829" s="946"/>
      <c r="F829" s="1016"/>
      <c r="G829" s="852"/>
      <c r="H829" s="803"/>
      <c r="I829" s="1044"/>
      <c r="J829" s="983"/>
      <c r="K829" s="1002"/>
      <c r="L829" s="1259"/>
      <c r="M829" s="1259"/>
      <c r="N829" s="805"/>
      <c r="O829" s="971"/>
      <c r="P829" s="803"/>
      <c r="Q829" s="955"/>
      <c r="R829" s="803"/>
      <c r="S829" s="955"/>
      <c r="T829" s="803"/>
      <c r="U829" s="955"/>
      <c r="V829" s="958"/>
      <c r="W829" s="955"/>
      <c r="X829" s="955"/>
      <c r="Y829" s="968"/>
      <c r="Z829" s="68">
        <v>3</v>
      </c>
      <c r="AA829" s="385"/>
      <c r="AB829" s="383"/>
      <c r="AC829" s="385"/>
      <c r="AD829" s="384" t="str">
        <f t="shared" si="80"/>
        <v/>
      </c>
      <c r="AE829" s="383"/>
      <c r="AF829" s="302" t="str">
        <f t="shared" si="81"/>
        <v/>
      </c>
      <c r="AG829" s="383"/>
      <c r="AH829" s="302" t="str">
        <f t="shared" si="82"/>
        <v/>
      </c>
      <c r="AI829" s="315" t="str">
        <f t="shared" si="83"/>
        <v/>
      </c>
      <c r="AJ829" s="69" t="str">
        <f>IFERROR(IF(AND(AD828="Probabilidad",AD829="Probabilidad"),(AJ828-(+AJ828*AI829)),IF(AND(AD828="Impacto",AD829="Probabilidad"),(AJ827-(+AJ827*AI829)),IF(AD829="Impacto",AJ828,""))),"")</f>
        <v/>
      </c>
      <c r="AK829" s="69" t="str">
        <f>IFERROR(IF(AND(AD828="Impacto",AD829="Impacto"),(AK828-(+AK828*AI829)),IF(AND(AD828="Probabilidad",AD829="Impacto"),(AK827-(+AK827*AI829)),IF(AD829="Probabilidad",AK828,""))),"")</f>
        <v/>
      </c>
      <c r="AL829" s="19"/>
      <c r="AM829" s="19"/>
      <c r="AN829" s="19"/>
      <c r="AO829" s="952"/>
      <c r="AP829" s="952"/>
      <c r="AQ829" s="968"/>
      <c r="AR829" s="952"/>
      <c r="AS829" s="952"/>
      <c r="AT829" s="968"/>
      <c r="AU829" s="968"/>
      <c r="AV829" s="968"/>
      <c r="AW829" s="803"/>
      <c r="AX829" s="1248"/>
      <c r="AY829" s="1248"/>
      <c r="AZ829" s="1248"/>
      <c r="BA829" s="852"/>
      <c r="BB829" s="852"/>
      <c r="BC829" s="852"/>
      <c r="BD829" s="852"/>
      <c r="BE829" s="1020"/>
      <c r="BF829" s="1020"/>
      <c r="BG829" s="1020"/>
      <c r="BH829" s="1020"/>
      <c r="BI829" s="1020"/>
      <c r="BJ829" s="852"/>
      <c r="BK829" s="852"/>
      <c r="BL829" s="1041"/>
    </row>
    <row r="830" spans="1:64" x14ac:dyDescent="0.25">
      <c r="A830" s="1056"/>
      <c r="B830" s="1168"/>
      <c r="C830" s="1062"/>
      <c r="D830" s="946"/>
      <c r="E830" s="946"/>
      <c r="F830" s="1016"/>
      <c r="G830" s="852"/>
      <c r="H830" s="803"/>
      <c r="I830" s="1044"/>
      <c r="J830" s="983"/>
      <c r="K830" s="1002"/>
      <c r="L830" s="1259"/>
      <c r="M830" s="1259"/>
      <c r="N830" s="805"/>
      <c r="O830" s="971"/>
      <c r="P830" s="803"/>
      <c r="Q830" s="955"/>
      <c r="R830" s="803"/>
      <c r="S830" s="955"/>
      <c r="T830" s="803"/>
      <c r="U830" s="955"/>
      <c r="V830" s="958"/>
      <c r="W830" s="955"/>
      <c r="X830" s="955"/>
      <c r="Y830" s="968"/>
      <c r="Z830" s="68">
        <v>4</v>
      </c>
      <c r="AA830" s="385"/>
      <c r="AB830" s="383"/>
      <c r="AC830" s="385"/>
      <c r="AD830" s="384" t="str">
        <f t="shared" si="80"/>
        <v/>
      </c>
      <c r="AE830" s="383"/>
      <c r="AF830" s="302" t="str">
        <f t="shared" si="81"/>
        <v/>
      </c>
      <c r="AG830" s="383"/>
      <c r="AH830" s="302" t="str">
        <f t="shared" si="82"/>
        <v/>
      </c>
      <c r="AI830" s="315" t="str">
        <f t="shared" si="83"/>
        <v/>
      </c>
      <c r="AJ830" s="69" t="str">
        <f>IFERROR(IF(AND(AD829="Probabilidad",AD830="Probabilidad"),(AJ829-(+AJ829*AI830)),IF(AND(AD829="Impacto",AD830="Probabilidad"),(AJ828-(+AJ828*AI830)),IF(AD830="Impacto",AJ829,""))),"")</f>
        <v/>
      </c>
      <c r="AK830" s="69" t="str">
        <f>IFERROR(IF(AND(AD829="Impacto",AD830="Impacto"),(AK829-(+AK829*AI830)),IF(AND(AD829="Probabilidad",AD830="Impacto"),(AK828-(+AK828*AI830)),IF(AD830="Probabilidad",AK829,""))),"")</f>
        <v/>
      </c>
      <c r="AL830" s="19"/>
      <c r="AM830" s="19"/>
      <c r="AN830" s="19"/>
      <c r="AO830" s="952"/>
      <c r="AP830" s="952"/>
      <c r="AQ830" s="968"/>
      <c r="AR830" s="952"/>
      <c r="AS830" s="952"/>
      <c r="AT830" s="968"/>
      <c r="AU830" s="968"/>
      <c r="AV830" s="968"/>
      <c r="AW830" s="803"/>
      <c r="AX830" s="1248"/>
      <c r="AY830" s="1248"/>
      <c r="AZ830" s="1248"/>
      <c r="BA830" s="852"/>
      <c r="BB830" s="852"/>
      <c r="BC830" s="852"/>
      <c r="BD830" s="852"/>
      <c r="BE830" s="1020"/>
      <c r="BF830" s="1020"/>
      <c r="BG830" s="1020"/>
      <c r="BH830" s="1020"/>
      <c r="BI830" s="1020"/>
      <c r="BJ830" s="852"/>
      <c r="BK830" s="852"/>
      <c r="BL830" s="1041"/>
    </row>
    <row r="831" spans="1:64" x14ac:dyDescent="0.25">
      <c r="A831" s="1056"/>
      <c r="B831" s="1168"/>
      <c r="C831" s="1062"/>
      <c r="D831" s="946"/>
      <c r="E831" s="946"/>
      <c r="F831" s="1016"/>
      <c r="G831" s="852"/>
      <c r="H831" s="803"/>
      <c r="I831" s="1044"/>
      <c r="J831" s="983"/>
      <c r="K831" s="1002"/>
      <c r="L831" s="1259"/>
      <c r="M831" s="1259"/>
      <c r="N831" s="805"/>
      <c r="O831" s="971"/>
      <c r="P831" s="803"/>
      <c r="Q831" s="955"/>
      <c r="R831" s="803"/>
      <c r="S831" s="955"/>
      <c r="T831" s="803"/>
      <c r="U831" s="955"/>
      <c r="V831" s="958"/>
      <c r="W831" s="955"/>
      <c r="X831" s="955"/>
      <c r="Y831" s="968"/>
      <c r="Z831" s="68">
        <v>5</v>
      </c>
      <c r="AA831" s="385"/>
      <c r="AB831" s="383"/>
      <c r="AC831" s="385"/>
      <c r="AD831" s="384" t="str">
        <f t="shared" si="80"/>
        <v/>
      </c>
      <c r="AE831" s="383"/>
      <c r="AF831" s="302" t="str">
        <f t="shared" si="81"/>
        <v/>
      </c>
      <c r="AG831" s="383"/>
      <c r="AH831" s="302" t="str">
        <f t="shared" si="82"/>
        <v/>
      </c>
      <c r="AI831" s="315" t="str">
        <f t="shared" si="83"/>
        <v/>
      </c>
      <c r="AJ831" s="69" t="str">
        <f>IFERROR(IF(AND(AD830="Probabilidad",AD831="Probabilidad"),(AJ830-(+AJ830*AI831)),IF(AND(AD830="Impacto",AD831="Probabilidad"),(AJ829-(+AJ829*AI831)),IF(AD831="Impacto",AJ830,""))),"")</f>
        <v/>
      </c>
      <c r="AK831" s="69" t="str">
        <f>IFERROR(IF(AND(AD830="Impacto",AD831="Impacto"),(AK830-(+AK830*AI831)),IF(AND(AD830="Probabilidad",AD831="Impacto"),(AK829-(+AK829*AI831)),IF(AD831="Probabilidad",AK830,""))),"")</f>
        <v/>
      </c>
      <c r="AL831" s="19"/>
      <c r="AM831" s="19"/>
      <c r="AN831" s="19"/>
      <c r="AO831" s="952"/>
      <c r="AP831" s="952"/>
      <c r="AQ831" s="968"/>
      <c r="AR831" s="952"/>
      <c r="AS831" s="952"/>
      <c r="AT831" s="968"/>
      <c r="AU831" s="968"/>
      <c r="AV831" s="968"/>
      <c r="AW831" s="803"/>
      <c r="AX831" s="1248"/>
      <c r="AY831" s="1248"/>
      <c r="AZ831" s="1248"/>
      <c r="BA831" s="852"/>
      <c r="BB831" s="852"/>
      <c r="BC831" s="852"/>
      <c r="BD831" s="852"/>
      <c r="BE831" s="1020"/>
      <c r="BF831" s="1020"/>
      <c r="BG831" s="1020"/>
      <c r="BH831" s="1020"/>
      <c r="BI831" s="1020"/>
      <c r="BJ831" s="852"/>
      <c r="BK831" s="852"/>
      <c r="BL831" s="1041"/>
    </row>
    <row r="832" spans="1:64" ht="15.75" thickBot="1" x14ac:dyDescent="0.3">
      <c r="A832" s="1056"/>
      <c r="B832" s="1168"/>
      <c r="C832" s="1062"/>
      <c r="D832" s="947"/>
      <c r="E832" s="947"/>
      <c r="F832" s="1017"/>
      <c r="G832" s="960"/>
      <c r="H832" s="847"/>
      <c r="I832" s="1045"/>
      <c r="J832" s="984"/>
      <c r="K832" s="1003"/>
      <c r="L832" s="1260"/>
      <c r="M832" s="1260"/>
      <c r="N832" s="806"/>
      <c r="O832" s="972"/>
      <c r="P832" s="847"/>
      <c r="Q832" s="956"/>
      <c r="R832" s="847"/>
      <c r="S832" s="956"/>
      <c r="T832" s="847"/>
      <c r="U832" s="956"/>
      <c r="V832" s="959"/>
      <c r="W832" s="956"/>
      <c r="X832" s="956"/>
      <c r="Y832" s="969"/>
      <c r="Z832" s="60">
        <v>6</v>
      </c>
      <c r="AA832" s="387"/>
      <c r="AB832" s="388"/>
      <c r="AC832" s="387"/>
      <c r="AD832" s="391" t="str">
        <f t="shared" si="80"/>
        <v/>
      </c>
      <c r="AE832" s="388"/>
      <c r="AF832" s="303" t="str">
        <f t="shared" si="81"/>
        <v/>
      </c>
      <c r="AG832" s="388"/>
      <c r="AH832" s="303" t="str">
        <f t="shared" si="82"/>
        <v/>
      </c>
      <c r="AI832" s="61" t="str">
        <f t="shared" si="83"/>
        <v/>
      </c>
      <c r="AJ832" s="63" t="str">
        <f>IFERROR(IF(AND(AD831="Probabilidad",AD832="Probabilidad"),(AJ831-(+AJ831*AI832)),IF(AND(AD831="Impacto",AD832="Probabilidad"),(AJ830-(+AJ830*AI832)),IF(AD832="Impacto",AJ831,""))),"")</f>
        <v/>
      </c>
      <c r="AK832" s="63" t="str">
        <f>IFERROR(IF(AND(AD831="Impacto",AD832="Impacto"),(AK831-(+AK831*AI832)),IF(AND(AD831="Probabilidad",AD832="Impacto"),(AK830-(+AK830*AI832)),IF(AD832="Probabilidad",AK831,""))),"")</f>
        <v/>
      </c>
      <c r="AL832" s="20"/>
      <c r="AM832" s="20"/>
      <c r="AN832" s="20"/>
      <c r="AO832" s="953"/>
      <c r="AP832" s="953"/>
      <c r="AQ832" s="969"/>
      <c r="AR832" s="953"/>
      <c r="AS832" s="953"/>
      <c r="AT832" s="969"/>
      <c r="AU832" s="969"/>
      <c r="AV832" s="969"/>
      <c r="AW832" s="847"/>
      <c r="AX832" s="1249"/>
      <c r="AY832" s="1249"/>
      <c r="AZ832" s="1249"/>
      <c r="BA832" s="960"/>
      <c r="BB832" s="960"/>
      <c r="BC832" s="960"/>
      <c r="BD832" s="960"/>
      <c r="BE832" s="1021"/>
      <c r="BF832" s="1021"/>
      <c r="BG832" s="1021"/>
      <c r="BH832" s="1021"/>
      <c r="BI832" s="1021"/>
      <c r="BJ832" s="960"/>
      <c r="BK832" s="960"/>
      <c r="BL832" s="1042"/>
    </row>
    <row r="833" spans="1:64" ht="70.5" customHeight="1" x14ac:dyDescent="0.25">
      <c r="A833" s="1056"/>
      <c r="B833" s="1168"/>
      <c r="C833" s="1062"/>
      <c r="D833" s="945" t="s">
        <v>840</v>
      </c>
      <c r="E833" s="945" t="s">
        <v>134</v>
      </c>
      <c r="F833" s="1015">
        <v>14</v>
      </c>
      <c r="G833" s="851" t="s">
        <v>1442</v>
      </c>
      <c r="H833" s="802" t="s">
        <v>99</v>
      </c>
      <c r="I833" s="1043" t="s">
        <v>1462</v>
      </c>
      <c r="J833" s="982" t="s">
        <v>16</v>
      </c>
      <c r="K833" s="1001" t="str">
        <f>CONCATENATE(" *",[33]Árbol_G!C981," *",[33]Árbol_G!E981," *",[33]Árbol_G!G981)</f>
        <v xml:space="preserve"> * * *</v>
      </c>
      <c r="L833" s="1258" t="s">
        <v>1445</v>
      </c>
      <c r="M833" s="1258" t="s">
        <v>1446</v>
      </c>
      <c r="N833" s="804"/>
      <c r="O833" s="970"/>
      <c r="P833" s="802" t="s">
        <v>72</v>
      </c>
      <c r="Q833" s="954">
        <f>IF(P833="Muy Alta",100%,IF(P833="Alta",80%,IF(P833="Media",60%,IF(P833="Baja",40%,IF(P833="Muy Baja",20%,"")))))</f>
        <v>0.8</v>
      </c>
      <c r="R833" s="802" t="s">
        <v>74</v>
      </c>
      <c r="S833" s="954">
        <f>IF(R833="Catastrófico",100%,IF(R833="Mayor",80%,IF(R833="Moderado",60%,IF(R833="Menor",40%,IF(R833="Leve",20%,"")))))</f>
        <v>0.2</v>
      </c>
      <c r="T833" s="802" t="s">
        <v>9</v>
      </c>
      <c r="U833" s="954">
        <f>IF(T833="Catastrófico",100%,IF(T833="Mayor",80%,IF(T833="Moderado",60%,IF(T833="Menor",40%,IF(T833="Leve",20%,"")))))</f>
        <v>0.4</v>
      </c>
      <c r="V833" s="957" t="str">
        <f>IF(W833=100%,"Catastrófico",IF(W833=80%,"Mayor",IF(W833=60%,"Moderado",IF(W833=40%,"Menor",IF(W833=20%,"Leve","")))))</f>
        <v>Menor</v>
      </c>
      <c r="W833" s="954">
        <f>IF(AND(S833="",U833=""),"",MAX(S833,U833))</f>
        <v>0.4</v>
      </c>
      <c r="X833" s="954" t="str">
        <f>CONCATENATE(P833,V833)</f>
        <v>AltaMenor</v>
      </c>
      <c r="Y833" s="967" t="str">
        <f>IF(X833="Muy AltaLeve","Alto",IF(X833="Muy AltaMenor","Alto",IF(X833="Muy AltaModerado","Alto",IF(X833="Muy AltaMayor","Alto",IF(X833="Muy AltaCatastrófico","Extremo",IF(X833="AltaLeve","Moderado",IF(X833="AltaMenor","Moderado",IF(X833="AltaModerado","Alto",IF(X833="AltaMayor","Alto",IF(X833="AltaCatastrófico","Extremo",IF(X833="MediaLeve","Moderado",IF(X833="MediaMenor","Moderado",IF(X833="MediaModerado","Moderado",IF(X833="MediaMayor","Alto",IF(X833="MediaCatastrófico","Extremo",IF(X833="BajaLeve","Bajo",IF(X833="BajaMenor","Moderado",IF(X833="BajaModerado","Moderado",IF(X833="BajaMayor","Alto",IF(X833="BajaCatastrófico","Extremo",IF(X833="Muy BajaLeve","Bajo",IF(X833="Muy BajaMenor","Bajo",IF(X833="Muy BajaModerado","Moderado",IF(X833="Muy BajaMayor","Alto",IF(X833="Muy BajaCatastrófico","Extremo","")))))))))))))))))))))))))</f>
        <v>Moderado</v>
      </c>
      <c r="Z833" s="58">
        <v>1</v>
      </c>
      <c r="AA833" s="93" t="s">
        <v>1447</v>
      </c>
      <c r="AB833" s="381" t="s">
        <v>165</v>
      </c>
      <c r="AC833" s="297" t="s">
        <v>1798</v>
      </c>
      <c r="AD833" s="382" t="str">
        <f t="shared" si="80"/>
        <v>Impacto</v>
      </c>
      <c r="AE833" s="381" t="s">
        <v>76</v>
      </c>
      <c r="AF833" s="301">
        <f t="shared" si="81"/>
        <v>0.1</v>
      </c>
      <c r="AG833" s="381" t="s">
        <v>77</v>
      </c>
      <c r="AH833" s="301">
        <f t="shared" si="82"/>
        <v>0.15</v>
      </c>
      <c r="AI833" s="300">
        <f t="shared" si="83"/>
        <v>0.25</v>
      </c>
      <c r="AJ833" s="59">
        <f>IFERROR(IF(AD833="Probabilidad",(Q833-(+Q833*AI833)),IF(AD833="Impacto",Q833,"")),"")</f>
        <v>0.8</v>
      </c>
      <c r="AK833" s="59">
        <f>IFERROR(IF(AD833="Impacto",(W833-(+W833*AI833)),IF(AD833="Probabilidad",W833,"")),"")</f>
        <v>0.30000000000000004</v>
      </c>
      <c r="AL833" s="10" t="s">
        <v>66</v>
      </c>
      <c r="AM833" s="10" t="s">
        <v>79</v>
      </c>
      <c r="AN833" s="10" t="s">
        <v>80</v>
      </c>
      <c r="AO833" s="951">
        <f>Q833</f>
        <v>0.8</v>
      </c>
      <c r="AP833" s="951">
        <f>IF(AJ833="","",MIN(AJ833:AJ838))</f>
        <v>0.8</v>
      </c>
      <c r="AQ833" s="967" t="str">
        <f>IFERROR(IF(AP833="","",IF(AP833&lt;=0.2,"Muy Baja",IF(AP833&lt;=0.4,"Baja",IF(AP833&lt;=0.6,"Media",IF(AP833&lt;=0.8,"Alta","Muy Alta"))))),"")</f>
        <v>Alta</v>
      </c>
      <c r="AR833" s="951">
        <f>W833</f>
        <v>0.4</v>
      </c>
      <c r="AS833" s="951">
        <f>IF(AK833="","",MIN(AK833:AK838))</f>
        <v>0.30000000000000004</v>
      </c>
      <c r="AT833" s="967" t="str">
        <f>IFERROR(IF(AS833="","",IF(AS833&lt;=0.2,"Leve",IF(AS833&lt;=0.4,"Menor",IF(AS833&lt;=0.6,"Moderado",IF(AS833&lt;=0.8,"Mayor","Catastrófico"))))),"")</f>
        <v>Menor</v>
      </c>
      <c r="AU833" s="967" t="str">
        <f>Y833</f>
        <v>Moderado</v>
      </c>
      <c r="AV833" s="967" t="str">
        <f>IFERROR(IF(OR(AND(AQ833="Muy Baja",AT833="Leve"),AND(AQ833="Muy Baja",AT833="Menor"),AND(AQ833="Baja",AT833="Leve")),"Bajo",IF(OR(AND(AQ833="Muy baja",AT833="Moderado"),AND(AQ833="Baja",AT833="Menor"),AND(AQ833="Baja",AT833="Moderado"),AND(AQ833="Media",AT833="Leve"),AND(AQ833="Media",AT833="Menor"),AND(AQ833="Media",AT833="Moderado"),AND(AQ833="Alta",AT833="Leve"),AND(AQ833="Alta",AT833="Menor")),"Moderado",IF(OR(AND(AQ833="Muy Baja",AT833="Mayor"),AND(AQ833="Baja",AT833="Mayor"),AND(AQ833="Media",AT833="Mayor"),AND(AQ833="Alta",AT833="Moderado"),AND(AQ833="Alta",AT833="Mayor"),AND(AQ833="Muy Alta",AT833="Leve"),AND(AQ833="Muy Alta",AT833="Menor"),AND(AQ833="Muy Alta",AT833="Moderado"),AND(AQ833="Muy Alta",AT833="Mayor")),"Alto",IF(OR(AND(AQ833="Muy Baja",AT833="Catastrófico"),AND(AQ833="Baja",AT833="Catastrófico"),AND(AQ833="Media",AT833="Catastrófico"),AND(AQ833="Alta",AT833="Catastrófico"),AND(AQ833="Muy Alta",AT833="Catastrófico")),"Extremo","")))),"")</f>
        <v>Moderado</v>
      </c>
      <c r="AW833" s="802" t="s">
        <v>167</v>
      </c>
      <c r="AX833" s="804" t="s">
        <v>1799</v>
      </c>
      <c r="AY833" s="1253" t="s">
        <v>1448</v>
      </c>
      <c r="AZ833" s="804" t="s">
        <v>1441</v>
      </c>
      <c r="BA833" s="851" t="s">
        <v>1410</v>
      </c>
      <c r="BB833" s="1037">
        <v>45291</v>
      </c>
      <c r="BC833" s="855"/>
      <c r="BD833" s="855"/>
      <c r="BE833" s="1039"/>
      <c r="BF833" s="1039"/>
      <c r="BG833" s="1039"/>
      <c r="BH833" s="1039"/>
      <c r="BI833" s="1039"/>
      <c r="BJ833" s="855"/>
      <c r="BK833" s="855"/>
      <c r="BL833" s="1040"/>
    </row>
    <row r="834" spans="1:64" x14ac:dyDescent="0.25">
      <c r="A834" s="1056"/>
      <c r="B834" s="1168"/>
      <c r="C834" s="1062"/>
      <c r="D834" s="946"/>
      <c r="E834" s="946"/>
      <c r="F834" s="1016"/>
      <c r="G834" s="852"/>
      <c r="H834" s="803"/>
      <c r="I834" s="1044"/>
      <c r="J834" s="983"/>
      <c r="K834" s="1002"/>
      <c r="L834" s="1259"/>
      <c r="M834" s="1259"/>
      <c r="N834" s="805"/>
      <c r="O834" s="971"/>
      <c r="P834" s="803"/>
      <c r="Q834" s="955"/>
      <c r="R834" s="803"/>
      <c r="S834" s="955"/>
      <c r="T834" s="803"/>
      <c r="U834" s="955"/>
      <c r="V834" s="958"/>
      <c r="W834" s="955"/>
      <c r="X834" s="955"/>
      <c r="Y834" s="968"/>
      <c r="Z834" s="68">
        <v>2</v>
      </c>
      <c r="AA834" s="408"/>
      <c r="AB834" s="383"/>
      <c r="AC834" s="385"/>
      <c r="AD834" s="384" t="str">
        <f t="shared" si="80"/>
        <v/>
      </c>
      <c r="AE834" s="383"/>
      <c r="AF834" s="302" t="str">
        <f t="shared" si="81"/>
        <v/>
      </c>
      <c r="AG834" s="383"/>
      <c r="AH834" s="302" t="str">
        <f t="shared" si="82"/>
        <v/>
      </c>
      <c r="AI834" s="315" t="str">
        <f t="shared" si="83"/>
        <v/>
      </c>
      <c r="AJ834" s="69" t="str">
        <f>IFERROR(IF(AND(AD833="Probabilidad",AD834="Probabilidad"),(AJ833-(+AJ833*AI834)),IF(AD834="Probabilidad",(Q833-(+Q833*AI834)),IF(AD834="Impacto",AJ833,""))),"")</f>
        <v/>
      </c>
      <c r="AK834" s="69" t="str">
        <f>IFERROR(IF(AND(AD833="Impacto",AD834="Impacto"),(AK833-(+AK833*AI834)),IF(AD834="Impacto",(W833-(W833*AI834)),IF(AD834="Probabilidad",AK833,""))),"")</f>
        <v/>
      </c>
      <c r="AL834" s="19"/>
      <c r="AM834" s="19"/>
      <c r="AN834" s="19"/>
      <c r="AO834" s="952"/>
      <c r="AP834" s="952"/>
      <c r="AQ834" s="968"/>
      <c r="AR834" s="952"/>
      <c r="AS834" s="952"/>
      <c r="AT834" s="968"/>
      <c r="AU834" s="968"/>
      <c r="AV834" s="968"/>
      <c r="AW834" s="803"/>
      <c r="AX834" s="1248"/>
      <c r="AY834" s="1254"/>
      <c r="AZ834" s="805"/>
      <c r="BA834" s="852"/>
      <c r="BB834" s="852"/>
      <c r="BC834" s="852"/>
      <c r="BD834" s="852"/>
      <c r="BE834" s="1020"/>
      <c r="BF834" s="1020"/>
      <c r="BG834" s="1020"/>
      <c r="BH834" s="1020"/>
      <c r="BI834" s="1020"/>
      <c r="BJ834" s="852"/>
      <c r="BK834" s="852"/>
      <c r="BL834" s="1041"/>
    </row>
    <row r="835" spans="1:64" ht="61.5" customHeight="1" x14ac:dyDescent="0.25">
      <c r="A835" s="1056"/>
      <c r="B835" s="1168"/>
      <c r="C835" s="1062"/>
      <c r="D835" s="946"/>
      <c r="E835" s="946"/>
      <c r="F835" s="1016"/>
      <c r="G835" s="852"/>
      <c r="H835" s="803"/>
      <c r="I835" s="1044"/>
      <c r="J835" s="983"/>
      <c r="K835" s="1002"/>
      <c r="L835" s="1259"/>
      <c r="M835" s="1259"/>
      <c r="N835" s="805"/>
      <c r="O835" s="971"/>
      <c r="P835" s="803"/>
      <c r="Q835" s="955"/>
      <c r="R835" s="803"/>
      <c r="S835" s="955"/>
      <c r="T835" s="803"/>
      <c r="U835" s="955"/>
      <c r="V835" s="958"/>
      <c r="W835" s="955"/>
      <c r="X835" s="955"/>
      <c r="Y835" s="968"/>
      <c r="Z835" s="68">
        <v>3</v>
      </c>
      <c r="AA835" s="385"/>
      <c r="AB835" s="383"/>
      <c r="AC835" s="385"/>
      <c r="AD835" s="384" t="str">
        <f t="shared" si="80"/>
        <v/>
      </c>
      <c r="AE835" s="383"/>
      <c r="AF835" s="302" t="str">
        <f t="shared" si="81"/>
        <v/>
      </c>
      <c r="AG835" s="383"/>
      <c r="AH835" s="302" t="str">
        <f t="shared" si="82"/>
        <v/>
      </c>
      <c r="AI835" s="315" t="str">
        <f t="shared" si="83"/>
        <v/>
      </c>
      <c r="AJ835" s="69" t="str">
        <f>IFERROR(IF(AND(AD834="Probabilidad",AD835="Probabilidad"),(AJ834-(+AJ834*AI835)),IF(AND(AD834="Impacto",AD835="Probabilidad"),(AJ833-(+AJ833*AI835)),IF(AD835="Impacto",AJ834,""))),"")</f>
        <v/>
      </c>
      <c r="AK835" s="69" t="str">
        <f>IFERROR(IF(AND(AD834="Impacto",AD835="Impacto"),(AK834-(+AK834*AI835)),IF(AND(AD834="Probabilidad",AD835="Impacto"),(AK833-(+AK833*AI835)),IF(AD835="Probabilidad",AK834,""))),"")</f>
        <v/>
      </c>
      <c r="AL835" s="19"/>
      <c r="AM835" s="19"/>
      <c r="AN835" s="19"/>
      <c r="AO835" s="952"/>
      <c r="AP835" s="952"/>
      <c r="AQ835" s="968"/>
      <c r="AR835" s="952"/>
      <c r="AS835" s="952"/>
      <c r="AT835" s="968"/>
      <c r="AU835" s="968"/>
      <c r="AV835" s="968"/>
      <c r="AW835" s="803"/>
      <c r="AX835" s="1248"/>
      <c r="AY835" s="1254"/>
      <c r="AZ835" s="805"/>
      <c r="BA835" s="852"/>
      <c r="BB835" s="852"/>
      <c r="BC835" s="852"/>
      <c r="BD835" s="852"/>
      <c r="BE835" s="1020"/>
      <c r="BF835" s="1020"/>
      <c r="BG835" s="1020"/>
      <c r="BH835" s="1020"/>
      <c r="BI835" s="1020"/>
      <c r="BJ835" s="852"/>
      <c r="BK835" s="852"/>
      <c r="BL835" s="1041"/>
    </row>
    <row r="836" spans="1:64" ht="61.5" customHeight="1" x14ac:dyDescent="0.25">
      <c r="A836" s="1056"/>
      <c r="B836" s="1168"/>
      <c r="C836" s="1062"/>
      <c r="D836" s="946"/>
      <c r="E836" s="946"/>
      <c r="F836" s="1016"/>
      <c r="G836" s="852"/>
      <c r="H836" s="803"/>
      <c r="I836" s="1044"/>
      <c r="J836" s="983"/>
      <c r="K836" s="1002"/>
      <c r="L836" s="1259"/>
      <c r="M836" s="1259"/>
      <c r="N836" s="805"/>
      <c r="O836" s="971"/>
      <c r="P836" s="803"/>
      <c r="Q836" s="955"/>
      <c r="R836" s="803"/>
      <c r="S836" s="955"/>
      <c r="T836" s="803"/>
      <c r="U836" s="955"/>
      <c r="V836" s="958"/>
      <c r="W836" s="955"/>
      <c r="X836" s="955"/>
      <c r="Y836" s="968"/>
      <c r="Z836" s="68">
        <v>4</v>
      </c>
      <c r="AA836" s="385"/>
      <c r="AB836" s="383"/>
      <c r="AC836" s="385"/>
      <c r="AD836" s="384" t="str">
        <f t="shared" si="80"/>
        <v/>
      </c>
      <c r="AE836" s="383"/>
      <c r="AF836" s="302" t="str">
        <f t="shared" si="81"/>
        <v/>
      </c>
      <c r="AG836" s="383"/>
      <c r="AH836" s="302" t="str">
        <f t="shared" si="82"/>
        <v/>
      </c>
      <c r="AI836" s="315" t="str">
        <f t="shared" si="83"/>
        <v/>
      </c>
      <c r="AJ836" s="69" t="str">
        <f>IFERROR(IF(AND(AD835="Probabilidad",AD836="Probabilidad"),(AJ835-(+AJ835*AI836)),IF(AND(AD835="Impacto",AD836="Probabilidad"),(AJ834-(+AJ834*AI836)),IF(AD836="Impacto",AJ835,""))),"")</f>
        <v/>
      </c>
      <c r="AK836" s="69" t="str">
        <f>IFERROR(IF(AND(AD835="Impacto",AD836="Impacto"),(AK835-(+AK835*AI836)),IF(AND(AD835="Probabilidad",AD836="Impacto"),(AK834-(+AK834*AI836)),IF(AD836="Probabilidad",AK835,""))),"")</f>
        <v/>
      </c>
      <c r="AL836" s="19"/>
      <c r="AM836" s="19"/>
      <c r="AN836" s="19"/>
      <c r="AO836" s="952"/>
      <c r="AP836" s="952"/>
      <c r="AQ836" s="968"/>
      <c r="AR836" s="952"/>
      <c r="AS836" s="952"/>
      <c r="AT836" s="968"/>
      <c r="AU836" s="968"/>
      <c r="AV836" s="968"/>
      <c r="AW836" s="803"/>
      <c r="AX836" s="1248"/>
      <c r="AY836" s="1254"/>
      <c r="AZ836" s="805"/>
      <c r="BA836" s="852"/>
      <c r="BB836" s="852"/>
      <c r="BC836" s="852"/>
      <c r="BD836" s="852"/>
      <c r="BE836" s="1020"/>
      <c r="BF836" s="1020"/>
      <c r="BG836" s="1020"/>
      <c r="BH836" s="1020"/>
      <c r="BI836" s="1020"/>
      <c r="BJ836" s="852"/>
      <c r="BK836" s="852"/>
      <c r="BL836" s="1041"/>
    </row>
    <row r="837" spans="1:64" ht="61.5" customHeight="1" x14ac:dyDescent="0.25">
      <c r="A837" s="1056"/>
      <c r="B837" s="1168"/>
      <c r="C837" s="1062"/>
      <c r="D837" s="946"/>
      <c r="E837" s="946"/>
      <c r="F837" s="1016"/>
      <c r="G837" s="852"/>
      <c r="H837" s="803"/>
      <c r="I837" s="1044"/>
      <c r="J837" s="983"/>
      <c r="K837" s="1002"/>
      <c r="L837" s="1259"/>
      <c r="M837" s="1259"/>
      <c r="N837" s="805"/>
      <c r="O837" s="971"/>
      <c r="P837" s="803"/>
      <c r="Q837" s="955"/>
      <c r="R837" s="803"/>
      <c r="S837" s="955"/>
      <c r="T837" s="803"/>
      <c r="U837" s="955"/>
      <c r="V837" s="958"/>
      <c r="W837" s="955"/>
      <c r="X837" s="955"/>
      <c r="Y837" s="968"/>
      <c r="Z837" s="68">
        <v>5</v>
      </c>
      <c r="AA837" s="385"/>
      <c r="AB837" s="383"/>
      <c r="AC837" s="385"/>
      <c r="AD837" s="384" t="str">
        <f t="shared" si="80"/>
        <v/>
      </c>
      <c r="AE837" s="383"/>
      <c r="AF837" s="302" t="str">
        <f t="shared" si="81"/>
        <v/>
      </c>
      <c r="AG837" s="383"/>
      <c r="AH837" s="302" t="str">
        <f t="shared" si="82"/>
        <v/>
      </c>
      <c r="AI837" s="315" t="str">
        <f t="shared" si="83"/>
        <v/>
      </c>
      <c r="AJ837" s="69" t="str">
        <f>IFERROR(IF(AND(AD836="Probabilidad",AD837="Probabilidad"),(AJ836-(+AJ836*AI837)),IF(AND(AD836="Impacto",AD837="Probabilidad"),(AJ835-(+AJ835*AI837)),IF(AD837="Impacto",AJ836,""))),"")</f>
        <v/>
      </c>
      <c r="AK837" s="69" t="str">
        <f>IFERROR(IF(AND(AD836="Impacto",AD837="Impacto"),(AK836-(+AK836*AI837)),IF(AND(AD836="Probabilidad",AD837="Impacto"),(AK835-(+AK835*AI837)),IF(AD837="Probabilidad",AK836,""))),"")</f>
        <v/>
      </c>
      <c r="AL837" s="19"/>
      <c r="AM837" s="19"/>
      <c r="AN837" s="19"/>
      <c r="AO837" s="952"/>
      <c r="AP837" s="952"/>
      <c r="AQ837" s="968"/>
      <c r="AR837" s="952"/>
      <c r="AS837" s="952"/>
      <c r="AT837" s="968"/>
      <c r="AU837" s="968"/>
      <c r="AV837" s="968"/>
      <c r="AW837" s="803"/>
      <c r="AX837" s="1248"/>
      <c r="AY837" s="1254"/>
      <c r="AZ837" s="805"/>
      <c r="BA837" s="852"/>
      <c r="BB837" s="852"/>
      <c r="BC837" s="852"/>
      <c r="BD837" s="852"/>
      <c r="BE837" s="1020"/>
      <c r="BF837" s="1020"/>
      <c r="BG837" s="1020"/>
      <c r="BH837" s="1020"/>
      <c r="BI837" s="1020"/>
      <c r="BJ837" s="852"/>
      <c r="BK837" s="852"/>
      <c r="BL837" s="1041"/>
    </row>
    <row r="838" spans="1:64" ht="61.5" customHeight="1" thickBot="1" x14ac:dyDescent="0.3">
      <c r="A838" s="1056"/>
      <c r="B838" s="1168"/>
      <c r="C838" s="1062"/>
      <c r="D838" s="947"/>
      <c r="E838" s="947"/>
      <c r="F838" s="1017"/>
      <c r="G838" s="960"/>
      <c r="H838" s="847"/>
      <c r="I838" s="1045"/>
      <c r="J838" s="984"/>
      <c r="K838" s="1003"/>
      <c r="L838" s="1260"/>
      <c r="M838" s="1260"/>
      <c r="N838" s="806"/>
      <c r="O838" s="972"/>
      <c r="P838" s="847"/>
      <c r="Q838" s="956"/>
      <c r="R838" s="847"/>
      <c r="S838" s="956"/>
      <c r="T838" s="847"/>
      <c r="U838" s="956"/>
      <c r="V838" s="959"/>
      <c r="W838" s="956"/>
      <c r="X838" s="956"/>
      <c r="Y838" s="969"/>
      <c r="Z838" s="60">
        <v>6</v>
      </c>
      <c r="AA838" s="387"/>
      <c r="AB838" s="388"/>
      <c r="AC838" s="387"/>
      <c r="AD838" s="391" t="str">
        <f t="shared" si="80"/>
        <v/>
      </c>
      <c r="AE838" s="388"/>
      <c r="AF838" s="303" t="str">
        <f t="shared" si="81"/>
        <v/>
      </c>
      <c r="AG838" s="388"/>
      <c r="AH838" s="303" t="str">
        <f t="shared" si="82"/>
        <v/>
      </c>
      <c r="AI838" s="61" t="str">
        <f t="shared" si="83"/>
        <v/>
      </c>
      <c r="AJ838" s="63" t="str">
        <f>IFERROR(IF(AND(AD837="Probabilidad",AD838="Probabilidad"),(AJ837-(+AJ837*AI838)),IF(AND(AD837="Impacto",AD838="Probabilidad"),(AJ836-(+AJ836*AI838)),IF(AD838="Impacto",AJ837,""))),"")</f>
        <v/>
      </c>
      <c r="AK838" s="63" t="str">
        <f>IFERROR(IF(AND(AD837="Impacto",AD838="Impacto"),(AK837-(+AK837*AI838)),IF(AND(AD837="Probabilidad",AD838="Impacto"),(AK836-(+AK836*AI838)),IF(AD838="Probabilidad",AK837,""))),"")</f>
        <v/>
      </c>
      <c r="AL838" s="20"/>
      <c r="AM838" s="20"/>
      <c r="AN838" s="20"/>
      <c r="AO838" s="953"/>
      <c r="AP838" s="953"/>
      <c r="AQ838" s="969"/>
      <c r="AR838" s="953"/>
      <c r="AS838" s="953"/>
      <c r="AT838" s="969"/>
      <c r="AU838" s="969"/>
      <c r="AV838" s="969"/>
      <c r="AW838" s="847"/>
      <c r="AX838" s="1249"/>
      <c r="AY838" s="1255"/>
      <c r="AZ838" s="806"/>
      <c r="BA838" s="960"/>
      <c r="BB838" s="960"/>
      <c r="BC838" s="960"/>
      <c r="BD838" s="960"/>
      <c r="BE838" s="1021"/>
      <c r="BF838" s="1021"/>
      <c r="BG838" s="1021"/>
      <c r="BH838" s="1021"/>
      <c r="BI838" s="1021"/>
      <c r="BJ838" s="960"/>
      <c r="BK838" s="960"/>
      <c r="BL838" s="1042"/>
    </row>
    <row r="839" spans="1:64" ht="71.25" customHeight="1" x14ac:dyDescent="0.25">
      <c r="A839" s="1056"/>
      <c r="B839" s="1168"/>
      <c r="C839" s="1062"/>
      <c r="D839" s="1012" t="s">
        <v>840</v>
      </c>
      <c r="E839" s="945" t="s">
        <v>134</v>
      </c>
      <c r="F839" s="1015">
        <v>15</v>
      </c>
      <c r="G839" s="804" t="s">
        <v>1463</v>
      </c>
      <c r="H839" s="804" t="s">
        <v>98</v>
      </c>
      <c r="I839" s="1043" t="s">
        <v>1471</v>
      </c>
      <c r="J839" s="982" t="s">
        <v>16</v>
      </c>
      <c r="K839" s="1001" t="str">
        <f>CONCATENATE(" *",[33]Árbol_G!C998," *",[33]Árbol_G!E998," *",[33]Árbol_G!G998)</f>
        <v xml:space="preserve"> * * *</v>
      </c>
      <c r="L839" s="851" t="s">
        <v>941</v>
      </c>
      <c r="M839" s="851" t="s">
        <v>942</v>
      </c>
      <c r="N839" s="804"/>
      <c r="O839" s="970"/>
      <c r="P839" s="802" t="s">
        <v>71</v>
      </c>
      <c r="Q839" s="954">
        <f>IF(P839="Muy Alta",100%,IF(P839="Alta",80%,IF(P839="Media",60%,IF(P839="Baja",40%,IF(P839="Muy Baja",20%,"")))))</f>
        <v>0.4</v>
      </c>
      <c r="R839" s="802"/>
      <c r="S839" s="954" t="str">
        <f>IF(R839="Catastrófico",100%,IF(R839="Mayor",80%,IF(R839="Moderado",60%,IF(R839="Menor",40%,IF(R839="Leve",20%,"")))))</f>
        <v/>
      </c>
      <c r="T839" s="802" t="s">
        <v>9</v>
      </c>
      <c r="U839" s="954">
        <f>IF(T839="Catastrófico",100%,IF(T839="Mayor",80%,IF(T839="Moderado",60%,IF(T839="Menor",40%,IF(T839="Leve",20%,"")))))</f>
        <v>0.4</v>
      </c>
      <c r="V839" s="957" t="str">
        <f>IF(W839=100%,"Catastrófico",IF(W839=80%,"Mayor",IF(W839=60%,"Moderado",IF(W839=40%,"Menor",IF(W839=20%,"Leve","")))))</f>
        <v>Menor</v>
      </c>
      <c r="W839" s="954">
        <f>IF(AND(S839="",U839=""),"",MAX(S839,U839))</f>
        <v>0.4</v>
      </c>
      <c r="X839" s="954" t="str">
        <f>CONCATENATE(P839,V839)</f>
        <v>BajaMenor</v>
      </c>
      <c r="Y839" s="967" t="str">
        <f>IF(X839="Muy AltaLeve","Alto",IF(X839="Muy AltaMenor","Alto",IF(X839="Muy AltaModerado","Alto",IF(X839="Muy AltaMayor","Alto",IF(X839="Muy AltaCatastrófico","Extremo",IF(X839="AltaLeve","Moderado",IF(X839="AltaMenor","Moderado",IF(X839="AltaModerado","Alto",IF(X839="AltaMayor","Alto",IF(X839="AltaCatastrófico","Extremo",IF(X839="MediaLeve","Moderado",IF(X839="MediaMenor","Moderado",IF(X839="MediaModerado","Moderado",IF(X839="MediaMayor","Alto",IF(X839="MediaCatastrófico","Extremo",IF(X839="BajaLeve","Bajo",IF(X839="BajaMenor","Moderado",IF(X839="BajaModerado","Moderado",IF(X839="BajaMayor","Alto",IF(X839="BajaCatastrófico","Extremo",IF(X839="Muy BajaLeve","Bajo",IF(X839="Muy BajaMenor","Bajo",IF(X839="Muy BajaModerado","Moderado",IF(X839="Muy BajaMayor","Alto",IF(X839="Muy BajaCatastrófico","Extremo","")))))))))))))))))))))))))</f>
        <v>Moderado</v>
      </c>
      <c r="Z839" s="58">
        <v>1</v>
      </c>
      <c r="AA839" s="395" t="s">
        <v>1464</v>
      </c>
      <c r="AB839" s="381" t="s">
        <v>170</v>
      </c>
      <c r="AC839" s="385" t="s">
        <v>847</v>
      </c>
      <c r="AD839" s="382" t="str">
        <f t="shared" si="80"/>
        <v>Probabilidad</v>
      </c>
      <c r="AE839" s="381" t="s">
        <v>75</v>
      </c>
      <c r="AF839" s="301">
        <f t="shared" si="81"/>
        <v>0.15</v>
      </c>
      <c r="AG839" s="381" t="s">
        <v>77</v>
      </c>
      <c r="AH839" s="301">
        <f t="shared" si="82"/>
        <v>0.15</v>
      </c>
      <c r="AI839" s="300">
        <f t="shared" si="83"/>
        <v>0.3</v>
      </c>
      <c r="AJ839" s="59">
        <f>IFERROR(IF(AD839="Probabilidad",(Q839-(+Q839*AI839)),IF(AD839="Impacto",Q839,"")),"")</f>
        <v>0.28000000000000003</v>
      </c>
      <c r="AK839" s="59">
        <f>IFERROR(IF(AD839="Impacto",(W839-(+W839*AI839)),IF(AD839="Probabilidad",W839,"")),"")</f>
        <v>0.4</v>
      </c>
      <c r="AL839" s="10"/>
      <c r="AM839" s="10"/>
      <c r="AN839" s="10"/>
      <c r="AO839" s="951">
        <f>Q839</f>
        <v>0.4</v>
      </c>
      <c r="AP839" s="951">
        <f>IF(AJ839="","",MIN(AJ839:AJ844))</f>
        <v>0.11760000000000001</v>
      </c>
      <c r="AQ839" s="967" t="str">
        <f>IFERROR(IF(AP839="","",IF(AP839&lt;=0.2,"Muy Baja",IF(AP839&lt;=0.4,"Baja",IF(AP839&lt;=0.6,"Media",IF(AP839&lt;=0.8,"Alta","Muy Alta"))))),"")</f>
        <v>Muy Baja</v>
      </c>
      <c r="AR839" s="951">
        <f>W839</f>
        <v>0.4</v>
      </c>
      <c r="AS839" s="951">
        <f>IF(AK839="","",MIN(AK839:AK844))</f>
        <v>0.30000000000000004</v>
      </c>
      <c r="AT839" s="967" t="str">
        <f>IFERROR(IF(AS839="","",IF(AS839&lt;=0.2,"Leve",IF(AS839&lt;=0.4,"Menor",IF(AS839&lt;=0.6,"Moderado",IF(AS839&lt;=0.8,"Mayor","Catastrófico"))))),"")</f>
        <v>Menor</v>
      </c>
      <c r="AU839" s="967" t="str">
        <f>Y839</f>
        <v>Moderado</v>
      </c>
      <c r="AV839" s="967" t="str">
        <f>IFERROR(IF(OR(AND(AQ839="Muy Baja",AT839="Leve"),AND(AQ839="Muy Baja",AT839="Menor"),AND(AQ839="Baja",AT839="Leve")),"Bajo",IF(OR(AND(AQ839="Muy baja",AT839="Moderado"),AND(AQ839="Baja",AT839="Menor"),AND(AQ839="Baja",AT839="Moderado"),AND(AQ839="Media",AT839="Leve"),AND(AQ839="Media",AT839="Menor"),AND(AQ839="Media",AT839="Moderado"),AND(AQ839="Alta",AT839="Leve"),AND(AQ839="Alta",AT839="Menor")),"Moderado",IF(OR(AND(AQ839="Muy Baja",AT839="Mayor"),AND(AQ839="Baja",AT839="Mayor"),AND(AQ839="Media",AT839="Mayor"),AND(AQ839="Alta",AT839="Moderado"),AND(AQ839="Alta",AT839="Mayor"),AND(AQ839="Muy Alta",AT839="Leve"),AND(AQ839="Muy Alta",AT839="Menor"),AND(AQ839="Muy Alta",AT839="Moderado"),AND(AQ839="Muy Alta",AT839="Mayor")),"Alto",IF(OR(AND(AQ839="Muy Baja",AT839="Catastrófico"),AND(AQ839="Baja",AT839="Catastrófico"),AND(AQ839="Media",AT839="Catastrófico"),AND(AQ839="Alta",AT839="Catastrófico"),AND(AQ839="Muy Alta",AT839="Catastrófico")),"Extremo","")))),"")</f>
        <v>Bajo</v>
      </c>
      <c r="AW839" s="802" t="s">
        <v>82</v>
      </c>
      <c r="AX839" s="851"/>
      <c r="AY839" s="851"/>
      <c r="AZ839" s="851"/>
      <c r="BA839" s="851"/>
      <c r="BB839" s="1037"/>
      <c r="BC839" s="851"/>
      <c r="BD839" s="851"/>
      <c r="BE839" s="1019"/>
      <c r="BF839" s="1019"/>
      <c r="BG839" s="1019"/>
      <c r="BH839" s="1019"/>
      <c r="BI839" s="1019"/>
      <c r="BJ839" s="851"/>
      <c r="BK839" s="851"/>
      <c r="BL839" s="1048"/>
    </row>
    <row r="840" spans="1:64" ht="105" x14ac:dyDescent="0.25">
      <c r="A840" s="1056"/>
      <c r="B840" s="1168"/>
      <c r="C840" s="1062"/>
      <c r="D840" s="1013"/>
      <c r="E840" s="946"/>
      <c r="F840" s="1016"/>
      <c r="G840" s="805"/>
      <c r="H840" s="805"/>
      <c r="I840" s="1044"/>
      <c r="J840" s="983"/>
      <c r="K840" s="1002"/>
      <c r="L840" s="852"/>
      <c r="M840" s="852"/>
      <c r="N840" s="805"/>
      <c r="O840" s="971"/>
      <c r="P840" s="803"/>
      <c r="Q840" s="955"/>
      <c r="R840" s="803"/>
      <c r="S840" s="955"/>
      <c r="T840" s="803"/>
      <c r="U840" s="955"/>
      <c r="V840" s="958"/>
      <c r="W840" s="955"/>
      <c r="X840" s="955"/>
      <c r="Y840" s="968"/>
      <c r="Z840" s="68">
        <v>2</v>
      </c>
      <c r="AA840" s="385" t="s">
        <v>1465</v>
      </c>
      <c r="AB840" s="383" t="s">
        <v>170</v>
      </c>
      <c r="AC840" s="385" t="s">
        <v>1244</v>
      </c>
      <c r="AD840" s="384" t="str">
        <f t="shared" si="80"/>
        <v>Probabilidad</v>
      </c>
      <c r="AE840" s="383" t="s">
        <v>64</v>
      </c>
      <c r="AF840" s="302">
        <f t="shared" si="81"/>
        <v>0.25</v>
      </c>
      <c r="AG840" s="383" t="s">
        <v>77</v>
      </c>
      <c r="AH840" s="302">
        <f t="shared" si="82"/>
        <v>0.15</v>
      </c>
      <c r="AI840" s="315">
        <f t="shared" si="83"/>
        <v>0.4</v>
      </c>
      <c r="AJ840" s="69">
        <f>IFERROR(IF(AND(AD839="Probabilidad",AD840="Probabilidad"),(AJ839-(+AJ839*AI840)),IF(AD840="Probabilidad",(Q839-(+Q839*AI840)),IF(AD840="Impacto",AJ839,""))),"")</f>
        <v>0.16800000000000001</v>
      </c>
      <c r="AK840" s="69">
        <f>IFERROR(IF(AND(AD839="Impacto",AD840="Impacto"),(AK839-(+AK839*AI840)),IF(AD840="Impacto",(W839-(W839*AI840)),IF(AD840="Probabilidad",AK839,""))),"")</f>
        <v>0.4</v>
      </c>
      <c r="AL840" s="19"/>
      <c r="AM840" s="19"/>
      <c r="AN840" s="19"/>
      <c r="AO840" s="952"/>
      <c r="AP840" s="952"/>
      <c r="AQ840" s="968"/>
      <c r="AR840" s="952"/>
      <c r="AS840" s="952"/>
      <c r="AT840" s="968"/>
      <c r="AU840" s="968"/>
      <c r="AV840" s="968"/>
      <c r="AW840" s="803"/>
      <c r="AX840" s="852"/>
      <c r="AY840" s="852"/>
      <c r="AZ840" s="852"/>
      <c r="BA840" s="852"/>
      <c r="BB840" s="1046"/>
      <c r="BC840" s="852"/>
      <c r="BD840" s="852"/>
      <c r="BE840" s="1020"/>
      <c r="BF840" s="1020"/>
      <c r="BG840" s="1020"/>
      <c r="BH840" s="1020"/>
      <c r="BI840" s="1020"/>
      <c r="BJ840" s="852"/>
      <c r="BK840" s="852"/>
      <c r="BL840" s="1041"/>
    </row>
    <row r="841" spans="1:64" ht="66.75" x14ac:dyDescent="0.25">
      <c r="A841" s="1056"/>
      <c r="B841" s="1168"/>
      <c r="C841" s="1062"/>
      <c r="D841" s="1013"/>
      <c r="E841" s="946"/>
      <c r="F841" s="1016"/>
      <c r="G841" s="805"/>
      <c r="H841" s="805"/>
      <c r="I841" s="1044"/>
      <c r="J841" s="983"/>
      <c r="K841" s="1002"/>
      <c r="L841" s="852"/>
      <c r="M841" s="852"/>
      <c r="N841" s="805"/>
      <c r="O841" s="971"/>
      <c r="P841" s="803"/>
      <c r="Q841" s="955"/>
      <c r="R841" s="803"/>
      <c r="S841" s="955"/>
      <c r="T841" s="803"/>
      <c r="U841" s="955"/>
      <c r="V841" s="958"/>
      <c r="W841" s="955"/>
      <c r="X841" s="955"/>
      <c r="Y841" s="968"/>
      <c r="Z841" s="68">
        <v>3</v>
      </c>
      <c r="AA841" s="385" t="s">
        <v>1245</v>
      </c>
      <c r="AB841" s="383" t="s">
        <v>170</v>
      </c>
      <c r="AC841" s="385" t="s">
        <v>1246</v>
      </c>
      <c r="AD841" s="384" t="str">
        <f t="shared" si="80"/>
        <v>Impacto</v>
      </c>
      <c r="AE841" s="383" t="s">
        <v>76</v>
      </c>
      <c r="AF841" s="302">
        <f t="shared" si="81"/>
        <v>0.1</v>
      </c>
      <c r="AG841" s="383" t="s">
        <v>77</v>
      </c>
      <c r="AH841" s="302">
        <f t="shared" si="82"/>
        <v>0.15</v>
      </c>
      <c r="AI841" s="315">
        <f t="shared" si="83"/>
        <v>0.25</v>
      </c>
      <c r="AJ841" s="69">
        <f>IFERROR(IF(AND(AD840="Probabilidad",AD841="Probabilidad"),(AJ840-(+AJ840*AI841)),IF(AND(AD840="Impacto",AD841="Probabilidad"),(AJ839-(+AJ839*AI841)),IF(AD841="Impacto",AJ840,""))),"")</f>
        <v>0.16800000000000001</v>
      </c>
      <c r="AK841" s="69">
        <f>IFERROR(IF(AND(AD840="Impacto",AD841="Impacto"),(AK840-(+AK840*AI841)),IF(AND(AD840="Probabilidad",AD841="Impacto"),(AK839-(+AK839*AI841)),IF(AD841="Probabilidad",AK840,""))),"")</f>
        <v>0.30000000000000004</v>
      </c>
      <c r="AL841" s="19"/>
      <c r="AM841" s="19"/>
      <c r="AN841" s="19"/>
      <c r="AO841" s="952"/>
      <c r="AP841" s="952"/>
      <c r="AQ841" s="968"/>
      <c r="AR841" s="952"/>
      <c r="AS841" s="952"/>
      <c r="AT841" s="968"/>
      <c r="AU841" s="968"/>
      <c r="AV841" s="968"/>
      <c r="AW841" s="803"/>
      <c r="AX841" s="852"/>
      <c r="AY841" s="852"/>
      <c r="AZ841" s="852"/>
      <c r="BA841" s="852"/>
      <c r="BB841" s="1046"/>
      <c r="BC841" s="852"/>
      <c r="BD841" s="852"/>
      <c r="BE841" s="1020"/>
      <c r="BF841" s="1020"/>
      <c r="BG841" s="1020"/>
      <c r="BH841" s="1020"/>
      <c r="BI841" s="1020"/>
      <c r="BJ841" s="852"/>
      <c r="BK841" s="852"/>
      <c r="BL841" s="1041"/>
    </row>
    <row r="842" spans="1:64" ht="105" x14ac:dyDescent="0.25">
      <c r="A842" s="1056"/>
      <c r="B842" s="1168"/>
      <c r="C842" s="1062"/>
      <c r="D842" s="1013"/>
      <c r="E842" s="946"/>
      <c r="F842" s="1016"/>
      <c r="G842" s="805"/>
      <c r="H842" s="805"/>
      <c r="I842" s="1044"/>
      <c r="J842" s="983"/>
      <c r="K842" s="1002"/>
      <c r="L842" s="852"/>
      <c r="M842" s="852"/>
      <c r="N842" s="805"/>
      <c r="O842" s="971"/>
      <c r="P842" s="803"/>
      <c r="Q842" s="955"/>
      <c r="R842" s="803"/>
      <c r="S842" s="955"/>
      <c r="T842" s="803"/>
      <c r="U842" s="955"/>
      <c r="V842" s="958"/>
      <c r="W842" s="955"/>
      <c r="X842" s="955"/>
      <c r="Y842" s="968"/>
      <c r="Z842" s="68">
        <v>4</v>
      </c>
      <c r="AA842" s="385" t="s">
        <v>868</v>
      </c>
      <c r="AB842" s="383" t="s">
        <v>165</v>
      </c>
      <c r="AC842" s="298" t="s">
        <v>851</v>
      </c>
      <c r="AD842" s="384" t="str">
        <f t="shared" si="80"/>
        <v>Probabilidad</v>
      </c>
      <c r="AE842" s="383" t="s">
        <v>75</v>
      </c>
      <c r="AF842" s="302">
        <f t="shared" si="81"/>
        <v>0.15</v>
      </c>
      <c r="AG842" s="383" t="s">
        <v>77</v>
      </c>
      <c r="AH842" s="302">
        <f t="shared" si="82"/>
        <v>0.15</v>
      </c>
      <c r="AI842" s="315">
        <f t="shared" si="83"/>
        <v>0.3</v>
      </c>
      <c r="AJ842" s="69">
        <f>IFERROR(IF(AND(AD841="Probabilidad",AD842="Probabilidad"),(AJ841-(+AJ841*AI842)),IF(AND(AD841="Impacto",AD842="Probabilidad"),(AJ840-(+AJ840*AI842)),IF(AD842="Impacto",AJ841,""))),"")</f>
        <v>0.11760000000000001</v>
      </c>
      <c r="AK842" s="69">
        <f>IFERROR(IF(AND(AD841="Impacto",AD842="Impacto"),(AK841-(+AK841*AI842)),IF(AND(AD841="Probabilidad",AD842="Impacto"),(AK840-(+AK840*AI842)),IF(AD842="Probabilidad",AK841,""))),"")</f>
        <v>0.30000000000000004</v>
      </c>
      <c r="AL842" s="19"/>
      <c r="AM842" s="19"/>
      <c r="AN842" s="19"/>
      <c r="AO842" s="952"/>
      <c r="AP842" s="952"/>
      <c r="AQ842" s="968"/>
      <c r="AR842" s="952"/>
      <c r="AS842" s="952"/>
      <c r="AT842" s="968"/>
      <c r="AU842" s="968"/>
      <c r="AV842" s="968"/>
      <c r="AW842" s="803"/>
      <c r="AX842" s="852"/>
      <c r="AY842" s="852"/>
      <c r="AZ842" s="852"/>
      <c r="BA842" s="852"/>
      <c r="BB842" s="1046"/>
      <c r="BC842" s="852"/>
      <c r="BD842" s="852"/>
      <c r="BE842" s="1020"/>
      <c r="BF842" s="1020"/>
      <c r="BG842" s="1020"/>
      <c r="BH842" s="1020"/>
      <c r="BI842" s="1020"/>
      <c r="BJ842" s="852"/>
      <c r="BK842" s="852"/>
      <c r="BL842" s="1041"/>
    </row>
    <row r="843" spans="1:64" x14ac:dyDescent="0.25">
      <c r="A843" s="1056"/>
      <c r="B843" s="1168"/>
      <c r="C843" s="1062"/>
      <c r="D843" s="1013"/>
      <c r="E843" s="946"/>
      <c r="F843" s="1016"/>
      <c r="G843" s="805"/>
      <c r="H843" s="805"/>
      <c r="I843" s="1044"/>
      <c r="J843" s="983"/>
      <c r="K843" s="1002"/>
      <c r="L843" s="852"/>
      <c r="M843" s="852"/>
      <c r="N843" s="805"/>
      <c r="O843" s="971"/>
      <c r="P843" s="803"/>
      <c r="Q843" s="955"/>
      <c r="R843" s="803"/>
      <c r="S843" s="955"/>
      <c r="T843" s="803"/>
      <c r="U843" s="955"/>
      <c r="V843" s="958"/>
      <c r="W843" s="955"/>
      <c r="X843" s="955"/>
      <c r="Y843" s="968"/>
      <c r="Z843" s="68">
        <v>5</v>
      </c>
      <c r="AA843" s="385"/>
      <c r="AB843" s="383"/>
      <c r="AC843" s="385"/>
      <c r="AD843" s="384" t="str">
        <f t="shared" si="80"/>
        <v/>
      </c>
      <c r="AE843" s="383"/>
      <c r="AF843" s="302" t="str">
        <f t="shared" si="81"/>
        <v/>
      </c>
      <c r="AG843" s="383"/>
      <c r="AH843" s="302" t="str">
        <f t="shared" si="82"/>
        <v/>
      </c>
      <c r="AI843" s="315" t="str">
        <f t="shared" si="83"/>
        <v/>
      </c>
      <c r="AJ843" s="69" t="str">
        <f>IFERROR(IF(AND(AD842="Probabilidad",AD843="Probabilidad"),(AJ842-(+AJ842*AI843)),IF(AND(AD842="Impacto",AD843="Probabilidad"),(AJ841-(+AJ841*AI843)),IF(AD843="Impacto",AJ842,""))),"")</f>
        <v/>
      </c>
      <c r="AK843" s="69" t="str">
        <f>IFERROR(IF(AND(AD842="Impacto",AD843="Impacto"),(AK842-(+AK842*AI843)),IF(AND(AD842="Probabilidad",AD843="Impacto"),(AK841-(+AK841*AI843)),IF(AD843="Probabilidad",AK842,""))),"")</f>
        <v/>
      </c>
      <c r="AL843" s="19"/>
      <c r="AM843" s="19"/>
      <c r="AN843" s="19"/>
      <c r="AO843" s="952"/>
      <c r="AP843" s="952"/>
      <c r="AQ843" s="968"/>
      <c r="AR843" s="952"/>
      <c r="AS843" s="952"/>
      <c r="AT843" s="968"/>
      <c r="AU843" s="968"/>
      <c r="AV843" s="968"/>
      <c r="AW843" s="803"/>
      <c r="AX843" s="852"/>
      <c r="AY843" s="852"/>
      <c r="AZ843" s="852"/>
      <c r="BA843" s="852"/>
      <c r="BB843" s="1046"/>
      <c r="BC843" s="852"/>
      <c r="BD843" s="852"/>
      <c r="BE843" s="1020"/>
      <c r="BF843" s="1020"/>
      <c r="BG843" s="1020"/>
      <c r="BH843" s="1020"/>
      <c r="BI843" s="1020"/>
      <c r="BJ843" s="852"/>
      <c r="BK843" s="852"/>
      <c r="BL843" s="1041"/>
    </row>
    <row r="844" spans="1:64" ht="15.75" thickBot="1" x14ac:dyDescent="0.3">
      <c r="A844" s="1056"/>
      <c r="B844" s="1168"/>
      <c r="C844" s="1062"/>
      <c r="D844" s="1014"/>
      <c r="E844" s="947"/>
      <c r="F844" s="1017"/>
      <c r="G844" s="806"/>
      <c r="H844" s="806"/>
      <c r="I844" s="1045"/>
      <c r="J844" s="984"/>
      <c r="K844" s="1003"/>
      <c r="L844" s="960"/>
      <c r="M844" s="960"/>
      <c r="N844" s="806"/>
      <c r="O844" s="972"/>
      <c r="P844" s="847"/>
      <c r="Q844" s="956"/>
      <c r="R844" s="847"/>
      <c r="S844" s="956"/>
      <c r="T844" s="847"/>
      <c r="U844" s="956"/>
      <c r="V844" s="959"/>
      <c r="W844" s="956"/>
      <c r="X844" s="956"/>
      <c r="Y844" s="969"/>
      <c r="Z844" s="60">
        <v>6</v>
      </c>
      <c r="AA844" s="387"/>
      <c r="AB844" s="388"/>
      <c r="AC844" s="387"/>
      <c r="AD844" s="391" t="str">
        <f t="shared" si="80"/>
        <v/>
      </c>
      <c r="AE844" s="388"/>
      <c r="AF844" s="303" t="str">
        <f t="shared" si="81"/>
        <v/>
      </c>
      <c r="AG844" s="388"/>
      <c r="AH844" s="303" t="str">
        <f t="shared" si="82"/>
        <v/>
      </c>
      <c r="AI844" s="61" t="str">
        <f t="shared" si="83"/>
        <v/>
      </c>
      <c r="AJ844" s="63" t="str">
        <f>IFERROR(IF(AND(AD843="Probabilidad",AD844="Probabilidad"),(AJ843-(+AJ843*AI844)),IF(AND(AD843="Impacto",AD844="Probabilidad"),(AJ842-(+AJ842*AI844)),IF(AD844="Impacto",AJ843,""))),"")</f>
        <v/>
      </c>
      <c r="AK844" s="63" t="str">
        <f>IFERROR(IF(AND(AD843="Impacto",AD844="Impacto"),(AK843-(+AK843*AI844)),IF(AND(AD843="Probabilidad",AD844="Impacto"),(AK842-(+AK842*AI844)),IF(AD844="Probabilidad",AK843,""))),"")</f>
        <v/>
      </c>
      <c r="AL844" s="20"/>
      <c r="AM844" s="20"/>
      <c r="AN844" s="20"/>
      <c r="AO844" s="953"/>
      <c r="AP844" s="953"/>
      <c r="AQ844" s="969"/>
      <c r="AR844" s="953"/>
      <c r="AS844" s="953"/>
      <c r="AT844" s="969"/>
      <c r="AU844" s="969"/>
      <c r="AV844" s="969"/>
      <c r="AW844" s="847"/>
      <c r="AX844" s="960"/>
      <c r="AY844" s="960"/>
      <c r="AZ844" s="960"/>
      <c r="BA844" s="960"/>
      <c r="BB844" s="1047"/>
      <c r="BC844" s="960"/>
      <c r="BD844" s="960"/>
      <c r="BE844" s="1021"/>
      <c r="BF844" s="1021"/>
      <c r="BG844" s="1021"/>
      <c r="BH844" s="1021"/>
      <c r="BI844" s="1021"/>
      <c r="BJ844" s="960"/>
      <c r="BK844" s="960"/>
      <c r="BL844" s="1042"/>
    </row>
    <row r="845" spans="1:64" ht="71.25" customHeight="1" x14ac:dyDescent="0.25">
      <c r="A845" s="1056"/>
      <c r="B845" s="1168"/>
      <c r="C845" s="1062"/>
      <c r="D845" s="1012" t="s">
        <v>840</v>
      </c>
      <c r="E845" s="945" t="s">
        <v>134</v>
      </c>
      <c r="F845" s="1015">
        <v>16</v>
      </c>
      <c r="G845" s="804" t="s">
        <v>1463</v>
      </c>
      <c r="H845" s="802" t="s">
        <v>99</v>
      </c>
      <c r="I845" s="1043" t="s">
        <v>1800</v>
      </c>
      <c r="J845" s="982" t="s">
        <v>16</v>
      </c>
      <c r="K845" s="1001" t="str">
        <f>CONCATENATE(" *",[33]Árbol_G!C1015," *",[33]Árbol_G!E1015," *",[33]Árbol_G!G1015)</f>
        <v xml:space="preserve"> * * *</v>
      </c>
      <c r="L845" s="1034" t="s">
        <v>1801</v>
      </c>
      <c r="M845" s="851" t="s">
        <v>946</v>
      </c>
      <c r="N845" s="804"/>
      <c r="O845" s="970"/>
      <c r="P845" s="802" t="s">
        <v>71</v>
      </c>
      <c r="Q845" s="954">
        <f>IF(P845="Muy Alta",100%,IF(P845="Alta",80%,IF(P845="Media",60%,IF(P845="Baja",40%,IF(P845="Muy Baja",20%,"")))))</f>
        <v>0.4</v>
      </c>
      <c r="R845" s="802"/>
      <c r="S845" s="954" t="str">
        <f>IF(R845="Catastrófico",100%,IF(R845="Mayor",80%,IF(R845="Moderado",60%,IF(R845="Menor",40%,IF(R845="Leve",20%,"")))))</f>
        <v/>
      </c>
      <c r="T845" s="802" t="s">
        <v>9</v>
      </c>
      <c r="U845" s="954">
        <f>IF(T845="Catastrófico",100%,IF(T845="Mayor",80%,IF(T845="Moderado",60%,IF(T845="Menor",40%,IF(T845="Leve",20%,"")))))</f>
        <v>0.4</v>
      </c>
      <c r="V845" s="957" t="str">
        <f>IF(W845=100%,"Catastrófico",IF(W845=80%,"Mayor",IF(W845=60%,"Moderado",IF(W845=40%,"Menor",IF(W845=20%,"Leve","")))))</f>
        <v>Menor</v>
      </c>
      <c r="W845" s="954">
        <f>IF(AND(S845="",U845=""),"",MAX(S845,U845))</f>
        <v>0.4</v>
      </c>
      <c r="X845" s="954" t="str">
        <f>CONCATENATE(P845,V845)</f>
        <v>BajaMenor</v>
      </c>
      <c r="Y845" s="967" t="str">
        <f>IF(X845="Muy AltaLeve","Alto",IF(X845="Muy AltaMenor","Alto",IF(X845="Muy AltaModerado","Alto",IF(X845="Muy AltaMayor","Alto",IF(X845="Muy AltaCatastrófico","Extremo",IF(X845="AltaLeve","Moderado",IF(X845="AltaMenor","Moderado",IF(X845="AltaModerado","Alto",IF(X845="AltaMayor","Alto",IF(X845="AltaCatastrófico","Extremo",IF(X845="MediaLeve","Moderado",IF(X845="MediaMenor","Moderado",IF(X845="MediaModerado","Moderado",IF(X845="MediaMayor","Alto",IF(X845="MediaCatastrófico","Extremo",IF(X845="BajaLeve","Bajo",IF(X845="BajaMenor","Moderado",IF(X845="BajaModerado","Moderado",IF(X845="BajaMayor","Alto",IF(X845="BajaCatastrófico","Extremo",IF(X845="Muy BajaLeve","Bajo",IF(X845="Muy BajaMenor","Bajo",IF(X845="Muy BajaModerado","Moderado",IF(X845="Muy BajaMayor","Alto",IF(X845="Muy BajaCatastrófico","Extremo","")))))))))))))))))))))))))</f>
        <v>Moderado</v>
      </c>
      <c r="Z845" s="58">
        <v>1</v>
      </c>
      <c r="AA845" s="395" t="s">
        <v>1464</v>
      </c>
      <c r="AB845" s="381" t="s">
        <v>170</v>
      </c>
      <c r="AC845" s="385" t="s">
        <v>847</v>
      </c>
      <c r="AD845" s="382" t="str">
        <f t="shared" si="80"/>
        <v>Probabilidad</v>
      </c>
      <c r="AE845" s="381" t="s">
        <v>75</v>
      </c>
      <c r="AF845" s="301">
        <f t="shared" si="81"/>
        <v>0.15</v>
      </c>
      <c r="AG845" s="381" t="s">
        <v>77</v>
      </c>
      <c r="AH845" s="301">
        <f t="shared" si="82"/>
        <v>0.15</v>
      </c>
      <c r="AI845" s="300">
        <f t="shared" si="83"/>
        <v>0.3</v>
      </c>
      <c r="AJ845" s="59">
        <f>IFERROR(IF(AD845="Probabilidad",(Q845-(+Q845*AI845)),IF(AD845="Impacto",Q845,"")),"")</f>
        <v>0.28000000000000003</v>
      </c>
      <c r="AK845" s="59">
        <f>IFERROR(IF(AD845="Impacto",(W845-(+W845*AI845)),IF(AD845="Probabilidad",W845,"")),"")</f>
        <v>0.4</v>
      </c>
      <c r="AL845" s="10" t="s">
        <v>66</v>
      </c>
      <c r="AM845" s="10" t="s">
        <v>67</v>
      </c>
      <c r="AN845" s="10" t="s">
        <v>80</v>
      </c>
      <c r="AO845" s="951">
        <f>Q845</f>
        <v>0.4</v>
      </c>
      <c r="AP845" s="951">
        <f>IF(AJ845="","",MIN(AJ845:AJ850))</f>
        <v>0.19600000000000001</v>
      </c>
      <c r="AQ845" s="967" t="str">
        <f>IFERROR(IF(AP845="","",IF(AP845&lt;=0.2,"Muy Baja",IF(AP845&lt;=0.4,"Baja",IF(AP845&lt;=0.6,"Media",IF(AP845&lt;=0.8,"Alta","Muy Alta"))))),"")</f>
        <v>Muy Baja</v>
      </c>
      <c r="AR845" s="951">
        <f>W845</f>
        <v>0.4</v>
      </c>
      <c r="AS845" s="951">
        <f>IF(AK845="","",MIN(AK845:AK850))</f>
        <v>0.4</v>
      </c>
      <c r="AT845" s="967" t="str">
        <f>IFERROR(IF(AS845="","",IF(AS845&lt;=0.2,"Leve",IF(AS845&lt;=0.4,"Menor",IF(AS845&lt;=0.6,"Moderado",IF(AS845&lt;=0.8,"Mayor","Catastrófico"))))),"")</f>
        <v>Menor</v>
      </c>
      <c r="AU845" s="967" t="str">
        <f>Y845</f>
        <v>Moderado</v>
      </c>
      <c r="AV845" s="967" t="str">
        <f>IFERROR(IF(OR(AND(AQ845="Muy Baja",AT845="Leve"),AND(AQ845="Muy Baja",AT845="Menor"),AND(AQ845="Baja",AT845="Leve")),"Bajo",IF(OR(AND(AQ845="Muy baja",AT845="Moderado"),AND(AQ845="Baja",AT845="Menor"),AND(AQ845="Baja",AT845="Moderado"),AND(AQ845="Media",AT845="Leve"),AND(AQ845="Media",AT845="Menor"),AND(AQ845="Media",AT845="Moderado"),AND(AQ845="Alta",AT845="Leve"),AND(AQ845="Alta",AT845="Menor")),"Moderado",IF(OR(AND(AQ845="Muy Baja",AT845="Mayor"),AND(AQ845="Baja",AT845="Mayor"),AND(AQ845="Media",AT845="Mayor"),AND(AQ845="Alta",AT845="Moderado"),AND(AQ845="Alta",AT845="Mayor"),AND(AQ845="Muy Alta",AT845="Leve"),AND(AQ845="Muy Alta",AT845="Menor"),AND(AQ845="Muy Alta",AT845="Moderado"),AND(AQ845="Muy Alta",AT845="Mayor")),"Alto",IF(OR(AND(AQ845="Muy Baja",AT845="Catastrófico"),AND(AQ845="Baja",AT845="Catastrófico"),AND(AQ845="Media",AT845="Catastrófico"),AND(AQ845="Alta",AT845="Catastrófico"),AND(AQ845="Muy Alta",AT845="Catastrófico")),"Extremo","")))),"")</f>
        <v>Bajo</v>
      </c>
      <c r="AW845" s="802" t="s">
        <v>82</v>
      </c>
      <c r="AX845" s="851"/>
      <c r="AY845" s="851"/>
      <c r="AZ845" s="851"/>
      <c r="BA845" s="851"/>
      <c r="BB845" s="1037"/>
      <c r="BC845" s="851"/>
      <c r="BD845" s="851"/>
      <c r="BE845" s="1019"/>
      <c r="BF845" s="1019"/>
      <c r="BG845" s="1019"/>
      <c r="BH845" s="1019"/>
      <c r="BI845" s="1019"/>
      <c r="BJ845" s="851"/>
      <c r="BK845" s="851"/>
      <c r="BL845" s="1048"/>
    </row>
    <row r="846" spans="1:64" ht="165.75" customHeight="1" x14ac:dyDescent="0.25">
      <c r="A846" s="1056"/>
      <c r="B846" s="1168"/>
      <c r="C846" s="1062"/>
      <c r="D846" s="1013"/>
      <c r="E846" s="946"/>
      <c r="F846" s="1016"/>
      <c r="G846" s="805"/>
      <c r="H846" s="803"/>
      <c r="I846" s="1044"/>
      <c r="J846" s="983"/>
      <c r="K846" s="1002"/>
      <c r="L846" s="1035"/>
      <c r="M846" s="852"/>
      <c r="N846" s="805"/>
      <c r="O846" s="971"/>
      <c r="P846" s="803"/>
      <c r="Q846" s="955"/>
      <c r="R846" s="803"/>
      <c r="S846" s="955"/>
      <c r="T846" s="803"/>
      <c r="U846" s="955"/>
      <c r="V846" s="958"/>
      <c r="W846" s="955"/>
      <c r="X846" s="955"/>
      <c r="Y846" s="968"/>
      <c r="Z846" s="68">
        <v>2</v>
      </c>
      <c r="AA846" s="385" t="s">
        <v>915</v>
      </c>
      <c r="AB846" s="383" t="s">
        <v>165</v>
      </c>
      <c r="AC846" s="298" t="s">
        <v>851</v>
      </c>
      <c r="AD846" s="384" t="str">
        <f t="shared" si="80"/>
        <v>Probabilidad</v>
      </c>
      <c r="AE846" s="383" t="s">
        <v>75</v>
      </c>
      <c r="AF846" s="302">
        <f t="shared" si="81"/>
        <v>0.15</v>
      </c>
      <c r="AG846" s="383" t="s">
        <v>77</v>
      </c>
      <c r="AH846" s="302">
        <f t="shared" si="82"/>
        <v>0.15</v>
      </c>
      <c r="AI846" s="315">
        <f t="shared" si="83"/>
        <v>0.3</v>
      </c>
      <c r="AJ846" s="69">
        <f>IFERROR(IF(AND(AD845="Probabilidad",AD846="Probabilidad"),(AJ845-(+AJ845*AI846)),IF(AD846="Probabilidad",(Q845-(+Q845*AI846)),IF(AD846="Impacto",AJ845,""))),"")</f>
        <v>0.19600000000000001</v>
      </c>
      <c r="AK846" s="69">
        <f>IFERROR(IF(AND(AD845="Impacto",AD846="Impacto"),(AK845-(+AK845*AI846)),IF(AD846="Impacto",(W845-(W845*AI846)),IF(AD846="Probabilidad",AK845,""))),"")</f>
        <v>0.4</v>
      </c>
      <c r="AL846" s="19" t="s">
        <v>66</v>
      </c>
      <c r="AM846" s="19" t="s">
        <v>67</v>
      </c>
      <c r="AN846" s="19" t="s">
        <v>80</v>
      </c>
      <c r="AO846" s="952"/>
      <c r="AP846" s="952"/>
      <c r="AQ846" s="968"/>
      <c r="AR846" s="952"/>
      <c r="AS846" s="952"/>
      <c r="AT846" s="968"/>
      <c r="AU846" s="968"/>
      <c r="AV846" s="968"/>
      <c r="AW846" s="803"/>
      <c r="AX846" s="852"/>
      <c r="AY846" s="852"/>
      <c r="AZ846" s="852"/>
      <c r="BA846" s="852"/>
      <c r="BB846" s="1046"/>
      <c r="BC846" s="852"/>
      <c r="BD846" s="852"/>
      <c r="BE846" s="1020"/>
      <c r="BF846" s="1020"/>
      <c r="BG846" s="1020"/>
      <c r="BH846" s="1020"/>
      <c r="BI846" s="1020"/>
      <c r="BJ846" s="852"/>
      <c r="BK846" s="852"/>
      <c r="BL846" s="1041"/>
    </row>
    <row r="847" spans="1:64" x14ac:dyDescent="0.25">
      <c r="A847" s="1056"/>
      <c r="B847" s="1168"/>
      <c r="C847" s="1062"/>
      <c r="D847" s="1013"/>
      <c r="E847" s="946"/>
      <c r="F847" s="1016"/>
      <c r="G847" s="805"/>
      <c r="H847" s="803"/>
      <c r="I847" s="1044"/>
      <c r="J847" s="983"/>
      <c r="K847" s="1002"/>
      <c r="L847" s="1035"/>
      <c r="M847" s="852"/>
      <c r="N847" s="805"/>
      <c r="O847" s="971"/>
      <c r="P847" s="803"/>
      <c r="Q847" s="955"/>
      <c r="R847" s="803"/>
      <c r="S847" s="955"/>
      <c r="T847" s="803"/>
      <c r="U847" s="955"/>
      <c r="V847" s="958"/>
      <c r="W847" s="955"/>
      <c r="X847" s="955"/>
      <c r="Y847" s="968"/>
      <c r="Z847" s="68">
        <v>3</v>
      </c>
      <c r="AA847" s="385"/>
      <c r="AB847" s="383"/>
      <c r="AC847" s="385"/>
      <c r="AD847" s="384" t="str">
        <f t="shared" si="80"/>
        <v/>
      </c>
      <c r="AE847" s="383"/>
      <c r="AF847" s="302" t="str">
        <f t="shared" si="81"/>
        <v/>
      </c>
      <c r="AG847" s="383"/>
      <c r="AH847" s="302" t="str">
        <f t="shared" si="82"/>
        <v/>
      </c>
      <c r="AI847" s="315" t="str">
        <f t="shared" si="83"/>
        <v/>
      </c>
      <c r="AJ847" s="69" t="str">
        <f>IFERROR(IF(AND(AD846="Probabilidad",AD847="Probabilidad"),(AJ846-(+AJ846*AI847)),IF(AND(AD846="Impacto",AD847="Probabilidad"),(AJ845-(+AJ845*AI847)),IF(AD847="Impacto",AJ846,""))),"")</f>
        <v/>
      </c>
      <c r="AK847" s="69" t="str">
        <f>IFERROR(IF(AND(AD846="Impacto",AD847="Impacto"),(AK846-(+AK846*AI847)),IF(AND(AD846="Probabilidad",AD847="Impacto"),(AK845-(+AK845*AI847)),IF(AD847="Probabilidad",AK846,""))),"")</f>
        <v/>
      </c>
      <c r="AL847" s="19"/>
      <c r="AM847" s="19"/>
      <c r="AN847" s="19"/>
      <c r="AO847" s="952"/>
      <c r="AP847" s="952"/>
      <c r="AQ847" s="968"/>
      <c r="AR847" s="952"/>
      <c r="AS847" s="952"/>
      <c r="AT847" s="968"/>
      <c r="AU847" s="968"/>
      <c r="AV847" s="968"/>
      <c r="AW847" s="803"/>
      <c r="AX847" s="852"/>
      <c r="AY847" s="852"/>
      <c r="AZ847" s="852"/>
      <c r="BA847" s="852"/>
      <c r="BB847" s="1046"/>
      <c r="BC847" s="852"/>
      <c r="BD847" s="852"/>
      <c r="BE847" s="1020"/>
      <c r="BF847" s="1020"/>
      <c r="BG847" s="1020"/>
      <c r="BH847" s="1020"/>
      <c r="BI847" s="1020"/>
      <c r="BJ847" s="852"/>
      <c r="BK847" s="852"/>
      <c r="BL847" s="1041"/>
    </row>
    <row r="848" spans="1:64" x14ac:dyDescent="0.25">
      <c r="A848" s="1056"/>
      <c r="B848" s="1168"/>
      <c r="C848" s="1062"/>
      <c r="D848" s="1013"/>
      <c r="E848" s="946"/>
      <c r="F848" s="1016"/>
      <c r="G848" s="805"/>
      <c r="H848" s="803"/>
      <c r="I848" s="1044"/>
      <c r="J848" s="983"/>
      <c r="K848" s="1002"/>
      <c r="L848" s="1035"/>
      <c r="M848" s="852"/>
      <c r="N848" s="805"/>
      <c r="O848" s="971"/>
      <c r="P848" s="803"/>
      <c r="Q848" s="955"/>
      <c r="R848" s="803"/>
      <c r="S848" s="955"/>
      <c r="T848" s="803"/>
      <c r="U848" s="955"/>
      <c r="V848" s="958"/>
      <c r="W848" s="955"/>
      <c r="X848" s="955"/>
      <c r="Y848" s="968"/>
      <c r="Z848" s="68">
        <v>4</v>
      </c>
      <c r="AA848" s="385"/>
      <c r="AB848" s="383"/>
      <c r="AC848" s="385"/>
      <c r="AD848" s="384" t="str">
        <f t="shared" si="80"/>
        <v/>
      </c>
      <c r="AE848" s="383"/>
      <c r="AF848" s="302" t="str">
        <f t="shared" si="81"/>
        <v/>
      </c>
      <c r="AG848" s="383"/>
      <c r="AH848" s="302" t="str">
        <f t="shared" si="82"/>
        <v/>
      </c>
      <c r="AI848" s="315" t="str">
        <f t="shared" si="83"/>
        <v/>
      </c>
      <c r="AJ848" s="69" t="str">
        <f>IFERROR(IF(AND(AD847="Probabilidad",AD848="Probabilidad"),(AJ847-(+AJ847*AI848)),IF(AND(AD847="Impacto",AD848="Probabilidad"),(AJ846-(+AJ846*AI848)),IF(AD848="Impacto",AJ847,""))),"")</f>
        <v/>
      </c>
      <c r="AK848" s="69" t="str">
        <f>IFERROR(IF(AND(AD847="Impacto",AD848="Impacto"),(AK847-(+AK847*AI848)),IF(AND(AD847="Probabilidad",AD848="Impacto"),(AK846-(+AK846*AI848)),IF(AD848="Probabilidad",AK847,""))),"")</f>
        <v/>
      </c>
      <c r="AL848" s="19"/>
      <c r="AM848" s="19"/>
      <c r="AN848" s="19"/>
      <c r="AO848" s="952"/>
      <c r="AP848" s="952"/>
      <c r="AQ848" s="968"/>
      <c r="AR848" s="952"/>
      <c r="AS848" s="952"/>
      <c r="AT848" s="968"/>
      <c r="AU848" s="968"/>
      <c r="AV848" s="968"/>
      <c r="AW848" s="803"/>
      <c r="AX848" s="852"/>
      <c r="AY848" s="852"/>
      <c r="AZ848" s="852"/>
      <c r="BA848" s="852"/>
      <c r="BB848" s="1046"/>
      <c r="BC848" s="852"/>
      <c r="BD848" s="852"/>
      <c r="BE848" s="1020"/>
      <c r="BF848" s="1020"/>
      <c r="BG848" s="1020"/>
      <c r="BH848" s="1020"/>
      <c r="BI848" s="1020"/>
      <c r="BJ848" s="852"/>
      <c r="BK848" s="852"/>
      <c r="BL848" s="1041"/>
    </row>
    <row r="849" spans="1:64" x14ac:dyDescent="0.25">
      <c r="A849" s="1056"/>
      <c r="B849" s="1168"/>
      <c r="C849" s="1062"/>
      <c r="D849" s="1013"/>
      <c r="E849" s="946"/>
      <c r="F849" s="1016"/>
      <c r="G849" s="805"/>
      <c r="H849" s="803"/>
      <c r="I849" s="1044"/>
      <c r="J849" s="983"/>
      <c r="K849" s="1002"/>
      <c r="L849" s="1035"/>
      <c r="M849" s="852"/>
      <c r="N849" s="805"/>
      <c r="O849" s="971"/>
      <c r="P849" s="803"/>
      <c r="Q849" s="955"/>
      <c r="R849" s="803"/>
      <c r="S849" s="955"/>
      <c r="T849" s="803"/>
      <c r="U849" s="955"/>
      <c r="V849" s="958"/>
      <c r="W849" s="955"/>
      <c r="X849" s="955"/>
      <c r="Y849" s="968"/>
      <c r="Z849" s="68">
        <v>5</v>
      </c>
      <c r="AA849" s="385"/>
      <c r="AB849" s="383"/>
      <c r="AC849" s="385"/>
      <c r="AD849" s="384" t="str">
        <f t="shared" si="80"/>
        <v/>
      </c>
      <c r="AE849" s="383"/>
      <c r="AF849" s="302" t="str">
        <f t="shared" si="81"/>
        <v/>
      </c>
      <c r="AG849" s="383"/>
      <c r="AH849" s="302" t="str">
        <f t="shared" si="82"/>
        <v/>
      </c>
      <c r="AI849" s="315" t="str">
        <f t="shared" si="83"/>
        <v/>
      </c>
      <c r="AJ849" s="69" t="str">
        <f>IFERROR(IF(AND(AD848="Probabilidad",AD849="Probabilidad"),(AJ848-(+AJ848*AI849)),IF(AND(AD848="Impacto",AD849="Probabilidad"),(AJ847-(+AJ847*AI849)),IF(AD849="Impacto",AJ848,""))),"")</f>
        <v/>
      </c>
      <c r="AK849" s="69" t="str">
        <f>IFERROR(IF(AND(AD848="Impacto",AD849="Impacto"),(AK848-(+AK848*AI849)),IF(AND(AD848="Probabilidad",AD849="Impacto"),(AK847-(+AK847*AI849)),IF(AD849="Probabilidad",AK848,""))),"")</f>
        <v/>
      </c>
      <c r="AL849" s="19"/>
      <c r="AM849" s="19"/>
      <c r="AN849" s="19"/>
      <c r="AO849" s="952"/>
      <c r="AP849" s="952"/>
      <c r="AQ849" s="968"/>
      <c r="AR849" s="952"/>
      <c r="AS849" s="952"/>
      <c r="AT849" s="968"/>
      <c r="AU849" s="968"/>
      <c r="AV849" s="968"/>
      <c r="AW849" s="803"/>
      <c r="AX849" s="852"/>
      <c r="AY849" s="852"/>
      <c r="AZ849" s="852"/>
      <c r="BA849" s="852"/>
      <c r="BB849" s="1046"/>
      <c r="BC849" s="852"/>
      <c r="BD849" s="852"/>
      <c r="BE849" s="1020"/>
      <c r="BF849" s="1020"/>
      <c r="BG849" s="1020"/>
      <c r="BH849" s="1020"/>
      <c r="BI849" s="1020"/>
      <c r="BJ849" s="852"/>
      <c r="BK849" s="852"/>
      <c r="BL849" s="1041"/>
    </row>
    <row r="850" spans="1:64" ht="15.75" thickBot="1" x14ac:dyDescent="0.3">
      <c r="A850" s="1056"/>
      <c r="B850" s="1168"/>
      <c r="C850" s="1062"/>
      <c r="D850" s="1014"/>
      <c r="E850" s="947"/>
      <c r="F850" s="1017"/>
      <c r="G850" s="806"/>
      <c r="H850" s="847"/>
      <c r="I850" s="1045"/>
      <c r="J850" s="984"/>
      <c r="K850" s="1003"/>
      <c r="L850" s="1036"/>
      <c r="M850" s="960"/>
      <c r="N850" s="806"/>
      <c r="O850" s="972"/>
      <c r="P850" s="847"/>
      <c r="Q850" s="956"/>
      <c r="R850" s="847"/>
      <c r="S850" s="956"/>
      <c r="T850" s="847"/>
      <c r="U850" s="956"/>
      <c r="V850" s="959"/>
      <c r="W850" s="956"/>
      <c r="X850" s="956"/>
      <c r="Y850" s="969"/>
      <c r="Z850" s="60">
        <v>6</v>
      </c>
      <c r="AA850" s="387"/>
      <c r="AB850" s="388"/>
      <c r="AC850" s="387"/>
      <c r="AD850" s="391" t="str">
        <f t="shared" si="80"/>
        <v/>
      </c>
      <c r="AE850" s="388"/>
      <c r="AF850" s="303" t="str">
        <f t="shared" si="81"/>
        <v/>
      </c>
      <c r="AG850" s="388"/>
      <c r="AH850" s="303" t="str">
        <f t="shared" si="82"/>
        <v/>
      </c>
      <c r="AI850" s="61" t="str">
        <f t="shared" si="83"/>
        <v/>
      </c>
      <c r="AJ850" s="63" t="str">
        <f>IFERROR(IF(AND(AD849="Probabilidad",AD850="Probabilidad"),(AJ849-(+AJ849*AI850)),IF(AND(AD849="Impacto",AD850="Probabilidad"),(AJ848-(+AJ848*AI850)),IF(AD850="Impacto",AJ849,""))),"")</f>
        <v/>
      </c>
      <c r="AK850" s="63" t="str">
        <f>IFERROR(IF(AND(AD849="Impacto",AD850="Impacto"),(AK849-(+AK849*AI850)),IF(AND(AD849="Probabilidad",AD850="Impacto"),(AK848-(+AK848*AI850)),IF(AD850="Probabilidad",AK849,""))),"")</f>
        <v/>
      </c>
      <c r="AL850" s="20"/>
      <c r="AM850" s="20"/>
      <c r="AN850" s="20"/>
      <c r="AO850" s="953"/>
      <c r="AP850" s="953"/>
      <c r="AQ850" s="969"/>
      <c r="AR850" s="953"/>
      <c r="AS850" s="953"/>
      <c r="AT850" s="969"/>
      <c r="AU850" s="969"/>
      <c r="AV850" s="969"/>
      <c r="AW850" s="847"/>
      <c r="AX850" s="960"/>
      <c r="AY850" s="960"/>
      <c r="AZ850" s="960"/>
      <c r="BA850" s="960"/>
      <c r="BB850" s="1047"/>
      <c r="BC850" s="960"/>
      <c r="BD850" s="960"/>
      <c r="BE850" s="1021"/>
      <c r="BF850" s="1021"/>
      <c r="BG850" s="1021"/>
      <c r="BH850" s="1021"/>
      <c r="BI850" s="1021"/>
      <c r="BJ850" s="960"/>
      <c r="BK850" s="960"/>
      <c r="BL850" s="1042"/>
    </row>
    <row r="851" spans="1:64" ht="300" x14ac:dyDescent="0.25">
      <c r="A851" s="1056"/>
      <c r="B851" s="1168"/>
      <c r="C851" s="1062"/>
      <c r="D851" s="1012" t="s">
        <v>840</v>
      </c>
      <c r="E851" s="945" t="s">
        <v>134</v>
      </c>
      <c r="F851" s="1015">
        <v>17</v>
      </c>
      <c r="G851" s="804" t="s">
        <v>1466</v>
      </c>
      <c r="H851" s="802" t="s">
        <v>98</v>
      </c>
      <c r="I851" s="1043" t="s">
        <v>1802</v>
      </c>
      <c r="J851" s="982" t="s">
        <v>16</v>
      </c>
      <c r="K851" s="1001" t="str">
        <f>CONCATENATE(" *",[33]Árbol_G!C1032," *",[33]Árbol_G!E1032," *",[33]Árbol_G!G1032)</f>
        <v xml:space="preserve"> * * *</v>
      </c>
      <c r="L851" s="851" t="s">
        <v>1803</v>
      </c>
      <c r="M851" s="851" t="s">
        <v>942</v>
      </c>
      <c r="N851" s="804"/>
      <c r="O851" s="970"/>
      <c r="P851" s="802" t="s">
        <v>62</v>
      </c>
      <c r="Q851" s="954">
        <f>IF(P851="Muy Alta",100%,IF(P851="Alta",80%,IF(P851="Media",60%,IF(P851="Baja",40%,IF(P851="Muy Baja",20%,"")))))</f>
        <v>0.6</v>
      </c>
      <c r="R851" s="802"/>
      <c r="S851" s="954" t="str">
        <f>IF(R851="Catastrófico",100%,IF(R851="Mayor",80%,IF(R851="Moderado",60%,IF(R851="Menor",40%,IF(R851="Leve",20%,"")))))</f>
        <v/>
      </c>
      <c r="T851" s="802" t="s">
        <v>9</v>
      </c>
      <c r="U851" s="954">
        <f>IF(T851="Catastrófico",100%,IF(T851="Mayor",80%,IF(T851="Moderado",60%,IF(T851="Menor",40%,IF(T851="Leve",20%,"")))))</f>
        <v>0.4</v>
      </c>
      <c r="V851" s="957" t="str">
        <f>IF(W851=100%,"Catastrófico",IF(W851=80%,"Mayor",IF(W851=60%,"Moderado",IF(W851=40%,"Menor",IF(W851=20%,"Leve","")))))</f>
        <v>Menor</v>
      </c>
      <c r="W851" s="954">
        <f>IF(AND(S851="",U851=""),"",MAX(S851,U851))</f>
        <v>0.4</v>
      </c>
      <c r="X851" s="954" t="str">
        <f>CONCATENATE(P851,V851)</f>
        <v>MediaMenor</v>
      </c>
      <c r="Y851" s="967" t="str">
        <f>IF(X851="Muy AltaLeve","Alto",IF(X851="Muy AltaMenor","Alto",IF(X851="Muy AltaModerado","Alto",IF(X851="Muy AltaMayor","Alto",IF(X851="Muy AltaCatastrófico","Extremo",IF(X851="AltaLeve","Moderado",IF(X851="AltaMenor","Moderado",IF(X851="AltaModerado","Alto",IF(X851="AltaMayor","Alto",IF(X851="AltaCatastrófico","Extremo",IF(X851="MediaLeve","Moderado",IF(X851="MediaMenor","Moderado",IF(X851="MediaModerado","Moderado",IF(X851="MediaMayor","Alto",IF(X851="MediaCatastrófico","Extremo",IF(X851="BajaLeve","Bajo",IF(X851="BajaMenor","Moderado",IF(X851="BajaModerado","Moderado",IF(X851="BajaMayor","Alto",IF(X851="BajaCatastrófico","Extremo",IF(X851="Muy BajaLeve","Bajo",IF(X851="Muy BajaMenor","Bajo",IF(X851="Muy BajaModerado","Moderado",IF(X851="Muy BajaMayor","Alto",IF(X851="Muy BajaCatastrófico","Extremo","")))))))))))))))))))))))))</f>
        <v>Moderado</v>
      </c>
      <c r="Z851" s="58">
        <v>1</v>
      </c>
      <c r="AA851" s="395" t="s">
        <v>1464</v>
      </c>
      <c r="AB851" s="381" t="s">
        <v>170</v>
      </c>
      <c r="AC851" s="395" t="s">
        <v>868</v>
      </c>
      <c r="AD851" s="382" t="str">
        <f t="shared" si="80"/>
        <v>Probabilidad</v>
      </c>
      <c r="AE851" s="381" t="s">
        <v>64</v>
      </c>
      <c r="AF851" s="301">
        <f t="shared" si="81"/>
        <v>0.25</v>
      </c>
      <c r="AG851" s="381" t="s">
        <v>77</v>
      </c>
      <c r="AH851" s="301">
        <f t="shared" si="82"/>
        <v>0.15</v>
      </c>
      <c r="AI851" s="300">
        <f t="shared" si="83"/>
        <v>0.4</v>
      </c>
      <c r="AJ851" s="59">
        <f>IFERROR(IF(AD851="Probabilidad",(Q851-(+Q851*AI851)),IF(AD851="Impacto",Q851,"")),"")</f>
        <v>0.36</v>
      </c>
      <c r="AK851" s="59">
        <f>IFERROR(IF(AD851="Impacto",(W851-(+W851*AI851)),IF(AD851="Probabilidad",W851,"")),"")</f>
        <v>0.4</v>
      </c>
      <c r="AL851" s="10"/>
      <c r="AM851" s="10"/>
      <c r="AN851" s="10"/>
      <c r="AO851" s="951">
        <f>Q851</f>
        <v>0.6</v>
      </c>
      <c r="AP851" s="951">
        <f>IF(AJ851="","",MIN(AJ851:AJ856))</f>
        <v>0.1764</v>
      </c>
      <c r="AQ851" s="967" t="str">
        <f>IFERROR(IF(AP851="","",IF(AP851&lt;=0.2,"Muy Baja",IF(AP851&lt;=0.4,"Baja",IF(AP851&lt;=0.6,"Media",IF(AP851&lt;=0.8,"Alta","Muy Alta"))))),"")</f>
        <v>Muy Baja</v>
      </c>
      <c r="AR851" s="951">
        <f>W851</f>
        <v>0.4</v>
      </c>
      <c r="AS851" s="951">
        <f>IF(AK851="","",MIN(AK851:AK856))</f>
        <v>0.30000000000000004</v>
      </c>
      <c r="AT851" s="967" t="str">
        <f>IFERROR(IF(AS851="","",IF(AS851&lt;=0.2,"Leve",IF(AS851&lt;=0.4,"Menor",IF(AS851&lt;=0.6,"Moderado",IF(AS851&lt;=0.8,"Mayor","Catastrófico"))))),"")</f>
        <v>Menor</v>
      </c>
      <c r="AU851" s="967" t="str">
        <f>Y851</f>
        <v>Moderado</v>
      </c>
      <c r="AV851" s="967" t="str">
        <f>IFERROR(IF(OR(AND(AQ851="Muy Baja",AT851="Leve"),AND(AQ851="Muy Baja",AT851="Menor"),AND(AQ851="Baja",AT851="Leve")),"Bajo",IF(OR(AND(AQ851="Muy baja",AT851="Moderado"),AND(AQ851="Baja",AT851="Menor"),AND(AQ851="Baja",AT851="Moderado"),AND(AQ851="Media",AT851="Leve"),AND(AQ851="Media",AT851="Menor"),AND(AQ851="Media",AT851="Moderado"),AND(AQ851="Alta",AT851="Leve"),AND(AQ851="Alta",AT851="Menor")),"Moderado",IF(OR(AND(AQ851="Muy Baja",AT851="Mayor"),AND(AQ851="Baja",AT851="Mayor"),AND(AQ851="Media",AT851="Mayor"),AND(AQ851="Alta",AT851="Moderado"),AND(AQ851="Alta",AT851="Mayor"),AND(AQ851="Muy Alta",AT851="Leve"),AND(AQ851="Muy Alta",AT851="Menor"),AND(AQ851="Muy Alta",AT851="Moderado"),AND(AQ851="Muy Alta",AT851="Mayor")),"Alto",IF(OR(AND(AQ851="Muy Baja",AT851="Catastrófico"),AND(AQ851="Baja",AT851="Catastrófico"),AND(AQ851="Media",AT851="Catastrófico"),AND(AQ851="Alta",AT851="Catastrófico"),AND(AQ851="Muy Alta",AT851="Catastrófico")),"Extremo","")))),"")</f>
        <v>Bajo</v>
      </c>
      <c r="AW851" s="802" t="s">
        <v>82</v>
      </c>
      <c r="AX851" s="851"/>
      <c r="AY851" s="851"/>
      <c r="AZ851" s="851"/>
      <c r="BA851" s="851"/>
      <c r="BB851" s="1037"/>
      <c r="BC851" s="851"/>
      <c r="BD851" s="851"/>
      <c r="BE851" s="1019"/>
      <c r="BF851" s="1019"/>
      <c r="BG851" s="1019"/>
      <c r="BH851" s="1019"/>
      <c r="BI851" s="1019"/>
      <c r="BJ851" s="851"/>
      <c r="BK851" s="851"/>
      <c r="BL851" s="1048"/>
    </row>
    <row r="852" spans="1:64" ht="105" x14ac:dyDescent="0.25">
      <c r="A852" s="1056"/>
      <c r="B852" s="1168"/>
      <c r="C852" s="1062"/>
      <c r="D852" s="1013"/>
      <c r="E852" s="946"/>
      <c r="F852" s="1016"/>
      <c r="G852" s="805"/>
      <c r="H852" s="803"/>
      <c r="I852" s="1044"/>
      <c r="J852" s="983"/>
      <c r="K852" s="1002"/>
      <c r="L852" s="852"/>
      <c r="M852" s="852"/>
      <c r="N852" s="805"/>
      <c r="O852" s="971"/>
      <c r="P852" s="803"/>
      <c r="Q852" s="955"/>
      <c r="R852" s="803"/>
      <c r="S852" s="955"/>
      <c r="T852" s="803"/>
      <c r="U852" s="955"/>
      <c r="V852" s="958"/>
      <c r="W852" s="955"/>
      <c r="X852" s="955"/>
      <c r="Y852" s="968"/>
      <c r="Z852" s="68">
        <v>2</v>
      </c>
      <c r="AA852" s="385" t="s">
        <v>1465</v>
      </c>
      <c r="AB852" s="383" t="s">
        <v>170</v>
      </c>
      <c r="AC852" s="385" t="s">
        <v>1244</v>
      </c>
      <c r="AD852" s="384" t="str">
        <f t="shared" si="80"/>
        <v>Probabilidad</v>
      </c>
      <c r="AE852" s="383" t="s">
        <v>75</v>
      </c>
      <c r="AF852" s="302">
        <f t="shared" si="81"/>
        <v>0.15</v>
      </c>
      <c r="AG852" s="383" t="s">
        <v>77</v>
      </c>
      <c r="AH852" s="302">
        <f t="shared" si="82"/>
        <v>0.15</v>
      </c>
      <c r="AI852" s="315">
        <f t="shared" si="83"/>
        <v>0.3</v>
      </c>
      <c r="AJ852" s="69">
        <f>IFERROR(IF(AND(AD851="Probabilidad",AD852="Probabilidad"),(AJ851-(+AJ851*AI852)),IF(AD852="Probabilidad",(Q851-(+Q851*AI852)),IF(AD852="Impacto",AJ851,""))),"")</f>
        <v>0.252</v>
      </c>
      <c r="AK852" s="69">
        <f>IFERROR(IF(AND(AD851="Impacto",AD852="Impacto"),(AK851-(+AK851*AI852)),IF(AD852="Impacto",(W851-(W851*AI852)),IF(AD852="Probabilidad",AK851,""))),"")</f>
        <v>0.4</v>
      </c>
      <c r="AL852" s="19"/>
      <c r="AM852" s="19"/>
      <c r="AN852" s="19"/>
      <c r="AO852" s="952"/>
      <c r="AP852" s="952"/>
      <c r="AQ852" s="968"/>
      <c r="AR852" s="952"/>
      <c r="AS852" s="952"/>
      <c r="AT852" s="968"/>
      <c r="AU852" s="968"/>
      <c r="AV852" s="968"/>
      <c r="AW852" s="803"/>
      <c r="AX852" s="852"/>
      <c r="AY852" s="852"/>
      <c r="AZ852" s="852"/>
      <c r="BA852" s="852"/>
      <c r="BB852" s="1046"/>
      <c r="BC852" s="852"/>
      <c r="BD852" s="852"/>
      <c r="BE852" s="1020"/>
      <c r="BF852" s="1020"/>
      <c r="BG852" s="1020"/>
      <c r="BH852" s="1020"/>
      <c r="BI852" s="1020"/>
      <c r="BJ852" s="852"/>
      <c r="BK852" s="852"/>
      <c r="BL852" s="1041"/>
    </row>
    <row r="853" spans="1:64" ht="66.75" x14ac:dyDescent="0.25">
      <c r="A853" s="1056"/>
      <c r="B853" s="1168"/>
      <c r="C853" s="1062"/>
      <c r="D853" s="1013"/>
      <c r="E853" s="946"/>
      <c r="F853" s="1016"/>
      <c r="G853" s="805"/>
      <c r="H853" s="803"/>
      <c r="I853" s="1044"/>
      <c r="J853" s="983"/>
      <c r="K853" s="1002"/>
      <c r="L853" s="852"/>
      <c r="M853" s="852"/>
      <c r="N853" s="805"/>
      <c r="O853" s="971"/>
      <c r="P853" s="803"/>
      <c r="Q853" s="955"/>
      <c r="R853" s="803"/>
      <c r="S853" s="955"/>
      <c r="T853" s="803"/>
      <c r="U853" s="955"/>
      <c r="V853" s="958"/>
      <c r="W853" s="955"/>
      <c r="X853" s="955"/>
      <c r="Y853" s="968"/>
      <c r="Z853" s="68">
        <v>3</v>
      </c>
      <c r="AA853" s="385" t="s">
        <v>1245</v>
      </c>
      <c r="AB853" s="383" t="s">
        <v>170</v>
      </c>
      <c r="AC853" s="385" t="s">
        <v>1246</v>
      </c>
      <c r="AD853" s="384" t="str">
        <f t="shared" si="80"/>
        <v>Impacto</v>
      </c>
      <c r="AE853" s="383" t="s">
        <v>76</v>
      </c>
      <c r="AF853" s="302">
        <f t="shared" si="81"/>
        <v>0.1</v>
      </c>
      <c r="AG853" s="383" t="s">
        <v>77</v>
      </c>
      <c r="AH853" s="302">
        <f t="shared" si="82"/>
        <v>0.15</v>
      </c>
      <c r="AI853" s="315">
        <f t="shared" si="83"/>
        <v>0.25</v>
      </c>
      <c r="AJ853" s="69">
        <f>IFERROR(IF(AND(AD852="Probabilidad",AD853="Probabilidad"),(AJ852-(+AJ852*AI853)),IF(AND(AD852="Impacto",AD853="Probabilidad"),(AJ851-(+AJ851*AI853)),IF(AD853="Impacto",AJ852,""))),"")</f>
        <v>0.252</v>
      </c>
      <c r="AK853" s="69">
        <f>IFERROR(IF(AND(AD852="Impacto",AD853="Impacto"),(AK852-(+AK852*AI853)),IF(AND(AD852="Probabilidad",AD853="Impacto"),(AK851-(+AK851*AI853)),IF(AD853="Probabilidad",AK852,""))),"")</f>
        <v>0.30000000000000004</v>
      </c>
      <c r="AL853" s="19"/>
      <c r="AM853" s="19"/>
      <c r="AN853" s="19"/>
      <c r="AO853" s="952"/>
      <c r="AP853" s="952"/>
      <c r="AQ853" s="968"/>
      <c r="AR853" s="952"/>
      <c r="AS853" s="952"/>
      <c r="AT853" s="968"/>
      <c r="AU853" s="968"/>
      <c r="AV853" s="968"/>
      <c r="AW853" s="803"/>
      <c r="AX853" s="852"/>
      <c r="AY853" s="852"/>
      <c r="AZ853" s="852"/>
      <c r="BA853" s="852"/>
      <c r="BB853" s="1046"/>
      <c r="BC853" s="852"/>
      <c r="BD853" s="852"/>
      <c r="BE853" s="1020"/>
      <c r="BF853" s="1020"/>
      <c r="BG853" s="1020"/>
      <c r="BH853" s="1020"/>
      <c r="BI853" s="1020"/>
      <c r="BJ853" s="852"/>
      <c r="BK853" s="852"/>
      <c r="BL853" s="1041"/>
    </row>
    <row r="854" spans="1:64" ht="105" x14ac:dyDescent="0.25">
      <c r="A854" s="1056"/>
      <c r="B854" s="1168"/>
      <c r="C854" s="1062"/>
      <c r="D854" s="1013"/>
      <c r="E854" s="946"/>
      <c r="F854" s="1016"/>
      <c r="G854" s="805"/>
      <c r="H854" s="803"/>
      <c r="I854" s="1044"/>
      <c r="J854" s="983"/>
      <c r="K854" s="1002"/>
      <c r="L854" s="852"/>
      <c r="M854" s="852"/>
      <c r="N854" s="805"/>
      <c r="O854" s="971"/>
      <c r="P854" s="803"/>
      <c r="Q854" s="955"/>
      <c r="R854" s="803"/>
      <c r="S854" s="955"/>
      <c r="T854" s="803"/>
      <c r="U854" s="955"/>
      <c r="V854" s="958"/>
      <c r="W854" s="955"/>
      <c r="X854" s="955"/>
      <c r="Y854" s="968"/>
      <c r="Z854" s="68">
        <v>4</v>
      </c>
      <c r="AA854" s="385" t="s">
        <v>915</v>
      </c>
      <c r="AB854" s="383" t="s">
        <v>165</v>
      </c>
      <c r="AC854" s="385" t="s">
        <v>851</v>
      </c>
      <c r="AD854" s="384" t="str">
        <f t="shared" si="80"/>
        <v>Probabilidad</v>
      </c>
      <c r="AE854" s="383" t="s">
        <v>75</v>
      </c>
      <c r="AF854" s="302">
        <f t="shared" si="81"/>
        <v>0.15</v>
      </c>
      <c r="AG854" s="383" t="s">
        <v>77</v>
      </c>
      <c r="AH854" s="302">
        <f t="shared" si="82"/>
        <v>0.15</v>
      </c>
      <c r="AI854" s="315">
        <f t="shared" si="83"/>
        <v>0.3</v>
      </c>
      <c r="AJ854" s="69">
        <f>IFERROR(IF(AND(AD853="Probabilidad",AD854="Probabilidad"),(AJ853-(+AJ853*AI854)),IF(AND(AD853="Impacto",AD854="Probabilidad"),(AJ852-(+AJ852*AI854)),IF(AD854="Impacto",AJ853,""))),"")</f>
        <v>0.1764</v>
      </c>
      <c r="AK854" s="69">
        <f>IFERROR(IF(AND(AD853="Impacto",AD854="Impacto"),(AK853-(+AK853*AI854)),IF(AND(AD853="Probabilidad",AD854="Impacto"),(AK852-(+AK852*AI854)),IF(AD854="Probabilidad",AK853,""))),"")</f>
        <v>0.30000000000000004</v>
      </c>
      <c r="AL854" s="19"/>
      <c r="AM854" s="19"/>
      <c r="AN854" s="19"/>
      <c r="AO854" s="952"/>
      <c r="AP854" s="952"/>
      <c r="AQ854" s="968"/>
      <c r="AR854" s="952"/>
      <c r="AS854" s="952"/>
      <c r="AT854" s="968"/>
      <c r="AU854" s="968"/>
      <c r="AV854" s="968"/>
      <c r="AW854" s="803"/>
      <c r="AX854" s="852"/>
      <c r="AY854" s="852"/>
      <c r="AZ854" s="852"/>
      <c r="BA854" s="852"/>
      <c r="BB854" s="1046"/>
      <c r="BC854" s="852"/>
      <c r="BD854" s="852"/>
      <c r="BE854" s="1020"/>
      <c r="BF854" s="1020"/>
      <c r="BG854" s="1020"/>
      <c r="BH854" s="1020"/>
      <c r="BI854" s="1020"/>
      <c r="BJ854" s="852"/>
      <c r="BK854" s="852"/>
      <c r="BL854" s="1041"/>
    </row>
    <row r="855" spans="1:64" x14ac:dyDescent="0.25">
      <c r="A855" s="1056"/>
      <c r="B855" s="1168"/>
      <c r="C855" s="1062"/>
      <c r="D855" s="1013"/>
      <c r="E855" s="946"/>
      <c r="F855" s="1016"/>
      <c r="G855" s="805"/>
      <c r="H855" s="803"/>
      <c r="I855" s="1044"/>
      <c r="J855" s="983"/>
      <c r="K855" s="1002"/>
      <c r="L855" s="852"/>
      <c r="M855" s="852"/>
      <c r="N855" s="805"/>
      <c r="O855" s="971"/>
      <c r="P855" s="803"/>
      <c r="Q855" s="955"/>
      <c r="R855" s="803"/>
      <c r="S855" s="955"/>
      <c r="T855" s="803"/>
      <c r="U855" s="955"/>
      <c r="V855" s="958"/>
      <c r="W855" s="955"/>
      <c r="X855" s="955"/>
      <c r="Y855" s="968"/>
      <c r="Z855" s="68">
        <v>5</v>
      </c>
      <c r="AA855" s="385"/>
      <c r="AB855" s="383"/>
      <c r="AC855" s="385"/>
      <c r="AD855" s="384" t="str">
        <f t="shared" si="80"/>
        <v/>
      </c>
      <c r="AE855" s="383"/>
      <c r="AF855" s="302" t="str">
        <f t="shared" si="81"/>
        <v/>
      </c>
      <c r="AG855" s="383"/>
      <c r="AH855" s="302" t="str">
        <f t="shared" si="82"/>
        <v/>
      </c>
      <c r="AI855" s="315" t="str">
        <f t="shared" si="83"/>
        <v/>
      </c>
      <c r="AJ855" s="69" t="str">
        <f>IFERROR(IF(AND(AD854="Probabilidad",AD855="Probabilidad"),(AJ854-(+AJ854*AI855)),IF(AND(AD854="Impacto",AD855="Probabilidad"),(AJ853-(+AJ853*AI855)),IF(AD855="Impacto",AJ854,""))),"")</f>
        <v/>
      </c>
      <c r="AK855" s="69" t="str">
        <f>IFERROR(IF(AND(AD854="Impacto",AD855="Impacto"),(AK854-(+AK854*AI855)),IF(AND(AD854="Probabilidad",AD855="Impacto"),(AK853-(+AK853*AI855)),IF(AD855="Probabilidad",AK854,""))),"")</f>
        <v/>
      </c>
      <c r="AL855" s="19"/>
      <c r="AM855" s="19"/>
      <c r="AN855" s="19"/>
      <c r="AO855" s="952"/>
      <c r="AP855" s="952"/>
      <c r="AQ855" s="968"/>
      <c r="AR855" s="952"/>
      <c r="AS855" s="952"/>
      <c r="AT855" s="968"/>
      <c r="AU855" s="968"/>
      <c r="AV855" s="968"/>
      <c r="AW855" s="803"/>
      <c r="AX855" s="852"/>
      <c r="AY855" s="852"/>
      <c r="AZ855" s="852"/>
      <c r="BA855" s="852"/>
      <c r="BB855" s="1046"/>
      <c r="BC855" s="852"/>
      <c r="BD855" s="852"/>
      <c r="BE855" s="1020"/>
      <c r="BF855" s="1020"/>
      <c r="BG855" s="1020"/>
      <c r="BH855" s="1020"/>
      <c r="BI855" s="1020"/>
      <c r="BJ855" s="852"/>
      <c r="BK855" s="852"/>
      <c r="BL855" s="1041"/>
    </row>
    <row r="856" spans="1:64" ht="15.75" thickBot="1" x14ac:dyDescent="0.3">
      <c r="A856" s="1056"/>
      <c r="B856" s="1168"/>
      <c r="C856" s="1062"/>
      <c r="D856" s="1014"/>
      <c r="E856" s="947"/>
      <c r="F856" s="1017"/>
      <c r="G856" s="806"/>
      <c r="H856" s="847"/>
      <c r="I856" s="1045"/>
      <c r="J856" s="984"/>
      <c r="K856" s="1003"/>
      <c r="L856" s="960"/>
      <c r="M856" s="960"/>
      <c r="N856" s="806"/>
      <c r="O856" s="972"/>
      <c r="P856" s="847"/>
      <c r="Q856" s="956"/>
      <c r="R856" s="847"/>
      <c r="S856" s="956"/>
      <c r="T856" s="847"/>
      <c r="U856" s="956"/>
      <c r="V856" s="959"/>
      <c r="W856" s="956"/>
      <c r="X856" s="956"/>
      <c r="Y856" s="969"/>
      <c r="Z856" s="60">
        <v>6</v>
      </c>
      <c r="AA856" s="387"/>
      <c r="AB856" s="388"/>
      <c r="AC856" s="387"/>
      <c r="AD856" s="391" t="str">
        <f t="shared" si="80"/>
        <v/>
      </c>
      <c r="AE856" s="388"/>
      <c r="AF856" s="303" t="str">
        <f t="shared" si="81"/>
        <v/>
      </c>
      <c r="AG856" s="388"/>
      <c r="AH856" s="303" t="str">
        <f t="shared" si="82"/>
        <v/>
      </c>
      <c r="AI856" s="61" t="str">
        <f t="shared" si="83"/>
        <v/>
      </c>
      <c r="AJ856" s="63" t="str">
        <f>IFERROR(IF(AND(AD855="Probabilidad",AD856="Probabilidad"),(AJ855-(+AJ855*AI856)),IF(AND(AD855="Impacto",AD856="Probabilidad"),(AJ854-(+AJ854*AI856)),IF(AD856="Impacto",AJ855,""))),"")</f>
        <v/>
      </c>
      <c r="AK856" s="63" t="str">
        <f>IFERROR(IF(AND(AD855="Impacto",AD856="Impacto"),(AK855-(+AK855*AI856)),IF(AND(AD855="Probabilidad",AD856="Impacto"),(AK854-(+AK854*AI856)),IF(AD856="Probabilidad",AK855,""))),"")</f>
        <v/>
      </c>
      <c r="AL856" s="20"/>
      <c r="AM856" s="20"/>
      <c r="AN856" s="20"/>
      <c r="AO856" s="953"/>
      <c r="AP856" s="953"/>
      <c r="AQ856" s="969"/>
      <c r="AR856" s="953"/>
      <c r="AS856" s="953"/>
      <c r="AT856" s="969"/>
      <c r="AU856" s="969"/>
      <c r="AV856" s="969"/>
      <c r="AW856" s="847"/>
      <c r="AX856" s="960"/>
      <c r="AY856" s="960"/>
      <c r="AZ856" s="960"/>
      <c r="BA856" s="960"/>
      <c r="BB856" s="1047"/>
      <c r="BC856" s="960"/>
      <c r="BD856" s="960"/>
      <c r="BE856" s="1021"/>
      <c r="BF856" s="1021"/>
      <c r="BG856" s="1021"/>
      <c r="BH856" s="1021"/>
      <c r="BI856" s="1021"/>
      <c r="BJ856" s="960"/>
      <c r="BK856" s="960"/>
      <c r="BL856" s="1042"/>
    </row>
    <row r="857" spans="1:64" ht="71.25" customHeight="1" x14ac:dyDescent="0.25">
      <c r="A857" s="1056"/>
      <c r="B857" s="1168"/>
      <c r="C857" s="1062"/>
      <c r="D857" s="1012" t="s">
        <v>840</v>
      </c>
      <c r="E857" s="945" t="s">
        <v>134</v>
      </c>
      <c r="F857" s="1015">
        <v>18</v>
      </c>
      <c r="G857" s="804" t="s">
        <v>1466</v>
      </c>
      <c r="H857" s="802" t="s">
        <v>99</v>
      </c>
      <c r="I857" s="1043" t="s">
        <v>1804</v>
      </c>
      <c r="J857" s="982" t="s">
        <v>16</v>
      </c>
      <c r="K857" s="1001" t="str">
        <f>CONCATENATE(" *",[33]Árbol_G!C1049," *",[33]Árbol_G!E1049," *",[33]Árbol_G!G1049)</f>
        <v xml:space="preserve"> * * *</v>
      </c>
      <c r="L857" s="851" t="s">
        <v>1801</v>
      </c>
      <c r="M857" s="851" t="s">
        <v>946</v>
      </c>
      <c r="N857" s="804"/>
      <c r="O857" s="970"/>
      <c r="P857" s="802" t="s">
        <v>62</v>
      </c>
      <c r="Q857" s="954">
        <f>IF(P857="Muy Alta",100%,IF(P857="Alta",80%,IF(P857="Media",60%,IF(P857="Baja",40%,IF(P857="Muy Baja",20%,"")))))</f>
        <v>0.6</v>
      </c>
      <c r="R857" s="802"/>
      <c r="S857" s="954" t="str">
        <f>IF(R857="Catastrófico",100%,IF(R857="Mayor",80%,IF(R857="Moderado",60%,IF(R857="Menor",40%,IF(R857="Leve",20%,"")))))</f>
        <v/>
      </c>
      <c r="T857" s="802" t="s">
        <v>9</v>
      </c>
      <c r="U857" s="954">
        <f>IF(T857="Catastrófico",100%,IF(T857="Mayor",80%,IF(T857="Moderado",60%,IF(T857="Menor",40%,IF(T857="Leve",20%,"")))))</f>
        <v>0.4</v>
      </c>
      <c r="V857" s="957" t="str">
        <f>IF(W857=100%,"Catastrófico",IF(W857=80%,"Mayor",IF(W857=60%,"Moderado",IF(W857=40%,"Menor",IF(W857=20%,"Leve","")))))</f>
        <v>Menor</v>
      </c>
      <c r="W857" s="954">
        <f>IF(AND(S857="",U857=""),"",MAX(S857,U857))</f>
        <v>0.4</v>
      </c>
      <c r="X857" s="954" t="str">
        <f>CONCATENATE(P857,V857)</f>
        <v>MediaMenor</v>
      </c>
      <c r="Y857" s="967" t="str">
        <f>IF(X857="Muy AltaLeve","Alto",IF(X857="Muy AltaMenor","Alto",IF(X857="Muy AltaModerado","Alto",IF(X857="Muy AltaMayor","Alto",IF(X857="Muy AltaCatastrófico","Extremo",IF(X857="AltaLeve","Moderado",IF(X857="AltaMenor","Moderado",IF(X857="AltaModerado","Alto",IF(X857="AltaMayor","Alto",IF(X857="AltaCatastrófico","Extremo",IF(X857="MediaLeve","Moderado",IF(X857="MediaMenor","Moderado",IF(X857="MediaModerado","Moderado",IF(X857="MediaMayor","Alto",IF(X857="MediaCatastrófico","Extremo",IF(X857="BajaLeve","Bajo",IF(X857="BajaMenor","Moderado",IF(X857="BajaModerado","Moderado",IF(X857="BajaMayor","Alto",IF(X857="BajaCatastrófico","Extremo",IF(X857="Muy BajaLeve","Bajo",IF(X857="Muy BajaMenor","Bajo",IF(X857="Muy BajaModerado","Moderado",IF(X857="Muy BajaMayor","Alto",IF(X857="Muy BajaCatastrófico","Extremo","")))))))))))))))))))))))))</f>
        <v>Moderado</v>
      </c>
      <c r="Z857" s="58">
        <v>1</v>
      </c>
      <c r="AA857" s="395" t="s">
        <v>1464</v>
      </c>
      <c r="AB857" s="381" t="s">
        <v>170</v>
      </c>
      <c r="AC857" s="395" t="s">
        <v>847</v>
      </c>
      <c r="AD857" s="382" t="str">
        <f t="shared" si="80"/>
        <v>Probabilidad</v>
      </c>
      <c r="AE857" s="381" t="s">
        <v>75</v>
      </c>
      <c r="AF857" s="301">
        <f t="shared" si="81"/>
        <v>0.15</v>
      </c>
      <c r="AG857" s="381" t="s">
        <v>77</v>
      </c>
      <c r="AH857" s="301">
        <f t="shared" si="82"/>
        <v>0.15</v>
      </c>
      <c r="AI857" s="300">
        <f t="shared" si="83"/>
        <v>0.3</v>
      </c>
      <c r="AJ857" s="59">
        <f>IFERROR(IF(AD857="Probabilidad",(Q857-(+Q857*AI857)),IF(AD857="Impacto",Q857,"")),"")</f>
        <v>0.42</v>
      </c>
      <c r="AK857" s="59">
        <f>IFERROR(IF(AD857="Impacto",(W857-(+W857*AI857)),IF(AD857="Probabilidad",W857,"")),"")</f>
        <v>0.4</v>
      </c>
      <c r="AL857" s="10"/>
      <c r="AM857" s="10"/>
      <c r="AN857" s="10"/>
      <c r="AO857" s="951">
        <f>Q857</f>
        <v>0.6</v>
      </c>
      <c r="AP857" s="951">
        <f>IF(AJ857="","",MIN(AJ857:AJ862))</f>
        <v>0.20579999999999998</v>
      </c>
      <c r="AQ857" s="967" t="str">
        <f>IFERROR(IF(AP857="","",IF(AP857&lt;=0.2,"Muy Baja",IF(AP857&lt;=0.4,"Baja",IF(AP857&lt;=0.6,"Media",IF(AP857&lt;=0.8,"Alta","Muy Alta"))))),"")</f>
        <v>Baja</v>
      </c>
      <c r="AR857" s="951">
        <f>W857</f>
        <v>0.4</v>
      </c>
      <c r="AS857" s="951">
        <f>IF(AK857="","",MIN(AK857:AK862))</f>
        <v>0.4</v>
      </c>
      <c r="AT857" s="967" t="str">
        <f>IFERROR(IF(AS857="","",IF(AS857&lt;=0.2,"Leve",IF(AS857&lt;=0.4,"Menor",IF(AS857&lt;=0.6,"Moderado",IF(AS857&lt;=0.8,"Mayor","Catastrófico"))))),"")</f>
        <v>Menor</v>
      </c>
      <c r="AU857" s="967" t="str">
        <f>Y857</f>
        <v>Moderado</v>
      </c>
      <c r="AV857" s="967" t="str">
        <f>IFERROR(IF(OR(AND(AQ857="Muy Baja",AT857="Leve"),AND(AQ857="Muy Baja",AT857="Menor"),AND(AQ857="Baja",AT857="Leve")),"Bajo",IF(OR(AND(AQ857="Muy baja",AT857="Moderado"),AND(AQ857="Baja",AT857="Menor"),AND(AQ857="Baja",AT857="Moderado"),AND(AQ857="Media",AT857="Leve"),AND(AQ857="Media",AT857="Menor"),AND(AQ857="Media",AT857="Moderado"),AND(AQ857="Alta",AT857="Leve"),AND(AQ857="Alta",AT857="Menor")),"Moderado",IF(OR(AND(AQ857="Muy Baja",AT857="Mayor"),AND(AQ857="Baja",AT857="Mayor"),AND(AQ857="Media",AT857="Mayor"),AND(AQ857="Alta",AT857="Moderado"),AND(AQ857="Alta",AT857="Mayor"),AND(AQ857="Muy Alta",AT857="Leve"),AND(AQ857="Muy Alta",AT857="Menor"),AND(AQ857="Muy Alta",AT857="Moderado"),AND(AQ857="Muy Alta",AT857="Mayor")),"Alto",IF(OR(AND(AQ857="Muy Baja",AT857="Catastrófico"),AND(AQ857="Baja",AT857="Catastrófico"),AND(AQ857="Media",AT857="Catastrófico"),AND(AQ857="Alta",AT857="Catastrófico"),AND(AQ857="Muy Alta",AT857="Catastrófico")),"Extremo","")))),"")</f>
        <v>Moderado</v>
      </c>
      <c r="AW857" s="802" t="s">
        <v>167</v>
      </c>
      <c r="AX857" s="851" t="s">
        <v>1467</v>
      </c>
      <c r="AY857" s="851" t="s">
        <v>1468</v>
      </c>
      <c r="AZ857" s="851" t="s">
        <v>1469</v>
      </c>
      <c r="BA857" s="851" t="s">
        <v>1470</v>
      </c>
      <c r="BB857" s="1037">
        <v>45291</v>
      </c>
      <c r="BC857" s="855"/>
      <c r="BD857" s="855"/>
      <c r="BE857" s="1039"/>
      <c r="BF857" s="1039"/>
      <c r="BG857" s="1039"/>
      <c r="BH857" s="1039"/>
      <c r="BI857" s="1039"/>
      <c r="BJ857" s="855"/>
      <c r="BK857" s="855"/>
      <c r="BL857" s="1040"/>
    </row>
    <row r="858" spans="1:64" ht="105" x14ac:dyDescent="0.25">
      <c r="A858" s="1056"/>
      <c r="B858" s="1168"/>
      <c r="C858" s="1062"/>
      <c r="D858" s="1013"/>
      <c r="E858" s="946"/>
      <c r="F858" s="1016"/>
      <c r="G858" s="805"/>
      <c r="H858" s="803"/>
      <c r="I858" s="1044"/>
      <c r="J858" s="983"/>
      <c r="K858" s="1002"/>
      <c r="L858" s="852"/>
      <c r="M858" s="852"/>
      <c r="N858" s="805"/>
      <c r="O858" s="971"/>
      <c r="P858" s="803"/>
      <c r="Q858" s="955"/>
      <c r="R858" s="803"/>
      <c r="S858" s="955"/>
      <c r="T858" s="803"/>
      <c r="U858" s="955"/>
      <c r="V858" s="958"/>
      <c r="W858" s="955"/>
      <c r="X858" s="955"/>
      <c r="Y858" s="968"/>
      <c r="Z858" s="68">
        <v>2</v>
      </c>
      <c r="AA858" s="385" t="s">
        <v>868</v>
      </c>
      <c r="AB858" s="383" t="s">
        <v>165</v>
      </c>
      <c r="AC858" s="385" t="s">
        <v>851</v>
      </c>
      <c r="AD858" s="384" t="str">
        <f t="shared" si="80"/>
        <v>Probabilidad</v>
      </c>
      <c r="AE858" s="383" t="s">
        <v>75</v>
      </c>
      <c r="AF858" s="302">
        <f t="shared" si="81"/>
        <v>0.15</v>
      </c>
      <c r="AG858" s="383" t="s">
        <v>77</v>
      </c>
      <c r="AH858" s="302">
        <f t="shared" si="82"/>
        <v>0.15</v>
      </c>
      <c r="AI858" s="315">
        <f t="shared" si="83"/>
        <v>0.3</v>
      </c>
      <c r="AJ858" s="69">
        <f>IFERROR(IF(AND(AD857="Probabilidad",AD858="Probabilidad"),(AJ857-(+AJ857*AI858)),IF(AD858="Probabilidad",(Q857-(+Q857*AI858)),IF(AD858="Impacto",AJ857,""))),"")</f>
        <v>0.29399999999999998</v>
      </c>
      <c r="AK858" s="69">
        <f>IFERROR(IF(AND(AD857="Impacto",AD858="Impacto"),(AK857-(+AK857*AI858)),IF(AD858="Impacto",(W857-(W857*AI858)),IF(AD858="Probabilidad",AK857,""))),"")</f>
        <v>0.4</v>
      </c>
      <c r="AL858" s="19"/>
      <c r="AM858" s="19"/>
      <c r="AN858" s="19"/>
      <c r="AO858" s="952"/>
      <c r="AP858" s="952"/>
      <c r="AQ858" s="968"/>
      <c r="AR858" s="952"/>
      <c r="AS858" s="952"/>
      <c r="AT858" s="968"/>
      <c r="AU858" s="968"/>
      <c r="AV858" s="968"/>
      <c r="AW858" s="803"/>
      <c r="AX858" s="852"/>
      <c r="AY858" s="852"/>
      <c r="AZ858" s="852"/>
      <c r="BA858" s="852"/>
      <c r="BB858" s="1046"/>
      <c r="BC858" s="852"/>
      <c r="BD858" s="852"/>
      <c r="BE858" s="1020"/>
      <c r="BF858" s="1020"/>
      <c r="BG858" s="1020"/>
      <c r="BH858" s="1020"/>
      <c r="BI858" s="1020"/>
      <c r="BJ858" s="852"/>
      <c r="BK858" s="852"/>
      <c r="BL858" s="1041"/>
    </row>
    <row r="859" spans="1:64" ht="105" x14ac:dyDescent="0.25">
      <c r="A859" s="1056"/>
      <c r="B859" s="1168"/>
      <c r="C859" s="1062"/>
      <c r="D859" s="1013"/>
      <c r="E859" s="946"/>
      <c r="F859" s="1016"/>
      <c r="G859" s="805"/>
      <c r="H859" s="803"/>
      <c r="I859" s="1044"/>
      <c r="J859" s="983"/>
      <c r="K859" s="1002"/>
      <c r="L859" s="852"/>
      <c r="M859" s="852"/>
      <c r="N859" s="805"/>
      <c r="O859" s="971"/>
      <c r="P859" s="803"/>
      <c r="Q859" s="955"/>
      <c r="R859" s="803"/>
      <c r="S859" s="955"/>
      <c r="T859" s="803"/>
      <c r="U859" s="955"/>
      <c r="V859" s="958"/>
      <c r="W859" s="955"/>
      <c r="X859" s="955"/>
      <c r="Y859" s="968"/>
      <c r="Z859" s="68">
        <v>3</v>
      </c>
      <c r="AA859" s="385" t="s">
        <v>1465</v>
      </c>
      <c r="AB859" s="383" t="s">
        <v>170</v>
      </c>
      <c r="AC859" s="385" t="s">
        <v>1244</v>
      </c>
      <c r="AD859" s="384" t="str">
        <f t="shared" si="80"/>
        <v>Probabilidad</v>
      </c>
      <c r="AE859" s="383" t="s">
        <v>75</v>
      </c>
      <c r="AF859" s="302">
        <f t="shared" si="81"/>
        <v>0.15</v>
      </c>
      <c r="AG859" s="383" t="s">
        <v>77</v>
      </c>
      <c r="AH859" s="302">
        <f t="shared" si="82"/>
        <v>0.15</v>
      </c>
      <c r="AI859" s="315">
        <f t="shared" si="83"/>
        <v>0.3</v>
      </c>
      <c r="AJ859" s="69">
        <f>IFERROR(IF(AND(AD858="Probabilidad",AD859="Probabilidad"),(AJ858-(+AJ858*AI859)),IF(AND(AD858="Impacto",AD859="Probabilidad"),(AJ857-(+AJ857*AI859)),IF(AD859="Impacto",AJ858,""))),"")</f>
        <v>0.20579999999999998</v>
      </c>
      <c r="AK859" s="69">
        <f>IFERROR(IF(AND(AD858="Impacto",AD859="Impacto"),(AK858-(+AK858*AI859)),IF(AND(AD858="Probabilidad",AD859="Impacto"),(AK857-(+AK857*AI859)),IF(AD859="Probabilidad",AK858,""))),"")</f>
        <v>0.4</v>
      </c>
      <c r="AL859" s="19"/>
      <c r="AM859" s="19"/>
      <c r="AN859" s="19"/>
      <c r="AO859" s="952"/>
      <c r="AP859" s="952"/>
      <c r="AQ859" s="968"/>
      <c r="AR859" s="952"/>
      <c r="AS859" s="952"/>
      <c r="AT859" s="968"/>
      <c r="AU859" s="968"/>
      <c r="AV859" s="968"/>
      <c r="AW859" s="803"/>
      <c r="AX859" s="852"/>
      <c r="AY859" s="852"/>
      <c r="AZ859" s="852"/>
      <c r="BA859" s="852"/>
      <c r="BB859" s="1046"/>
      <c r="BC859" s="852"/>
      <c r="BD859" s="852"/>
      <c r="BE859" s="1020"/>
      <c r="BF859" s="1020"/>
      <c r="BG859" s="1020"/>
      <c r="BH859" s="1020"/>
      <c r="BI859" s="1020"/>
      <c r="BJ859" s="852"/>
      <c r="BK859" s="852"/>
      <c r="BL859" s="1041"/>
    </row>
    <row r="860" spans="1:64" x14ac:dyDescent="0.25">
      <c r="A860" s="1056"/>
      <c r="B860" s="1168"/>
      <c r="C860" s="1062"/>
      <c r="D860" s="1013"/>
      <c r="E860" s="946"/>
      <c r="F860" s="1016"/>
      <c r="G860" s="805"/>
      <c r="H860" s="803"/>
      <c r="I860" s="1044"/>
      <c r="J860" s="983"/>
      <c r="K860" s="1002"/>
      <c r="L860" s="852"/>
      <c r="M860" s="852"/>
      <c r="N860" s="805"/>
      <c r="O860" s="971"/>
      <c r="P860" s="803"/>
      <c r="Q860" s="955"/>
      <c r="R860" s="803"/>
      <c r="S860" s="955"/>
      <c r="T860" s="803"/>
      <c r="U860" s="955"/>
      <c r="V860" s="958"/>
      <c r="W860" s="955"/>
      <c r="X860" s="955"/>
      <c r="Y860" s="968"/>
      <c r="Z860" s="68">
        <v>4</v>
      </c>
      <c r="AA860" s="385"/>
      <c r="AB860" s="383"/>
      <c r="AC860" s="385"/>
      <c r="AD860" s="384" t="str">
        <f t="shared" si="80"/>
        <v/>
      </c>
      <c r="AE860" s="383"/>
      <c r="AF860" s="302" t="str">
        <f t="shared" si="81"/>
        <v/>
      </c>
      <c r="AG860" s="383"/>
      <c r="AH860" s="302" t="str">
        <f t="shared" si="82"/>
        <v/>
      </c>
      <c r="AI860" s="315" t="str">
        <f t="shared" si="83"/>
        <v/>
      </c>
      <c r="AJ860" s="69" t="str">
        <f>IFERROR(IF(AND(AD859="Probabilidad",AD860="Probabilidad"),(AJ859-(+AJ859*AI860)),IF(AND(AD859="Impacto",AD860="Probabilidad"),(AJ858-(+AJ858*AI860)),IF(AD860="Impacto",AJ859,""))),"")</f>
        <v/>
      </c>
      <c r="AK860" s="69" t="str">
        <f>IFERROR(IF(AND(AD859="Impacto",AD860="Impacto"),(AK859-(+AK859*AI860)),IF(AND(AD859="Probabilidad",AD860="Impacto"),(AK858-(+AK858*AI860)),IF(AD860="Probabilidad",AK859,""))),"")</f>
        <v/>
      </c>
      <c r="AL860" s="19"/>
      <c r="AM860" s="19"/>
      <c r="AN860" s="19"/>
      <c r="AO860" s="952"/>
      <c r="AP860" s="952"/>
      <c r="AQ860" s="968"/>
      <c r="AR860" s="952"/>
      <c r="AS860" s="952"/>
      <c r="AT860" s="968"/>
      <c r="AU860" s="968"/>
      <c r="AV860" s="968"/>
      <c r="AW860" s="803"/>
      <c r="AX860" s="852"/>
      <c r="AY860" s="852"/>
      <c r="AZ860" s="852"/>
      <c r="BA860" s="852"/>
      <c r="BB860" s="1046"/>
      <c r="BC860" s="852"/>
      <c r="BD860" s="852"/>
      <c r="BE860" s="1020"/>
      <c r="BF860" s="1020"/>
      <c r="BG860" s="1020"/>
      <c r="BH860" s="1020"/>
      <c r="BI860" s="1020"/>
      <c r="BJ860" s="852"/>
      <c r="BK860" s="852"/>
      <c r="BL860" s="1041"/>
    </row>
    <row r="861" spans="1:64" x14ac:dyDescent="0.25">
      <c r="A861" s="1056"/>
      <c r="B861" s="1168"/>
      <c r="C861" s="1062"/>
      <c r="D861" s="1013"/>
      <c r="E861" s="946"/>
      <c r="F861" s="1016"/>
      <c r="G861" s="805"/>
      <c r="H861" s="803"/>
      <c r="I861" s="1044"/>
      <c r="J861" s="983"/>
      <c r="K861" s="1002"/>
      <c r="L861" s="852"/>
      <c r="M861" s="852"/>
      <c r="N861" s="805"/>
      <c r="O861" s="971"/>
      <c r="P861" s="803"/>
      <c r="Q861" s="955"/>
      <c r="R861" s="803"/>
      <c r="S861" s="955"/>
      <c r="T861" s="803"/>
      <c r="U861" s="955"/>
      <c r="V861" s="958"/>
      <c r="W861" s="955"/>
      <c r="X861" s="955"/>
      <c r="Y861" s="968"/>
      <c r="Z861" s="68">
        <v>5</v>
      </c>
      <c r="AA861" s="385"/>
      <c r="AB861" s="383"/>
      <c r="AC861" s="385"/>
      <c r="AD861" s="384" t="str">
        <f t="shared" si="80"/>
        <v/>
      </c>
      <c r="AE861" s="383"/>
      <c r="AF861" s="302" t="str">
        <f t="shared" si="81"/>
        <v/>
      </c>
      <c r="AG861" s="383"/>
      <c r="AH861" s="302" t="str">
        <f t="shared" si="82"/>
        <v/>
      </c>
      <c r="AI861" s="315" t="str">
        <f t="shared" si="83"/>
        <v/>
      </c>
      <c r="AJ861" s="69" t="str">
        <f>IFERROR(IF(AND(AD860="Probabilidad",AD861="Probabilidad"),(AJ860-(+AJ860*AI861)),IF(AND(AD860="Impacto",AD861="Probabilidad"),(AJ859-(+AJ859*AI861)),IF(AD861="Impacto",AJ860,""))),"")</f>
        <v/>
      </c>
      <c r="AK861" s="69" t="str">
        <f>IFERROR(IF(AND(AD860="Impacto",AD861="Impacto"),(AK860-(+AK860*AI861)),IF(AND(AD860="Probabilidad",AD861="Impacto"),(AK859-(+AK859*AI861)),IF(AD861="Probabilidad",AK860,""))),"")</f>
        <v/>
      </c>
      <c r="AL861" s="19"/>
      <c r="AM861" s="19"/>
      <c r="AN861" s="19"/>
      <c r="AO861" s="952"/>
      <c r="AP861" s="952"/>
      <c r="AQ861" s="968"/>
      <c r="AR861" s="952"/>
      <c r="AS861" s="952"/>
      <c r="AT861" s="968"/>
      <c r="AU861" s="968"/>
      <c r="AV861" s="968"/>
      <c r="AW861" s="803"/>
      <c r="AX861" s="852"/>
      <c r="AY861" s="852"/>
      <c r="AZ861" s="852"/>
      <c r="BA861" s="852"/>
      <c r="BB861" s="1046"/>
      <c r="BC861" s="852"/>
      <c r="BD861" s="852"/>
      <c r="BE861" s="1020"/>
      <c r="BF861" s="1020"/>
      <c r="BG861" s="1020"/>
      <c r="BH861" s="1020"/>
      <c r="BI861" s="1020"/>
      <c r="BJ861" s="852"/>
      <c r="BK861" s="852"/>
      <c r="BL861" s="1041"/>
    </row>
    <row r="862" spans="1:64" ht="15.75" thickBot="1" x14ac:dyDescent="0.3">
      <c r="A862" s="1177"/>
      <c r="B862" s="943"/>
      <c r="C862" s="1178"/>
      <c r="D862" s="1014"/>
      <c r="E862" s="947"/>
      <c r="F862" s="1017"/>
      <c r="G862" s="806"/>
      <c r="H862" s="847"/>
      <c r="I862" s="1045"/>
      <c r="J862" s="984"/>
      <c r="K862" s="1003"/>
      <c r="L862" s="960"/>
      <c r="M862" s="960"/>
      <c r="N862" s="806"/>
      <c r="O862" s="972"/>
      <c r="P862" s="847"/>
      <c r="Q862" s="956"/>
      <c r="R862" s="847"/>
      <c r="S862" s="956"/>
      <c r="T862" s="847"/>
      <c r="U862" s="956"/>
      <c r="V862" s="959"/>
      <c r="W862" s="956"/>
      <c r="X862" s="956"/>
      <c r="Y862" s="969"/>
      <c r="Z862" s="60">
        <v>6</v>
      </c>
      <c r="AA862" s="387"/>
      <c r="AB862" s="388"/>
      <c r="AC862" s="387"/>
      <c r="AD862" s="391" t="str">
        <f t="shared" si="80"/>
        <v/>
      </c>
      <c r="AE862" s="388"/>
      <c r="AF862" s="303" t="str">
        <f t="shared" si="81"/>
        <v/>
      </c>
      <c r="AG862" s="388"/>
      <c r="AH862" s="303" t="str">
        <f t="shared" si="82"/>
        <v/>
      </c>
      <c r="AI862" s="61" t="str">
        <f t="shared" si="83"/>
        <v/>
      </c>
      <c r="AJ862" s="63" t="str">
        <f>IFERROR(IF(AND(AD861="Probabilidad",AD862="Probabilidad"),(AJ861-(+AJ861*AI862)),IF(AND(AD861="Impacto",AD862="Probabilidad"),(AJ860-(+AJ860*AI862)),IF(AD862="Impacto",AJ861,""))),"")</f>
        <v/>
      </c>
      <c r="AK862" s="63" t="str">
        <f>IFERROR(IF(AND(AD861="Impacto",AD862="Impacto"),(AK861-(+AK861*AI862)),IF(AND(AD861="Probabilidad",AD862="Impacto"),(AK860-(+AK860*AI862)),IF(AD862="Probabilidad",AK861,""))),"")</f>
        <v/>
      </c>
      <c r="AL862" s="20"/>
      <c r="AM862" s="20"/>
      <c r="AN862" s="20"/>
      <c r="AO862" s="953"/>
      <c r="AP862" s="953"/>
      <c r="AQ862" s="969"/>
      <c r="AR862" s="953"/>
      <c r="AS862" s="953"/>
      <c r="AT862" s="969"/>
      <c r="AU862" s="969"/>
      <c r="AV862" s="969"/>
      <c r="AW862" s="847"/>
      <c r="AX862" s="960"/>
      <c r="AY862" s="960"/>
      <c r="AZ862" s="960"/>
      <c r="BA862" s="960"/>
      <c r="BB862" s="1047"/>
      <c r="BC862" s="960"/>
      <c r="BD862" s="960"/>
      <c r="BE862" s="1021"/>
      <c r="BF862" s="1021"/>
      <c r="BG862" s="1021"/>
      <c r="BH862" s="1021"/>
      <c r="BI862" s="1021"/>
      <c r="BJ862" s="960"/>
      <c r="BK862" s="960"/>
      <c r="BL862" s="1042"/>
    </row>
    <row r="863" spans="1:64" ht="150.75" customHeight="1" thickBot="1" x14ac:dyDescent="0.3">
      <c r="A863" s="1055" t="s">
        <v>1509</v>
      </c>
      <c r="B863" s="1167" t="s">
        <v>92</v>
      </c>
      <c r="C863" s="1061" t="s">
        <v>1483</v>
      </c>
      <c r="D863" s="1012" t="s">
        <v>840</v>
      </c>
      <c r="E863" s="945" t="s">
        <v>1484</v>
      </c>
      <c r="F863" s="1015">
        <v>1</v>
      </c>
      <c r="G863" s="851" t="s">
        <v>1485</v>
      </c>
      <c r="H863" s="802" t="s">
        <v>98</v>
      </c>
      <c r="I863" s="1018" t="s">
        <v>1805</v>
      </c>
      <c r="J863" s="982" t="s">
        <v>16</v>
      </c>
      <c r="K863" s="985" t="str">
        <f>CONCATENATE(" *",[34]Árbol_G!C867," *",[34]Árbol_G!E867," *",[34]Árbol_G!G867)</f>
        <v xml:space="preserve"> * * *</v>
      </c>
      <c r="L863" s="851" t="s">
        <v>1486</v>
      </c>
      <c r="M863" s="851" t="s">
        <v>1487</v>
      </c>
      <c r="N863" s="804"/>
      <c r="O863" s="970"/>
      <c r="P863" s="802" t="s">
        <v>70</v>
      </c>
      <c r="Q863" s="954">
        <f>IF(P863="Muy Alta",100%,IF(P863="Alta",80%,IF(P863="Media",60%,IF(P863="Baja",40%,IF(P863="Muy Baja",20%,"")))))</f>
        <v>0.2</v>
      </c>
      <c r="R863" s="802" t="s">
        <v>74</v>
      </c>
      <c r="S863" s="954">
        <f>IF(R863="Catastrófico",100%,IF(R863="Mayor",80%,IF(R863="Moderado",60%,IF(R863="Menor",40%,IF(R863="Leve",20%,"")))))</f>
        <v>0.2</v>
      </c>
      <c r="T863" s="802" t="s">
        <v>9</v>
      </c>
      <c r="U863" s="954">
        <f>IF(T863="Catastrófico",100%,IF(T863="Mayor",80%,IF(T863="Moderado",60%,IF(T863="Menor",40%,IF(T863="Leve",20%,"")))))</f>
        <v>0.4</v>
      </c>
      <c r="V863" s="957" t="str">
        <f>IF(W863=100%,"Catastrófico",IF(W863=80%,"Mayor",IF(W863=60%,"Moderado",IF(W863=40%,"Menor",IF(W863=20%,"Leve","")))))</f>
        <v>Menor</v>
      </c>
      <c r="W863" s="954">
        <f>IF(AND(S863="",U863=""),"",MAX(S863,U863))</f>
        <v>0.4</v>
      </c>
      <c r="X863" s="954" t="str">
        <f>CONCATENATE(P863,V863)</f>
        <v>Muy BajaMenor</v>
      </c>
      <c r="Y863" s="1001" t="str">
        <f>IF(X863="Muy AltaLeve","Alto",IF(X863="Muy AltaMenor","Alto",IF(X863="Muy AltaModerado","Alto",IF(X863="Muy AltaMayor","Alto",IF(X863="Muy AltaCatastrófico","Extremo",IF(X863="AltaLeve","Moderado",IF(X863="AltaMenor","Moderado",IF(X863="AltaModerado","Alto",IF(X863="AltaMayor","Alto",IF(X863="AltaCatastrófico","Extremo",IF(X863="MediaLeve","Moderado",IF(X863="MediaMenor","Moderado",IF(X863="MediaModerado","Moderado",IF(X863="MediaMayor","Alto",IF(X863="MediaCatastrófico","Extremo",IF(X863="BajaLeve","Bajo",IF(X863="BajaMenor","Moderado",IF(X863="BajaModerado","Moderado",IF(X863="BajaMayor","Alto",IF(X863="BajaCatastrófico","Extremo",IF(X863="Muy BajaLeve","Bajo",IF(X863="Muy BajaMenor","Bajo",IF(X863="Muy BajaModerado","Moderado",IF(X863="Muy BajaMayor","Alto",IF(X863="Muy BajaCatastrófico","Extremo","")))))))))))))))))))))))))</f>
        <v>Bajo</v>
      </c>
      <c r="Z863" s="58">
        <v>1</v>
      </c>
      <c r="AA863" s="298" t="s">
        <v>905</v>
      </c>
      <c r="AB863" s="381" t="s">
        <v>170</v>
      </c>
      <c r="AC863" s="385" t="s">
        <v>906</v>
      </c>
      <c r="AD863" s="382" t="str">
        <f>IF(OR(AE863="Preventivo",AE863="Detectivo"),"Probabilidad",IF(AE863="Correctivo","Impacto",""))</f>
        <v>Probabilidad</v>
      </c>
      <c r="AE863" s="381" t="s">
        <v>75</v>
      </c>
      <c r="AF863" s="301">
        <f>IF(AE863="","",IF(AE863="Preventivo",25%,IF(AE863="Detectivo",15%,IF(AE863="Correctivo",10%))))</f>
        <v>0.15</v>
      </c>
      <c r="AG863" s="381" t="s">
        <v>77</v>
      </c>
      <c r="AH863" s="301">
        <f>IF(AG863="Automático",25%,IF(AG863="Manual",15%,""))</f>
        <v>0.15</v>
      </c>
      <c r="AI863" s="300">
        <f>IF(OR(AF863="",AH863=""),"",AF863+AH863)</f>
        <v>0.3</v>
      </c>
      <c r="AJ863" s="59">
        <f>IFERROR(IF(AD863="Probabilidad",(Q863-(+Q863*AI863)),IF(AD863="Impacto",Q863,"")),"")</f>
        <v>0.14000000000000001</v>
      </c>
      <c r="AK863" s="59">
        <f>IFERROR(IF(AD863="Impacto",(W863-(W863*AI863)),IF(AD863="Probabilidad",W863,"")),"")</f>
        <v>0.4</v>
      </c>
      <c r="AL863" s="10" t="s">
        <v>66</v>
      </c>
      <c r="AM863" s="107" t="s">
        <v>67</v>
      </c>
      <c r="AN863" s="107" t="s">
        <v>80</v>
      </c>
      <c r="AO863" s="951">
        <f>Q863</f>
        <v>0.2</v>
      </c>
      <c r="AP863" s="951">
        <f>IF(AJ863="","",MIN(AJ863:AJ868))</f>
        <v>8.4000000000000005E-2</v>
      </c>
      <c r="AQ863" s="967" t="str">
        <f>IFERROR(IF(AP863="","",IF(AP863&lt;=0.2,"Muy Baja",IF(AP863&lt;=0.4,"Baja",IF(AP863&lt;=0.6,"Media",IF(AP863&lt;=0.8,"Alta","Muy Alta"))))),"")</f>
        <v>Muy Baja</v>
      </c>
      <c r="AR863" s="951">
        <f>W863</f>
        <v>0.4</v>
      </c>
      <c r="AS863" s="951">
        <f>IF(AK863="","",MIN(AK863:AK868))</f>
        <v>0.30000000000000004</v>
      </c>
      <c r="AT863" s="967" t="str">
        <f>IFERROR(IF(AS863="","",IF(AS863&lt;=0.2,"Leve",IF(AS863&lt;=0.4,"Menor",IF(AS863&lt;=0.6,"Moderado",IF(AS863&lt;=0.8,"Mayor","Catastrófico"))))),"")</f>
        <v>Menor</v>
      </c>
      <c r="AU863" s="967" t="str">
        <f>Y863</f>
        <v>Bajo</v>
      </c>
      <c r="AV863" s="967" t="str">
        <f>IFERROR(IF(OR(AND(AQ863="Muy Baja",AT863="Leve"),AND(AQ863="Muy Baja",AT863="Menor"),AND(AQ863="Baja",AT863="Leve")),"Bajo",IF(OR(AND(AQ863="Muy baja",AT863="Moderado"),AND(AQ863="Baja",AT863="Menor"),AND(AQ863="Baja",AT863="Moderado"),AND(AQ863="Media",AT863="Leve"),AND(AQ863="Media",AT863="Menor"),AND(AQ863="Media",AT863="Moderado"),AND(AQ863="Alta",AT863="Leve"),AND(AQ863="Alta",AT863="Menor")),"Moderado",IF(OR(AND(AQ863="Muy Baja",AT863="Mayor"),AND(AQ863="Baja",AT863="Mayor"),AND(AQ863="Media",AT863="Mayor"),AND(AQ863="Alta",AT863="Moderado"),AND(AQ863="Alta",AT863="Mayor"),AND(AQ863="Muy Alta",AT863="Leve"),AND(AQ863="Muy Alta",AT863="Menor"),AND(AQ863="Muy Alta",AT863="Moderado"),AND(AQ863="Muy Alta",AT863="Mayor")),"Alto",IF(OR(AND(AQ863="Muy Baja",AT863="Catastrófico"),AND(AQ863="Baja",AT863="Catastrófico"),AND(AQ863="Media",AT863="Catastrófico"),AND(AQ863="Alta",AT863="Catastrófico"),AND(AQ863="Muy Alta",AT863="Catastrófico")),"Extremo","")))),"")</f>
        <v>Bajo</v>
      </c>
      <c r="AW863" s="802" t="s">
        <v>82</v>
      </c>
      <c r="AX863" s="804"/>
      <c r="AY863" s="804"/>
      <c r="AZ863" s="851"/>
      <c r="BA863" s="851"/>
      <c r="BB863" s="851"/>
      <c r="BC863" s="851"/>
      <c r="BD863" s="851"/>
      <c r="BE863" s="851"/>
      <c r="BF863" s="851"/>
      <c r="BG863" s="851"/>
      <c r="BH863" s="851"/>
      <c r="BI863" s="1261"/>
      <c r="BJ863" s="1262"/>
      <c r="BK863" s="804"/>
      <c r="BL863" s="1179"/>
    </row>
    <row r="864" spans="1:64" ht="90.75" thickBot="1" x14ac:dyDescent="0.3">
      <c r="A864" s="1056"/>
      <c r="B864" s="1168"/>
      <c r="C864" s="1062"/>
      <c r="D864" s="1013"/>
      <c r="E864" s="946"/>
      <c r="F864" s="1016"/>
      <c r="G864" s="852"/>
      <c r="H864" s="803"/>
      <c r="I864" s="952"/>
      <c r="J864" s="983"/>
      <c r="K864" s="986"/>
      <c r="L864" s="852"/>
      <c r="M864" s="852"/>
      <c r="N864" s="805"/>
      <c r="O864" s="971"/>
      <c r="P864" s="803"/>
      <c r="Q864" s="955"/>
      <c r="R864" s="803"/>
      <c r="S864" s="955"/>
      <c r="T864" s="803"/>
      <c r="U864" s="955"/>
      <c r="V864" s="958"/>
      <c r="W864" s="955"/>
      <c r="X864" s="955"/>
      <c r="Y864" s="1002"/>
      <c r="Z864" s="68">
        <v>2</v>
      </c>
      <c r="AA864" s="298" t="s">
        <v>905</v>
      </c>
      <c r="AB864" s="381" t="s">
        <v>170</v>
      </c>
      <c r="AC864" s="385" t="s">
        <v>906</v>
      </c>
      <c r="AD864" s="384" t="str">
        <f t="shared" ref="AD864:AD898" si="84">IF(OR(AE864="Preventivo",AE864="Detectivo"),"Probabilidad",IF(AE864="Correctivo","Impacto",""))</f>
        <v>Impacto</v>
      </c>
      <c r="AE864" s="383" t="s">
        <v>76</v>
      </c>
      <c r="AF864" s="302">
        <f t="shared" ref="AF864:AF898" si="85">IF(AE864="","",IF(AE864="Preventivo",25%,IF(AE864="Detectivo",15%,IF(AE864="Correctivo",10%))))</f>
        <v>0.1</v>
      </c>
      <c r="AG864" s="381" t="s">
        <v>77</v>
      </c>
      <c r="AH864" s="302">
        <f t="shared" ref="AH864:AH898" si="86">IF(AG864="Automático",25%,IF(AG864="Manual",15%,""))</f>
        <v>0.15</v>
      </c>
      <c r="AI864" s="315">
        <f t="shared" ref="AI864:AI898" si="87">IF(OR(AF864="",AH864=""),"",AF864+AH864)</f>
        <v>0.25</v>
      </c>
      <c r="AJ864" s="69">
        <f>IFERROR(IF(AND(AD863="Probabilidad",AD864="Probabilidad"),(AJ863-(+AJ863*AI864)),IF(AD864="Probabilidad",(Q863-(+Q863*AI864)),IF(AD864="Impacto",AJ863,""))),"")</f>
        <v>0.14000000000000001</v>
      </c>
      <c r="AK864" s="69">
        <f>IFERROR(IF(AND(AD863="Impacto",AD864="Impacto"),(AK863-(+AK863*AI864)),IF(AD864="Impacto",(W863-(+W863*AI864)),IF(AD864="Probabilidad",AK863,""))),"")</f>
        <v>0.30000000000000004</v>
      </c>
      <c r="AL864" s="19" t="s">
        <v>66</v>
      </c>
      <c r="AM864" s="107" t="s">
        <v>67</v>
      </c>
      <c r="AN864" s="107" t="s">
        <v>80</v>
      </c>
      <c r="AO864" s="952"/>
      <c r="AP864" s="952"/>
      <c r="AQ864" s="968"/>
      <c r="AR864" s="952"/>
      <c r="AS864" s="952"/>
      <c r="AT864" s="968"/>
      <c r="AU864" s="968"/>
      <c r="AV864" s="968"/>
      <c r="AW864" s="803"/>
      <c r="AX864" s="805"/>
      <c r="AY864" s="805"/>
      <c r="AZ864" s="852"/>
      <c r="BA864" s="852"/>
      <c r="BB864" s="852"/>
      <c r="BC864" s="852"/>
      <c r="BD864" s="852"/>
      <c r="BE864" s="852"/>
      <c r="BF864" s="852"/>
      <c r="BG864" s="852"/>
      <c r="BH864" s="852"/>
      <c r="BI864" s="971"/>
      <c r="BJ864" s="805"/>
      <c r="BK864" s="805"/>
      <c r="BL864" s="1026"/>
    </row>
    <row r="865" spans="1:64" ht="90" x14ac:dyDescent="0.25">
      <c r="A865" s="1056"/>
      <c r="B865" s="1168"/>
      <c r="C865" s="1062"/>
      <c r="D865" s="1013"/>
      <c r="E865" s="946"/>
      <c r="F865" s="1016"/>
      <c r="G865" s="852"/>
      <c r="H865" s="803"/>
      <c r="I865" s="952"/>
      <c r="J865" s="983"/>
      <c r="K865" s="986"/>
      <c r="L865" s="852"/>
      <c r="M865" s="852"/>
      <c r="N865" s="805"/>
      <c r="O865" s="971"/>
      <c r="P865" s="803"/>
      <c r="Q865" s="955"/>
      <c r="R865" s="803"/>
      <c r="S865" s="955"/>
      <c r="T865" s="803"/>
      <c r="U865" s="955"/>
      <c r="V865" s="958"/>
      <c r="W865" s="955"/>
      <c r="X865" s="955"/>
      <c r="Y865" s="1002"/>
      <c r="Z865" s="68">
        <v>3</v>
      </c>
      <c r="AA865" s="298" t="s">
        <v>900</v>
      </c>
      <c r="AB865" s="381" t="s">
        <v>170</v>
      </c>
      <c r="AC865" s="360" t="s">
        <v>901</v>
      </c>
      <c r="AD865" s="384" t="str">
        <f t="shared" si="84"/>
        <v>Probabilidad</v>
      </c>
      <c r="AE865" s="383" t="s">
        <v>64</v>
      </c>
      <c r="AF865" s="302">
        <f t="shared" si="85"/>
        <v>0.25</v>
      </c>
      <c r="AG865" s="381" t="s">
        <v>77</v>
      </c>
      <c r="AH865" s="302">
        <f t="shared" si="86"/>
        <v>0.15</v>
      </c>
      <c r="AI865" s="315">
        <f t="shared" si="87"/>
        <v>0.4</v>
      </c>
      <c r="AJ865" s="69">
        <f>IFERROR(IF(AND(AD864="Probabilidad",AD865="Probabilidad"),(AJ864-(+AJ864*AI865)),IF(AND(AD864="Impacto",AD865="Probabilidad"),(AJ863-(+AJ863*AI865)),IF(AD865="Impacto",AJ864,""))),"")</f>
        <v>8.4000000000000005E-2</v>
      </c>
      <c r="AK865" s="69">
        <f>IFERROR(IF(AND(AD864="Impacto",AD865="Impacto"),(AK864-(+AK864*AI865)),IF(AND(AD864="Probabilidad",AD865="Impacto"),(AK863-(+AK863*AI865)),IF(AD865="Probabilidad",AK864,""))),"")</f>
        <v>0.30000000000000004</v>
      </c>
      <c r="AL865" s="19" t="s">
        <v>66</v>
      </c>
      <c r="AM865" s="107" t="s">
        <v>67</v>
      </c>
      <c r="AN865" s="107" t="s">
        <v>80</v>
      </c>
      <c r="AO865" s="952"/>
      <c r="AP865" s="952"/>
      <c r="AQ865" s="968"/>
      <c r="AR865" s="952"/>
      <c r="AS865" s="952"/>
      <c r="AT865" s="968"/>
      <c r="AU865" s="968"/>
      <c r="AV865" s="968"/>
      <c r="AW865" s="803"/>
      <c r="AX865" s="805"/>
      <c r="AY865" s="805"/>
      <c r="AZ865" s="852"/>
      <c r="BA865" s="852"/>
      <c r="BB865" s="852"/>
      <c r="BC865" s="852"/>
      <c r="BD865" s="852"/>
      <c r="BE865" s="852"/>
      <c r="BF865" s="852"/>
      <c r="BG865" s="852"/>
      <c r="BH865" s="852"/>
      <c r="BI865" s="971"/>
      <c r="BJ865" s="805"/>
      <c r="BK865" s="805"/>
      <c r="BL865" s="1026"/>
    </row>
    <row r="866" spans="1:64" x14ac:dyDescent="0.25">
      <c r="A866" s="1056"/>
      <c r="B866" s="1168"/>
      <c r="C866" s="1062"/>
      <c r="D866" s="1013"/>
      <c r="E866" s="946"/>
      <c r="F866" s="1016"/>
      <c r="G866" s="852"/>
      <c r="H866" s="803"/>
      <c r="I866" s="952"/>
      <c r="J866" s="983"/>
      <c r="K866" s="986"/>
      <c r="L866" s="852"/>
      <c r="M866" s="852"/>
      <c r="N866" s="805"/>
      <c r="O866" s="971"/>
      <c r="P866" s="803"/>
      <c r="Q866" s="955"/>
      <c r="R866" s="803"/>
      <c r="S866" s="955"/>
      <c r="T866" s="803"/>
      <c r="U866" s="955"/>
      <c r="V866" s="958"/>
      <c r="W866" s="955"/>
      <c r="X866" s="955"/>
      <c r="Y866" s="1002"/>
      <c r="Z866" s="68">
        <v>4</v>
      </c>
      <c r="AA866" s="298"/>
      <c r="AB866" s="383"/>
      <c r="AC866" s="385"/>
      <c r="AD866" s="384" t="str">
        <f t="shared" si="84"/>
        <v/>
      </c>
      <c r="AE866" s="383"/>
      <c r="AF866" s="302" t="str">
        <f t="shared" si="85"/>
        <v/>
      </c>
      <c r="AG866" s="383"/>
      <c r="AH866" s="302" t="str">
        <f t="shared" si="86"/>
        <v/>
      </c>
      <c r="AI866" s="315" t="str">
        <f t="shared" si="87"/>
        <v/>
      </c>
      <c r="AJ866" s="69" t="str">
        <f>IFERROR(IF(AND(AD865="Probabilidad",AD866="Probabilidad"),(AJ865-(+AJ865*AI866)),IF(AND(AD865="Impacto",AD866="Probabilidad"),(AJ864-(+AJ864*AI866)),IF(AD866="Impacto",AJ865,""))),"")</f>
        <v/>
      </c>
      <c r="AK866" s="69" t="str">
        <f>IFERROR(IF(AND(AD865="Impacto",AD866="Impacto"),(AK865-(+AK865*AI866)),IF(AND(AD865="Probabilidad",AD866="Impacto"),(AK864-(+AK864*AI866)),IF(AD866="Probabilidad",AK865,""))),"")</f>
        <v/>
      </c>
      <c r="AL866" s="19"/>
      <c r="AM866" s="96"/>
      <c r="AN866" s="96"/>
      <c r="AO866" s="952"/>
      <c r="AP866" s="952"/>
      <c r="AQ866" s="968"/>
      <c r="AR866" s="952"/>
      <c r="AS866" s="952"/>
      <c r="AT866" s="968"/>
      <c r="AU866" s="968"/>
      <c r="AV866" s="968"/>
      <c r="AW866" s="803"/>
      <c r="AX866" s="805"/>
      <c r="AY866" s="805"/>
      <c r="AZ866" s="852"/>
      <c r="BA866" s="852"/>
      <c r="BB866" s="852"/>
      <c r="BC866" s="852"/>
      <c r="BD866" s="852"/>
      <c r="BE866" s="852"/>
      <c r="BF866" s="852"/>
      <c r="BG866" s="852"/>
      <c r="BH866" s="852"/>
      <c r="BI866" s="971"/>
      <c r="BJ866" s="805"/>
      <c r="BK866" s="805"/>
      <c r="BL866" s="1026"/>
    </row>
    <row r="867" spans="1:64" x14ac:dyDescent="0.25">
      <c r="A867" s="1056"/>
      <c r="B867" s="1168"/>
      <c r="C867" s="1062"/>
      <c r="D867" s="1013"/>
      <c r="E867" s="946"/>
      <c r="F867" s="1016"/>
      <c r="G867" s="852"/>
      <c r="H867" s="803"/>
      <c r="I867" s="952"/>
      <c r="J867" s="983"/>
      <c r="K867" s="986"/>
      <c r="L867" s="852"/>
      <c r="M867" s="852"/>
      <c r="N867" s="805"/>
      <c r="O867" s="971"/>
      <c r="P867" s="803"/>
      <c r="Q867" s="955"/>
      <c r="R867" s="803"/>
      <c r="S867" s="955"/>
      <c r="T867" s="803"/>
      <c r="U867" s="955"/>
      <c r="V867" s="958"/>
      <c r="W867" s="955"/>
      <c r="X867" s="955"/>
      <c r="Y867" s="1002"/>
      <c r="Z867" s="68">
        <v>5</v>
      </c>
      <c r="AA867" s="298"/>
      <c r="AB867" s="383"/>
      <c r="AC867" s="386"/>
      <c r="AD867" s="384" t="str">
        <f t="shared" si="84"/>
        <v/>
      </c>
      <c r="AE867" s="383"/>
      <c r="AF867" s="302" t="str">
        <f t="shared" si="85"/>
        <v/>
      </c>
      <c r="AG867" s="383"/>
      <c r="AH867" s="302" t="str">
        <f t="shared" si="86"/>
        <v/>
      </c>
      <c r="AI867" s="315" t="str">
        <f t="shared" si="87"/>
        <v/>
      </c>
      <c r="AJ867" s="69" t="str">
        <f>IFERROR(IF(AND(AD866="Probabilidad",AD867="Probabilidad"),(AJ866-(+AJ866*AI867)),IF(AND(AD866="Impacto",AD867="Probabilidad"),(AJ865-(+AJ865*AI867)),IF(AD867="Impacto",AJ866,""))),"")</f>
        <v/>
      </c>
      <c r="AK867" s="69" t="str">
        <f>IFERROR(IF(AND(AD866="Impacto",AD867="Impacto"),(AK866-(+AK866*AI867)),IF(AND(AD866="Probabilidad",AD867="Impacto"),(AK865-(+AK865*AI867)),IF(AD867="Probabilidad",AK866,""))),"")</f>
        <v/>
      </c>
      <c r="AL867" s="19"/>
      <c r="AM867" s="96"/>
      <c r="AN867" s="96"/>
      <c r="AO867" s="952"/>
      <c r="AP867" s="952"/>
      <c r="AQ867" s="968"/>
      <c r="AR867" s="952"/>
      <c r="AS867" s="952"/>
      <c r="AT867" s="968"/>
      <c r="AU867" s="968"/>
      <c r="AV867" s="968"/>
      <c r="AW867" s="803"/>
      <c r="AX867" s="805"/>
      <c r="AY867" s="805"/>
      <c r="AZ867" s="852"/>
      <c r="BA867" s="852"/>
      <c r="BB867" s="852"/>
      <c r="BC867" s="852"/>
      <c r="BD867" s="852"/>
      <c r="BE867" s="852"/>
      <c r="BF867" s="852"/>
      <c r="BG867" s="852"/>
      <c r="BH867" s="852"/>
      <c r="BI867" s="971"/>
      <c r="BJ867" s="805"/>
      <c r="BK867" s="805"/>
      <c r="BL867" s="1026"/>
    </row>
    <row r="868" spans="1:64" ht="15.75" thickBot="1" x14ac:dyDescent="0.3">
      <c r="A868" s="1056"/>
      <c r="B868" s="1168"/>
      <c r="C868" s="1062"/>
      <c r="D868" s="1014"/>
      <c r="E868" s="947"/>
      <c r="F868" s="1017"/>
      <c r="G868" s="960"/>
      <c r="H868" s="847"/>
      <c r="I868" s="953"/>
      <c r="J868" s="984"/>
      <c r="K868" s="987"/>
      <c r="L868" s="960"/>
      <c r="M868" s="960"/>
      <c r="N868" s="806"/>
      <c r="O868" s="972"/>
      <c r="P868" s="847"/>
      <c r="Q868" s="956"/>
      <c r="R868" s="847"/>
      <c r="S868" s="956"/>
      <c r="T868" s="847"/>
      <c r="U868" s="956"/>
      <c r="V868" s="959"/>
      <c r="W868" s="956"/>
      <c r="X868" s="956"/>
      <c r="Y868" s="1003"/>
      <c r="Z868" s="60">
        <v>6</v>
      </c>
      <c r="AA868" s="299"/>
      <c r="AB868" s="388"/>
      <c r="AC868" s="387"/>
      <c r="AD868" s="389" t="str">
        <f t="shared" si="84"/>
        <v/>
      </c>
      <c r="AE868" s="388"/>
      <c r="AF868" s="303" t="str">
        <f t="shared" si="85"/>
        <v/>
      </c>
      <c r="AG868" s="388"/>
      <c r="AH868" s="303" t="str">
        <f t="shared" si="86"/>
        <v/>
      </c>
      <c r="AI868" s="61" t="str">
        <f t="shared" si="87"/>
        <v/>
      </c>
      <c r="AJ868" s="69" t="str">
        <f>IFERROR(IF(AND(AD867="Probabilidad",AD868="Probabilidad"),(AJ867-(+AJ867*AI868)),IF(AND(AD867="Impacto",AD868="Probabilidad"),(AJ866-(+AJ866*AI868)),IF(AD868="Impacto",AJ867,""))),"")</f>
        <v/>
      </c>
      <c r="AK868" s="69" t="str">
        <f>IFERROR(IF(AND(AD867="Impacto",AD868="Impacto"),(AK867-(+AK867*AI868)),IF(AND(AD867="Probabilidad",AD868="Impacto"),(AK866-(+AK866*AI868)),IF(AD868="Probabilidad",AK867,""))),"")</f>
        <v/>
      </c>
      <c r="AL868" s="20"/>
      <c r="AM868" s="97"/>
      <c r="AN868" s="97"/>
      <c r="AO868" s="953"/>
      <c r="AP868" s="953"/>
      <c r="AQ868" s="969"/>
      <c r="AR868" s="953"/>
      <c r="AS868" s="953"/>
      <c r="AT868" s="969"/>
      <c r="AU868" s="969"/>
      <c r="AV868" s="969"/>
      <c r="AW868" s="847"/>
      <c r="AX868" s="806"/>
      <c r="AY868" s="806"/>
      <c r="AZ868" s="960"/>
      <c r="BA868" s="960"/>
      <c r="BB868" s="960"/>
      <c r="BC868" s="960"/>
      <c r="BD868" s="960"/>
      <c r="BE868" s="960"/>
      <c r="BF868" s="960"/>
      <c r="BG868" s="960"/>
      <c r="BH868" s="960"/>
      <c r="BI868" s="972"/>
      <c r="BJ868" s="806"/>
      <c r="BK868" s="806"/>
      <c r="BL868" s="1027"/>
    </row>
    <row r="869" spans="1:64" ht="75.75" customHeight="1" thickBot="1" x14ac:dyDescent="0.3">
      <c r="A869" s="1056"/>
      <c r="B869" s="1168"/>
      <c r="C869" s="1062"/>
      <c r="D869" s="1012" t="s">
        <v>840</v>
      </c>
      <c r="E869" s="945" t="s">
        <v>1484</v>
      </c>
      <c r="F869" s="1015">
        <v>2</v>
      </c>
      <c r="G869" s="851" t="s">
        <v>1485</v>
      </c>
      <c r="H869" s="802" t="s">
        <v>99</v>
      </c>
      <c r="I869" s="1028" t="s">
        <v>1806</v>
      </c>
      <c r="J869" s="982" t="s">
        <v>16</v>
      </c>
      <c r="K869" s="985" t="str">
        <f>CONCATENATE(" *",[34]Árbol_G!C885," *",[34]Árbol_G!E885," *",[34]Árbol_G!G885)</f>
        <v xml:space="preserve"> * * *</v>
      </c>
      <c r="L869" s="851" t="s">
        <v>1488</v>
      </c>
      <c r="M869" s="851" t="s">
        <v>1489</v>
      </c>
      <c r="N869" s="961"/>
      <c r="O869" s="964"/>
      <c r="P869" s="802" t="s">
        <v>70</v>
      </c>
      <c r="Q869" s="954">
        <f>IF(P869="Muy Alta",100%,IF(P869="Alta",80%,IF(P869="Media",60%,IF(P869="Baja",40%,IF(P869="Muy Baja",20%,"")))))</f>
        <v>0.2</v>
      </c>
      <c r="R869" s="802"/>
      <c r="S869" s="954" t="str">
        <f>IF(R869="Catastrófico",100%,IF(R869="Mayor",80%,IF(R869="Moderado",60%,IF(R869="Menor",40%,IF(R869="Leve",20%,"")))))</f>
        <v/>
      </c>
      <c r="T869" s="802" t="s">
        <v>10</v>
      </c>
      <c r="U869" s="954">
        <f>IF(T869="Catastrófico",100%,IF(T869="Mayor",80%,IF(T869="Moderado",60%,IF(T869="Menor",40%,IF(T869="Leve",20%,"")))))</f>
        <v>0.6</v>
      </c>
      <c r="V869" s="957" t="str">
        <f>IF(W869=100%,"Catastrófico",IF(W869=80%,"Mayor",IF(W869=60%,"Moderado",IF(W869=40%,"Menor",IF(W869=20%,"Leve","")))))</f>
        <v>Moderado</v>
      </c>
      <c r="W869" s="954">
        <f>IF(AND(S869="",U869=""),"",MAX(S869,U869))</f>
        <v>0.6</v>
      </c>
      <c r="X869" s="954" t="str">
        <f>CONCATENATE(P869,V869)</f>
        <v>Muy BajaModerado</v>
      </c>
      <c r="Y869" s="967" t="str">
        <f>IF(X869="Muy AltaLeve","Alto",IF(X869="Muy AltaMenor","Alto",IF(X869="Muy AltaModerado","Alto",IF(X869="Muy AltaMayor","Alto",IF(X869="Muy AltaCatastrófico","Extremo",IF(X869="AltaLeve","Moderado",IF(X869="AltaMenor","Moderado",IF(X869="AltaModerado","Alto",IF(X869="AltaMayor","Alto",IF(X869="AltaCatastrófico","Extremo",IF(X869="MediaLeve","Moderado",IF(X869="MediaMenor","Moderado",IF(X869="MediaModerado","Moderado",IF(X869="MediaMayor","Alto",IF(X869="MediaCatastrófico","Extremo",IF(X869="BajaLeve","Bajo",IF(X869="BajaMenor","Moderado",IF(X869="BajaModerado","Moderado",IF(X869="BajaMayor","Alto",IF(X869="BajaCatastrófico","Extremo",IF(X869="Muy BajaLeve","Bajo",IF(X869="Muy BajaMenor","Bajo",IF(X869="Muy BajaModerado","Moderado",IF(X869="Muy BajaMayor","Alto",IF(X869="Muy BajaCatastrófico","Extremo","")))))))))))))))))))))))))</f>
        <v>Moderado</v>
      </c>
      <c r="Z869" s="58">
        <v>1</v>
      </c>
      <c r="AA869" s="298" t="s">
        <v>1203</v>
      </c>
      <c r="AB869" s="381" t="s">
        <v>170</v>
      </c>
      <c r="AC869" s="385" t="s">
        <v>847</v>
      </c>
      <c r="AD869" s="382" t="str">
        <f t="shared" si="84"/>
        <v>Probabilidad</v>
      </c>
      <c r="AE869" s="381" t="s">
        <v>75</v>
      </c>
      <c r="AF869" s="301">
        <f t="shared" si="85"/>
        <v>0.15</v>
      </c>
      <c r="AG869" s="381" t="s">
        <v>77</v>
      </c>
      <c r="AH869" s="301">
        <f t="shared" si="86"/>
        <v>0.15</v>
      </c>
      <c r="AI869" s="300">
        <f t="shared" si="87"/>
        <v>0.3</v>
      </c>
      <c r="AJ869" s="59">
        <f>IFERROR(IF(AD869="Probabilidad",(Q869-(+Q869*AI869)),IF(AD869="Impacto",Q869,"")),"")</f>
        <v>0.14000000000000001</v>
      </c>
      <c r="AK869" s="59">
        <f>IFERROR(IF(AD869="Impacto",(W869-(+W869*AI869)),IF(AD869="Probabilidad",W869,"")),"")</f>
        <v>0.6</v>
      </c>
      <c r="AL869" s="19" t="s">
        <v>66</v>
      </c>
      <c r="AM869" s="107" t="s">
        <v>67</v>
      </c>
      <c r="AN869" s="107" t="s">
        <v>80</v>
      </c>
      <c r="AO869" s="951">
        <f>Q869</f>
        <v>0.2</v>
      </c>
      <c r="AP869" s="951">
        <f>IF(AJ869="","",MIN(AJ869:AJ874))</f>
        <v>9.8000000000000004E-2</v>
      </c>
      <c r="AQ869" s="967" t="str">
        <f>IFERROR(IF(AP869="","",IF(AP869&lt;=0.2,"Muy Baja",IF(AP869&lt;=0.4,"Baja",IF(AP869&lt;=0.6,"Media",IF(AP869&lt;=0.8,"Alta","Muy Alta"))))),"")</f>
        <v>Muy Baja</v>
      </c>
      <c r="AR869" s="951">
        <f>W869</f>
        <v>0.6</v>
      </c>
      <c r="AS869" s="951">
        <f>IF(AK869="","",MIN(AK869:AK874))</f>
        <v>0.6</v>
      </c>
      <c r="AT869" s="967" t="str">
        <f>IFERROR(IF(AS869="","",IF(AS869&lt;=0.2,"Leve",IF(AS869&lt;=0.4,"Menor",IF(AS869&lt;=0.6,"Moderado",IF(AS869&lt;=0.8,"Mayor","Catastrófico"))))),"")</f>
        <v>Moderado</v>
      </c>
      <c r="AU869" s="967" t="str">
        <f>Y869</f>
        <v>Moderado</v>
      </c>
      <c r="AV869" s="967" t="str">
        <f>IFERROR(IF(OR(AND(AQ869="Muy Baja",AT869="Leve"),AND(AQ869="Muy Baja",AT869="Menor"),AND(AQ869="Baja",AT869="Leve")),"Bajo",IF(OR(AND(AQ869="Muy baja",AT869="Moderado"),AND(AQ869="Baja",AT869="Menor"),AND(AQ869="Baja",AT869="Moderado"),AND(AQ869="Media",AT869="Leve"),AND(AQ869="Media",AT869="Menor"),AND(AQ869="Media",AT869="Moderado"),AND(AQ869="Alta",AT869="Leve"),AND(AQ869="Alta",AT869="Menor")),"Moderado",IF(OR(AND(AQ869="Muy Baja",AT869="Mayor"),AND(AQ869="Baja",AT869="Mayor"),AND(AQ869="Media",AT869="Mayor"),AND(AQ869="Alta",AT869="Moderado"),AND(AQ869="Alta",AT869="Mayor"),AND(AQ869="Muy Alta",AT869="Leve"),AND(AQ869="Muy Alta",AT869="Menor"),AND(AQ869="Muy Alta",AT869="Moderado"),AND(AQ869="Muy Alta",AT869="Mayor")),"Alto",IF(OR(AND(AQ869="Muy Baja",AT869="Catastrófico"),AND(AQ869="Baja",AT869="Catastrófico"),AND(AQ869="Media",AT869="Catastrófico"),AND(AQ869="Alta",AT869="Catastrófico"),AND(AQ869="Muy Alta",AT869="Catastrófico")),"Extremo","")))),"")</f>
        <v>Moderado</v>
      </c>
      <c r="AW869" s="802" t="s">
        <v>167</v>
      </c>
      <c r="AX869" s="851" t="s">
        <v>1807</v>
      </c>
      <c r="AY869" s="1267" t="s">
        <v>1808</v>
      </c>
      <c r="AZ869" s="1267" t="s">
        <v>1490</v>
      </c>
      <c r="BA869" s="851" t="s">
        <v>1491</v>
      </c>
      <c r="BB869" s="1037">
        <v>45291</v>
      </c>
      <c r="BC869" s="1270"/>
      <c r="BD869" s="1273"/>
      <c r="BE869" s="1188"/>
      <c r="BF869" s="1188"/>
      <c r="BG869" s="1263"/>
      <c r="BH869" s="1039"/>
      <c r="BI869" s="1039"/>
      <c r="BJ869" s="1266"/>
      <c r="BK869" s="855"/>
      <c r="BL869" s="1040"/>
    </row>
    <row r="870" spans="1:64" ht="105" x14ac:dyDescent="0.25">
      <c r="A870" s="1056"/>
      <c r="B870" s="1168"/>
      <c r="C870" s="1062"/>
      <c r="D870" s="1013"/>
      <c r="E870" s="946"/>
      <c r="F870" s="1016"/>
      <c r="G870" s="852"/>
      <c r="H870" s="803"/>
      <c r="I870" s="1029"/>
      <c r="J870" s="983"/>
      <c r="K870" s="986"/>
      <c r="L870" s="852"/>
      <c r="M870" s="852"/>
      <c r="N870" s="962"/>
      <c r="O870" s="965"/>
      <c r="P870" s="803"/>
      <c r="Q870" s="955"/>
      <c r="R870" s="803"/>
      <c r="S870" s="955"/>
      <c r="T870" s="803"/>
      <c r="U870" s="955"/>
      <c r="V870" s="958"/>
      <c r="W870" s="955"/>
      <c r="X870" s="955"/>
      <c r="Y870" s="968"/>
      <c r="Z870" s="68">
        <v>2</v>
      </c>
      <c r="AA870" s="298" t="s">
        <v>915</v>
      </c>
      <c r="AB870" s="383" t="s">
        <v>165</v>
      </c>
      <c r="AC870" s="385" t="s">
        <v>851</v>
      </c>
      <c r="AD870" s="70" t="str">
        <f>IF(OR(AE870="Preventivo",AE870="Detectivo"),"Probabilidad",IF(AE870="Correctivo","Impacto",""))</f>
        <v>Probabilidad</v>
      </c>
      <c r="AE870" s="381" t="s">
        <v>75</v>
      </c>
      <c r="AF870" s="302">
        <f t="shared" si="85"/>
        <v>0.15</v>
      </c>
      <c r="AG870" s="383" t="s">
        <v>77</v>
      </c>
      <c r="AH870" s="302">
        <f t="shared" si="86"/>
        <v>0.15</v>
      </c>
      <c r="AI870" s="315">
        <f t="shared" si="87"/>
        <v>0.3</v>
      </c>
      <c r="AJ870" s="71">
        <f>IFERROR(IF(AND(AD869="Probabilidad",AD870="Probabilidad"),(AJ869-(+AJ869*AI870)),IF(AD870="Probabilidad",(Q869-(+Q869*AI870)),IF(AD870="Impacto",AJ869,""))),"")</f>
        <v>9.8000000000000004E-2</v>
      </c>
      <c r="AK870" s="71">
        <f>IFERROR(IF(AND(AD869="Impacto",AD870="Impacto"),(AK869-(+AK869*AI870)),IF(AD870="Impacto",(W869-(+W869*AI870)),IF(AD870="Probabilidad",AK869,""))),"")</f>
        <v>0.6</v>
      </c>
      <c r="AL870" s="19" t="s">
        <v>66</v>
      </c>
      <c r="AM870" s="107" t="s">
        <v>67</v>
      </c>
      <c r="AN870" s="107" t="s">
        <v>80</v>
      </c>
      <c r="AO870" s="952"/>
      <c r="AP870" s="952"/>
      <c r="AQ870" s="968"/>
      <c r="AR870" s="952"/>
      <c r="AS870" s="952"/>
      <c r="AT870" s="968"/>
      <c r="AU870" s="968"/>
      <c r="AV870" s="968"/>
      <c r="AW870" s="803"/>
      <c r="AX870" s="852"/>
      <c r="AY870" s="1268"/>
      <c r="AZ870" s="1268"/>
      <c r="BA870" s="852"/>
      <c r="BB870" s="1046"/>
      <c r="BC870" s="1271"/>
      <c r="BD870" s="1274"/>
      <c r="BE870" s="1189"/>
      <c r="BF870" s="1189"/>
      <c r="BG870" s="1264"/>
      <c r="BH870" s="1020"/>
      <c r="BI870" s="1020"/>
      <c r="BJ870" s="852"/>
      <c r="BK870" s="852"/>
      <c r="BL870" s="1041"/>
    </row>
    <row r="871" spans="1:64" x14ac:dyDescent="0.25">
      <c r="A871" s="1056"/>
      <c r="B871" s="1168"/>
      <c r="C871" s="1062"/>
      <c r="D871" s="1013"/>
      <c r="E871" s="946"/>
      <c r="F871" s="1016"/>
      <c r="G871" s="852"/>
      <c r="H871" s="803"/>
      <c r="I871" s="1029"/>
      <c r="J871" s="983"/>
      <c r="K871" s="986"/>
      <c r="L871" s="852"/>
      <c r="M871" s="852"/>
      <c r="N871" s="962"/>
      <c r="O871" s="965"/>
      <c r="P871" s="803"/>
      <c r="Q871" s="955"/>
      <c r="R871" s="803"/>
      <c r="S871" s="955"/>
      <c r="T871" s="803"/>
      <c r="U871" s="955"/>
      <c r="V871" s="958"/>
      <c r="W871" s="955"/>
      <c r="X871" s="955"/>
      <c r="Y871" s="968"/>
      <c r="Z871" s="68">
        <v>3</v>
      </c>
      <c r="AA871" s="298"/>
      <c r="AB871" s="383"/>
      <c r="AC871" s="385"/>
      <c r="AD871" s="384" t="str">
        <f>IF(OR(AE871="Preventivo",AE871="Detectivo"),"Probabilidad",IF(AE871="Correctivo","Impacto",""))</f>
        <v/>
      </c>
      <c r="AE871" s="383"/>
      <c r="AF871" s="302" t="str">
        <f t="shared" si="85"/>
        <v/>
      </c>
      <c r="AG871" s="383"/>
      <c r="AH871" s="302" t="str">
        <f t="shared" si="86"/>
        <v/>
      </c>
      <c r="AI871" s="315" t="str">
        <f t="shared" si="87"/>
        <v/>
      </c>
      <c r="AJ871" s="69" t="str">
        <f>IFERROR(IF(AND(AD870="Probabilidad",AD871="Probabilidad"),(AJ870-(+AJ870*AI871)),IF(AND(AD870="Impacto",AD871="Probabilidad"),(AJ869-(+AJ869*AI871)),IF(AD871="Impacto",AJ870,""))),"")</f>
        <v/>
      </c>
      <c r="AK871" s="69" t="str">
        <f>IFERROR(IF(AND(AD870="Impacto",AD871="Impacto"),(AK870-(+AK870*AI871)),IF(AND(AD870="Probabilidad",AD871="Impacto"),(AK869-(+AK869*AI871)),IF(AD871="Probabilidad",AK870,""))),"")</f>
        <v/>
      </c>
      <c r="AL871" s="19"/>
      <c r="AM871" s="96"/>
      <c r="AN871" s="96"/>
      <c r="AO871" s="952"/>
      <c r="AP871" s="952"/>
      <c r="AQ871" s="968"/>
      <c r="AR871" s="952"/>
      <c r="AS871" s="952"/>
      <c r="AT871" s="968"/>
      <c r="AU871" s="968"/>
      <c r="AV871" s="968"/>
      <c r="AW871" s="803"/>
      <c r="AX871" s="852"/>
      <c r="AY871" s="1268"/>
      <c r="AZ871" s="1268"/>
      <c r="BA871" s="852"/>
      <c r="BB871" s="1046"/>
      <c r="BC871" s="1271"/>
      <c r="BD871" s="1274"/>
      <c r="BE871" s="1189"/>
      <c r="BF871" s="1189"/>
      <c r="BG871" s="1264"/>
      <c r="BH871" s="1020"/>
      <c r="BI871" s="1020"/>
      <c r="BJ871" s="852"/>
      <c r="BK871" s="852"/>
      <c r="BL871" s="1041"/>
    </row>
    <row r="872" spans="1:64" x14ac:dyDescent="0.25">
      <c r="A872" s="1056"/>
      <c r="B872" s="1168"/>
      <c r="C872" s="1062"/>
      <c r="D872" s="1013"/>
      <c r="E872" s="946"/>
      <c r="F872" s="1016"/>
      <c r="G872" s="852"/>
      <c r="H872" s="803"/>
      <c r="I872" s="1029"/>
      <c r="J872" s="983"/>
      <c r="K872" s="986"/>
      <c r="L872" s="852"/>
      <c r="M872" s="852"/>
      <c r="N872" s="962"/>
      <c r="O872" s="965"/>
      <c r="P872" s="803"/>
      <c r="Q872" s="955"/>
      <c r="R872" s="803"/>
      <c r="S872" s="955"/>
      <c r="T872" s="803"/>
      <c r="U872" s="955"/>
      <c r="V872" s="958"/>
      <c r="W872" s="955"/>
      <c r="X872" s="955"/>
      <c r="Y872" s="968"/>
      <c r="Z872" s="68">
        <v>4</v>
      </c>
      <c r="AA872" s="298"/>
      <c r="AB872" s="383"/>
      <c r="AC872" s="385"/>
      <c r="AD872" s="384" t="str">
        <f t="shared" si="84"/>
        <v/>
      </c>
      <c r="AE872" s="383"/>
      <c r="AF872" s="302" t="str">
        <f t="shared" si="85"/>
        <v/>
      </c>
      <c r="AG872" s="383"/>
      <c r="AH872" s="302" t="str">
        <f t="shared" si="86"/>
        <v/>
      </c>
      <c r="AI872" s="315" t="str">
        <f t="shared" si="87"/>
        <v/>
      </c>
      <c r="AJ872" s="69" t="str">
        <f>IFERROR(IF(AND(AD871="Probabilidad",AD872="Probabilidad"),(AJ871-(+AJ871*AI872)),IF(AND(AD871="Impacto",AD872="Probabilidad"),(AJ870-(+AJ870*AI872)),IF(AD872="Impacto",AJ871,""))),"")</f>
        <v/>
      </c>
      <c r="AK872" s="69" t="str">
        <f>IFERROR(IF(AND(AD871="Impacto",AD872="Impacto"),(AK871-(+AK871*AI872)),IF(AND(AD871="Probabilidad",AD872="Impacto"),(AK870-(+AK870*AI872)),IF(AD872="Probabilidad",AK871,""))),"")</f>
        <v/>
      </c>
      <c r="AL872" s="19"/>
      <c r="AM872" s="96"/>
      <c r="AN872" s="96"/>
      <c r="AO872" s="952"/>
      <c r="AP872" s="952"/>
      <c r="AQ872" s="968"/>
      <c r="AR872" s="952"/>
      <c r="AS872" s="952"/>
      <c r="AT872" s="968"/>
      <c r="AU872" s="968"/>
      <c r="AV872" s="968"/>
      <c r="AW872" s="803"/>
      <c r="AX872" s="852"/>
      <c r="AY872" s="1268"/>
      <c r="AZ872" s="1268"/>
      <c r="BA872" s="852"/>
      <c r="BB872" s="1046"/>
      <c r="BC872" s="1271"/>
      <c r="BD872" s="1274"/>
      <c r="BE872" s="1189"/>
      <c r="BF872" s="1189"/>
      <c r="BG872" s="1264"/>
      <c r="BH872" s="1020"/>
      <c r="BI872" s="1020"/>
      <c r="BJ872" s="852"/>
      <c r="BK872" s="852"/>
      <c r="BL872" s="1041"/>
    </row>
    <row r="873" spans="1:64" x14ac:dyDescent="0.25">
      <c r="A873" s="1056"/>
      <c r="B873" s="1168"/>
      <c r="C873" s="1062"/>
      <c r="D873" s="1013"/>
      <c r="E873" s="946"/>
      <c r="F873" s="1016"/>
      <c r="G873" s="852"/>
      <c r="H873" s="803"/>
      <c r="I873" s="1029"/>
      <c r="J873" s="983"/>
      <c r="K873" s="986"/>
      <c r="L873" s="852"/>
      <c r="M873" s="852"/>
      <c r="N873" s="962"/>
      <c r="O873" s="965"/>
      <c r="P873" s="803"/>
      <c r="Q873" s="955"/>
      <c r="R873" s="803"/>
      <c r="S873" s="955"/>
      <c r="T873" s="803"/>
      <c r="U873" s="955"/>
      <c r="V873" s="958"/>
      <c r="W873" s="955"/>
      <c r="X873" s="955"/>
      <c r="Y873" s="968"/>
      <c r="Z873" s="68">
        <v>5</v>
      </c>
      <c r="AA873" s="298"/>
      <c r="AB873" s="383"/>
      <c r="AC873" s="385"/>
      <c r="AD873" s="384" t="str">
        <f t="shared" si="84"/>
        <v/>
      </c>
      <c r="AE873" s="383"/>
      <c r="AF873" s="302" t="str">
        <f t="shared" si="85"/>
        <v/>
      </c>
      <c r="AG873" s="383"/>
      <c r="AH873" s="302" t="str">
        <f t="shared" si="86"/>
        <v/>
      </c>
      <c r="AI873" s="315" t="str">
        <f t="shared" si="87"/>
        <v/>
      </c>
      <c r="AJ873" s="69" t="str">
        <f>IFERROR(IF(AND(AD872="Probabilidad",AD873="Probabilidad"),(AJ872-(+AJ872*AI873)),IF(AND(AD872="Impacto",AD873="Probabilidad"),(AJ871-(+AJ871*AI873)),IF(AD873="Impacto",AJ872,""))),"")</f>
        <v/>
      </c>
      <c r="AK873" s="69" t="str">
        <f>IFERROR(IF(AND(AD872="Impacto",AD873="Impacto"),(AK872-(+AK872*AI873)),IF(AND(AD872="Probabilidad",AD873="Impacto"),(AK871-(+AK871*AI873)),IF(AD873="Probabilidad",AK872,""))),"")</f>
        <v/>
      </c>
      <c r="AL873" s="19"/>
      <c r="AM873" s="96"/>
      <c r="AN873" s="96"/>
      <c r="AO873" s="952"/>
      <c r="AP873" s="952"/>
      <c r="AQ873" s="968"/>
      <c r="AR873" s="952"/>
      <c r="AS873" s="952"/>
      <c r="AT873" s="968"/>
      <c r="AU873" s="968"/>
      <c r="AV873" s="968"/>
      <c r="AW873" s="803"/>
      <c r="AX873" s="852"/>
      <c r="AY873" s="1268"/>
      <c r="AZ873" s="1268"/>
      <c r="BA873" s="852"/>
      <c r="BB873" s="1046"/>
      <c r="BC873" s="1271"/>
      <c r="BD873" s="1274"/>
      <c r="BE873" s="1189"/>
      <c r="BF873" s="1189"/>
      <c r="BG873" s="1264"/>
      <c r="BH873" s="1020"/>
      <c r="BI873" s="1020"/>
      <c r="BJ873" s="852"/>
      <c r="BK873" s="852"/>
      <c r="BL873" s="1041"/>
    </row>
    <row r="874" spans="1:64" ht="15.75" thickBot="1" x14ac:dyDescent="0.3">
      <c r="A874" s="1056"/>
      <c r="B874" s="1168"/>
      <c r="C874" s="1062"/>
      <c r="D874" s="1014"/>
      <c r="E874" s="947"/>
      <c r="F874" s="1017"/>
      <c r="G874" s="960"/>
      <c r="H874" s="847"/>
      <c r="I874" s="1030"/>
      <c r="J874" s="984"/>
      <c r="K874" s="987"/>
      <c r="L874" s="960"/>
      <c r="M874" s="960"/>
      <c r="N874" s="963"/>
      <c r="O874" s="966"/>
      <c r="P874" s="847"/>
      <c r="Q874" s="956"/>
      <c r="R874" s="847"/>
      <c r="S874" s="956"/>
      <c r="T874" s="847"/>
      <c r="U874" s="956"/>
      <c r="V874" s="959"/>
      <c r="W874" s="956"/>
      <c r="X874" s="956"/>
      <c r="Y874" s="969"/>
      <c r="Z874" s="60">
        <v>6</v>
      </c>
      <c r="AA874" s="299"/>
      <c r="AB874" s="388"/>
      <c r="AC874" s="387"/>
      <c r="AD874" s="391" t="str">
        <f t="shared" si="84"/>
        <v/>
      </c>
      <c r="AE874" s="388"/>
      <c r="AF874" s="303" t="str">
        <f t="shared" si="85"/>
        <v/>
      </c>
      <c r="AG874" s="388"/>
      <c r="AH874" s="303" t="str">
        <f t="shared" si="86"/>
        <v/>
      </c>
      <c r="AI874" s="61" t="str">
        <f t="shared" si="87"/>
        <v/>
      </c>
      <c r="AJ874" s="69" t="str">
        <f>IFERROR(IF(AND(AD873="Probabilidad",AD874="Probabilidad"),(AJ873-(+AJ873*AI874)),IF(AND(AD873="Impacto",AD874="Probabilidad"),(AJ872-(+AJ872*AI874)),IF(AD874="Impacto",AJ873,""))),"")</f>
        <v/>
      </c>
      <c r="AK874" s="69" t="str">
        <f>IFERROR(IF(AND(AD873="Impacto",AD874="Impacto"),(AK873-(+AK873*AI874)),IF(AND(AD873="Probabilidad",AD874="Impacto"),(AK872-(+AK872*AI874)),IF(AD874="Probabilidad",AK873,""))),"")</f>
        <v/>
      </c>
      <c r="AL874" s="20"/>
      <c r="AM874" s="97"/>
      <c r="AN874" s="97"/>
      <c r="AO874" s="953"/>
      <c r="AP874" s="953"/>
      <c r="AQ874" s="969"/>
      <c r="AR874" s="953"/>
      <c r="AS874" s="953"/>
      <c r="AT874" s="969"/>
      <c r="AU874" s="969"/>
      <c r="AV874" s="969"/>
      <c r="AW874" s="847"/>
      <c r="AX874" s="960"/>
      <c r="AY874" s="1269"/>
      <c r="AZ874" s="1269"/>
      <c r="BA874" s="960"/>
      <c r="BB874" s="1047"/>
      <c r="BC874" s="1272"/>
      <c r="BD874" s="1275"/>
      <c r="BE874" s="1190"/>
      <c r="BF874" s="1190"/>
      <c r="BG874" s="1265"/>
      <c r="BH874" s="1021"/>
      <c r="BI874" s="1021"/>
      <c r="BJ874" s="960"/>
      <c r="BK874" s="960"/>
      <c r="BL874" s="1042"/>
    </row>
    <row r="875" spans="1:64" ht="76.5" customHeight="1" thickBot="1" x14ac:dyDescent="0.3">
      <c r="A875" s="1056"/>
      <c r="B875" s="1168"/>
      <c r="C875" s="1062"/>
      <c r="D875" s="1012" t="s">
        <v>840</v>
      </c>
      <c r="E875" s="945" t="s">
        <v>1484</v>
      </c>
      <c r="F875" s="1015">
        <v>3</v>
      </c>
      <c r="G875" s="851" t="s">
        <v>1492</v>
      </c>
      <c r="H875" s="802" t="s">
        <v>98</v>
      </c>
      <c r="I875" s="1043" t="s">
        <v>1809</v>
      </c>
      <c r="J875" s="982" t="s">
        <v>16</v>
      </c>
      <c r="K875" s="985" t="str">
        <f>CONCATENATE(" *",[34]Árbol_G!C903," *",[34]Árbol_G!E903," *",[34]Árbol_G!G903)</f>
        <v xml:space="preserve"> * * *</v>
      </c>
      <c r="L875" s="851" t="s">
        <v>1493</v>
      </c>
      <c r="M875" s="851" t="s">
        <v>1494</v>
      </c>
      <c r="N875" s="804"/>
      <c r="O875" s="970"/>
      <c r="P875" s="802" t="s">
        <v>62</v>
      </c>
      <c r="Q875" s="954">
        <f>IF(P875="Muy Alta",100%,IF(P875="Alta",80%,IF(P875="Media",60%,IF(P875="Baja",40%,IF(P875="Muy Baja",20%,"")))))</f>
        <v>0.6</v>
      </c>
      <c r="R875" s="802"/>
      <c r="S875" s="954" t="str">
        <f>IF(R875="Catastrófico",100%,IF(R875="Mayor",80%,IF(R875="Moderado",60%,IF(R875="Menor",40%,IF(R875="Leve",20%,"")))))</f>
        <v/>
      </c>
      <c r="T875" s="802" t="s">
        <v>74</v>
      </c>
      <c r="U875" s="954">
        <f>IF(T875="Catastrófico",100%,IF(T875="Mayor",80%,IF(T875="Moderado",60%,IF(T875="Menor",40%,IF(T875="Leve",20%,"")))))</f>
        <v>0.2</v>
      </c>
      <c r="V875" s="957" t="str">
        <f>IF(W875=100%,"Catastrófico",IF(W875=80%,"Mayor",IF(W875=60%,"Moderado",IF(W875=40%,"Menor",IF(W875=20%,"Leve","")))))</f>
        <v>Leve</v>
      </c>
      <c r="W875" s="954">
        <f>IF(AND(S875="",U875=""),"",MAX(S875,U875))</f>
        <v>0.2</v>
      </c>
      <c r="X875" s="954" t="str">
        <f>CONCATENATE(P875,V875)</f>
        <v>MediaLeve</v>
      </c>
      <c r="Y875" s="967" t="str">
        <f>IF(X875="Muy AltaLeve","Alto",IF(X875="Muy AltaMenor","Alto",IF(X875="Muy AltaModerado","Alto",IF(X875="Muy AltaMayor","Alto",IF(X875="Muy AltaCatastrófico","Extremo",IF(X875="AltaLeve","Moderado",IF(X875="AltaMenor","Moderado",IF(X875="AltaModerado","Alto",IF(X875="AltaMayor","Alto",IF(X875="AltaCatastrófico","Extremo",IF(X875="MediaLeve","Moderado",IF(X875="MediaMenor","Moderado",IF(X875="MediaModerado","Moderado",IF(X875="MediaMayor","Alto",IF(X875="MediaCatastrófico","Extremo",IF(X875="BajaLeve","Bajo",IF(X875="BajaMenor","Moderado",IF(X875="BajaModerado","Moderado",IF(X875="BajaMayor","Alto",IF(X875="BajaCatastrófico","Extremo",IF(X875="Muy BajaLeve","Bajo",IF(X875="Muy BajaMenor","Bajo",IF(X875="Muy BajaModerado","Moderado",IF(X875="Muy BajaMayor","Alto",IF(X875="Muy BajaCatastrófico","Extremo","")))))))))))))))))))))))))</f>
        <v>Moderado</v>
      </c>
      <c r="Z875" s="58">
        <v>1</v>
      </c>
      <c r="AA875" s="298" t="s">
        <v>1200</v>
      </c>
      <c r="AB875" s="381" t="s">
        <v>170</v>
      </c>
      <c r="AC875" s="385" t="s">
        <v>1244</v>
      </c>
      <c r="AD875" s="382" t="str">
        <f t="shared" si="84"/>
        <v>Probabilidad</v>
      </c>
      <c r="AE875" s="381" t="s">
        <v>64</v>
      </c>
      <c r="AF875" s="301">
        <f t="shared" si="85"/>
        <v>0.25</v>
      </c>
      <c r="AG875" s="381" t="s">
        <v>77</v>
      </c>
      <c r="AH875" s="301">
        <f t="shared" si="86"/>
        <v>0.15</v>
      </c>
      <c r="AI875" s="300">
        <f t="shared" si="87"/>
        <v>0.4</v>
      </c>
      <c r="AJ875" s="59">
        <f>IFERROR(IF(AD875="Probabilidad",(Q875-(+Q875*AI875)),IF(AD875="Impacto",Q875,"")),"")</f>
        <v>0.36</v>
      </c>
      <c r="AK875" s="59">
        <f>IFERROR(IF(AD875="Impacto",(W875-(+W875*AI875)),IF(AD875="Probabilidad",W875,"")),"")</f>
        <v>0.2</v>
      </c>
      <c r="AL875" s="19" t="s">
        <v>66</v>
      </c>
      <c r="AM875" s="107" t="s">
        <v>67</v>
      </c>
      <c r="AN875" s="107" t="s">
        <v>80</v>
      </c>
      <c r="AO875" s="951">
        <f>Q875</f>
        <v>0.6</v>
      </c>
      <c r="AP875" s="951">
        <f>IF(AJ875="","",MIN(AJ875:AJ880))</f>
        <v>0.36</v>
      </c>
      <c r="AQ875" s="967" t="str">
        <f>IFERROR(IF(AP875="","",IF(AP875&lt;=0.2,"Muy Baja",IF(AP875&lt;=0.4,"Baja",IF(AP875&lt;=0.6,"Media",IF(AP875&lt;=0.8,"Alta","Muy Alta"))))),"")</f>
        <v>Baja</v>
      </c>
      <c r="AR875" s="951">
        <f>W875</f>
        <v>0.2</v>
      </c>
      <c r="AS875" s="951">
        <f>IF(AK875="","",MIN(AK875:AK880))</f>
        <v>0.15000000000000002</v>
      </c>
      <c r="AT875" s="967" t="str">
        <f>IFERROR(IF(AS875="","",IF(AS875&lt;=0.2,"Leve",IF(AS875&lt;=0.4,"Menor",IF(AS875&lt;=0.6,"Moderado",IF(AS875&lt;=0.8,"Mayor","Catastrófico"))))),"")</f>
        <v>Leve</v>
      </c>
      <c r="AU875" s="967" t="str">
        <f>Y875</f>
        <v>Moderado</v>
      </c>
      <c r="AV875" s="967" t="str">
        <f>IFERROR(IF(OR(AND(AQ875="Muy Baja",AT875="Leve"),AND(AQ875="Muy Baja",AT875="Menor"),AND(AQ875="Baja",AT875="Leve")),"Bajo",IF(OR(AND(AQ875="Muy baja",AT875="Moderado"),AND(AQ875="Baja",AT875="Menor"),AND(AQ875="Baja",AT875="Moderado"),AND(AQ875="Media",AT875="Leve"),AND(AQ875="Media",AT875="Menor"),AND(AQ875="Media",AT875="Moderado"),AND(AQ875="Alta",AT875="Leve"),AND(AQ875="Alta",AT875="Menor")),"Moderado",IF(OR(AND(AQ875="Muy Baja",AT875="Mayor"),AND(AQ875="Baja",AT875="Mayor"),AND(AQ875="Media",AT875="Mayor"),AND(AQ875="Alta",AT875="Moderado"),AND(AQ875="Alta",AT875="Mayor"),AND(AQ875="Muy Alta",AT875="Leve"),AND(AQ875="Muy Alta",AT875="Menor"),AND(AQ875="Muy Alta",AT875="Moderado"),AND(AQ875="Muy Alta",AT875="Mayor")),"Alto",IF(OR(AND(AQ875="Muy Baja",AT875="Catastrófico"),AND(AQ875="Baja",AT875="Catastrófico"),AND(AQ875="Media",AT875="Catastrófico"),AND(AQ875="Alta",AT875="Catastrófico"),AND(AQ875="Muy Alta",AT875="Catastrófico")),"Extremo","")))),"")</f>
        <v>Bajo</v>
      </c>
      <c r="AW875" s="804" t="s">
        <v>82</v>
      </c>
      <c r="AX875" s="851"/>
      <c r="AY875" s="851"/>
      <c r="AZ875" s="851"/>
      <c r="BA875" s="851"/>
      <c r="BB875" s="1037"/>
      <c r="BC875" s="851"/>
      <c r="BD875" s="851"/>
      <c r="BE875" s="1019"/>
      <c r="BF875" s="1019"/>
      <c r="BG875" s="1019"/>
      <c r="BH875" s="1019"/>
      <c r="BI875" s="1019"/>
      <c r="BJ875" s="1262"/>
      <c r="BK875" s="1262"/>
      <c r="BL875" s="1048"/>
    </row>
    <row r="876" spans="1:64" ht="70.5" x14ac:dyDescent="0.25">
      <c r="A876" s="1056"/>
      <c r="B876" s="1168"/>
      <c r="C876" s="1062"/>
      <c r="D876" s="1013"/>
      <c r="E876" s="946"/>
      <c r="F876" s="1016"/>
      <c r="G876" s="852"/>
      <c r="H876" s="803"/>
      <c r="I876" s="1044"/>
      <c r="J876" s="983"/>
      <c r="K876" s="986"/>
      <c r="L876" s="852"/>
      <c r="M876" s="852"/>
      <c r="N876" s="805"/>
      <c r="O876" s="971"/>
      <c r="P876" s="803"/>
      <c r="Q876" s="955"/>
      <c r="R876" s="803"/>
      <c r="S876" s="955"/>
      <c r="T876" s="803"/>
      <c r="U876" s="955"/>
      <c r="V876" s="958"/>
      <c r="W876" s="955"/>
      <c r="X876" s="955"/>
      <c r="Y876" s="968"/>
      <c r="Z876" s="68">
        <v>2</v>
      </c>
      <c r="AA876" s="298" t="s">
        <v>1245</v>
      </c>
      <c r="AB876" s="381" t="s">
        <v>170</v>
      </c>
      <c r="AC876" s="385" t="s">
        <v>1495</v>
      </c>
      <c r="AD876" s="384" t="str">
        <f t="shared" si="84"/>
        <v>Impacto</v>
      </c>
      <c r="AE876" s="383" t="s">
        <v>76</v>
      </c>
      <c r="AF876" s="302">
        <f t="shared" si="85"/>
        <v>0.1</v>
      </c>
      <c r="AG876" s="381" t="s">
        <v>77</v>
      </c>
      <c r="AH876" s="302">
        <f t="shared" si="86"/>
        <v>0.15</v>
      </c>
      <c r="AI876" s="315">
        <f t="shared" si="87"/>
        <v>0.25</v>
      </c>
      <c r="AJ876" s="69">
        <f>IFERROR(IF(AND(AD875="Probabilidad",AD876="Probabilidad"),(AJ875-(+AJ875*AI876)),IF(AD876="Probabilidad",(Q875-(+Q875*AI876)),IF(AD876="Impacto",AJ875,""))),"")</f>
        <v>0.36</v>
      </c>
      <c r="AK876" s="69">
        <f>IFERROR(IF(AND(AD875="Impacto",AD876="Impacto"),(AK875-(+AK875*AI876)),IF(AD876="Impacto",(W875-(+W875*AI876)),IF(AD876="Probabilidad",AK875,""))),"")</f>
        <v>0.15000000000000002</v>
      </c>
      <c r="AL876" s="19" t="s">
        <v>66</v>
      </c>
      <c r="AM876" s="107" t="s">
        <v>67</v>
      </c>
      <c r="AN876" s="107" t="s">
        <v>80</v>
      </c>
      <c r="AO876" s="952"/>
      <c r="AP876" s="952"/>
      <c r="AQ876" s="968"/>
      <c r="AR876" s="952"/>
      <c r="AS876" s="952"/>
      <c r="AT876" s="968"/>
      <c r="AU876" s="968"/>
      <c r="AV876" s="968"/>
      <c r="AW876" s="805"/>
      <c r="AX876" s="852"/>
      <c r="AY876" s="852"/>
      <c r="AZ876" s="852"/>
      <c r="BA876" s="852"/>
      <c r="BB876" s="1046"/>
      <c r="BC876" s="852"/>
      <c r="BD876" s="852"/>
      <c r="BE876" s="1020"/>
      <c r="BF876" s="1020"/>
      <c r="BG876" s="1020"/>
      <c r="BH876" s="1020"/>
      <c r="BI876" s="1020"/>
      <c r="BJ876" s="852"/>
      <c r="BK876" s="852"/>
      <c r="BL876" s="1041"/>
    </row>
    <row r="877" spans="1:64" x14ac:dyDescent="0.25">
      <c r="A877" s="1056"/>
      <c r="B877" s="1168"/>
      <c r="C877" s="1062"/>
      <c r="D877" s="1013"/>
      <c r="E877" s="946"/>
      <c r="F877" s="1016"/>
      <c r="G877" s="852"/>
      <c r="H877" s="803"/>
      <c r="I877" s="1044"/>
      <c r="J877" s="983"/>
      <c r="K877" s="986"/>
      <c r="L877" s="852"/>
      <c r="M877" s="852"/>
      <c r="N877" s="805"/>
      <c r="O877" s="971"/>
      <c r="P877" s="803"/>
      <c r="Q877" s="955"/>
      <c r="R877" s="803"/>
      <c r="S877" s="955"/>
      <c r="T877" s="803"/>
      <c r="U877" s="955"/>
      <c r="V877" s="958"/>
      <c r="W877" s="955"/>
      <c r="X877" s="955"/>
      <c r="Y877" s="968"/>
      <c r="Z877" s="68">
        <v>3</v>
      </c>
      <c r="AA877" s="298"/>
      <c r="AB877" s="383"/>
      <c r="AC877" s="385"/>
      <c r="AD877" s="384" t="str">
        <f t="shared" si="84"/>
        <v/>
      </c>
      <c r="AE877" s="383"/>
      <c r="AF877" s="302" t="str">
        <f t="shared" si="85"/>
        <v/>
      </c>
      <c r="AG877" s="383"/>
      <c r="AH877" s="302" t="str">
        <f t="shared" si="86"/>
        <v/>
      </c>
      <c r="AI877" s="315" t="str">
        <f t="shared" si="87"/>
        <v/>
      </c>
      <c r="AJ877" s="69" t="str">
        <f>IFERROR(IF(AND(AD876="Probabilidad",AD877="Probabilidad"),(AJ876-(+AJ876*AI877)),IF(AND(AD876="Impacto",AD877="Probabilidad"),(AJ875-(+AJ875*AI877)),IF(AD877="Impacto",AJ876,""))),"")</f>
        <v/>
      </c>
      <c r="AK877" s="69" t="str">
        <f>IFERROR(IF(AND(AD876="Impacto",AD877="Impacto"),(AK876-(+AK876*AI877)),IF(AND(AD876="Probabilidad",AD877="Impacto"),(AK875-(+AK875*AI877)),IF(AD877="Probabilidad",AK876,""))),"")</f>
        <v/>
      </c>
      <c r="AL877" s="19"/>
      <c r="AM877" s="96"/>
      <c r="AN877" s="96"/>
      <c r="AO877" s="952"/>
      <c r="AP877" s="952"/>
      <c r="AQ877" s="968"/>
      <c r="AR877" s="952"/>
      <c r="AS877" s="952"/>
      <c r="AT877" s="968"/>
      <c r="AU877" s="968"/>
      <c r="AV877" s="968"/>
      <c r="AW877" s="805"/>
      <c r="AX877" s="852"/>
      <c r="AY877" s="852"/>
      <c r="AZ877" s="852"/>
      <c r="BA877" s="852"/>
      <c r="BB877" s="1046"/>
      <c r="BC877" s="852"/>
      <c r="BD877" s="852"/>
      <c r="BE877" s="1020"/>
      <c r="BF877" s="1020"/>
      <c r="BG877" s="1020"/>
      <c r="BH877" s="1020"/>
      <c r="BI877" s="1020"/>
      <c r="BJ877" s="852"/>
      <c r="BK877" s="852"/>
      <c r="BL877" s="1041"/>
    </row>
    <row r="878" spans="1:64" ht="42" customHeight="1" x14ac:dyDescent="0.25">
      <c r="A878" s="1056"/>
      <c r="B878" s="1168"/>
      <c r="C878" s="1062"/>
      <c r="D878" s="1013"/>
      <c r="E878" s="946"/>
      <c r="F878" s="1016"/>
      <c r="G878" s="852"/>
      <c r="H878" s="803"/>
      <c r="I878" s="1044"/>
      <c r="J878" s="983"/>
      <c r="K878" s="986"/>
      <c r="L878" s="852"/>
      <c r="M878" s="852"/>
      <c r="N878" s="805"/>
      <c r="O878" s="971"/>
      <c r="P878" s="803"/>
      <c r="Q878" s="955"/>
      <c r="R878" s="803"/>
      <c r="S878" s="955"/>
      <c r="T878" s="803"/>
      <c r="U878" s="955"/>
      <c r="V878" s="958"/>
      <c r="W878" s="955"/>
      <c r="X878" s="955"/>
      <c r="Y878" s="968"/>
      <c r="Z878" s="68">
        <v>4</v>
      </c>
      <c r="AA878" s="298"/>
      <c r="AB878" s="383"/>
      <c r="AC878" s="385"/>
      <c r="AD878" s="384" t="str">
        <f t="shared" si="84"/>
        <v/>
      </c>
      <c r="AE878" s="383"/>
      <c r="AF878" s="302" t="str">
        <f t="shared" si="85"/>
        <v/>
      </c>
      <c r="AG878" s="383"/>
      <c r="AH878" s="302" t="str">
        <f t="shared" si="86"/>
        <v/>
      </c>
      <c r="AI878" s="315" t="str">
        <f t="shared" si="87"/>
        <v/>
      </c>
      <c r="AJ878" s="69" t="str">
        <f>IFERROR(IF(AND(AD877="Probabilidad",AD878="Probabilidad"),(AJ877-(+AJ877*AI878)),IF(AND(AD877="Impacto",AD878="Probabilidad"),(AJ876-(+AJ876*AI878)),IF(AD878="Impacto",AJ877,""))),"")</f>
        <v/>
      </c>
      <c r="AK878" s="69" t="str">
        <f>IFERROR(IF(AND(AD877="Impacto",AD878="Impacto"),(AK877-(+AK877*AI878)),IF(AND(AD877="Probabilidad",AD878="Impacto"),(AK876-(+AK876*AI878)),IF(AD878="Probabilidad",AK877,""))),"")</f>
        <v/>
      </c>
      <c r="AL878" s="19"/>
      <c r="AM878" s="96"/>
      <c r="AN878" s="96"/>
      <c r="AO878" s="952"/>
      <c r="AP878" s="952"/>
      <c r="AQ878" s="968"/>
      <c r="AR878" s="952"/>
      <c r="AS878" s="952"/>
      <c r="AT878" s="968"/>
      <c r="AU878" s="968"/>
      <c r="AV878" s="968"/>
      <c r="AW878" s="805"/>
      <c r="AX878" s="852"/>
      <c r="AY878" s="852"/>
      <c r="AZ878" s="852"/>
      <c r="BA878" s="852"/>
      <c r="BB878" s="1046"/>
      <c r="BC878" s="852"/>
      <c r="BD878" s="852"/>
      <c r="BE878" s="1020"/>
      <c r="BF878" s="1020"/>
      <c r="BG878" s="1020"/>
      <c r="BH878" s="1020"/>
      <c r="BI878" s="1020"/>
      <c r="BJ878" s="852"/>
      <c r="BK878" s="852"/>
      <c r="BL878" s="1041"/>
    </row>
    <row r="879" spans="1:64" ht="42" customHeight="1" x14ac:dyDescent="0.25">
      <c r="A879" s="1056"/>
      <c r="B879" s="1168"/>
      <c r="C879" s="1062"/>
      <c r="D879" s="1013"/>
      <c r="E879" s="946"/>
      <c r="F879" s="1016"/>
      <c r="G879" s="852"/>
      <c r="H879" s="803"/>
      <c r="I879" s="1044"/>
      <c r="J879" s="983"/>
      <c r="K879" s="986"/>
      <c r="L879" s="852"/>
      <c r="M879" s="852"/>
      <c r="N879" s="805"/>
      <c r="O879" s="971"/>
      <c r="P879" s="803"/>
      <c r="Q879" s="955"/>
      <c r="R879" s="803"/>
      <c r="S879" s="955"/>
      <c r="T879" s="803"/>
      <c r="U879" s="955"/>
      <c r="V879" s="958"/>
      <c r="W879" s="955"/>
      <c r="X879" s="955"/>
      <c r="Y879" s="968"/>
      <c r="Z879" s="68">
        <v>5</v>
      </c>
      <c r="AA879" s="298"/>
      <c r="AB879" s="383"/>
      <c r="AC879" s="385"/>
      <c r="AD879" s="384" t="str">
        <f t="shared" si="84"/>
        <v/>
      </c>
      <c r="AE879" s="383"/>
      <c r="AF879" s="302" t="str">
        <f t="shared" si="85"/>
        <v/>
      </c>
      <c r="AG879" s="383"/>
      <c r="AH879" s="302" t="str">
        <f t="shared" si="86"/>
        <v/>
      </c>
      <c r="AI879" s="315" t="str">
        <f t="shared" si="87"/>
        <v/>
      </c>
      <c r="AJ879" s="69" t="str">
        <f>IFERROR(IF(AND(AD878="Probabilidad",AD879="Probabilidad"),(AJ878-(+AJ878*AI879)),IF(AND(AD878="Impacto",AD879="Probabilidad"),(AJ877-(+AJ877*AI879)),IF(AD879="Impacto",AJ878,""))),"")</f>
        <v/>
      </c>
      <c r="AK879" s="69" t="str">
        <f>IFERROR(IF(AND(AD878="Impacto",AD879="Impacto"),(AK878-(+AK878*AI879)),IF(AND(AD878="Probabilidad",AD879="Impacto"),(AK877-(+AK877*AI879)),IF(AD879="Probabilidad",AK878,""))),"")</f>
        <v/>
      </c>
      <c r="AL879" s="19"/>
      <c r="AM879" s="96"/>
      <c r="AN879" s="96"/>
      <c r="AO879" s="952"/>
      <c r="AP879" s="952"/>
      <c r="AQ879" s="968"/>
      <c r="AR879" s="952"/>
      <c r="AS879" s="952"/>
      <c r="AT879" s="968"/>
      <c r="AU879" s="968"/>
      <c r="AV879" s="968"/>
      <c r="AW879" s="805"/>
      <c r="AX879" s="852"/>
      <c r="AY879" s="852"/>
      <c r="AZ879" s="852"/>
      <c r="BA879" s="852"/>
      <c r="BB879" s="1046"/>
      <c r="BC879" s="852"/>
      <c r="BD879" s="852"/>
      <c r="BE879" s="1020"/>
      <c r="BF879" s="1020"/>
      <c r="BG879" s="1020"/>
      <c r="BH879" s="1020"/>
      <c r="BI879" s="1020"/>
      <c r="BJ879" s="852"/>
      <c r="BK879" s="852"/>
      <c r="BL879" s="1041"/>
    </row>
    <row r="880" spans="1:64" ht="42" customHeight="1" thickBot="1" x14ac:dyDescent="0.3">
      <c r="A880" s="1056"/>
      <c r="B880" s="1168"/>
      <c r="C880" s="1062"/>
      <c r="D880" s="1014"/>
      <c r="E880" s="947"/>
      <c r="F880" s="1017"/>
      <c r="G880" s="960"/>
      <c r="H880" s="847"/>
      <c r="I880" s="1045"/>
      <c r="J880" s="984"/>
      <c r="K880" s="987"/>
      <c r="L880" s="960"/>
      <c r="M880" s="960"/>
      <c r="N880" s="806"/>
      <c r="O880" s="972"/>
      <c r="P880" s="847"/>
      <c r="Q880" s="956"/>
      <c r="R880" s="847"/>
      <c r="S880" s="956"/>
      <c r="T880" s="847"/>
      <c r="U880" s="956"/>
      <c r="V880" s="959"/>
      <c r="W880" s="956"/>
      <c r="X880" s="956"/>
      <c r="Y880" s="969"/>
      <c r="Z880" s="60">
        <v>6</v>
      </c>
      <c r="AA880" s="299"/>
      <c r="AB880" s="388"/>
      <c r="AC880" s="387"/>
      <c r="AD880" s="391" t="str">
        <f t="shared" si="84"/>
        <v/>
      </c>
      <c r="AE880" s="397"/>
      <c r="AF880" s="303" t="str">
        <f t="shared" si="85"/>
        <v/>
      </c>
      <c r="AG880" s="397"/>
      <c r="AH880" s="303" t="str">
        <f t="shared" si="86"/>
        <v/>
      </c>
      <c r="AI880" s="61" t="str">
        <f t="shared" si="87"/>
        <v/>
      </c>
      <c r="AJ880" s="69" t="str">
        <f>IFERROR(IF(AND(AD879="Probabilidad",AD880="Probabilidad"),(AJ879-(+AJ879*AI880)),IF(AND(AD879="Impacto",AD880="Probabilidad"),(AJ878-(+AJ878*AI880)),IF(AD880="Impacto",AJ879,""))),"")</f>
        <v/>
      </c>
      <c r="AK880" s="69" t="str">
        <f>IFERROR(IF(AND(AD879="Impacto",AD880="Impacto"),(AK879-(+AK879*AI880)),IF(AND(AD879="Probabilidad",AD880="Impacto"),(AK878-(+AK878*AI880)),IF(AD880="Probabilidad",AK879,""))),"")</f>
        <v/>
      </c>
      <c r="AL880" s="20"/>
      <c r="AM880" s="97"/>
      <c r="AN880" s="97"/>
      <c r="AO880" s="953"/>
      <c r="AP880" s="953"/>
      <c r="AQ880" s="969"/>
      <c r="AR880" s="953"/>
      <c r="AS880" s="953"/>
      <c r="AT880" s="969"/>
      <c r="AU880" s="969"/>
      <c r="AV880" s="969"/>
      <c r="AW880" s="806"/>
      <c r="AX880" s="960"/>
      <c r="AY880" s="960"/>
      <c r="AZ880" s="960"/>
      <c r="BA880" s="960"/>
      <c r="BB880" s="1047"/>
      <c r="BC880" s="960"/>
      <c r="BD880" s="960"/>
      <c r="BE880" s="1021"/>
      <c r="BF880" s="1021"/>
      <c r="BG880" s="1021"/>
      <c r="BH880" s="1021"/>
      <c r="BI880" s="1021"/>
      <c r="BJ880" s="960"/>
      <c r="BK880" s="960"/>
      <c r="BL880" s="1042"/>
    </row>
    <row r="881" spans="1:64" ht="75.75" customHeight="1" thickBot="1" x14ac:dyDescent="0.3">
      <c r="A881" s="1056"/>
      <c r="B881" s="1168"/>
      <c r="C881" s="1062"/>
      <c r="D881" s="1012" t="s">
        <v>840</v>
      </c>
      <c r="E881" s="945" t="s">
        <v>1484</v>
      </c>
      <c r="F881" s="1015">
        <v>4</v>
      </c>
      <c r="G881" s="851" t="s">
        <v>1492</v>
      </c>
      <c r="H881" s="802" t="s">
        <v>99</v>
      </c>
      <c r="I881" s="1043" t="s">
        <v>1810</v>
      </c>
      <c r="J881" s="982" t="s">
        <v>16</v>
      </c>
      <c r="K881" s="985" t="str">
        <f>CONCATENATE(" *",[34]Árbol_G!C920," *",[34]Árbol_G!E920," *",[34]Árbol_G!G920)</f>
        <v xml:space="preserve"> * * *</v>
      </c>
      <c r="L881" s="851" t="s">
        <v>1496</v>
      </c>
      <c r="M881" s="851" t="s">
        <v>1497</v>
      </c>
      <c r="N881" s="804"/>
      <c r="O881" s="1049"/>
      <c r="P881" s="802" t="s">
        <v>62</v>
      </c>
      <c r="Q881" s="954">
        <f>IF(P881="Muy Alta",100%,IF(P881="Alta",80%,IF(P881="Media",60%,IF(P881="Baja",40%,IF(P881="Muy Baja",20%,"")))))</f>
        <v>0.6</v>
      </c>
      <c r="R881" s="802"/>
      <c r="S881" s="954" t="str">
        <f>IF(R881="Catastrófico",100%,IF(R881="Mayor",80%,IF(R881="Moderado",60%,IF(R881="Menor",40%,IF(R881="Leve",20%,"")))))</f>
        <v/>
      </c>
      <c r="T881" s="802" t="s">
        <v>9</v>
      </c>
      <c r="U881" s="954">
        <f>IF(T881="Catastrófico",100%,IF(T881="Mayor",80%,IF(T881="Moderado",60%,IF(T881="Menor",40%,IF(T881="Leve",20%,"")))))</f>
        <v>0.4</v>
      </c>
      <c r="V881" s="957" t="str">
        <f>IF(W881=100%,"Catastrófico",IF(W881=80%,"Mayor",IF(W881=60%,"Moderado",IF(W881=40%,"Menor",IF(W881=20%,"Leve","")))))</f>
        <v>Menor</v>
      </c>
      <c r="W881" s="954">
        <f>IF(AND(S881="",U881=""),"",MAX(S881,U881))</f>
        <v>0.4</v>
      </c>
      <c r="X881" s="954" t="str">
        <f>CONCATENATE(P881,V881)</f>
        <v>MediaMenor</v>
      </c>
      <c r="Y881" s="967" t="str">
        <f>IF(X881="Muy AltaLeve","Alto",IF(X881="Muy AltaMenor","Alto",IF(X881="Muy AltaModerado","Alto",IF(X881="Muy AltaMayor","Alto",IF(X881="Muy AltaCatastrófico","Extremo",IF(X881="AltaLeve","Moderado",IF(X881="AltaMenor","Moderado",IF(X881="AltaModerado","Alto",IF(X881="AltaMayor","Alto",IF(X881="AltaCatastrófico","Extremo",IF(X881="MediaLeve","Moderado",IF(X881="MediaMenor","Moderado",IF(X881="MediaModerado","Moderado",IF(X881="MediaMayor","Alto",IF(X881="MediaCatastrófico","Extremo",IF(X881="BajaLeve","Bajo",IF(X881="BajaMenor","Moderado",IF(X881="BajaModerado","Moderado",IF(X881="BajaMayor","Alto",IF(X881="BajaCatastrófico","Extremo",IF(X881="Muy BajaLeve","Bajo",IF(X881="Muy BajaMenor","Bajo",IF(X881="Muy BajaModerado","Moderado",IF(X881="Muy BajaMayor","Alto",IF(X881="Muy BajaCatastrófico","Extremo","")))))))))))))))))))))))))</f>
        <v>Moderado</v>
      </c>
      <c r="Z881" s="58">
        <v>1</v>
      </c>
      <c r="AA881" s="298" t="s">
        <v>1203</v>
      </c>
      <c r="AB881" s="381" t="s">
        <v>170</v>
      </c>
      <c r="AC881" s="385" t="s">
        <v>847</v>
      </c>
      <c r="AD881" s="382" t="str">
        <f t="shared" si="84"/>
        <v>Probabilidad</v>
      </c>
      <c r="AE881" s="381" t="s">
        <v>75</v>
      </c>
      <c r="AF881" s="301">
        <f t="shared" si="85"/>
        <v>0.15</v>
      </c>
      <c r="AG881" s="381" t="s">
        <v>77</v>
      </c>
      <c r="AH881" s="301">
        <f t="shared" si="86"/>
        <v>0.15</v>
      </c>
      <c r="AI881" s="300">
        <f t="shared" si="87"/>
        <v>0.3</v>
      </c>
      <c r="AJ881" s="59">
        <f>IFERROR(IF(AD881="Probabilidad",(Q881-(+Q881*AI881)),IF(AD881="Impacto",Q881,"")),"")</f>
        <v>0.42</v>
      </c>
      <c r="AK881" s="59">
        <f>IFERROR(IF(AD881="Impacto",(W881-(+W881*AI881)),IF(AD881="Probabilidad",W881,"")),"")</f>
        <v>0.4</v>
      </c>
      <c r="AL881" s="10" t="s">
        <v>66</v>
      </c>
      <c r="AM881" s="107" t="s">
        <v>67</v>
      </c>
      <c r="AN881" s="107" t="s">
        <v>80</v>
      </c>
      <c r="AO881" s="951">
        <f>Q881</f>
        <v>0.6</v>
      </c>
      <c r="AP881" s="951">
        <f>IF(AJ881="","",MIN(AJ881:AJ886))</f>
        <v>0.42</v>
      </c>
      <c r="AQ881" s="967" t="str">
        <f>IFERROR(IF(AP881="","",IF(AP881&lt;=0.2,"Muy Baja",IF(AP881&lt;=0.4,"Baja",IF(AP881&lt;=0.6,"Media",IF(AP881&lt;=0.8,"Alta","Muy Alta"))))),"")</f>
        <v>Media</v>
      </c>
      <c r="AR881" s="951">
        <f>W881</f>
        <v>0.4</v>
      </c>
      <c r="AS881" s="951">
        <f>IF(AK881="","",MIN(AK881:AK886))</f>
        <v>0.30000000000000004</v>
      </c>
      <c r="AT881" s="967" t="str">
        <f>IFERROR(IF(AS881="","",IF(AS881&lt;=0.2,"Leve",IF(AS881&lt;=0.4,"Menor",IF(AS881&lt;=0.6,"Moderado",IF(AS881&lt;=0.8,"Mayor","Catastrófico"))))),"")</f>
        <v>Menor</v>
      </c>
      <c r="AU881" s="967" t="str">
        <f>Y881</f>
        <v>Moderado</v>
      </c>
      <c r="AV881" s="967" t="str">
        <f>IFERROR(IF(OR(AND(AQ881="Muy Baja",AT881="Leve"),AND(AQ881="Muy Baja",AT881="Menor"),AND(AQ881="Baja",AT881="Leve")),"Bajo",IF(OR(AND(AQ881="Muy baja",AT881="Moderado"),AND(AQ881="Baja",AT881="Menor"),AND(AQ881="Baja",AT881="Moderado"),AND(AQ881="Media",AT881="Leve"),AND(AQ881="Media",AT881="Menor"),AND(AQ881="Media",AT881="Moderado"),AND(AQ881="Alta",AT881="Leve"),AND(AQ881="Alta",AT881="Menor")),"Moderado",IF(OR(AND(AQ881="Muy Baja",AT881="Mayor"),AND(AQ881="Baja",AT881="Mayor"),AND(AQ881="Media",AT881="Mayor"),AND(AQ881="Alta",AT881="Moderado"),AND(AQ881="Alta",AT881="Mayor"),AND(AQ881="Muy Alta",AT881="Leve"),AND(AQ881="Muy Alta",AT881="Menor"),AND(AQ881="Muy Alta",AT881="Moderado"),AND(AQ881="Muy Alta",AT881="Mayor")),"Alto",IF(OR(AND(AQ881="Muy Baja",AT881="Catastrófico"),AND(AQ881="Baja",AT881="Catastrófico"),AND(AQ881="Media",AT881="Catastrófico"),AND(AQ881="Alta",AT881="Catastrófico"),AND(AQ881="Muy Alta",AT881="Catastrófico")),"Extremo","")))),"")</f>
        <v>Moderado</v>
      </c>
      <c r="AW881" s="802" t="s">
        <v>167</v>
      </c>
      <c r="AX881" s="851" t="s">
        <v>1498</v>
      </c>
      <c r="AY881" s="851" t="s">
        <v>1811</v>
      </c>
      <c r="AZ881" s="851" t="s">
        <v>1490</v>
      </c>
      <c r="BA881" s="851" t="s">
        <v>1491</v>
      </c>
      <c r="BB881" s="1037">
        <v>45291</v>
      </c>
      <c r="BC881" s="1184"/>
      <c r="BD881" s="1184"/>
      <c r="BE881" s="1188"/>
      <c r="BF881" s="1188"/>
      <c r="BG881" s="1188"/>
      <c r="BH881" s="1039"/>
      <c r="BI881" s="1039"/>
      <c r="BJ881" s="1279"/>
      <c r="BK881" s="1282"/>
      <c r="BL881" s="1276"/>
    </row>
    <row r="882" spans="1:64" ht="70.5" x14ac:dyDescent="0.25">
      <c r="A882" s="1056"/>
      <c r="B882" s="1168"/>
      <c r="C882" s="1062"/>
      <c r="D882" s="1013"/>
      <c r="E882" s="946"/>
      <c r="F882" s="1016"/>
      <c r="G882" s="852"/>
      <c r="H882" s="803"/>
      <c r="I882" s="1044"/>
      <c r="J882" s="983"/>
      <c r="K882" s="986"/>
      <c r="L882" s="852"/>
      <c r="M882" s="852"/>
      <c r="N882" s="805"/>
      <c r="O882" s="1050"/>
      <c r="P882" s="803"/>
      <c r="Q882" s="955"/>
      <c r="R882" s="803"/>
      <c r="S882" s="955"/>
      <c r="T882" s="803"/>
      <c r="U882" s="955"/>
      <c r="V882" s="958"/>
      <c r="W882" s="955"/>
      <c r="X882" s="955"/>
      <c r="Y882" s="968"/>
      <c r="Z882" s="68">
        <v>2</v>
      </c>
      <c r="AA882" s="298" t="s">
        <v>1499</v>
      </c>
      <c r="AB882" s="383" t="s">
        <v>170</v>
      </c>
      <c r="AC882" s="385" t="s">
        <v>847</v>
      </c>
      <c r="AD882" s="384" t="str">
        <f t="shared" si="84"/>
        <v>Impacto</v>
      </c>
      <c r="AE882" s="383" t="s">
        <v>76</v>
      </c>
      <c r="AF882" s="302">
        <f t="shared" si="85"/>
        <v>0.1</v>
      </c>
      <c r="AG882" s="383" t="s">
        <v>77</v>
      </c>
      <c r="AH882" s="302">
        <f t="shared" si="86"/>
        <v>0.15</v>
      </c>
      <c r="AI882" s="315">
        <f t="shared" si="87"/>
        <v>0.25</v>
      </c>
      <c r="AJ882" s="69">
        <f>IFERROR(IF(AND(AD881="Probabilidad",AD882="Probabilidad"),(AJ881-(+AJ881*AI882)),IF(AD882="Probabilidad",(Q881-(+Q881*AI882)),IF(AD882="Impacto",AJ881,""))),"")</f>
        <v>0.42</v>
      </c>
      <c r="AK882" s="69">
        <f>IFERROR(IF(AND(AD881="Impacto",AD882="Impacto"),(AK881-(+AK881*AI882)),IF(AD882="Impacto",(W881-(+W881*AI882)),IF(AD882="Probabilidad",AK881,""))),"")</f>
        <v>0.30000000000000004</v>
      </c>
      <c r="AL882" s="19" t="s">
        <v>66</v>
      </c>
      <c r="AM882" s="107" t="s">
        <v>67</v>
      </c>
      <c r="AN882" s="107" t="s">
        <v>80</v>
      </c>
      <c r="AO882" s="952"/>
      <c r="AP882" s="952"/>
      <c r="AQ882" s="968"/>
      <c r="AR882" s="952"/>
      <c r="AS882" s="952"/>
      <c r="AT882" s="968"/>
      <c r="AU882" s="968"/>
      <c r="AV882" s="968"/>
      <c r="AW882" s="803"/>
      <c r="AX882" s="852"/>
      <c r="AY882" s="852"/>
      <c r="AZ882" s="852"/>
      <c r="BA882" s="852"/>
      <c r="BB882" s="1046"/>
      <c r="BC882" s="1185"/>
      <c r="BD882" s="1185"/>
      <c r="BE882" s="1189"/>
      <c r="BF882" s="1189"/>
      <c r="BG882" s="1189"/>
      <c r="BH882" s="1020"/>
      <c r="BI882" s="1020"/>
      <c r="BJ882" s="1280"/>
      <c r="BK882" s="1280"/>
      <c r="BL882" s="1277"/>
    </row>
    <row r="883" spans="1:64" x14ac:dyDescent="0.25">
      <c r="A883" s="1056"/>
      <c r="B883" s="1168"/>
      <c r="C883" s="1062"/>
      <c r="D883" s="1013"/>
      <c r="E883" s="946"/>
      <c r="F883" s="1016"/>
      <c r="G883" s="852"/>
      <c r="H883" s="803"/>
      <c r="I883" s="1044"/>
      <c r="J883" s="983"/>
      <c r="K883" s="986"/>
      <c r="L883" s="852"/>
      <c r="M883" s="852"/>
      <c r="N883" s="805"/>
      <c r="O883" s="1050"/>
      <c r="P883" s="803"/>
      <c r="Q883" s="955"/>
      <c r="R883" s="803"/>
      <c r="S883" s="955"/>
      <c r="T883" s="803"/>
      <c r="U883" s="955"/>
      <c r="V883" s="958"/>
      <c r="W883" s="955"/>
      <c r="X883" s="955"/>
      <c r="Y883" s="968"/>
      <c r="Z883" s="68">
        <v>3</v>
      </c>
      <c r="AA883" s="298"/>
      <c r="AB883" s="383"/>
      <c r="AC883" s="385"/>
      <c r="AD883" s="384" t="str">
        <f t="shared" si="84"/>
        <v/>
      </c>
      <c r="AE883" s="383"/>
      <c r="AF883" s="302" t="str">
        <f t="shared" si="85"/>
        <v/>
      </c>
      <c r="AG883" s="383"/>
      <c r="AH883" s="302" t="str">
        <f t="shared" si="86"/>
        <v/>
      </c>
      <c r="AI883" s="315" t="str">
        <f t="shared" si="87"/>
        <v/>
      </c>
      <c r="AJ883" s="69" t="str">
        <f>IFERROR(IF(AND(AD882="Probabilidad",AD883="Probabilidad"),(AJ882-(+AJ882*AI883)),IF(AND(AD882="Impacto",AD883="Probabilidad"),(AJ881-(+AJ881*AI883)),IF(AD883="Impacto",AJ882,""))),"")</f>
        <v/>
      </c>
      <c r="AK883" s="69" t="str">
        <f>IFERROR(IF(AND(AD882="Impacto",AD883="Impacto"),(AK882-(+AK882*AI883)),IF(AND(AD882="Probabilidad",AD883="Impacto"),(AK881-(+AK881*AI883)),IF(AD883="Probabilidad",AK882,""))),"")</f>
        <v/>
      </c>
      <c r="AL883" s="19"/>
      <c r="AM883" s="96"/>
      <c r="AN883" s="96"/>
      <c r="AO883" s="952"/>
      <c r="AP883" s="952"/>
      <c r="AQ883" s="968"/>
      <c r="AR883" s="952"/>
      <c r="AS883" s="952"/>
      <c r="AT883" s="968"/>
      <c r="AU883" s="968"/>
      <c r="AV883" s="968"/>
      <c r="AW883" s="803"/>
      <c r="AX883" s="852"/>
      <c r="AY883" s="852"/>
      <c r="AZ883" s="852"/>
      <c r="BA883" s="852"/>
      <c r="BB883" s="1046"/>
      <c r="BC883" s="1185"/>
      <c r="BD883" s="1185"/>
      <c r="BE883" s="1189"/>
      <c r="BF883" s="1189"/>
      <c r="BG883" s="1189"/>
      <c r="BH883" s="1020"/>
      <c r="BI883" s="1020"/>
      <c r="BJ883" s="1280"/>
      <c r="BK883" s="1280"/>
      <c r="BL883" s="1277"/>
    </row>
    <row r="884" spans="1:64" x14ac:dyDescent="0.25">
      <c r="A884" s="1056"/>
      <c r="B884" s="1168"/>
      <c r="C884" s="1062"/>
      <c r="D884" s="1013"/>
      <c r="E884" s="946"/>
      <c r="F884" s="1016"/>
      <c r="G884" s="852"/>
      <c r="H884" s="803"/>
      <c r="I884" s="1044"/>
      <c r="J884" s="983"/>
      <c r="K884" s="986"/>
      <c r="L884" s="852"/>
      <c r="M884" s="852"/>
      <c r="N884" s="805"/>
      <c r="O884" s="1050"/>
      <c r="P884" s="803"/>
      <c r="Q884" s="955"/>
      <c r="R884" s="803"/>
      <c r="S884" s="955"/>
      <c r="T884" s="803"/>
      <c r="U884" s="955"/>
      <c r="V884" s="958"/>
      <c r="W884" s="955"/>
      <c r="X884" s="955"/>
      <c r="Y884" s="968"/>
      <c r="Z884" s="68">
        <v>4</v>
      </c>
      <c r="AA884" s="298"/>
      <c r="AB884" s="383"/>
      <c r="AC884" s="385"/>
      <c r="AD884" s="384" t="str">
        <f t="shared" si="84"/>
        <v/>
      </c>
      <c r="AE884" s="383"/>
      <c r="AF884" s="302" t="str">
        <f t="shared" si="85"/>
        <v/>
      </c>
      <c r="AG884" s="383"/>
      <c r="AH884" s="302" t="str">
        <f t="shared" si="86"/>
        <v/>
      </c>
      <c r="AI884" s="315" t="str">
        <f t="shared" si="87"/>
        <v/>
      </c>
      <c r="AJ884" s="69" t="str">
        <f>IFERROR(IF(AND(AD883="Probabilidad",AD884="Probabilidad"),(AJ883-(+AJ883*AI884)),IF(AND(AD883="Impacto",AD884="Probabilidad"),(AJ882-(+AJ882*AI884)),IF(AD884="Impacto",AJ883,""))),"")</f>
        <v/>
      </c>
      <c r="AK884" s="69" t="str">
        <f>IFERROR(IF(AND(AD883="Impacto",AD884="Impacto"),(AK883-(+AK883*AI884)),IF(AND(AD883="Probabilidad",AD884="Impacto"),(AK882-(+AK882*AI884)),IF(AD884="Probabilidad",AK883,""))),"")</f>
        <v/>
      </c>
      <c r="AL884" s="19"/>
      <c r="AM884" s="96"/>
      <c r="AN884" s="96"/>
      <c r="AO884" s="952"/>
      <c r="AP884" s="952"/>
      <c r="AQ884" s="968"/>
      <c r="AR884" s="952"/>
      <c r="AS884" s="952"/>
      <c r="AT884" s="968"/>
      <c r="AU884" s="968"/>
      <c r="AV884" s="968"/>
      <c r="AW884" s="803"/>
      <c r="AX884" s="852"/>
      <c r="AY884" s="852"/>
      <c r="AZ884" s="852"/>
      <c r="BA884" s="852"/>
      <c r="BB884" s="1046"/>
      <c r="BC884" s="1185"/>
      <c r="BD884" s="1185"/>
      <c r="BE884" s="1189"/>
      <c r="BF884" s="1189"/>
      <c r="BG884" s="1189"/>
      <c r="BH884" s="1020"/>
      <c r="BI884" s="1020"/>
      <c r="BJ884" s="1280"/>
      <c r="BK884" s="1280"/>
      <c r="BL884" s="1277"/>
    </row>
    <row r="885" spans="1:64" x14ac:dyDescent="0.25">
      <c r="A885" s="1056"/>
      <c r="B885" s="1168"/>
      <c r="C885" s="1062"/>
      <c r="D885" s="1013"/>
      <c r="E885" s="946"/>
      <c r="F885" s="1016"/>
      <c r="G885" s="852"/>
      <c r="H885" s="803"/>
      <c r="I885" s="1044"/>
      <c r="J885" s="983"/>
      <c r="K885" s="986"/>
      <c r="L885" s="852"/>
      <c r="M885" s="852"/>
      <c r="N885" s="805"/>
      <c r="O885" s="1050"/>
      <c r="P885" s="803"/>
      <c r="Q885" s="955"/>
      <c r="R885" s="803"/>
      <c r="S885" s="955"/>
      <c r="T885" s="803"/>
      <c r="U885" s="955"/>
      <c r="V885" s="958"/>
      <c r="W885" s="955"/>
      <c r="X885" s="955"/>
      <c r="Y885" s="968"/>
      <c r="Z885" s="68">
        <v>5</v>
      </c>
      <c r="AA885" s="298"/>
      <c r="AB885" s="383"/>
      <c r="AC885" s="385"/>
      <c r="AD885" s="384" t="str">
        <f t="shared" si="84"/>
        <v/>
      </c>
      <c r="AE885" s="383"/>
      <c r="AF885" s="302" t="str">
        <f t="shared" si="85"/>
        <v/>
      </c>
      <c r="AG885" s="383"/>
      <c r="AH885" s="302" t="str">
        <f t="shared" si="86"/>
        <v/>
      </c>
      <c r="AI885" s="315" t="str">
        <f t="shared" si="87"/>
        <v/>
      </c>
      <c r="AJ885" s="69" t="str">
        <f>IFERROR(IF(AND(AD884="Probabilidad",AD885="Probabilidad"),(AJ884-(+AJ884*AI885)),IF(AND(AD884="Impacto",AD885="Probabilidad"),(AJ883-(+AJ883*AI885)),IF(AD885="Impacto",AJ884,""))),"")</f>
        <v/>
      </c>
      <c r="AK885" s="69" t="str">
        <f>IFERROR(IF(AND(AD884="Impacto",AD885="Impacto"),(AK884-(+AK884*AI885)),IF(AND(AD884="Probabilidad",AD885="Impacto"),(AK883-(+AK883*AI885)),IF(AD885="Probabilidad",AK884,""))),"")</f>
        <v/>
      </c>
      <c r="AL885" s="19"/>
      <c r="AM885" s="96"/>
      <c r="AN885" s="96"/>
      <c r="AO885" s="952"/>
      <c r="AP885" s="952"/>
      <c r="AQ885" s="968"/>
      <c r="AR885" s="952"/>
      <c r="AS885" s="952"/>
      <c r="AT885" s="968"/>
      <c r="AU885" s="968"/>
      <c r="AV885" s="968"/>
      <c r="AW885" s="803"/>
      <c r="AX885" s="852"/>
      <c r="AY885" s="852"/>
      <c r="AZ885" s="852"/>
      <c r="BA885" s="852"/>
      <c r="BB885" s="1046"/>
      <c r="BC885" s="1185"/>
      <c r="BD885" s="1185"/>
      <c r="BE885" s="1189"/>
      <c r="BF885" s="1189"/>
      <c r="BG885" s="1189"/>
      <c r="BH885" s="1020"/>
      <c r="BI885" s="1020"/>
      <c r="BJ885" s="1280"/>
      <c r="BK885" s="1280"/>
      <c r="BL885" s="1277"/>
    </row>
    <row r="886" spans="1:64" ht="15.75" thickBot="1" x14ac:dyDescent="0.3">
      <c r="A886" s="1056"/>
      <c r="B886" s="1168"/>
      <c r="C886" s="1062"/>
      <c r="D886" s="1014"/>
      <c r="E886" s="947"/>
      <c r="F886" s="1017"/>
      <c r="G886" s="960"/>
      <c r="H886" s="847"/>
      <c r="I886" s="1045"/>
      <c r="J886" s="984"/>
      <c r="K886" s="987"/>
      <c r="L886" s="960"/>
      <c r="M886" s="960"/>
      <c r="N886" s="806"/>
      <c r="O886" s="1051"/>
      <c r="P886" s="847"/>
      <c r="Q886" s="956"/>
      <c r="R886" s="847"/>
      <c r="S886" s="956"/>
      <c r="T886" s="847"/>
      <c r="U886" s="956"/>
      <c r="V886" s="959"/>
      <c r="W886" s="956"/>
      <c r="X886" s="956"/>
      <c r="Y886" s="969"/>
      <c r="Z886" s="60">
        <v>6</v>
      </c>
      <c r="AA886" s="299"/>
      <c r="AB886" s="388"/>
      <c r="AC886" s="387"/>
      <c r="AD886" s="391" t="str">
        <f t="shared" si="84"/>
        <v/>
      </c>
      <c r="AE886" s="388"/>
      <c r="AF886" s="303" t="str">
        <f t="shared" si="85"/>
        <v/>
      </c>
      <c r="AG886" s="388"/>
      <c r="AH886" s="303" t="str">
        <f t="shared" si="86"/>
        <v/>
      </c>
      <c r="AI886" s="61" t="str">
        <f t="shared" si="87"/>
        <v/>
      </c>
      <c r="AJ886" s="69" t="str">
        <f>IFERROR(IF(AND(AD885="Probabilidad",AD886="Probabilidad"),(AJ885-(+AJ885*AI886)),IF(AND(AD885="Impacto",AD886="Probabilidad"),(AJ884-(+AJ884*AI886)),IF(AD886="Impacto",AJ885,""))),"")</f>
        <v/>
      </c>
      <c r="AK886" s="69" t="str">
        <f>IFERROR(IF(AND(AD885="Impacto",AD886="Impacto"),(AK885-(+AK885*AI886)),IF(AND(AD885="Probabilidad",AD886="Impacto"),(AK884-(+AK884*AI886)),IF(AD886="Probabilidad",AK885,""))),"")</f>
        <v/>
      </c>
      <c r="AL886" s="20"/>
      <c r="AM886" s="97"/>
      <c r="AN886" s="97"/>
      <c r="AO886" s="953"/>
      <c r="AP886" s="953"/>
      <c r="AQ886" s="969"/>
      <c r="AR886" s="953"/>
      <c r="AS886" s="953"/>
      <c r="AT886" s="969"/>
      <c r="AU886" s="969"/>
      <c r="AV886" s="969"/>
      <c r="AW886" s="847"/>
      <c r="AX886" s="960"/>
      <c r="AY886" s="960"/>
      <c r="AZ886" s="960"/>
      <c r="BA886" s="960"/>
      <c r="BB886" s="1047"/>
      <c r="BC886" s="1186"/>
      <c r="BD886" s="1186"/>
      <c r="BE886" s="1190"/>
      <c r="BF886" s="1190"/>
      <c r="BG886" s="1190"/>
      <c r="BH886" s="1021"/>
      <c r="BI886" s="1021"/>
      <c r="BJ886" s="1281"/>
      <c r="BK886" s="1281"/>
      <c r="BL886" s="1278"/>
    </row>
    <row r="887" spans="1:64" ht="132" customHeight="1" thickBot="1" x14ac:dyDescent="0.3">
      <c r="A887" s="1056"/>
      <c r="B887" s="1168"/>
      <c r="C887" s="1062"/>
      <c r="D887" s="1012" t="s">
        <v>840</v>
      </c>
      <c r="E887" s="945" t="s">
        <v>1484</v>
      </c>
      <c r="F887" s="1015">
        <v>5</v>
      </c>
      <c r="G887" s="851" t="s">
        <v>1500</v>
      </c>
      <c r="H887" s="802" t="s">
        <v>100</v>
      </c>
      <c r="I887" s="1043" t="s">
        <v>1812</v>
      </c>
      <c r="J887" s="982" t="s">
        <v>16</v>
      </c>
      <c r="K887" s="1001" t="str">
        <f>CONCATENATE(" *",[34]Árbol_G!C937," *",[34]Árbol_G!E937," *",[34]Árbol_G!G937)</f>
        <v xml:space="preserve"> * * *</v>
      </c>
      <c r="L887" s="851" t="s">
        <v>1501</v>
      </c>
      <c r="M887" s="851" t="s">
        <v>1350</v>
      </c>
      <c r="N887" s="1052"/>
      <c r="O887" s="1049"/>
      <c r="P887" s="802" t="s">
        <v>62</v>
      </c>
      <c r="Q887" s="954">
        <f>IF(P887="Muy Alta",100%,IF(P887="Alta",80%,IF(P887="Media",60%,IF(P887="Baja",40%,IF(P887="Muy Baja",20%,"")))))</f>
        <v>0.6</v>
      </c>
      <c r="R887" s="802" t="s">
        <v>74</v>
      </c>
      <c r="S887" s="954">
        <f>IF(R887="Catastrófico",100%,IF(R887="Mayor",80%,IF(R887="Moderado",60%,IF(R887="Menor",40%,IF(R887="Leve",20%,"")))))</f>
        <v>0.2</v>
      </c>
      <c r="T887" s="802" t="s">
        <v>9</v>
      </c>
      <c r="U887" s="954">
        <f>IF(T887="Catastrófico",100%,IF(T887="Mayor",80%,IF(T887="Moderado",60%,IF(T887="Menor",40%,IF(T887="Leve",20%,"")))))</f>
        <v>0.4</v>
      </c>
      <c r="V887" s="957" t="str">
        <f>IF(W887=100%,"Catastrófico",IF(W887=80%,"Mayor",IF(W887=60%,"Moderado",IF(W887=40%,"Menor",IF(W887=20%,"Leve","")))))</f>
        <v>Menor</v>
      </c>
      <c r="W887" s="954">
        <f>IF(AND(S887="",U887=""),"",MAX(S887,U887))</f>
        <v>0.4</v>
      </c>
      <c r="X887" s="954" t="str">
        <f>CONCATENATE(P887,V887)</f>
        <v>MediaMenor</v>
      </c>
      <c r="Y887" s="967" t="str">
        <f>IF(X887="Muy AltaLeve","Alto",IF(X887="Muy AltaMenor","Alto",IF(X887="Muy AltaModerado","Alto",IF(X887="Muy AltaMayor","Alto",IF(X887="Muy AltaCatastrófico","Extremo",IF(X887="AltaLeve","Moderado",IF(X887="AltaMenor","Moderado",IF(X887="AltaModerado","Alto",IF(X887="AltaMayor","Alto",IF(X887="AltaCatastrófico","Extremo",IF(X887="MediaLeve","Moderado",IF(X887="MediaMenor","Moderado",IF(X887="MediaModerado","Moderado",IF(X887="MediaMayor","Alto",IF(X887="MediaCatastrófico","Extremo",IF(X887="BajaLeve","Bajo",IF(X887="BajaMenor","Moderado",IF(X887="BajaModerado","Moderado",IF(X887="BajaMayor","Alto",IF(X887="BajaCatastrófico","Extremo",IF(X887="Muy BajaLeve","Bajo",IF(X887="Muy BajaMenor","Bajo",IF(X887="Muy BajaModerado","Moderado",IF(X887="Muy BajaMayor","Alto",IF(X887="Muy BajaCatastrófico","Extremo","")))))))))))))))))))))))))</f>
        <v>Moderado</v>
      </c>
      <c r="Z887" s="58">
        <v>1</v>
      </c>
      <c r="AA887" s="87" t="s">
        <v>868</v>
      </c>
      <c r="AB887" s="381" t="s">
        <v>165</v>
      </c>
      <c r="AC887" s="385" t="s">
        <v>869</v>
      </c>
      <c r="AD887" s="396" t="str">
        <f t="shared" si="84"/>
        <v>Probabilidad</v>
      </c>
      <c r="AE887" s="409" t="s">
        <v>64</v>
      </c>
      <c r="AF887" s="301">
        <f t="shared" si="85"/>
        <v>0.25</v>
      </c>
      <c r="AG887" s="381" t="s">
        <v>77</v>
      </c>
      <c r="AH887" s="301">
        <f t="shared" si="86"/>
        <v>0.15</v>
      </c>
      <c r="AI887" s="300">
        <f t="shared" si="87"/>
        <v>0.4</v>
      </c>
      <c r="AJ887" s="59">
        <f>IFERROR(IF(AD887="Probabilidad",(Q887-(+Q887*AI887)),IF(AD887="Impacto",Q887,"")),"")</f>
        <v>0.36</v>
      </c>
      <c r="AK887" s="59">
        <f>IFERROR(IF(AD887="Impacto",(W887-(+W887*AI887)),IF(AD887="Probabilidad",W887,"")),"")</f>
        <v>0.4</v>
      </c>
      <c r="AL887" s="19" t="s">
        <v>66</v>
      </c>
      <c r="AM887" s="107" t="s">
        <v>67</v>
      </c>
      <c r="AN887" s="107" t="s">
        <v>80</v>
      </c>
      <c r="AO887" s="951">
        <f>Q887</f>
        <v>0.6</v>
      </c>
      <c r="AP887" s="951">
        <f>IF(AJ887="","",MIN(AJ887:AJ892))</f>
        <v>0.216</v>
      </c>
      <c r="AQ887" s="967" t="str">
        <f>IFERROR(IF(AP887="","",IF(AP887&lt;=0.2,"Muy Baja",IF(AP887&lt;=0.4,"Baja",IF(AP887&lt;=0.6,"Media",IF(AP887&lt;=0.8,"Alta","Muy Alta"))))),"")</f>
        <v>Baja</v>
      </c>
      <c r="AR887" s="951">
        <f>W887</f>
        <v>0.4</v>
      </c>
      <c r="AS887" s="951">
        <f>IF(AK887="","",MIN(AK887:AK892))</f>
        <v>0.4</v>
      </c>
      <c r="AT887" s="967" t="str">
        <f>IFERROR(IF(AS887="","",IF(AS887&lt;=0.2,"Leve",IF(AS887&lt;=0.4,"Menor",IF(AS887&lt;=0.6,"Moderado",IF(AS887&lt;=0.8,"Mayor","Catastrófico"))))),"")</f>
        <v>Menor</v>
      </c>
      <c r="AU887" s="967" t="str">
        <f>Y887</f>
        <v>Moderado</v>
      </c>
      <c r="AV887" s="967" t="str">
        <f>IFERROR(IF(OR(AND(AQ887="Muy Baja",AT887="Leve"),AND(AQ887="Muy Baja",AT887="Menor"),AND(AQ887="Baja",AT887="Leve")),"Bajo",IF(OR(AND(AQ887="Muy baja",AT887="Moderado"),AND(AQ887="Baja",AT887="Menor"),AND(AQ887="Baja",AT887="Moderado"),AND(AQ887="Media",AT887="Leve"),AND(AQ887="Media",AT887="Menor"),AND(AQ887="Media",AT887="Moderado"),AND(AQ887="Alta",AT887="Leve"),AND(AQ887="Alta",AT887="Menor")),"Moderado",IF(OR(AND(AQ887="Muy Baja",AT887="Mayor"),AND(AQ887="Baja",AT887="Mayor"),AND(AQ887="Media",AT887="Mayor"),AND(AQ887="Alta",AT887="Moderado"),AND(AQ887="Alta",AT887="Mayor"),AND(AQ887="Muy Alta",AT887="Leve"),AND(AQ887="Muy Alta",AT887="Menor"),AND(AQ887="Muy Alta",AT887="Moderado"),AND(AQ887="Muy Alta",AT887="Mayor")),"Alto",IF(OR(AND(AQ887="Muy Baja",AT887="Catastrófico"),AND(AQ887="Baja",AT887="Catastrófico"),AND(AQ887="Media",AT887="Catastrófico"),AND(AQ887="Alta",AT887="Catastrófico"),AND(AQ887="Muy Alta",AT887="Catastrófico")),"Extremo","")))),"")</f>
        <v>Moderado</v>
      </c>
      <c r="AW887" s="802" t="s">
        <v>167</v>
      </c>
      <c r="AX887" s="851" t="s">
        <v>1502</v>
      </c>
      <c r="AY887" s="804" t="s">
        <v>1813</v>
      </c>
      <c r="AZ887" s="851" t="s">
        <v>1490</v>
      </c>
      <c r="BA887" s="851" t="s">
        <v>1503</v>
      </c>
      <c r="BB887" s="1037">
        <v>45291</v>
      </c>
      <c r="BC887" s="861"/>
      <c r="BD887" s="861"/>
      <c r="BE887" s="1038"/>
      <c r="BF887" s="1038"/>
      <c r="BG887" s="1038"/>
      <c r="BH887" s="1039"/>
      <c r="BI887" s="1039"/>
      <c r="BJ887" s="1266"/>
      <c r="BK887" s="861"/>
      <c r="BL887" s="1025"/>
    </row>
    <row r="888" spans="1:64" ht="90" x14ac:dyDescent="0.25">
      <c r="A888" s="1056"/>
      <c r="B888" s="1168"/>
      <c r="C888" s="1062"/>
      <c r="D888" s="1013"/>
      <c r="E888" s="946"/>
      <c r="F888" s="1016"/>
      <c r="G888" s="852"/>
      <c r="H888" s="803"/>
      <c r="I888" s="1044"/>
      <c r="J888" s="983"/>
      <c r="K888" s="1002"/>
      <c r="L888" s="852"/>
      <c r="M888" s="852"/>
      <c r="N888" s="1053"/>
      <c r="O888" s="1050"/>
      <c r="P888" s="803"/>
      <c r="Q888" s="955"/>
      <c r="R888" s="803"/>
      <c r="S888" s="955"/>
      <c r="T888" s="803"/>
      <c r="U888" s="955"/>
      <c r="V888" s="958"/>
      <c r="W888" s="955"/>
      <c r="X888" s="955"/>
      <c r="Y888" s="968"/>
      <c r="Z888" s="68">
        <v>2</v>
      </c>
      <c r="AA888" s="298" t="s">
        <v>1305</v>
      </c>
      <c r="AB888" s="383" t="s">
        <v>170</v>
      </c>
      <c r="AC888" s="385" t="s">
        <v>869</v>
      </c>
      <c r="AD888" s="384" t="str">
        <f t="shared" si="84"/>
        <v>Probabilidad</v>
      </c>
      <c r="AE888" s="383" t="s">
        <v>64</v>
      </c>
      <c r="AF888" s="302">
        <f t="shared" si="85"/>
        <v>0.25</v>
      </c>
      <c r="AG888" s="381" t="s">
        <v>77</v>
      </c>
      <c r="AH888" s="302">
        <f t="shared" si="86"/>
        <v>0.15</v>
      </c>
      <c r="AI888" s="315">
        <f t="shared" si="87"/>
        <v>0.4</v>
      </c>
      <c r="AJ888" s="69">
        <f>IFERROR(IF(AND(AD887="Probabilidad",AD888="Probabilidad"),(AJ887-(+AJ887*AI888)),IF(AD888="Probabilidad",(Q887-(+Q887*AI888)),IF(AD888="Impacto",AJ887,""))),"")</f>
        <v>0.216</v>
      </c>
      <c r="AK888" s="69">
        <f>IFERROR(IF(AND(AD887="Impacto",AD888="Impacto"),(AK887-(+AK887*AI888)),IF(AD888="Impacto",(W887-(+W887*AI888)),IF(AD888="Probabilidad",AK887,""))),"")</f>
        <v>0.4</v>
      </c>
      <c r="AL888" s="19" t="s">
        <v>66</v>
      </c>
      <c r="AM888" s="107" t="s">
        <v>67</v>
      </c>
      <c r="AN888" s="107" t="s">
        <v>80</v>
      </c>
      <c r="AO888" s="952"/>
      <c r="AP888" s="952"/>
      <c r="AQ888" s="968"/>
      <c r="AR888" s="952"/>
      <c r="AS888" s="952"/>
      <c r="AT888" s="968"/>
      <c r="AU888" s="968"/>
      <c r="AV888" s="968"/>
      <c r="AW888" s="803"/>
      <c r="AX888" s="852"/>
      <c r="AY888" s="805"/>
      <c r="AZ888" s="852"/>
      <c r="BA888" s="852"/>
      <c r="BB888" s="1046"/>
      <c r="BC888" s="805"/>
      <c r="BD888" s="805"/>
      <c r="BE888" s="971"/>
      <c r="BF888" s="971"/>
      <c r="BG888" s="971"/>
      <c r="BH888" s="1020"/>
      <c r="BI888" s="1020"/>
      <c r="BJ888" s="805"/>
      <c r="BK888" s="805"/>
      <c r="BL888" s="1026"/>
    </row>
    <row r="889" spans="1:64" x14ac:dyDescent="0.25">
      <c r="A889" s="1056"/>
      <c r="B889" s="1168"/>
      <c r="C889" s="1062"/>
      <c r="D889" s="1013"/>
      <c r="E889" s="946"/>
      <c r="F889" s="1016"/>
      <c r="G889" s="852"/>
      <c r="H889" s="803"/>
      <c r="I889" s="1044"/>
      <c r="J889" s="983"/>
      <c r="K889" s="1002"/>
      <c r="L889" s="852"/>
      <c r="M889" s="852"/>
      <c r="N889" s="1053"/>
      <c r="O889" s="1050"/>
      <c r="P889" s="803"/>
      <c r="Q889" s="955"/>
      <c r="R889" s="803"/>
      <c r="S889" s="955"/>
      <c r="T889" s="803"/>
      <c r="U889" s="955"/>
      <c r="V889" s="958"/>
      <c r="W889" s="955"/>
      <c r="X889" s="955"/>
      <c r="Y889" s="968"/>
      <c r="Z889" s="68">
        <v>3</v>
      </c>
      <c r="AA889" s="298"/>
      <c r="AB889" s="383"/>
      <c r="AC889" s="385"/>
      <c r="AD889" s="384" t="str">
        <f t="shared" si="84"/>
        <v/>
      </c>
      <c r="AE889" s="383"/>
      <c r="AF889" s="302" t="str">
        <f t="shared" si="85"/>
        <v/>
      </c>
      <c r="AG889" s="383"/>
      <c r="AH889" s="302" t="str">
        <f t="shared" si="86"/>
        <v/>
      </c>
      <c r="AI889" s="315" t="str">
        <f t="shared" si="87"/>
        <v/>
      </c>
      <c r="AJ889" s="69" t="str">
        <f>IFERROR(IF(AND(AD888="Probabilidad",AD889="Probabilidad"),(AJ888-(+AJ888*AI889)),IF(AND(AD888="Impacto",AD889="Probabilidad"),(AJ887-(+AJ887*AI889)),IF(AD889="Impacto",AJ888,""))),"")</f>
        <v/>
      </c>
      <c r="AK889" s="69" t="str">
        <f>IFERROR(IF(AND(AD888="Impacto",AD889="Impacto"),(AK888-(+AK888*AI889)),IF(AND(AD888="Probabilidad",AD889="Impacto"),(AK887-(+AK887*AI889)),IF(AD889="Probabilidad",AK888,""))),"")</f>
        <v/>
      </c>
      <c r="AL889" s="19"/>
      <c r="AM889" s="96"/>
      <c r="AN889" s="96"/>
      <c r="AO889" s="952"/>
      <c r="AP889" s="952"/>
      <c r="AQ889" s="968"/>
      <c r="AR889" s="952"/>
      <c r="AS889" s="952"/>
      <c r="AT889" s="968"/>
      <c r="AU889" s="968"/>
      <c r="AV889" s="968"/>
      <c r="AW889" s="803"/>
      <c r="AX889" s="852"/>
      <c r="AY889" s="805"/>
      <c r="AZ889" s="852"/>
      <c r="BA889" s="852"/>
      <c r="BB889" s="1046"/>
      <c r="BC889" s="805"/>
      <c r="BD889" s="805"/>
      <c r="BE889" s="971"/>
      <c r="BF889" s="971"/>
      <c r="BG889" s="971"/>
      <c r="BH889" s="1020"/>
      <c r="BI889" s="1020"/>
      <c r="BJ889" s="805"/>
      <c r="BK889" s="805"/>
      <c r="BL889" s="1026"/>
    </row>
    <row r="890" spans="1:64" x14ac:dyDescent="0.25">
      <c r="A890" s="1056"/>
      <c r="B890" s="1168"/>
      <c r="C890" s="1062"/>
      <c r="D890" s="1013"/>
      <c r="E890" s="946"/>
      <c r="F890" s="1016"/>
      <c r="G890" s="852"/>
      <c r="H890" s="803"/>
      <c r="I890" s="1044"/>
      <c r="J890" s="983"/>
      <c r="K890" s="1002"/>
      <c r="L890" s="852"/>
      <c r="M890" s="852"/>
      <c r="N890" s="1053"/>
      <c r="O890" s="1050"/>
      <c r="P890" s="803"/>
      <c r="Q890" s="955"/>
      <c r="R890" s="803"/>
      <c r="S890" s="955"/>
      <c r="T890" s="803"/>
      <c r="U890" s="955"/>
      <c r="V890" s="958"/>
      <c r="W890" s="955"/>
      <c r="X890" s="955"/>
      <c r="Y890" s="968"/>
      <c r="Z890" s="68">
        <v>4</v>
      </c>
      <c r="AA890" s="298"/>
      <c r="AB890" s="383"/>
      <c r="AC890" s="385"/>
      <c r="AD890" s="384" t="str">
        <f t="shared" si="84"/>
        <v/>
      </c>
      <c r="AE890" s="383"/>
      <c r="AF890" s="302" t="str">
        <f t="shared" si="85"/>
        <v/>
      </c>
      <c r="AG890" s="383"/>
      <c r="AH890" s="302" t="str">
        <f t="shared" si="86"/>
        <v/>
      </c>
      <c r="AI890" s="315" t="str">
        <f t="shared" si="87"/>
        <v/>
      </c>
      <c r="AJ890" s="69" t="str">
        <f>IFERROR(IF(AND(AD889="Probabilidad",AD890="Probabilidad"),(AJ889-(+AJ889*AI890)),IF(AND(AD889="Impacto",AD890="Probabilidad"),(AJ888-(+AJ888*AI890)),IF(AD890="Impacto",AJ889,""))),"")</f>
        <v/>
      </c>
      <c r="AK890" s="69" t="str">
        <f>IFERROR(IF(AND(AD889="Impacto",AD890="Impacto"),(AK889-(+AK889*AI890)),IF(AND(AD889="Probabilidad",AD890="Impacto"),(AK888-(+AK888*AI890)),IF(AD890="Probabilidad",AK889,""))),"")</f>
        <v/>
      </c>
      <c r="AL890" s="19"/>
      <c r="AM890" s="96"/>
      <c r="AN890" s="96"/>
      <c r="AO890" s="952"/>
      <c r="AP890" s="952"/>
      <c r="AQ890" s="968"/>
      <c r="AR890" s="952"/>
      <c r="AS890" s="952"/>
      <c r="AT890" s="968"/>
      <c r="AU890" s="968"/>
      <c r="AV890" s="968"/>
      <c r="AW890" s="803"/>
      <c r="AX890" s="852"/>
      <c r="AY890" s="805"/>
      <c r="AZ890" s="852"/>
      <c r="BA890" s="852"/>
      <c r="BB890" s="1046"/>
      <c r="BC890" s="805"/>
      <c r="BD890" s="805"/>
      <c r="BE890" s="971"/>
      <c r="BF890" s="971"/>
      <c r="BG890" s="971"/>
      <c r="BH890" s="1020"/>
      <c r="BI890" s="1020"/>
      <c r="BJ890" s="805"/>
      <c r="BK890" s="805"/>
      <c r="BL890" s="1026"/>
    </row>
    <row r="891" spans="1:64" x14ac:dyDescent="0.25">
      <c r="A891" s="1056"/>
      <c r="B891" s="1168"/>
      <c r="C891" s="1062"/>
      <c r="D891" s="1013"/>
      <c r="E891" s="946"/>
      <c r="F891" s="1016"/>
      <c r="G891" s="852"/>
      <c r="H891" s="803"/>
      <c r="I891" s="1044"/>
      <c r="J891" s="983"/>
      <c r="K891" s="1002"/>
      <c r="L891" s="852"/>
      <c r="M891" s="852"/>
      <c r="N891" s="1053"/>
      <c r="O891" s="1050"/>
      <c r="P891" s="803"/>
      <c r="Q891" s="955"/>
      <c r="R891" s="803"/>
      <c r="S891" s="955"/>
      <c r="T891" s="803"/>
      <c r="U891" s="955"/>
      <c r="V891" s="958"/>
      <c r="W891" s="955"/>
      <c r="X891" s="955"/>
      <c r="Y891" s="968"/>
      <c r="Z891" s="68">
        <v>5</v>
      </c>
      <c r="AA891" s="298"/>
      <c r="AB891" s="383"/>
      <c r="AC891" s="385"/>
      <c r="AD891" s="384" t="str">
        <f t="shared" si="84"/>
        <v/>
      </c>
      <c r="AE891" s="383"/>
      <c r="AF891" s="302" t="str">
        <f t="shared" si="85"/>
        <v/>
      </c>
      <c r="AG891" s="383"/>
      <c r="AH891" s="302" t="str">
        <f t="shared" si="86"/>
        <v/>
      </c>
      <c r="AI891" s="315" t="str">
        <f t="shared" si="87"/>
        <v/>
      </c>
      <c r="AJ891" s="69" t="str">
        <f>IFERROR(IF(AND(AD890="Probabilidad",AD891="Probabilidad"),(AJ890-(+AJ890*AI891)),IF(AND(AD890="Impacto",AD891="Probabilidad"),(AJ889-(+AJ889*AI891)),IF(AD891="Impacto",AJ890,""))),"")</f>
        <v/>
      </c>
      <c r="AK891" s="69" t="str">
        <f>IFERROR(IF(AND(AD890="Impacto",AD891="Impacto"),(AK890-(+AK890*AI891)),IF(AND(AD890="Probabilidad",AD891="Impacto"),(AK889-(+AK889*AI891)),IF(AD891="Probabilidad",AK890,""))),"")</f>
        <v/>
      </c>
      <c r="AL891" s="19"/>
      <c r="AM891" s="96"/>
      <c r="AN891" s="96"/>
      <c r="AO891" s="952"/>
      <c r="AP891" s="952"/>
      <c r="AQ891" s="968"/>
      <c r="AR891" s="952"/>
      <c r="AS891" s="952"/>
      <c r="AT891" s="968"/>
      <c r="AU891" s="968"/>
      <c r="AV891" s="968"/>
      <c r="AW891" s="803"/>
      <c r="AX891" s="852"/>
      <c r="AY891" s="805"/>
      <c r="AZ891" s="852"/>
      <c r="BA891" s="852"/>
      <c r="BB891" s="1046"/>
      <c r="BC891" s="805"/>
      <c r="BD891" s="805"/>
      <c r="BE891" s="971"/>
      <c r="BF891" s="971"/>
      <c r="BG891" s="971"/>
      <c r="BH891" s="1020"/>
      <c r="BI891" s="1020"/>
      <c r="BJ891" s="805"/>
      <c r="BK891" s="805"/>
      <c r="BL891" s="1026"/>
    </row>
    <row r="892" spans="1:64" ht="15.75" thickBot="1" x14ac:dyDescent="0.3">
      <c r="A892" s="1056"/>
      <c r="B892" s="1168"/>
      <c r="C892" s="1062"/>
      <c r="D892" s="1014"/>
      <c r="E892" s="947"/>
      <c r="F892" s="1017"/>
      <c r="G892" s="960"/>
      <c r="H892" s="847"/>
      <c r="I892" s="1045"/>
      <c r="J892" s="984"/>
      <c r="K892" s="1003"/>
      <c r="L892" s="960"/>
      <c r="M892" s="960"/>
      <c r="N892" s="1054"/>
      <c r="O892" s="1051"/>
      <c r="P892" s="847"/>
      <c r="Q892" s="956"/>
      <c r="R892" s="847"/>
      <c r="S892" s="956"/>
      <c r="T892" s="847"/>
      <c r="U892" s="956"/>
      <c r="V892" s="959"/>
      <c r="W892" s="956"/>
      <c r="X892" s="956"/>
      <c r="Y892" s="969"/>
      <c r="Z892" s="60">
        <v>6</v>
      </c>
      <c r="AA892" s="299"/>
      <c r="AB892" s="388"/>
      <c r="AC892" s="387"/>
      <c r="AD892" s="389" t="str">
        <f t="shared" si="84"/>
        <v/>
      </c>
      <c r="AE892" s="397"/>
      <c r="AF892" s="303" t="str">
        <f t="shared" si="85"/>
        <v/>
      </c>
      <c r="AG892" s="397"/>
      <c r="AH892" s="303" t="str">
        <f t="shared" si="86"/>
        <v/>
      </c>
      <c r="AI892" s="61" t="str">
        <f t="shared" si="87"/>
        <v/>
      </c>
      <c r="AJ892" s="69" t="str">
        <f>IFERROR(IF(AND(AD891="Probabilidad",AD892="Probabilidad"),(AJ891-(+AJ891*AI892)),IF(AND(AD891="Impacto",AD892="Probabilidad"),(AJ890-(+AJ890*AI892)),IF(AD892="Impacto",AJ891,""))),"")</f>
        <v/>
      </c>
      <c r="AK892" s="69" t="str">
        <f>IFERROR(IF(AND(AD891="Impacto",AD892="Impacto"),(AK891-(+AK891*AI892)),IF(AND(AD891="Probabilidad",AD892="Impacto"),(AK890-(+AK890*AI892)),IF(AD892="Probabilidad",AK891,""))),"")</f>
        <v/>
      </c>
      <c r="AL892" s="20"/>
      <c r="AM892" s="97"/>
      <c r="AN892" s="97"/>
      <c r="AO892" s="953"/>
      <c r="AP892" s="953"/>
      <c r="AQ892" s="969"/>
      <c r="AR892" s="953"/>
      <c r="AS892" s="953"/>
      <c r="AT892" s="969"/>
      <c r="AU892" s="969"/>
      <c r="AV892" s="969"/>
      <c r="AW892" s="847"/>
      <c r="AX892" s="960"/>
      <c r="AY892" s="806"/>
      <c r="AZ892" s="960"/>
      <c r="BA892" s="960"/>
      <c r="BB892" s="1047"/>
      <c r="BC892" s="806"/>
      <c r="BD892" s="806"/>
      <c r="BE892" s="972"/>
      <c r="BF892" s="972"/>
      <c r="BG892" s="972"/>
      <c r="BH892" s="1021"/>
      <c r="BI892" s="1021"/>
      <c r="BJ892" s="806"/>
      <c r="BK892" s="806"/>
      <c r="BL892" s="1027"/>
    </row>
    <row r="893" spans="1:64" ht="120.75" thickBot="1" x14ac:dyDescent="0.3">
      <c r="A893" s="1056"/>
      <c r="B893" s="1168"/>
      <c r="C893" s="1062"/>
      <c r="D893" s="1012" t="s">
        <v>840</v>
      </c>
      <c r="E893" s="945" t="s">
        <v>1484</v>
      </c>
      <c r="F893" s="1015">
        <v>6</v>
      </c>
      <c r="G893" s="851" t="s">
        <v>1500</v>
      </c>
      <c r="H893" s="802" t="s">
        <v>99</v>
      </c>
      <c r="I893" s="1018" t="s">
        <v>1814</v>
      </c>
      <c r="J893" s="982" t="s">
        <v>16</v>
      </c>
      <c r="K893" s="1001" t="str">
        <f>CONCATENATE(" *",[34]Árbol_G!C954," *",[34]Árbol_G!E954," *",[34]Árbol_G!G954)</f>
        <v xml:space="preserve"> * * *</v>
      </c>
      <c r="L893" s="851" t="s">
        <v>1504</v>
      </c>
      <c r="M893" s="851" t="s">
        <v>1353</v>
      </c>
      <c r="N893" s="804"/>
      <c r="O893" s="970"/>
      <c r="P893" s="802" t="s">
        <v>62</v>
      </c>
      <c r="Q893" s="954">
        <f>IF(P893="Muy Alta",100%,IF(P893="Alta",80%,IF(P893="Media",60%,IF(P893="Baja",40%,IF(P893="Muy Baja",20%,"")))))</f>
        <v>0.6</v>
      </c>
      <c r="R893" s="802"/>
      <c r="S893" s="954" t="str">
        <f>IF(R893="Catastrófico",100%,IF(R893="Mayor",80%,IF(R893="Moderado",60%,IF(R893="Menor",40%,IF(R893="Leve",20%,"")))))</f>
        <v/>
      </c>
      <c r="T893" s="802" t="s">
        <v>9</v>
      </c>
      <c r="U893" s="954">
        <f>IF(T893="Catastrófico",100%,IF(T893="Mayor",80%,IF(T893="Moderado",60%,IF(T893="Menor",40%,IF(T893="Leve",20%,"")))))</f>
        <v>0.4</v>
      </c>
      <c r="V893" s="957" t="str">
        <f>IF(W893=100%,"Catastrófico",IF(W893=80%,"Mayor",IF(W893=60%,"Moderado",IF(W893=40%,"Menor",IF(W893=20%,"Leve","")))))</f>
        <v>Menor</v>
      </c>
      <c r="W893" s="954">
        <f>IF(AND(S893="",U893=""),"",MAX(S893,U893))</f>
        <v>0.4</v>
      </c>
      <c r="X893" s="954" t="str">
        <f>CONCATENATE(P893,V893)</f>
        <v>MediaMenor</v>
      </c>
      <c r="Y893" s="967" t="str">
        <f>IF(X893="Muy AltaLeve","Alto",IF(X893="Muy AltaMenor","Alto",IF(X893="Muy AltaModerado","Alto",IF(X893="Muy AltaMayor","Alto",IF(X893="Muy AltaCatastrófico","Extremo",IF(X893="AltaLeve","Moderado",IF(X893="AltaMenor","Moderado",IF(X893="AltaModerado","Alto",IF(X893="AltaMayor","Alto",IF(X893="AltaCatastrófico","Extremo",IF(X893="MediaLeve","Moderado",IF(X893="MediaMenor","Moderado",IF(X893="MediaModerado","Moderado",IF(X893="MediaMayor","Alto",IF(X893="MediaCatastrófico","Extremo",IF(X893="BajaLeve","Bajo",IF(X893="BajaMenor","Moderado",IF(X893="BajaModerado","Moderado",IF(X893="BajaMayor","Alto",IF(X893="BajaCatastrófico","Extremo",IF(X893="Muy BajaLeve","Bajo",IF(X893="Muy BajaMenor","Bajo",IF(X893="Muy BajaModerado","Moderado",IF(X893="Muy BajaMayor","Alto",IF(X893="Muy BajaCatastrófico","Extremo","")))))))))))))))))))))))))</f>
        <v>Moderado</v>
      </c>
      <c r="Z893" s="58">
        <v>1</v>
      </c>
      <c r="AA893" s="87" t="s">
        <v>991</v>
      </c>
      <c r="AB893" s="381" t="s">
        <v>165</v>
      </c>
      <c r="AC893" s="385" t="s">
        <v>869</v>
      </c>
      <c r="AD893" s="382" t="str">
        <f t="shared" si="84"/>
        <v>Probabilidad</v>
      </c>
      <c r="AE893" s="381" t="s">
        <v>64</v>
      </c>
      <c r="AF893" s="301">
        <f t="shared" si="85"/>
        <v>0.25</v>
      </c>
      <c r="AG893" s="381" t="s">
        <v>77</v>
      </c>
      <c r="AH893" s="301">
        <f t="shared" si="86"/>
        <v>0.15</v>
      </c>
      <c r="AI893" s="300">
        <f t="shared" si="87"/>
        <v>0.4</v>
      </c>
      <c r="AJ893" s="59">
        <f>IFERROR(IF(AD893="Probabilidad",(Q893-(+Q893*AI893)),IF(AD893="Impacto",Q893,"")),"")</f>
        <v>0.36</v>
      </c>
      <c r="AK893" s="59">
        <f>IFERROR(IF(AD893="Impacto",(W893-(+W893*AI893)),IF(AD893="Probabilidad",W893,"")),"")</f>
        <v>0.4</v>
      </c>
      <c r="AL893" s="19" t="s">
        <v>66</v>
      </c>
      <c r="AM893" s="107" t="s">
        <v>67</v>
      </c>
      <c r="AN893" s="107" t="s">
        <v>80</v>
      </c>
      <c r="AO893" s="951">
        <f>Q893</f>
        <v>0.6</v>
      </c>
      <c r="AP893" s="951">
        <f>IF(AJ893="","",MIN(AJ893:AJ898))</f>
        <v>0.36</v>
      </c>
      <c r="AQ893" s="967" t="str">
        <f>IFERROR(IF(AP893="","",IF(AP893&lt;=0.2,"Muy Baja",IF(AP893&lt;=0.4,"Baja",IF(AP893&lt;=0.6,"Media",IF(AP893&lt;=0.8,"Alta","Muy Alta"))))),"")</f>
        <v>Baja</v>
      </c>
      <c r="AR893" s="951">
        <f>W893</f>
        <v>0.4</v>
      </c>
      <c r="AS893" s="951">
        <f>IF(AK893="","",MIN(AK893:AK898))</f>
        <v>0.30000000000000004</v>
      </c>
      <c r="AT893" s="967" t="str">
        <f>IFERROR(IF(AS893="","",IF(AS893&lt;=0.2,"Leve",IF(AS893&lt;=0.4,"Menor",IF(AS893&lt;=0.6,"Moderado",IF(AS893&lt;=0.8,"Mayor","Catastrófico"))))),"")</f>
        <v>Menor</v>
      </c>
      <c r="AU893" s="967" t="str">
        <f>Y893</f>
        <v>Moderado</v>
      </c>
      <c r="AV893" s="967" t="str">
        <f>IFERROR(IF(OR(AND(AQ893="Muy Baja",AT893="Leve"),AND(AQ893="Muy Baja",AT893="Menor"),AND(AQ893="Baja",AT893="Leve")),"Bajo",IF(OR(AND(AQ893="Muy baja",AT893="Moderado"),AND(AQ893="Baja",AT893="Menor"),AND(AQ893="Baja",AT893="Moderado"),AND(AQ893="Media",AT893="Leve"),AND(AQ893="Media",AT893="Menor"),AND(AQ893="Media",AT893="Moderado"),AND(AQ893="Alta",AT893="Leve"),AND(AQ893="Alta",AT893="Menor")),"Moderado",IF(OR(AND(AQ893="Muy Baja",AT893="Mayor"),AND(AQ893="Baja",AT893="Mayor"),AND(AQ893="Media",AT893="Mayor"),AND(AQ893="Alta",AT893="Moderado"),AND(AQ893="Alta",AT893="Mayor"),AND(AQ893="Muy Alta",AT893="Leve"),AND(AQ893="Muy Alta",AT893="Menor"),AND(AQ893="Muy Alta",AT893="Moderado"),AND(AQ893="Muy Alta",AT893="Mayor")),"Alto",IF(OR(AND(AQ893="Muy Baja",AT893="Catastrófico"),AND(AQ893="Baja",AT893="Catastrófico"),AND(AQ893="Media",AT893="Catastrófico"),AND(AQ893="Alta",AT893="Catastrófico"),AND(AQ893="Muy Alta",AT893="Catastrófico")),"Extremo","")))),"")</f>
        <v>Moderado</v>
      </c>
      <c r="AW893" s="1067" t="s">
        <v>167</v>
      </c>
      <c r="AX893" s="1064" t="s">
        <v>1505</v>
      </c>
      <c r="AY893" s="804" t="s">
        <v>1506</v>
      </c>
      <c r="AZ893" s="804" t="s">
        <v>1507</v>
      </c>
      <c r="BA893" s="804" t="s">
        <v>1503</v>
      </c>
      <c r="BB893" s="1136">
        <v>45291</v>
      </c>
      <c r="BC893" s="861"/>
      <c r="BD893" s="861"/>
      <c r="BE893" s="1038"/>
      <c r="BF893" s="1038"/>
      <c r="BG893" s="1038"/>
      <c r="BH893" s="1039"/>
      <c r="BI893" s="1039"/>
      <c r="BJ893" s="1266"/>
      <c r="BK893" s="861"/>
      <c r="BL893" s="1025"/>
    </row>
    <row r="894" spans="1:64" ht="70.5" x14ac:dyDescent="0.25">
      <c r="A894" s="1056"/>
      <c r="B894" s="1168"/>
      <c r="C894" s="1062"/>
      <c r="D894" s="1013"/>
      <c r="E894" s="946"/>
      <c r="F894" s="1016"/>
      <c r="G894" s="852"/>
      <c r="H894" s="803"/>
      <c r="I894" s="952"/>
      <c r="J894" s="983"/>
      <c r="K894" s="1002"/>
      <c r="L894" s="852"/>
      <c r="M894" s="852"/>
      <c r="N894" s="805"/>
      <c r="O894" s="971"/>
      <c r="P894" s="803"/>
      <c r="Q894" s="955"/>
      <c r="R894" s="803"/>
      <c r="S894" s="955"/>
      <c r="T894" s="803"/>
      <c r="U894" s="955"/>
      <c r="V894" s="958"/>
      <c r="W894" s="955"/>
      <c r="X894" s="955"/>
      <c r="Y894" s="968"/>
      <c r="Z894" s="68">
        <v>2</v>
      </c>
      <c r="AA894" s="298" t="s">
        <v>1508</v>
      </c>
      <c r="AB894" s="383" t="s">
        <v>170</v>
      </c>
      <c r="AC894" s="385" t="s">
        <v>993</v>
      </c>
      <c r="AD894" s="384" t="str">
        <f t="shared" si="84"/>
        <v>Impacto</v>
      </c>
      <c r="AE894" s="383" t="s">
        <v>76</v>
      </c>
      <c r="AF894" s="302">
        <f t="shared" si="85"/>
        <v>0.1</v>
      </c>
      <c r="AG894" s="383" t="s">
        <v>77</v>
      </c>
      <c r="AH894" s="302">
        <f t="shared" si="86"/>
        <v>0.15</v>
      </c>
      <c r="AI894" s="315">
        <f t="shared" si="87"/>
        <v>0.25</v>
      </c>
      <c r="AJ894" s="69">
        <f>IFERROR(IF(AND(AD893="Probabilidad",AD894="Probabilidad"),(AJ893-(+AJ893*AI894)),IF(AD894="Probabilidad",(Q893-(+Q893*AI894)),IF(AD894="Impacto",AJ893,""))),"")</f>
        <v>0.36</v>
      </c>
      <c r="AK894" s="69">
        <f>IFERROR(IF(AND(AD893="Impacto",AD894="Impacto"),(AK893-(+AK893*AI894)),IF(AD894="Impacto",(W893-(+W893*AI894)),IF(AD894="Probabilidad",AK893,""))),"")</f>
        <v>0.30000000000000004</v>
      </c>
      <c r="AL894" s="19" t="s">
        <v>66</v>
      </c>
      <c r="AM894" s="107" t="s">
        <v>67</v>
      </c>
      <c r="AN894" s="107" t="s">
        <v>80</v>
      </c>
      <c r="AO894" s="952"/>
      <c r="AP894" s="952"/>
      <c r="AQ894" s="968"/>
      <c r="AR894" s="952"/>
      <c r="AS894" s="952"/>
      <c r="AT894" s="968"/>
      <c r="AU894" s="968"/>
      <c r="AV894" s="968"/>
      <c r="AW894" s="1068"/>
      <c r="AX894" s="1065"/>
      <c r="AY894" s="805"/>
      <c r="AZ894" s="805"/>
      <c r="BA894" s="805"/>
      <c r="BB894" s="1137"/>
      <c r="BC894" s="805"/>
      <c r="BD894" s="805"/>
      <c r="BE894" s="971"/>
      <c r="BF894" s="971"/>
      <c r="BG894" s="971"/>
      <c r="BH894" s="1020"/>
      <c r="BI894" s="1020"/>
      <c r="BJ894" s="805"/>
      <c r="BK894" s="805"/>
      <c r="BL894" s="1026"/>
    </row>
    <row r="895" spans="1:64" x14ac:dyDescent="0.25">
      <c r="A895" s="1056"/>
      <c r="B895" s="1168"/>
      <c r="C895" s="1062"/>
      <c r="D895" s="1013"/>
      <c r="E895" s="946"/>
      <c r="F895" s="1016"/>
      <c r="G895" s="852"/>
      <c r="H895" s="803"/>
      <c r="I895" s="952"/>
      <c r="J895" s="983"/>
      <c r="K895" s="1002"/>
      <c r="L895" s="852"/>
      <c r="M895" s="852"/>
      <c r="N895" s="805"/>
      <c r="O895" s="971"/>
      <c r="P895" s="803"/>
      <c r="Q895" s="955"/>
      <c r="R895" s="803"/>
      <c r="S895" s="955"/>
      <c r="T895" s="803"/>
      <c r="U895" s="955"/>
      <c r="V895" s="958"/>
      <c r="W895" s="955"/>
      <c r="X895" s="955"/>
      <c r="Y895" s="968"/>
      <c r="Z895" s="68">
        <v>3</v>
      </c>
      <c r="AA895" s="298"/>
      <c r="AB895" s="383"/>
      <c r="AC895" s="385"/>
      <c r="AD895" s="384" t="str">
        <f t="shared" si="84"/>
        <v/>
      </c>
      <c r="AE895" s="383"/>
      <c r="AF895" s="302" t="str">
        <f t="shared" si="85"/>
        <v/>
      </c>
      <c r="AG895" s="383"/>
      <c r="AH895" s="302" t="str">
        <f t="shared" si="86"/>
        <v/>
      </c>
      <c r="AI895" s="315" t="str">
        <f t="shared" si="87"/>
        <v/>
      </c>
      <c r="AJ895" s="69" t="str">
        <f>IFERROR(IF(AND(AD894="Probabilidad",AD895="Probabilidad"),(AJ894-(+AJ894*AI895)),IF(AND(AD894="Impacto",AD895="Probabilidad"),(AJ893-(+AJ893*AI895)),IF(AD895="Impacto",AJ894,""))),"")</f>
        <v/>
      </c>
      <c r="AK895" s="69" t="str">
        <f>IFERROR(IF(AND(AD894="Impacto",AD895="Impacto"),(AK894-(+AK894*AI895)),IF(AND(AD894="Probabilidad",AD895="Impacto"),(AK893-(+AK893*AI895)),IF(AD895="Probabilidad",AK894,""))),"")</f>
        <v/>
      </c>
      <c r="AL895" s="19"/>
      <c r="AM895" s="96"/>
      <c r="AN895" s="96"/>
      <c r="AO895" s="952"/>
      <c r="AP895" s="952"/>
      <c r="AQ895" s="968"/>
      <c r="AR895" s="952"/>
      <c r="AS895" s="952"/>
      <c r="AT895" s="968"/>
      <c r="AU895" s="968"/>
      <c r="AV895" s="968"/>
      <c r="AW895" s="1068"/>
      <c r="AX895" s="1065"/>
      <c r="AY895" s="805"/>
      <c r="AZ895" s="805"/>
      <c r="BA895" s="805"/>
      <c r="BB895" s="1137"/>
      <c r="BC895" s="805"/>
      <c r="BD895" s="805"/>
      <c r="BE895" s="971"/>
      <c r="BF895" s="971"/>
      <c r="BG895" s="971"/>
      <c r="BH895" s="1020"/>
      <c r="BI895" s="1020"/>
      <c r="BJ895" s="805"/>
      <c r="BK895" s="805"/>
      <c r="BL895" s="1026"/>
    </row>
    <row r="896" spans="1:64" x14ac:dyDescent="0.25">
      <c r="A896" s="1056"/>
      <c r="B896" s="1168"/>
      <c r="C896" s="1062"/>
      <c r="D896" s="1013"/>
      <c r="E896" s="946"/>
      <c r="F896" s="1016"/>
      <c r="G896" s="852"/>
      <c r="H896" s="803"/>
      <c r="I896" s="952"/>
      <c r="J896" s="983"/>
      <c r="K896" s="1002"/>
      <c r="L896" s="852"/>
      <c r="M896" s="852"/>
      <c r="N896" s="805"/>
      <c r="O896" s="971"/>
      <c r="P896" s="803"/>
      <c r="Q896" s="955"/>
      <c r="R896" s="803"/>
      <c r="S896" s="955"/>
      <c r="T896" s="803"/>
      <c r="U896" s="955"/>
      <c r="V896" s="958"/>
      <c r="W896" s="955"/>
      <c r="X896" s="955"/>
      <c r="Y896" s="968"/>
      <c r="Z896" s="68">
        <v>4</v>
      </c>
      <c r="AA896" s="298"/>
      <c r="AB896" s="383"/>
      <c r="AC896" s="385"/>
      <c r="AD896" s="384" t="str">
        <f t="shared" si="84"/>
        <v/>
      </c>
      <c r="AE896" s="383"/>
      <c r="AF896" s="302" t="str">
        <f t="shared" si="85"/>
        <v/>
      </c>
      <c r="AG896" s="383"/>
      <c r="AH896" s="302" t="str">
        <f t="shared" si="86"/>
        <v/>
      </c>
      <c r="AI896" s="315" t="str">
        <f t="shared" si="87"/>
        <v/>
      </c>
      <c r="AJ896" s="69" t="str">
        <f>IFERROR(IF(AND(AD895="Probabilidad",AD896="Probabilidad"),(AJ895-(+AJ895*AI896)),IF(AND(AD895="Impacto",AD896="Probabilidad"),(AJ894-(+AJ894*AI896)),IF(AD896="Impacto",AJ895,""))),"")</f>
        <v/>
      </c>
      <c r="AK896" s="69" t="str">
        <f>IFERROR(IF(AND(AD895="Impacto",AD896="Impacto"),(AK895-(+AK895*AI896)),IF(AND(AD895="Probabilidad",AD896="Impacto"),(AK894-(+AK894*AI896)),IF(AD896="Probabilidad",AK895,""))),"")</f>
        <v/>
      </c>
      <c r="AL896" s="19"/>
      <c r="AM896" s="96"/>
      <c r="AN896" s="96"/>
      <c r="AO896" s="952"/>
      <c r="AP896" s="952"/>
      <c r="AQ896" s="968"/>
      <c r="AR896" s="952"/>
      <c r="AS896" s="952"/>
      <c r="AT896" s="968"/>
      <c r="AU896" s="968"/>
      <c r="AV896" s="968"/>
      <c r="AW896" s="1068"/>
      <c r="AX896" s="1065"/>
      <c r="AY896" s="805"/>
      <c r="AZ896" s="805"/>
      <c r="BA896" s="805"/>
      <c r="BB896" s="1137"/>
      <c r="BC896" s="805"/>
      <c r="BD896" s="805"/>
      <c r="BE896" s="971"/>
      <c r="BF896" s="971"/>
      <c r="BG896" s="971"/>
      <c r="BH896" s="1020"/>
      <c r="BI896" s="1020"/>
      <c r="BJ896" s="805"/>
      <c r="BK896" s="805"/>
      <c r="BL896" s="1026"/>
    </row>
    <row r="897" spans="1:64" x14ac:dyDescent="0.25">
      <c r="A897" s="1056"/>
      <c r="B897" s="1168"/>
      <c r="C897" s="1062"/>
      <c r="D897" s="1013"/>
      <c r="E897" s="946"/>
      <c r="F897" s="1016"/>
      <c r="G897" s="852"/>
      <c r="H897" s="803"/>
      <c r="I897" s="952"/>
      <c r="J897" s="983"/>
      <c r="K897" s="1002"/>
      <c r="L897" s="852"/>
      <c r="M897" s="852"/>
      <c r="N897" s="805"/>
      <c r="O897" s="971"/>
      <c r="P897" s="803"/>
      <c r="Q897" s="955"/>
      <c r="R897" s="803"/>
      <c r="S897" s="955"/>
      <c r="T897" s="803"/>
      <c r="U897" s="955"/>
      <c r="V897" s="958"/>
      <c r="W897" s="955"/>
      <c r="X897" s="955"/>
      <c r="Y897" s="968"/>
      <c r="Z897" s="68">
        <v>5</v>
      </c>
      <c r="AA897" s="298"/>
      <c r="AB897" s="383"/>
      <c r="AC897" s="385"/>
      <c r="AD897" s="384" t="str">
        <f t="shared" si="84"/>
        <v/>
      </c>
      <c r="AE897" s="383"/>
      <c r="AF897" s="302" t="str">
        <f t="shared" si="85"/>
        <v/>
      </c>
      <c r="AG897" s="383"/>
      <c r="AH897" s="302" t="str">
        <f t="shared" si="86"/>
        <v/>
      </c>
      <c r="AI897" s="315" t="str">
        <f t="shared" si="87"/>
        <v/>
      </c>
      <c r="AJ897" s="69" t="str">
        <f>IFERROR(IF(AND(AD896="Probabilidad",AD897="Probabilidad"),(AJ896-(+AJ896*AI897)),IF(AND(AD896="Impacto",AD897="Probabilidad"),(AJ895-(+AJ895*AI897)),IF(AD897="Impacto",AJ896,""))),"")</f>
        <v/>
      </c>
      <c r="AK897" s="69" t="str">
        <f>IFERROR(IF(AND(AD896="Impacto",AD897="Impacto"),(AK896-(+AK896*AI897)),IF(AND(AD896="Probabilidad",AD897="Impacto"),(AK895-(+AK895*AI897)),IF(AD897="Probabilidad",AK896,""))),"")</f>
        <v/>
      </c>
      <c r="AL897" s="19"/>
      <c r="AM897" s="96"/>
      <c r="AN897" s="96"/>
      <c r="AO897" s="952"/>
      <c r="AP897" s="952"/>
      <c r="AQ897" s="968"/>
      <c r="AR897" s="952"/>
      <c r="AS897" s="952"/>
      <c r="AT897" s="968"/>
      <c r="AU897" s="968"/>
      <c r="AV897" s="968"/>
      <c r="AW897" s="1068"/>
      <c r="AX897" s="1065"/>
      <c r="AY897" s="805"/>
      <c r="AZ897" s="805"/>
      <c r="BA897" s="805"/>
      <c r="BB897" s="1137"/>
      <c r="BC897" s="805"/>
      <c r="BD897" s="805"/>
      <c r="BE897" s="971"/>
      <c r="BF897" s="971"/>
      <c r="BG897" s="971"/>
      <c r="BH897" s="1020"/>
      <c r="BI897" s="1020"/>
      <c r="BJ897" s="805"/>
      <c r="BK897" s="805"/>
      <c r="BL897" s="1026"/>
    </row>
    <row r="898" spans="1:64" ht="15.75" thickBot="1" x14ac:dyDescent="0.3">
      <c r="A898" s="1057"/>
      <c r="B898" s="1169"/>
      <c r="C898" s="1063"/>
      <c r="D898" s="1014"/>
      <c r="E898" s="947"/>
      <c r="F898" s="1017"/>
      <c r="G898" s="960"/>
      <c r="H898" s="847"/>
      <c r="I898" s="953"/>
      <c r="J898" s="984"/>
      <c r="K898" s="1003"/>
      <c r="L898" s="960"/>
      <c r="M898" s="960"/>
      <c r="N898" s="806"/>
      <c r="O898" s="972"/>
      <c r="P898" s="847"/>
      <c r="Q898" s="956"/>
      <c r="R898" s="847"/>
      <c r="S898" s="956"/>
      <c r="T898" s="847"/>
      <c r="U898" s="956"/>
      <c r="V898" s="959"/>
      <c r="W898" s="956"/>
      <c r="X898" s="956"/>
      <c r="Y898" s="969"/>
      <c r="Z898" s="60">
        <v>6</v>
      </c>
      <c r="AA898" s="299"/>
      <c r="AB898" s="388"/>
      <c r="AC898" s="387"/>
      <c r="AD898" s="391" t="str">
        <f t="shared" si="84"/>
        <v/>
      </c>
      <c r="AE898" s="388"/>
      <c r="AF898" s="303" t="str">
        <f t="shared" si="85"/>
        <v/>
      </c>
      <c r="AG898" s="388"/>
      <c r="AH898" s="303" t="str">
        <f t="shared" si="86"/>
        <v/>
      </c>
      <c r="AI898" s="61" t="str">
        <f t="shared" si="87"/>
        <v/>
      </c>
      <c r="AJ898" s="69" t="str">
        <f>IFERROR(IF(AND(AD897="Probabilidad",AD898="Probabilidad"),(AJ897-(+AJ897*AI898)),IF(AND(AD897="Impacto",AD898="Probabilidad"),(AJ896-(+AJ896*AI898)),IF(AD898="Impacto",AJ897,""))),"")</f>
        <v/>
      </c>
      <c r="AK898" s="69" t="str">
        <f>IFERROR(IF(AND(AD897="Impacto",AD898="Impacto"),(AK897-(+AK897*AI898)),IF(AND(AD897="Probabilidad",AD898="Impacto"),(AK896-(+AK896*AI898)),IF(AD898="Probabilidad",AK897,""))),"")</f>
        <v/>
      </c>
      <c r="AL898" s="20"/>
      <c r="AM898" s="97"/>
      <c r="AN898" s="97"/>
      <c r="AO898" s="953"/>
      <c r="AP898" s="953"/>
      <c r="AQ898" s="969"/>
      <c r="AR898" s="953"/>
      <c r="AS898" s="953"/>
      <c r="AT898" s="969"/>
      <c r="AU898" s="969"/>
      <c r="AV898" s="969"/>
      <c r="AW898" s="1069"/>
      <c r="AX898" s="1066"/>
      <c r="AY898" s="806"/>
      <c r="AZ898" s="806"/>
      <c r="BA898" s="806"/>
      <c r="BB898" s="1138"/>
      <c r="BC898" s="806"/>
      <c r="BD898" s="806"/>
      <c r="BE898" s="972"/>
      <c r="BF898" s="972"/>
      <c r="BG898" s="972"/>
      <c r="BH898" s="1021"/>
      <c r="BI898" s="1021"/>
      <c r="BJ898" s="806"/>
      <c r="BK898" s="806"/>
      <c r="BL898" s="1027"/>
    </row>
    <row r="900" spans="1:64" x14ac:dyDescent="0.25">
      <c r="F900" s="356">
        <v>148</v>
      </c>
    </row>
  </sheetData>
  <sheetProtection formatCells="0" formatColumns="0" formatRows="0"/>
  <autoFilter ref="A10:BL898" xr:uid="{8E6E8E61-1EDC-451C-9415-79B40DB11049}">
    <filterColumn colId="3" showButton="0"/>
    <filterColumn colId="4" showButton="0"/>
    <filterColumn colId="15" showButton="0"/>
    <filterColumn colId="17" showButton="0"/>
    <filterColumn colId="19" showButton="0"/>
    <filterColumn colId="21" showButton="0"/>
    <filterColumn colId="30" showButton="0"/>
    <filterColumn colId="32" showButton="0"/>
    <filterColumn colId="41" showButton="0"/>
    <filterColumn colId="44" showButton="0"/>
  </autoFilter>
  <dataConsolidate/>
  <mergeCells count="6866">
    <mergeCell ref="BL893:BL898"/>
    <mergeCell ref="BF893:BF898"/>
    <mergeCell ref="BG893:BG898"/>
    <mergeCell ref="BH893:BH898"/>
    <mergeCell ref="BI893:BI898"/>
    <mergeCell ref="BJ893:BJ898"/>
    <mergeCell ref="BK893:BK898"/>
    <mergeCell ref="AZ893:AZ898"/>
    <mergeCell ref="BA893:BA898"/>
    <mergeCell ref="BB893:BB898"/>
    <mergeCell ref="BC893:BC898"/>
    <mergeCell ref="BD893:BD898"/>
    <mergeCell ref="BE893:BE898"/>
    <mergeCell ref="AT893:AT898"/>
    <mergeCell ref="AU893:AU898"/>
    <mergeCell ref="AV893:AV898"/>
    <mergeCell ref="AW893:AW898"/>
    <mergeCell ref="AX893:AX898"/>
    <mergeCell ref="AY893:AY898"/>
    <mergeCell ref="Y893:Y898"/>
    <mergeCell ref="AO893:AO898"/>
    <mergeCell ref="AP893:AP898"/>
    <mergeCell ref="AQ893:AQ898"/>
    <mergeCell ref="AR893:AR898"/>
    <mergeCell ref="AS893:AS898"/>
    <mergeCell ref="S893:S898"/>
    <mergeCell ref="T893:T898"/>
    <mergeCell ref="U893:U898"/>
    <mergeCell ref="V893:V898"/>
    <mergeCell ref="W893:W898"/>
    <mergeCell ref="X893:X898"/>
    <mergeCell ref="M893:M898"/>
    <mergeCell ref="N893:N898"/>
    <mergeCell ref="O893:O898"/>
    <mergeCell ref="P893:P898"/>
    <mergeCell ref="Q893:Q898"/>
    <mergeCell ref="R893:R898"/>
    <mergeCell ref="BL887:BL892"/>
    <mergeCell ref="D893:D898"/>
    <mergeCell ref="E893:E898"/>
    <mergeCell ref="F893:F898"/>
    <mergeCell ref="G893:G898"/>
    <mergeCell ref="H893:H898"/>
    <mergeCell ref="I893:I898"/>
    <mergeCell ref="J893:J898"/>
    <mergeCell ref="K893:K898"/>
    <mergeCell ref="L893:L898"/>
    <mergeCell ref="BF887:BF892"/>
    <mergeCell ref="BG887:BG892"/>
    <mergeCell ref="BH887:BH892"/>
    <mergeCell ref="BI887:BI892"/>
    <mergeCell ref="BJ887:BJ892"/>
    <mergeCell ref="BK887:BK892"/>
    <mergeCell ref="AZ887:AZ892"/>
    <mergeCell ref="BA887:BA892"/>
    <mergeCell ref="BB887:BB892"/>
    <mergeCell ref="BC887:BC892"/>
    <mergeCell ref="BD887:BD892"/>
    <mergeCell ref="BE887:BE892"/>
    <mergeCell ref="AT887:AT892"/>
    <mergeCell ref="AU887:AU892"/>
    <mergeCell ref="AV887:AV892"/>
    <mergeCell ref="AW887:AW892"/>
    <mergeCell ref="AX887:AX892"/>
    <mergeCell ref="AY887:AY892"/>
    <mergeCell ref="Y887:Y892"/>
    <mergeCell ref="AO887:AO892"/>
    <mergeCell ref="AP887:AP892"/>
    <mergeCell ref="AQ887:AQ892"/>
    <mergeCell ref="AR887:AR892"/>
    <mergeCell ref="AS887:AS892"/>
    <mergeCell ref="S887:S892"/>
    <mergeCell ref="T887:T892"/>
    <mergeCell ref="U887:U892"/>
    <mergeCell ref="V887:V892"/>
    <mergeCell ref="W887:W892"/>
    <mergeCell ref="X887:X892"/>
    <mergeCell ref="M887:M892"/>
    <mergeCell ref="N887:N892"/>
    <mergeCell ref="O887:O892"/>
    <mergeCell ref="P887:P892"/>
    <mergeCell ref="Q887:Q892"/>
    <mergeCell ref="R887:R892"/>
    <mergeCell ref="BL881:BL886"/>
    <mergeCell ref="D887:D892"/>
    <mergeCell ref="E887:E892"/>
    <mergeCell ref="F887:F892"/>
    <mergeCell ref="G887:G892"/>
    <mergeCell ref="H887:H892"/>
    <mergeCell ref="I887:I892"/>
    <mergeCell ref="J887:J892"/>
    <mergeCell ref="K887:K892"/>
    <mergeCell ref="L887:L892"/>
    <mergeCell ref="BF881:BF886"/>
    <mergeCell ref="BG881:BG886"/>
    <mergeCell ref="BH881:BH886"/>
    <mergeCell ref="BI881:BI886"/>
    <mergeCell ref="BJ881:BJ886"/>
    <mergeCell ref="BK881:BK886"/>
    <mergeCell ref="AZ881:AZ886"/>
    <mergeCell ref="BA881:BA886"/>
    <mergeCell ref="BB881:BB886"/>
    <mergeCell ref="BC881:BC886"/>
    <mergeCell ref="BD881:BD886"/>
    <mergeCell ref="BE881:BE886"/>
    <mergeCell ref="AT881:AT886"/>
    <mergeCell ref="AU881:AU886"/>
    <mergeCell ref="AV881:AV886"/>
    <mergeCell ref="AW881:AW886"/>
    <mergeCell ref="AX881:AX886"/>
    <mergeCell ref="AY881:AY886"/>
    <mergeCell ref="Y881:Y886"/>
    <mergeCell ref="AO881:AO886"/>
    <mergeCell ref="AP881:AP886"/>
    <mergeCell ref="AQ881:AQ886"/>
    <mergeCell ref="AR881:AR886"/>
    <mergeCell ref="AS881:AS886"/>
    <mergeCell ref="S881:S886"/>
    <mergeCell ref="T881:T886"/>
    <mergeCell ref="U881:U886"/>
    <mergeCell ref="V881:V886"/>
    <mergeCell ref="W881:W886"/>
    <mergeCell ref="X881:X886"/>
    <mergeCell ref="M881:M886"/>
    <mergeCell ref="N881:N886"/>
    <mergeCell ref="O881:O886"/>
    <mergeCell ref="P881:P886"/>
    <mergeCell ref="Q881:Q886"/>
    <mergeCell ref="R881:R886"/>
    <mergeCell ref="BL875:BL880"/>
    <mergeCell ref="D881:D886"/>
    <mergeCell ref="E881:E886"/>
    <mergeCell ref="F881:F886"/>
    <mergeCell ref="G881:G886"/>
    <mergeCell ref="H881:H886"/>
    <mergeCell ref="I881:I886"/>
    <mergeCell ref="J881:J886"/>
    <mergeCell ref="K881:K886"/>
    <mergeCell ref="L881:L886"/>
    <mergeCell ref="BF875:BF880"/>
    <mergeCell ref="BG875:BG880"/>
    <mergeCell ref="BH875:BH880"/>
    <mergeCell ref="BI875:BI880"/>
    <mergeCell ref="BJ875:BJ880"/>
    <mergeCell ref="BK875:BK880"/>
    <mergeCell ref="AZ875:AZ880"/>
    <mergeCell ref="BA875:BA880"/>
    <mergeCell ref="BB875:BB880"/>
    <mergeCell ref="BC875:BC880"/>
    <mergeCell ref="BD875:BD880"/>
    <mergeCell ref="BE875:BE880"/>
    <mergeCell ref="AT875:AT880"/>
    <mergeCell ref="AU875:AU880"/>
    <mergeCell ref="AV875:AV880"/>
    <mergeCell ref="AW875:AW880"/>
    <mergeCell ref="AX875:AX880"/>
    <mergeCell ref="AY875:AY880"/>
    <mergeCell ref="Y875:Y880"/>
    <mergeCell ref="AO875:AO880"/>
    <mergeCell ref="AP875:AP880"/>
    <mergeCell ref="AQ875:AQ880"/>
    <mergeCell ref="AR875:AR880"/>
    <mergeCell ref="AS875:AS880"/>
    <mergeCell ref="S875:S880"/>
    <mergeCell ref="T875:T880"/>
    <mergeCell ref="U875:U880"/>
    <mergeCell ref="V875:V880"/>
    <mergeCell ref="W875:W880"/>
    <mergeCell ref="X875:X880"/>
    <mergeCell ref="M875:M880"/>
    <mergeCell ref="N875:N880"/>
    <mergeCell ref="O875:O880"/>
    <mergeCell ref="P875:P880"/>
    <mergeCell ref="Q875:Q880"/>
    <mergeCell ref="R875:R880"/>
    <mergeCell ref="BL869:BL874"/>
    <mergeCell ref="D875:D880"/>
    <mergeCell ref="E875:E880"/>
    <mergeCell ref="F875:F880"/>
    <mergeCell ref="G875:G880"/>
    <mergeCell ref="H875:H880"/>
    <mergeCell ref="I875:I880"/>
    <mergeCell ref="J875:J880"/>
    <mergeCell ref="K875:K880"/>
    <mergeCell ref="L875:L880"/>
    <mergeCell ref="BF869:BF874"/>
    <mergeCell ref="BG869:BG874"/>
    <mergeCell ref="BH869:BH874"/>
    <mergeCell ref="BI869:BI874"/>
    <mergeCell ref="BJ869:BJ874"/>
    <mergeCell ref="BK869:BK874"/>
    <mergeCell ref="AZ869:AZ874"/>
    <mergeCell ref="BA869:BA874"/>
    <mergeCell ref="BB869:BB874"/>
    <mergeCell ref="BC869:BC874"/>
    <mergeCell ref="BD869:BD874"/>
    <mergeCell ref="BE869:BE874"/>
    <mergeCell ref="AT869:AT874"/>
    <mergeCell ref="AU869:AU874"/>
    <mergeCell ref="AV869:AV874"/>
    <mergeCell ref="AW869:AW874"/>
    <mergeCell ref="AX869:AX874"/>
    <mergeCell ref="AY869:AY874"/>
    <mergeCell ref="Y869:Y874"/>
    <mergeCell ref="AO869:AO874"/>
    <mergeCell ref="AP869:AP874"/>
    <mergeCell ref="AQ869:AQ874"/>
    <mergeCell ref="AR869:AR874"/>
    <mergeCell ref="AS869:AS874"/>
    <mergeCell ref="S869:S874"/>
    <mergeCell ref="T869:T874"/>
    <mergeCell ref="U869:U874"/>
    <mergeCell ref="V869:V874"/>
    <mergeCell ref="W869:W874"/>
    <mergeCell ref="X869:X874"/>
    <mergeCell ref="M869:M874"/>
    <mergeCell ref="N869:N874"/>
    <mergeCell ref="O869:O874"/>
    <mergeCell ref="P869:P874"/>
    <mergeCell ref="Q869:Q874"/>
    <mergeCell ref="R869:R874"/>
    <mergeCell ref="BL863:BL868"/>
    <mergeCell ref="D869:D874"/>
    <mergeCell ref="E869:E874"/>
    <mergeCell ref="F869:F874"/>
    <mergeCell ref="G869:G874"/>
    <mergeCell ref="H869:H874"/>
    <mergeCell ref="I869:I874"/>
    <mergeCell ref="J869:J874"/>
    <mergeCell ref="K869:K874"/>
    <mergeCell ref="L869:L874"/>
    <mergeCell ref="BF863:BF868"/>
    <mergeCell ref="BG863:BG868"/>
    <mergeCell ref="BH863:BH868"/>
    <mergeCell ref="BI863:BI868"/>
    <mergeCell ref="BJ863:BJ868"/>
    <mergeCell ref="BK863:BK868"/>
    <mergeCell ref="AZ863:AZ868"/>
    <mergeCell ref="BA863:BA868"/>
    <mergeCell ref="BB863:BB868"/>
    <mergeCell ref="BC863:BC868"/>
    <mergeCell ref="BD863:BD868"/>
    <mergeCell ref="BE863:BE868"/>
    <mergeCell ref="AT863:AT868"/>
    <mergeCell ref="AU863:AU868"/>
    <mergeCell ref="AV863:AV868"/>
    <mergeCell ref="AW863:AW868"/>
    <mergeCell ref="AX863:AX868"/>
    <mergeCell ref="AY863:AY868"/>
    <mergeCell ref="Y863:Y868"/>
    <mergeCell ref="AO863:AO868"/>
    <mergeCell ref="AP863:AP868"/>
    <mergeCell ref="AQ863:AQ868"/>
    <mergeCell ref="AR863:AR868"/>
    <mergeCell ref="AS863:AS868"/>
    <mergeCell ref="S863:S868"/>
    <mergeCell ref="T863:T868"/>
    <mergeCell ref="U863:U868"/>
    <mergeCell ref="V863:V868"/>
    <mergeCell ref="W863:W868"/>
    <mergeCell ref="X863:X868"/>
    <mergeCell ref="M863:M868"/>
    <mergeCell ref="N863:N868"/>
    <mergeCell ref="O863:O868"/>
    <mergeCell ref="P863:P868"/>
    <mergeCell ref="Q863:Q868"/>
    <mergeCell ref="R863:R868"/>
    <mergeCell ref="G863:G868"/>
    <mergeCell ref="H863:H868"/>
    <mergeCell ref="I863:I868"/>
    <mergeCell ref="J863:J868"/>
    <mergeCell ref="K863:K868"/>
    <mergeCell ref="L863:L868"/>
    <mergeCell ref="BI857:BI862"/>
    <mergeCell ref="BJ857:BJ862"/>
    <mergeCell ref="BK857:BK862"/>
    <mergeCell ref="BL857:BL862"/>
    <mergeCell ref="A863:A898"/>
    <mergeCell ref="B863:B898"/>
    <mergeCell ref="C863:C898"/>
    <mergeCell ref="D863:D868"/>
    <mergeCell ref="E863:E868"/>
    <mergeCell ref="F863:F868"/>
    <mergeCell ref="BC857:BC862"/>
    <mergeCell ref="BD857:BD862"/>
    <mergeCell ref="BE857:BE862"/>
    <mergeCell ref="BF857:BF862"/>
    <mergeCell ref="BG857:BG862"/>
    <mergeCell ref="BH857:BH862"/>
    <mergeCell ref="AW857:AW862"/>
    <mergeCell ref="AX857:AX862"/>
    <mergeCell ref="AY857:AY862"/>
    <mergeCell ref="AZ857:AZ862"/>
    <mergeCell ref="BA857:BA862"/>
    <mergeCell ref="BB857:BB862"/>
    <mergeCell ref="AQ857:AQ862"/>
    <mergeCell ref="AR857:AR862"/>
    <mergeCell ref="AS857:AS862"/>
    <mergeCell ref="AT857:AT862"/>
    <mergeCell ref="AU857:AU862"/>
    <mergeCell ref="AV857:AV862"/>
    <mergeCell ref="V857:V862"/>
    <mergeCell ref="W857:W862"/>
    <mergeCell ref="X857:X862"/>
    <mergeCell ref="Y857:Y862"/>
    <mergeCell ref="AO857:AO862"/>
    <mergeCell ref="AP857:AP862"/>
    <mergeCell ref="P857:P862"/>
    <mergeCell ref="Q857:Q862"/>
    <mergeCell ref="R857:R862"/>
    <mergeCell ref="S857:S862"/>
    <mergeCell ref="T857:T862"/>
    <mergeCell ref="U857:U862"/>
    <mergeCell ref="J857:J862"/>
    <mergeCell ref="K857:K862"/>
    <mergeCell ref="L857:L862"/>
    <mergeCell ref="M857:M862"/>
    <mergeCell ref="N857:N862"/>
    <mergeCell ref="O857:O862"/>
    <mergeCell ref="BI851:BI856"/>
    <mergeCell ref="BJ851:BJ856"/>
    <mergeCell ref="BK851:BK856"/>
    <mergeCell ref="BL851:BL856"/>
    <mergeCell ref="D857:D862"/>
    <mergeCell ref="E857:E862"/>
    <mergeCell ref="F857:F862"/>
    <mergeCell ref="G857:G862"/>
    <mergeCell ref="H857:H862"/>
    <mergeCell ref="I857:I862"/>
    <mergeCell ref="BC851:BC856"/>
    <mergeCell ref="BD851:BD856"/>
    <mergeCell ref="BE851:BE856"/>
    <mergeCell ref="BF851:BF856"/>
    <mergeCell ref="BG851:BG856"/>
    <mergeCell ref="BH851:BH856"/>
    <mergeCell ref="AW851:AW856"/>
    <mergeCell ref="AX851:AX856"/>
    <mergeCell ref="AY851:AY856"/>
    <mergeCell ref="AZ851:AZ856"/>
    <mergeCell ref="BA851:BA856"/>
    <mergeCell ref="BB851:BB856"/>
    <mergeCell ref="AQ851:AQ856"/>
    <mergeCell ref="AR851:AR856"/>
    <mergeCell ref="AS851:AS856"/>
    <mergeCell ref="AT851:AT856"/>
    <mergeCell ref="W851:W856"/>
    <mergeCell ref="X851:X856"/>
    <mergeCell ref="Y851:Y856"/>
    <mergeCell ref="AO851:AO856"/>
    <mergeCell ref="AP851:AP856"/>
    <mergeCell ref="P851:P856"/>
    <mergeCell ref="Q851:Q856"/>
    <mergeCell ref="R851:R856"/>
    <mergeCell ref="S851:S856"/>
    <mergeCell ref="T851:T856"/>
    <mergeCell ref="U851:U856"/>
    <mergeCell ref="J851:J856"/>
    <mergeCell ref="K851:K856"/>
    <mergeCell ref="L851:L856"/>
    <mergeCell ref="M851:M856"/>
    <mergeCell ref="N851:N856"/>
    <mergeCell ref="O851:O856"/>
    <mergeCell ref="BL845:BL850"/>
    <mergeCell ref="D851:D856"/>
    <mergeCell ref="E851:E856"/>
    <mergeCell ref="F851:F856"/>
    <mergeCell ref="G851:G856"/>
    <mergeCell ref="H851:H856"/>
    <mergeCell ref="I851:I856"/>
    <mergeCell ref="BC845:BC850"/>
    <mergeCell ref="BD845:BD850"/>
    <mergeCell ref="BE845:BE850"/>
    <mergeCell ref="BF845:BF850"/>
    <mergeCell ref="BG845:BG850"/>
    <mergeCell ref="BH845:BH850"/>
    <mergeCell ref="AW845:AW850"/>
    <mergeCell ref="AX845:AX850"/>
    <mergeCell ref="AY845:AY850"/>
    <mergeCell ref="AZ845:AZ850"/>
    <mergeCell ref="BA845:BA850"/>
    <mergeCell ref="BB845:BB850"/>
    <mergeCell ref="AQ845:AQ850"/>
    <mergeCell ref="AR845:AR850"/>
    <mergeCell ref="AS845:AS850"/>
    <mergeCell ref="AT845:AT850"/>
    <mergeCell ref="AU845:AU850"/>
    <mergeCell ref="AV845:AV850"/>
    <mergeCell ref="V845:V850"/>
    <mergeCell ref="W845:W850"/>
    <mergeCell ref="X845:X850"/>
    <mergeCell ref="Y845:Y850"/>
    <mergeCell ref="AU851:AU856"/>
    <mergeCell ref="AV851:AV856"/>
    <mergeCell ref="V851:V856"/>
    <mergeCell ref="AP845:AP850"/>
    <mergeCell ref="P845:P850"/>
    <mergeCell ref="Q845:Q850"/>
    <mergeCell ref="R845:R850"/>
    <mergeCell ref="S845:S850"/>
    <mergeCell ref="T845:T850"/>
    <mergeCell ref="U845:U850"/>
    <mergeCell ref="J845:J850"/>
    <mergeCell ref="K845:K850"/>
    <mergeCell ref="L845:L850"/>
    <mergeCell ref="M845:M850"/>
    <mergeCell ref="N845:N850"/>
    <mergeCell ref="O845:O850"/>
    <mergeCell ref="BI839:BI844"/>
    <mergeCell ref="BJ839:BJ844"/>
    <mergeCell ref="BK839:BK844"/>
    <mergeCell ref="Q839:Q844"/>
    <mergeCell ref="R839:R844"/>
    <mergeCell ref="S839:S844"/>
    <mergeCell ref="T839:T844"/>
    <mergeCell ref="U839:U844"/>
    <mergeCell ref="J839:J844"/>
    <mergeCell ref="K839:K844"/>
    <mergeCell ref="L839:L844"/>
    <mergeCell ref="M839:M844"/>
    <mergeCell ref="N839:N844"/>
    <mergeCell ref="O839:O844"/>
    <mergeCell ref="BI845:BI850"/>
    <mergeCell ref="BJ845:BJ850"/>
    <mergeCell ref="BK845:BK850"/>
    <mergeCell ref="D845:D850"/>
    <mergeCell ref="E845:E850"/>
    <mergeCell ref="F845:F850"/>
    <mergeCell ref="G845:G850"/>
    <mergeCell ref="H845:H850"/>
    <mergeCell ref="I845:I850"/>
    <mergeCell ref="BC839:BC844"/>
    <mergeCell ref="BD839:BD844"/>
    <mergeCell ref="BE839:BE844"/>
    <mergeCell ref="BF839:BF844"/>
    <mergeCell ref="BG839:BG844"/>
    <mergeCell ref="BH839:BH844"/>
    <mergeCell ref="AW839:AW844"/>
    <mergeCell ref="AX839:AX844"/>
    <mergeCell ref="AY839:AY844"/>
    <mergeCell ref="AZ839:AZ844"/>
    <mergeCell ref="BA839:BA844"/>
    <mergeCell ref="BB839:BB844"/>
    <mergeCell ref="AQ839:AQ844"/>
    <mergeCell ref="AR839:AR844"/>
    <mergeCell ref="AS839:AS844"/>
    <mergeCell ref="AT839:AT844"/>
    <mergeCell ref="AU839:AU844"/>
    <mergeCell ref="AV839:AV844"/>
    <mergeCell ref="V839:V844"/>
    <mergeCell ref="W839:W844"/>
    <mergeCell ref="X839:X844"/>
    <mergeCell ref="Y839:Y844"/>
    <mergeCell ref="AO839:AO844"/>
    <mergeCell ref="AP839:AP844"/>
    <mergeCell ref="P839:P844"/>
    <mergeCell ref="AO845:AO850"/>
    <mergeCell ref="BL833:BL838"/>
    <mergeCell ref="D839:D844"/>
    <mergeCell ref="E839:E844"/>
    <mergeCell ref="F839:F844"/>
    <mergeCell ref="G839:G844"/>
    <mergeCell ref="H839:H844"/>
    <mergeCell ref="I839:I844"/>
    <mergeCell ref="BC833:BC838"/>
    <mergeCell ref="BD833:BD838"/>
    <mergeCell ref="BE833:BE838"/>
    <mergeCell ref="BF833:BF838"/>
    <mergeCell ref="BG833:BG838"/>
    <mergeCell ref="BH833:BH838"/>
    <mergeCell ref="AW833:AW838"/>
    <mergeCell ref="AX833:AX838"/>
    <mergeCell ref="AY833:AY838"/>
    <mergeCell ref="AZ833:AZ838"/>
    <mergeCell ref="BA833:BA838"/>
    <mergeCell ref="BB833:BB838"/>
    <mergeCell ref="AQ833:AQ838"/>
    <mergeCell ref="AR833:AR838"/>
    <mergeCell ref="AS833:AS838"/>
    <mergeCell ref="AT833:AT838"/>
    <mergeCell ref="AU833:AU838"/>
    <mergeCell ref="AV833:AV838"/>
    <mergeCell ref="V833:V838"/>
    <mergeCell ref="W833:W838"/>
    <mergeCell ref="X833:X838"/>
    <mergeCell ref="Y833:Y838"/>
    <mergeCell ref="BL839:BL844"/>
    <mergeCell ref="AP833:AP838"/>
    <mergeCell ref="P833:P838"/>
    <mergeCell ref="Q833:Q838"/>
    <mergeCell ref="R833:R838"/>
    <mergeCell ref="S833:S838"/>
    <mergeCell ref="T833:T838"/>
    <mergeCell ref="U833:U838"/>
    <mergeCell ref="J833:J838"/>
    <mergeCell ref="K833:K838"/>
    <mergeCell ref="L833:L838"/>
    <mergeCell ref="M833:M838"/>
    <mergeCell ref="N833:N838"/>
    <mergeCell ref="O833:O838"/>
    <mergeCell ref="BI827:BI832"/>
    <mergeCell ref="BJ827:BJ832"/>
    <mergeCell ref="BK827:BK832"/>
    <mergeCell ref="Q827:Q832"/>
    <mergeCell ref="R827:R832"/>
    <mergeCell ref="S827:S832"/>
    <mergeCell ref="T827:T832"/>
    <mergeCell ref="U827:U832"/>
    <mergeCell ref="J827:J832"/>
    <mergeCell ref="K827:K832"/>
    <mergeCell ref="L827:L832"/>
    <mergeCell ref="M827:M832"/>
    <mergeCell ref="N827:N832"/>
    <mergeCell ref="O827:O832"/>
    <mergeCell ref="BI833:BI838"/>
    <mergeCell ref="BJ833:BJ838"/>
    <mergeCell ref="BK833:BK838"/>
    <mergeCell ref="D833:D838"/>
    <mergeCell ref="E833:E838"/>
    <mergeCell ref="F833:F838"/>
    <mergeCell ref="G833:G838"/>
    <mergeCell ref="H833:H838"/>
    <mergeCell ref="I833:I838"/>
    <mergeCell ref="BC827:BC832"/>
    <mergeCell ref="BD827:BD832"/>
    <mergeCell ref="BE827:BE832"/>
    <mergeCell ref="BF827:BF832"/>
    <mergeCell ref="BG827:BG832"/>
    <mergeCell ref="BH827:BH832"/>
    <mergeCell ref="AW827:AW832"/>
    <mergeCell ref="AX827:AX832"/>
    <mergeCell ref="AY827:AY832"/>
    <mergeCell ref="AZ827:AZ832"/>
    <mergeCell ref="BA827:BA832"/>
    <mergeCell ref="BB827:BB832"/>
    <mergeCell ref="AQ827:AQ832"/>
    <mergeCell ref="AR827:AR832"/>
    <mergeCell ref="AS827:AS832"/>
    <mergeCell ref="AT827:AT832"/>
    <mergeCell ref="AU827:AU832"/>
    <mergeCell ref="AV827:AV832"/>
    <mergeCell ref="V827:V832"/>
    <mergeCell ref="W827:W832"/>
    <mergeCell ref="X827:X832"/>
    <mergeCell ref="Y827:Y832"/>
    <mergeCell ref="AO827:AO832"/>
    <mergeCell ref="AP827:AP832"/>
    <mergeCell ref="P827:P832"/>
    <mergeCell ref="AO833:AO838"/>
    <mergeCell ref="BL821:BL826"/>
    <mergeCell ref="D827:D832"/>
    <mergeCell ref="E827:E832"/>
    <mergeCell ref="F827:F832"/>
    <mergeCell ref="G827:G832"/>
    <mergeCell ref="H827:H832"/>
    <mergeCell ref="I827:I832"/>
    <mergeCell ref="BC821:BC826"/>
    <mergeCell ref="BD821:BD826"/>
    <mergeCell ref="BE821:BE826"/>
    <mergeCell ref="BF821:BF826"/>
    <mergeCell ref="BG821:BG826"/>
    <mergeCell ref="BH821:BH826"/>
    <mergeCell ref="AW821:AW826"/>
    <mergeCell ref="AX821:AX824"/>
    <mergeCell ref="AY821:AY824"/>
    <mergeCell ref="AZ821:AZ826"/>
    <mergeCell ref="BA821:BA826"/>
    <mergeCell ref="BB821:BB826"/>
    <mergeCell ref="AQ821:AQ826"/>
    <mergeCell ref="AR821:AR826"/>
    <mergeCell ref="AS821:AS826"/>
    <mergeCell ref="AT821:AT826"/>
    <mergeCell ref="AU821:AU826"/>
    <mergeCell ref="AV821:AV826"/>
    <mergeCell ref="V821:V826"/>
    <mergeCell ref="W821:W826"/>
    <mergeCell ref="X821:X826"/>
    <mergeCell ref="Y821:Y826"/>
    <mergeCell ref="BL827:BL832"/>
    <mergeCell ref="AP821:AP826"/>
    <mergeCell ref="P821:P826"/>
    <mergeCell ref="Q821:Q826"/>
    <mergeCell ref="R821:R826"/>
    <mergeCell ref="S821:S826"/>
    <mergeCell ref="T821:T826"/>
    <mergeCell ref="U821:U826"/>
    <mergeCell ref="J821:J826"/>
    <mergeCell ref="K821:K826"/>
    <mergeCell ref="L821:L826"/>
    <mergeCell ref="M821:M826"/>
    <mergeCell ref="N821:N826"/>
    <mergeCell ref="O821:O826"/>
    <mergeCell ref="BI815:BI820"/>
    <mergeCell ref="BJ815:BJ820"/>
    <mergeCell ref="BK815:BK820"/>
    <mergeCell ref="Q815:Q820"/>
    <mergeCell ref="R815:R820"/>
    <mergeCell ref="S815:S820"/>
    <mergeCell ref="T815:T820"/>
    <mergeCell ref="U815:U820"/>
    <mergeCell ref="J815:J820"/>
    <mergeCell ref="K815:K820"/>
    <mergeCell ref="L815:L820"/>
    <mergeCell ref="M815:M820"/>
    <mergeCell ref="N815:N820"/>
    <mergeCell ref="O815:O820"/>
    <mergeCell ref="BI821:BI826"/>
    <mergeCell ref="BJ821:BJ826"/>
    <mergeCell ref="BK821:BK826"/>
    <mergeCell ref="D821:D826"/>
    <mergeCell ref="E821:E826"/>
    <mergeCell ref="F821:F826"/>
    <mergeCell ref="G821:G826"/>
    <mergeCell ref="H821:H826"/>
    <mergeCell ref="I821:I826"/>
    <mergeCell ref="BC815:BC820"/>
    <mergeCell ref="BD815:BD820"/>
    <mergeCell ref="BE815:BE820"/>
    <mergeCell ref="BF815:BF820"/>
    <mergeCell ref="BG815:BG820"/>
    <mergeCell ref="BH815:BH820"/>
    <mergeCell ref="AW815:AW820"/>
    <mergeCell ref="AX815:AX820"/>
    <mergeCell ref="AY815:AY820"/>
    <mergeCell ref="AZ815:AZ820"/>
    <mergeCell ref="BA815:BA820"/>
    <mergeCell ref="BB815:BB820"/>
    <mergeCell ref="AQ815:AQ820"/>
    <mergeCell ref="AR815:AR820"/>
    <mergeCell ref="AS815:AS820"/>
    <mergeCell ref="AT815:AT820"/>
    <mergeCell ref="AU815:AU820"/>
    <mergeCell ref="AV815:AV820"/>
    <mergeCell ref="V815:V820"/>
    <mergeCell ref="W815:W820"/>
    <mergeCell ref="X815:X820"/>
    <mergeCell ref="Y815:Y820"/>
    <mergeCell ref="AO815:AO820"/>
    <mergeCell ref="AP815:AP820"/>
    <mergeCell ref="P815:P820"/>
    <mergeCell ref="AO821:AO826"/>
    <mergeCell ref="BL809:BL814"/>
    <mergeCell ref="D815:D820"/>
    <mergeCell ref="E815:E820"/>
    <mergeCell ref="F815:F820"/>
    <mergeCell ref="G815:G820"/>
    <mergeCell ref="H815:H820"/>
    <mergeCell ref="I815:I820"/>
    <mergeCell ref="BC809:BC814"/>
    <mergeCell ref="BD809:BD814"/>
    <mergeCell ref="BE809:BE814"/>
    <mergeCell ref="BF809:BF814"/>
    <mergeCell ref="BG809:BG814"/>
    <mergeCell ref="BH809:BH814"/>
    <mergeCell ref="AW809:AW814"/>
    <mergeCell ref="AX809:AX814"/>
    <mergeCell ref="AY809:AY814"/>
    <mergeCell ref="AZ809:AZ814"/>
    <mergeCell ref="BA809:BA814"/>
    <mergeCell ref="BB809:BB814"/>
    <mergeCell ref="AQ809:AQ814"/>
    <mergeCell ref="AR809:AR814"/>
    <mergeCell ref="AS809:AS814"/>
    <mergeCell ref="AT809:AT814"/>
    <mergeCell ref="AU809:AU814"/>
    <mergeCell ref="AV809:AV814"/>
    <mergeCell ref="V809:V814"/>
    <mergeCell ref="W809:W814"/>
    <mergeCell ref="X809:X814"/>
    <mergeCell ref="Y809:Y814"/>
    <mergeCell ref="BL815:BL820"/>
    <mergeCell ref="AP809:AP814"/>
    <mergeCell ref="P809:P814"/>
    <mergeCell ref="Q809:Q814"/>
    <mergeCell ref="R809:R814"/>
    <mergeCell ref="S809:S814"/>
    <mergeCell ref="T809:T814"/>
    <mergeCell ref="U809:U814"/>
    <mergeCell ref="J809:J814"/>
    <mergeCell ref="K809:K814"/>
    <mergeCell ref="L809:L814"/>
    <mergeCell ref="M809:M814"/>
    <mergeCell ref="N809:N814"/>
    <mergeCell ref="O809:O814"/>
    <mergeCell ref="BI803:BI808"/>
    <mergeCell ref="BJ803:BJ808"/>
    <mergeCell ref="BK803:BK808"/>
    <mergeCell ref="Q803:Q808"/>
    <mergeCell ref="R803:R808"/>
    <mergeCell ref="S803:S808"/>
    <mergeCell ref="T803:T808"/>
    <mergeCell ref="U803:U808"/>
    <mergeCell ref="J803:J808"/>
    <mergeCell ref="K803:K808"/>
    <mergeCell ref="L803:L808"/>
    <mergeCell ref="M803:M808"/>
    <mergeCell ref="N803:N808"/>
    <mergeCell ref="O803:O808"/>
    <mergeCell ref="BI809:BI814"/>
    <mergeCell ref="BJ809:BJ814"/>
    <mergeCell ref="BK809:BK814"/>
    <mergeCell ref="D809:D814"/>
    <mergeCell ref="E809:E814"/>
    <mergeCell ref="F809:F814"/>
    <mergeCell ref="G809:G814"/>
    <mergeCell ref="H809:H814"/>
    <mergeCell ref="I809:I814"/>
    <mergeCell ref="BC803:BC808"/>
    <mergeCell ref="BD803:BD808"/>
    <mergeCell ref="BE803:BE808"/>
    <mergeCell ref="BF803:BF808"/>
    <mergeCell ref="BG803:BG808"/>
    <mergeCell ref="BH803:BH808"/>
    <mergeCell ref="AW803:AW808"/>
    <mergeCell ref="AX803:AX808"/>
    <mergeCell ref="AY803:AY808"/>
    <mergeCell ref="AZ803:AZ808"/>
    <mergeCell ref="BA803:BA808"/>
    <mergeCell ref="BB803:BB808"/>
    <mergeCell ref="AQ803:AQ808"/>
    <mergeCell ref="AR803:AR808"/>
    <mergeCell ref="AS803:AS808"/>
    <mergeCell ref="AT803:AT808"/>
    <mergeCell ref="AU803:AU808"/>
    <mergeCell ref="AV803:AV808"/>
    <mergeCell ref="V803:V808"/>
    <mergeCell ref="W803:W808"/>
    <mergeCell ref="X803:X808"/>
    <mergeCell ref="Y803:Y808"/>
    <mergeCell ref="AO803:AO808"/>
    <mergeCell ref="AP803:AP808"/>
    <mergeCell ref="P803:P808"/>
    <mergeCell ref="AO809:AO814"/>
    <mergeCell ref="BL797:BL802"/>
    <mergeCell ref="D803:D808"/>
    <mergeCell ref="E803:E808"/>
    <mergeCell ref="F803:F808"/>
    <mergeCell ref="G803:G808"/>
    <mergeCell ref="H803:H808"/>
    <mergeCell ref="I803:I808"/>
    <mergeCell ref="BC797:BC802"/>
    <mergeCell ref="BD797:BD802"/>
    <mergeCell ref="BE797:BE802"/>
    <mergeCell ref="BF797:BF802"/>
    <mergeCell ref="BG797:BG802"/>
    <mergeCell ref="BH797:BH802"/>
    <mergeCell ref="AW797:AW802"/>
    <mergeCell ref="AX797:AX802"/>
    <mergeCell ref="AY797:AY802"/>
    <mergeCell ref="AZ797:AZ802"/>
    <mergeCell ref="BA797:BA802"/>
    <mergeCell ref="BB797:BB802"/>
    <mergeCell ref="AQ797:AQ802"/>
    <mergeCell ref="AR797:AR802"/>
    <mergeCell ref="AS797:AS802"/>
    <mergeCell ref="AT797:AT802"/>
    <mergeCell ref="AU797:AU802"/>
    <mergeCell ref="AV797:AV802"/>
    <mergeCell ref="V797:V802"/>
    <mergeCell ref="W797:W802"/>
    <mergeCell ref="X797:X802"/>
    <mergeCell ref="Y797:Y802"/>
    <mergeCell ref="BL803:BL808"/>
    <mergeCell ref="AP797:AP802"/>
    <mergeCell ref="P797:P802"/>
    <mergeCell ref="Q797:Q802"/>
    <mergeCell ref="R797:R802"/>
    <mergeCell ref="S797:S802"/>
    <mergeCell ref="T797:T802"/>
    <mergeCell ref="U797:U802"/>
    <mergeCell ref="J797:J802"/>
    <mergeCell ref="K797:K802"/>
    <mergeCell ref="L797:L802"/>
    <mergeCell ref="M797:M802"/>
    <mergeCell ref="N797:N802"/>
    <mergeCell ref="O797:O802"/>
    <mergeCell ref="BI791:BI796"/>
    <mergeCell ref="BJ791:BJ796"/>
    <mergeCell ref="BK791:BK796"/>
    <mergeCell ref="Q791:Q796"/>
    <mergeCell ref="R791:R796"/>
    <mergeCell ref="S791:S796"/>
    <mergeCell ref="T791:T796"/>
    <mergeCell ref="U791:U796"/>
    <mergeCell ref="J791:J796"/>
    <mergeCell ref="K791:K796"/>
    <mergeCell ref="L791:L796"/>
    <mergeCell ref="M791:M796"/>
    <mergeCell ref="N791:N796"/>
    <mergeCell ref="O791:O796"/>
    <mergeCell ref="BI797:BI802"/>
    <mergeCell ref="BJ797:BJ802"/>
    <mergeCell ref="BK797:BK802"/>
    <mergeCell ref="D797:D802"/>
    <mergeCell ref="E797:E802"/>
    <mergeCell ref="F797:F802"/>
    <mergeCell ref="G797:G802"/>
    <mergeCell ref="H797:H802"/>
    <mergeCell ref="I797:I802"/>
    <mergeCell ref="BC791:BC796"/>
    <mergeCell ref="BD791:BD796"/>
    <mergeCell ref="BE791:BE796"/>
    <mergeCell ref="BF791:BF796"/>
    <mergeCell ref="BG791:BG796"/>
    <mergeCell ref="BH791:BH796"/>
    <mergeCell ref="AW791:AW796"/>
    <mergeCell ref="AX791:AX796"/>
    <mergeCell ref="AY791:AY796"/>
    <mergeCell ref="AZ791:AZ796"/>
    <mergeCell ref="BA791:BA796"/>
    <mergeCell ref="BB791:BB796"/>
    <mergeCell ref="AQ791:AQ796"/>
    <mergeCell ref="AR791:AR796"/>
    <mergeCell ref="AS791:AS796"/>
    <mergeCell ref="AT791:AT796"/>
    <mergeCell ref="AU791:AU796"/>
    <mergeCell ref="AV791:AV796"/>
    <mergeCell ref="V791:V796"/>
    <mergeCell ref="W791:W796"/>
    <mergeCell ref="X791:X796"/>
    <mergeCell ref="Y791:Y796"/>
    <mergeCell ref="AO791:AO796"/>
    <mergeCell ref="AP791:AP796"/>
    <mergeCell ref="P791:P796"/>
    <mergeCell ref="AO797:AO802"/>
    <mergeCell ref="BL785:BL790"/>
    <mergeCell ref="D791:D796"/>
    <mergeCell ref="E791:E796"/>
    <mergeCell ref="F791:F796"/>
    <mergeCell ref="G791:G796"/>
    <mergeCell ref="H791:H796"/>
    <mergeCell ref="I791:I796"/>
    <mergeCell ref="BC785:BC790"/>
    <mergeCell ref="BD785:BD790"/>
    <mergeCell ref="BE785:BE790"/>
    <mergeCell ref="BF785:BF790"/>
    <mergeCell ref="BG785:BG790"/>
    <mergeCell ref="BH785:BH790"/>
    <mergeCell ref="AW785:AW790"/>
    <mergeCell ref="AX785:AX790"/>
    <mergeCell ref="AY785:AY790"/>
    <mergeCell ref="AZ785:AZ790"/>
    <mergeCell ref="BA785:BA790"/>
    <mergeCell ref="BB785:BB790"/>
    <mergeCell ref="AQ785:AQ790"/>
    <mergeCell ref="AR785:AR790"/>
    <mergeCell ref="AS785:AS790"/>
    <mergeCell ref="AT785:AT790"/>
    <mergeCell ref="AU785:AU790"/>
    <mergeCell ref="AV785:AV790"/>
    <mergeCell ref="V785:V790"/>
    <mergeCell ref="W785:W790"/>
    <mergeCell ref="X785:X790"/>
    <mergeCell ref="Y785:Y790"/>
    <mergeCell ref="BL791:BL796"/>
    <mergeCell ref="AP785:AP790"/>
    <mergeCell ref="P785:P790"/>
    <mergeCell ref="Q785:Q790"/>
    <mergeCell ref="R785:R790"/>
    <mergeCell ref="S785:S790"/>
    <mergeCell ref="T785:T790"/>
    <mergeCell ref="U785:U790"/>
    <mergeCell ref="J785:J790"/>
    <mergeCell ref="K785:K790"/>
    <mergeCell ref="L785:L790"/>
    <mergeCell ref="M785:M790"/>
    <mergeCell ref="N785:N790"/>
    <mergeCell ref="O785:O790"/>
    <mergeCell ref="BI779:BI784"/>
    <mergeCell ref="BJ779:BJ784"/>
    <mergeCell ref="BK779:BK784"/>
    <mergeCell ref="Q779:Q784"/>
    <mergeCell ref="R779:R784"/>
    <mergeCell ref="S779:S784"/>
    <mergeCell ref="T779:T784"/>
    <mergeCell ref="U779:U784"/>
    <mergeCell ref="J779:J784"/>
    <mergeCell ref="K779:K784"/>
    <mergeCell ref="L779:L784"/>
    <mergeCell ref="M779:M784"/>
    <mergeCell ref="N779:N784"/>
    <mergeCell ref="O779:O784"/>
    <mergeCell ref="BI785:BI790"/>
    <mergeCell ref="BJ785:BJ790"/>
    <mergeCell ref="BK785:BK790"/>
    <mergeCell ref="D785:D790"/>
    <mergeCell ref="E785:E790"/>
    <mergeCell ref="F785:F790"/>
    <mergeCell ref="G785:G790"/>
    <mergeCell ref="H785:H790"/>
    <mergeCell ref="I785:I790"/>
    <mergeCell ref="BC779:BC784"/>
    <mergeCell ref="BD779:BD784"/>
    <mergeCell ref="BE779:BE784"/>
    <mergeCell ref="BF779:BF784"/>
    <mergeCell ref="BG779:BG784"/>
    <mergeCell ref="BH779:BH784"/>
    <mergeCell ref="AW779:AW784"/>
    <mergeCell ref="AX779:AX784"/>
    <mergeCell ref="AY779:AY784"/>
    <mergeCell ref="AZ779:AZ784"/>
    <mergeCell ref="BA779:BA784"/>
    <mergeCell ref="BB779:BB784"/>
    <mergeCell ref="AQ779:AQ784"/>
    <mergeCell ref="AR779:AR784"/>
    <mergeCell ref="AS779:AS784"/>
    <mergeCell ref="AT779:AT784"/>
    <mergeCell ref="AU779:AU784"/>
    <mergeCell ref="AV779:AV784"/>
    <mergeCell ref="V779:V784"/>
    <mergeCell ref="W779:W784"/>
    <mergeCell ref="X779:X784"/>
    <mergeCell ref="Y779:Y784"/>
    <mergeCell ref="AO779:AO784"/>
    <mergeCell ref="AP779:AP784"/>
    <mergeCell ref="P779:P784"/>
    <mergeCell ref="AO785:AO790"/>
    <mergeCell ref="BL773:BL778"/>
    <mergeCell ref="D779:D784"/>
    <mergeCell ref="E779:E784"/>
    <mergeCell ref="F779:F784"/>
    <mergeCell ref="G779:G784"/>
    <mergeCell ref="H779:H784"/>
    <mergeCell ref="I779:I784"/>
    <mergeCell ref="BC773:BC778"/>
    <mergeCell ref="BD773:BD778"/>
    <mergeCell ref="BE773:BE778"/>
    <mergeCell ref="BF773:BF778"/>
    <mergeCell ref="BG773:BG778"/>
    <mergeCell ref="BH773:BH778"/>
    <mergeCell ref="AW773:AW778"/>
    <mergeCell ref="AX773:AX778"/>
    <mergeCell ref="AY773:AY778"/>
    <mergeCell ref="AZ773:AZ778"/>
    <mergeCell ref="BA773:BA778"/>
    <mergeCell ref="BB773:BB778"/>
    <mergeCell ref="AQ773:AQ778"/>
    <mergeCell ref="AR773:AR778"/>
    <mergeCell ref="AS773:AS778"/>
    <mergeCell ref="AT773:AT778"/>
    <mergeCell ref="AU773:AU778"/>
    <mergeCell ref="AV773:AV778"/>
    <mergeCell ref="V773:V778"/>
    <mergeCell ref="W773:W778"/>
    <mergeCell ref="X773:X778"/>
    <mergeCell ref="Y773:Y778"/>
    <mergeCell ref="BL779:BL784"/>
    <mergeCell ref="AP773:AP778"/>
    <mergeCell ref="P773:P778"/>
    <mergeCell ref="Q773:Q778"/>
    <mergeCell ref="R773:R778"/>
    <mergeCell ref="S773:S778"/>
    <mergeCell ref="T773:T778"/>
    <mergeCell ref="U773:U778"/>
    <mergeCell ref="J773:J778"/>
    <mergeCell ref="K773:K778"/>
    <mergeCell ref="L773:L778"/>
    <mergeCell ref="M773:M778"/>
    <mergeCell ref="N773:N778"/>
    <mergeCell ref="O773:O778"/>
    <mergeCell ref="BI767:BI772"/>
    <mergeCell ref="BJ767:BJ772"/>
    <mergeCell ref="BK767:BK772"/>
    <mergeCell ref="Q767:Q772"/>
    <mergeCell ref="R767:R772"/>
    <mergeCell ref="S767:S772"/>
    <mergeCell ref="T767:T772"/>
    <mergeCell ref="U767:U772"/>
    <mergeCell ref="J767:J772"/>
    <mergeCell ref="K767:K772"/>
    <mergeCell ref="L767:L772"/>
    <mergeCell ref="M767:M772"/>
    <mergeCell ref="N767:N772"/>
    <mergeCell ref="O767:O772"/>
    <mergeCell ref="BI773:BI778"/>
    <mergeCell ref="BJ773:BJ778"/>
    <mergeCell ref="BK773:BK778"/>
    <mergeCell ref="D773:D778"/>
    <mergeCell ref="E773:E778"/>
    <mergeCell ref="F773:F778"/>
    <mergeCell ref="G773:G778"/>
    <mergeCell ref="H773:H778"/>
    <mergeCell ref="I773:I778"/>
    <mergeCell ref="BC767:BC772"/>
    <mergeCell ref="BD767:BD772"/>
    <mergeCell ref="BE767:BE772"/>
    <mergeCell ref="BF767:BF772"/>
    <mergeCell ref="BG767:BG772"/>
    <mergeCell ref="BH767:BH772"/>
    <mergeCell ref="AW767:AW772"/>
    <mergeCell ref="AX767:AX772"/>
    <mergeCell ref="AY767:AY772"/>
    <mergeCell ref="AZ767:AZ772"/>
    <mergeCell ref="BA767:BA772"/>
    <mergeCell ref="BB767:BB772"/>
    <mergeCell ref="AQ767:AQ772"/>
    <mergeCell ref="AR767:AR772"/>
    <mergeCell ref="AS767:AS772"/>
    <mergeCell ref="AT767:AT772"/>
    <mergeCell ref="AU767:AU772"/>
    <mergeCell ref="AV767:AV772"/>
    <mergeCell ref="V767:V772"/>
    <mergeCell ref="W767:W772"/>
    <mergeCell ref="X767:X772"/>
    <mergeCell ref="Y767:Y772"/>
    <mergeCell ref="AO767:AO772"/>
    <mergeCell ref="AP767:AP772"/>
    <mergeCell ref="P767:P772"/>
    <mergeCell ref="AO773:AO778"/>
    <mergeCell ref="BL761:BL766"/>
    <mergeCell ref="D767:D772"/>
    <mergeCell ref="E767:E772"/>
    <mergeCell ref="F767:F772"/>
    <mergeCell ref="G767:G772"/>
    <mergeCell ref="H767:H772"/>
    <mergeCell ref="I767:I772"/>
    <mergeCell ref="BC761:BC766"/>
    <mergeCell ref="BD761:BD766"/>
    <mergeCell ref="BE761:BE766"/>
    <mergeCell ref="BF761:BF766"/>
    <mergeCell ref="BG761:BG766"/>
    <mergeCell ref="BH761:BH766"/>
    <mergeCell ref="AW761:AW766"/>
    <mergeCell ref="AX761:AX766"/>
    <mergeCell ref="AY761:AY766"/>
    <mergeCell ref="AZ761:AZ766"/>
    <mergeCell ref="BA761:BA766"/>
    <mergeCell ref="BB761:BB766"/>
    <mergeCell ref="AQ761:AQ766"/>
    <mergeCell ref="AR761:AR766"/>
    <mergeCell ref="AS761:AS766"/>
    <mergeCell ref="AT761:AT766"/>
    <mergeCell ref="AU761:AU766"/>
    <mergeCell ref="AV761:AV766"/>
    <mergeCell ref="V761:V766"/>
    <mergeCell ref="W761:W766"/>
    <mergeCell ref="X761:X766"/>
    <mergeCell ref="Y761:Y766"/>
    <mergeCell ref="BL767:BL772"/>
    <mergeCell ref="AO761:AO766"/>
    <mergeCell ref="AP761:AP766"/>
    <mergeCell ref="P761:P766"/>
    <mergeCell ref="Q761:Q766"/>
    <mergeCell ref="R761:R766"/>
    <mergeCell ref="S761:S766"/>
    <mergeCell ref="T761:T766"/>
    <mergeCell ref="U761:U766"/>
    <mergeCell ref="J761:J766"/>
    <mergeCell ref="K761:K766"/>
    <mergeCell ref="L761:L766"/>
    <mergeCell ref="M761:M766"/>
    <mergeCell ref="N761:N766"/>
    <mergeCell ref="O761:O766"/>
    <mergeCell ref="BI755:BI760"/>
    <mergeCell ref="BJ755:BJ760"/>
    <mergeCell ref="BK755:BK760"/>
    <mergeCell ref="Q755:Q760"/>
    <mergeCell ref="R755:R760"/>
    <mergeCell ref="S755:S760"/>
    <mergeCell ref="T755:T760"/>
    <mergeCell ref="U755:U760"/>
    <mergeCell ref="J755:J760"/>
    <mergeCell ref="K755:K760"/>
    <mergeCell ref="L755:L760"/>
    <mergeCell ref="M755:M760"/>
    <mergeCell ref="N755:N760"/>
    <mergeCell ref="O755:O760"/>
    <mergeCell ref="BI761:BI766"/>
    <mergeCell ref="BJ761:BJ766"/>
    <mergeCell ref="BK761:BK766"/>
    <mergeCell ref="BL755:BL760"/>
    <mergeCell ref="D761:D766"/>
    <mergeCell ref="E761:E766"/>
    <mergeCell ref="F761:F766"/>
    <mergeCell ref="G761:G766"/>
    <mergeCell ref="H761:H766"/>
    <mergeCell ref="I761:I766"/>
    <mergeCell ref="BC755:BC760"/>
    <mergeCell ref="BD755:BD760"/>
    <mergeCell ref="BE755:BE760"/>
    <mergeCell ref="BF755:BF760"/>
    <mergeCell ref="BG755:BG760"/>
    <mergeCell ref="BH755:BH760"/>
    <mergeCell ref="AW755:AW760"/>
    <mergeCell ref="AX755:AX760"/>
    <mergeCell ref="AY755:AY760"/>
    <mergeCell ref="AZ755:AZ760"/>
    <mergeCell ref="BA755:BA760"/>
    <mergeCell ref="BB755:BB760"/>
    <mergeCell ref="AQ755:AQ760"/>
    <mergeCell ref="AR755:AR760"/>
    <mergeCell ref="AS755:AS760"/>
    <mergeCell ref="AT755:AT760"/>
    <mergeCell ref="AU755:AU760"/>
    <mergeCell ref="AV755:AV760"/>
    <mergeCell ref="V755:V760"/>
    <mergeCell ref="W755:W760"/>
    <mergeCell ref="X755:X760"/>
    <mergeCell ref="Y755:Y760"/>
    <mergeCell ref="AO755:AO760"/>
    <mergeCell ref="AP755:AP760"/>
    <mergeCell ref="P755:P760"/>
    <mergeCell ref="BL749:BL754"/>
    <mergeCell ref="A755:A862"/>
    <mergeCell ref="B755:B862"/>
    <mergeCell ref="C755:C862"/>
    <mergeCell ref="D755:D760"/>
    <mergeCell ref="E755:E760"/>
    <mergeCell ref="F755:F760"/>
    <mergeCell ref="G755:G760"/>
    <mergeCell ref="H755:H760"/>
    <mergeCell ref="I755:I760"/>
    <mergeCell ref="BF749:BF754"/>
    <mergeCell ref="BG749:BG754"/>
    <mergeCell ref="BH749:BH754"/>
    <mergeCell ref="BI749:BI754"/>
    <mergeCell ref="BJ749:BJ754"/>
    <mergeCell ref="BK749:BK754"/>
    <mergeCell ref="AZ749:AZ754"/>
    <mergeCell ref="BA749:BA754"/>
    <mergeCell ref="BB749:BB754"/>
    <mergeCell ref="BC749:BC754"/>
    <mergeCell ref="BD749:BD754"/>
    <mergeCell ref="BE749:BE754"/>
    <mergeCell ref="AT749:AT754"/>
    <mergeCell ref="AU749:AU754"/>
    <mergeCell ref="AV749:AV754"/>
    <mergeCell ref="AW749:AW754"/>
    <mergeCell ref="AX749:AX754"/>
    <mergeCell ref="AY749:AY754"/>
    <mergeCell ref="Y749:Y754"/>
    <mergeCell ref="AO749:AO754"/>
    <mergeCell ref="AP749:AP754"/>
    <mergeCell ref="AQ749:AQ754"/>
    <mergeCell ref="AR749:AR754"/>
    <mergeCell ref="AS749:AS754"/>
    <mergeCell ref="S749:S754"/>
    <mergeCell ref="T749:T754"/>
    <mergeCell ref="U749:U754"/>
    <mergeCell ref="V749:V754"/>
    <mergeCell ref="W749:W754"/>
    <mergeCell ref="X749:X754"/>
    <mergeCell ref="M749:M754"/>
    <mergeCell ref="N749:N754"/>
    <mergeCell ref="O749:O754"/>
    <mergeCell ref="P749:P754"/>
    <mergeCell ref="Q749:Q754"/>
    <mergeCell ref="R749:R754"/>
    <mergeCell ref="BL743:BL748"/>
    <mergeCell ref="D749:D754"/>
    <mergeCell ref="E749:E754"/>
    <mergeCell ref="F749:F754"/>
    <mergeCell ref="G749:G754"/>
    <mergeCell ref="H749:H754"/>
    <mergeCell ref="I749:I754"/>
    <mergeCell ref="J749:J754"/>
    <mergeCell ref="K749:K754"/>
    <mergeCell ref="L749:L754"/>
    <mergeCell ref="BF743:BF748"/>
    <mergeCell ref="BG743:BG748"/>
    <mergeCell ref="BH743:BH748"/>
    <mergeCell ref="BI743:BI748"/>
    <mergeCell ref="BJ743:BJ748"/>
    <mergeCell ref="BK743:BK748"/>
    <mergeCell ref="AZ743:AZ748"/>
    <mergeCell ref="BA743:BA748"/>
    <mergeCell ref="BB743:BB748"/>
    <mergeCell ref="BC743:BC748"/>
    <mergeCell ref="BD743:BD748"/>
    <mergeCell ref="BE743:BE748"/>
    <mergeCell ref="AT743:AT748"/>
    <mergeCell ref="AU743:AU748"/>
    <mergeCell ref="AV743:AV748"/>
    <mergeCell ref="AW743:AW748"/>
    <mergeCell ref="AX743:AX748"/>
    <mergeCell ref="AY743:AY748"/>
    <mergeCell ref="Y743:Y748"/>
    <mergeCell ref="AO743:AO748"/>
    <mergeCell ref="AP743:AP748"/>
    <mergeCell ref="AQ743:AQ748"/>
    <mergeCell ref="AR743:AR748"/>
    <mergeCell ref="AS743:AS748"/>
    <mergeCell ref="S743:S748"/>
    <mergeCell ref="T743:T748"/>
    <mergeCell ref="U743:U748"/>
    <mergeCell ref="V743:V748"/>
    <mergeCell ref="W743:W748"/>
    <mergeCell ref="X743:X748"/>
    <mergeCell ref="M743:M748"/>
    <mergeCell ref="N743:N748"/>
    <mergeCell ref="O743:O748"/>
    <mergeCell ref="P743:P748"/>
    <mergeCell ref="Q743:Q748"/>
    <mergeCell ref="R743:R748"/>
    <mergeCell ref="BL737:BL742"/>
    <mergeCell ref="D743:D748"/>
    <mergeCell ref="E743:E748"/>
    <mergeCell ref="F743:F748"/>
    <mergeCell ref="G743:G748"/>
    <mergeCell ref="H743:H748"/>
    <mergeCell ref="I743:I748"/>
    <mergeCell ref="J743:J748"/>
    <mergeCell ref="K743:K748"/>
    <mergeCell ref="L743:L748"/>
    <mergeCell ref="BF737:BF742"/>
    <mergeCell ref="BG737:BG742"/>
    <mergeCell ref="BH737:BH742"/>
    <mergeCell ref="BI737:BI742"/>
    <mergeCell ref="BJ737:BJ742"/>
    <mergeCell ref="BK737:BK742"/>
    <mergeCell ref="AZ737:AZ742"/>
    <mergeCell ref="BA737:BA742"/>
    <mergeCell ref="BB737:BB742"/>
    <mergeCell ref="BC737:BC742"/>
    <mergeCell ref="BD737:BD742"/>
    <mergeCell ref="BE737:BE742"/>
    <mergeCell ref="AT737:AT742"/>
    <mergeCell ref="AU737:AU742"/>
    <mergeCell ref="AV737:AV742"/>
    <mergeCell ref="AW737:AW742"/>
    <mergeCell ref="AX737:AX742"/>
    <mergeCell ref="AY737:AY742"/>
    <mergeCell ref="Y737:Y742"/>
    <mergeCell ref="AO737:AO742"/>
    <mergeCell ref="AP737:AP742"/>
    <mergeCell ref="AQ737:AQ742"/>
    <mergeCell ref="AR737:AR742"/>
    <mergeCell ref="AS737:AS742"/>
    <mergeCell ref="S737:S742"/>
    <mergeCell ref="T737:T742"/>
    <mergeCell ref="U737:U742"/>
    <mergeCell ref="V737:V742"/>
    <mergeCell ref="W737:W742"/>
    <mergeCell ref="X737:X742"/>
    <mergeCell ref="M737:M742"/>
    <mergeCell ref="N737:N742"/>
    <mergeCell ref="O737:O742"/>
    <mergeCell ref="P737:P742"/>
    <mergeCell ref="Q737:Q742"/>
    <mergeCell ref="R737:R742"/>
    <mergeCell ref="BL731:BL736"/>
    <mergeCell ref="D737:D742"/>
    <mergeCell ref="E737:E742"/>
    <mergeCell ref="F737:F742"/>
    <mergeCell ref="G737:G742"/>
    <mergeCell ref="H737:H742"/>
    <mergeCell ref="I737:I742"/>
    <mergeCell ref="J737:J742"/>
    <mergeCell ref="K737:K742"/>
    <mergeCell ref="L737:L742"/>
    <mergeCell ref="BF731:BF736"/>
    <mergeCell ref="BG731:BG736"/>
    <mergeCell ref="BH731:BH736"/>
    <mergeCell ref="BI731:BI736"/>
    <mergeCell ref="BJ731:BJ736"/>
    <mergeCell ref="BK731:BK736"/>
    <mergeCell ref="AZ731:AZ736"/>
    <mergeCell ref="BA731:BA736"/>
    <mergeCell ref="BB731:BB736"/>
    <mergeCell ref="BC731:BC736"/>
    <mergeCell ref="BD731:BD736"/>
    <mergeCell ref="BE731:BE736"/>
    <mergeCell ref="AT731:AT736"/>
    <mergeCell ref="AU731:AU736"/>
    <mergeCell ref="AV731:AV736"/>
    <mergeCell ref="AW731:AW736"/>
    <mergeCell ref="AX731:AX736"/>
    <mergeCell ref="AY731:AY736"/>
    <mergeCell ref="Y731:Y736"/>
    <mergeCell ref="AO731:AO736"/>
    <mergeCell ref="AP731:AP736"/>
    <mergeCell ref="AQ731:AQ736"/>
    <mergeCell ref="AR731:AR736"/>
    <mergeCell ref="AS731:AS736"/>
    <mergeCell ref="S731:S736"/>
    <mergeCell ref="T731:T736"/>
    <mergeCell ref="U731:U736"/>
    <mergeCell ref="V731:V736"/>
    <mergeCell ref="W731:W736"/>
    <mergeCell ref="X731:X736"/>
    <mergeCell ref="M731:M736"/>
    <mergeCell ref="N731:N736"/>
    <mergeCell ref="O731:O736"/>
    <mergeCell ref="P731:P736"/>
    <mergeCell ref="Q731:Q736"/>
    <mergeCell ref="R731:R736"/>
    <mergeCell ref="BL725:BL730"/>
    <mergeCell ref="D731:D736"/>
    <mergeCell ref="E731:E736"/>
    <mergeCell ref="F731:F736"/>
    <mergeCell ref="G731:G736"/>
    <mergeCell ref="H731:H736"/>
    <mergeCell ref="I731:I736"/>
    <mergeCell ref="J731:J736"/>
    <mergeCell ref="K731:K736"/>
    <mergeCell ref="L731:L736"/>
    <mergeCell ref="BF725:BF730"/>
    <mergeCell ref="BG725:BG730"/>
    <mergeCell ref="BH725:BH730"/>
    <mergeCell ref="BI725:BI730"/>
    <mergeCell ref="BJ725:BJ730"/>
    <mergeCell ref="BK725:BK730"/>
    <mergeCell ref="AZ725:AZ730"/>
    <mergeCell ref="BA725:BA730"/>
    <mergeCell ref="BB725:BB730"/>
    <mergeCell ref="BC725:BC730"/>
    <mergeCell ref="BD725:BD730"/>
    <mergeCell ref="BE725:BE730"/>
    <mergeCell ref="AT725:AT730"/>
    <mergeCell ref="AU725:AU730"/>
    <mergeCell ref="AV725:AV730"/>
    <mergeCell ref="AW725:AW730"/>
    <mergeCell ref="AX725:AX730"/>
    <mergeCell ref="AY725:AY730"/>
    <mergeCell ref="Y725:Y730"/>
    <mergeCell ref="AO725:AO730"/>
    <mergeCell ref="AP725:AP730"/>
    <mergeCell ref="AQ725:AQ730"/>
    <mergeCell ref="AR725:AR730"/>
    <mergeCell ref="AS725:AS730"/>
    <mergeCell ref="S725:S730"/>
    <mergeCell ref="T725:T730"/>
    <mergeCell ref="U725:U730"/>
    <mergeCell ref="V725:V730"/>
    <mergeCell ref="W725:W730"/>
    <mergeCell ref="X725:X730"/>
    <mergeCell ref="M725:M730"/>
    <mergeCell ref="N725:N730"/>
    <mergeCell ref="O725:O730"/>
    <mergeCell ref="P725:P730"/>
    <mergeCell ref="Q725:Q730"/>
    <mergeCell ref="R725:R730"/>
    <mergeCell ref="BL719:BL724"/>
    <mergeCell ref="D725:D730"/>
    <mergeCell ref="E725:E730"/>
    <mergeCell ref="F725:F730"/>
    <mergeCell ref="G725:G730"/>
    <mergeCell ref="H725:H730"/>
    <mergeCell ref="I725:I730"/>
    <mergeCell ref="J725:J730"/>
    <mergeCell ref="K725:K730"/>
    <mergeCell ref="L725:L730"/>
    <mergeCell ref="BF719:BF724"/>
    <mergeCell ref="BG719:BG724"/>
    <mergeCell ref="BH719:BH724"/>
    <mergeCell ref="BI719:BI724"/>
    <mergeCell ref="BJ719:BJ724"/>
    <mergeCell ref="BK719:BK724"/>
    <mergeCell ref="AZ719:AZ724"/>
    <mergeCell ref="BA719:BA724"/>
    <mergeCell ref="BB719:BB724"/>
    <mergeCell ref="BC719:BC724"/>
    <mergeCell ref="BD719:BD724"/>
    <mergeCell ref="BE719:BE724"/>
    <mergeCell ref="AT719:AT724"/>
    <mergeCell ref="AU719:AU724"/>
    <mergeCell ref="AV719:AV724"/>
    <mergeCell ref="AW719:AW724"/>
    <mergeCell ref="AX719:AX724"/>
    <mergeCell ref="AY719:AY724"/>
    <mergeCell ref="Y719:Y724"/>
    <mergeCell ref="AO719:AO724"/>
    <mergeCell ref="AP719:AP724"/>
    <mergeCell ref="AQ719:AQ724"/>
    <mergeCell ref="AR719:AR724"/>
    <mergeCell ref="AS719:AS724"/>
    <mergeCell ref="S719:S724"/>
    <mergeCell ref="T719:T724"/>
    <mergeCell ref="U719:U724"/>
    <mergeCell ref="V719:V724"/>
    <mergeCell ref="W719:W724"/>
    <mergeCell ref="X719:X724"/>
    <mergeCell ref="M719:M724"/>
    <mergeCell ref="N719:N724"/>
    <mergeCell ref="O719:O724"/>
    <mergeCell ref="P719:P724"/>
    <mergeCell ref="Q719:Q724"/>
    <mergeCell ref="R719:R724"/>
    <mergeCell ref="G719:G724"/>
    <mergeCell ref="H719:H724"/>
    <mergeCell ref="I719:I724"/>
    <mergeCell ref="J719:J724"/>
    <mergeCell ref="K719:K724"/>
    <mergeCell ref="L719:L724"/>
    <mergeCell ref="BI713:BI718"/>
    <mergeCell ref="BJ713:BJ718"/>
    <mergeCell ref="BK713:BK718"/>
    <mergeCell ref="BL713:BL718"/>
    <mergeCell ref="A719:A754"/>
    <mergeCell ref="B719:B754"/>
    <mergeCell ref="C719:C754"/>
    <mergeCell ref="D719:D724"/>
    <mergeCell ref="E719:E724"/>
    <mergeCell ref="F719:F724"/>
    <mergeCell ref="BC713:BC718"/>
    <mergeCell ref="BD713:BD718"/>
    <mergeCell ref="BE713:BE718"/>
    <mergeCell ref="BF713:BF718"/>
    <mergeCell ref="BG713:BG718"/>
    <mergeCell ref="BH713:BH718"/>
    <mergeCell ref="AW713:AW718"/>
    <mergeCell ref="AX713:AX718"/>
    <mergeCell ref="AY713:AY718"/>
    <mergeCell ref="AZ713:AZ718"/>
    <mergeCell ref="BA713:BA718"/>
    <mergeCell ref="BB713:BB718"/>
    <mergeCell ref="AQ713:AQ718"/>
    <mergeCell ref="AR713:AR718"/>
    <mergeCell ref="AS713:AS718"/>
    <mergeCell ref="AT713:AT718"/>
    <mergeCell ref="W713:W718"/>
    <mergeCell ref="X713:X718"/>
    <mergeCell ref="Y713:Y718"/>
    <mergeCell ref="AO713:AO718"/>
    <mergeCell ref="AP713:AP718"/>
    <mergeCell ref="P713:P718"/>
    <mergeCell ref="Q713:Q718"/>
    <mergeCell ref="R713:R718"/>
    <mergeCell ref="S713:S718"/>
    <mergeCell ref="T713:T718"/>
    <mergeCell ref="U713:U718"/>
    <mergeCell ref="J713:J718"/>
    <mergeCell ref="K713:K718"/>
    <mergeCell ref="L713:L718"/>
    <mergeCell ref="M713:M718"/>
    <mergeCell ref="N713:N718"/>
    <mergeCell ref="O713:O718"/>
    <mergeCell ref="BL707:BL712"/>
    <mergeCell ref="D713:D718"/>
    <mergeCell ref="E713:E718"/>
    <mergeCell ref="F713:F718"/>
    <mergeCell ref="G713:G718"/>
    <mergeCell ref="H713:H718"/>
    <mergeCell ref="I713:I718"/>
    <mergeCell ref="BC707:BC712"/>
    <mergeCell ref="BD707:BD712"/>
    <mergeCell ref="BE707:BE712"/>
    <mergeCell ref="BF707:BF712"/>
    <mergeCell ref="BG707:BG712"/>
    <mergeCell ref="BH707:BH712"/>
    <mergeCell ref="AW707:AW712"/>
    <mergeCell ref="AX707:AX712"/>
    <mergeCell ref="AY707:AY712"/>
    <mergeCell ref="AZ707:AZ712"/>
    <mergeCell ref="BA707:BA712"/>
    <mergeCell ref="BB707:BB712"/>
    <mergeCell ref="AQ707:AQ712"/>
    <mergeCell ref="AR707:AR712"/>
    <mergeCell ref="AS707:AS712"/>
    <mergeCell ref="AT707:AT712"/>
    <mergeCell ref="AU707:AU712"/>
    <mergeCell ref="AV707:AV712"/>
    <mergeCell ref="V707:V712"/>
    <mergeCell ref="W707:W712"/>
    <mergeCell ref="X707:X712"/>
    <mergeCell ref="Y707:Y712"/>
    <mergeCell ref="AU713:AU718"/>
    <mergeCell ref="AV713:AV718"/>
    <mergeCell ref="V713:V718"/>
    <mergeCell ref="AP707:AP712"/>
    <mergeCell ref="P707:P712"/>
    <mergeCell ref="Q707:Q712"/>
    <mergeCell ref="R707:R712"/>
    <mergeCell ref="S707:S712"/>
    <mergeCell ref="T707:T712"/>
    <mergeCell ref="U707:U712"/>
    <mergeCell ref="J707:J712"/>
    <mergeCell ref="K707:K712"/>
    <mergeCell ref="L707:L712"/>
    <mergeCell ref="M707:M712"/>
    <mergeCell ref="N707:N712"/>
    <mergeCell ref="O707:O712"/>
    <mergeCell ref="BI701:BI706"/>
    <mergeCell ref="BJ701:BJ706"/>
    <mergeCell ref="BK701:BK706"/>
    <mergeCell ref="Q701:Q706"/>
    <mergeCell ref="R701:R706"/>
    <mergeCell ref="S701:S706"/>
    <mergeCell ref="T701:T706"/>
    <mergeCell ref="U701:U706"/>
    <mergeCell ref="J701:J706"/>
    <mergeCell ref="K701:K706"/>
    <mergeCell ref="L701:L706"/>
    <mergeCell ref="M701:M706"/>
    <mergeCell ref="N701:N706"/>
    <mergeCell ref="O701:O706"/>
    <mergeCell ref="BI707:BI712"/>
    <mergeCell ref="BJ707:BJ712"/>
    <mergeCell ref="BK707:BK712"/>
    <mergeCell ref="D707:D712"/>
    <mergeCell ref="E707:E712"/>
    <mergeCell ref="F707:F712"/>
    <mergeCell ref="G707:G712"/>
    <mergeCell ref="H707:H712"/>
    <mergeCell ref="I707:I712"/>
    <mergeCell ref="BC701:BC706"/>
    <mergeCell ref="BD701:BD706"/>
    <mergeCell ref="BE701:BE706"/>
    <mergeCell ref="BF701:BF706"/>
    <mergeCell ref="BG701:BG706"/>
    <mergeCell ref="BH701:BH706"/>
    <mergeCell ref="AW701:AW706"/>
    <mergeCell ref="AX701:AX706"/>
    <mergeCell ref="AY701:AY706"/>
    <mergeCell ref="AZ701:AZ706"/>
    <mergeCell ref="BA701:BA706"/>
    <mergeCell ref="BB701:BB706"/>
    <mergeCell ref="AQ701:AQ706"/>
    <mergeCell ref="AR701:AR706"/>
    <mergeCell ref="AS701:AS706"/>
    <mergeCell ref="AT701:AT706"/>
    <mergeCell ref="AU701:AU706"/>
    <mergeCell ref="AV701:AV706"/>
    <mergeCell ref="V701:V706"/>
    <mergeCell ref="W701:W706"/>
    <mergeCell ref="X701:X706"/>
    <mergeCell ref="Y701:Y706"/>
    <mergeCell ref="AO701:AO706"/>
    <mergeCell ref="AP701:AP706"/>
    <mergeCell ref="P701:P706"/>
    <mergeCell ref="AO707:AO712"/>
    <mergeCell ref="BL695:BL700"/>
    <mergeCell ref="D701:D706"/>
    <mergeCell ref="E701:E706"/>
    <mergeCell ref="F701:F706"/>
    <mergeCell ref="G701:G706"/>
    <mergeCell ref="H701:H706"/>
    <mergeCell ref="I701:I706"/>
    <mergeCell ref="BC695:BC700"/>
    <mergeCell ref="BD695:BD700"/>
    <mergeCell ref="BE695:BE700"/>
    <mergeCell ref="BF695:BF700"/>
    <mergeCell ref="BG695:BG700"/>
    <mergeCell ref="BH695:BH700"/>
    <mergeCell ref="AW695:AW700"/>
    <mergeCell ref="AX695:AX700"/>
    <mergeCell ref="AY695:AY700"/>
    <mergeCell ref="AZ695:AZ700"/>
    <mergeCell ref="BA695:BA700"/>
    <mergeCell ref="BB695:BB700"/>
    <mergeCell ref="AQ695:AQ700"/>
    <mergeCell ref="AR695:AR700"/>
    <mergeCell ref="AS695:AS700"/>
    <mergeCell ref="AT695:AT700"/>
    <mergeCell ref="AU695:AU700"/>
    <mergeCell ref="AV695:AV700"/>
    <mergeCell ref="V695:V700"/>
    <mergeCell ref="W695:W700"/>
    <mergeCell ref="X695:X700"/>
    <mergeCell ref="Y695:Y700"/>
    <mergeCell ref="BL701:BL706"/>
    <mergeCell ref="AP695:AP700"/>
    <mergeCell ref="P695:P700"/>
    <mergeCell ref="Q695:Q700"/>
    <mergeCell ref="R695:R700"/>
    <mergeCell ref="S695:S700"/>
    <mergeCell ref="T695:T700"/>
    <mergeCell ref="U695:U700"/>
    <mergeCell ref="J695:J700"/>
    <mergeCell ref="K695:K700"/>
    <mergeCell ref="L695:L700"/>
    <mergeCell ref="M695:M700"/>
    <mergeCell ref="N695:N700"/>
    <mergeCell ref="O695:O700"/>
    <mergeCell ref="BI689:BI694"/>
    <mergeCell ref="BJ689:BJ694"/>
    <mergeCell ref="BK689:BK694"/>
    <mergeCell ref="Q689:Q694"/>
    <mergeCell ref="R689:R694"/>
    <mergeCell ref="S689:S694"/>
    <mergeCell ref="T689:T694"/>
    <mergeCell ref="U689:U694"/>
    <mergeCell ref="J689:J694"/>
    <mergeCell ref="K689:K694"/>
    <mergeCell ref="L689:L694"/>
    <mergeCell ref="M689:M694"/>
    <mergeCell ref="N689:N694"/>
    <mergeCell ref="O689:O694"/>
    <mergeCell ref="BI695:BI700"/>
    <mergeCell ref="BJ695:BJ700"/>
    <mergeCell ref="BK695:BK700"/>
    <mergeCell ref="D695:D700"/>
    <mergeCell ref="E695:E700"/>
    <mergeCell ref="F695:F700"/>
    <mergeCell ref="G695:G700"/>
    <mergeCell ref="H695:H700"/>
    <mergeCell ref="I695:I700"/>
    <mergeCell ref="BC689:BC694"/>
    <mergeCell ref="BD689:BD694"/>
    <mergeCell ref="BE689:BE694"/>
    <mergeCell ref="BF689:BF694"/>
    <mergeCell ref="BG689:BG694"/>
    <mergeCell ref="BH689:BH694"/>
    <mergeCell ref="AW689:AW694"/>
    <mergeCell ref="AX689:AX694"/>
    <mergeCell ref="AY689:AY694"/>
    <mergeCell ref="AZ689:AZ694"/>
    <mergeCell ref="BA689:BA694"/>
    <mergeCell ref="BB689:BB694"/>
    <mergeCell ref="AQ689:AQ694"/>
    <mergeCell ref="AR689:AR694"/>
    <mergeCell ref="AS689:AS694"/>
    <mergeCell ref="AT689:AT694"/>
    <mergeCell ref="AU689:AU694"/>
    <mergeCell ref="AV689:AV694"/>
    <mergeCell ref="V689:V694"/>
    <mergeCell ref="W689:W694"/>
    <mergeCell ref="X689:X694"/>
    <mergeCell ref="Y689:Y694"/>
    <mergeCell ref="AO689:AO694"/>
    <mergeCell ref="AP689:AP694"/>
    <mergeCell ref="P689:P694"/>
    <mergeCell ref="AO695:AO700"/>
    <mergeCell ref="BL683:BL688"/>
    <mergeCell ref="D689:D694"/>
    <mergeCell ref="E689:E694"/>
    <mergeCell ref="F689:F694"/>
    <mergeCell ref="G689:G694"/>
    <mergeCell ref="H689:H694"/>
    <mergeCell ref="I689:I694"/>
    <mergeCell ref="BC683:BC688"/>
    <mergeCell ref="BD683:BD688"/>
    <mergeCell ref="BE683:BE688"/>
    <mergeCell ref="BF683:BF688"/>
    <mergeCell ref="BG683:BG688"/>
    <mergeCell ref="BH683:BH688"/>
    <mergeCell ref="AW683:AW688"/>
    <mergeCell ref="AX683:AX688"/>
    <mergeCell ref="AY683:AY688"/>
    <mergeCell ref="AZ683:AZ688"/>
    <mergeCell ref="BA683:BA688"/>
    <mergeCell ref="BB683:BB688"/>
    <mergeCell ref="AQ683:AQ688"/>
    <mergeCell ref="AR683:AR688"/>
    <mergeCell ref="AS683:AS688"/>
    <mergeCell ref="AT683:AT688"/>
    <mergeCell ref="AU683:AU688"/>
    <mergeCell ref="AV683:AV688"/>
    <mergeCell ref="V683:V688"/>
    <mergeCell ref="W683:W688"/>
    <mergeCell ref="X683:X688"/>
    <mergeCell ref="Y683:Y688"/>
    <mergeCell ref="BL689:BL694"/>
    <mergeCell ref="AP683:AP688"/>
    <mergeCell ref="P683:P688"/>
    <mergeCell ref="Q683:Q688"/>
    <mergeCell ref="R683:R688"/>
    <mergeCell ref="S683:S688"/>
    <mergeCell ref="T683:T688"/>
    <mergeCell ref="U683:U688"/>
    <mergeCell ref="J683:J688"/>
    <mergeCell ref="K683:K688"/>
    <mergeCell ref="L683:L688"/>
    <mergeCell ref="M683:M688"/>
    <mergeCell ref="N683:N688"/>
    <mergeCell ref="O683:O688"/>
    <mergeCell ref="BI677:BI682"/>
    <mergeCell ref="BJ677:BJ682"/>
    <mergeCell ref="BK677:BK682"/>
    <mergeCell ref="Q677:Q682"/>
    <mergeCell ref="R677:R682"/>
    <mergeCell ref="S677:S682"/>
    <mergeCell ref="T677:T682"/>
    <mergeCell ref="U677:U682"/>
    <mergeCell ref="J677:J682"/>
    <mergeCell ref="K677:K682"/>
    <mergeCell ref="L677:L682"/>
    <mergeCell ref="M677:M682"/>
    <mergeCell ref="N677:N682"/>
    <mergeCell ref="O677:O682"/>
    <mergeCell ref="BI683:BI688"/>
    <mergeCell ref="BJ683:BJ688"/>
    <mergeCell ref="BK683:BK688"/>
    <mergeCell ref="D683:D688"/>
    <mergeCell ref="E683:E688"/>
    <mergeCell ref="F683:F688"/>
    <mergeCell ref="G683:G688"/>
    <mergeCell ref="H683:H688"/>
    <mergeCell ref="I683:I688"/>
    <mergeCell ref="BC677:BC682"/>
    <mergeCell ref="BD677:BD682"/>
    <mergeCell ref="BE677:BE682"/>
    <mergeCell ref="BF677:BF682"/>
    <mergeCell ref="BG677:BG682"/>
    <mergeCell ref="BH677:BH682"/>
    <mergeCell ref="AW677:AW682"/>
    <mergeCell ref="AX677:AX682"/>
    <mergeCell ref="AY677:AY682"/>
    <mergeCell ref="AZ677:AZ682"/>
    <mergeCell ref="BA677:BA682"/>
    <mergeCell ref="BB677:BB682"/>
    <mergeCell ref="AQ677:AQ682"/>
    <mergeCell ref="AR677:AR682"/>
    <mergeCell ref="AS677:AS682"/>
    <mergeCell ref="AT677:AT682"/>
    <mergeCell ref="AU677:AU682"/>
    <mergeCell ref="AV677:AV682"/>
    <mergeCell ref="V677:V682"/>
    <mergeCell ref="W677:W682"/>
    <mergeCell ref="X677:X682"/>
    <mergeCell ref="Y677:Y682"/>
    <mergeCell ref="AO677:AO682"/>
    <mergeCell ref="AP677:AP682"/>
    <mergeCell ref="P677:P682"/>
    <mergeCell ref="AO683:AO688"/>
    <mergeCell ref="BL671:BL676"/>
    <mergeCell ref="D677:D682"/>
    <mergeCell ref="E677:E682"/>
    <mergeCell ref="F677:F682"/>
    <mergeCell ref="G677:G682"/>
    <mergeCell ref="H677:H682"/>
    <mergeCell ref="I677:I682"/>
    <mergeCell ref="BC671:BC676"/>
    <mergeCell ref="BD671:BD676"/>
    <mergeCell ref="BE671:BE676"/>
    <mergeCell ref="BF671:BF676"/>
    <mergeCell ref="BG671:BG676"/>
    <mergeCell ref="BH671:BH676"/>
    <mergeCell ref="AW671:AW676"/>
    <mergeCell ref="AX671:AX676"/>
    <mergeCell ref="AY671:AY676"/>
    <mergeCell ref="AZ671:AZ676"/>
    <mergeCell ref="BA671:BA676"/>
    <mergeCell ref="BB671:BB676"/>
    <mergeCell ref="AQ671:AQ676"/>
    <mergeCell ref="AR671:AR676"/>
    <mergeCell ref="AS671:AS676"/>
    <mergeCell ref="AT671:AT676"/>
    <mergeCell ref="AU671:AU676"/>
    <mergeCell ref="AV671:AV676"/>
    <mergeCell ref="V671:V676"/>
    <mergeCell ref="W671:W676"/>
    <mergeCell ref="X671:X676"/>
    <mergeCell ref="Y671:Y676"/>
    <mergeCell ref="BL677:BL682"/>
    <mergeCell ref="AP671:AP676"/>
    <mergeCell ref="P671:P676"/>
    <mergeCell ref="Q671:Q676"/>
    <mergeCell ref="R671:R676"/>
    <mergeCell ref="S671:S676"/>
    <mergeCell ref="T671:T676"/>
    <mergeCell ref="U671:U676"/>
    <mergeCell ref="J671:J676"/>
    <mergeCell ref="K671:K676"/>
    <mergeCell ref="L671:L676"/>
    <mergeCell ref="M671:M676"/>
    <mergeCell ref="N671:N676"/>
    <mergeCell ref="O671:O676"/>
    <mergeCell ref="BI665:BI670"/>
    <mergeCell ref="BJ665:BJ670"/>
    <mergeCell ref="BK665:BK670"/>
    <mergeCell ref="Q665:Q670"/>
    <mergeCell ref="R665:R670"/>
    <mergeCell ref="S665:S670"/>
    <mergeCell ref="T665:T670"/>
    <mergeCell ref="U665:U670"/>
    <mergeCell ref="J665:J670"/>
    <mergeCell ref="K665:K670"/>
    <mergeCell ref="L665:L670"/>
    <mergeCell ref="M665:M670"/>
    <mergeCell ref="N665:N670"/>
    <mergeCell ref="O665:O670"/>
    <mergeCell ref="BI671:BI676"/>
    <mergeCell ref="BJ671:BJ676"/>
    <mergeCell ref="BK671:BK676"/>
    <mergeCell ref="D671:D676"/>
    <mergeCell ref="E671:E676"/>
    <mergeCell ref="F671:F676"/>
    <mergeCell ref="G671:G676"/>
    <mergeCell ref="H671:H676"/>
    <mergeCell ref="I671:I676"/>
    <mergeCell ref="BC665:BC670"/>
    <mergeCell ref="BD665:BD670"/>
    <mergeCell ref="BE665:BE670"/>
    <mergeCell ref="BF665:BF670"/>
    <mergeCell ref="BG665:BG670"/>
    <mergeCell ref="BH665:BH670"/>
    <mergeCell ref="AW665:AW670"/>
    <mergeCell ref="AX665:AX670"/>
    <mergeCell ref="AY665:AY670"/>
    <mergeCell ref="AZ665:AZ670"/>
    <mergeCell ref="BA665:BA670"/>
    <mergeCell ref="BB665:BB670"/>
    <mergeCell ref="AQ665:AQ670"/>
    <mergeCell ref="AR665:AR670"/>
    <mergeCell ref="AS665:AS670"/>
    <mergeCell ref="AT665:AT670"/>
    <mergeCell ref="AU665:AU670"/>
    <mergeCell ref="AV665:AV670"/>
    <mergeCell ref="V665:V670"/>
    <mergeCell ref="W665:W670"/>
    <mergeCell ref="X665:X670"/>
    <mergeCell ref="Y665:Y670"/>
    <mergeCell ref="AO665:AO670"/>
    <mergeCell ref="AP665:AP670"/>
    <mergeCell ref="P665:P670"/>
    <mergeCell ref="AO671:AO676"/>
    <mergeCell ref="BL659:BL664"/>
    <mergeCell ref="D665:D670"/>
    <mergeCell ref="E665:E670"/>
    <mergeCell ref="F665:F670"/>
    <mergeCell ref="G665:G670"/>
    <mergeCell ref="H665:H670"/>
    <mergeCell ref="I665:I670"/>
    <mergeCell ref="BC659:BC664"/>
    <mergeCell ref="BD659:BD664"/>
    <mergeCell ref="BE659:BE664"/>
    <mergeCell ref="BF659:BF664"/>
    <mergeCell ref="BG659:BG664"/>
    <mergeCell ref="BH659:BH664"/>
    <mergeCell ref="AW659:AW664"/>
    <mergeCell ref="AX659:AX664"/>
    <mergeCell ref="AY659:AY664"/>
    <mergeCell ref="AZ659:AZ664"/>
    <mergeCell ref="BA659:BA664"/>
    <mergeCell ref="BB659:BB664"/>
    <mergeCell ref="AQ659:AQ664"/>
    <mergeCell ref="AR659:AR664"/>
    <mergeCell ref="AS659:AS664"/>
    <mergeCell ref="AT659:AT664"/>
    <mergeCell ref="AU659:AU664"/>
    <mergeCell ref="AV659:AV664"/>
    <mergeCell ref="V659:V664"/>
    <mergeCell ref="W659:W664"/>
    <mergeCell ref="X659:X664"/>
    <mergeCell ref="Y659:Y664"/>
    <mergeCell ref="BL665:BL670"/>
    <mergeCell ref="AP659:AP664"/>
    <mergeCell ref="P659:P664"/>
    <mergeCell ref="Q659:Q664"/>
    <mergeCell ref="R659:R664"/>
    <mergeCell ref="S659:S664"/>
    <mergeCell ref="T659:T664"/>
    <mergeCell ref="U659:U664"/>
    <mergeCell ref="J659:J664"/>
    <mergeCell ref="K659:K664"/>
    <mergeCell ref="L659:L664"/>
    <mergeCell ref="M659:M664"/>
    <mergeCell ref="N659:N664"/>
    <mergeCell ref="O659:O664"/>
    <mergeCell ref="BI653:BI658"/>
    <mergeCell ref="BJ653:BJ658"/>
    <mergeCell ref="BK653:BK658"/>
    <mergeCell ref="Q653:Q658"/>
    <mergeCell ref="R653:R658"/>
    <mergeCell ref="S653:S658"/>
    <mergeCell ref="T653:T658"/>
    <mergeCell ref="U653:U658"/>
    <mergeCell ref="J653:J658"/>
    <mergeCell ref="K653:K658"/>
    <mergeCell ref="L653:L658"/>
    <mergeCell ref="M653:M658"/>
    <mergeCell ref="N653:N658"/>
    <mergeCell ref="O653:O658"/>
    <mergeCell ref="BI659:BI664"/>
    <mergeCell ref="BJ659:BJ664"/>
    <mergeCell ref="BK659:BK664"/>
    <mergeCell ref="D659:D664"/>
    <mergeCell ref="E659:E664"/>
    <mergeCell ref="F659:F664"/>
    <mergeCell ref="G659:G664"/>
    <mergeCell ref="H659:H664"/>
    <mergeCell ref="I659:I664"/>
    <mergeCell ref="BC653:BC658"/>
    <mergeCell ref="BD653:BD658"/>
    <mergeCell ref="BE653:BE658"/>
    <mergeCell ref="BF653:BF658"/>
    <mergeCell ref="BG653:BG658"/>
    <mergeCell ref="BH653:BH658"/>
    <mergeCell ref="AW653:AW658"/>
    <mergeCell ref="AX653:AX658"/>
    <mergeCell ref="AY653:AY658"/>
    <mergeCell ref="AZ653:AZ658"/>
    <mergeCell ref="BA653:BA658"/>
    <mergeCell ref="BB653:BB658"/>
    <mergeCell ref="AQ653:AQ658"/>
    <mergeCell ref="AR653:AR658"/>
    <mergeCell ref="AS653:AS658"/>
    <mergeCell ref="AT653:AT658"/>
    <mergeCell ref="AU653:AU658"/>
    <mergeCell ref="AV653:AV658"/>
    <mergeCell ref="V653:V658"/>
    <mergeCell ref="W653:W658"/>
    <mergeCell ref="X653:X658"/>
    <mergeCell ref="Y653:Y658"/>
    <mergeCell ref="AO653:AO658"/>
    <mergeCell ref="AP653:AP658"/>
    <mergeCell ref="P653:P658"/>
    <mergeCell ref="AO659:AO664"/>
    <mergeCell ref="BL647:BL652"/>
    <mergeCell ref="D653:D658"/>
    <mergeCell ref="E653:E658"/>
    <mergeCell ref="F653:F658"/>
    <mergeCell ref="G653:G658"/>
    <mergeCell ref="H653:H658"/>
    <mergeCell ref="I653:I658"/>
    <mergeCell ref="BC647:BC652"/>
    <mergeCell ref="BD647:BD652"/>
    <mergeCell ref="BE647:BE652"/>
    <mergeCell ref="BF647:BF652"/>
    <mergeCell ref="BG647:BG652"/>
    <mergeCell ref="BH647:BH652"/>
    <mergeCell ref="AW647:AW652"/>
    <mergeCell ref="AX647:AX652"/>
    <mergeCell ref="AY647:AY652"/>
    <mergeCell ref="AZ647:AZ652"/>
    <mergeCell ref="BA647:BA652"/>
    <mergeCell ref="BB647:BB652"/>
    <mergeCell ref="AQ647:AQ652"/>
    <mergeCell ref="AR647:AR652"/>
    <mergeCell ref="AS647:AS652"/>
    <mergeCell ref="AT647:AT652"/>
    <mergeCell ref="AU647:AU652"/>
    <mergeCell ref="AV647:AV652"/>
    <mergeCell ref="V647:V652"/>
    <mergeCell ref="W647:W652"/>
    <mergeCell ref="X647:X652"/>
    <mergeCell ref="Y647:Y652"/>
    <mergeCell ref="BL653:BL658"/>
    <mergeCell ref="AO647:AO652"/>
    <mergeCell ref="AP647:AP652"/>
    <mergeCell ref="P647:P652"/>
    <mergeCell ref="Q647:Q652"/>
    <mergeCell ref="R647:R652"/>
    <mergeCell ref="S647:S652"/>
    <mergeCell ref="T647:T652"/>
    <mergeCell ref="U647:U652"/>
    <mergeCell ref="J647:J652"/>
    <mergeCell ref="K647:K652"/>
    <mergeCell ref="L647:L652"/>
    <mergeCell ref="M647:M652"/>
    <mergeCell ref="N647:N652"/>
    <mergeCell ref="O647:O652"/>
    <mergeCell ref="BI641:BI646"/>
    <mergeCell ref="BJ641:BJ646"/>
    <mergeCell ref="BK641:BK646"/>
    <mergeCell ref="Q641:Q646"/>
    <mergeCell ref="R641:R646"/>
    <mergeCell ref="S641:S646"/>
    <mergeCell ref="T641:T646"/>
    <mergeCell ref="U641:U646"/>
    <mergeCell ref="J641:J646"/>
    <mergeCell ref="K641:K646"/>
    <mergeCell ref="L641:L646"/>
    <mergeCell ref="M641:M646"/>
    <mergeCell ref="N641:N646"/>
    <mergeCell ref="O641:O646"/>
    <mergeCell ref="BI647:BI652"/>
    <mergeCell ref="BJ647:BJ652"/>
    <mergeCell ref="BK647:BK652"/>
    <mergeCell ref="BL641:BL646"/>
    <mergeCell ref="D647:D652"/>
    <mergeCell ref="E647:E652"/>
    <mergeCell ref="F647:F652"/>
    <mergeCell ref="G647:G652"/>
    <mergeCell ref="H647:H652"/>
    <mergeCell ref="I647:I652"/>
    <mergeCell ref="BC641:BC646"/>
    <mergeCell ref="BD641:BD646"/>
    <mergeCell ref="BE641:BE646"/>
    <mergeCell ref="BF641:BF646"/>
    <mergeCell ref="BG641:BG646"/>
    <mergeCell ref="BH641:BH646"/>
    <mergeCell ref="AW641:AW646"/>
    <mergeCell ref="AX641:AX646"/>
    <mergeCell ref="AY641:AY646"/>
    <mergeCell ref="AZ641:AZ646"/>
    <mergeCell ref="BA641:BA646"/>
    <mergeCell ref="BB641:BB646"/>
    <mergeCell ref="AQ641:AQ646"/>
    <mergeCell ref="AR641:AR646"/>
    <mergeCell ref="AS641:AS646"/>
    <mergeCell ref="AT641:AT646"/>
    <mergeCell ref="AU641:AU646"/>
    <mergeCell ref="AV641:AV646"/>
    <mergeCell ref="V641:V646"/>
    <mergeCell ref="W641:W646"/>
    <mergeCell ref="X641:X646"/>
    <mergeCell ref="Y641:Y646"/>
    <mergeCell ref="AO641:AO646"/>
    <mergeCell ref="AP641:AP646"/>
    <mergeCell ref="P641:P646"/>
    <mergeCell ref="D641:D646"/>
    <mergeCell ref="E641:E646"/>
    <mergeCell ref="F641:F646"/>
    <mergeCell ref="G641:G646"/>
    <mergeCell ref="H641:H646"/>
    <mergeCell ref="I641:I646"/>
    <mergeCell ref="BG635:BG640"/>
    <mergeCell ref="BH635:BH640"/>
    <mergeCell ref="BI635:BI640"/>
    <mergeCell ref="BJ635:BJ640"/>
    <mergeCell ref="BK635:BK640"/>
    <mergeCell ref="BL635:BL640"/>
    <mergeCell ref="BA635:BA640"/>
    <mergeCell ref="BB635:BB640"/>
    <mergeCell ref="BC635:BC640"/>
    <mergeCell ref="BD635:BD640"/>
    <mergeCell ref="BE635:BE640"/>
    <mergeCell ref="BF635:BF640"/>
    <mergeCell ref="AU635:AU640"/>
    <mergeCell ref="AV635:AV640"/>
    <mergeCell ref="AW635:AW640"/>
    <mergeCell ref="AX635:AX640"/>
    <mergeCell ref="AY635:AY640"/>
    <mergeCell ref="AZ635:AZ640"/>
    <mergeCell ref="AO635:AO640"/>
    <mergeCell ref="AP635:AP640"/>
    <mergeCell ref="AQ635:AQ640"/>
    <mergeCell ref="AR635:AR640"/>
    <mergeCell ref="AS635:AS640"/>
    <mergeCell ref="AT635:AT640"/>
    <mergeCell ref="T635:T640"/>
    <mergeCell ref="U635:U640"/>
    <mergeCell ref="V635:V640"/>
    <mergeCell ref="W635:W640"/>
    <mergeCell ref="X635:X640"/>
    <mergeCell ref="Y635:Y640"/>
    <mergeCell ref="N635:N640"/>
    <mergeCell ref="O635:O640"/>
    <mergeCell ref="P635:P640"/>
    <mergeCell ref="Q635:Q640"/>
    <mergeCell ref="R635:R640"/>
    <mergeCell ref="S635:S640"/>
    <mergeCell ref="H635:H640"/>
    <mergeCell ref="I635:I640"/>
    <mergeCell ref="J635:J640"/>
    <mergeCell ref="K635:K640"/>
    <mergeCell ref="L635:L640"/>
    <mergeCell ref="M635:M640"/>
    <mergeCell ref="BJ629:BJ634"/>
    <mergeCell ref="AQ629:AQ634"/>
    <mergeCell ref="Q629:Q634"/>
    <mergeCell ref="R629:R634"/>
    <mergeCell ref="S629:S634"/>
    <mergeCell ref="T629:T634"/>
    <mergeCell ref="U629:U634"/>
    <mergeCell ref="V629:V634"/>
    <mergeCell ref="K629:K634"/>
    <mergeCell ref="L629:L634"/>
    <mergeCell ref="M629:M634"/>
    <mergeCell ref="N629:N634"/>
    <mergeCell ref="O629:O634"/>
    <mergeCell ref="P629:P634"/>
    <mergeCell ref="BK629:BK634"/>
    <mergeCell ref="BL629:BL634"/>
    <mergeCell ref="A635:A718"/>
    <mergeCell ref="B635:B718"/>
    <mergeCell ref="C635:C718"/>
    <mergeCell ref="D635:D640"/>
    <mergeCell ref="E635:E640"/>
    <mergeCell ref="F635:F640"/>
    <mergeCell ref="G635:G640"/>
    <mergeCell ref="BD629:BD634"/>
    <mergeCell ref="BE629:BE634"/>
    <mergeCell ref="BF629:BF634"/>
    <mergeCell ref="BG629:BG634"/>
    <mergeCell ref="BH629:BH634"/>
    <mergeCell ref="BI629:BI634"/>
    <mergeCell ref="AX629:AX634"/>
    <mergeCell ref="AY629:AY634"/>
    <mergeCell ref="AZ629:AZ634"/>
    <mergeCell ref="BA629:BA634"/>
    <mergeCell ref="BB629:BB634"/>
    <mergeCell ref="BC629:BC634"/>
    <mergeCell ref="AR629:AR634"/>
    <mergeCell ref="AS629:AS634"/>
    <mergeCell ref="AT629:AT634"/>
    <mergeCell ref="AU629:AU634"/>
    <mergeCell ref="AV629:AV634"/>
    <mergeCell ref="AW629:AW634"/>
    <mergeCell ref="W629:W634"/>
    <mergeCell ref="X629:X634"/>
    <mergeCell ref="Y629:Y634"/>
    <mergeCell ref="AO629:AO634"/>
    <mergeCell ref="AP629:AP634"/>
    <mergeCell ref="D629:D634"/>
    <mergeCell ref="E629:E634"/>
    <mergeCell ref="F629:F634"/>
    <mergeCell ref="G629:G634"/>
    <mergeCell ref="H629:H634"/>
    <mergeCell ref="I629:I634"/>
    <mergeCell ref="BG623:BG628"/>
    <mergeCell ref="BH623:BH628"/>
    <mergeCell ref="BI623:BI628"/>
    <mergeCell ref="BJ623:BJ628"/>
    <mergeCell ref="BK623:BK628"/>
    <mergeCell ref="BL623:BL628"/>
    <mergeCell ref="BA623:BA628"/>
    <mergeCell ref="BB623:BB628"/>
    <mergeCell ref="BC623:BC628"/>
    <mergeCell ref="BD623:BD628"/>
    <mergeCell ref="BE623:BE628"/>
    <mergeCell ref="BF623:BF628"/>
    <mergeCell ref="AU623:AU628"/>
    <mergeCell ref="AV623:AV628"/>
    <mergeCell ref="AW623:AW628"/>
    <mergeCell ref="AX623:AX628"/>
    <mergeCell ref="AY623:AY628"/>
    <mergeCell ref="AZ623:AZ628"/>
    <mergeCell ref="AO623:AO628"/>
    <mergeCell ref="AP623:AP628"/>
    <mergeCell ref="AQ623:AQ628"/>
    <mergeCell ref="AR623:AR628"/>
    <mergeCell ref="AS623:AS628"/>
    <mergeCell ref="AT623:AT628"/>
    <mergeCell ref="T623:T628"/>
    <mergeCell ref="U623:U628"/>
    <mergeCell ref="V623:V628"/>
    <mergeCell ref="W623:W628"/>
    <mergeCell ref="X623:X628"/>
    <mergeCell ref="Y623:Y628"/>
    <mergeCell ref="N623:N628"/>
    <mergeCell ref="O623:O628"/>
    <mergeCell ref="P623:P628"/>
    <mergeCell ref="Q623:Q628"/>
    <mergeCell ref="R623:R628"/>
    <mergeCell ref="S623:S628"/>
    <mergeCell ref="BL617:BL622"/>
    <mergeCell ref="D623:D628"/>
    <mergeCell ref="E623:E628"/>
    <mergeCell ref="F623:F628"/>
    <mergeCell ref="G623:G628"/>
    <mergeCell ref="H623:H628"/>
    <mergeCell ref="I623:I628"/>
    <mergeCell ref="K623:K628"/>
    <mergeCell ref="L623:L628"/>
    <mergeCell ref="M623:M628"/>
    <mergeCell ref="BF617:BF622"/>
    <mergeCell ref="BG617:BG622"/>
    <mergeCell ref="BH617:BH622"/>
    <mergeCell ref="BI617:BI622"/>
    <mergeCell ref="BJ617:BJ622"/>
    <mergeCell ref="BK617:BK622"/>
    <mergeCell ref="AZ617:AZ622"/>
    <mergeCell ref="BA617:BA622"/>
    <mergeCell ref="BB617:BB622"/>
    <mergeCell ref="BC617:BC622"/>
    <mergeCell ref="BD617:BD622"/>
    <mergeCell ref="BE617:BE622"/>
    <mergeCell ref="AT617:AT622"/>
    <mergeCell ref="AU617:AU622"/>
    <mergeCell ref="AV617:AV622"/>
    <mergeCell ref="AW617:AW622"/>
    <mergeCell ref="AX617:AX622"/>
    <mergeCell ref="AY617:AY622"/>
    <mergeCell ref="Y617:Y622"/>
    <mergeCell ref="AO617:AO622"/>
    <mergeCell ref="AP617:AP622"/>
    <mergeCell ref="AQ617:AQ622"/>
    <mergeCell ref="AR617:AR622"/>
    <mergeCell ref="AS617:AS622"/>
    <mergeCell ref="S617:S622"/>
    <mergeCell ref="T617:T622"/>
    <mergeCell ref="U617:U622"/>
    <mergeCell ref="V617:V622"/>
    <mergeCell ref="W617:W622"/>
    <mergeCell ref="X617:X622"/>
    <mergeCell ref="M617:M622"/>
    <mergeCell ref="N617:N622"/>
    <mergeCell ref="O617:O622"/>
    <mergeCell ref="P617:P622"/>
    <mergeCell ref="Q617:Q622"/>
    <mergeCell ref="R617:R622"/>
    <mergeCell ref="BK611:BK616"/>
    <mergeCell ref="BL611:BL616"/>
    <mergeCell ref="D617:D622"/>
    <mergeCell ref="E617:E622"/>
    <mergeCell ref="F617:F622"/>
    <mergeCell ref="G617:G622"/>
    <mergeCell ref="H617:H622"/>
    <mergeCell ref="I617:I622"/>
    <mergeCell ref="K617:K622"/>
    <mergeCell ref="L617:L622"/>
    <mergeCell ref="BE611:BE616"/>
    <mergeCell ref="BF611:BF616"/>
    <mergeCell ref="BG611:BG616"/>
    <mergeCell ref="BH611:BH616"/>
    <mergeCell ref="BI611:BI616"/>
    <mergeCell ref="BJ611:BJ616"/>
    <mergeCell ref="AY611:AY616"/>
    <mergeCell ref="AZ611:AZ616"/>
    <mergeCell ref="BA611:BA616"/>
    <mergeCell ref="BB611:BB616"/>
    <mergeCell ref="BC611:BC616"/>
    <mergeCell ref="BD611:BD616"/>
    <mergeCell ref="AS611:AS616"/>
    <mergeCell ref="AT611:AT616"/>
    <mergeCell ref="AU611:AU616"/>
    <mergeCell ref="AV611:AV616"/>
    <mergeCell ref="AW611:AW616"/>
    <mergeCell ref="AX611:AX616"/>
    <mergeCell ref="X611:X616"/>
    <mergeCell ref="Y611:Y616"/>
    <mergeCell ref="AO611:AO616"/>
    <mergeCell ref="AP611:AP616"/>
    <mergeCell ref="AQ611:AQ616"/>
    <mergeCell ref="AR611:AR616"/>
    <mergeCell ref="R611:R616"/>
    <mergeCell ref="S611:S616"/>
    <mergeCell ref="T611:T616"/>
    <mergeCell ref="U611:U616"/>
    <mergeCell ref="V611:V616"/>
    <mergeCell ref="W611:W616"/>
    <mergeCell ref="L611:L616"/>
    <mergeCell ref="M611:M616"/>
    <mergeCell ref="N611:N616"/>
    <mergeCell ref="O611:O616"/>
    <mergeCell ref="P611:P616"/>
    <mergeCell ref="Q611:Q616"/>
    <mergeCell ref="BJ605:BJ610"/>
    <mergeCell ref="BK605:BK610"/>
    <mergeCell ref="BL605:BL610"/>
    <mergeCell ref="D611:D616"/>
    <mergeCell ref="E611:E616"/>
    <mergeCell ref="F611:F616"/>
    <mergeCell ref="G611:G616"/>
    <mergeCell ref="H611:H616"/>
    <mergeCell ref="I611:I616"/>
    <mergeCell ref="K611:K616"/>
    <mergeCell ref="BD605:BD610"/>
    <mergeCell ref="BE605:BE610"/>
    <mergeCell ref="BF605:BF610"/>
    <mergeCell ref="BG605:BG610"/>
    <mergeCell ref="BH605:BH610"/>
    <mergeCell ref="BI605:BI610"/>
    <mergeCell ref="AX605:AX610"/>
    <mergeCell ref="AY605:AY610"/>
    <mergeCell ref="AZ605:AZ610"/>
    <mergeCell ref="BA605:BA610"/>
    <mergeCell ref="BB605:BB610"/>
    <mergeCell ref="BC605:BC610"/>
    <mergeCell ref="AR605:AR610"/>
    <mergeCell ref="AS605:AS610"/>
    <mergeCell ref="AT605:AT610"/>
    <mergeCell ref="AU605:AU610"/>
    <mergeCell ref="AV605:AV610"/>
    <mergeCell ref="AW605:AW610"/>
    <mergeCell ref="W605:W610"/>
    <mergeCell ref="X605:X610"/>
    <mergeCell ref="Y605:Y610"/>
    <mergeCell ref="AO605:AO610"/>
    <mergeCell ref="AP605:AP610"/>
    <mergeCell ref="AQ605:AQ610"/>
    <mergeCell ref="Q605:Q610"/>
    <mergeCell ref="R605:R610"/>
    <mergeCell ref="S605:S610"/>
    <mergeCell ref="T605:T610"/>
    <mergeCell ref="U605:U610"/>
    <mergeCell ref="V605:V610"/>
    <mergeCell ref="K605:K610"/>
    <mergeCell ref="L605:L610"/>
    <mergeCell ref="M605:M610"/>
    <mergeCell ref="N605:N610"/>
    <mergeCell ref="O605:O610"/>
    <mergeCell ref="P605:P610"/>
    <mergeCell ref="D605:D610"/>
    <mergeCell ref="E605:E610"/>
    <mergeCell ref="F605:F610"/>
    <mergeCell ref="G605:G610"/>
    <mergeCell ref="H605:H610"/>
    <mergeCell ref="I605:I610"/>
    <mergeCell ref="BG599:BG604"/>
    <mergeCell ref="BH599:BH604"/>
    <mergeCell ref="BI599:BI604"/>
    <mergeCell ref="BJ599:BJ604"/>
    <mergeCell ref="BK599:BK604"/>
    <mergeCell ref="BL599:BL604"/>
    <mergeCell ref="BA599:BA604"/>
    <mergeCell ref="BB599:BB604"/>
    <mergeCell ref="BC599:BC604"/>
    <mergeCell ref="BD599:BD604"/>
    <mergeCell ref="BE599:BE604"/>
    <mergeCell ref="BF599:BF604"/>
    <mergeCell ref="AU599:AU604"/>
    <mergeCell ref="AV599:AV604"/>
    <mergeCell ref="AW599:AW604"/>
    <mergeCell ref="AX599:AX604"/>
    <mergeCell ref="AY599:AY604"/>
    <mergeCell ref="AZ599:AZ604"/>
    <mergeCell ref="AO599:AO604"/>
    <mergeCell ref="AP599:AP604"/>
    <mergeCell ref="AQ599:AQ604"/>
    <mergeCell ref="AR599:AR604"/>
    <mergeCell ref="AS599:AS604"/>
    <mergeCell ref="AT599:AT604"/>
    <mergeCell ref="T599:T604"/>
    <mergeCell ref="U599:U604"/>
    <mergeCell ref="V599:V604"/>
    <mergeCell ref="W599:W604"/>
    <mergeCell ref="X599:X604"/>
    <mergeCell ref="Y599:Y604"/>
    <mergeCell ref="N599:N604"/>
    <mergeCell ref="O599:O604"/>
    <mergeCell ref="P599:P604"/>
    <mergeCell ref="Q599:Q604"/>
    <mergeCell ref="R599:R604"/>
    <mergeCell ref="S599:S604"/>
    <mergeCell ref="BL593:BL598"/>
    <mergeCell ref="D599:D604"/>
    <mergeCell ref="E599:E604"/>
    <mergeCell ref="F599:F604"/>
    <mergeCell ref="G599:G604"/>
    <mergeCell ref="H599:H604"/>
    <mergeCell ref="I599:I604"/>
    <mergeCell ref="K599:K604"/>
    <mergeCell ref="L599:L604"/>
    <mergeCell ref="M599:M604"/>
    <mergeCell ref="BF593:BF598"/>
    <mergeCell ref="BG593:BG598"/>
    <mergeCell ref="BH593:BH598"/>
    <mergeCell ref="BI593:BI598"/>
    <mergeCell ref="BJ593:BJ598"/>
    <mergeCell ref="BK593:BK598"/>
    <mergeCell ref="AZ593:AZ598"/>
    <mergeCell ref="BA593:BA598"/>
    <mergeCell ref="BB593:BB598"/>
    <mergeCell ref="BC593:BC598"/>
    <mergeCell ref="BD593:BD598"/>
    <mergeCell ref="BE593:BE598"/>
    <mergeCell ref="AT593:AT598"/>
    <mergeCell ref="AU593:AU598"/>
    <mergeCell ref="AV593:AV598"/>
    <mergeCell ref="AW593:AW598"/>
    <mergeCell ref="AX593:AX598"/>
    <mergeCell ref="AY593:AY598"/>
    <mergeCell ref="Y593:Y598"/>
    <mergeCell ref="AO593:AO598"/>
    <mergeCell ref="AP593:AP598"/>
    <mergeCell ref="AQ593:AQ598"/>
    <mergeCell ref="AR593:AR598"/>
    <mergeCell ref="AS593:AS598"/>
    <mergeCell ref="S593:S598"/>
    <mergeCell ref="T593:T598"/>
    <mergeCell ref="U593:U598"/>
    <mergeCell ref="V593:V598"/>
    <mergeCell ref="W593:W598"/>
    <mergeCell ref="X593:X598"/>
    <mergeCell ref="M593:M598"/>
    <mergeCell ref="N593:N598"/>
    <mergeCell ref="O593:O598"/>
    <mergeCell ref="P593:P598"/>
    <mergeCell ref="Q593:Q598"/>
    <mergeCell ref="R593:R598"/>
    <mergeCell ref="BK587:BK592"/>
    <mergeCell ref="BL587:BL592"/>
    <mergeCell ref="D593:D598"/>
    <mergeCell ref="E593:E598"/>
    <mergeCell ref="F593:F598"/>
    <mergeCell ref="G593:G598"/>
    <mergeCell ref="H593:H598"/>
    <mergeCell ref="I593:I598"/>
    <mergeCell ref="K593:K598"/>
    <mergeCell ref="L593:L598"/>
    <mergeCell ref="BE587:BE592"/>
    <mergeCell ref="BF587:BF592"/>
    <mergeCell ref="BG587:BG592"/>
    <mergeCell ref="BH587:BH592"/>
    <mergeCell ref="BI587:BI592"/>
    <mergeCell ref="BJ587:BJ592"/>
    <mergeCell ref="AY587:AY592"/>
    <mergeCell ref="AZ587:AZ592"/>
    <mergeCell ref="BA587:BA592"/>
    <mergeCell ref="BB587:BB592"/>
    <mergeCell ref="BC587:BC592"/>
    <mergeCell ref="BD587:BD592"/>
    <mergeCell ref="AS587:AS592"/>
    <mergeCell ref="AT587:AT592"/>
    <mergeCell ref="AU587:AU592"/>
    <mergeCell ref="AV587:AV592"/>
    <mergeCell ref="AW587:AW592"/>
    <mergeCell ref="AX587:AX592"/>
    <mergeCell ref="X587:X592"/>
    <mergeCell ref="Y587:Y592"/>
    <mergeCell ref="AO587:AO592"/>
    <mergeCell ref="AP587:AP592"/>
    <mergeCell ref="AQ587:AQ592"/>
    <mergeCell ref="AR587:AR592"/>
    <mergeCell ref="R587:R592"/>
    <mergeCell ref="S587:S592"/>
    <mergeCell ref="T587:T592"/>
    <mergeCell ref="U587:U592"/>
    <mergeCell ref="V587:V592"/>
    <mergeCell ref="W587:W592"/>
    <mergeCell ref="L587:L592"/>
    <mergeCell ref="M587:M592"/>
    <mergeCell ref="N587:N592"/>
    <mergeCell ref="O587:O592"/>
    <mergeCell ref="P587:P592"/>
    <mergeCell ref="Q587:Q592"/>
    <mergeCell ref="BJ581:BJ586"/>
    <mergeCell ref="BK581:BK586"/>
    <mergeCell ref="BL581:BL586"/>
    <mergeCell ref="D587:D592"/>
    <mergeCell ref="E587:E592"/>
    <mergeCell ref="F587:F592"/>
    <mergeCell ref="G587:G592"/>
    <mergeCell ref="H587:H592"/>
    <mergeCell ref="I587:I592"/>
    <mergeCell ref="K587:K592"/>
    <mergeCell ref="BD581:BD586"/>
    <mergeCell ref="BE581:BE586"/>
    <mergeCell ref="BF581:BF586"/>
    <mergeCell ref="BG581:BG586"/>
    <mergeCell ref="BH581:BH586"/>
    <mergeCell ref="BI581:BI586"/>
    <mergeCell ref="AX581:AX586"/>
    <mergeCell ref="AY581:AY586"/>
    <mergeCell ref="AZ581:AZ586"/>
    <mergeCell ref="BA581:BA586"/>
    <mergeCell ref="BB581:BB586"/>
    <mergeCell ref="BC581:BC586"/>
    <mergeCell ref="AR581:AR586"/>
    <mergeCell ref="AS581:AS586"/>
    <mergeCell ref="AT581:AT586"/>
    <mergeCell ref="AU581:AU586"/>
    <mergeCell ref="AV581:AV586"/>
    <mergeCell ref="AW581:AW586"/>
    <mergeCell ref="W581:W586"/>
    <mergeCell ref="X581:X586"/>
    <mergeCell ref="Y581:Y586"/>
    <mergeCell ref="AO581:AO586"/>
    <mergeCell ref="AP581:AP586"/>
    <mergeCell ref="AQ581:AQ586"/>
    <mergeCell ref="Q581:Q586"/>
    <mergeCell ref="R581:R586"/>
    <mergeCell ref="S581:S586"/>
    <mergeCell ref="T581:T586"/>
    <mergeCell ref="U581:U586"/>
    <mergeCell ref="V581:V586"/>
    <mergeCell ref="K581:K586"/>
    <mergeCell ref="L581:L586"/>
    <mergeCell ref="M581:M586"/>
    <mergeCell ref="N581:N586"/>
    <mergeCell ref="O581:O586"/>
    <mergeCell ref="P581:P586"/>
    <mergeCell ref="D581:D586"/>
    <mergeCell ref="E581:E586"/>
    <mergeCell ref="F581:F586"/>
    <mergeCell ref="G581:G586"/>
    <mergeCell ref="H581:H586"/>
    <mergeCell ref="I581:I586"/>
    <mergeCell ref="BG575:BG580"/>
    <mergeCell ref="BH575:BH580"/>
    <mergeCell ref="BI575:BI580"/>
    <mergeCell ref="BJ575:BJ580"/>
    <mergeCell ref="BK575:BK580"/>
    <mergeCell ref="BL575:BL580"/>
    <mergeCell ref="BA575:BA580"/>
    <mergeCell ref="BB575:BB580"/>
    <mergeCell ref="BC575:BC580"/>
    <mergeCell ref="BD575:BD580"/>
    <mergeCell ref="BE575:BE580"/>
    <mergeCell ref="BF575:BF580"/>
    <mergeCell ref="AU575:AU580"/>
    <mergeCell ref="AV575:AV580"/>
    <mergeCell ref="AW575:AW580"/>
    <mergeCell ref="AX575:AX580"/>
    <mergeCell ref="AY575:AY580"/>
    <mergeCell ref="AZ575:AZ580"/>
    <mergeCell ref="AO575:AO580"/>
    <mergeCell ref="AP575:AP580"/>
    <mergeCell ref="AQ575:AQ580"/>
    <mergeCell ref="AR575:AR580"/>
    <mergeCell ref="AS575:AS580"/>
    <mergeCell ref="AT575:AT580"/>
    <mergeCell ref="T575:T580"/>
    <mergeCell ref="U575:U580"/>
    <mergeCell ref="V575:V580"/>
    <mergeCell ref="W575:W580"/>
    <mergeCell ref="X575:X580"/>
    <mergeCell ref="Y575:Y580"/>
    <mergeCell ref="N575:N580"/>
    <mergeCell ref="O575:O580"/>
    <mergeCell ref="P575:P580"/>
    <mergeCell ref="Q575:Q580"/>
    <mergeCell ref="R575:R580"/>
    <mergeCell ref="S575:S580"/>
    <mergeCell ref="BL569:BL574"/>
    <mergeCell ref="D575:D580"/>
    <mergeCell ref="E575:E580"/>
    <mergeCell ref="F575:F580"/>
    <mergeCell ref="G575:G580"/>
    <mergeCell ref="H575:H580"/>
    <mergeCell ref="I575:I580"/>
    <mergeCell ref="K575:K580"/>
    <mergeCell ref="L575:L580"/>
    <mergeCell ref="M575:M580"/>
    <mergeCell ref="BF569:BF574"/>
    <mergeCell ref="BG569:BG574"/>
    <mergeCell ref="BH569:BH574"/>
    <mergeCell ref="BI569:BI574"/>
    <mergeCell ref="BJ569:BJ574"/>
    <mergeCell ref="BK569:BK574"/>
    <mergeCell ref="AZ569:AZ574"/>
    <mergeCell ref="BA569:BA574"/>
    <mergeCell ref="BB569:BB574"/>
    <mergeCell ref="BC569:BC574"/>
    <mergeCell ref="BD569:BD574"/>
    <mergeCell ref="BE569:BE574"/>
    <mergeCell ref="AT569:AT574"/>
    <mergeCell ref="AU569:AU574"/>
    <mergeCell ref="AV569:AV574"/>
    <mergeCell ref="AW569:AW574"/>
    <mergeCell ref="AX569:AX574"/>
    <mergeCell ref="AY569:AY574"/>
    <mergeCell ref="Y569:Y574"/>
    <mergeCell ref="AO569:AO574"/>
    <mergeCell ref="AP569:AP574"/>
    <mergeCell ref="AQ569:AQ574"/>
    <mergeCell ref="AR569:AR574"/>
    <mergeCell ref="AS569:AS574"/>
    <mergeCell ref="S569:S574"/>
    <mergeCell ref="T569:T574"/>
    <mergeCell ref="U569:U574"/>
    <mergeCell ref="V569:V574"/>
    <mergeCell ref="W569:W574"/>
    <mergeCell ref="X569:X574"/>
    <mergeCell ref="M569:M574"/>
    <mergeCell ref="N569:N574"/>
    <mergeCell ref="O569:O574"/>
    <mergeCell ref="P569:P574"/>
    <mergeCell ref="Q569:Q574"/>
    <mergeCell ref="R569:R574"/>
    <mergeCell ref="BK563:BK568"/>
    <mergeCell ref="BL563:BL568"/>
    <mergeCell ref="D569:D574"/>
    <mergeCell ref="E569:E574"/>
    <mergeCell ref="F569:F574"/>
    <mergeCell ref="G569:G574"/>
    <mergeCell ref="H569:H574"/>
    <mergeCell ref="I569:I574"/>
    <mergeCell ref="K569:K574"/>
    <mergeCell ref="L569:L574"/>
    <mergeCell ref="BE563:BE568"/>
    <mergeCell ref="BF563:BF568"/>
    <mergeCell ref="BG563:BG568"/>
    <mergeCell ref="BH563:BH568"/>
    <mergeCell ref="BI563:BI568"/>
    <mergeCell ref="BJ563:BJ568"/>
    <mergeCell ref="AY563:AY568"/>
    <mergeCell ref="AZ563:AZ568"/>
    <mergeCell ref="BA563:BA568"/>
    <mergeCell ref="BB563:BB568"/>
    <mergeCell ref="BC563:BC568"/>
    <mergeCell ref="BD563:BD568"/>
    <mergeCell ref="AS563:AS568"/>
    <mergeCell ref="AT563:AT568"/>
    <mergeCell ref="AU563:AU568"/>
    <mergeCell ref="AV563:AV568"/>
    <mergeCell ref="AW563:AW568"/>
    <mergeCell ref="AX563:AX568"/>
    <mergeCell ref="X563:X568"/>
    <mergeCell ref="Y563:Y568"/>
    <mergeCell ref="AO563:AO568"/>
    <mergeCell ref="AP563:AP568"/>
    <mergeCell ref="AQ563:AQ568"/>
    <mergeCell ref="AR563:AR568"/>
    <mergeCell ref="R563:R568"/>
    <mergeCell ref="S563:S568"/>
    <mergeCell ref="T563:T568"/>
    <mergeCell ref="U563:U568"/>
    <mergeCell ref="V563:V568"/>
    <mergeCell ref="W563:W568"/>
    <mergeCell ref="L563:L568"/>
    <mergeCell ref="M563:M568"/>
    <mergeCell ref="N563:N568"/>
    <mergeCell ref="O563:O568"/>
    <mergeCell ref="P563:P568"/>
    <mergeCell ref="Q563:Q568"/>
    <mergeCell ref="BJ557:BJ562"/>
    <mergeCell ref="BK557:BK562"/>
    <mergeCell ref="BL557:BL562"/>
    <mergeCell ref="D563:D568"/>
    <mergeCell ref="E563:E568"/>
    <mergeCell ref="F563:F568"/>
    <mergeCell ref="G563:G568"/>
    <mergeCell ref="H563:H568"/>
    <mergeCell ref="I563:I568"/>
    <mergeCell ref="K563:K568"/>
    <mergeCell ref="BD557:BD562"/>
    <mergeCell ref="BE557:BE562"/>
    <mergeCell ref="BF557:BF562"/>
    <mergeCell ref="BG557:BG562"/>
    <mergeCell ref="BH557:BH562"/>
    <mergeCell ref="BI557:BI562"/>
    <mergeCell ref="AX557:AX562"/>
    <mergeCell ref="AY557:AY562"/>
    <mergeCell ref="AZ557:AZ562"/>
    <mergeCell ref="BA557:BA562"/>
    <mergeCell ref="BB557:BB562"/>
    <mergeCell ref="BC557:BC562"/>
    <mergeCell ref="AR557:AR562"/>
    <mergeCell ref="AS557:AS562"/>
    <mergeCell ref="AT557:AT562"/>
    <mergeCell ref="AU557:AU562"/>
    <mergeCell ref="AV557:AV562"/>
    <mergeCell ref="AW557:AW562"/>
    <mergeCell ref="W557:W562"/>
    <mergeCell ref="X557:X562"/>
    <mergeCell ref="Y557:Y562"/>
    <mergeCell ref="AO557:AO562"/>
    <mergeCell ref="AP557:AP562"/>
    <mergeCell ref="AQ557:AQ562"/>
    <mergeCell ref="Q557:Q562"/>
    <mergeCell ref="R557:R562"/>
    <mergeCell ref="S557:S562"/>
    <mergeCell ref="T557:T562"/>
    <mergeCell ref="U557:U562"/>
    <mergeCell ref="V557:V562"/>
    <mergeCell ref="K557:K562"/>
    <mergeCell ref="L557:L562"/>
    <mergeCell ref="M557:M562"/>
    <mergeCell ref="N557:N562"/>
    <mergeCell ref="O557:O562"/>
    <mergeCell ref="P557:P562"/>
    <mergeCell ref="D557:D562"/>
    <mergeCell ref="E557:E562"/>
    <mergeCell ref="F557:F562"/>
    <mergeCell ref="G557:G562"/>
    <mergeCell ref="H557:H562"/>
    <mergeCell ref="I557:I562"/>
    <mergeCell ref="BG551:BG556"/>
    <mergeCell ref="BH551:BH556"/>
    <mergeCell ref="BI551:BI556"/>
    <mergeCell ref="BJ551:BJ556"/>
    <mergeCell ref="BK551:BK556"/>
    <mergeCell ref="BL551:BL556"/>
    <mergeCell ref="BA551:BA556"/>
    <mergeCell ref="BB551:BB556"/>
    <mergeCell ref="BC551:BC556"/>
    <mergeCell ref="BD551:BD556"/>
    <mergeCell ref="BE551:BE556"/>
    <mergeCell ref="BF551:BF556"/>
    <mergeCell ref="AU551:AU556"/>
    <mergeCell ref="AV551:AV556"/>
    <mergeCell ref="AW551:AW556"/>
    <mergeCell ref="AX551:AX556"/>
    <mergeCell ref="AY551:AY556"/>
    <mergeCell ref="AZ551:AZ556"/>
    <mergeCell ref="AO551:AO556"/>
    <mergeCell ref="AP551:AP556"/>
    <mergeCell ref="AQ551:AQ556"/>
    <mergeCell ref="AR551:AR556"/>
    <mergeCell ref="AS551:AS556"/>
    <mergeCell ref="AT551:AT556"/>
    <mergeCell ref="T551:T556"/>
    <mergeCell ref="U551:U556"/>
    <mergeCell ref="V551:V556"/>
    <mergeCell ref="W551:W556"/>
    <mergeCell ref="X551:X556"/>
    <mergeCell ref="Y551:Y556"/>
    <mergeCell ref="N551:N556"/>
    <mergeCell ref="O551:O556"/>
    <mergeCell ref="P551:P556"/>
    <mergeCell ref="Q551:Q556"/>
    <mergeCell ref="R551:R556"/>
    <mergeCell ref="S551:S556"/>
    <mergeCell ref="G551:G556"/>
    <mergeCell ref="H551:H556"/>
    <mergeCell ref="I551:I556"/>
    <mergeCell ref="K551:K556"/>
    <mergeCell ref="L551:L556"/>
    <mergeCell ref="M551:M556"/>
    <mergeCell ref="BI545:BI550"/>
    <mergeCell ref="BJ545:BJ550"/>
    <mergeCell ref="BK545:BK550"/>
    <mergeCell ref="BL545:BL550"/>
    <mergeCell ref="A551:A634"/>
    <mergeCell ref="B551:B634"/>
    <mergeCell ref="C551:C634"/>
    <mergeCell ref="D551:D556"/>
    <mergeCell ref="E551:E556"/>
    <mergeCell ref="F551:F556"/>
    <mergeCell ref="BC545:BC550"/>
    <mergeCell ref="BD545:BD550"/>
    <mergeCell ref="BE545:BE550"/>
    <mergeCell ref="BF545:BF550"/>
    <mergeCell ref="BG545:BG550"/>
    <mergeCell ref="BH545:BH550"/>
    <mergeCell ref="AW545:AW550"/>
    <mergeCell ref="AX545:AX550"/>
    <mergeCell ref="AY545:AY550"/>
    <mergeCell ref="AZ545:AZ550"/>
    <mergeCell ref="BA545:BA550"/>
    <mergeCell ref="BB545:BB550"/>
    <mergeCell ref="AQ545:AQ550"/>
    <mergeCell ref="AR545:AR550"/>
    <mergeCell ref="AS545:AS550"/>
    <mergeCell ref="AT545:AT550"/>
    <mergeCell ref="W545:W550"/>
    <mergeCell ref="X545:X550"/>
    <mergeCell ref="Y545:Y550"/>
    <mergeCell ref="AO545:AO550"/>
    <mergeCell ref="AP545:AP550"/>
    <mergeCell ref="P545:P550"/>
    <mergeCell ref="Q545:Q550"/>
    <mergeCell ref="R545:R550"/>
    <mergeCell ref="S545:S550"/>
    <mergeCell ref="T545:T550"/>
    <mergeCell ref="U545:U550"/>
    <mergeCell ref="J545:J550"/>
    <mergeCell ref="K545:K550"/>
    <mergeCell ref="L545:L550"/>
    <mergeCell ref="M545:M550"/>
    <mergeCell ref="N545:N550"/>
    <mergeCell ref="O545:O550"/>
    <mergeCell ref="BL539:BL544"/>
    <mergeCell ref="D545:D550"/>
    <mergeCell ref="E545:E550"/>
    <mergeCell ref="F545:F550"/>
    <mergeCell ref="G545:G550"/>
    <mergeCell ref="H545:H550"/>
    <mergeCell ref="I545:I550"/>
    <mergeCell ref="BC539:BC544"/>
    <mergeCell ref="BD539:BD544"/>
    <mergeCell ref="BE539:BE544"/>
    <mergeCell ref="BF539:BF544"/>
    <mergeCell ref="BG539:BG544"/>
    <mergeCell ref="BH539:BH544"/>
    <mergeCell ref="AW539:AW544"/>
    <mergeCell ref="AX539:AX544"/>
    <mergeCell ref="AY539:AY544"/>
    <mergeCell ref="AZ539:AZ544"/>
    <mergeCell ref="BA539:BA544"/>
    <mergeCell ref="BB539:BB544"/>
    <mergeCell ref="AQ539:AQ544"/>
    <mergeCell ref="AR539:AR544"/>
    <mergeCell ref="AS539:AS544"/>
    <mergeCell ref="AT539:AT544"/>
    <mergeCell ref="AU539:AU544"/>
    <mergeCell ref="AV539:AV544"/>
    <mergeCell ref="V539:V544"/>
    <mergeCell ref="W539:W544"/>
    <mergeCell ref="X539:X544"/>
    <mergeCell ref="Y539:Y544"/>
    <mergeCell ref="AU545:AU550"/>
    <mergeCell ref="AV545:AV550"/>
    <mergeCell ref="V545:V550"/>
    <mergeCell ref="AP539:AP544"/>
    <mergeCell ref="P539:P544"/>
    <mergeCell ref="Q539:Q544"/>
    <mergeCell ref="R539:R544"/>
    <mergeCell ref="S539:S544"/>
    <mergeCell ref="T539:T544"/>
    <mergeCell ref="U539:U544"/>
    <mergeCell ref="J539:J544"/>
    <mergeCell ref="K539:K544"/>
    <mergeCell ref="L539:L544"/>
    <mergeCell ref="M539:M544"/>
    <mergeCell ref="N539:N544"/>
    <mergeCell ref="O539:O544"/>
    <mergeCell ref="BI533:BI538"/>
    <mergeCell ref="BJ533:BJ538"/>
    <mergeCell ref="BK533:BK538"/>
    <mergeCell ref="Q533:Q538"/>
    <mergeCell ref="R533:R538"/>
    <mergeCell ref="S533:S538"/>
    <mergeCell ref="T533:T538"/>
    <mergeCell ref="U533:U538"/>
    <mergeCell ref="J533:J538"/>
    <mergeCell ref="K533:K538"/>
    <mergeCell ref="L533:L538"/>
    <mergeCell ref="M533:M538"/>
    <mergeCell ref="N533:N538"/>
    <mergeCell ref="O533:O538"/>
    <mergeCell ref="BI539:BI544"/>
    <mergeCell ref="BJ539:BJ544"/>
    <mergeCell ref="BK539:BK544"/>
    <mergeCell ref="D539:D544"/>
    <mergeCell ref="E539:E544"/>
    <mergeCell ref="F539:F544"/>
    <mergeCell ref="G539:G544"/>
    <mergeCell ref="H539:H544"/>
    <mergeCell ref="I539:I544"/>
    <mergeCell ref="BC533:BC538"/>
    <mergeCell ref="BD533:BD538"/>
    <mergeCell ref="BE533:BE538"/>
    <mergeCell ref="BF533:BF538"/>
    <mergeCell ref="BG533:BG538"/>
    <mergeCell ref="BH533:BH538"/>
    <mergeCell ref="AW533:AW538"/>
    <mergeCell ref="AX533:AX538"/>
    <mergeCell ref="AY533:AY538"/>
    <mergeCell ref="AZ533:AZ538"/>
    <mergeCell ref="BA533:BA538"/>
    <mergeCell ref="BB533:BB538"/>
    <mergeCell ref="AQ533:AQ538"/>
    <mergeCell ref="AR533:AR538"/>
    <mergeCell ref="AS533:AS538"/>
    <mergeCell ref="AT533:AT538"/>
    <mergeCell ref="AU533:AU538"/>
    <mergeCell ref="AV533:AV538"/>
    <mergeCell ref="V533:V538"/>
    <mergeCell ref="W533:W538"/>
    <mergeCell ref="X533:X538"/>
    <mergeCell ref="Y533:Y538"/>
    <mergeCell ref="AO533:AO538"/>
    <mergeCell ref="AP533:AP538"/>
    <mergeCell ref="P533:P538"/>
    <mergeCell ref="AO539:AO544"/>
    <mergeCell ref="BL527:BL532"/>
    <mergeCell ref="D533:D538"/>
    <mergeCell ref="E533:E538"/>
    <mergeCell ref="F533:F538"/>
    <mergeCell ref="G533:G538"/>
    <mergeCell ref="H533:H538"/>
    <mergeCell ref="I533:I538"/>
    <mergeCell ref="BC527:BC532"/>
    <mergeCell ref="BD527:BD532"/>
    <mergeCell ref="BE527:BE532"/>
    <mergeCell ref="BF527:BF532"/>
    <mergeCell ref="BG527:BG532"/>
    <mergeCell ref="BH527:BH532"/>
    <mergeCell ref="AW527:AW532"/>
    <mergeCell ref="AX527:AX532"/>
    <mergeCell ref="AY527:AY532"/>
    <mergeCell ref="AZ527:AZ532"/>
    <mergeCell ref="BA527:BA532"/>
    <mergeCell ref="BB527:BB532"/>
    <mergeCell ref="AQ527:AQ532"/>
    <mergeCell ref="AR527:AR532"/>
    <mergeCell ref="AS527:AS532"/>
    <mergeCell ref="AT527:AT532"/>
    <mergeCell ref="AU527:AU532"/>
    <mergeCell ref="AV527:AV532"/>
    <mergeCell ref="V527:V532"/>
    <mergeCell ref="W527:W532"/>
    <mergeCell ref="X527:X532"/>
    <mergeCell ref="Y527:Y532"/>
    <mergeCell ref="BL533:BL538"/>
    <mergeCell ref="AO527:AO532"/>
    <mergeCell ref="AP527:AP532"/>
    <mergeCell ref="P527:P532"/>
    <mergeCell ref="Q527:Q532"/>
    <mergeCell ref="R527:R532"/>
    <mergeCell ref="S527:S532"/>
    <mergeCell ref="T527:T532"/>
    <mergeCell ref="U527:U532"/>
    <mergeCell ref="J527:J532"/>
    <mergeCell ref="K527:K532"/>
    <mergeCell ref="L527:L532"/>
    <mergeCell ref="M527:M532"/>
    <mergeCell ref="N527:N532"/>
    <mergeCell ref="O527:O532"/>
    <mergeCell ref="BI521:BI526"/>
    <mergeCell ref="BJ521:BJ526"/>
    <mergeCell ref="BK521:BK526"/>
    <mergeCell ref="Q521:Q526"/>
    <mergeCell ref="R521:R526"/>
    <mergeCell ref="S521:S526"/>
    <mergeCell ref="T521:T526"/>
    <mergeCell ref="U521:U526"/>
    <mergeCell ref="J521:J526"/>
    <mergeCell ref="K521:K526"/>
    <mergeCell ref="L521:L526"/>
    <mergeCell ref="M521:M526"/>
    <mergeCell ref="N521:N526"/>
    <mergeCell ref="O521:O526"/>
    <mergeCell ref="BI527:BI532"/>
    <mergeCell ref="BJ527:BJ532"/>
    <mergeCell ref="BK527:BK532"/>
    <mergeCell ref="BL521:BL526"/>
    <mergeCell ref="D527:D532"/>
    <mergeCell ref="E527:E532"/>
    <mergeCell ref="F527:F532"/>
    <mergeCell ref="G527:G532"/>
    <mergeCell ref="H527:H532"/>
    <mergeCell ref="I527:I532"/>
    <mergeCell ref="BC521:BC526"/>
    <mergeCell ref="BD521:BD526"/>
    <mergeCell ref="BE521:BE526"/>
    <mergeCell ref="BF521:BF526"/>
    <mergeCell ref="BG521:BG526"/>
    <mergeCell ref="BH521:BH526"/>
    <mergeCell ref="AW521:AW526"/>
    <mergeCell ref="AX521:AX526"/>
    <mergeCell ref="AY521:AY526"/>
    <mergeCell ref="AZ521:AZ526"/>
    <mergeCell ref="BA521:BA526"/>
    <mergeCell ref="BB521:BB526"/>
    <mergeCell ref="AQ521:AQ526"/>
    <mergeCell ref="AR521:AR526"/>
    <mergeCell ref="AS521:AS526"/>
    <mergeCell ref="AT521:AT526"/>
    <mergeCell ref="AU521:AU526"/>
    <mergeCell ref="AV521:AV526"/>
    <mergeCell ref="V521:V526"/>
    <mergeCell ref="W521:W526"/>
    <mergeCell ref="X521:X526"/>
    <mergeCell ref="Y521:Y526"/>
    <mergeCell ref="AO521:AO526"/>
    <mergeCell ref="AP521:AP526"/>
    <mergeCell ref="P521:P526"/>
    <mergeCell ref="BI515:BI520"/>
    <mergeCell ref="BJ515:BJ520"/>
    <mergeCell ref="BK515:BK520"/>
    <mergeCell ref="BL515:BL520"/>
    <mergeCell ref="D521:D526"/>
    <mergeCell ref="E521:E526"/>
    <mergeCell ref="F521:F526"/>
    <mergeCell ref="G521:G526"/>
    <mergeCell ref="H521:H526"/>
    <mergeCell ref="I521:I526"/>
    <mergeCell ref="BC515:BC520"/>
    <mergeCell ref="BD515:BD520"/>
    <mergeCell ref="BE515:BE520"/>
    <mergeCell ref="BF515:BF520"/>
    <mergeCell ref="BG515:BG520"/>
    <mergeCell ref="BH515:BH520"/>
    <mergeCell ref="AW515:AW520"/>
    <mergeCell ref="AX515:AX520"/>
    <mergeCell ref="AY515:AY520"/>
    <mergeCell ref="AZ515:AZ520"/>
    <mergeCell ref="BA515:BA520"/>
    <mergeCell ref="BB515:BB520"/>
    <mergeCell ref="AQ515:AQ520"/>
    <mergeCell ref="AR515:AR520"/>
    <mergeCell ref="AS515:AS520"/>
    <mergeCell ref="AT515:AT520"/>
    <mergeCell ref="AU515:AU520"/>
    <mergeCell ref="AV515:AV520"/>
    <mergeCell ref="V515:V520"/>
    <mergeCell ref="W515:W520"/>
    <mergeCell ref="X515:X520"/>
    <mergeCell ref="Y515:Y520"/>
    <mergeCell ref="AO515:AO520"/>
    <mergeCell ref="AP515:AP520"/>
    <mergeCell ref="P515:P520"/>
    <mergeCell ref="Q515:Q520"/>
    <mergeCell ref="R515:R520"/>
    <mergeCell ref="S515:S520"/>
    <mergeCell ref="T515:T520"/>
    <mergeCell ref="U515:U520"/>
    <mergeCell ref="J515:J520"/>
    <mergeCell ref="K515:K520"/>
    <mergeCell ref="L515:L520"/>
    <mergeCell ref="M515:M520"/>
    <mergeCell ref="N515:N520"/>
    <mergeCell ref="O515:O520"/>
    <mergeCell ref="BL509:BL514"/>
    <mergeCell ref="A515:A550"/>
    <mergeCell ref="B515:B550"/>
    <mergeCell ref="C515:C550"/>
    <mergeCell ref="D515:D520"/>
    <mergeCell ref="E515:E520"/>
    <mergeCell ref="F515:F520"/>
    <mergeCell ref="G515:G520"/>
    <mergeCell ref="H515:H520"/>
    <mergeCell ref="I515:I520"/>
    <mergeCell ref="BF509:BF514"/>
    <mergeCell ref="BG509:BG514"/>
    <mergeCell ref="BH509:BH514"/>
    <mergeCell ref="BI509:BI514"/>
    <mergeCell ref="BJ509:BJ514"/>
    <mergeCell ref="BK509:BK514"/>
    <mergeCell ref="AZ509:AZ514"/>
    <mergeCell ref="BA509:BA514"/>
    <mergeCell ref="BB509:BB514"/>
    <mergeCell ref="BC509:BC514"/>
    <mergeCell ref="BD509:BD514"/>
    <mergeCell ref="BE509:BE514"/>
    <mergeCell ref="AT509:AT514"/>
    <mergeCell ref="AU509:AU514"/>
    <mergeCell ref="AV509:AV514"/>
    <mergeCell ref="AW509:AW514"/>
    <mergeCell ref="AX509:AX514"/>
    <mergeCell ref="AY509:AY514"/>
    <mergeCell ref="Y509:Y514"/>
    <mergeCell ref="AO509:AO514"/>
    <mergeCell ref="AP509:AP514"/>
    <mergeCell ref="AQ509:AQ514"/>
    <mergeCell ref="AR509:AR514"/>
    <mergeCell ref="AS509:AS514"/>
    <mergeCell ref="S509:S514"/>
    <mergeCell ref="T509:T514"/>
    <mergeCell ref="U509:U514"/>
    <mergeCell ref="V509:V514"/>
    <mergeCell ref="W509:W514"/>
    <mergeCell ref="X509:X514"/>
    <mergeCell ref="M509:M514"/>
    <mergeCell ref="N509:N514"/>
    <mergeCell ref="O509:O514"/>
    <mergeCell ref="P509:P514"/>
    <mergeCell ref="Q509:Q514"/>
    <mergeCell ref="R509:R514"/>
    <mergeCell ref="BL503:BL508"/>
    <mergeCell ref="D509:D514"/>
    <mergeCell ref="E509:E514"/>
    <mergeCell ref="F509:F514"/>
    <mergeCell ref="G509:G514"/>
    <mergeCell ref="H509:H514"/>
    <mergeCell ref="I509:I514"/>
    <mergeCell ref="J509:J514"/>
    <mergeCell ref="K509:K514"/>
    <mergeCell ref="L509:L514"/>
    <mergeCell ref="BF503:BF508"/>
    <mergeCell ref="BG503:BG508"/>
    <mergeCell ref="BH503:BH508"/>
    <mergeCell ref="BI503:BI508"/>
    <mergeCell ref="BJ503:BJ508"/>
    <mergeCell ref="BK503:BK508"/>
    <mergeCell ref="AZ503:AZ508"/>
    <mergeCell ref="BA503:BA508"/>
    <mergeCell ref="BB503:BB508"/>
    <mergeCell ref="BC503:BC508"/>
    <mergeCell ref="BD503:BD508"/>
    <mergeCell ref="BE503:BE508"/>
    <mergeCell ref="AT503:AT508"/>
    <mergeCell ref="AU503:AU508"/>
    <mergeCell ref="AV503:AV508"/>
    <mergeCell ref="AW503:AW508"/>
    <mergeCell ref="AX503:AX508"/>
    <mergeCell ref="AY503:AY508"/>
    <mergeCell ref="Y503:Y508"/>
    <mergeCell ref="AO503:AO508"/>
    <mergeCell ref="AP503:AP508"/>
    <mergeCell ref="AQ503:AQ508"/>
    <mergeCell ref="AR503:AR508"/>
    <mergeCell ref="AS503:AS508"/>
    <mergeCell ref="S503:S508"/>
    <mergeCell ref="T503:T508"/>
    <mergeCell ref="U503:U508"/>
    <mergeCell ref="V503:V508"/>
    <mergeCell ref="W503:W508"/>
    <mergeCell ref="X503:X508"/>
    <mergeCell ref="M503:M508"/>
    <mergeCell ref="N503:N508"/>
    <mergeCell ref="O503:O508"/>
    <mergeCell ref="P503:P508"/>
    <mergeCell ref="Q503:Q508"/>
    <mergeCell ref="R503:R508"/>
    <mergeCell ref="BL497:BL502"/>
    <mergeCell ref="D503:D508"/>
    <mergeCell ref="E503:E508"/>
    <mergeCell ref="F503:F508"/>
    <mergeCell ref="G503:G508"/>
    <mergeCell ref="H503:H508"/>
    <mergeCell ref="I503:I508"/>
    <mergeCell ref="J503:J508"/>
    <mergeCell ref="K503:K508"/>
    <mergeCell ref="L503:L508"/>
    <mergeCell ref="BF497:BF502"/>
    <mergeCell ref="BG497:BG502"/>
    <mergeCell ref="BH497:BH502"/>
    <mergeCell ref="BI497:BI502"/>
    <mergeCell ref="BJ497:BJ502"/>
    <mergeCell ref="BK497:BK502"/>
    <mergeCell ref="AZ497:AZ502"/>
    <mergeCell ref="BA497:BA502"/>
    <mergeCell ref="BB497:BB502"/>
    <mergeCell ref="BC497:BC502"/>
    <mergeCell ref="BD497:BD502"/>
    <mergeCell ref="BE497:BE502"/>
    <mergeCell ref="AT497:AT502"/>
    <mergeCell ref="AU497:AU502"/>
    <mergeCell ref="AV497:AV502"/>
    <mergeCell ref="AW497:AW502"/>
    <mergeCell ref="AX497:AX502"/>
    <mergeCell ref="AY497:AY502"/>
    <mergeCell ref="Y497:Y502"/>
    <mergeCell ref="AO497:AO502"/>
    <mergeCell ref="AP497:AP502"/>
    <mergeCell ref="AQ497:AQ502"/>
    <mergeCell ref="AR497:AR502"/>
    <mergeCell ref="AS497:AS502"/>
    <mergeCell ref="S497:S502"/>
    <mergeCell ref="T497:T502"/>
    <mergeCell ref="U497:U502"/>
    <mergeCell ref="V497:V502"/>
    <mergeCell ref="W497:W502"/>
    <mergeCell ref="X497:X502"/>
    <mergeCell ref="M497:M502"/>
    <mergeCell ref="N497:N502"/>
    <mergeCell ref="O497:O502"/>
    <mergeCell ref="P497:P502"/>
    <mergeCell ref="Q497:Q502"/>
    <mergeCell ref="R497:R502"/>
    <mergeCell ref="BL491:BL496"/>
    <mergeCell ref="D497:D502"/>
    <mergeCell ref="E497:E502"/>
    <mergeCell ref="F497:F502"/>
    <mergeCell ref="G497:G502"/>
    <mergeCell ref="H497:H502"/>
    <mergeCell ref="I497:I502"/>
    <mergeCell ref="J497:J502"/>
    <mergeCell ref="K497:K502"/>
    <mergeCell ref="L497:L502"/>
    <mergeCell ref="BF491:BF496"/>
    <mergeCell ref="BG491:BG496"/>
    <mergeCell ref="BH491:BH496"/>
    <mergeCell ref="BI491:BI496"/>
    <mergeCell ref="BJ491:BJ496"/>
    <mergeCell ref="BK491:BK496"/>
    <mergeCell ref="AZ491:AZ496"/>
    <mergeCell ref="BA491:BA496"/>
    <mergeCell ref="BB491:BB496"/>
    <mergeCell ref="BC491:BC496"/>
    <mergeCell ref="BD491:BD496"/>
    <mergeCell ref="BE491:BE496"/>
    <mergeCell ref="AT491:AT496"/>
    <mergeCell ref="AU491:AU496"/>
    <mergeCell ref="AV491:AV496"/>
    <mergeCell ref="AW491:AW496"/>
    <mergeCell ref="AX491:AX496"/>
    <mergeCell ref="AY491:AY496"/>
    <mergeCell ref="Y491:Y496"/>
    <mergeCell ref="AO491:AO496"/>
    <mergeCell ref="AP491:AP496"/>
    <mergeCell ref="AQ491:AQ496"/>
    <mergeCell ref="AR491:AR496"/>
    <mergeCell ref="AS491:AS496"/>
    <mergeCell ref="S491:S496"/>
    <mergeCell ref="T491:T496"/>
    <mergeCell ref="U491:U496"/>
    <mergeCell ref="V491:V496"/>
    <mergeCell ref="W491:W496"/>
    <mergeCell ref="X491:X496"/>
    <mergeCell ref="M491:M496"/>
    <mergeCell ref="N491:N496"/>
    <mergeCell ref="O491:O496"/>
    <mergeCell ref="P491:P496"/>
    <mergeCell ref="Q491:Q496"/>
    <mergeCell ref="R491:R496"/>
    <mergeCell ref="BL485:BL490"/>
    <mergeCell ref="D491:D496"/>
    <mergeCell ref="E491:E496"/>
    <mergeCell ref="F491:F496"/>
    <mergeCell ref="G491:G496"/>
    <mergeCell ref="H491:H496"/>
    <mergeCell ref="I491:I496"/>
    <mergeCell ref="J491:J496"/>
    <mergeCell ref="K491:K496"/>
    <mergeCell ref="L491:L496"/>
    <mergeCell ref="BF485:BF490"/>
    <mergeCell ref="BG485:BG490"/>
    <mergeCell ref="BH485:BH490"/>
    <mergeCell ref="BI485:BI490"/>
    <mergeCell ref="BJ485:BJ490"/>
    <mergeCell ref="BK485:BK490"/>
    <mergeCell ref="AZ485:AZ490"/>
    <mergeCell ref="BA485:BA490"/>
    <mergeCell ref="BB485:BB490"/>
    <mergeCell ref="BC485:BC490"/>
    <mergeCell ref="BD485:BD490"/>
    <mergeCell ref="BE485:BE490"/>
    <mergeCell ref="AT485:AT490"/>
    <mergeCell ref="AU485:AU490"/>
    <mergeCell ref="AV485:AV490"/>
    <mergeCell ref="AW485:AW490"/>
    <mergeCell ref="AX485:AX490"/>
    <mergeCell ref="AY485:AY490"/>
    <mergeCell ref="Y485:Y490"/>
    <mergeCell ref="AO485:AO490"/>
    <mergeCell ref="AP485:AP490"/>
    <mergeCell ref="AQ485:AQ490"/>
    <mergeCell ref="AR485:AR490"/>
    <mergeCell ref="AS485:AS490"/>
    <mergeCell ref="S485:S490"/>
    <mergeCell ref="T485:T490"/>
    <mergeCell ref="U485:U490"/>
    <mergeCell ref="V485:V490"/>
    <mergeCell ref="W485:W490"/>
    <mergeCell ref="X485:X490"/>
    <mergeCell ref="M485:M490"/>
    <mergeCell ref="N485:N490"/>
    <mergeCell ref="O485:O490"/>
    <mergeCell ref="P485:P490"/>
    <mergeCell ref="Q485:Q490"/>
    <mergeCell ref="R485:R490"/>
    <mergeCell ref="BL479:BL484"/>
    <mergeCell ref="D485:D490"/>
    <mergeCell ref="E485:E490"/>
    <mergeCell ref="F485:F490"/>
    <mergeCell ref="G485:G490"/>
    <mergeCell ref="H485:H490"/>
    <mergeCell ref="I485:I490"/>
    <mergeCell ref="J485:J490"/>
    <mergeCell ref="K485:K490"/>
    <mergeCell ref="L485:L490"/>
    <mergeCell ref="BF479:BF484"/>
    <mergeCell ref="BG479:BG484"/>
    <mergeCell ref="BH479:BH484"/>
    <mergeCell ref="BI479:BI484"/>
    <mergeCell ref="BJ479:BJ484"/>
    <mergeCell ref="BK479:BK484"/>
    <mergeCell ref="AZ479:AZ484"/>
    <mergeCell ref="BA479:BA484"/>
    <mergeCell ref="BB479:BB484"/>
    <mergeCell ref="BC479:BC484"/>
    <mergeCell ref="BD479:BD484"/>
    <mergeCell ref="BE479:BE484"/>
    <mergeCell ref="AT479:AT484"/>
    <mergeCell ref="AU479:AU484"/>
    <mergeCell ref="AV479:AV484"/>
    <mergeCell ref="AW479:AW484"/>
    <mergeCell ref="AX479:AX484"/>
    <mergeCell ref="AY479:AY484"/>
    <mergeCell ref="Y479:Y484"/>
    <mergeCell ref="AO479:AO484"/>
    <mergeCell ref="AP479:AP484"/>
    <mergeCell ref="AQ479:AQ484"/>
    <mergeCell ref="AR479:AR484"/>
    <mergeCell ref="AS479:AS484"/>
    <mergeCell ref="S479:S484"/>
    <mergeCell ref="T479:T484"/>
    <mergeCell ref="U479:U484"/>
    <mergeCell ref="V479:V484"/>
    <mergeCell ref="W479:W484"/>
    <mergeCell ref="X479:X484"/>
    <mergeCell ref="M479:M484"/>
    <mergeCell ref="N479:N484"/>
    <mergeCell ref="O479:O484"/>
    <mergeCell ref="P479:P484"/>
    <mergeCell ref="Q479:Q484"/>
    <mergeCell ref="R479:R484"/>
    <mergeCell ref="BL473:BL478"/>
    <mergeCell ref="D479:D484"/>
    <mergeCell ref="E479:E484"/>
    <mergeCell ref="F479:F484"/>
    <mergeCell ref="G479:G484"/>
    <mergeCell ref="H479:H484"/>
    <mergeCell ref="I479:I484"/>
    <mergeCell ref="J479:J484"/>
    <mergeCell ref="K479:K484"/>
    <mergeCell ref="L479:L484"/>
    <mergeCell ref="BF473:BF478"/>
    <mergeCell ref="BG473:BG478"/>
    <mergeCell ref="BH473:BH478"/>
    <mergeCell ref="BI473:BI478"/>
    <mergeCell ref="BJ473:BJ478"/>
    <mergeCell ref="BK473:BK478"/>
    <mergeCell ref="AZ473:AZ478"/>
    <mergeCell ref="BA473:BA478"/>
    <mergeCell ref="BB473:BB478"/>
    <mergeCell ref="BC473:BC478"/>
    <mergeCell ref="BD473:BD478"/>
    <mergeCell ref="BE473:BE478"/>
    <mergeCell ref="AT473:AT478"/>
    <mergeCell ref="AU473:AU478"/>
    <mergeCell ref="AV473:AV478"/>
    <mergeCell ref="AW473:AW478"/>
    <mergeCell ref="AX473:AX478"/>
    <mergeCell ref="AY473:AY478"/>
    <mergeCell ref="Y473:Y478"/>
    <mergeCell ref="AO473:AO478"/>
    <mergeCell ref="AP473:AP478"/>
    <mergeCell ref="AQ473:AQ478"/>
    <mergeCell ref="AR473:AR478"/>
    <mergeCell ref="AS473:AS478"/>
    <mergeCell ref="S473:S478"/>
    <mergeCell ref="T473:T478"/>
    <mergeCell ref="U473:U478"/>
    <mergeCell ref="V473:V478"/>
    <mergeCell ref="W473:W478"/>
    <mergeCell ref="X473:X478"/>
    <mergeCell ref="M473:M478"/>
    <mergeCell ref="N473:N478"/>
    <mergeCell ref="O473:O478"/>
    <mergeCell ref="P473:P478"/>
    <mergeCell ref="Q473:Q478"/>
    <mergeCell ref="R473:R478"/>
    <mergeCell ref="BL467:BL472"/>
    <mergeCell ref="D473:D478"/>
    <mergeCell ref="E473:E478"/>
    <mergeCell ref="F473:F478"/>
    <mergeCell ref="G473:G478"/>
    <mergeCell ref="H473:H478"/>
    <mergeCell ref="I473:I478"/>
    <mergeCell ref="J473:J478"/>
    <mergeCell ref="K473:K478"/>
    <mergeCell ref="L473:L478"/>
    <mergeCell ref="BF467:BF472"/>
    <mergeCell ref="BG467:BG472"/>
    <mergeCell ref="BH467:BH472"/>
    <mergeCell ref="BI467:BI472"/>
    <mergeCell ref="BJ467:BJ472"/>
    <mergeCell ref="BK467:BK472"/>
    <mergeCell ref="AZ467:AZ472"/>
    <mergeCell ref="BA467:BA472"/>
    <mergeCell ref="BB467:BB472"/>
    <mergeCell ref="BC467:BC472"/>
    <mergeCell ref="BD467:BD472"/>
    <mergeCell ref="BE467:BE472"/>
    <mergeCell ref="AT467:AT472"/>
    <mergeCell ref="AU467:AU472"/>
    <mergeCell ref="AV467:AV472"/>
    <mergeCell ref="AW467:AW472"/>
    <mergeCell ref="AX467:AX472"/>
    <mergeCell ref="AY467:AY472"/>
    <mergeCell ref="Y467:Y472"/>
    <mergeCell ref="AO467:AO472"/>
    <mergeCell ref="AP467:AP472"/>
    <mergeCell ref="AQ467:AQ472"/>
    <mergeCell ref="AR467:AR472"/>
    <mergeCell ref="AS467:AS472"/>
    <mergeCell ref="S467:S472"/>
    <mergeCell ref="T467:T472"/>
    <mergeCell ref="U467:U472"/>
    <mergeCell ref="V467:V472"/>
    <mergeCell ref="W467:W472"/>
    <mergeCell ref="X467:X472"/>
    <mergeCell ref="M467:M472"/>
    <mergeCell ref="N467:N472"/>
    <mergeCell ref="O467:O472"/>
    <mergeCell ref="P467:P472"/>
    <mergeCell ref="Q467:Q472"/>
    <mergeCell ref="R467:R472"/>
    <mergeCell ref="BL461:BL466"/>
    <mergeCell ref="D467:D472"/>
    <mergeCell ref="E467:E472"/>
    <mergeCell ref="F467:F472"/>
    <mergeCell ref="G467:G472"/>
    <mergeCell ref="H467:H472"/>
    <mergeCell ref="I467:I472"/>
    <mergeCell ref="J467:J472"/>
    <mergeCell ref="K467:K472"/>
    <mergeCell ref="L467:L472"/>
    <mergeCell ref="BF461:BF466"/>
    <mergeCell ref="BG461:BG466"/>
    <mergeCell ref="BH461:BH466"/>
    <mergeCell ref="BI461:BI466"/>
    <mergeCell ref="BJ461:BJ466"/>
    <mergeCell ref="BK461:BK466"/>
    <mergeCell ref="AZ461:AZ466"/>
    <mergeCell ref="BA461:BA466"/>
    <mergeCell ref="BB461:BB466"/>
    <mergeCell ref="BC461:BC466"/>
    <mergeCell ref="BD461:BD466"/>
    <mergeCell ref="BE461:BE466"/>
    <mergeCell ref="AT461:AT466"/>
    <mergeCell ref="AU461:AU466"/>
    <mergeCell ref="AV461:AV466"/>
    <mergeCell ref="AW461:AW466"/>
    <mergeCell ref="AX461:AX466"/>
    <mergeCell ref="AY461:AY466"/>
    <mergeCell ref="Y461:Y466"/>
    <mergeCell ref="AO461:AO466"/>
    <mergeCell ref="AP461:AP466"/>
    <mergeCell ref="AQ461:AQ466"/>
    <mergeCell ref="AR461:AR466"/>
    <mergeCell ref="AS461:AS466"/>
    <mergeCell ref="S461:S466"/>
    <mergeCell ref="T461:T466"/>
    <mergeCell ref="U461:U466"/>
    <mergeCell ref="V461:V466"/>
    <mergeCell ref="W461:W466"/>
    <mergeCell ref="X461:X466"/>
    <mergeCell ref="M461:M466"/>
    <mergeCell ref="N461:N466"/>
    <mergeCell ref="O461:O466"/>
    <mergeCell ref="P461:P466"/>
    <mergeCell ref="Q461:Q466"/>
    <mergeCell ref="R461:R466"/>
    <mergeCell ref="BL455:BL460"/>
    <mergeCell ref="D461:D466"/>
    <mergeCell ref="E461:E466"/>
    <mergeCell ref="F461:F466"/>
    <mergeCell ref="G461:G466"/>
    <mergeCell ref="H461:H466"/>
    <mergeCell ref="I461:I466"/>
    <mergeCell ref="J461:J466"/>
    <mergeCell ref="K461:K466"/>
    <mergeCell ref="L461:L466"/>
    <mergeCell ref="BF455:BF460"/>
    <mergeCell ref="BG455:BG460"/>
    <mergeCell ref="BH455:BH460"/>
    <mergeCell ref="BI455:BI460"/>
    <mergeCell ref="BJ455:BJ460"/>
    <mergeCell ref="BK455:BK460"/>
    <mergeCell ref="AZ455:AZ460"/>
    <mergeCell ref="BA455:BA460"/>
    <mergeCell ref="BB455:BB460"/>
    <mergeCell ref="BC455:BC460"/>
    <mergeCell ref="BD455:BD460"/>
    <mergeCell ref="BE455:BE460"/>
    <mergeCell ref="AT455:AT460"/>
    <mergeCell ref="AU455:AU460"/>
    <mergeCell ref="AV455:AV460"/>
    <mergeCell ref="AW455:AW460"/>
    <mergeCell ref="AX455:AX460"/>
    <mergeCell ref="AY455:AY460"/>
    <mergeCell ref="Y455:Y460"/>
    <mergeCell ref="AO455:AO460"/>
    <mergeCell ref="AP455:AP460"/>
    <mergeCell ref="AQ455:AQ460"/>
    <mergeCell ref="AR455:AR460"/>
    <mergeCell ref="AS455:AS460"/>
    <mergeCell ref="S455:S460"/>
    <mergeCell ref="T455:T460"/>
    <mergeCell ref="U455:U460"/>
    <mergeCell ref="V455:V460"/>
    <mergeCell ref="W455:W460"/>
    <mergeCell ref="X455:X460"/>
    <mergeCell ref="M455:M460"/>
    <mergeCell ref="N455:N460"/>
    <mergeCell ref="O455:O460"/>
    <mergeCell ref="P455:P460"/>
    <mergeCell ref="Q455:Q460"/>
    <mergeCell ref="R455:R460"/>
    <mergeCell ref="BL449:BL454"/>
    <mergeCell ref="D455:D460"/>
    <mergeCell ref="E455:E460"/>
    <mergeCell ref="F455:F460"/>
    <mergeCell ref="G455:G460"/>
    <mergeCell ref="H455:H460"/>
    <mergeCell ref="I455:I460"/>
    <mergeCell ref="J455:J460"/>
    <mergeCell ref="K455:K460"/>
    <mergeCell ref="L455:L460"/>
    <mergeCell ref="BF449:BF454"/>
    <mergeCell ref="BG449:BG454"/>
    <mergeCell ref="BH449:BH454"/>
    <mergeCell ref="BI449:BI454"/>
    <mergeCell ref="BJ449:BJ454"/>
    <mergeCell ref="BK449:BK454"/>
    <mergeCell ref="AZ449:AZ454"/>
    <mergeCell ref="BA449:BA454"/>
    <mergeCell ref="BB449:BB454"/>
    <mergeCell ref="BC449:BC454"/>
    <mergeCell ref="BD449:BD454"/>
    <mergeCell ref="BE449:BE454"/>
    <mergeCell ref="AT449:AT454"/>
    <mergeCell ref="AU449:AU454"/>
    <mergeCell ref="AV449:AV454"/>
    <mergeCell ref="AW449:AW454"/>
    <mergeCell ref="AX449:AX454"/>
    <mergeCell ref="AY449:AY454"/>
    <mergeCell ref="Y449:Y454"/>
    <mergeCell ref="AO449:AO454"/>
    <mergeCell ref="AP449:AP454"/>
    <mergeCell ref="AQ449:AQ454"/>
    <mergeCell ref="AR449:AR454"/>
    <mergeCell ref="AS449:AS454"/>
    <mergeCell ref="S449:S454"/>
    <mergeCell ref="T449:T454"/>
    <mergeCell ref="U449:U454"/>
    <mergeCell ref="V449:V454"/>
    <mergeCell ref="W449:W454"/>
    <mergeCell ref="X449:X454"/>
    <mergeCell ref="M449:M454"/>
    <mergeCell ref="N449:N454"/>
    <mergeCell ref="O449:O454"/>
    <mergeCell ref="P449:P454"/>
    <mergeCell ref="Q449:Q454"/>
    <mergeCell ref="R449:R454"/>
    <mergeCell ref="BL443:BL448"/>
    <mergeCell ref="D449:D454"/>
    <mergeCell ref="E449:E454"/>
    <mergeCell ref="F449:F454"/>
    <mergeCell ref="G449:G454"/>
    <mergeCell ref="H449:H454"/>
    <mergeCell ref="I449:I454"/>
    <mergeCell ref="J449:J454"/>
    <mergeCell ref="K449:K454"/>
    <mergeCell ref="L449:L454"/>
    <mergeCell ref="BF443:BF448"/>
    <mergeCell ref="BG443:BG448"/>
    <mergeCell ref="BH443:BH448"/>
    <mergeCell ref="BI443:BI448"/>
    <mergeCell ref="BJ443:BJ448"/>
    <mergeCell ref="BK443:BK448"/>
    <mergeCell ref="AZ443:AZ448"/>
    <mergeCell ref="BA443:BA448"/>
    <mergeCell ref="BB443:BB448"/>
    <mergeCell ref="BC443:BC448"/>
    <mergeCell ref="BD443:BD448"/>
    <mergeCell ref="BE443:BE448"/>
    <mergeCell ref="AT443:AT448"/>
    <mergeCell ref="AU443:AU448"/>
    <mergeCell ref="AV443:AV448"/>
    <mergeCell ref="AW443:AW448"/>
    <mergeCell ref="AX443:AX448"/>
    <mergeCell ref="AY443:AY448"/>
    <mergeCell ref="Y443:Y448"/>
    <mergeCell ref="AO443:AO448"/>
    <mergeCell ref="AP443:AP448"/>
    <mergeCell ref="AQ443:AQ448"/>
    <mergeCell ref="T443:T448"/>
    <mergeCell ref="U443:U448"/>
    <mergeCell ref="V443:V448"/>
    <mergeCell ref="W443:W448"/>
    <mergeCell ref="X443:X448"/>
    <mergeCell ref="M443:M448"/>
    <mergeCell ref="N443:N448"/>
    <mergeCell ref="O443:O448"/>
    <mergeCell ref="P443:P448"/>
    <mergeCell ref="Q443:Q448"/>
    <mergeCell ref="R443:R448"/>
    <mergeCell ref="G443:G448"/>
    <mergeCell ref="H443:H448"/>
    <mergeCell ref="I443:I448"/>
    <mergeCell ref="J443:J448"/>
    <mergeCell ref="K443:K448"/>
    <mergeCell ref="L443:L448"/>
    <mergeCell ref="BL437:BL442"/>
    <mergeCell ref="A443:A514"/>
    <mergeCell ref="B443:B514"/>
    <mergeCell ref="C443:C514"/>
    <mergeCell ref="D443:D448"/>
    <mergeCell ref="E443:E448"/>
    <mergeCell ref="F443:F448"/>
    <mergeCell ref="BC437:BC442"/>
    <mergeCell ref="BD437:BD442"/>
    <mergeCell ref="BE437:BE442"/>
    <mergeCell ref="BF437:BF442"/>
    <mergeCell ref="BG437:BG442"/>
    <mergeCell ref="BH437:BH442"/>
    <mergeCell ref="AW437:AW442"/>
    <mergeCell ref="AX437:AX442"/>
    <mergeCell ref="AY437:AY442"/>
    <mergeCell ref="AZ437:AZ442"/>
    <mergeCell ref="BA437:BA442"/>
    <mergeCell ref="BB437:BB442"/>
    <mergeCell ref="AQ437:AQ442"/>
    <mergeCell ref="AR437:AR442"/>
    <mergeCell ref="AS437:AS442"/>
    <mergeCell ref="AT437:AT442"/>
    <mergeCell ref="AU437:AU442"/>
    <mergeCell ref="AV437:AV442"/>
    <mergeCell ref="V437:V442"/>
    <mergeCell ref="W437:W442"/>
    <mergeCell ref="X437:X442"/>
    <mergeCell ref="Y437:Y442"/>
    <mergeCell ref="AR443:AR448"/>
    <mergeCell ref="AS443:AS448"/>
    <mergeCell ref="S443:S448"/>
    <mergeCell ref="AP437:AP442"/>
    <mergeCell ref="P437:P442"/>
    <mergeCell ref="Q437:Q442"/>
    <mergeCell ref="R437:R442"/>
    <mergeCell ref="S437:S442"/>
    <mergeCell ref="T437:T442"/>
    <mergeCell ref="U437:U442"/>
    <mergeCell ref="J437:J442"/>
    <mergeCell ref="K437:K442"/>
    <mergeCell ref="L437:L442"/>
    <mergeCell ref="M437:M442"/>
    <mergeCell ref="N437:N442"/>
    <mergeCell ref="O437:O442"/>
    <mergeCell ref="BI431:BI436"/>
    <mergeCell ref="BJ431:BJ436"/>
    <mergeCell ref="BK431:BK436"/>
    <mergeCell ref="Q431:Q436"/>
    <mergeCell ref="R431:R436"/>
    <mergeCell ref="S431:S436"/>
    <mergeCell ref="T431:T436"/>
    <mergeCell ref="U431:U436"/>
    <mergeCell ref="J431:J436"/>
    <mergeCell ref="K431:K436"/>
    <mergeCell ref="L431:L436"/>
    <mergeCell ref="M431:M436"/>
    <mergeCell ref="N431:N436"/>
    <mergeCell ref="O431:O436"/>
    <mergeCell ref="BI437:BI442"/>
    <mergeCell ref="BJ437:BJ442"/>
    <mergeCell ref="BK437:BK442"/>
    <mergeCell ref="D437:D442"/>
    <mergeCell ref="E437:E442"/>
    <mergeCell ref="F437:F442"/>
    <mergeCell ref="G437:G442"/>
    <mergeCell ref="H437:H442"/>
    <mergeCell ref="I437:I442"/>
    <mergeCell ref="BC431:BC436"/>
    <mergeCell ref="BD431:BD436"/>
    <mergeCell ref="BE431:BE436"/>
    <mergeCell ref="BF431:BF436"/>
    <mergeCell ref="BG431:BG436"/>
    <mergeCell ref="BH431:BH436"/>
    <mergeCell ref="AW431:AW436"/>
    <mergeCell ref="AX431:AX436"/>
    <mergeCell ref="AY431:AY436"/>
    <mergeCell ref="AZ431:AZ436"/>
    <mergeCell ref="BA431:BA436"/>
    <mergeCell ref="BB431:BB436"/>
    <mergeCell ref="AQ431:AQ436"/>
    <mergeCell ref="AR431:AR436"/>
    <mergeCell ref="AS431:AS436"/>
    <mergeCell ref="AT431:AT436"/>
    <mergeCell ref="AU431:AU436"/>
    <mergeCell ref="AV431:AV436"/>
    <mergeCell ref="V431:V436"/>
    <mergeCell ref="W431:W436"/>
    <mergeCell ref="X431:X436"/>
    <mergeCell ref="Y431:Y436"/>
    <mergeCell ref="AO431:AO436"/>
    <mergeCell ref="AP431:AP436"/>
    <mergeCell ref="P431:P436"/>
    <mergeCell ref="AO437:AO442"/>
    <mergeCell ref="BL425:BL430"/>
    <mergeCell ref="D431:D436"/>
    <mergeCell ref="E431:E436"/>
    <mergeCell ref="F431:F436"/>
    <mergeCell ref="G431:G436"/>
    <mergeCell ref="H431:H436"/>
    <mergeCell ref="I431:I436"/>
    <mergeCell ref="BC425:BC430"/>
    <mergeCell ref="BD425:BD430"/>
    <mergeCell ref="BE425:BE430"/>
    <mergeCell ref="BF425:BF430"/>
    <mergeCell ref="BG425:BG430"/>
    <mergeCell ref="BH425:BH430"/>
    <mergeCell ref="AW425:AW430"/>
    <mergeCell ref="AX425:AX430"/>
    <mergeCell ref="AY425:AY430"/>
    <mergeCell ref="AZ425:AZ430"/>
    <mergeCell ref="BA425:BA430"/>
    <mergeCell ref="BB425:BB430"/>
    <mergeCell ref="AQ425:AQ430"/>
    <mergeCell ref="AR425:AR430"/>
    <mergeCell ref="AS425:AS430"/>
    <mergeCell ref="AT425:AT430"/>
    <mergeCell ref="AU425:AU430"/>
    <mergeCell ref="AV425:AV430"/>
    <mergeCell ref="V425:V430"/>
    <mergeCell ref="W425:W430"/>
    <mergeCell ref="X425:X430"/>
    <mergeCell ref="Y425:Y430"/>
    <mergeCell ref="BL431:BL436"/>
    <mergeCell ref="AP425:AP430"/>
    <mergeCell ref="P425:P430"/>
    <mergeCell ref="Q425:Q430"/>
    <mergeCell ref="R425:R430"/>
    <mergeCell ref="S425:S430"/>
    <mergeCell ref="T425:T430"/>
    <mergeCell ref="U425:U430"/>
    <mergeCell ref="J425:J430"/>
    <mergeCell ref="K425:K430"/>
    <mergeCell ref="L425:L430"/>
    <mergeCell ref="M425:M430"/>
    <mergeCell ref="N425:N430"/>
    <mergeCell ref="O425:O430"/>
    <mergeCell ref="BI419:BI424"/>
    <mergeCell ref="BJ419:BJ424"/>
    <mergeCell ref="BK419:BK424"/>
    <mergeCell ref="Q419:Q424"/>
    <mergeCell ref="R419:R424"/>
    <mergeCell ref="S419:S424"/>
    <mergeCell ref="T419:T424"/>
    <mergeCell ref="U419:U424"/>
    <mergeCell ref="J419:J424"/>
    <mergeCell ref="K419:K424"/>
    <mergeCell ref="L419:L424"/>
    <mergeCell ref="M419:M424"/>
    <mergeCell ref="N419:N424"/>
    <mergeCell ref="O419:O424"/>
    <mergeCell ref="BI425:BI430"/>
    <mergeCell ref="BJ425:BJ430"/>
    <mergeCell ref="BK425:BK430"/>
    <mergeCell ref="D425:D430"/>
    <mergeCell ref="E425:E430"/>
    <mergeCell ref="F425:F430"/>
    <mergeCell ref="G425:G430"/>
    <mergeCell ref="H425:H430"/>
    <mergeCell ref="I425:I430"/>
    <mergeCell ref="BC419:BC424"/>
    <mergeCell ref="BD419:BD424"/>
    <mergeCell ref="BE419:BE424"/>
    <mergeCell ref="BF419:BF424"/>
    <mergeCell ref="BG419:BG424"/>
    <mergeCell ref="BH419:BH424"/>
    <mergeCell ref="AW419:AW424"/>
    <mergeCell ref="AX419:AX424"/>
    <mergeCell ref="AY419:AY424"/>
    <mergeCell ref="AZ419:AZ424"/>
    <mergeCell ref="BA419:BA424"/>
    <mergeCell ref="BB419:BB424"/>
    <mergeCell ref="AQ419:AQ424"/>
    <mergeCell ref="AR419:AR424"/>
    <mergeCell ref="AS419:AS424"/>
    <mergeCell ref="AT419:AT424"/>
    <mergeCell ref="AU419:AU424"/>
    <mergeCell ref="AV419:AV424"/>
    <mergeCell ref="V419:V424"/>
    <mergeCell ref="W419:W424"/>
    <mergeCell ref="X419:X424"/>
    <mergeCell ref="Y419:Y424"/>
    <mergeCell ref="AO419:AO424"/>
    <mergeCell ref="AP419:AP424"/>
    <mergeCell ref="P419:P424"/>
    <mergeCell ref="AO425:AO430"/>
    <mergeCell ref="BL413:BL418"/>
    <mergeCell ref="D419:D424"/>
    <mergeCell ref="E419:E424"/>
    <mergeCell ref="F419:F424"/>
    <mergeCell ref="G419:G424"/>
    <mergeCell ref="H419:H424"/>
    <mergeCell ref="I419:I424"/>
    <mergeCell ref="BC413:BC418"/>
    <mergeCell ref="BD413:BD418"/>
    <mergeCell ref="BE413:BE418"/>
    <mergeCell ref="BF413:BF418"/>
    <mergeCell ref="BG413:BG418"/>
    <mergeCell ref="BH413:BH418"/>
    <mergeCell ref="AW413:AW418"/>
    <mergeCell ref="AX413:AX418"/>
    <mergeCell ref="AY413:AY418"/>
    <mergeCell ref="AZ413:AZ418"/>
    <mergeCell ref="BA413:BA418"/>
    <mergeCell ref="BB413:BB418"/>
    <mergeCell ref="AQ413:AQ418"/>
    <mergeCell ref="AR413:AR418"/>
    <mergeCell ref="AS413:AS418"/>
    <mergeCell ref="AT413:AT418"/>
    <mergeCell ref="AU413:AU418"/>
    <mergeCell ref="AV413:AV418"/>
    <mergeCell ref="V413:V418"/>
    <mergeCell ref="W413:W418"/>
    <mergeCell ref="X413:X418"/>
    <mergeCell ref="Y413:Y418"/>
    <mergeCell ref="BL419:BL424"/>
    <mergeCell ref="AP413:AP418"/>
    <mergeCell ref="P413:P418"/>
    <mergeCell ref="Q413:Q418"/>
    <mergeCell ref="R413:R418"/>
    <mergeCell ref="S413:S418"/>
    <mergeCell ref="T413:T418"/>
    <mergeCell ref="U413:U418"/>
    <mergeCell ref="J413:J418"/>
    <mergeCell ref="K413:K418"/>
    <mergeCell ref="L413:L418"/>
    <mergeCell ref="M413:M418"/>
    <mergeCell ref="N413:N418"/>
    <mergeCell ref="O413:O418"/>
    <mergeCell ref="BI407:BI412"/>
    <mergeCell ref="BJ407:BJ412"/>
    <mergeCell ref="BK407:BK412"/>
    <mergeCell ref="Q407:Q412"/>
    <mergeCell ref="R407:R412"/>
    <mergeCell ref="S407:S412"/>
    <mergeCell ref="T407:T412"/>
    <mergeCell ref="U407:U412"/>
    <mergeCell ref="J407:J412"/>
    <mergeCell ref="K407:K412"/>
    <mergeCell ref="L407:L412"/>
    <mergeCell ref="M407:M412"/>
    <mergeCell ref="N407:N412"/>
    <mergeCell ref="O407:O412"/>
    <mergeCell ref="BI413:BI418"/>
    <mergeCell ref="BJ413:BJ418"/>
    <mergeCell ref="BK413:BK418"/>
    <mergeCell ref="D413:D418"/>
    <mergeCell ref="E413:E418"/>
    <mergeCell ref="F413:F418"/>
    <mergeCell ref="G413:G418"/>
    <mergeCell ref="H413:H418"/>
    <mergeCell ref="I413:I418"/>
    <mergeCell ref="BC407:BC412"/>
    <mergeCell ref="BD407:BD412"/>
    <mergeCell ref="BE407:BE412"/>
    <mergeCell ref="BF407:BF412"/>
    <mergeCell ref="BG407:BG412"/>
    <mergeCell ref="BH407:BH412"/>
    <mergeCell ref="AW407:AW412"/>
    <mergeCell ref="AX407:AX412"/>
    <mergeCell ref="AY407:AY412"/>
    <mergeCell ref="AZ407:AZ412"/>
    <mergeCell ref="BA407:BA412"/>
    <mergeCell ref="BB407:BB412"/>
    <mergeCell ref="AQ407:AQ412"/>
    <mergeCell ref="AR407:AR412"/>
    <mergeCell ref="AS407:AS412"/>
    <mergeCell ref="AT407:AT412"/>
    <mergeCell ref="AU407:AU412"/>
    <mergeCell ref="AV407:AV412"/>
    <mergeCell ref="V407:V412"/>
    <mergeCell ref="W407:W412"/>
    <mergeCell ref="X407:X412"/>
    <mergeCell ref="Y407:Y412"/>
    <mergeCell ref="AO407:AO412"/>
    <mergeCell ref="AP407:AP412"/>
    <mergeCell ref="P407:P412"/>
    <mergeCell ref="AO413:AO418"/>
    <mergeCell ref="BL401:BL406"/>
    <mergeCell ref="D407:D412"/>
    <mergeCell ref="E407:E412"/>
    <mergeCell ref="F407:F412"/>
    <mergeCell ref="G407:G412"/>
    <mergeCell ref="H407:H412"/>
    <mergeCell ref="I407:I412"/>
    <mergeCell ref="BC401:BC406"/>
    <mergeCell ref="BD401:BD406"/>
    <mergeCell ref="BE401:BE406"/>
    <mergeCell ref="BF401:BF406"/>
    <mergeCell ref="BG401:BG406"/>
    <mergeCell ref="BH401:BH406"/>
    <mergeCell ref="AW401:AW406"/>
    <mergeCell ref="AX401:AX406"/>
    <mergeCell ref="AY401:AY406"/>
    <mergeCell ref="AZ401:AZ406"/>
    <mergeCell ref="BA401:BA406"/>
    <mergeCell ref="BB401:BB406"/>
    <mergeCell ref="AQ401:AQ406"/>
    <mergeCell ref="AR401:AR406"/>
    <mergeCell ref="AS401:AS406"/>
    <mergeCell ref="AT401:AT406"/>
    <mergeCell ref="AU401:AU406"/>
    <mergeCell ref="AV401:AV406"/>
    <mergeCell ref="V401:V406"/>
    <mergeCell ref="W401:W406"/>
    <mergeCell ref="X401:X406"/>
    <mergeCell ref="Y401:Y406"/>
    <mergeCell ref="BL407:BL412"/>
    <mergeCell ref="AP401:AP406"/>
    <mergeCell ref="P401:P406"/>
    <mergeCell ref="Q401:Q406"/>
    <mergeCell ref="R401:R406"/>
    <mergeCell ref="S401:S406"/>
    <mergeCell ref="T401:T406"/>
    <mergeCell ref="U401:U406"/>
    <mergeCell ref="J401:J406"/>
    <mergeCell ref="K401:K406"/>
    <mergeCell ref="L401:L406"/>
    <mergeCell ref="M401:M406"/>
    <mergeCell ref="N401:N406"/>
    <mergeCell ref="O401:O406"/>
    <mergeCell ref="BI395:BI400"/>
    <mergeCell ref="BJ395:BJ400"/>
    <mergeCell ref="BK395:BK400"/>
    <mergeCell ref="Q395:Q400"/>
    <mergeCell ref="R395:R400"/>
    <mergeCell ref="S395:S400"/>
    <mergeCell ref="T395:T400"/>
    <mergeCell ref="U395:U400"/>
    <mergeCell ref="J395:J400"/>
    <mergeCell ref="K395:K400"/>
    <mergeCell ref="L395:L400"/>
    <mergeCell ref="M395:M400"/>
    <mergeCell ref="N395:N400"/>
    <mergeCell ref="O395:O400"/>
    <mergeCell ref="BI401:BI406"/>
    <mergeCell ref="BJ401:BJ406"/>
    <mergeCell ref="BK401:BK406"/>
    <mergeCell ref="D401:D406"/>
    <mergeCell ref="E401:E406"/>
    <mergeCell ref="F401:F406"/>
    <mergeCell ref="G401:G406"/>
    <mergeCell ref="H401:H406"/>
    <mergeCell ref="I401:I406"/>
    <mergeCell ref="BC395:BC400"/>
    <mergeCell ref="BD395:BD400"/>
    <mergeCell ref="BE395:BE400"/>
    <mergeCell ref="BF395:BF400"/>
    <mergeCell ref="BG395:BG400"/>
    <mergeCell ref="BH395:BH400"/>
    <mergeCell ref="AW395:AW400"/>
    <mergeCell ref="AX395:AX400"/>
    <mergeCell ref="AY395:AY400"/>
    <mergeCell ref="AZ395:AZ400"/>
    <mergeCell ref="BA395:BA400"/>
    <mergeCell ref="BB395:BB400"/>
    <mergeCell ref="AQ395:AQ400"/>
    <mergeCell ref="AR395:AR400"/>
    <mergeCell ref="AS395:AS400"/>
    <mergeCell ref="AT395:AT400"/>
    <mergeCell ref="AU395:AU400"/>
    <mergeCell ref="AV395:AV400"/>
    <mergeCell ref="V395:V400"/>
    <mergeCell ref="W395:W400"/>
    <mergeCell ref="X395:X400"/>
    <mergeCell ref="Y395:Y400"/>
    <mergeCell ref="AO395:AO400"/>
    <mergeCell ref="AP395:AP400"/>
    <mergeCell ref="P395:P400"/>
    <mergeCell ref="AO401:AO406"/>
    <mergeCell ref="BL389:BL394"/>
    <mergeCell ref="D395:D400"/>
    <mergeCell ref="E395:E400"/>
    <mergeCell ref="F395:F400"/>
    <mergeCell ref="G395:G400"/>
    <mergeCell ref="H395:H400"/>
    <mergeCell ref="I395:I400"/>
    <mergeCell ref="BC389:BC394"/>
    <mergeCell ref="BD389:BD394"/>
    <mergeCell ref="BE389:BE394"/>
    <mergeCell ref="BF389:BF394"/>
    <mergeCell ref="BG389:BG394"/>
    <mergeCell ref="BH389:BH394"/>
    <mergeCell ref="AW389:AW394"/>
    <mergeCell ref="AX389:AX394"/>
    <mergeCell ref="AY389:AY394"/>
    <mergeCell ref="AZ389:AZ394"/>
    <mergeCell ref="BA389:BA394"/>
    <mergeCell ref="BB389:BB394"/>
    <mergeCell ref="AQ389:AQ394"/>
    <mergeCell ref="AR389:AR394"/>
    <mergeCell ref="AS389:AS394"/>
    <mergeCell ref="AT389:AT394"/>
    <mergeCell ref="AU389:AU394"/>
    <mergeCell ref="AV389:AV394"/>
    <mergeCell ref="V389:V394"/>
    <mergeCell ref="W389:W394"/>
    <mergeCell ref="X389:X394"/>
    <mergeCell ref="Y389:Y394"/>
    <mergeCell ref="BL395:BL400"/>
    <mergeCell ref="AP389:AP394"/>
    <mergeCell ref="P389:P394"/>
    <mergeCell ref="Q389:Q394"/>
    <mergeCell ref="R389:R394"/>
    <mergeCell ref="S389:S394"/>
    <mergeCell ref="T389:T394"/>
    <mergeCell ref="U389:U394"/>
    <mergeCell ref="J389:J394"/>
    <mergeCell ref="K389:K394"/>
    <mergeCell ref="L389:L394"/>
    <mergeCell ref="M389:M394"/>
    <mergeCell ref="N389:N394"/>
    <mergeCell ref="O389:O394"/>
    <mergeCell ref="BI383:BI388"/>
    <mergeCell ref="BJ383:BJ388"/>
    <mergeCell ref="BK383:BK388"/>
    <mergeCell ref="Q383:Q388"/>
    <mergeCell ref="R383:R388"/>
    <mergeCell ref="S383:S388"/>
    <mergeCell ref="T383:T388"/>
    <mergeCell ref="U383:U388"/>
    <mergeCell ref="J383:J388"/>
    <mergeCell ref="K383:K388"/>
    <mergeCell ref="L383:L388"/>
    <mergeCell ref="M383:M388"/>
    <mergeCell ref="N383:N388"/>
    <mergeCell ref="O383:O388"/>
    <mergeCell ref="BI389:BI394"/>
    <mergeCell ref="BJ389:BJ394"/>
    <mergeCell ref="BK389:BK394"/>
    <mergeCell ref="D389:D394"/>
    <mergeCell ref="E389:E394"/>
    <mergeCell ref="F389:F394"/>
    <mergeCell ref="G389:G394"/>
    <mergeCell ref="H389:H394"/>
    <mergeCell ref="I389:I394"/>
    <mergeCell ref="BC383:BC388"/>
    <mergeCell ref="BD383:BD388"/>
    <mergeCell ref="BE383:BE388"/>
    <mergeCell ref="BF383:BF388"/>
    <mergeCell ref="BG383:BG388"/>
    <mergeCell ref="BH383:BH388"/>
    <mergeCell ref="AW383:AW388"/>
    <mergeCell ref="AX383:AX388"/>
    <mergeCell ref="AY383:AY388"/>
    <mergeCell ref="AZ383:AZ388"/>
    <mergeCell ref="BA383:BA388"/>
    <mergeCell ref="BB383:BB388"/>
    <mergeCell ref="AQ383:AQ388"/>
    <mergeCell ref="AR383:AR388"/>
    <mergeCell ref="AS383:AS388"/>
    <mergeCell ref="AT383:AT388"/>
    <mergeCell ref="AU383:AU388"/>
    <mergeCell ref="AV383:AV388"/>
    <mergeCell ref="V383:V388"/>
    <mergeCell ref="W383:W388"/>
    <mergeCell ref="X383:X388"/>
    <mergeCell ref="Y383:Y388"/>
    <mergeCell ref="AO383:AO388"/>
    <mergeCell ref="AP383:AP388"/>
    <mergeCell ref="P383:P388"/>
    <mergeCell ref="AO389:AO394"/>
    <mergeCell ref="BL377:BL382"/>
    <mergeCell ref="D383:D388"/>
    <mergeCell ref="E383:E388"/>
    <mergeCell ref="F383:F388"/>
    <mergeCell ref="G383:G388"/>
    <mergeCell ref="H383:H388"/>
    <mergeCell ref="I383:I388"/>
    <mergeCell ref="BC377:BC382"/>
    <mergeCell ref="BD377:BD382"/>
    <mergeCell ref="BE377:BE382"/>
    <mergeCell ref="BF377:BF382"/>
    <mergeCell ref="BG377:BG382"/>
    <mergeCell ref="BH377:BH382"/>
    <mergeCell ref="AW377:AW382"/>
    <mergeCell ref="AX377:AX382"/>
    <mergeCell ref="AY377:AY382"/>
    <mergeCell ref="AZ377:AZ382"/>
    <mergeCell ref="BA377:BA382"/>
    <mergeCell ref="BB377:BB382"/>
    <mergeCell ref="AQ377:AQ382"/>
    <mergeCell ref="AR377:AR382"/>
    <mergeCell ref="AS377:AS382"/>
    <mergeCell ref="AT377:AT382"/>
    <mergeCell ref="AU377:AU382"/>
    <mergeCell ref="AV377:AV382"/>
    <mergeCell ref="V377:V382"/>
    <mergeCell ref="W377:W382"/>
    <mergeCell ref="X377:X382"/>
    <mergeCell ref="Y377:Y382"/>
    <mergeCell ref="BL383:BL388"/>
    <mergeCell ref="AP377:AP382"/>
    <mergeCell ref="P377:P382"/>
    <mergeCell ref="Q377:Q382"/>
    <mergeCell ref="R377:R382"/>
    <mergeCell ref="S377:S382"/>
    <mergeCell ref="T377:T382"/>
    <mergeCell ref="U377:U382"/>
    <mergeCell ref="J377:J382"/>
    <mergeCell ref="K377:K382"/>
    <mergeCell ref="L377:L382"/>
    <mergeCell ref="M377:M382"/>
    <mergeCell ref="N377:N382"/>
    <mergeCell ref="O377:O382"/>
    <mergeCell ref="BI371:BI376"/>
    <mergeCell ref="BJ371:BJ376"/>
    <mergeCell ref="BK371:BK376"/>
    <mergeCell ref="Q371:Q376"/>
    <mergeCell ref="R371:R376"/>
    <mergeCell ref="S371:S376"/>
    <mergeCell ref="T371:T376"/>
    <mergeCell ref="U371:U376"/>
    <mergeCell ref="J371:J376"/>
    <mergeCell ref="K371:K376"/>
    <mergeCell ref="L371:L376"/>
    <mergeCell ref="M371:M376"/>
    <mergeCell ref="N371:N376"/>
    <mergeCell ref="O371:O376"/>
    <mergeCell ref="BI377:BI382"/>
    <mergeCell ref="BJ377:BJ382"/>
    <mergeCell ref="BK377:BK382"/>
    <mergeCell ref="D377:D382"/>
    <mergeCell ref="E377:E382"/>
    <mergeCell ref="F377:F382"/>
    <mergeCell ref="G377:G382"/>
    <mergeCell ref="H377:H382"/>
    <mergeCell ref="I377:I382"/>
    <mergeCell ref="BC371:BC376"/>
    <mergeCell ref="BD371:BD376"/>
    <mergeCell ref="BE371:BE376"/>
    <mergeCell ref="BF371:BF376"/>
    <mergeCell ref="BG371:BG376"/>
    <mergeCell ref="BH371:BH376"/>
    <mergeCell ref="AW371:AW376"/>
    <mergeCell ref="AX371:AX376"/>
    <mergeCell ref="AY371:AY376"/>
    <mergeCell ref="AZ371:AZ376"/>
    <mergeCell ref="BA371:BA376"/>
    <mergeCell ref="BB371:BB376"/>
    <mergeCell ref="AQ371:AQ376"/>
    <mergeCell ref="AR371:AR376"/>
    <mergeCell ref="AS371:AS376"/>
    <mergeCell ref="AT371:AT376"/>
    <mergeCell ref="AU371:AU376"/>
    <mergeCell ref="AV371:AV376"/>
    <mergeCell ref="V371:V376"/>
    <mergeCell ref="W371:W376"/>
    <mergeCell ref="X371:X376"/>
    <mergeCell ref="Y371:Y376"/>
    <mergeCell ref="AO371:AO376"/>
    <mergeCell ref="AP371:AP376"/>
    <mergeCell ref="P371:P376"/>
    <mergeCell ref="AO377:AO382"/>
    <mergeCell ref="BL365:BL370"/>
    <mergeCell ref="D371:D376"/>
    <mergeCell ref="E371:E376"/>
    <mergeCell ref="F371:F376"/>
    <mergeCell ref="G371:G376"/>
    <mergeCell ref="H371:H376"/>
    <mergeCell ref="I371:I376"/>
    <mergeCell ref="BC365:BC370"/>
    <mergeCell ref="BD365:BD370"/>
    <mergeCell ref="BE365:BE370"/>
    <mergeCell ref="BF365:BF370"/>
    <mergeCell ref="BG365:BG370"/>
    <mergeCell ref="BH365:BH370"/>
    <mergeCell ref="AW365:AW370"/>
    <mergeCell ref="AX365:AX370"/>
    <mergeCell ref="AY365:AY370"/>
    <mergeCell ref="AZ365:AZ370"/>
    <mergeCell ref="BA365:BA370"/>
    <mergeCell ref="BB365:BB370"/>
    <mergeCell ref="AQ365:AQ370"/>
    <mergeCell ref="AR365:AR370"/>
    <mergeCell ref="AS365:AS370"/>
    <mergeCell ref="AT365:AT370"/>
    <mergeCell ref="AU365:AU370"/>
    <mergeCell ref="AV365:AV370"/>
    <mergeCell ref="V365:V370"/>
    <mergeCell ref="W365:W370"/>
    <mergeCell ref="X365:X370"/>
    <mergeCell ref="Y365:Y370"/>
    <mergeCell ref="BL371:BL376"/>
    <mergeCell ref="AP365:AP370"/>
    <mergeCell ref="P365:P370"/>
    <mergeCell ref="Q365:Q370"/>
    <mergeCell ref="R365:R370"/>
    <mergeCell ref="S365:S370"/>
    <mergeCell ref="T365:T370"/>
    <mergeCell ref="U365:U370"/>
    <mergeCell ref="J365:J370"/>
    <mergeCell ref="K365:K370"/>
    <mergeCell ref="L365:L370"/>
    <mergeCell ref="M365:M370"/>
    <mergeCell ref="N365:N370"/>
    <mergeCell ref="O365:O370"/>
    <mergeCell ref="BI359:BI364"/>
    <mergeCell ref="BJ359:BJ364"/>
    <mergeCell ref="BK359:BK364"/>
    <mergeCell ref="Q359:Q364"/>
    <mergeCell ref="R359:R364"/>
    <mergeCell ref="S359:S364"/>
    <mergeCell ref="T359:T364"/>
    <mergeCell ref="U359:U364"/>
    <mergeCell ref="J359:J364"/>
    <mergeCell ref="K359:K364"/>
    <mergeCell ref="L359:L364"/>
    <mergeCell ref="M359:M364"/>
    <mergeCell ref="N359:N364"/>
    <mergeCell ref="O359:O364"/>
    <mergeCell ref="BI365:BI370"/>
    <mergeCell ref="BJ365:BJ370"/>
    <mergeCell ref="BK365:BK370"/>
    <mergeCell ref="D365:D370"/>
    <mergeCell ref="E365:E370"/>
    <mergeCell ref="F365:F370"/>
    <mergeCell ref="G365:G370"/>
    <mergeCell ref="H365:H370"/>
    <mergeCell ref="I365:I370"/>
    <mergeCell ref="BC359:BC364"/>
    <mergeCell ref="BD359:BD364"/>
    <mergeCell ref="BE359:BE364"/>
    <mergeCell ref="BF359:BF364"/>
    <mergeCell ref="BG359:BG364"/>
    <mergeCell ref="BH359:BH364"/>
    <mergeCell ref="AW359:AW364"/>
    <mergeCell ref="AX359:AX364"/>
    <mergeCell ref="AY359:AY364"/>
    <mergeCell ref="AZ359:AZ364"/>
    <mergeCell ref="BA359:BA364"/>
    <mergeCell ref="BB359:BB364"/>
    <mergeCell ref="AQ359:AQ364"/>
    <mergeCell ref="AR359:AR364"/>
    <mergeCell ref="AS359:AS364"/>
    <mergeCell ref="AT359:AT364"/>
    <mergeCell ref="AU359:AU364"/>
    <mergeCell ref="AV359:AV364"/>
    <mergeCell ref="V359:V364"/>
    <mergeCell ref="W359:W364"/>
    <mergeCell ref="X359:X364"/>
    <mergeCell ref="Y359:Y364"/>
    <mergeCell ref="AO359:AO364"/>
    <mergeCell ref="AP359:AP364"/>
    <mergeCell ref="P359:P364"/>
    <mergeCell ref="AO365:AO370"/>
    <mergeCell ref="BL353:BL358"/>
    <mergeCell ref="D359:D364"/>
    <mergeCell ref="E359:E364"/>
    <mergeCell ref="F359:F364"/>
    <mergeCell ref="G359:G364"/>
    <mergeCell ref="H359:H364"/>
    <mergeCell ref="I359:I364"/>
    <mergeCell ref="BC353:BC358"/>
    <mergeCell ref="BD353:BD358"/>
    <mergeCell ref="BE353:BE358"/>
    <mergeCell ref="BF353:BF358"/>
    <mergeCell ref="BG353:BG358"/>
    <mergeCell ref="BH353:BH358"/>
    <mergeCell ref="AW353:AW358"/>
    <mergeCell ref="AX353:AX358"/>
    <mergeCell ref="AY353:AY358"/>
    <mergeCell ref="AZ353:AZ358"/>
    <mergeCell ref="BA353:BA358"/>
    <mergeCell ref="BB353:BB358"/>
    <mergeCell ref="AQ353:AQ358"/>
    <mergeCell ref="AR353:AR358"/>
    <mergeCell ref="AS353:AS358"/>
    <mergeCell ref="AT353:AT358"/>
    <mergeCell ref="AU353:AU358"/>
    <mergeCell ref="AV353:AV358"/>
    <mergeCell ref="V353:V358"/>
    <mergeCell ref="W353:W358"/>
    <mergeCell ref="X353:X358"/>
    <mergeCell ref="Y353:Y358"/>
    <mergeCell ref="BL359:BL364"/>
    <mergeCell ref="AP353:AP358"/>
    <mergeCell ref="P353:P358"/>
    <mergeCell ref="Q353:Q358"/>
    <mergeCell ref="R353:R358"/>
    <mergeCell ref="S353:S358"/>
    <mergeCell ref="T353:T358"/>
    <mergeCell ref="U353:U358"/>
    <mergeCell ref="J353:J358"/>
    <mergeCell ref="K353:K358"/>
    <mergeCell ref="L353:L358"/>
    <mergeCell ref="M353:M358"/>
    <mergeCell ref="N353:N358"/>
    <mergeCell ref="O353:O358"/>
    <mergeCell ref="BI347:BI352"/>
    <mergeCell ref="BJ347:BJ352"/>
    <mergeCell ref="BK347:BK352"/>
    <mergeCell ref="Q347:Q352"/>
    <mergeCell ref="R347:R352"/>
    <mergeCell ref="S347:S352"/>
    <mergeCell ref="T347:T352"/>
    <mergeCell ref="U347:U352"/>
    <mergeCell ref="J347:J352"/>
    <mergeCell ref="K347:K352"/>
    <mergeCell ref="L347:L352"/>
    <mergeCell ref="M347:M352"/>
    <mergeCell ref="N347:N352"/>
    <mergeCell ref="O347:O352"/>
    <mergeCell ref="BI353:BI358"/>
    <mergeCell ref="BJ353:BJ358"/>
    <mergeCell ref="BK353:BK358"/>
    <mergeCell ref="D353:D358"/>
    <mergeCell ref="E353:E358"/>
    <mergeCell ref="F353:F358"/>
    <mergeCell ref="G353:G358"/>
    <mergeCell ref="H353:H358"/>
    <mergeCell ref="I353:I358"/>
    <mergeCell ref="BC347:BC352"/>
    <mergeCell ref="BD347:BD352"/>
    <mergeCell ref="BE347:BE352"/>
    <mergeCell ref="BF347:BF352"/>
    <mergeCell ref="BG347:BG352"/>
    <mergeCell ref="BH347:BH352"/>
    <mergeCell ref="AW347:AW352"/>
    <mergeCell ref="AX347:AX352"/>
    <mergeCell ref="AY347:AY352"/>
    <mergeCell ref="AZ347:AZ352"/>
    <mergeCell ref="BA347:BA352"/>
    <mergeCell ref="BB347:BB352"/>
    <mergeCell ref="AQ347:AQ352"/>
    <mergeCell ref="AR347:AR352"/>
    <mergeCell ref="AS347:AS352"/>
    <mergeCell ref="AT347:AT352"/>
    <mergeCell ref="AU347:AU352"/>
    <mergeCell ref="AV347:AV352"/>
    <mergeCell ref="V347:V352"/>
    <mergeCell ref="W347:W352"/>
    <mergeCell ref="X347:X352"/>
    <mergeCell ref="Y347:Y352"/>
    <mergeCell ref="AO347:AO352"/>
    <mergeCell ref="AP347:AP352"/>
    <mergeCell ref="P347:P352"/>
    <mergeCell ref="AO353:AO358"/>
    <mergeCell ref="BL341:BL346"/>
    <mergeCell ref="D347:D352"/>
    <mergeCell ref="E347:E352"/>
    <mergeCell ref="F347:F352"/>
    <mergeCell ref="G347:G352"/>
    <mergeCell ref="H347:H352"/>
    <mergeCell ref="I347:I352"/>
    <mergeCell ref="BC341:BC346"/>
    <mergeCell ref="BD341:BD346"/>
    <mergeCell ref="BE341:BE346"/>
    <mergeCell ref="BF341:BF346"/>
    <mergeCell ref="BG341:BG346"/>
    <mergeCell ref="BH341:BH346"/>
    <mergeCell ref="AW341:AW346"/>
    <mergeCell ref="AX341:AX346"/>
    <mergeCell ref="AY341:AY346"/>
    <mergeCell ref="AZ341:AZ346"/>
    <mergeCell ref="BA341:BA346"/>
    <mergeCell ref="BB341:BB346"/>
    <mergeCell ref="AQ341:AQ346"/>
    <mergeCell ref="AR341:AR346"/>
    <mergeCell ref="AS341:AS346"/>
    <mergeCell ref="AT341:AT346"/>
    <mergeCell ref="AU341:AU346"/>
    <mergeCell ref="AV341:AV346"/>
    <mergeCell ref="V341:V346"/>
    <mergeCell ref="W341:W346"/>
    <mergeCell ref="X341:X346"/>
    <mergeCell ref="Y341:Y346"/>
    <mergeCell ref="BL347:BL352"/>
    <mergeCell ref="AP341:AP346"/>
    <mergeCell ref="P341:P346"/>
    <mergeCell ref="Q341:Q346"/>
    <mergeCell ref="R341:R346"/>
    <mergeCell ref="S341:S346"/>
    <mergeCell ref="T341:T346"/>
    <mergeCell ref="U341:U346"/>
    <mergeCell ref="J341:J346"/>
    <mergeCell ref="K341:K346"/>
    <mergeCell ref="L341:L346"/>
    <mergeCell ref="M341:M346"/>
    <mergeCell ref="N341:N346"/>
    <mergeCell ref="O341:O346"/>
    <mergeCell ref="BI335:BI340"/>
    <mergeCell ref="BJ335:BJ340"/>
    <mergeCell ref="BK335:BK340"/>
    <mergeCell ref="Q335:Q340"/>
    <mergeCell ref="R335:R340"/>
    <mergeCell ref="S335:S340"/>
    <mergeCell ref="T335:T340"/>
    <mergeCell ref="U335:U340"/>
    <mergeCell ref="J335:J340"/>
    <mergeCell ref="K335:K340"/>
    <mergeCell ref="L335:L340"/>
    <mergeCell ref="M335:M340"/>
    <mergeCell ref="N335:N340"/>
    <mergeCell ref="O335:O340"/>
    <mergeCell ref="BI341:BI346"/>
    <mergeCell ref="BJ341:BJ346"/>
    <mergeCell ref="BK341:BK346"/>
    <mergeCell ref="D341:D346"/>
    <mergeCell ref="E341:E346"/>
    <mergeCell ref="F341:F346"/>
    <mergeCell ref="G341:G346"/>
    <mergeCell ref="H341:H346"/>
    <mergeCell ref="I341:I346"/>
    <mergeCell ref="BC335:BC340"/>
    <mergeCell ref="BD335:BD340"/>
    <mergeCell ref="BE335:BE340"/>
    <mergeCell ref="BF335:BF340"/>
    <mergeCell ref="BG335:BG340"/>
    <mergeCell ref="BH335:BH340"/>
    <mergeCell ref="AW335:AW340"/>
    <mergeCell ref="AX335:AX340"/>
    <mergeCell ref="AY335:AY340"/>
    <mergeCell ref="AZ335:AZ340"/>
    <mergeCell ref="BA335:BA340"/>
    <mergeCell ref="BB335:BB340"/>
    <mergeCell ref="AQ335:AQ340"/>
    <mergeCell ref="AR335:AR340"/>
    <mergeCell ref="AS335:AS340"/>
    <mergeCell ref="AT335:AT340"/>
    <mergeCell ref="AU335:AU340"/>
    <mergeCell ref="AV335:AV340"/>
    <mergeCell ref="V335:V340"/>
    <mergeCell ref="W335:W340"/>
    <mergeCell ref="X335:X340"/>
    <mergeCell ref="Y335:Y340"/>
    <mergeCell ref="AO335:AO340"/>
    <mergeCell ref="AP335:AP340"/>
    <mergeCell ref="P335:P340"/>
    <mergeCell ref="AO341:AO346"/>
    <mergeCell ref="BL329:BL334"/>
    <mergeCell ref="D335:D340"/>
    <mergeCell ref="E335:E340"/>
    <mergeCell ref="F335:F340"/>
    <mergeCell ref="G335:G340"/>
    <mergeCell ref="H335:H340"/>
    <mergeCell ref="I335:I340"/>
    <mergeCell ref="BC329:BC334"/>
    <mergeCell ref="BD329:BD334"/>
    <mergeCell ref="BE329:BE334"/>
    <mergeCell ref="BF329:BF334"/>
    <mergeCell ref="BG329:BG334"/>
    <mergeCell ref="BH329:BH334"/>
    <mergeCell ref="AW329:AW334"/>
    <mergeCell ref="AX329:AX334"/>
    <mergeCell ref="AY329:AY334"/>
    <mergeCell ref="AZ329:AZ334"/>
    <mergeCell ref="BA329:BA334"/>
    <mergeCell ref="BB329:BB334"/>
    <mergeCell ref="AQ329:AQ334"/>
    <mergeCell ref="AR329:AR334"/>
    <mergeCell ref="AS329:AS334"/>
    <mergeCell ref="AT329:AT334"/>
    <mergeCell ref="AU329:AU334"/>
    <mergeCell ref="AV329:AV334"/>
    <mergeCell ref="V329:V334"/>
    <mergeCell ref="W329:W334"/>
    <mergeCell ref="X329:X334"/>
    <mergeCell ref="Y329:Y334"/>
    <mergeCell ref="BL335:BL340"/>
    <mergeCell ref="AP329:AP334"/>
    <mergeCell ref="P329:P334"/>
    <mergeCell ref="Q329:Q334"/>
    <mergeCell ref="R329:R334"/>
    <mergeCell ref="S329:S334"/>
    <mergeCell ref="T329:T334"/>
    <mergeCell ref="U329:U334"/>
    <mergeCell ref="J329:J334"/>
    <mergeCell ref="K329:K334"/>
    <mergeCell ref="L329:L334"/>
    <mergeCell ref="M329:M334"/>
    <mergeCell ref="N329:N334"/>
    <mergeCell ref="O329:O334"/>
    <mergeCell ref="BI323:BI328"/>
    <mergeCell ref="BJ323:BJ328"/>
    <mergeCell ref="BK323:BK328"/>
    <mergeCell ref="Q323:Q328"/>
    <mergeCell ref="R323:R328"/>
    <mergeCell ref="S323:S328"/>
    <mergeCell ref="T323:T328"/>
    <mergeCell ref="U323:U328"/>
    <mergeCell ref="J323:J328"/>
    <mergeCell ref="K323:K328"/>
    <mergeCell ref="L323:L328"/>
    <mergeCell ref="M323:M328"/>
    <mergeCell ref="N323:N328"/>
    <mergeCell ref="O323:O328"/>
    <mergeCell ref="BI329:BI334"/>
    <mergeCell ref="BJ329:BJ334"/>
    <mergeCell ref="BK329:BK334"/>
    <mergeCell ref="D329:D334"/>
    <mergeCell ref="E329:E334"/>
    <mergeCell ref="F329:F334"/>
    <mergeCell ref="G329:G334"/>
    <mergeCell ref="H329:H334"/>
    <mergeCell ref="I329:I334"/>
    <mergeCell ref="BC323:BC328"/>
    <mergeCell ref="BD323:BD328"/>
    <mergeCell ref="BE323:BE328"/>
    <mergeCell ref="BF323:BF328"/>
    <mergeCell ref="BG323:BG328"/>
    <mergeCell ref="BH323:BH328"/>
    <mergeCell ref="AW323:AW328"/>
    <mergeCell ref="AX323:AX328"/>
    <mergeCell ref="AY323:AY328"/>
    <mergeCell ref="AZ323:AZ328"/>
    <mergeCell ref="BA323:BA328"/>
    <mergeCell ref="BB323:BB328"/>
    <mergeCell ref="AQ323:AQ328"/>
    <mergeCell ref="AR323:AR328"/>
    <mergeCell ref="AS323:AS328"/>
    <mergeCell ref="AT323:AT328"/>
    <mergeCell ref="AU323:AU328"/>
    <mergeCell ref="AV323:AV328"/>
    <mergeCell ref="V323:V328"/>
    <mergeCell ref="W323:W328"/>
    <mergeCell ref="X323:X328"/>
    <mergeCell ref="Y323:Y328"/>
    <mergeCell ref="AO323:AO328"/>
    <mergeCell ref="AP323:AP328"/>
    <mergeCell ref="P323:P328"/>
    <mergeCell ref="AO329:AO334"/>
    <mergeCell ref="BL317:BL322"/>
    <mergeCell ref="D323:D328"/>
    <mergeCell ref="E323:E328"/>
    <mergeCell ref="F323:F328"/>
    <mergeCell ref="G323:G328"/>
    <mergeCell ref="H323:H328"/>
    <mergeCell ref="I323:I328"/>
    <mergeCell ref="BC317:BC322"/>
    <mergeCell ref="BD317:BD322"/>
    <mergeCell ref="BE317:BE322"/>
    <mergeCell ref="BF317:BF322"/>
    <mergeCell ref="BG317:BG322"/>
    <mergeCell ref="BH317:BH322"/>
    <mergeCell ref="AW317:AW322"/>
    <mergeCell ref="AX317:AX322"/>
    <mergeCell ref="AY317:AY322"/>
    <mergeCell ref="AZ317:AZ322"/>
    <mergeCell ref="BA317:BA322"/>
    <mergeCell ref="BB317:BB322"/>
    <mergeCell ref="AQ317:AQ322"/>
    <mergeCell ref="AR317:AR322"/>
    <mergeCell ref="AS317:AS322"/>
    <mergeCell ref="AT317:AT322"/>
    <mergeCell ref="AU317:AU322"/>
    <mergeCell ref="AV317:AV322"/>
    <mergeCell ref="V317:V322"/>
    <mergeCell ref="W317:W322"/>
    <mergeCell ref="X317:X322"/>
    <mergeCell ref="Y317:Y322"/>
    <mergeCell ref="BL323:BL328"/>
    <mergeCell ref="AP317:AP322"/>
    <mergeCell ref="P317:P322"/>
    <mergeCell ref="Q317:Q322"/>
    <mergeCell ref="R317:R322"/>
    <mergeCell ref="S317:S322"/>
    <mergeCell ref="T317:T322"/>
    <mergeCell ref="U317:U322"/>
    <mergeCell ref="J317:J322"/>
    <mergeCell ref="K317:K322"/>
    <mergeCell ref="L317:L322"/>
    <mergeCell ref="M317:M322"/>
    <mergeCell ref="N317:N322"/>
    <mergeCell ref="O317:O322"/>
    <mergeCell ref="BI311:BI316"/>
    <mergeCell ref="BJ311:BJ316"/>
    <mergeCell ref="BK311:BK316"/>
    <mergeCell ref="Q311:Q316"/>
    <mergeCell ref="R311:R316"/>
    <mergeCell ref="S311:S316"/>
    <mergeCell ref="T311:T316"/>
    <mergeCell ref="U311:U316"/>
    <mergeCell ref="J311:J316"/>
    <mergeCell ref="K311:K316"/>
    <mergeCell ref="L311:L316"/>
    <mergeCell ref="M311:M316"/>
    <mergeCell ref="N311:N316"/>
    <mergeCell ref="O311:O316"/>
    <mergeCell ref="BI317:BI322"/>
    <mergeCell ref="BJ317:BJ322"/>
    <mergeCell ref="BK317:BK322"/>
    <mergeCell ref="D317:D322"/>
    <mergeCell ref="E317:E322"/>
    <mergeCell ref="F317:F322"/>
    <mergeCell ref="G317:G322"/>
    <mergeCell ref="H317:H322"/>
    <mergeCell ref="I317:I322"/>
    <mergeCell ref="BC311:BC316"/>
    <mergeCell ref="BD311:BD316"/>
    <mergeCell ref="BE311:BE316"/>
    <mergeCell ref="BF311:BF316"/>
    <mergeCell ref="BG311:BG316"/>
    <mergeCell ref="BH311:BH316"/>
    <mergeCell ref="AW311:AW316"/>
    <mergeCell ref="AX311:AX316"/>
    <mergeCell ref="AY311:AY316"/>
    <mergeCell ref="AZ311:AZ316"/>
    <mergeCell ref="BA311:BA316"/>
    <mergeCell ref="BB311:BB316"/>
    <mergeCell ref="AQ311:AQ316"/>
    <mergeCell ref="AR311:AR316"/>
    <mergeCell ref="AS311:AS316"/>
    <mergeCell ref="AT311:AT316"/>
    <mergeCell ref="AU311:AU316"/>
    <mergeCell ref="AV311:AV316"/>
    <mergeCell ref="V311:V316"/>
    <mergeCell ref="W311:W316"/>
    <mergeCell ref="X311:X316"/>
    <mergeCell ref="Y311:Y316"/>
    <mergeCell ref="AO311:AO316"/>
    <mergeCell ref="AP311:AP316"/>
    <mergeCell ref="P311:P316"/>
    <mergeCell ref="AO317:AO322"/>
    <mergeCell ref="BL305:BL310"/>
    <mergeCell ref="D311:D316"/>
    <mergeCell ref="E311:E316"/>
    <mergeCell ref="F311:F316"/>
    <mergeCell ref="G311:G316"/>
    <mergeCell ref="H311:H316"/>
    <mergeCell ref="I311:I316"/>
    <mergeCell ref="BC305:BC310"/>
    <mergeCell ref="BD305:BD310"/>
    <mergeCell ref="BE305:BE310"/>
    <mergeCell ref="BF305:BF310"/>
    <mergeCell ref="BG305:BG310"/>
    <mergeCell ref="BH305:BH310"/>
    <mergeCell ref="AW305:AW310"/>
    <mergeCell ref="AX305:AX310"/>
    <mergeCell ref="AY305:AY310"/>
    <mergeCell ref="AZ305:AZ310"/>
    <mergeCell ref="BA305:BA310"/>
    <mergeCell ref="BB305:BB310"/>
    <mergeCell ref="AQ305:AQ310"/>
    <mergeCell ref="AR305:AR310"/>
    <mergeCell ref="AS305:AS310"/>
    <mergeCell ref="AT305:AT310"/>
    <mergeCell ref="AU305:AU310"/>
    <mergeCell ref="AV305:AV310"/>
    <mergeCell ref="V305:V310"/>
    <mergeCell ref="W305:W310"/>
    <mergeCell ref="X305:X310"/>
    <mergeCell ref="Y305:Y310"/>
    <mergeCell ref="BL311:BL316"/>
    <mergeCell ref="AP305:AP310"/>
    <mergeCell ref="P305:P310"/>
    <mergeCell ref="Q305:Q310"/>
    <mergeCell ref="R305:R310"/>
    <mergeCell ref="S305:S310"/>
    <mergeCell ref="T305:T310"/>
    <mergeCell ref="U305:U310"/>
    <mergeCell ref="J305:J310"/>
    <mergeCell ref="K305:K310"/>
    <mergeCell ref="L305:L310"/>
    <mergeCell ref="M305:M310"/>
    <mergeCell ref="N305:N310"/>
    <mergeCell ref="O305:O310"/>
    <mergeCell ref="BI299:BI304"/>
    <mergeCell ref="BJ299:BJ304"/>
    <mergeCell ref="BK299:BK304"/>
    <mergeCell ref="Q299:Q304"/>
    <mergeCell ref="R299:R304"/>
    <mergeCell ref="S299:S304"/>
    <mergeCell ref="T299:T304"/>
    <mergeCell ref="U299:U304"/>
    <mergeCell ref="J299:J304"/>
    <mergeCell ref="K299:K304"/>
    <mergeCell ref="L299:L304"/>
    <mergeCell ref="M299:M304"/>
    <mergeCell ref="N299:N304"/>
    <mergeCell ref="O299:O304"/>
    <mergeCell ref="BI305:BI310"/>
    <mergeCell ref="BJ305:BJ310"/>
    <mergeCell ref="BK305:BK310"/>
    <mergeCell ref="D305:D310"/>
    <mergeCell ref="E305:E310"/>
    <mergeCell ref="F305:F310"/>
    <mergeCell ref="G305:G310"/>
    <mergeCell ref="H305:H310"/>
    <mergeCell ref="I305:I310"/>
    <mergeCell ref="BC299:BC304"/>
    <mergeCell ref="BD299:BD304"/>
    <mergeCell ref="BE299:BE304"/>
    <mergeCell ref="BF299:BF304"/>
    <mergeCell ref="BG299:BG304"/>
    <mergeCell ref="BH299:BH304"/>
    <mergeCell ref="AW299:AW304"/>
    <mergeCell ref="AX299:AX304"/>
    <mergeCell ref="AY299:AY304"/>
    <mergeCell ref="AZ299:AZ304"/>
    <mergeCell ref="BA299:BA304"/>
    <mergeCell ref="BB299:BB304"/>
    <mergeCell ref="AQ299:AQ304"/>
    <mergeCell ref="AR299:AR304"/>
    <mergeCell ref="AS299:AS304"/>
    <mergeCell ref="AT299:AT304"/>
    <mergeCell ref="AU299:AU304"/>
    <mergeCell ref="AV299:AV304"/>
    <mergeCell ref="V299:V304"/>
    <mergeCell ref="W299:W304"/>
    <mergeCell ref="X299:X304"/>
    <mergeCell ref="Y299:Y304"/>
    <mergeCell ref="AO299:AO304"/>
    <mergeCell ref="AP299:AP304"/>
    <mergeCell ref="P299:P304"/>
    <mergeCell ref="AO305:AO310"/>
    <mergeCell ref="BL293:BL298"/>
    <mergeCell ref="D299:D304"/>
    <mergeCell ref="E299:E304"/>
    <mergeCell ref="F299:F304"/>
    <mergeCell ref="G299:G304"/>
    <mergeCell ref="H299:H304"/>
    <mergeCell ref="I299:I304"/>
    <mergeCell ref="BC293:BC298"/>
    <mergeCell ref="BD293:BD298"/>
    <mergeCell ref="BE293:BE298"/>
    <mergeCell ref="BF293:BF298"/>
    <mergeCell ref="BG293:BG298"/>
    <mergeCell ref="BH293:BH298"/>
    <mergeCell ref="AW293:AW298"/>
    <mergeCell ref="AX293:AX298"/>
    <mergeCell ref="AY293:AY298"/>
    <mergeCell ref="AZ293:AZ298"/>
    <mergeCell ref="BA293:BA298"/>
    <mergeCell ref="BB293:BB298"/>
    <mergeCell ref="AQ293:AQ298"/>
    <mergeCell ref="AR293:AR298"/>
    <mergeCell ref="AS293:AS298"/>
    <mergeCell ref="AT293:AT298"/>
    <mergeCell ref="AU293:AU298"/>
    <mergeCell ref="AV293:AV298"/>
    <mergeCell ref="V293:V298"/>
    <mergeCell ref="W293:W298"/>
    <mergeCell ref="X293:X298"/>
    <mergeCell ref="Y293:Y298"/>
    <mergeCell ref="BL299:BL304"/>
    <mergeCell ref="AP293:AP298"/>
    <mergeCell ref="P293:P298"/>
    <mergeCell ref="Q293:Q298"/>
    <mergeCell ref="R293:R298"/>
    <mergeCell ref="S293:S298"/>
    <mergeCell ref="T293:T298"/>
    <mergeCell ref="U293:U298"/>
    <mergeCell ref="J293:J298"/>
    <mergeCell ref="K293:K298"/>
    <mergeCell ref="L293:L298"/>
    <mergeCell ref="M293:M298"/>
    <mergeCell ref="N293:N298"/>
    <mergeCell ref="O293:O298"/>
    <mergeCell ref="BI287:BI292"/>
    <mergeCell ref="BJ287:BJ292"/>
    <mergeCell ref="BK287:BK292"/>
    <mergeCell ref="Q287:Q292"/>
    <mergeCell ref="R287:R292"/>
    <mergeCell ref="S287:S292"/>
    <mergeCell ref="T287:T292"/>
    <mergeCell ref="U287:U292"/>
    <mergeCell ref="J287:J292"/>
    <mergeCell ref="K287:K292"/>
    <mergeCell ref="L287:L292"/>
    <mergeCell ref="M287:M292"/>
    <mergeCell ref="N287:N292"/>
    <mergeCell ref="O287:O292"/>
    <mergeCell ref="BI293:BI298"/>
    <mergeCell ref="BJ293:BJ298"/>
    <mergeCell ref="BK293:BK298"/>
    <mergeCell ref="D293:D298"/>
    <mergeCell ref="E293:E298"/>
    <mergeCell ref="F293:F298"/>
    <mergeCell ref="G293:G298"/>
    <mergeCell ref="H293:H298"/>
    <mergeCell ref="I293:I298"/>
    <mergeCell ref="BC287:BC292"/>
    <mergeCell ref="BD287:BD292"/>
    <mergeCell ref="BE287:BE292"/>
    <mergeCell ref="BF287:BF292"/>
    <mergeCell ref="BG287:BG292"/>
    <mergeCell ref="BH287:BH292"/>
    <mergeCell ref="AW287:AW292"/>
    <mergeCell ref="AX287:AX292"/>
    <mergeCell ref="AY287:AY292"/>
    <mergeCell ref="AZ287:AZ292"/>
    <mergeCell ref="BA287:BA292"/>
    <mergeCell ref="BB287:BB292"/>
    <mergeCell ref="AQ287:AQ292"/>
    <mergeCell ref="AR287:AR292"/>
    <mergeCell ref="AS287:AS292"/>
    <mergeCell ref="AT287:AT292"/>
    <mergeCell ref="AU287:AU292"/>
    <mergeCell ref="AV287:AV292"/>
    <mergeCell ref="V287:V292"/>
    <mergeCell ref="W287:W292"/>
    <mergeCell ref="X287:X292"/>
    <mergeCell ref="Y287:Y292"/>
    <mergeCell ref="AO287:AO292"/>
    <mergeCell ref="AP287:AP292"/>
    <mergeCell ref="P287:P292"/>
    <mergeCell ref="AO293:AO298"/>
    <mergeCell ref="BL281:BL286"/>
    <mergeCell ref="D287:D292"/>
    <mergeCell ref="E287:E292"/>
    <mergeCell ref="F287:F292"/>
    <mergeCell ref="G287:G292"/>
    <mergeCell ref="H287:H292"/>
    <mergeCell ref="I287:I292"/>
    <mergeCell ref="BC281:BC286"/>
    <mergeCell ref="BD281:BD286"/>
    <mergeCell ref="BE281:BE286"/>
    <mergeCell ref="BF281:BF286"/>
    <mergeCell ref="BG281:BG286"/>
    <mergeCell ref="BH281:BH286"/>
    <mergeCell ref="AW281:AW286"/>
    <mergeCell ref="AX281:AX286"/>
    <mergeCell ref="AY281:AY286"/>
    <mergeCell ref="AZ281:AZ286"/>
    <mergeCell ref="BA281:BA286"/>
    <mergeCell ref="BB281:BB286"/>
    <mergeCell ref="AQ281:AQ286"/>
    <mergeCell ref="AR281:AR286"/>
    <mergeCell ref="AS281:AS286"/>
    <mergeCell ref="AT281:AT286"/>
    <mergeCell ref="AU281:AU286"/>
    <mergeCell ref="AV281:AV286"/>
    <mergeCell ref="V281:V286"/>
    <mergeCell ref="W281:W286"/>
    <mergeCell ref="X281:X286"/>
    <mergeCell ref="Y281:Y286"/>
    <mergeCell ref="BL287:BL292"/>
    <mergeCell ref="AO281:AO286"/>
    <mergeCell ref="AP281:AP286"/>
    <mergeCell ref="P281:P286"/>
    <mergeCell ref="Q281:Q286"/>
    <mergeCell ref="R281:R286"/>
    <mergeCell ref="S281:S286"/>
    <mergeCell ref="T281:T286"/>
    <mergeCell ref="U281:U286"/>
    <mergeCell ref="J281:J286"/>
    <mergeCell ref="K281:K286"/>
    <mergeCell ref="L281:L286"/>
    <mergeCell ref="M281:M286"/>
    <mergeCell ref="N281:N286"/>
    <mergeCell ref="O281:O286"/>
    <mergeCell ref="BI275:BI280"/>
    <mergeCell ref="BJ275:BJ280"/>
    <mergeCell ref="BK275:BK280"/>
    <mergeCell ref="Q275:Q280"/>
    <mergeCell ref="R275:R280"/>
    <mergeCell ref="S275:S280"/>
    <mergeCell ref="T275:T280"/>
    <mergeCell ref="U275:U280"/>
    <mergeCell ref="J275:J280"/>
    <mergeCell ref="K275:K280"/>
    <mergeCell ref="L275:L280"/>
    <mergeCell ref="M275:M280"/>
    <mergeCell ref="N275:N280"/>
    <mergeCell ref="O275:O280"/>
    <mergeCell ref="BI281:BI286"/>
    <mergeCell ref="BJ281:BJ286"/>
    <mergeCell ref="BK281:BK286"/>
    <mergeCell ref="BL275:BL280"/>
    <mergeCell ref="D281:D286"/>
    <mergeCell ref="E281:E286"/>
    <mergeCell ref="F281:F286"/>
    <mergeCell ref="G281:G286"/>
    <mergeCell ref="H281:H286"/>
    <mergeCell ref="I281:I286"/>
    <mergeCell ref="BC275:BC280"/>
    <mergeCell ref="BD275:BD280"/>
    <mergeCell ref="BE275:BE280"/>
    <mergeCell ref="BF275:BF280"/>
    <mergeCell ref="BG275:BG280"/>
    <mergeCell ref="BH275:BH280"/>
    <mergeCell ref="AW275:AW280"/>
    <mergeCell ref="AX275:AX280"/>
    <mergeCell ref="AY275:AY280"/>
    <mergeCell ref="AZ275:AZ280"/>
    <mergeCell ref="BA275:BA280"/>
    <mergeCell ref="BB275:BB280"/>
    <mergeCell ref="AQ275:AQ280"/>
    <mergeCell ref="AR275:AR280"/>
    <mergeCell ref="AS275:AS280"/>
    <mergeCell ref="AT275:AT280"/>
    <mergeCell ref="AU275:AU280"/>
    <mergeCell ref="AV275:AV280"/>
    <mergeCell ref="V275:V280"/>
    <mergeCell ref="W275:W280"/>
    <mergeCell ref="X275:X280"/>
    <mergeCell ref="Y275:Y280"/>
    <mergeCell ref="AO275:AO280"/>
    <mergeCell ref="AP275:AP280"/>
    <mergeCell ref="P275:P280"/>
    <mergeCell ref="BL269:BL274"/>
    <mergeCell ref="A275:A442"/>
    <mergeCell ref="B275:B442"/>
    <mergeCell ref="C275:C442"/>
    <mergeCell ref="D275:D280"/>
    <mergeCell ref="E275:E280"/>
    <mergeCell ref="F275:F280"/>
    <mergeCell ref="G275:G280"/>
    <mergeCell ref="H275:H280"/>
    <mergeCell ref="I275:I280"/>
    <mergeCell ref="BF269:BF274"/>
    <mergeCell ref="BG269:BG274"/>
    <mergeCell ref="BH269:BH274"/>
    <mergeCell ref="BI269:BI274"/>
    <mergeCell ref="BJ269:BJ274"/>
    <mergeCell ref="BK269:BK274"/>
    <mergeCell ref="AZ269:AZ274"/>
    <mergeCell ref="BA269:BA274"/>
    <mergeCell ref="BB269:BB274"/>
    <mergeCell ref="BC269:BC274"/>
    <mergeCell ref="BD269:BD274"/>
    <mergeCell ref="BE269:BE274"/>
    <mergeCell ref="AT269:AT274"/>
    <mergeCell ref="AU269:AU274"/>
    <mergeCell ref="AV269:AV274"/>
    <mergeCell ref="AW269:AW274"/>
    <mergeCell ref="AX269:AX274"/>
    <mergeCell ref="AY269:AY274"/>
    <mergeCell ref="Y269:Y274"/>
    <mergeCell ref="AO269:AO274"/>
    <mergeCell ref="AP269:AP274"/>
    <mergeCell ref="AQ269:AQ274"/>
    <mergeCell ref="AR269:AR274"/>
    <mergeCell ref="AS269:AS274"/>
    <mergeCell ref="S269:S274"/>
    <mergeCell ref="T269:T274"/>
    <mergeCell ref="U269:U274"/>
    <mergeCell ref="V269:V274"/>
    <mergeCell ref="W269:W274"/>
    <mergeCell ref="X269:X274"/>
    <mergeCell ref="M269:M274"/>
    <mergeCell ref="N269:N274"/>
    <mergeCell ref="O269:O274"/>
    <mergeCell ref="P269:P274"/>
    <mergeCell ref="Q269:Q274"/>
    <mergeCell ref="R269:R274"/>
    <mergeCell ref="BL263:BL268"/>
    <mergeCell ref="D269:D274"/>
    <mergeCell ref="E269:E274"/>
    <mergeCell ref="F269:F274"/>
    <mergeCell ref="G269:G274"/>
    <mergeCell ref="H269:H274"/>
    <mergeCell ref="I269:I274"/>
    <mergeCell ref="J269:J274"/>
    <mergeCell ref="K269:K274"/>
    <mergeCell ref="L269:L274"/>
    <mergeCell ref="BF263:BF268"/>
    <mergeCell ref="BG263:BG268"/>
    <mergeCell ref="BH263:BH268"/>
    <mergeCell ref="BI263:BI268"/>
    <mergeCell ref="BJ263:BJ268"/>
    <mergeCell ref="BK263:BK268"/>
    <mergeCell ref="AZ263:AZ268"/>
    <mergeCell ref="BA263:BA268"/>
    <mergeCell ref="BB263:BB268"/>
    <mergeCell ref="BC263:BC268"/>
    <mergeCell ref="BD263:BD268"/>
    <mergeCell ref="BE263:BE268"/>
    <mergeCell ref="AT263:AT268"/>
    <mergeCell ref="AU263:AU268"/>
    <mergeCell ref="AV263:AV268"/>
    <mergeCell ref="AW263:AW268"/>
    <mergeCell ref="AX263:AX268"/>
    <mergeCell ref="AY263:AY268"/>
    <mergeCell ref="Y263:Y268"/>
    <mergeCell ref="AO263:AO268"/>
    <mergeCell ref="AP263:AP268"/>
    <mergeCell ref="AQ263:AQ268"/>
    <mergeCell ref="AR263:AR268"/>
    <mergeCell ref="AS263:AS268"/>
    <mergeCell ref="S263:S268"/>
    <mergeCell ref="T263:T268"/>
    <mergeCell ref="U263:U268"/>
    <mergeCell ref="V263:V268"/>
    <mergeCell ref="W263:W268"/>
    <mergeCell ref="X263:X268"/>
    <mergeCell ref="M263:M268"/>
    <mergeCell ref="N263:N268"/>
    <mergeCell ref="O263:O268"/>
    <mergeCell ref="P263:P268"/>
    <mergeCell ref="Q263:Q268"/>
    <mergeCell ref="R263:R268"/>
    <mergeCell ref="G263:G268"/>
    <mergeCell ref="H263:H268"/>
    <mergeCell ref="I263:I268"/>
    <mergeCell ref="J263:J268"/>
    <mergeCell ref="K263:K268"/>
    <mergeCell ref="L263:L268"/>
    <mergeCell ref="BI257:BI262"/>
    <mergeCell ref="BJ257:BJ262"/>
    <mergeCell ref="BK257:BK262"/>
    <mergeCell ref="BL257:BL262"/>
    <mergeCell ref="A263:A274"/>
    <mergeCell ref="B263:B274"/>
    <mergeCell ref="C263:C274"/>
    <mergeCell ref="D263:D268"/>
    <mergeCell ref="E263:E268"/>
    <mergeCell ref="F263:F268"/>
    <mergeCell ref="BC257:BC262"/>
    <mergeCell ref="BD257:BD262"/>
    <mergeCell ref="BE257:BE262"/>
    <mergeCell ref="BF257:BF262"/>
    <mergeCell ref="BG257:BG262"/>
    <mergeCell ref="BH257:BH262"/>
    <mergeCell ref="AW257:AW262"/>
    <mergeCell ref="AX257:AX262"/>
    <mergeCell ref="AY257:AY262"/>
    <mergeCell ref="AZ257:AZ262"/>
    <mergeCell ref="BA257:BA262"/>
    <mergeCell ref="BB257:BB262"/>
    <mergeCell ref="AQ257:AQ262"/>
    <mergeCell ref="AR257:AR262"/>
    <mergeCell ref="AS257:AS262"/>
    <mergeCell ref="AT257:AT262"/>
    <mergeCell ref="AU257:AU262"/>
    <mergeCell ref="AV257:AV262"/>
    <mergeCell ref="V257:V262"/>
    <mergeCell ref="W257:W262"/>
    <mergeCell ref="X257:X262"/>
    <mergeCell ref="Y257:Y262"/>
    <mergeCell ref="AO257:AO262"/>
    <mergeCell ref="AP257:AP262"/>
    <mergeCell ref="P257:P262"/>
    <mergeCell ref="Q257:Q262"/>
    <mergeCell ref="R257:R262"/>
    <mergeCell ref="S257:S262"/>
    <mergeCell ref="T257:T262"/>
    <mergeCell ref="U257:U262"/>
    <mergeCell ref="J257:J262"/>
    <mergeCell ref="K257:K262"/>
    <mergeCell ref="L257:L262"/>
    <mergeCell ref="M257:M262"/>
    <mergeCell ref="N257:N262"/>
    <mergeCell ref="O257:O262"/>
    <mergeCell ref="BI251:BI256"/>
    <mergeCell ref="BJ251:BJ256"/>
    <mergeCell ref="BK251:BK256"/>
    <mergeCell ref="BL251:BL256"/>
    <mergeCell ref="D257:D262"/>
    <mergeCell ref="E257:E262"/>
    <mergeCell ref="F257:F262"/>
    <mergeCell ref="G257:G262"/>
    <mergeCell ref="H257:H262"/>
    <mergeCell ref="I257:I262"/>
    <mergeCell ref="BC251:BC256"/>
    <mergeCell ref="BD251:BD256"/>
    <mergeCell ref="BE251:BE256"/>
    <mergeCell ref="BF251:BF256"/>
    <mergeCell ref="BG251:BG256"/>
    <mergeCell ref="BH251:BH256"/>
    <mergeCell ref="AW251:AW256"/>
    <mergeCell ref="AX251:AX256"/>
    <mergeCell ref="AY251:AY256"/>
    <mergeCell ref="AZ251:AZ256"/>
    <mergeCell ref="BA251:BA256"/>
    <mergeCell ref="BB251:BB256"/>
    <mergeCell ref="AQ251:AQ256"/>
    <mergeCell ref="AR251:AR256"/>
    <mergeCell ref="AS251:AS256"/>
    <mergeCell ref="AT251:AT256"/>
    <mergeCell ref="W251:W256"/>
    <mergeCell ref="X251:X256"/>
    <mergeCell ref="Y251:Y256"/>
    <mergeCell ref="AO251:AO256"/>
    <mergeCell ref="AP251:AP256"/>
    <mergeCell ref="P251:P256"/>
    <mergeCell ref="Q251:Q256"/>
    <mergeCell ref="R251:R256"/>
    <mergeCell ref="S251:S256"/>
    <mergeCell ref="T251:T256"/>
    <mergeCell ref="U251:U256"/>
    <mergeCell ref="J251:J256"/>
    <mergeCell ref="K251:K256"/>
    <mergeCell ref="L251:L256"/>
    <mergeCell ref="M251:M256"/>
    <mergeCell ref="N251:N256"/>
    <mergeCell ref="O251:O256"/>
    <mergeCell ref="BL245:BL250"/>
    <mergeCell ref="D251:D256"/>
    <mergeCell ref="E251:E256"/>
    <mergeCell ref="F251:F256"/>
    <mergeCell ref="G251:G256"/>
    <mergeCell ref="H251:H256"/>
    <mergeCell ref="I251:I256"/>
    <mergeCell ref="BC245:BC250"/>
    <mergeCell ref="BD245:BD250"/>
    <mergeCell ref="BE245:BE250"/>
    <mergeCell ref="BF245:BF250"/>
    <mergeCell ref="BG245:BG250"/>
    <mergeCell ref="BH245:BH250"/>
    <mergeCell ref="AW245:AW250"/>
    <mergeCell ref="AX245:AX250"/>
    <mergeCell ref="AY245:AY250"/>
    <mergeCell ref="AZ245:AZ250"/>
    <mergeCell ref="BA245:BA250"/>
    <mergeCell ref="BB245:BB250"/>
    <mergeCell ref="AQ245:AQ250"/>
    <mergeCell ref="AR245:AR250"/>
    <mergeCell ref="AS245:AS250"/>
    <mergeCell ref="AT245:AT250"/>
    <mergeCell ref="AU245:AU250"/>
    <mergeCell ref="AV245:AV250"/>
    <mergeCell ref="V245:V250"/>
    <mergeCell ref="W245:W250"/>
    <mergeCell ref="X245:X250"/>
    <mergeCell ref="Y245:Y250"/>
    <mergeCell ref="AU251:AU256"/>
    <mergeCell ref="AV251:AV256"/>
    <mergeCell ref="V251:V256"/>
    <mergeCell ref="AP245:AP250"/>
    <mergeCell ref="P245:P250"/>
    <mergeCell ref="Q245:Q250"/>
    <mergeCell ref="R245:R250"/>
    <mergeCell ref="S245:S250"/>
    <mergeCell ref="T245:T250"/>
    <mergeCell ref="U245:U250"/>
    <mergeCell ref="J245:J250"/>
    <mergeCell ref="K245:K250"/>
    <mergeCell ref="L245:L250"/>
    <mergeCell ref="M245:M250"/>
    <mergeCell ref="N245:N250"/>
    <mergeCell ref="O245:O250"/>
    <mergeCell ref="BI239:BI244"/>
    <mergeCell ref="BJ239:BJ244"/>
    <mergeCell ref="BK239:BK244"/>
    <mergeCell ref="Q239:Q244"/>
    <mergeCell ref="R239:R244"/>
    <mergeCell ref="S239:S244"/>
    <mergeCell ref="T239:T244"/>
    <mergeCell ref="U239:U244"/>
    <mergeCell ref="J239:J244"/>
    <mergeCell ref="K239:K244"/>
    <mergeCell ref="L239:L244"/>
    <mergeCell ref="M239:M244"/>
    <mergeCell ref="N239:N244"/>
    <mergeCell ref="O239:O244"/>
    <mergeCell ref="BI245:BI250"/>
    <mergeCell ref="BJ245:BJ250"/>
    <mergeCell ref="BK245:BK250"/>
    <mergeCell ref="D245:D250"/>
    <mergeCell ref="E245:E250"/>
    <mergeCell ref="F245:F250"/>
    <mergeCell ref="G245:G250"/>
    <mergeCell ref="H245:H250"/>
    <mergeCell ref="I245:I250"/>
    <mergeCell ref="BC239:BC244"/>
    <mergeCell ref="BD239:BD244"/>
    <mergeCell ref="BE239:BE244"/>
    <mergeCell ref="BF239:BF244"/>
    <mergeCell ref="BG239:BG244"/>
    <mergeCell ref="BH239:BH244"/>
    <mergeCell ref="AW239:AW244"/>
    <mergeCell ref="AX239:AX244"/>
    <mergeCell ref="AY239:AY244"/>
    <mergeCell ref="AZ239:AZ244"/>
    <mergeCell ref="BA239:BA244"/>
    <mergeCell ref="BB239:BB244"/>
    <mergeCell ref="AQ239:AQ244"/>
    <mergeCell ref="AR239:AR244"/>
    <mergeCell ref="AS239:AS244"/>
    <mergeCell ref="AT239:AT244"/>
    <mergeCell ref="AU239:AU244"/>
    <mergeCell ref="AV239:AV244"/>
    <mergeCell ref="V239:V244"/>
    <mergeCell ref="W239:W244"/>
    <mergeCell ref="X239:X244"/>
    <mergeCell ref="Y239:Y244"/>
    <mergeCell ref="AO239:AO244"/>
    <mergeCell ref="AP239:AP244"/>
    <mergeCell ref="P239:P244"/>
    <mergeCell ref="AO245:AO250"/>
    <mergeCell ref="BL233:BL238"/>
    <mergeCell ref="D239:D244"/>
    <mergeCell ref="E239:E244"/>
    <mergeCell ref="F239:F244"/>
    <mergeCell ref="G239:G244"/>
    <mergeCell ref="H239:H244"/>
    <mergeCell ref="I239:I244"/>
    <mergeCell ref="BC233:BC238"/>
    <mergeCell ref="BD233:BD238"/>
    <mergeCell ref="BE233:BE238"/>
    <mergeCell ref="BF233:BF238"/>
    <mergeCell ref="BG233:BG238"/>
    <mergeCell ref="BH233:BH238"/>
    <mergeCell ref="AW233:AW238"/>
    <mergeCell ref="AX233:AX238"/>
    <mergeCell ref="AY233:AY238"/>
    <mergeCell ref="AZ233:AZ238"/>
    <mergeCell ref="BA233:BA238"/>
    <mergeCell ref="BB233:BB238"/>
    <mergeCell ref="AQ233:AQ238"/>
    <mergeCell ref="AR233:AR238"/>
    <mergeCell ref="AS233:AS238"/>
    <mergeCell ref="AT233:AT238"/>
    <mergeCell ref="AU233:AU238"/>
    <mergeCell ref="AV233:AV238"/>
    <mergeCell ref="V233:V238"/>
    <mergeCell ref="W233:W238"/>
    <mergeCell ref="X233:X238"/>
    <mergeCell ref="Y233:Y238"/>
    <mergeCell ref="BL239:BL244"/>
    <mergeCell ref="AO233:AO238"/>
    <mergeCell ref="AP233:AP238"/>
    <mergeCell ref="P233:P238"/>
    <mergeCell ref="Q233:Q238"/>
    <mergeCell ref="R233:R238"/>
    <mergeCell ref="S233:S238"/>
    <mergeCell ref="T233:T238"/>
    <mergeCell ref="U233:U238"/>
    <mergeCell ref="J233:J238"/>
    <mergeCell ref="K233:K238"/>
    <mergeCell ref="L233:L238"/>
    <mergeCell ref="M233:M238"/>
    <mergeCell ref="N233:N238"/>
    <mergeCell ref="O233:O238"/>
    <mergeCell ref="BI227:BI232"/>
    <mergeCell ref="BJ227:BJ232"/>
    <mergeCell ref="BK227:BK232"/>
    <mergeCell ref="Q227:Q232"/>
    <mergeCell ref="R227:R232"/>
    <mergeCell ref="S227:S232"/>
    <mergeCell ref="T227:T232"/>
    <mergeCell ref="U227:U232"/>
    <mergeCell ref="J227:J232"/>
    <mergeCell ref="K227:K232"/>
    <mergeCell ref="L227:L232"/>
    <mergeCell ref="M227:M232"/>
    <mergeCell ref="N227:N232"/>
    <mergeCell ref="O227:O232"/>
    <mergeCell ref="BI233:BI238"/>
    <mergeCell ref="BJ233:BJ238"/>
    <mergeCell ref="BK233:BK238"/>
    <mergeCell ref="BL227:BL232"/>
    <mergeCell ref="D233:D238"/>
    <mergeCell ref="E233:E238"/>
    <mergeCell ref="F233:F238"/>
    <mergeCell ref="G233:G238"/>
    <mergeCell ref="H233:H238"/>
    <mergeCell ref="I233:I238"/>
    <mergeCell ref="BC227:BC232"/>
    <mergeCell ref="BD227:BD232"/>
    <mergeCell ref="BE227:BE232"/>
    <mergeCell ref="BF227:BF232"/>
    <mergeCell ref="BG227:BG232"/>
    <mergeCell ref="BH227:BH232"/>
    <mergeCell ref="AW227:AW232"/>
    <mergeCell ref="AX227:AX232"/>
    <mergeCell ref="AY227:AY232"/>
    <mergeCell ref="AZ227:AZ232"/>
    <mergeCell ref="BA227:BA232"/>
    <mergeCell ref="BB227:BB232"/>
    <mergeCell ref="AQ227:AQ232"/>
    <mergeCell ref="AR227:AR232"/>
    <mergeCell ref="AS227:AS232"/>
    <mergeCell ref="AT227:AT232"/>
    <mergeCell ref="AU227:AU232"/>
    <mergeCell ref="AV227:AV232"/>
    <mergeCell ref="V227:V232"/>
    <mergeCell ref="W227:W232"/>
    <mergeCell ref="X227:X232"/>
    <mergeCell ref="Y227:Y232"/>
    <mergeCell ref="AO227:AO232"/>
    <mergeCell ref="AP227:AP232"/>
    <mergeCell ref="P227:P232"/>
    <mergeCell ref="BL221:BL226"/>
    <mergeCell ref="A227:A262"/>
    <mergeCell ref="B227:B262"/>
    <mergeCell ref="C227:C262"/>
    <mergeCell ref="D227:D232"/>
    <mergeCell ref="E227:E232"/>
    <mergeCell ref="F227:F232"/>
    <mergeCell ref="G227:G232"/>
    <mergeCell ref="H227:H232"/>
    <mergeCell ref="I227:I232"/>
    <mergeCell ref="BF221:BF226"/>
    <mergeCell ref="BG221:BG226"/>
    <mergeCell ref="BH221:BH226"/>
    <mergeCell ref="BI221:BI226"/>
    <mergeCell ref="BJ221:BJ226"/>
    <mergeCell ref="BK221:BK226"/>
    <mergeCell ref="AZ221:AZ226"/>
    <mergeCell ref="BA221:BA226"/>
    <mergeCell ref="BB221:BB226"/>
    <mergeCell ref="BC221:BC226"/>
    <mergeCell ref="BD221:BD226"/>
    <mergeCell ref="BE221:BE226"/>
    <mergeCell ref="AT221:AT226"/>
    <mergeCell ref="AU221:AU226"/>
    <mergeCell ref="AV221:AV226"/>
    <mergeCell ref="AW221:AW226"/>
    <mergeCell ref="AX221:AX226"/>
    <mergeCell ref="AY221:AY226"/>
    <mergeCell ref="Y221:Y226"/>
    <mergeCell ref="AO221:AO226"/>
    <mergeCell ref="AP221:AP226"/>
    <mergeCell ref="AQ221:AQ226"/>
    <mergeCell ref="AR221:AR226"/>
    <mergeCell ref="AS221:AS226"/>
    <mergeCell ref="S221:S226"/>
    <mergeCell ref="T221:T226"/>
    <mergeCell ref="U221:U226"/>
    <mergeCell ref="V221:V226"/>
    <mergeCell ref="W221:W226"/>
    <mergeCell ref="X221:X226"/>
    <mergeCell ref="M221:M226"/>
    <mergeCell ref="N221:N226"/>
    <mergeCell ref="O221:O226"/>
    <mergeCell ref="P221:P226"/>
    <mergeCell ref="Q221:Q226"/>
    <mergeCell ref="R221:R226"/>
    <mergeCell ref="BL215:BL220"/>
    <mergeCell ref="D221:D226"/>
    <mergeCell ref="E221:E226"/>
    <mergeCell ref="F221:F226"/>
    <mergeCell ref="G221:G226"/>
    <mergeCell ref="H221:H226"/>
    <mergeCell ref="I221:I226"/>
    <mergeCell ref="J221:J226"/>
    <mergeCell ref="K221:K226"/>
    <mergeCell ref="L221:L226"/>
    <mergeCell ref="BF215:BF220"/>
    <mergeCell ref="BG215:BG220"/>
    <mergeCell ref="BH215:BH220"/>
    <mergeCell ref="BI215:BI220"/>
    <mergeCell ref="BJ215:BJ220"/>
    <mergeCell ref="BK215:BK220"/>
    <mergeCell ref="AZ215:AZ220"/>
    <mergeCell ref="BA215:BA220"/>
    <mergeCell ref="BB215:BB220"/>
    <mergeCell ref="BC215:BC220"/>
    <mergeCell ref="BD215:BD220"/>
    <mergeCell ref="BE215:BE220"/>
    <mergeCell ref="AT215:AT220"/>
    <mergeCell ref="AU215:AU220"/>
    <mergeCell ref="AV215:AV220"/>
    <mergeCell ref="AW215:AW220"/>
    <mergeCell ref="AX215:AX220"/>
    <mergeCell ref="AY215:AY220"/>
    <mergeCell ref="Y215:Y220"/>
    <mergeCell ref="AO215:AO220"/>
    <mergeCell ref="AP215:AP220"/>
    <mergeCell ref="AQ215:AQ220"/>
    <mergeCell ref="AR215:AR220"/>
    <mergeCell ref="AS215:AS220"/>
    <mergeCell ref="S215:S220"/>
    <mergeCell ref="T215:T220"/>
    <mergeCell ref="U215:U220"/>
    <mergeCell ref="V215:V220"/>
    <mergeCell ref="W215:W220"/>
    <mergeCell ref="X215:X220"/>
    <mergeCell ref="M215:M220"/>
    <mergeCell ref="N215:N220"/>
    <mergeCell ref="O215:O220"/>
    <mergeCell ref="P215:P220"/>
    <mergeCell ref="Q215:Q220"/>
    <mergeCell ref="R215:R220"/>
    <mergeCell ref="BL209:BL214"/>
    <mergeCell ref="D215:D220"/>
    <mergeCell ref="E215:E220"/>
    <mergeCell ref="F215:F220"/>
    <mergeCell ref="G215:G220"/>
    <mergeCell ref="H215:H220"/>
    <mergeCell ref="I215:I220"/>
    <mergeCell ref="J215:J220"/>
    <mergeCell ref="K215:K220"/>
    <mergeCell ref="L215:L220"/>
    <mergeCell ref="BF209:BF214"/>
    <mergeCell ref="BG209:BG214"/>
    <mergeCell ref="BH209:BH214"/>
    <mergeCell ref="BI209:BI214"/>
    <mergeCell ref="BJ209:BJ214"/>
    <mergeCell ref="BK209:BK214"/>
    <mergeCell ref="AZ209:AZ214"/>
    <mergeCell ref="BA209:BA214"/>
    <mergeCell ref="BB209:BB214"/>
    <mergeCell ref="BC209:BC214"/>
    <mergeCell ref="BD209:BD214"/>
    <mergeCell ref="BE209:BE214"/>
    <mergeCell ref="AT209:AT214"/>
    <mergeCell ref="AU209:AU214"/>
    <mergeCell ref="AV209:AV214"/>
    <mergeCell ref="AW209:AW214"/>
    <mergeCell ref="AX209:AX214"/>
    <mergeCell ref="AY209:AY214"/>
    <mergeCell ref="Y209:Y214"/>
    <mergeCell ref="AO209:AO214"/>
    <mergeCell ref="AP209:AP214"/>
    <mergeCell ref="AQ209:AQ214"/>
    <mergeCell ref="AR209:AR214"/>
    <mergeCell ref="AS209:AS214"/>
    <mergeCell ref="S209:S214"/>
    <mergeCell ref="T209:T214"/>
    <mergeCell ref="U209:U214"/>
    <mergeCell ref="V209:V214"/>
    <mergeCell ref="W209:W214"/>
    <mergeCell ref="X209:X214"/>
    <mergeCell ref="M209:M214"/>
    <mergeCell ref="N209:N214"/>
    <mergeCell ref="O209:O214"/>
    <mergeCell ref="P209:P214"/>
    <mergeCell ref="Q209:Q214"/>
    <mergeCell ref="R209:R214"/>
    <mergeCell ref="BL203:BL208"/>
    <mergeCell ref="D209:D214"/>
    <mergeCell ref="E209:E214"/>
    <mergeCell ref="F209:F214"/>
    <mergeCell ref="G209:G214"/>
    <mergeCell ref="H209:H214"/>
    <mergeCell ref="I209:I214"/>
    <mergeCell ref="J209:J214"/>
    <mergeCell ref="K209:K214"/>
    <mergeCell ref="L209:L214"/>
    <mergeCell ref="BF203:BF208"/>
    <mergeCell ref="BG203:BG208"/>
    <mergeCell ref="BH203:BH208"/>
    <mergeCell ref="BI203:BI208"/>
    <mergeCell ref="BJ203:BJ208"/>
    <mergeCell ref="BK203:BK208"/>
    <mergeCell ref="AZ203:AZ208"/>
    <mergeCell ref="BA203:BA208"/>
    <mergeCell ref="BB203:BB208"/>
    <mergeCell ref="BC203:BC208"/>
    <mergeCell ref="BD203:BD208"/>
    <mergeCell ref="BE203:BE208"/>
    <mergeCell ref="AT203:AT208"/>
    <mergeCell ref="AU203:AU208"/>
    <mergeCell ref="AV203:AV208"/>
    <mergeCell ref="AW203:AW208"/>
    <mergeCell ref="AX203:AX208"/>
    <mergeCell ref="AY203:AY208"/>
    <mergeCell ref="Y203:Y208"/>
    <mergeCell ref="AO203:AO208"/>
    <mergeCell ref="AP203:AP208"/>
    <mergeCell ref="AQ203:AQ208"/>
    <mergeCell ref="AR203:AR208"/>
    <mergeCell ref="AS203:AS208"/>
    <mergeCell ref="S203:S208"/>
    <mergeCell ref="T203:T208"/>
    <mergeCell ref="U203:U208"/>
    <mergeCell ref="V203:V208"/>
    <mergeCell ref="W203:W208"/>
    <mergeCell ref="X203:X208"/>
    <mergeCell ref="M203:M208"/>
    <mergeCell ref="N203:N208"/>
    <mergeCell ref="O203:O208"/>
    <mergeCell ref="P203:P208"/>
    <mergeCell ref="Q203:Q208"/>
    <mergeCell ref="R203:R208"/>
    <mergeCell ref="BL197:BL202"/>
    <mergeCell ref="D203:D208"/>
    <mergeCell ref="E203:E208"/>
    <mergeCell ref="F203:F208"/>
    <mergeCell ref="G203:G208"/>
    <mergeCell ref="H203:H208"/>
    <mergeCell ref="I203:I208"/>
    <mergeCell ref="J203:J208"/>
    <mergeCell ref="K203:K208"/>
    <mergeCell ref="L203:L208"/>
    <mergeCell ref="BF197:BF202"/>
    <mergeCell ref="BG197:BG202"/>
    <mergeCell ref="BH197:BH202"/>
    <mergeCell ref="BI197:BI202"/>
    <mergeCell ref="BJ197:BJ202"/>
    <mergeCell ref="BK197:BK202"/>
    <mergeCell ref="AZ197:AZ202"/>
    <mergeCell ref="BA197:BA202"/>
    <mergeCell ref="BB197:BB202"/>
    <mergeCell ref="BC197:BC202"/>
    <mergeCell ref="BD197:BD202"/>
    <mergeCell ref="BE197:BE202"/>
    <mergeCell ref="AT197:AT202"/>
    <mergeCell ref="AU197:AU202"/>
    <mergeCell ref="AV197:AV202"/>
    <mergeCell ref="AW197:AW202"/>
    <mergeCell ref="AX197:AX202"/>
    <mergeCell ref="AY197:AY202"/>
    <mergeCell ref="Y197:Y202"/>
    <mergeCell ref="AO197:AO202"/>
    <mergeCell ref="AP197:AP202"/>
    <mergeCell ref="AQ197:AQ202"/>
    <mergeCell ref="AR197:AR202"/>
    <mergeCell ref="AS197:AS202"/>
    <mergeCell ref="S197:S202"/>
    <mergeCell ref="T197:T202"/>
    <mergeCell ref="U197:U202"/>
    <mergeCell ref="V197:V202"/>
    <mergeCell ref="W197:W202"/>
    <mergeCell ref="X197:X202"/>
    <mergeCell ref="M197:M202"/>
    <mergeCell ref="N197:N202"/>
    <mergeCell ref="O197:O202"/>
    <mergeCell ref="P197:P202"/>
    <mergeCell ref="Q197:Q202"/>
    <mergeCell ref="R197:R202"/>
    <mergeCell ref="BL191:BL196"/>
    <mergeCell ref="D197:D202"/>
    <mergeCell ref="E197:E202"/>
    <mergeCell ref="F197:F202"/>
    <mergeCell ref="G197:G202"/>
    <mergeCell ref="H197:H202"/>
    <mergeCell ref="I197:I202"/>
    <mergeCell ref="J197:J202"/>
    <mergeCell ref="K197:K202"/>
    <mergeCell ref="L197:L202"/>
    <mergeCell ref="BF191:BF196"/>
    <mergeCell ref="BG191:BG196"/>
    <mergeCell ref="BH191:BH196"/>
    <mergeCell ref="BI191:BI196"/>
    <mergeCell ref="BJ191:BJ196"/>
    <mergeCell ref="BK191:BK196"/>
    <mergeCell ref="AZ191:AZ196"/>
    <mergeCell ref="BA191:BA196"/>
    <mergeCell ref="BB191:BB196"/>
    <mergeCell ref="BC191:BC196"/>
    <mergeCell ref="BD191:BD196"/>
    <mergeCell ref="BE191:BE196"/>
    <mergeCell ref="AT191:AT196"/>
    <mergeCell ref="AU191:AU196"/>
    <mergeCell ref="AV191:AV196"/>
    <mergeCell ref="AW191:AW196"/>
    <mergeCell ref="AX191:AX196"/>
    <mergeCell ref="AY191:AY196"/>
    <mergeCell ref="Y191:Y196"/>
    <mergeCell ref="AO191:AO196"/>
    <mergeCell ref="AP191:AP196"/>
    <mergeCell ref="AQ191:AQ196"/>
    <mergeCell ref="AR191:AR196"/>
    <mergeCell ref="AS191:AS196"/>
    <mergeCell ref="S191:S196"/>
    <mergeCell ref="T191:T196"/>
    <mergeCell ref="U191:U196"/>
    <mergeCell ref="V191:V196"/>
    <mergeCell ref="W191:W196"/>
    <mergeCell ref="X191:X196"/>
    <mergeCell ref="M191:M196"/>
    <mergeCell ref="N191:N196"/>
    <mergeCell ref="O191:O196"/>
    <mergeCell ref="P191:P196"/>
    <mergeCell ref="Q191:Q196"/>
    <mergeCell ref="R191:R196"/>
    <mergeCell ref="BL185:BL190"/>
    <mergeCell ref="D191:D196"/>
    <mergeCell ref="E191:E196"/>
    <mergeCell ref="F191:F196"/>
    <mergeCell ref="G191:G196"/>
    <mergeCell ref="H191:H196"/>
    <mergeCell ref="I191:I196"/>
    <mergeCell ref="J191:J196"/>
    <mergeCell ref="K191:K196"/>
    <mergeCell ref="L191:L196"/>
    <mergeCell ref="BF185:BF190"/>
    <mergeCell ref="BG185:BG190"/>
    <mergeCell ref="BH185:BH190"/>
    <mergeCell ref="BI185:BI190"/>
    <mergeCell ref="BJ185:BJ190"/>
    <mergeCell ref="BK185:BK190"/>
    <mergeCell ref="AZ185:AZ190"/>
    <mergeCell ref="BA185:BA190"/>
    <mergeCell ref="BB185:BB190"/>
    <mergeCell ref="BC185:BC190"/>
    <mergeCell ref="BD185:BD190"/>
    <mergeCell ref="BE185:BE190"/>
    <mergeCell ref="AT185:AT190"/>
    <mergeCell ref="AU185:AU190"/>
    <mergeCell ref="AV185:AV190"/>
    <mergeCell ref="AW185:AW190"/>
    <mergeCell ref="AX185:AX190"/>
    <mergeCell ref="AY185:AY190"/>
    <mergeCell ref="Y185:Y190"/>
    <mergeCell ref="AO185:AO190"/>
    <mergeCell ref="AP185:AP190"/>
    <mergeCell ref="AQ185:AQ190"/>
    <mergeCell ref="AR185:AR190"/>
    <mergeCell ref="AS185:AS190"/>
    <mergeCell ref="S185:S190"/>
    <mergeCell ref="T185:T190"/>
    <mergeCell ref="U185:U190"/>
    <mergeCell ref="V185:V190"/>
    <mergeCell ref="W185:W190"/>
    <mergeCell ref="X185:X190"/>
    <mergeCell ref="M185:M190"/>
    <mergeCell ref="N185:N190"/>
    <mergeCell ref="O185:O190"/>
    <mergeCell ref="P185:P190"/>
    <mergeCell ref="Q185:Q190"/>
    <mergeCell ref="R185:R190"/>
    <mergeCell ref="BL179:BL184"/>
    <mergeCell ref="D185:D190"/>
    <mergeCell ref="E185:E190"/>
    <mergeCell ref="F185:F190"/>
    <mergeCell ref="G185:G190"/>
    <mergeCell ref="H185:H190"/>
    <mergeCell ref="I185:I190"/>
    <mergeCell ref="J185:J190"/>
    <mergeCell ref="K185:K190"/>
    <mergeCell ref="L185:L190"/>
    <mergeCell ref="BF179:BF184"/>
    <mergeCell ref="BG179:BG184"/>
    <mergeCell ref="BH179:BH184"/>
    <mergeCell ref="BI179:BI184"/>
    <mergeCell ref="BJ179:BJ184"/>
    <mergeCell ref="BK179:BK184"/>
    <mergeCell ref="AZ179:AZ184"/>
    <mergeCell ref="BA179:BA184"/>
    <mergeCell ref="BB179:BB184"/>
    <mergeCell ref="BC179:BC184"/>
    <mergeCell ref="BD179:BD184"/>
    <mergeCell ref="BE179:BE184"/>
    <mergeCell ref="AT179:AT184"/>
    <mergeCell ref="AU179:AU184"/>
    <mergeCell ref="AV179:AV184"/>
    <mergeCell ref="AW179:AW184"/>
    <mergeCell ref="AX179:AX184"/>
    <mergeCell ref="AY179:AY184"/>
    <mergeCell ref="Y179:Y184"/>
    <mergeCell ref="AO179:AO184"/>
    <mergeCell ref="AP179:AP184"/>
    <mergeCell ref="AQ179:AQ184"/>
    <mergeCell ref="AR179:AR184"/>
    <mergeCell ref="AS179:AS184"/>
    <mergeCell ref="S179:S184"/>
    <mergeCell ref="T179:T184"/>
    <mergeCell ref="U179:U184"/>
    <mergeCell ref="V179:V184"/>
    <mergeCell ref="W179:W184"/>
    <mergeCell ref="X179:X184"/>
    <mergeCell ref="M179:M184"/>
    <mergeCell ref="N179:N184"/>
    <mergeCell ref="O179:O184"/>
    <mergeCell ref="P179:P184"/>
    <mergeCell ref="Q179:Q184"/>
    <mergeCell ref="R179:R184"/>
    <mergeCell ref="BL173:BL178"/>
    <mergeCell ref="D179:D184"/>
    <mergeCell ref="E179:E184"/>
    <mergeCell ref="F179:F184"/>
    <mergeCell ref="G179:G184"/>
    <mergeCell ref="H179:H184"/>
    <mergeCell ref="I179:I184"/>
    <mergeCell ref="J179:J184"/>
    <mergeCell ref="K179:K184"/>
    <mergeCell ref="L179:L184"/>
    <mergeCell ref="BF173:BF178"/>
    <mergeCell ref="BG173:BG178"/>
    <mergeCell ref="BH173:BH178"/>
    <mergeCell ref="BI173:BI178"/>
    <mergeCell ref="BJ173:BJ178"/>
    <mergeCell ref="BK173:BK178"/>
    <mergeCell ref="AZ173:AZ178"/>
    <mergeCell ref="BA173:BA178"/>
    <mergeCell ref="BB173:BB178"/>
    <mergeCell ref="BC173:BC178"/>
    <mergeCell ref="BD173:BD178"/>
    <mergeCell ref="BE173:BE178"/>
    <mergeCell ref="AT173:AT178"/>
    <mergeCell ref="AU173:AU178"/>
    <mergeCell ref="AV173:AV178"/>
    <mergeCell ref="AW173:AW178"/>
    <mergeCell ref="AX173:AX178"/>
    <mergeCell ref="AY173:AY178"/>
    <mergeCell ref="Y173:Y178"/>
    <mergeCell ref="AO173:AO178"/>
    <mergeCell ref="AP173:AP178"/>
    <mergeCell ref="AQ173:AQ178"/>
    <mergeCell ref="AR173:AR178"/>
    <mergeCell ref="AS173:AS178"/>
    <mergeCell ref="S173:S178"/>
    <mergeCell ref="T173:T178"/>
    <mergeCell ref="U173:U178"/>
    <mergeCell ref="V173:V178"/>
    <mergeCell ref="W173:W178"/>
    <mergeCell ref="X173:X178"/>
    <mergeCell ref="M173:M178"/>
    <mergeCell ref="N173:N178"/>
    <mergeCell ref="O173:O178"/>
    <mergeCell ref="P173:P178"/>
    <mergeCell ref="Q173:Q178"/>
    <mergeCell ref="R173:R178"/>
    <mergeCell ref="BL167:BL172"/>
    <mergeCell ref="D173:D178"/>
    <mergeCell ref="E173:E178"/>
    <mergeCell ref="F173:F178"/>
    <mergeCell ref="G173:G178"/>
    <mergeCell ref="H173:H178"/>
    <mergeCell ref="I173:I178"/>
    <mergeCell ref="J173:J178"/>
    <mergeCell ref="K173:K178"/>
    <mergeCell ref="L173:L178"/>
    <mergeCell ref="BF167:BF172"/>
    <mergeCell ref="BG167:BG172"/>
    <mergeCell ref="BH167:BH172"/>
    <mergeCell ref="BI167:BI172"/>
    <mergeCell ref="BJ167:BJ172"/>
    <mergeCell ref="BK167:BK172"/>
    <mergeCell ref="AZ167:AZ172"/>
    <mergeCell ref="BA167:BA172"/>
    <mergeCell ref="BB167:BB172"/>
    <mergeCell ref="BC167:BC172"/>
    <mergeCell ref="BD167:BD172"/>
    <mergeCell ref="BE167:BE172"/>
    <mergeCell ref="AT167:AT172"/>
    <mergeCell ref="AU167:AU172"/>
    <mergeCell ref="AV167:AV172"/>
    <mergeCell ref="AW167:AW172"/>
    <mergeCell ref="AX167:AX172"/>
    <mergeCell ref="AY167:AY172"/>
    <mergeCell ref="Y167:Y172"/>
    <mergeCell ref="AO167:AO172"/>
    <mergeCell ref="AP167:AP172"/>
    <mergeCell ref="AQ167:AQ172"/>
    <mergeCell ref="AR167:AR172"/>
    <mergeCell ref="AS167:AS172"/>
    <mergeCell ref="S167:S172"/>
    <mergeCell ref="T167:T172"/>
    <mergeCell ref="U167:U172"/>
    <mergeCell ref="V167:V172"/>
    <mergeCell ref="W167:W172"/>
    <mergeCell ref="X167:X172"/>
    <mergeCell ref="M167:M172"/>
    <mergeCell ref="N167:N172"/>
    <mergeCell ref="O167:O172"/>
    <mergeCell ref="P167:P172"/>
    <mergeCell ref="Q167:Q172"/>
    <mergeCell ref="R167:R172"/>
    <mergeCell ref="BL161:BL166"/>
    <mergeCell ref="D167:D172"/>
    <mergeCell ref="E167:E172"/>
    <mergeCell ref="F167:F172"/>
    <mergeCell ref="G167:G172"/>
    <mergeCell ref="H167:H172"/>
    <mergeCell ref="I167:I172"/>
    <mergeCell ref="J167:J172"/>
    <mergeCell ref="K167:K172"/>
    <mergeCell ref="L167:L172"/>
    <mergeCell ref="BF161:BF166"/>
    <mergeCell ref="BG161:BG166"/>
    <mergeCell ref="BH161:BH166"/>
    <mergeCell ref="BI161:BI166"/>
    <mergeCell ref="BJ161:BJ166"/>
    <mergeCell ref="BK161:BK166"/>
    <mergeCell ref="AZ161:AZ166"/>
    <mergeCell ref="BA161:BA166"/>
    <mergeCell ref="BB161:BB166"/>
    <mergeCell ref="BC161:BC166"/>
    <mergeCell ref="BD161:BD166"/>
    <mergeCell ref="BE161:BE166"/>
    <mergeCell ref="AT161:AT166"/>
    <mergeCell ref="AU161:AU166"/>
    <mergeCell ref="AV161:AV166"/>
    <mergeCell ref="AW161:AW166"/>
    <mergeCell ref="AX161:AX166"/>
    <mergeCell ref="AY161:AY166"/>
    <mergeCell ref="Y161:Y166"/>
    <mergeCell ref="AO161:AO166"/>
    <mergeCell ref="AP161:AP166"/>
    <mergeCell ref="AQ161:AQ166"/>
    <mergeCell ref="AR161:AR166"/>
    <mergeCell ref="AS161:AS166"/>
    <mergeCell ref="S161:S166"/>
    <mergeCell ref="T161:T166"/>
    <mergeCell ref="U161:U166"/>
    <mergeCell ref="V161:V166"/>
    <mergeCell ref="W161:W166"/>
    <mergeCell ref="X161:X166"/>
    <mergeCell ref="M161:M166"/>
    <mergeCell ref="N161:N166"/>
    <mergeCell ref="O161:O166"/>
    <mergeCell ref="P161:P166"/>
    <mergeCell ref="Q161:Q166"/>
    <mergeCell ref="R161:R166"/>
    <mergeCell ref="BL155:BL160"/>
    <mergeCell ref="D161:D166"/>
    <mergeCell ref="E161:E166"/>
    <mergeCell ref="F161:F166"/>
    <mergeCell ref="G161:G166"/>
    <mergeCell ref="H161:H166"/>
    <mergeCell ref="I161:I166"/>
    <mergeCell ref="J161:J166"/>
    <mergeCell ref="K161:K166"/>
    <mergeCell ref="L161:L166"/>
    <mergeCell ref="BF155:BF160"/>
    <mergeCell ref="BG155:BG160"/>
    <mergeCell ref="BH155:BH160"/>
    <mergeCell ref="BI155:BI160"/>
    <mergeCell ref="BJ155:BJ160"/>
    <mergeCell ref="BK155:BK160"/>
    <mergeCell ref="AZ155:AZ160"/>
    <mergeCell ref="BA155:BA160"/>
    <mergeCell ref="BB155:BB160"/>
    <mergeCell ref="BC155:BC160"/>
    <mergeCell ref="BD155:BD160"/>
    <mergeCell ref="BE155:BE160"/>
    <mergeCell ref="AT155:AT160"/>
    <mergeCell ref="AU155:AU160"/>
    <mergeCell ref="AV155:AV160"/>
    <mergeCell ref="AW155:AW160"/>
    <mergeCell ref="AX155:AX160"/>
    <mergeCell ref="AY155:AY160"/>
    <mergeCell ref="Y155:Y160"/>
    <mergeCell ref="AO155:AO160"/>
    <mergeCell ref="AP155:AP160"/>
    <mergeCell ref="AQ155:AQ160"/>
    <mergeCell ref="AR155:AR160"/>
    <mergeCell ref="AS155:AS160"/>
    <mergeCell ref="S155:S160"/>
    <mergeCell ref="T155:T160"/>
    <mergeCell ref="U155:U160"/>
    <mergeCell ref="V155:V160"/>
    <mergeCell ref="W155:W160"/>
    <mergeCell ref="X155:X160"/>
    <mergeCell ref="M155:M160"/>
    <mergeCell ref="N155:N160"/>
    <mergeCell ref="O155:O160"/>
    <mergeCell ref="P155:P160"/>
    <mergeCell ref="Q155:Q160"/>
    <mergeCell ref="R155:R160"/>
    <mergeCell ref="BL149:BL154"/>
    <mergeCell ref="D155:D160"/>
    <mergeCell ref="E155:E160"/>
    <mergeCell ref="F155:F160"/>
    <mergeCell ref="G155:G160"/>
    <mergeCell ref="H155:H160"/>
    <mergeCell ref="I155:I160"/>
    <mergeCell ref="J155:J160"/>
    <mergeCell ref="K155:K160"/>
    <mergeCell ref="L155:L160"/>
    <mergeCell ref="BF149:BF154"/>
    <mergeCell ref="BG149:BG154"/>
    <mergeCell ref="BH149:BH154"/>
    <mergeCell ref="BI149:BI154"/>
    <mergeCell ref="BJ149:BJ154"/>
    <mergeCell ref="BK149:BK154"/>
    <mergeCell ref="AZ149:AZ154"/>
    <mergeCell ref="BA149:BA154"/>
    <mergeCell ref="BB149:BB154"/>
    <mergeCell ref="BC149:BC154"/>
    <mergeCell ref="BD149:BD154"/>
    <mergeCell ref="BE149:BE154"/>
    <mergeCell ref="AT149:AT154"/>
    <mergeCell ref="AU149:AU154"/>
    <mergeCell ref="AV149:AV154"/>
    <mergeCell ref="AW149:AW154"/>
    <mergeCell ref="AX149:AX154"/>
    <mergeCell ref="AY149:AY154"/>
    <mergeCell ref="Y149:Y154"/>
    <mergeCell ref="AO149:AO154"/>
    <mergeCell ref="AP149:AP154"/>
    <mergeCell ref="AQ149:AQ154"/>
    <mergeCell ref="AR149:AR154"/>
    <mergeCell ref="AS149:AS154"/>
    <mergeCell ref="S149:S154"/>
    <mergeCell ref="T149:T154"/>
    <mergeCell ref="U149:U154"/>
    <mergeCell ref="V149:V154"/>
    <mergeCell ref="W149:W154"/>
    <mergeCell ref="X149:X154"/>
    <mergeCell ref="M149:M154"/>
    <mergeCell ref="N149:N154"/>
    <mergeCell ref="O149:O154"/>
    <mergeCell ref="P149:P154"/>
    <mergeCell ref="Q149:Q154"/>
    <mergeCell ref="R149:R154"/>
    <mergeCell ref="BL143:BL148"/>
    <mergeCell ref="D149:D154"/>
    <mergeCell ref="E149:E154"/>
    <mergeCell ref="F149:F154"/>
    <mergeCell ref="G149:G154"/>
    <mergeCell ref="H149:H154"/>
    <mergeCell ref="I149:I154"/>
    <mergeCell ref="J149:J154"/>
    <mergeCell ref="K149:K154"/>
    <mergeCell ref="L149:L154"/>
    <mergeCell ref="BF143:BF148"/>
    <mergeCell ref="BG143:BG148"/>
    <mergeCell ref="BH143:BH148"/>
    <mergeCell ref="BI143:BI148"/>
    <mergeCell ref="BJ143:BJ148"/>
    <mergeCell ref="BK143:BK148"/>
    <mergeCell ref="AZ143:AZ148"/>
    <mergeCell ref="BA143:BA148"/>
    <mergeCell ref="BB143:BB148"/>
    <mergeCell ref="BC143:BC148"/>
    <mergeCell ref="BD143:BD148"/>
    <mergeCell ref="BE143:BE148"/>
    <mergeCell ref="AT143:AT148"/>
    <mergeCell ref="AU143:AU148"/>
    <mergeCell ref="AV143:AV148"/>
    <mergeCell ref="AW143:AW148"/>
    <mergeCell ref="AX143:AX148"/>
    <mergeCell ref="AY143:AY148"/>
    <mergeCell ref="Y143:Y148"/>
    <mergeCell ref="AO143:AO148"/>
    <mergeCell ref="AP143:AP148"/>
    <mergeCell ref="AQ143:AQ148"/>
    <mergeCell ref="AR143:AR148"/>
    <mergeCell ref="AS143:AS148"/>
    <mergeCell ref="S143:S148"/>
    <mergeCell ref="T143:T148"/>
    <mergeCell ref="U143:U148"/>
    <mergeCell ref="V143:V148"/>
    <mergeCell ref="W143:W148"/>
    <mergeCell ref="X143:X148"/>
    <mergeCell ref="M143:M148"/>
    <mergeCell ref="N143:N148"/>
    <mergeCell ref="O143:O148"/>
    <mergeCell ref="P143:P148"/>
    <mergeCell ref="Q143:Q148"/>
    <mergeCell ref="R143:R148"/>
    <mergeCell ref="BL137:BL142"/>
    <mergeCell ref="D143:D148"/>
    <mergeCell ref="E143:E148"/>
    <mergeCell ref="F143:F148"/>
    <mergeCell ref="G143:G148"/>
    <mergeCell ref="H143:H148"/>
    <mergeCell ref="I143:I148"/>
    <mergeCell ref="J143:J148"/>
    <mergeCell ref="K143:K148"/>
    <mergeCell ref="L143:L148"/>
    <mergeCell ref="BF137:BF142"/>
    <mergeCell ref="BG137:BG142"/>
    <mergeCell ref="BH137:BH142"/>
    <mergeCell ref="BI137:BI142"/>
    <mergeCell ref="BJ137:BJ142"/>
    <mergeCell ref="BK137:BK142"/>
    <mergeCell ref="AZ137:AZ142"/>
    <mergeCell ref="BA137:BA142"/>
    <mergeCell ref="BB137:BB142"/>
    <mergeCell ref="BC137:BC142"/>
    <mergeCell ref="BD137:BD142"/>
    <mergeCell ref="BE137:BE142"/>
    <mergeCell ref="AT137:AT142"/>
    <mergeCell ref="AU137:AU142"/>
    <mergeCell ref="AV137:AV142"/>
    <mergeCell ref="AW137:AW142"/>
    <mergeCell ref="AX137:AX142"/>
    <mergeCell ref="AY137:AY142"/>
    <mergeCell ref="Y137:Y142"/>
    <mergeCell ref="AO137:AO142"/>
    <mergeCell ref="AP137:AP142"/>
    <mergeCell ref="AQ137:AQ142"/>
    <mergeCell ref="AR137:AR142"/>
    <mergeCell ref="AS137:AS142"/>
    <mergeCell ref="S137:S142"/>
    <mergeCell ref="T137:T142"/>
    <mergeCell ref="U137:U142"/>
    <mergeCell ref="V137:V142"/>
    <mergeCell ref="W137:W142"/>
    <mergeCell ref="X137:X142"/>
    <mergeCell ref="M137:M142"/>
    <mergeCell ref="N137:N142"/>
    <mergeCell ref="O137:O142"/>
    <mergeCell ref="P137:P142"/>
    <mergeCell ref="Q137:Q142"/>
    <mergeCell ref="R137:R142"/>
    <mergeCell ref="BL131:BL136"/>
    <mergeCell ref="D137:D142"/>
    <mergeCell ref="E137:E142"/>
    <mergeCell ref="F137:F142"/>
    <mergeCell ref="G137:G142"/>
    <mergeCell ref="H137:H142"/>
    <mergeCell ref="I137:I142"/>
    <mergeCell ref="J137:J142"/>
    <mergeCell ref="K137:K142"/>
    <mergeCell ref="L137:L142"/>
    <mergeCell ref="BF131:BF136"/>
    <mergeCell ref="BG131:BG136"/>
    <mergeCell ref="BH131:BH136"/>
    <mergeCell ref="BI131:BI136"/>
    <mergeCell ref="BJ131:BJ136"/>
    <mergeCell ref="BK131:BK136"/>
    <mergeCell ref="AZ131:AZ136"/>
    <mergeCell ref="BA131:BA136"/>
    <mergeCell ref="BB131:BB136"/>
    <mergeCell ref="BC131:BC136"/>
    <mergeCell ref="BD131:BD136"/>
    <mergeCell ref="BE131:BE136"/>
    <mergeCell ref="AT131:AT136"/>
    <mergeCell ref="AU131:AU136"/>
    <mergeCell ref="AV131:AV136"/>
    <mergeCell ref="AW131:AW136"/>
    <mergeCell ref="AX131:AX136"/>
    <mergeCell ref="AY131:AY136"/>
    <mergeCell ref="Y131:Y136"/>
    <mergeCell ref="AO131:AO136"/>
    <mergeCell ref="AP131:AP136"/>
    <mergeCell ref="AQ131:AQ136"/>
    <mergeCell ref="AR131:AR136"/>
    <mergeCell ref="AS131:AS136"/>
    <mergeCell ref="S131:S136"/>
    <mergeCell ref="T131:T136"/>
    <mergeCell ref="U131:U136"/>
    <mergeCell ref="V131:V136"/>
    <mergeCell ref="W131:W136"/>
    <mergeCell ref="X131:X136"/>
    <mergeCell ref="M131:M136"/>
    <mergeCell ref="N131:N136"/>
    <mergeCell ref="O131:O136"/>
    <mergeCell ref="P131:P136"/>
    <mergeCell ref="Q131:Q136"/>
    <mergeCell ref="R131:R136"/>
    <mergeCell ref="BL125:BL130"/>
    <mergeCell ref="D131:D136"/>
    <mergeCell ref="E131:E136"/>
    <mergeCell ref="F131:F136"/>
    <mergeCell ref="G131:G136"/>
    <mergeCell ref="H131:H136"/>
    <mergeCell ref="I131:I136"/>
    <mergeCell ref="J131:J136"/>
    <mergeCell ref="K131:K136"/>
    <mergeCell ref="L131:L136"/>
    <mergeCell ref="BF125:BF130"/>
    <mergeCell ref="BG125:BG130"/>
    <mergeCell ref="BH125:BH130"/>
    <mergeCell ref="BI125:BI130"/>
    <mergeCell ref="BJ125:BJ130"/>
    <mergeCell ref="BK125:BK130"/>
    <mergeCell ref="AZ125:AZ130"/>
    <mergeCell ref="BA125:BA130"/>
    <mergeCell ref="BB125:BB130"/>
    <mergeCell ref="BC125:BC130"/>
    <mergeCell ref="BD125:BD130"/>
    <mergeCell ref="BE125:BE130"/>
    <mergeCell ref="AT125:AT130"/>
    <mergeCell ref="AU125:AU130"/>
    <mergeCell ref="AV125:AV130"/>
    <mergeCell ref="AW125:AW130"/>
    <mergeCell ref="AX125:AX130"/>
    <mergeCell ref="AY125:AY130"/>
    <mergeCell ref="Y125:Y130"/>
    <mergeCell ref="AO125:AO130"/>
    <mergeCell ref="AP125:AP130"/>
    <mergeCell ref="AQ125:AQ130"/>
    <mergeCell ref="AR125:AR130"/>
    <mergeCell ref="AS125:AS130"/>
    <mergeCell ref="S125:S130"/>
    <mergeCell ref="T125:T130"/>
    <mergeCell ref="U125:U130"/>
    <mergeCell ref="V125:V130"/>
    <mergeCell ref="W125:W130"/>
    <mergeCell ref="X125:X130"/>
    <mergeCell ref="M125:M130"/>
    <mergeCell ref="N125:N130"/>
    <mergeCell ref="O125:O130"/>
    <mergeCell ref="P125:P130"/>
    <mergeCell ref="Q125:Q130"/>
    <mergeCell ref="R125:R130"/>
    <mergeCell ref="BL119:BL124"/>
    <mergeCell ref="D125:D130"/>
    <mergeCell ref="E125:E130"/>
    <mergeCell ref="F125:F130"/>
    <mergeCell ref="G125:G130"/>
    <mergeCell ref="H125:H130"/>
    <mergeCell ref="I125:I130"/>
    <mergeCell ref="J125:J130"/>
    <mergeCell ref="K125:K130"/>
    <mergeCell ref="L125:L130"/>
    <mergeCell ref="BF119:BF124"/>
    <mergeCell ref="BG119:BG124"/>
    <mergeCell ref="BH119:BH124"/>
    <mergeCell ref="BI119:BI124"/>
    <mergeCell ref="BJ119:BJ124"/>
    <mergeCell ref="BK119:BK124"/>
    <mergeCell ref="AZ119:AZ124"/>
    <mergeCell ref="BA119:BA124"/>
    <mergeCell ref="BB119:BB124"/>
    <mergeCell ref="BC119:BC124"/>
    <mergeCell ref="BD119:BD124"/>
    <mergeCell ref="BE119:BE124"/>
    <mergeCell ref="AT119:AT124"/>
    <mergeCell ref="AU119:AU124"/>
    <mergeCell ref="AV119:AV124"/>
    <mergeCell ref="AW119:AW124"/>
    <mergeCell ref="AX119:AX124"/>
    <mergeCell ref="AY119:AY124"/>
    <mergeCell ref="Y119:Y124"/>
    <mergeCell ref="AO119:AO124"/>
    <mergeCell ref="AP119:AP124"/>
    <mergeCell ref="AQ119:AQ124"/>
    <mergeCell ref="AR119:AR124"/>
    <mergeCell ref="AS119:AS124"/>
    <mergeCell ref="S119:S124"/>
    <mergeCell ref="T119:T124"/>
    <mergeCell ref="U119:U124"/>
    <mergeCell ref="V119:V124"/>
    <mergeCell ref="W119:W124"/>
    <mergeCell ref="X119:X124"/>
    <mergeCell ref="M119:M124"/>
    <mergeCell ref="N119:N124"/>
    <mergeCell ref="O119:O124"/>
    <mergeCell ref="P119:P124"/>
    <mergeCell ref="Q119:Q124"/>
    <mergeCell ref="R119:R124"/>
    <mergeCell ref="BL113:BL118"/>
    <mergeCell ref="D119:D124"/>
    <mergeCell ref="E119:E124"/>
    <mergeCell ref="F119:F124"/>
    <mergeCell ref="G119:G124"/>
    <mergeCell ref="H119:H124"/>
    <mergeCell ref="I119:I124"/>
    <mergeCell ref="J119:J124"/>
    <mergeCell ref="K119:K124"/>
    <mergeCell ref="L119:L124"/>
    <mergeCell ref="BF113:BF118"/>
    <mergeCell ref="BG113:BG118"/>
    <mergeCell ref="BH113:BH118"/>
    <mergeCell ref="BI113:BI118"/>
    <mergeCell ref="BJ113:BJ118"/>
    <mergeCell ref="BK113:BK118"/>
    <mergeCell ref="AZ113:AZ118"/>
    <mergeCell ref="BA113:BA118"/>
    <mergeCell ref="BB113:BB118"/>
    <mergeCell ref="BC113:BC118"/>
    <mergeCell ref="BD113:BD118"/>
    <mergeCell ref="BE113:BE118"/>
    <mergeCell ref="AT113:AT118"/>
    <mergeCell ref="AU113:AU118"/>
    <mergeCell ref="AV113:AV118"/>
    <mergeCell ref="AW113:AW118"/>
    <mergeCell ref="AX113:AX118"/>
    <mergeCell ref="AY113:AY118"/>
    <mergeCell ref="Y113:Y118"/>
    <mergeCell ref="AO113:AO118"/>
    <mergeCell ref="AP113:AP118"/>
    <mergeCell ref="AQ113:AQ118"/>
    <mergeCell ref="AR113:AR118"/>
    <mergeCell ref="AS113:AS118"/>
    <mergeCell ref="S113:S118"/>
    <mergeCell ref="T113:T118"/>
    <mergeCell ref="U113:U118"/>
    <mergeCell ref="V113:V118"/>
    <mergeCell ref="W113:W118"/>
    <mergeCell ref="X113:X118"/>
    <mergeCell ref="M113:M118"/>
    <mergeCell ref="N113:N118"/>
    <mergeCell ref="O113:O118"/>
    <mergeCell ref="P113:P118"/>
    <mergeCell ref="Q113:Q118"/>
    <mergeCell ref="R113:R118"/>
    <mergeCell ref="BL107:BL112"/>
    <mergeCell ref="D113:D118"/>
    <mergeCell ref="E113:E118"/>
    <mergeCell ref="F113:F118"/>
    <mergeCell ref="G113:G118"/>
    <mergeCell ref="H113:H118"/>
    <mergeCell ref="I113:I118"/>
    <mergeCell ref="J113:J118"/>
    <mergeCell ref="K113:K118"/>
    <mergeCell ref="L113:L118"/>
    <mergeCell ref="BF107:BF112"/>
    <mergeCell ref="BG107:BG112"/>
    <mergeCell ref="BH107:BH112"/>
    <mergeCell ref="BI107:BI112"/>
    <mergeCell ref="BJ107:BJ112"/>
    <mergeCell ref="BK107:BK112"/>
    <mergeCell ref="AZ107:AZ112"/>
    <mergeCell ref="BA107:BA112"/>
    <mergeCell ref="BB107:BB112"/>
    <mergeCell ref="BC107:BC112"/>
    <mergeCell ref="BD107:BD112"/>
    <mergeCell ref="BE107:BE112"/>
    <mergeCell ref="AT107:AT112"/>
    <mergeCell ref="AU107:AU112"/>
    <mergeCell ref="AV107:AV112"/>
    <mergeCell ref="AW107:AW112"/>
    <mergeCell ref="AX107:AX112"/>
    <mergeCell ref="AY107:AY112"/>
    <mergeCell ref="Y107:Y112"/>
    <mergeCell ref="AO107:AO112"/>
    <mergeCell ref="AP107:AP112"/>
    <mergeCell ref="AQ107:AQ112"/>
    <mergeCell ref="AR107:AR112"/>
    <mergeCell ref="AS107:AS112"/>
    <mergeCell ref="S107:S112"/>
    <mergeCell ref="T107:T112"/>
    <mergeCell ref="U107:U112"/>
    <mergeCell ref="V107:V112"/>
    <mergeCell ref="W107:W112"/>
    <mergeCell ref="X107:X112"/>
    <mergeCell ref="M107:M112"/>
    <mergeCell ref="N107:N112"/>
    <mergeCell ref="O107:O112"/>
    <mergeCell ref="P107:P112"/>
    <mergeCell ref="Q107:Q112"/>
    <mergeCell ref="R107:R112"/>
    <mergeCell ref="BL101:BL106"/>
    <mergeCell ref="D107:D112"/>
    <mergeCell ref="E107:E112"/>
    <mergeCell ref="F107:F112"/>
    <mergeCell ref="G107:G112"/>
    <mergeCell ref="H107:H112"/>
    <mergeCell ref="I107:I112"/>
    <mergeCell ref="J107:J112"/>
    <mergeCell ref="K107:K112"/>
    <mergeCell ref="L107:L112"/>
    <mergeCell ref="BF101:BF106"/>
    <mergeCell ref="BG101:BG106"/>
    <mergeCell ref="BH101:BH106"/>
    <mergeCell ref="BI101:BI106"/>
    <mergeCell ref="BJ101:BJ106"/>
    <mergeCell ref="BK101:BK106"/>
    <mergeCell ref="AZ101:AZ106"/>
    <mergeCell ref="BA101:BA106"/>
    <mergeCell ref="BB101:BB106"/>
    <mergeCell ref="BC101:BC106"/>
    <mergeCell ref="BD101:BD106"/>
    <mergeCell ref="BE101:BE106"/>
    <mergeCell ref="AT101:AT106"/>
    <mergeCell ref="AU101:AU106"/>
    <mergeCell ref="AV101:AV106"/>
    <mergeCell ref="AW101:AW106"/>
    <mergeCell ref="AX101:AX106"/>
    <mergeCell ref="AY101:AY106"/>
    <mergeCell ref="Y101:Y106"/>
    <mergeCell ref="AO101:AO106"/>
    <mergeCell ref="AP101:AP106"/>
    <mergeCell ref="AQ101:AQ106"/>
    <mergeCell ref="AR101:AR106"/>
    <mergeCell ref="AS101:AS106"/>
    <mergeCell ref="S101:S106"/>
    <mergeCell ref="T101:T106"/>
    <mergeCell ref="U101:U106"/>
    <mergeCell ref="V101:V106"/>
    <mergeCell ref="W101:W106"/>
    <mergeCell ref="X101:X106"/>
    <mergeCell ref="M101:M106"/>
    <mergeCell ref="N101:N106"/>
    <mergeCell ref="O101:O106"/>
    <mergeCell ref="P101:P106"/>
    <mergeCell ref="Q101:Q106"/>
    <mergeCell ref="R101:R106"/>
    <mergeCell ref="BL95:BL100"/>
    <mergeCell ref="D101:D106"/>
    <mergeCell ref="E101:E106"/>
    <mergeCell ref="F101:F106"/>
    <mergeCell ref="G101:G106"/>
    <mergeCell ref="H101:H106"/>
    <mergeCell ref="I101:I106"/>
    <mergeCell ref="J101:J106"/>
    <mergeCell ref="K101:K106"/>
    <mergeCell ref="L101:L106"/>
    <mergeCell ref="BF95:BF100"/>
    <mergeCell ref="BG95:BG100"/>
    <mergeCell ref="BH95:BH100"/>
    <mergeCell ref="BI95:BI100"/>
    <mergeCell ref="BJ95:BJ100"/>
    <mergeCell ref="BK95:BK100"/>
    <mergeCell ref="AZ95:AZ100"/>
    <mergeCell ref="BA95:BA100"/>
    <mergeCell ref="BB95:BB100"/>
    <mergeCell ref="BC95:BC100"/>
    <mergeCell ref="BD95:BD100"/>
    <mergeCell ref="BE95:BE100"/>
    <mergeCell ref="AT95:AT100"/>
    <mergeCell ref="AU95:AU100"/>
    <mergeCell ref="AV95:AV100"/>
    <mergeCell ref="AW95:AW100"/>
    <mergeCell ref="AX95:AX100"/>
    <mergeCell ref="AY95:AY100"/>
    <mergeCell ref="Y95:Y100"/>
    <mergeCell ref="AO95:AO100"/>
    <mergeCell ref="AP95:AP100"/>
    <mergeCell ref="AQ95:AQ100"/>
    <mergeCell ref="AR95:AR100"/>
    <mergeCell ref="AS95:AS100"/>
    <mergeCell ref="S95:S100"/>
    <mergeCell ref="T95:T100"/>
    <mergeCell ref="U95:U100"/>
    <mergeCell ref="V95:V100"/>
    <mergeCell ref="W95:W100"/>
    <mergeCell ref="X95:X100"/>
    <mergeCell ref="M95:M100"/>
    <mergeCell ref="N95:N100"/>
    <mergeCell ref="O95:O100"/>
    <mergeCell ref="P95:P100"/>
    <mergeCell ref="Q95:Q100"/>
    <mergeCell ref="R95:R100"/>
    <mergeCell ref="BL89:BL94"/>
    <mergeCell ref="D95:D100"/>
    <mergeCell ref="E95:E100"/>
    <mergeCell ref="F95:F100"/>
    <mergeCell ref="G95:G100"/>
    <mergeCell ref="H95:H100"/>
    <mergeCell ref="I95:I100"/>
    <mergeCell ref="J95:J100"/>
    <mergeCell ref="K95:K100"/>
    <mergeCell ref="L95:L100"/>
    <mergeCell ref="BF89:BF94"/>
    <mergeCell ref="BG89:BG94"/>
    <mergeCell ref="BH89:BH94"/>
    <mergeCell ref="BI89:BI94"/>
    <mergeCell ref="BJ89:BJ94"/>
    <mergeCell ref="BK89:BK94"/>
    <mergeCell ref="AZ89:AZ94"/>
    <mergeCell ref="BA89:BA94"/>
    <mergeCell ref="BB89:BB94"/>
    <mergeCell ref="BC89:BC94"/>
    <mergeCell ref="BD89:BD94"/>
    <mergeCell ref="BE89:BE94"/>
    <mergeCell ref="AT89:AT94"/>
    <mergeCell ref="AU89:AU94"/>
    <mergeCell ref="AV89:AV94"/>
    <mergeCell ref="AW89:AW94"/>
    <mergeCell ref="AX89:AX94"/>
    <mergeCell ref="AY89:AY94"/>
    <mergeCell ref="Y89:Y94"/>
    <mergeCell ref="AO89:AO94"/>
    <mergeCell ref="AP89:AP94"/>
    <mergeCell ref="AQ89:AQ94"/>
    <mergeCell ref="AR89:AR94"/>
    <mergeCell ref="AS89:AS94"/>
    <mergeCell ref="S89:S94"/>
    <mergeCell ref="T89:T94"/>
    <mergeCell ref="U89:U94"/>
    <mergeCell ref="V89:V94"/>
    <mergeCell ref="W89:W94"/>
    <mergeCell ref="X89:X94"/>
    <mergeCell ref="M89:M94"/>
    <mergeCell ref="N89:N94"/>
    <mergeCell ref="O89:O94"/>
    <mergeCell ref="P89:P94"/>
    <mergeCell ref="Q89:Q94"/>
    <mergeCell ref="R89:R94"/>
    <mergeCell ref="BL83:BL88"/>
    <mergeCell ref="D89:D94"/>
    <mergeCell ref="E89:E94"/>
    <mergeCell ref="F89:F94"/>
    <mergeCell ref="G89:G94"/>
    <mergeCell ref="H89:H94"/>
    <mergeCell ref="I89:I94"/>
    <mergeCell ref="J89:J94"/>
    <mergeCell ref="K89:K94"/>
    <mergeCell ref="L89:L94"/>
    <mergeCell ref="BF83:BF88"/>
    <mergeCell ref="BG83:BG88"/>
    <mergeCell ref="BH83:BH88"/>
    <mergeCell ref="BI83:BI88"/>
    <mergeCell ref="BJ83:BJ88"/>
    <mergeCell ref="BK83:BK88"/>
    <mergeCell ref="AZ83:AZ88"/>
    <mergeCell ref="BA83:BA88"/>
    <mergeCell ref="BB83:BB88"/>
    <mergeCell ref="BC83:BC88"/>
    <mergeCell ref="BD83:BD88"/>
    <mergeCell ref="BE83:BE88"/>
    <mergeCell ref="AT83:AT88"/>
    <mergeCell ref="AU83:AU88"/>
    <mergeCell ref="AV83:AV88"/>
    <mergeCell ref="AW83:AW88"/>
    <mergeCell ref="AX83:AX88"/>
    <mergeCell ref="AY83:AY88"/>
    <mergeCell ref="Y83:Y88"/>
    <mergeCell ref="AO83:AO88"/>
    <mergeCell ref="AP83:AP88"/>
    <mergeCell ref="AQ83:AQ88"/>
    <mergeCell ref="AR83:AR88"/>
    <mergeCell ref="AS83:AS88"/>
    <mergeCell ref="S83:S88"/>
    <mergeCell ref="T83:T88"/>
    <mergeCell ref="U83:U88"/>
    <mergeCell ref="V83:V88"/>
    <mergeCell ref="W83:W88"/>
    <mergeCell ref="X83:X88"/>
    <mergeCell ref="M83:M88"/>
    <mergeCell ref="N83:N88"/>
    <mergeCell ref="O83:O88"/>
    <mergeCell ref="P83:P88"/>
    <mergeCell ref="Q83:Q88"/>
    <mergeCell ref="R83:R88"/>
    <mergeCell ref="BL77:BL82"/>
    <mergeCell ref="D83:D88"/>
    <mergeCell ref="E83:E88"/>
    <mergeCell ref="F83:F88"/>
    <mergeCell ref="G83:G88"/>
    <mergeCell ref="H83:H88"/>
    <mergeCell ref="I83:I88"/>
    <mergeCell ref="J83:J88"/>
    <mergeCell ref="K83:K88"/>
    <mergeCell ref="L83:L88"/>
    <mergeCell ref="BF77:BF82"/>
    <mergeCell ref="BG77:BG82"/>
    <mergeCell ref="BH77:BH82"/>
    <mergeCell ref="BI77:BI82"/>
    <mergeCell ref="BJ77:BJ82"/>
    <mergeCell ref="BK77:BK82"/>
    <mergeCell ref="AZ77:AZ82"/>
    <mergeCell ref="BA77:BA82"/>
    <mergeCell ref="BB77:BB82"/>
    <mergeCell ref="BC77:BC82"/>
    <mergeCell ref="BD77:BD82"/>
    <mergeCell ref="BE77:BE82"/>
    <mergeCell ref="AT77:AT82"/>
    <mergeCell ref="AU77:AU82"/>
    <mergeCell ref="AV77:AV82"/>
    <mergeCell ref="AW77:AW82"/>
    <mergeCell ref="AX77:AX82"/>
    <mergeCell ref="AY77:AY82"/>
    <mergeCell ref="Y77:Y82"/>
    <mergeCell ref="AO77:AO82"/>
    <mergeCell ref="AP77:AP82"/>
    <mergeCell ref="AQ77:AQ82"/>
    <mergeCell ref="AR77:AR82"/>
    <mergeCell ref="AS77:AS82"/>
    <mergeCell ref="S77:S82"/>
    <mergeCell ref="T77:T82"/>
    <mergeCell ref="U77:U82"/>
    <mergeCell ref="V77:V82"/>
    <mergeCell ref="W77:W82"/>
    <mergeCell ref="X77:X82"/>
    <mergeCell ref="M77:M82"/>
    <mergeCell ref="N77:N82"/>
    <mergeCell ref="O77:O82"/>
    <mergeCell ref="P77:P82"/>
    <mergeCell ref="Q77:Q82"/>
    <mergeCell ref="R77:R82"/>
    <mergeCell ref="BL71:BL76"/>
    <mergeCell ref="D77:D82"/>
    <mergeCell ref="E77:E82"/>
    <mergeCell ref="F77:F82"/>
    <mergeCell ref="G77:G82"/>
    <mergeCell ref="H77:H82"/>
    <mergeCell ref="I77:I82"/>
    <mergeCell ref="J77:J82"/>
    <mergeCell ref="K77:K82"/>
    <mergeCell ref="L77:L82"/>
    <mergeCell ref="BF71:BF76"/>
    <mergeCell ref="BG71:BG76"/>
    <mergeCell ref="BH71:BH76"/>
    <mergeCell ref="BI71:BI76"/>
    <mergeCell ref="BJ71:BJ76"/>
    <mergeCell ref="BK71:BK76"/>
    <mergeCell ref="AZ71:AZ76"/>
    <mergeCell ref="BA71:BA76"/>
    <mergeCell ref="BB71:BB76"/>
    <mergeCell ref="BC71:BC76"/>
    <mergeCell ref="BD71:BD76"/>
    <mergeCell ref="BE71:BE76"/>
    <mergeCell ref="AT71:AT76"/>
    <mergeCell ref="AU71:AU76"/>
    <mergeCell ref="AV71:AV76"/>
    <mergeCell ref="AW71:AW76"/>
    <mergeCell ref="AX71:AX76"/>
    <mergeCell ref="AY71:AY76"/>
    <mergeCell ref="Y71:Y76"/>
    <mergeCell ref="AO71:AO76"/>
    <mergeCell ref="AP71:AP76"/>
    <mergeCell ref="AQ71:AQ76"/>
    <mergeCell ref="AR71:AR76"/>
    <mergeCell ref="AS71:AS76"/>
    <mergeCell ref="S71:S76"/>
    <mergeCell ref="T71:T76"/>
    <mergeCell ref="U71:U76"/>
    <mergeCell ref="V71:V76"/>
    <mergeCell ref="W71:W76"/>
    <mergeCell ref="X71:X76"/>
    <mergeCell ref="M71:M76"/>
    <mergeCell ref="N71:N76"/>
    <mergeCell ref="O71:O76"/>
    <mergeCell ref="P71:P76"/>
    <mergeCell ref="Q71:Q76"/>
    <mergeCell ref="R71:R76"/>
    <mergeCell ref="BL65:BL70"/>
    <mergeCell ref="D71:D76"/>
    <mergeCell ref="E71:E76"/>
    <mergeCell ref="F71:F76"/>
    <mergeCell ref="G71:G76"/>
    <mergeCell ref="H71:H76"/>
    <mergeCell ref="I71:I76"/>
    <mergeCell ref="J71:J76"/>
    <mergeCell ref="K71:K76"/>
    <mergeCell ref="L71:L76"/>
    <mergeCell ref="BF65:BF70"/>
    <mergeCell ref="BG65:BG70"/>
    <mergeCell ref="BH65:BH70"/>
    <mergeCell ref="BI65:BI70"/>
    <mergeCell ref="BJ65:BJ70"/>
    <mergeCell ref="BK65:BK70"/>
    <mergeCell ref="AZ65:AZ70"/>
    <mergeCell ref="BA65:BA70"/>
    <mergeCell ref="BB65:BB70"/>
    <mergeCell ref="BC65:BC70"/>
    <mergeCell ref="BD65:BD70"/>
    <mergeCell ref="BE65:BE70"/>
    <mergeCell ref="AT65:AT70"/>
    <mergeCell ref="AU65:AU70"/>
    <mergeCell ref="AV65:AV70"/>
    <mergeCell ref="AW65:AW70"/>
    <mergeCell ref="AX65:AX70"/>
    <mergeCell ref="AY65:AY70"/>
    <mergeCell ref="Y65:Y70"/>
    <mergeCell ref="AO65:AO70"/>
    <mergeCell ref="AP65:AP70"/>
    <mergeCell ref="AQ65:AQ70"/>
    <mergeCell ref="AR65:AR70"/>
    <mergeCell ref="AS65:AS70"/>
    <mergeCell ref="S65:S70"/>
    <mergeCell ref="T65:T70"/>
    <mergeCell ref="U65:U70"/>
    <mergeCell ref="V65:V70"/>
    <mergeCell ref="W65:W70"/>
    <mergeCell ref="X65:X70"/>
    <mergeCell ref="M65:M70"/>
    <mergeCell ref="N65:N70"/>
    <mergeCell ref="O65:O70"/>
    <mergeCell ref="P65:P70"/>
    <mergeCell ref="Q65:Q70"/>
    <mergeCell ref="R65:R70"/>
    <mergeCell ref="BL59:BL64"/>
    <mergeCell ref="D65:D70"/>
    <mergeCell ref="E65:E70"/>
    <mergeCell ref="F65:F70"/>
    <mergeCell ref="G65:G70"/>
    <mergeCell ref="H65:H70"/>
    <mergeCell ref="I65:I70"/>
    <mergeCell ref="J65:J70"/>
    <mergeCell ref="K65:K70"/>
    <mergeCell ref="L65:L70"/>
    <mergeCell ref="BF59:BF64"/>
    <mergeCell ref="BG59:BG64"/>
    <mergeCell ref="BH59:BH64"/>
    <mergeCell ref="BI59:BI64"/>
    <mergeCell ref="BJ59:BJ64"/>
    <mergeCell ref="BK59:BK64"/>
    <mergeCell ref="AZ59:AZ64"/>
    <mergeCell ref="BA59:BA64"/>
    <mergeCell ref="BB59:BB64"/>
    <mergeCell ref="BC59:BC64"/>
    <mergeCell ref="BD59:BD64"/>
    <mergeCell ref="BE59:BE64"/>
    <mergeCell ref="AT59:AT64"/>
    <mergeCell ref="AU59:AU64"/>
    <mergeCell ref="AV59:AV64"/>
    <mergeCell ref="AW59:AW64"/>
    <mergeCell ref="AX59:AX64"/>
    <mergeCell ref="AY59:AY64"/>
    <mergeCell ref="Y59:Y64"/>
    <mergeCell ref="AO59:AO64"/>
    <mergeCell ref="AP59:AP64"/>
    <mergeCell ref="AQ59:AQ64"/>
    <mergeCell ref="T59:T64"/>
    <mergeCell ref="U59:U64"/>
    <mergeCell ref="V59:V64"/>
    <mergeCell ref="W59:W64"/>
    <mergeCell ref="X59:X64"/>
    <mergeCell ref="M59:M64"/>
    <mergeCell ref="N59:N64"/>
    <mergeCell ref="O59:O64"/>
    <mergeCell ref="P59:P64"/>
    <mergeCell ref="Q59:Q64"/>
    <mergeCell ref="R59:R64"/>
    <mergeCell ref="G59:G64"/>
    <mergeCell ref="H59:H64"/>
    <mergeCell ref="I59:I64"/>
    <mergeCell ref="J59:J64"/>
    <mergeCell ref="K59:K64"/>
    <mergeCell ref="L59:L64"/>
    <mergeCell ref="BL53:BL58"/>
    <mergeCell ref="A59:A226"/>
    <mergeCell ref="B59:B226"/>
    <mergeCell ref="C59:C226"/>
    <mergeCell ref="D59:D64"/>
    <mergeCell ref="E59:E64"/>
    <mergeCell ref="F59:F64"/>
    <mergeCell ref="BC53:BC58"/>
    <mergeCell ref="BD53:BD58"/>
    <mergeCell ref="BE53:BE58"/>
    <mergeCell ref="BF53:BF58"/>
    <mergeCell ref="BG53:BG58"/>
    <mergeCell ref="BH53:BH58"/>
    <mergeCell ref="AW53:AW58"/>
    <mergeCell ref="AX53:AX58"/>
    <mergeCell ref="AY53:AY58"/>
    <mergeCell ref="AZ53:AZ58"/>
    <mergeCell ref="BA53:BA58"/>
    <mergeCell ref="BB53:BB58"/>
    <mergeCell ref="AQ53:AQ58"/>
    <mergeCell ref="AR53:AR58"/>
    <mergeCell ref="AS53:AS58"/>
    <mergeCell ref="AT53:AT58"/>
    <mergeCell ref="AU53:AU58"/>
    <mergeCell ref="AV53:AV58"/>
    <mergeCell ref="V53:V58"/>
    <mergeCell ref="W53:W58"/>
    <mergeCell ref="X53:X58"/>
    <mergeCell ref="Y53:Y58"/>
    <mergeCell ref="AR59:AR64"/>
    <mergeCell ref="AS59:AS64"/>
    <mergeCell ref="S59:S64"/>
    <mergeCell ref="AP53:AP58"/>
    <mergeCell ref="P53:P58"/>
    <mergeCell ref="Q53:Q58"/>
    <mergeCell ref="R53:R58"/>
    <mergeCell ref="S53:S58"/>
    <mergeCell ref="T53:T58"/>
    <mergeCell ref="U53:U58"/>
    <mergeCell ref="J53:J58"/>
    <mergeCell ref="K53:K58"/>
    <mergeCell ref="L53:L58"/>
    <mergeCell ref="M53:M58"/>
    <mergeCell ref="N53:N58"/>
    <mergeCell ref="O53:O58"/>
    <mergeCell ref="BI47:BI52"/>
    <mergeCell ref="BJ47:BJ52"/>
    <mergeCell ref="BK47:BK52"/>
    <mergeCell ref="Q47:Q52"/>
    <mergeCell ref="R47:R52"/>
    <mergeCell ref="S47:S52"/>
    <mergeCell ref="T47:T52"/>
    <mergeCell ref="U47:U52"/>
    <mergeCell ref="J47:J52"/>
    <mergeCell ref="K47:K52"/>
    <mergeCell ref="L47:L52"/>
    <mergeCell ref="M47:M52"/>
    <mergeCell ref="N47:N52"/>
    <mergeCell ref="O47:O52"/>
    <mergeCell ref="BI53:BI58"/>
    <mergeCell ref="BJ53:BJ58"/>
    <mergeCell ref="BK53:BK58"/>
    <mergeCell ref="D53:D58"/>
    <mergeCell ref="E53:E58"/>
    <mergeCell ref="F53:F58"/>
    <mergeCell ref="G53:G58"/>
    <mergeCell ref="H53:H58"/>
    <mergeCell ref="I53:I58"/>
    <mergeCell ref="BC47:BC52"/>
    <mergeCell ref="BD47:BD52"/>
    <mergeCell ref="BE47:BE52"/>
    <mergeCell ref="BF47:BF52"/>
    <mergeCell ref="BG47:BG52"/>
    <mergeCell ref="BH47:BH52"/>
    <mergeCell ref="AW47:AW52"/>
    <mergeCell ref="AX47:AX52"/>
    <mergeCell ref="AY47:AY52"/>
    <mergeCell ref="AZ47:AZ52"/>
    <mergeCell ref="BA47:BA52"/>
    <mergeCell ref="BB47:BB52"/>
    <mergeCell ref="AQ47:AQ52"/>
    <mergeCell ref="AR47:AR52"/>
    <mergeCell ref="AS47:AS52"/>
    <mergeCell ref="AT47:AT52"/>
    <mergeCell ref="AU47:AU52"/>
    <mergeCell ref="AV47:AV52"/>
    <mergeCell ref="V47:V52"/>
    <mergeCell ref="W47:W52"/>
    <mergeCell ref="X47:X52"/>
    <mergeCell ref="Y47:Y52"/>
    <mergeCell ref="AO47:AO52"/>
    <mergeCell ref="AP47:AP52"/>
    <mergeCell ref="P47:P52"/>
    <mergeCell ref="AO53:AO58"/>
    <mergeCell ref="BL41:BL46"/>
    <mergeCell ref="D47:D52"/>
    <mergeCell ref="E47:E52"/>
    <mergeCell ref="F47:F52"/>
    <mergeCell ref="G47:G52"/>
    <mergeCell ref="H47:H52"/>
    <mergeCell ref="I47:I52"/>
    <mergeCell ref="BC41:BC46"/>
    <mergeCell ref="BD41:BD46"/>
    <mergeCell ref="BE41:BE46"/>
    <mergeCell ref="BF41:BF46"/>
    <mergeCell ref="BG41:BG46"/>
    <mergeCell ref="BH41:BH46"/>
    <mergeCell ref="AW41:AW46"/>
    <mergeCell ref="AX41:AX46"/>
    <mergeCell ref="AY41:AY46"/>
    <mergeCell ref="AZ41:AZ46"/>
    <mergeCell ref="BA41:BA46"/>
    <mergeCell ref="BB41:BB46"/>
    <mergeCell ref="AQ41:AQ46"/>
    <mergeCell ref="AR41:AR46"/>
    <mergeCell ref="AS41:AS46"/>
    <mergeCell ref="AT41:AT46"/>
    <mergeCell ref="AU41:AU46"/>
    <mergeCell ref="AV41:AV46"/>
    <mergeCell ref="V41:V46"/>
    <mergeCell ref="W41:W46"/>
    <mergeCell ref="X41:X46"/>
    <mergeCell ref="Y41:Y46"/>
    <mergeCell ref="BL47:BL52"/>
    <mergeCell ref="AP41:AP46"/>
    <mergeCell ref="P41:P46"/>
    <mergeCell ref="Q41:Q46"/>
    <mergeCell ref="R41:R46"/>
    <mergeCell ref="S41:S46"/>
    <mergeCell ref="T41:T46"/>
    <mergeCell ref="U41:U46"/>
    <mergeCell ref="J41:J46"/>
    <mergeCell ref="K41:K46"/>
    <mergeCell ref="L41:L46"/>
    <mergeCell ref="M41:M46"/>
    <mergeCell ref="N41:N46"/>
    <mergeCell ref="O41:O46"/>
    <mergeCell ref="BI35:BI40"/>
    <mergeCell ref="BJ35:BJ40"/>
    <mergeCell ref="BK35:BK40"/>
    <mergeCell ref="Q35:Q40"/>
    <mergeCell ref="R35:R40"/>
    <mergeCell ref="S35:S40"/>
    <mergeCell ref="T35:T40"/>
    <mergeCell ref="U35:U40"/>
    <mergeCell ref="J35:J40"/>
    <mergeCell ref="K35:K40"/>
    <mergeCell ref="L35:L40"/>
    <mergeCell ref="M35:M40"/>
    <mergeCell ref="N35:N40"/>
    <mergeCell ref="O35:O40"/>
    <mergeCell ref="BI41:BI46"/>
    <mergeCell ref="BJ41:BJ46"/>
    <mergeCell ref="BK41:BK46"/>
    <mergeCell ref="D41:D46"/>
    <mergeCell ref="E41:E46"/>
    <mergeCell ref="F41:F46"/>
    <mergeCell ref="G41:G46"/>
    <mergeCell ref="H41:H46"/>
    <mergeCell ref="I41:I46"/>
    <mergeCell ref="BC35:BC40"/>
    <mergeCell ref="BD35:BD40"/>
    <mergeCell ref="BE35:BE40"/>
    <mergeCell ref="BF35:BF40"/>
    <mergeCell ref="BG35:BG40"/>
    <mergeCell ref="BH35:BH40"/>
    <mergeCell ref="AW35:AW40"/>
    <mergeCell ref="AX35:AX40"/>
    <mergeCell ref="AY35:AY40"/>
    <mergeCell ref="AZ35:AZ40"/>
    <mergeCell ref="BA35:BA40"/>
    <mergeCell ref="BB35:BB40"/>
    <mergeCell ref="AQ35:AQ40"/>
    <mergeCell ref="AR35:AR40"/>
    <mergeCell ref="AS35:AS40"/>
    <mergeCell ref="AT35:AT40"/>
    <mergeCell ref="AU35:AU40"/>
    <mergeCell ref="AV35:AV40"/>
    <mergeCell ref="V35:V40"/>
    <mergeCell ref="W35:W40"/>
    <mergeCell ref="X35:X40"/>
    <mergeCell ref="Y35:Y40"/>
    <mergeCell ref="AO35:AO40"/>
    <mergeCell ref="AP35:AP40"/>
    <mergeCell ref="P35:P40"/>
    <mergeCell ref="AO41:AO46"/>
    <mergeCell ref="BL29:BL34"/>
    <mergeCell ref="D35:D40"/>
    <mergeCell ref="E35:E40"/>
    <mergeCell ref="F35:F40"/>
    <mergeCell ref="G35:G40"/>
    <mergeCell ref="H35:H40"/>
    <mergeCell ref="I35:I40"/>
    <mergeCell ref="BC29:BC34"/>
    <mergeCell ref="BD29:BD34"/>
    <mergeCell ref="BE29:BE34"/>
    <mergeCell ref="BF29:BF34"/>
    <mergeCell ref="BG29:BG34"/>
    <mergeCell ref="BH29:BH34"/>
    <mergeCell ref="AW29:AW34"/>
    <mergeCell ref="AX29:AX34"/>
    <mergeCell ref="AY29:AY34"/>
    <mergeCell ref="AZ29:AZ34"/>
    <mergeCell ref="BA29:BA34"/>
    <mergeCell ref="BB29:BB34"/>
    <mergeCell ref="AQ29:AQ34"/>
    <mergeCell ref="AR29:AR34"/>
    <mergeCell ref="AS29:AS34"/>
    <mergeCell ref="AT29:AT34"/>
    <mergeCell ref="AU29:AU34"/>
    <mergeCell ref="AV29:AV34"/>
    <mergeCell ref="V29:V34"/>
    <mergeCell ref="W29:W34"/>
    <mergeCell ref="X29:X34"/>
    <mergeCell ref="Y29:Y34"/>
    <mergeCell ref="BL35:BL40"/>
    <mergeCell ref="AP29:AP34"/>
    <mergeCell ref="P29:P34"/>
    <mergeCell ref="M29:M34"/>
    <mergeCell ref="N29:N34"/>
    <mergeCell ref="O29:O34"/>
    <mergeCell ref="BI23:BI28"/>
    <mergeCell ref="BJ23:BJ28"/>
    <mergeCell ref="BK23:BK28"/>
    <mergeCell ref="Q23:Q28"/>
    <mergeCell ref="R23:R28"/>
    <mergeCell ref="S23:S28"/>
    <mergeCell ref="T23:T28"/>
    <mergeCell ref="U23:U28"/>
    <mergeCell ref="J23:J28"/>
    <mergeCell ref="K23:K28"/>
    <mergeCell ref="L23:L28"/>
    <mergeCell ref="M23:M28"/>
    <mergeCell ref="N23:N28"/>
    <mergeCell ref="O23:O28"/>
    <mergeCell ref="BI29:BI34"/>
    <mergeCell ref="BJ29:BJ34"/>
    <mergeCell ref="BK29:BK34"/>
    <mergeCell ref="BL23:BL28"/>
    <mergeCell ref="D29:D34"/>
    <mergeCell ref="E29:E34"/>
    <mergeCell ref="F29:F34"/>
    <mergeCell ref="G29:G34"/>
    <mergeCell ref="H29:H34"/>
    <mergeCell ref="I29:I34"/>
    <mergeCell ref="BC23:BC28"/>
    <mergeCell ref="BD23:BD28"/>
    <mergeCell ref="BE23:BE28"/>
    <mergeCell ref="BF23:BF28"/>
    <mergeCell ref="BG23:BG28"/>
    <mergeCell ref="BH23:BH28"/>
    <mergeCell ref="AW23:AW28"/>
    <mergeCell ref="AX23:AX28"/>
    <mergeCell ref="AY23:AY28"/>
    <mergeCell ref="AZ23:AZ28"/>
    <mergeCell ref="BA23:BA28"/>
    <mergeCell ref="BB23:BB28"/>
    <mergeCell ref="AQ23:AQ28"/>
    <mergeCell ref="AR23:AR28"/>
    <mergeCell ref="AS23:AS28"/>
    <mergeCell ref="AT23:AT28"/>
    <mergeCell ref="AU23:AU28"/>
    <mergeCell ref="AV23:AV28"/>
    <mergeCell ref="V23:V28"/>
    <mergeCell ref="W23:W28"/>
    <mergeCell ref="X23:X28"/>
    <mergeCell ref="Y23:Y28"/>
    <mergeCell ref="AO23:AO28"/>
    <mergeCell ref="AP23:AP28"/>
    <mergeCell ref="P23:P28"/>
    <mergeCell ref="BF17:BF22"/>
    <mergeCell ref="BG17:BG21"/>
    <mergeCell ref="BH17:BH21"/>
    <mergeCell ref="BI17:BI21"/>
    <mergeCell ref="BJ17:BJ21"/>
    <mergeCell ref="BK17:BK21"/>
    <mergeCell ref="AZ17:AZ22"/>
    <mergeCell ref="BA17:BA22"/>
    <mergeCell ref="BB17:BB22"/>
    <mergeCell ref="BC17:BC22"/>
    <mergeCell ref="BD17:BD22"/>
    <mergeCell ref="BE17:BE22"/>
    <mergeCell ref="AT17:AT22"/>
    <mergeCell ref="AU17:AU22"/>
    <mergeCell ref="AV17:AV22"/>
    <mergeCell ref="AW17:AW22"/>
    <mergeCell ref="AX17:AX22"/>
    <mergeCell ref="AY17:AY22"/>
    <mergeCell ref="BE11:BE13"/>
    <mergeCell ref="AT11:AT16"/>
    <mergeCell ref="AU11:AU16"/>
    <mergeCell ref="AV11:AV16"/>
    <mergeCell ref="AW11:AW16"/>
    <mergeCell ref="AX11:AX16"/>
    <mergeCell ref="AY11:AY16"/>
    <mergeCell ref="Y11:Y16"/>
    <mergeCell ref="AO11:AO16"/>
    <mergeCell ref="AP11:AP16"/>
    <mergeCell ref="A23:A58"/>
    <mergeCell ref="B23:B58"/>
    <mergeCell ref="C23:C58"/>
    <mergeCell ref="D23:D28"/>
    <mergeCell ref="E23:E28"/>
    <mergeCell ref="F23:F28"/>
    <mergeCell ref="G23:G28"/>
    <mergeCell ref="H23:H28"/>
    <mergeCell ref="I23:I28"/>
    <mergeCell ref="Y17:Y22"/>
    <mergeCell ref="AO17:AO22"/>
    <mergeCell ref="AP17:AP22"/>
    <mergeCell ref="AQ17:AQ22"/>
    <mergeCell ref="AO29:AO34"/>
    <mergeCell ref="Q29:Q34"/>
    <mergeCell ref="R29:R34"/>
    <mergeCell ref="S29:S34"/>
    <mergeCell ref="T29:T34"/>
    <mergeCell ref="U29:U34"/>
    <mergeCell ref="J29:J34"/>
    <mergeCell ref="K29:K34"/>
    <mergeCell ref="L29:L34"/>
    <mergeCell ref="O11:O16"/>
    <mergeCell ref="P11:P16"/>
    <mergeCell ref="Q11:Q16"/>
    <mergeCell ref="R11:R16"/>
    <mergeCell ref="G11:G16"/>
    <mergeCell ref="H11:H16"/>
    <mergeCell ref="I11:I16"/>
    <mergeCell ref="J11:J16"/>
    <mergeCell ref="K11:K16"/>
    <mergeCell ref="L11:L16"/>
    <mergeCell ref="BL11:BL13"/>
    <mergeCell ref="D17:D22"/>
    <mergeCell ref="E17:E22"/>
    <mergeCell ref="F17:F22"/>
    <mergeCell ref="G17:G22"/>
    <mergeCell ref="H17:H22"/>
    <mergeCell ref="I17:I22"/>
    <mergeCell ref="J17:J22"/>
    <mergeCell ref="K17:K22"/>
    <mergeCell ref="L17:L22"/>
    <mergeCell ref="BF11:BF13"/>
    <mergeCell ref="BG11:BG13"/>
    <mergeCell ref="BH11:BH13"/>
    <mergeCell ref="BI11:BI13"/>
    <mergeCell ref="BJ11:BJ13"/>
    <mergeCell ref="BK11:BK13"/>
    <mergeCell ref="AZ11:AZ16"/>
    <mergeCell ref="BA11:BA16"/>
    <mergeCell ref="BL17:BL21"/>
    <mergeCell ref="BB11:BB16"/>
    <mergeCell ref="BC11:BC13"/>
    <mergeCell ref="BD11:BD13"/>
    <mergeCell ref="AS10:AT10"/>
    <mergeCell ref="A11:A22"/>
    <mergeCell ref="B11:B22"/>
    <mergeCell ref="C11:C22"/>
    <mergeCell ref="D11:D16"/>
    <mergeCell ref="E11:E16"/>
    <mergeCell ref="F11:F16"/>
    <mergeCell ref="AR17:AR22"/>
    <mergeCell ref="AS17:AS22"/>
    <mergeCell ref="S17:S22"/>
    <mergeCell ref="T17:T22"/>
    <mergeCell ref="U17:U22"/>
    <mergeCell ref="V17:V22"/>
    <mergeCell ref="W17:W22"/>
    <mergeCell ref="X17:X22"/>
    <mergeCell ref="M17:M22"/>
    <mergeCell ref="N17:N22"/>
    <mergeCell ref="O17:O22"/>
    <mergeCell ref="P17:P22"/>
    <mergeCell ref="Q17:Q22"/>
    <mergeCell ref="R17:R22"/>
    <mergeCell ref="AQ11:AQ16"/>
    <mergeCell ref="AR11:AR16"/>
    <mergeCell ref="AS11:AS16"/>
    <mergeCell ref="S11:S16"/>
    <mergeCell ref="T11:T16"/>
    <mergeCell ref="U11:U16"/>
    <mergeCell ref="V11:V16"/>
    <mergeCell ref="W11:W16"/>
    <mergeCell ref="X11:X16"/>
    <mergeCell ref="M11:M16"/>
    <mergeCell ref="N11:N16"/>
    <mergeCell ref="A1:G1"/>
    <mergeCell ref="I1:I4"/>
    <mergeCell ref="B3:C3"/>
    <mergeCell ref="B4:G4"/>
    <mergeCell ref="A6:K6"/>
    <mergeCell ref="A8:A10"/>
    <mergeCell ref="B8:B10"/>
    <mergeCell ref="C8:C10"/>
    <mergeCell ref="D8:O8"/>
    <mergeCell ref="AO9:AQ9"/>
    <mergeCell ref="AR9:AT9"/>
    <mergeCell ref="BC9:BD9"/>
    <mergeCell ref="BE9:BH9"/>
    <mergeCell ref="BJ9:BL9"/>
    <mergeCell ref="D10:F10"/>
    <mergeCell ref="P10:Q10"/>
    <mergeCell ref="R10:S10"/>
    <mergeCell ref="T10:U10"/>
    <mergeCell ref="V10:W10"/>
    <mergeCell ref="P8:Y8"/>
    <mergeCell ref="Z8:AN8"/>
    <mergeCell ref="AO8:AW8"/>
    <mergeCell ref="AX8:BB9"/>
    <mergeCell ref="BC8:BL8"/>
    <mergeCell ref="N9:O9"/>
    <mergeCell ref="P9:Q9"/>
    <mergeCell ref="R9:W9"/>
    <mergeCell ref="Z9:AC9"/>
    <mergeCell ref="AE9:AN9"/>
    <mergeCell ref="AE10:AF10"/>
    <mergeCell ref="AG10:AH10"/>
    <mergeCell ref="AP10:AQ10"/>
  </mergeCells>
  <conditionalFormatting sqref="P227:P232">
    <cfRule type="cellIs" dxfId="1309" priority="952" operator="equal">
      <formula>"Muy Alta"</formula>
    </cfRule>
    <cfRule type="cellIs" dxfId="1308" priority="953" operator="equal">
      <formula>"Alta"</formula>
    </cfRule>
    <cfRule type="cellIs" dxfId="1307" priority="954" operator="equal">
      <formula>"Media"</formula>
    </cfRule>
    <cfRule type="cellIs" dxfId="1306" priority="955" operator="equal">
      <formula>"Baja"</formula>
    </cfRule>
  </conditionalFormatting>
  <conditionalFormatting sqref="AQ11:AQ22">
    <cfRule type="cellIs" dxfId="1305" priority="1298" operator="equal">
      <formula>"Muy Baja"</formula>
    </cfRule>
    <cfRule type="cellIs" dxfId="1304" priority="1299" operator="equal">
      <formula>"Baja"</formula>
    </cfRule>
    <cfRule type="cellIs" dxfId="1303" priority="1300" operator="equal">
      <formula>"Media"</formula>
    </cfRule>
    <cfRule type="cellIs" dxfId="1302" priority="1301" operator="equal">
      <formula>"Alta"</formula>
    </cfRule>
    <cfRule type="cellIs" dxfId="1301" priority="1302" operator="equal">
      <formula>"Muy Alta"</formula>
    </cfRule>
  </conditionalFormatting>
  <conditionalFormatting sqref="AT11:AT22">
    <cfRule type="cellIs" dxfId="1300" priority="1293" operator="equal">
      <formula>"Leve"</formula>
    </cfRule>
    <cfRule type="cellIs" dxfId="1299" priority="1294" operator="equal">
      <formula>"Menor"</formula>
    </cfRule>
    <cfRule type="cellIs" dxfId="1298" priority="1295" operator="equal">
      <formula>"Moderado"</formula>
    </cfRule>
    <cfRule type="cellIs" dxfId="1297" priority="1296" operator="equal">
      <formula>"Mayor"</formula>
    </cfRule>
    <cfRule type="cellIs" dxfId="1296" priority="1297" operator="equal">
      <formula>"Catastrófico"</formula>
    </cfRule>
  </conditionalFormatting>
  <conditionalFormatting sqref="AV11:AV22">
    <cfRule type="cellIs" dxfId="1295" priority="1289" operator="equal">
      <formula>"Bajo"</formula>
    </cfRule>
    <cfRule type="cellIs" dxfId="1294" priority="1290" operator="equal">
      <formula>"Moderado"</formula>
    </cfRule>
    <cfRule type="cellIs" dxfId="1293" priority="1291" operator="equal">
      <formula>"Alto"</formula>
    </cfRule>
    <cfRule type="cellIs" dxfId="1292" priority="1292" operator="equal">
      <formula>"Extremo"</formula>
    </cfRule>
  </conditionalFormatting>
  <conditionalFormatting sqref="P11:P22">
    <cfRule type="cellIs" dxfId="1291" priority="1288" operator="equal">
      <formula>"Muy Baja"</formula>
    </cfRule>
  </conditionalFormatting>
  <conditionalFormatting sqref="P11:P16">
    <cfRule type="cellIs" dxfId="1290" priority="1284" operator="equal">
      <formula>"Muy Alta"</formula>
    </cfRule>
    <cfRule type="cellIs" dxfId="1289" priority="1285" operator="equal">
      <formula>"Alta"</formula>
    </cfRule>
    <cfRule type="cellIs" dxfId="1288" priority="1286" operator="equal">
      <formula>"Media"</formula>
    </cfRule>
    <cfRule type="cellIs" dxfId="1287" priority="1287" operator="equal">
      <formula>"Baja"</formula>
    </cfRule>
  </conditionalFormatting>
  <conditionalFormatting sqref="P17:P22">
    <cfRule type="cellIs" dxfId="1286" priority="1280" operator="equal">
      <formula>"Muy Alta"</formula>
    </cfRule>
    <cfRule type="cellIs" dxfId="1285" priority="1281" operator="equal">
      <formula>"Alta"</formula>
    </cfRule>
    <cfRule type="cellIs" dxfId="1284" priority="1282" operator="equal">
      <formula>"Media"</formula>
    </cfRule>
    <cfRule type="cellIs" dxfId="1283" priority="1283" operator="equal">
      <formula>"Baja"</formula>
    </cfRule>
  </conditionalFormatting>
  <conditionalFormatting sqref="P449:P454">
    <cfRule type="cellIs" dxfId="1282" priority="627" operator="equal">
      <formula>"Muy Alta"</formula>
    </cfRule>
    <cfRule type="cellIs" dxfId="1281" priority="628" operator="equal">
      <formula>"Alta"</formula>
    </cfRule>
    <cfRule type="cellIs" dxfId="1280" priority="629" operator="equal">
      <formula>"Media"</formula>
    </cfRule>
    <cfRule type="cellIs" dxfId="1279" priority="630" operator="equal">
      <formula>"Baja"</formula>
    </cfRule>
  </conditionalFormatting>
  <conditionalFormatting sqref="AU17:AU22">
    <cfRule type="cellIs" dxfId="1278" priority="1253" operator="equal">
      <formula>"Alto"</formula>
    </cfRule>
    <cfRule type="cellIs" dxfId="1277" priority="1254" operator="equal">
      <formula>"Moderado"</formula>
    </cfRule>
    <cfRule type="cellIs" dxfId="1276" priority="1255" operator="equal">
      <formula>"Bajo"</formula>
    </cfRule>
  </conditionalFormatting>
  <conditionalFormatting sqref="AU17:AU22">
    <cfRule type="cellIs" dxfId="1275" priority="1252" operator="equal">
      <formula>"Extremo"</formula>
    </cfRule>
  </conditionalFormatting>
  <conditionalFormatting sqref="AQ23:AQ58">
    <cfRule type="cellIs" dxfId="1274" priority="1247" operator="equal">
      <formula>"Muy Baja"</formula>
    </cfRule>
    <cfRule type="cellIs" dxfId="1273" priority="1248" operator="equal">
      <formula>"Baja"</formula>
    </cfRule>
    <cfRule type="cellIs" dxfId="1272" priority="1249" operator="equal">
      <formula>"Media"</formula>
    </cfRule>
    <cfRule type="cellIs" dxfId="1271" priority="1250" operator="equal">
      <formula>"Alta"</formula>
    </cfRule>
    <cfRule type="cellIs" dxfId="1270" priority="1251" operator="equal">
      <formula>"Muy Alta"</formula>
    </cfRule>
  </conditionalFormatting>
  <conditionalFormatting sqref="AT23:AT58">
    <cfRule type="cellIs" dxfId="1269" priority="1242" operator="equal">
      <formula>"Leve"</formula>
    </cfRule>
    <cfRule type="cellIs" dxfId="1268" priority="1243" operator="equal">
      <formula>"Menor"</formula>
    </cfRule>
    <cfRule type="cellIs" dxfId="1267" priority="1244" operator="equal">
      <formula>"Moderado"</formula>
    </cfRule>
    <cfRule type="cellIs" dxfId="1266" priority="1245" operator="equal">
      <formula>"Mayor"</formula>
    </cfRule>
    <cfRule type="cellIs" dxfId="1265" priority="1246" operator="equal">
      <formula>"Catastrófico"</formula>
    </cfRule>
  </conditionalFormatting>
  <conditionalFormatting sqref="AV23:AV58">
    <cfRule type="cellIs" dxfId="1264" priority="1238" operator="equal">
      <formula>"Bajo"</formula>
    </cfRule>
    <cfRule type="cellIs" dxfId="1263" priority="1239" operator="equal">
      <formula>"Moderado"</formula>
    </cfRule>
    <cfRule type="cellIs" dxfId="1262" priority="1240" operator="equal">
      <formula>"Alto"</formula>
    </cfRule>
    <cfRule type="cellIs" dxfId="1261" priority="1241" operator="equal">
      <formula>"Extremo"</formula>
    </cfRule>
  </conditionalFormatting>
  <conditionalFormatting sqref="P443:P448">
    <cfRule type="cellIs" dxfId="1260" priority="631" operator="equal">
      <formula>"Muy Alta"</formula>
    </cfRule>
    <cfRule type="cellIs" dxfId="1259" priority="632" operator="equal">
      <formula>"Alta"</formula>
    </cfRule>
    <cfRule type="cellIs" dxfId="1258" priority="633" operator="equal">
      <formula>"Media"</formula>
    </cfRule>
    <cfRule type="cellIs" dxfId="1257" priority="634" operator="equal">
      <formula>"Baja"</formula>
    </cfRule>
  </conditionalFormatting>
  <conditionalFormatting sqref="R11:R22">
    <cfRule type="cellIs" dxfId="1256" priority="1275" operator="equal">
      <formula>"Catastrófico"</formula>
    </cfRule>
    <cfRule type="cellIs" dxfId="1255" priority="1276" operator="equal">
      <formula>"Mayor"</formula>
    </cfRule>
    <cfRule type="cellIs" dxfId="1254" priority="1277" operator="equal">
      <formula>"Moderado"</formula>
    </cfRule>
    <cfRule type="cellIs" dxfId="1253" priority="1278" operator="equal">
      <formula>"Menor"</formula>
    </cfRule>
    <cfRule type="cellIs" dxfId="1252" priority="1279" operator="equal">
      <formula>"Leve"</formula>
    </cfRule>
  </conditionalFormatting>
  <conditionalFormatting sqref="T11:T22">
    <cfRule type="cellIs" dxfId="1251" priority="1270" operator="equal">
      <formula>"Catastrófico"</formula>
    </cfRule>
    <cfRule type="cellIs" dxfId="1250" priority="1271" operator="equal">
      <formula>"Mayor"</formula>
    </cfRule>
    <cfRule type="cellIs" dxfId="1249" priority="1272" operator="equal">
      <formula>"Moderado"</formula>
    </cfRule>
    <cfRule type="cellIs" dxfId="1248" priority="1273" operator="equal">
      <formula>"Menor"</formula>
    </cfRule>
    <cfRule type="cellIs" dxfId="1247" priority="1274" operator="equal">
      <formula>"Leve"</formula>
    </cfRule>
  </conditionalFormatting>
  <conditionalFormatting sqref="V11:V22">
    <cfRule type="cellIs" dxfId="1246" priority="1264" operator="equal">
      <formula>"Catastrófico"</formula>
    </cfRule>
    <cfRule type="cellIs" dxfId="1245" priority="1266" operator="equal">
      <formula>"Mayor"</formula>
    </cfRule>
    <cfRule type="cellIs" dxfId="1244" priority="1267" operator="equal">
      <formula>"Moderado"</formula>
    </cfRule>
    <cfRule type="cellIs" dxfId="1243" priority="1268" operator="equal">
      <formula>"Menor"</formula>
    </cfRule>
    <cfRule type="cellIs" dxfId="1242" priority="1269" operator="equal">
      <formula>"Leve"</formula>
    </cfRule>
  </conditionalFormatting>
  <conditionalFormatting sqref="V11:V16">
    <cfRule type="cellIs" dxfId="1241" priority="1265" operator="equal">
      <formula>"Catastrófico"</formula>
    </cfRule>
  </conditionalFormatting>
  <conditionalFormatting sqref="Y11:Y22">
    <cfRule type="cellIs" dxfId="1240" priority="1260" operator="equal">
      <formula>"Extremo"</formula>
    </cfRule>
    <cfRule type="cellIs" dxfId="1239" priority="1261" operator="equal">
      <formula>"Alto"</formula>
    </cfRule>
    <cfRule type="cellIs" dxfId="1238" priority="1262" operator="equal">
      <formula>"Moderado"</formula>
    </cfRule>
    <cfRule type="cellIs" dxfId="1237" priority="1263" operator="equal">
      <formula>"Bajo"</formula>
    </cfRule>
  </conditionalFormatting>
  <conditionalFormatting sqref="AU11:AU16">
    <cfRule type="cellIs" dxfId="1236" priority="1257" operator="equal">
      <formula>"Alto"</formula>
    </cfRule>
    <cfRule type="cellIs" dxfId="1235" priority="1258" operator="equal">
      <formula>"Moderado"</formula>
    </cfRule>
    <cfRule type="cellIs" dxfId="1234" priority="1259" operator="equal">
      <formula>"Bajo"</formula>
    </cfRule>
  </conditionalFormatting>
  <conditionalFormatting sqref="AU11:AU16">
    <cfRule type="cellIs" dxfId="1233" priority="1256" operator="equal">
      <formula>"Extremo"</formula>
    </cfRule>
  </conditionalFormatting>
  <conditionalFormatting sqref="P23:P58">
    <cfRule type="cellIs" dxfId="1232" priority="1237" operator="equal">
      <formula>"Muy Baja"</formula>
    </cfRule>
  </conditionalFormatting>
  <conditionalFormatting sqref="P23:P28">
    <cfRule type="cellIs" dxfId="1231" priority="1233" operator="equal">
      <formula>"Muy Alta"</formula>
    </cfRule>
    <cfRule type="cellIs" dxfId="1230" priority="1234" operator="equal">
      <formula>"Alta"</formula>
    </cfRule>
    <cfRule type="cellIs" dxfId="1229" priority="1235" operator="equal">
      <formula>"Media"</formula>
    </cfRule>
    <cfRule type="cellIs" dxfId="1228" priority="1236" operator="equal">
      <formula>"Baja"</formula>
    </cfRule>
  </conditionalFormatting>
  <conditionalFormatting sqref="P29:P34">
    <cfRule type="cellIs" dxfId="1227" priority="1229" operator="equal">
      <formula>"Muy Alta"</formula>
    </cfRule>
    <cfRule type="cellIs" dxfId="1226" priority="1230" operator="equal">
      <formula>"Alta"</formula>
    </cfRule>
    <cfRule type="cellIs" dxfId="1225" priority="1231" operator="equal">
      <formula>"Media"</formula>
    </cfRule>
    <cfRule type="cellIs" dxfId="1224" priority="1232" operator="equal">
      <formula>"Baja"</formula>
    </cfRule>
  </conditionalFormatting>
  <conditionalFormatting sqref="P35:P58">
    <cfRule type="cellIs" dxfId="1223" priority="1225" operator="equal">
      <formula>"Muy Alta"</formula>
    </cfRule>
    <cfRule type="cellIs" dxfId="1222" priority="1226" operator="equal">
      <formula>"Alta"</formula>
    </cfRule>
    <cfRule type="cellIs" dxfId="1221" priority="1227" operator="equal">
      <formula>"Media"</formula>
    </cfRule>
    <cfRule type="cellIs" dxfId="1220" priority="1228" operator="equal">
      <formula>"Baja"</formula>
    </cfRule>
  </conditionalFormatting>
  <conditionalFormatting sqref="R23:R58">
    <cfRule type="cellIs" dxfId="1219" priority="1220" operator="equal">
      <formula>"Catastrófico"</formula>
    </cfRule>
    <cfRule type="cellIs" dxfId="1218" priority="1221" operator="equal">
      <formula>"Mayor"</formula>
    </cfRule>
    <cfRule type="cellIs" dxfId="1217" priority="1222" operator="equal">
      <formula>"Moderado"</formula>
    </cfRule>
    <cfRule type="cellIs" dxfId="1216" priority="1223" operator="equal">
      <formula>"Menor"</formula>
    </cfRule>
    <cfRule type="cellIs" dxfId="1215" priority="1224" operator="equal">
      <formula>"Leve"</formula>
    </cfRule>
  </conditionalFormatting>
  <conditionalFormatting sqref="T23:T58">
    <cfRule type="cellIs" dxfId="1214" priority="1215" operator="equal">
      <formula>"Catastrófico"</formula>
    </cfRule>
    <cfRule type="cellIs" dxfId="1213" priority="1216" operator="equal">
      <formula>"Mayor"</formula>
    </cfRule>
    <cfRule type="cellIs" dxfId="1212" priority="1217" operator="equal">
      <formula>"Moderado"</formula>
    </cfRule>
    <cfRule type="cellIs" dxfId="1211" priority="1218" operator="equal">
      <formula>"Menor"</formula>
    </cfRule>
    <cfRule type="cellIs" dxfId="1210" priority="1219" operator="equal">
      <formula>"Leve"</formula>
    </cfRule>
  </conditionalFormatting>
  <conditionalFormatting sqref="V23:V58">
    <cfRule type="cellIs" dxfId="1209" priority="1209" operator="equal">
      <formula>"Catastrófico"</formula>
    </cfRule>
    <cfRule type="cellIs" dxfId="1208" priority="1211" operator="equal">
      <formula>"Mayor"</formula>
    </cfRule>
    <cfRule type="cellIs" dxfId="1207" priority="1212" operator="equal">
      <formula>"Moderado"</formula>
    </cfRule>
    <cfRule type="cellIs" dxfId="1206" priority="1213" operator="equal">
      <formula>"Menor"</formula>
    </cfRule>
    <cfRule type="cellIs" dxfId="1205" priority="1214" operator="equal">
      <formula>"Leve"</formula>
    </cfRule>
  </conditionalFormatting>
  <conditionalFormatting sqref="V23:V28">
    <cfRule type="cellIs" dxfId="1204" priority="1210" operator="equal">
      <formula>"Catastrófico"</formula>
    </cfRule>
  </conditionalFormatting>
  <conditionalFormatting sqref="Y23:Y58">
    <cfRule type="cellIs" dxfId="1203" priority="1205" operator="equal">
      <formula>"Extremo"</formula>
    </cfRule>
    <cfRule type="cellIs" dxfId="1202" priority="1206" operator="equal">
      <formula>"Alto"</formula>
    </cfRule>
    <cfRule type="cellIs" dxfId="1201" priority="1207" operator="equal">
      <formula>"Moderado"</formula>
    </cfRule>
    <cfRule type="cellIs" dxfId="1200" priority="1208" operator="equal">
      <formula>"Bajo"</formula>
    </cfRule>
  </conditionalFormatting>
  <conditionalFormatting sqref="AU23:AU28">
    <cfRule type="cellIs" dxfId="1199" priority="1202" operator="equal">
      <formula>"Alto"</formula>
    </cfRule>
    <cfRule type="cellIs" dxfId="1198" priority="1203" operator="equal">
      <formula>"Moderado"</formula>
    </cfRule>
    <cfRule type="cellIs" dxfId="1197" priority="1204" operator="equal">
      <formula>"Bajo"</formula>
    </cfRule>
  </conditionalFormatting>
  <conditionalFormatting sqref="AU23:AU28">
    <cfRule type="cellIs" dxfId="1196" priority="1201" operator="equal">
      <formula>"Extremo"</formula>
    </cfRule>
  </conditionalFormatting>
  <conditionalFormatting sqref="AU29:AU58">
    <cfRule type="cellIs" dxfId="1195" priority="1198" operator="equal">
      <formula>"Alto"</formula>
    </cfRule>
    <cfRule type="cellIs" dxfId="1194" priority="1199" operator="equal">
      <formula>"Moderado"</formula>
    </cfRule>
    <cfRule type="cellIs" dxfId="1193" priority="1200" operator="equal">
      <formula>"Bajo"</formula>
    </cfRule>
  </conditionalFormatting>
  <conditionalFormatting sqref="AU29:AU58">
    <cfRule type="cellIs" dxfId="1192" priority="1197" operator="equal">
      <formula>"Extremo"</formula>
    </cfRule>
  </conditionalFormatting>
  <conditionalFormatting sqref="AQ59:AQ118">
    <cfRule type="cellIs" dxfId="1191" priority="1192" operator="equal">
      <formula>"Muy Baja"</formula>
    </cfRule>
    <cfRule type="cellIs" dxfId="1190" priority="1193" operator="equal">
      <formula>"Baja"</formula>
    </cfRule>
    <cfRule type="cellIs" dxfId="1189" priority="1194" operator="equal">
      <formula>"Media"</formula>
    </cfRule>
    <cfRule type="cellIs" dxfId="1188" priority="1195" operator="equal">
      <formula>"Alta"</formula>
    </cfRule>
    <cfRule type="cellIs" dxfId="1187" priority="1196" operator="equal">
      <formula>"Muy Alta"</formula>
    </cfRule>
  </conditionalFormatting>
  <conditionalFormatting sqref="AT59:AT118">
    <cfRule type="cellIs" dxfId="1186" priority="1187" operator="equal">
      <formula>"Leve"</formula>
    </cfRule>
    <cfRule type="cellIs" dxfId="1185" priority="1188" operator="equal">
      <formula>"Menor"</formula>
    </cfRule>
    <cfRule type="cellIs" dxfId="1184" priority="1189" operator="equal">
      <formula>"Moderado"</formula>
    </cfRule>
    <cfRule type="cellIs" dxfId="1183" priority="1190" operator="equal">
      <formula>"Mayor"</formula>
    </cfRule>
    <cfRule type="cellIs" dxfId="1182" priority="1191" operator="equal">
      <formula>"Catastrófico"</formula>
    </cfRule>
  </conditionalFormatting>
  <conditionalFormatting sqref="AV59:AV118">
    <cfRule type="cellIs" dxfId="1181" priority="1183" operator="equal">
      <formula>"Bajo"</formula>
    </cfRule>
    <cfRule type="cellIs" dxfId="1180" priority="1184" operator="equal">
      <formula>"Moderado"</formula>
    </cfRule>
    <cfRule type="cellIs" dxfId="1179" priority="1185" operator="equal">
      <formula>"Alto"</formula>
    </cfRule>
    <cfRule type="cellIs" dxfId="1178" priority="1186" operator="equal">
      <formula>"Extremo"</formula>
    </cfRule>
  </conditionalFormatting>
  <conditionalFormatting sqref="P59:P130">
    <cfRule type="cellIs" dxfId="1177" priority="1182" operator="equal">
      <formula>"Muy Baja"</formula>
    </cfRule>
  </conditionalFormatting>
  <conditionalFormatting sqref="P59:P64">
    <cfRule type="cellIs" dxfId="1176" priority="1178" operator="equal">
      <formula>"Muy Alta"</formula>
    </cfRule>
    <cfRule type="cellIs" dxfId="1175" priority="1179" operator="equal">
      <formula>"Alta"</formula>
    </cfRule>
    <cfRule type="cellIs" dxfId="1174" priority="1180" operator="equal">
      <formula>"Media"</formula>
    </cfRule>
    <cfRule type="cellIs" dxfId="1173" priority="1181" operator="equal">
      <formula>"Baja"</formula>
    </cfRule>
  </conditionalFormatting>
  <conditionalFormatting sqref="P65:P70">
    <cfRule type="cellIs" dxfId="1172" priority="1174" operator="equal">
      <formula>"Muy Alta"</formula>
    </cfRule>
    <cfRule type="cellIs" dxfId="1171" priority="1175" operator="equal">
      <formula>"Alta"</formula>
    </cfRule>
    <cfRule type="cellIs" dxfId="1170" priority="1176" operator="equal">
      <formula>"Media"</formula>
    </cfRule>
    <cfRule type="cellIs" dxfId="1169" priority="1177" operator="equal">
      <formula>"Baja"</formula>
    </cfRule>
  </conditionalFormatting>
  <conditionalFormatting sqref="P71:P130">
    <cfRule type="cellIs" dxfId="1168" priority="1170" operator="equal">
      <formula>"Muy Alta"</formula>
    </cfRule>
    <cfRule type="cellIs" dxfId="1167" priority="1171" operator="equal">
      <formula>"Alta"</formula>
    </cfRule>
    <cfRule type="cellIs" dxfId="1166" priority="1172" operator="equal">
      <formula>"Media"</formula>
    </cfRule>
    <cfRule type="cellIs" dxfId="1165" priority="1173" operator="equal">
      <formula>"Baja"</formula>
    </cfRule>
  </conditionalFormatting>
  <conditionalFormatting sqref="R59:R130">
    <cfRule type="cellIs" dxfId="1164" priority="1165" operator="equal">
      <formula>"Catastrófico"</formula>
    </cfRule>
    <cfRule type="cellIs" dxfId="1163" priority="1166" operator="equal">
      <formula>"Mayor"</formula>
    </cfRule>
    <cfRule type="cellIs" dxfId="1162" priority="1167" operator="equal">
      <formula>"Moderado"</formula>
    </cfRule>
    <cfRule type="cellIs" dxfId="1161" priority="1168" operator="equal">
      <formula>"Menor"</formula>
    </cfRule>
    <cfRule type="cellIs" dxfId="1160" priority="1169" operator="equal">
      <formula>"Leve"</formula>
    </cfRule>
  </conditionalFormatting>
  <conditionalFormatting sqref="T59:T130">
    <cfRule type="cellIs" dxfId="1159" priority="1160" operator="equal">
      <formula>"Catastrófico"</formula>
    </cfRule>
    <cfRule type="cellIs" dxfId="1158" priority="1161" operator="equal">
      <formula>"Mayor"</formula>
    </cfRule>
    <cfRule type="cellIs" dxfId="1157" priority="1162" operator="equal">
      <formula>"Moderado"</formula>
    </cfRule>
    <cfRule type="cellIs" dxfId="1156" priority="1163" operator="equal">
      <formula>"Menor"</formula>
    </cfRule>
    <cfRule type="cellIs" dxfId="1155" priority="1164" operator="equal">
      <formula>"Leve"</formula>
    </cfRule>
  </conditionalFormatting>
  <conditionalFormatting sqref="V59:V130">
    <cfRule type="cellIs" dxfId="1154" priority="1154" operator="equal">
      <formula>"Catastrófico"</formula>
    </cfRule>
    <cfRule type="cellIs" dxfId="1153" priority="1156" operator="equal">
      <formula>"Mayor"</formula>
    </cfRule>
    <cfRule type="cellIs" dxfId="1152" priority="1157" operator="equal">
      <formula>"Moderado"</formula>
    </cfRule>
    <cfRule type="cellIs" dxfId="1151" priority="1158" operator="equal">
      <formula>"Menor"</formula>
    </cfRule>
    <cfRule type="cellIs" dxfId="1150" priority="1159" operator="equal">
      <formula>"Leve"</formula>
    </cfRule>
  </conditionalFormatting>
  <conditionalFormatting sqref="V59:V64">
    <cfRule type="cellIs" dxfId="1149" priority="1155" operator="equal">
      <formula>"Catastrófico"</formula>
    </cfRule>
  </conditionalFormatting>
  <conditionalFormatting sqref="Y59:Y130">
    <cfRule type="cellIs" dxfId="1148" priority="1150" operator="equal">
      <formula>"Extremo"</formula>
    </cfRule>
    <cfRule type="cellIs" dxfId="1147" priority="1151" operator="equal">
      <formula>"Alto"</formula>
    </cfRule>
    <cfRule type="cellIs" dxfId="1146" priority="1152" operator="equal">
      <formula>"Moderado"</formula>
    </cfRule>
    <cfRule type="cellIs" dxfId="1145" priority="1153" operator="equal">
      <formula>"Bajo"</formula>
    </cfRule>
  </conditionalFormatting>
  <conditionalFormatting sqref="AU59:AU64">
    <cfRule type="cellIs" dxfId="1144" priority="1147" operator="equal">
      <formula>"Alto"</formula>
    </cfRule>
    <cfRule type="cellIs" dxfId="1143" priority="1148" operator="equal">
      <formula>"Moderado"</formula>
    </cfRule>
    <cfRule type="cellIs" dxfId="1142" priority="1149" operator="equal">
      <formula>"Bajo"</formula>
    </cfRule>
  </conditionalFormatting>
  <conditionalFormatting sqref="AU59:AU64">
    <cfRule type="cellIs" dxfId="1141" priority="1146" operator="equal">
      <formula>"Extremo"</formula>
    </cfRule>
  </conditionalFormatting>
  <conditionalFormatting sqref="AQ119:AQ124">
    <cfRule type="cellIs" dxfId="1140" priority="1141" operator="equal">
      <formula>"Muy Baja"</formula>
    </cfRule>
    <cfRule type="cellIs" dxfId="1139" priority="1142" operator="equal">
      <formula>"Baja"</formula>
    </cfRule>
    <cfRule type="cellIs" dxfId="1138" priority="1143" operator="equal">
      <formula>"Media"</formula>
    </cfRule>
    <cfRule type="cellIs" dxfId="1137" priority="1144" operator="equal">
      <formula>"Alta"</formula>
    </cfRule>
    <cfRule type="cellIs" dxfId="1136" priority="1145" operator="equal">
      <formula>"Muy Alta"</formula>
    </cfRule>
  </conditionalFormatting>
  <conditionalFormatting sqref="AT119:AT124">
    <cfRule type="cellIs" dxfId="1135" priority="1136" operator="equal">
      <formula>"Leve"</formula>
    </cfRule>
    <cfRule type="cellIs" dxfId="1134" priority="1137" operator="equal">
      <formula>"Menor"</formula>
    </cfRule>
    <cfRule type="cellIs" dxfId="1133" priority="1138" operator="equal">
      <formula>"Moderado"</formula>
    </cfRule>
    <cfRule type="cellIs" dxfId="1132" priority="1139" operator="equal">
      <formula>"Mayor"</formula>
    </cfRule>
    <cfRule type="cellIs" dxfId="1131" priority="1140" operator="equal">
      <formula>"Catastrófico"</formula>
    </cfRule>
  </conditionalFormatting>
  <conditionalFormatting sqref="AV119:AV124">
    <cfRule type="cellIs" dxfId="1130" priority="1132" operator="equal">
      <formula>"Bajo"</formula>
    </cfRule>
    <cfRule type="cellIs" dxfId="1129" priority="1133" operator="equal">
      <formula>"Moderado"</formula>
    </cfRule>
    <cfRule type="cellIs" dxfId="1128" priority="1134" operator="equal">
      <formula>"Alto"</formula>
    </cfRule>
    <cfRule type="cellIs" dxfId="1127" priority="1135" operator="equal">
      <formula>"Extremo"</formula>
    </cfRule>
  </conditionalFormatting>
  <conditionalFormatting sqref="AQ125:AQ130">
    <cfRule type="cellIs" dxfId="1126" priority="1127" operator="equal">
      <formula>"Muy Baja"</formula>
    </cfRule>
    <cfRule type="cellIs" dxfId="1125" priority="1128" operator="equal">
      <formula>"Baja"</formula>
    </cfRule>
    <cfRule type="cellIs" dxfId="1124" priority="1129" operator="equal">
      <formula>"Media"</formula>
    </cfRule>
    <cfRule type="cellIs" dxfId="1123" priority="1130" operator="equal">
      <formula>"Alta"</formula>
    </cfRule>
    <cfRule type="cellIs" dxfId="1122" priority="1131" operator="equal">
      <formula>"Muy Alta"</formula>
    </cfRule>
  </conditionalFormatting>
  <conditionalFormatting sqref="AT125:AT130">
    <cfRule type="cellIs" dxfId="1121" priority="1122" operator="equal">
      <formula>"Leve"</formula>
    </cfRule>
    <cfRule type="cellIs" dxfId="1120" priority="1123" operator="equal">
      <formula>"Menor"</formula>
    </cfRule>
    <cfRule type="cellIs" dxfId="1119" priority="1124" operator="equal">
      <formula>"Moderado"</formula>
    </cfRule>
    <cfRule type="cellIs" dxfId="1118" priority="1125" operator="equal">
      <formula>"Mayor"</formula>
    </cfRule>
    <cfRule type="cellIs" dxfId="1117" priority="1126" operator="equal">
      <formula>"Catastrófico"</formula>
    </cfRule>
  </conditionalFormatting>
  <conditionalFormatting sqref="AV125:AV130">
    <cfRule type="cellIs" dxfId="1116" priority="1118" operator="equal">
      <formula>"Bajo"</formula>
    </cfRule>
    <cfRule type="cellIs" dxfId="1115" priority="1119" operator="equal">
      <formula>"Moderado"</formula>
    </cfRule>
    <cfRule type="cellIs" dxfId="1114" priority="1120" operator="equal">
      <formula>"Alto"</formula>
    </cfRule>
    <cfRule type="cellIs" dxfId="1113" priority="1121" operator="equal">
      <formula>"Extremo"</formula>
    </cfRule>
  </conditionalFormatting>
  <conditionalFormatting sqref="AU65:AU130">
    <cfRule type="cellIs" dxfId="1112" priority="1115" operator="equal">
      <formula>"Alto"</formula>
    </cfRule>
    <cfRule type="cellIs" dxfId="1111" priority="1116" operator="equal">
      <formula>"Moderado"</formula>
    </cfRule>
    <cfRule type="cellIs" dxfId="1110" priority="1117" operator="equal">
      <formula>"Bajo"</formula>
    </cfRule>
  </conditionalFormatting>
  <conditionalFormatting sqref="AU65:AU130">
    <cfRule type="cellIs" dxfId="1109" priority="1114" operator="equal">
      <formula>"Extremo"</formula>
    </cfRule>
  </conditionalFormatting>
  <conditionalFormatting sqref="AQ131:AQ190">
    <cfRule type="cellIs" dxfId="1108" priority="1109" operator="equal">
      <formula>"Muy Baja"</formula>
    </cfRule>
    <cfRule type="cellIs" dxfId="1107" priority="1110" operator="equal">
      <formula>"Baja"</formula>
    </cfRule>
    <cfRule type="cellIs" dxfId="1106" priority="1111" operator="equal">
      <formula>"Media"</formula>
    </cfRule>
    <cfRule type="cellIs" dxfId="1105" priority="1112" operator="equal">
      <formula>"Alta"</formula>
    </cfRule>
    <cfRule type="cellIs" dxfId="1104" priority="1113" operator="equal">
      <formula>"Muy Alta"</formula>
    </cfRule>
  </conditionalFormatting>
  <conditionalFormatting sqref="AT131:AT190">
    <cfRule type="cellIs" dxfId="1103" priority="1104" operator="equal">
      <formula>"Leve"</formula>
    </cfRule>
    <cfRule type="cellIs" dxfId="1102" priority="1105" operator="equal">
      <formula>"Menor"</formula>
    </cfRule>
    <cfRule type="cellIs" dxfId="1101" priority="1106" operator="equal">
      <formula>"Moderado"</formula>
    </cfRule>
    <cfRule type="cellIs" dxfId="1100" priority="1107" operator="equal">
      <formula>"Mayor"</formula>
    </cfRule>
    <cfRule type="cellIs" dxfId="1099" priority="1108" operator="equal">
      <formula>"Catastrófico"</formula>
    </cfRule>
  </conditionalFormatting>
  <conditionalFormatting sqref="AV131:AV190">
    <cfRule type="cellIs" dxfId="1098" priority="1100" operator="equal">
      <formula>"Bajo"</formula>
    </cfRule>
    <cfRule type="cellIs" dxfId="1097" priority="1101" operator="equal">
      <formula>"Moderado"</formula>
    </cfRule>
    <cfRule type="cellIs" dxfId="1096" priority="1102" operator="equal">
      <formula>"Alto"</formula>
    </cfRule>
    <cfRule type="cellIs" dxfId="1095" priority="1103" operator="equal">
      <formula>"Extremo"</formula>
    </cfRule>
  </conditionalFormatting>
  <conditionalFormatting sqref="P131:P226">
    <cfRule type="cellIs" dxfId="1094" priority="1099" operator="equal">
      <formula>"Muy Baja"</formula>
    </cfRule>
  </conditionalFormatting>
  <conditionalFormatting sqref="P131:P136">
    <cfRule type="cellIs" dxfId="1093" priority="1095" operator="equal">
      <formula>"Muy Alta"</formula>
    </cfRule>
    <cfRule type="cellIs" dxfId="1092" priority="1096" operator="equal">
      <formula>"Alta"</formula>
    </cfRule>
    <cfRule type="cellIs" dxfId="1091" priority="1097" operator="equal">
      <formula>"Media"</formula>
    </cfRule>
    <cfRule type="cellIs" dxfId="1090" priority="1098" operator="equal">
      <formula>"Baja"</formula>
    </cfRule>
  </conditionalFormatting>
  <conditionalFormatting sqref="P137:P142">
    <cfRule type="cellIs" dxfId="1089" priority="1091" operator="equal">
      <formula>"Muy Alta"</formula>
    </cfRule>
    <cfRule type="cellIs" dxfId="1088" priority="1092" operator="equal">
      <formula>"Alta"</formula>
    </cfRule>
    <cfRule type="cellIs" dxfId="1087" priority="1093" operator="equal">
      <formula>"Media"</formula>
    </cfRule>
    <cfRule type="cellIs" dxfId="1086" priority="1094" operator="equal">
      <formula>"Baja"</formula>
    </cfRule>
  </conditionalFormatting>
  <conditionalFormatting sqref="P143:P226">
    <cfRule type="cellIs" dxfId="1085" priority="1087" operator="equal">
      <formula>"Muy Alta"</formula>
    </cfRule>
    <cfRule type="cellIs" dxfId="1084" priority="1088" operator="equal">
      <formula>"Alta"</formula>
    </cfRule>
    <cfRule type="cellIs" dxfId="1083" priority="1089" operator="equal">
      <formula>"Media"</formula>
    </cfRule>
    <cfRule type="cellIs" dxfId="1082" priority="1090" operator="equal">
      <formula>"Baja"</formula>
    </cfRule>
  </conditionalFormatting>
  <conditionalFormatting sqref="R131:R226">
    <cfRule type="cellIs" dxfId="1081" priority="1082" operator="equal">
      <formula>"Catastrófico"</formula>
    </cfRule>
    <cfRule type="cellIs" dxfId="1080" priority="1083" operator="equal">
      <formula>"Mayor"</formula>
    </cfRule>
    <cfRule type="cellIs" dxfId="1079" priority="1084" operator="equal">
      <formula>"Moderado"</formula>
    </cfRule>
    <cfRule type="cellIs" dxfId="1078" priority="1085" operator="equal">
      <formula>"Menor"</formula>
    </cfRule>
    <cfRule type="cellIs" dxfId="1077" priority="1086" operator="equal">
      <formula>"Leve"</formula>
    </cfRule>
  </conditionalFormatting>
  <conditionalFormatting sqref="T131:T226">
    <cfRule type="cellIs" dxfId="1076" priority="1077" operator="equal">
      <formula>"Catastrófico"</formula>
    </cfRule>
    <cfRule type="cellIs" dxfId="1075" priority="1078" operator="equal">
      <formula>"Mayor"</formula>
    </cfRule>
    <cfRule type="cellIs" dxfId="1074" priority="1079" operator="equal">
      <formula>"Moderado"</formula>
    </cfRule>
    <cfRule type="cellIs" dxfId="1073" priority="1080" operator="equal">
      <formula>"Menor"</formula>
    </cfRule>
    <cfRule type="cellIs" dxfId="1072" priority="1081" operator="equal">
      <formula>"Leve"</formula>
    </cfRule>
  </conditionalFormatting>
  <conditionalFormatting sqref="V131:V226">
    <cfRule type="cellIs" dxfId="1071" priority="1071" operator="equal">
      <formula>"Catastrófico"</formula>
    </cfRule>
    <cfRule type="cellIs" dxfId="1070" priority="1073" operator="equal">
      <formula>"Mayor"</formula>
    </cfRule>
    <cfRule type="cellIs" dxfId="1069" priority="1074" operator="equal">
      <formula>"Moderado"</formula>
    </cfRule>
    <cfRule type="cellIs" dxfId="1068" priority="1075" operator="equal">
      <formula>"Menor"</formula>
    </cfRule>
    <cfRule type="cellIs" dxfId="1067" priority="1076" operator="equal">
      <formula>"Leve"</formula>
    </cfRule>
  </conditionalFormatting>
  <conditionalFormatting sqref="V131:V136">
    <cfRule type="cellIs" dxfId="1066" priority="1072" operator="equal">
      <formula>"Catastrófico"</formula>
    </cfRule>
  </conditionalFormatting>
  <conditionalFormatting sqref="Y131:Y226">
    <cfRule type="cellIs" dxfId="1065" priority="1067" operator="equal">
      <formula>"Extremo"</formula>
    </cfRule>
    <cfRule type="cellIs" dxfId="1064" priority="1068" operator="equal">
      <formula>"Alto"</formula>
    </cfRule>
    <cfRule type="cellIs" dxfId="1063" priority="1069" operator="equal">
      <formula>"Moderado"</formula>
    </cfRule>
    <cfRule type="cellIs" dxfId="1062" priority="1070" operator="equal">
      <formula>"Bajo"</formula>
    </cfRule>
  </conditionalFormatting>
  <conditionalFormatting sqref="AU131:AU136">
    <cfRule type="cellIs" dxfId="1061" priority="1064" operator="equal">
      <formula>"Alto"</formula>
    </cfRule>
    <cfRule type="cellIs" dxfId="1060" priority="1065" operator="equal">
      <formula>"Moderado"</formula>
    </cfRule>
    <cfRule type="cellIs" dxfId="1059" priority="1066" operator="equal">
      <formula>"Bajo"</formula>
    </cfRule>
  </conditionalFormatting>
  <conditionalFormatting sqref="AU131:AU136">
    <cfRule type="cellIs" dxfId="1058" priority="1063" operator="equal">
      <formula>"Extremo"</formula>
    </cfRule>
  </conditionalFormatting>
  <conditionalFormatting sqref="AQ191:AQ196">
    <cfRule type="cellIs" dxfId="1057" priority="1058" operator="equal">
      <formula>"Muy Baja"</formula>
    </cfRule>
    <cfRule type="cellIs" dxfId="1056" priority="1059" operator="equal">
      <formula>"Baja"</formula>
    </cfRule>
    <cfRule type="cellIs" dxfId="1055" priority="1060" operator="equal">
      <formula>"Media"</formula>
    </cfRule>
    <cfRule type="cellIs" dxfId="1054" priority="1061" operator="equal">
      <formula>"Alta"</formula>
    </cfRule>
    <cfRule type="cellIs" dxfId="1053" priority="1062" operator="equal">
      <formula>"Muy Alta"</formula>
    </cfRule>
  </conditionalFormatting>
  <conditionalFormatting sqref="AT191:AT196">
    <cfRule type="cellIs" dxfId="1052" priority="1053" operator="equal">
      <formula>"Leve"</formula>
    </cfRule>
    <cfRule type="cellIs" dxfId="1051" priority="1054" operator="equal">
      <formula>"Menor"</formula>
    </cfRule>
    <cfRule type="cellIs" dxfId="1050" priority="1055" operator="equal">
      <formula>"Moderado"</formula>
    </cfRule>
    <cfRule type="cellIs" dxfId="1049" priority="1056" operator="equal">
      <formula>"Mayor"</formula>
    </cfRule>
    <cfRule type="cellIs" dxfId="1048" priority="1057" operator="equal">
      <formula>"Catastrófico"</formula>
    </cfRule>
  </conditionalFormatting>
  <conditionalFormatting sqref="AV191:AV196">
    <cfRule type="cellIs" dxfId="1047" priority="1049" operator="equal">
      <formula>"Bajo"</formula>
    </cfRule>
    <cfRule type="cellIs" dxfId="1046" priority="1050" operator="equal">
      <formula>"Moderado"</formula>
    </cfRule>
    <cfRule type="cellIs" dxfId="1045" priority="1051" operator="equal">
      <formula>"Alto"</formula>
    </cfRule>
    <cfRule type="cellIs" dxfId="1044" priority="1052" operator="equal">
      <formula>"Extremo"</formula>
    </cfRule>
  </conditionalFormatting>
  <conditionalFormatting sqref="AQ197:AQ202">
    <cfRule type="cellIs" dxfId="1043" priority="1044" operator="equal">
      <formula>"Muy Baja"</formula>
    </cfRule>
    <cfRule type="cellIs" dxfId="1042" priority="1045" operator="equal">
      <formula>"Baja"</formula>
    </cfRule>
    <cfRule type="cellIs" dxfId="1041" priority="1046" operator="equal">
      <formula>"Media"</formula>
    </cfRule>
    <cfRule type="cellIs" dxfId="1040" priority="1047" operator="equal">
      <formula>"Alta"</formula>
    </cfRule>
    <cfRule type="cellIs" dxfId="1039" priority="1048" operator="equal">
      <formula>"Muy Alta"</formula>
    </cfRule>
  </conditionalFormatting>
  <conditionalFormatting sqref="AT197:AT202">
    <cfRule type="cellIs" dxfId="1038" priority="1039" operator="equal">
      <formula>"Leve"</formula>
    </cfRule>
    <cfRule type="cellIs" dxfId="1037" priority="1040" operator="equal">
      <formula>"Menor"</formula>
    </cfRule>
    <cfRule type="cellIs" dxfId="1036" priority="1041" operator="equal">
      <formula>"Moderado"</formula>
    </cfRule>
    <cfRule type="cellIs" dxfId="1035" priority="1042" operator="equal">
      <formula>"Mayor"</formula>
    </cfRule>
    <cfRule type="cellIs" dxfId="1034" priority="1043" operator="equal">
      <formula>"Catastrófico"</formula>
    </cfRule>
  </conditionalFormatting>
  <conditionalFormatting sqref="AV197:AV202">
    <cfRule type="cellIs" dxfId="1033" priority="1035" operator="equal">
      <formula>"Bajo"</formula>
    </cfRule>
    <cfRule type="cellIs" dxfId="1032" priority="1036" operator="equal">
      <formula>"Moderado"</formula>
    </cfRule>
    <cfRule type="cellIs" dxfId="1031" priority="1037" operator="equal">
      <formula>"Alto"</formula>
    </cfRule>
    <cfRule type="cellIs" dxfId="1030" priority="1038" operator="equal">
      <formula>"Extremo"</formula>
    </cfRule>
  </conditionalFormatting>
  <conditionalFormatting sqref="AQ203:AQ208">
    <cfRule type="cellIs" dxfId="1029" priority="1030" operator="equal">
      <formula>"Muy Baja"</formula>
    </cfRule>
    <cfRule type="cellIs" dxfId="1028" priority="1031" operator="equal">
      <formula>"Baja"</formula>
    </cfRule>
    <cfRule type="cellIs" dxfId="1027" priority="1032" operator="equal">
      <formula>"Media"</formula>
    </cfRule>
    <cfRule type="cellIs" dxfId="1026" priority="1033" operator="equal">
      <formula>"Alta"</formula>
    </cfRule>
    <cfRule type="cellIs" dxfId="1025" priority="1034" operator="equal">
      <formula>"Muy Alta"</formula>
    </cfRule>
  </conditionalFormatting>
  <conditionalFormatting sqref="AT203:AT208">
    <cfRule type="cellIs" dxfId="1024" priority="1025" operator="equal">
      <formula>"Leve"</formula>
    </cfRule>
    <cfRule type="cellIs" dxfId="1023" priority="1026" operator="equal">
      <formula>"Menor"</formula>
    </cfRule>
    <cfRule type="cellIs" dxfId="1022" priority="1027" operator="equal">
      <formula>"Moderado"</formula>
    </cfRule>
    <cfRule type="cellIs" dxfId="1021" priority="1028" operator="equal">
      <formula>"Mayor"</formula>
    </cfRule>
    <cfRule type="cellIs" dxfId="1020" priority="1029" operator="equal">
      <formula>"Catastrófico"</formula>
    </cfRule>
  </conditionalFormatting>
  <conditionalFormatting sqref="AV203:AV208">
    <cfRule type="cellIs" dxfId="1019" priority="1021" operator="equal">
      <formula>"Bajo"</formula>
    </cfRule>
    <cfRule type="cellIs" dxfId="1018" priority="1022" operator="equal">
      <formula>"Moderado"</formula>
    </cfRule>
    <cfRule type="cellIs" dxfId="1017" priority="1023" operator="equal">
      <formula>"Alto"</formula>
    </cfRule>
    <cfRule type="cellIs" dxfId="1016" priority="1024" operator="equal">
      <formula>"Extremo"</formula>
    </cfRule>
  </conditionalFormatting>
  <conditionalFormatting sqref="AQ209:AQ214">
    <cfRule type="cellIs" dxfId="1015" priority="1016" operator="equal">
      <formula>"Muy Baja"</formula>
    </cfRule>
    <cfRule type="cellIs" dxfId="1014" priority="1017" operator="equal">
      <formula>"Baja"</formula>
    </cfRule>
    <cfRule type="cellIs" dxfId="1013" priority="1018" operator="equal">
      <formula>"Media"</formula>
    </cfRule>
    <cfRule type="cellIs" dxfId="1012" priority="1019" operator="equal">
      <formula>"Alta"</formula>
    </cfRule>
    <cfRule type="cellIs" dxfId="1011" priority="1020" operator="equal">
      <formula>"Muy Alta"</formula>
    </cfRule>
  </conditionalFormatting>
  <conditionalFormatting sqref="AT209:AT214">
    <cfRule type="cellIs" dxfId="1010" priority="1011" operator="equal">
      <formula>"Leve"</formula>
    </cfRule>
    <cfRule type="cellIs" dxfId="1009" priority="1012" operator="equal">
      <formula>"Menor"</formula>
    </cfRule>
    <cfRule type="cellIs" dxfId="1008" priority="1013" operator="equal">
      <formula>"Moderado"</formula>
    </cfRule>
    <cfRule type="cellIs" dxfId="1007" priority="1014" operator="equal">
      <formula>"Mayor"</formula>
    </cfRule>
    <cfRule type="cellIs" dxfId="1006" priority="1015" operator="equal">
      <formula>"Catastrófico"</formula>
    </cfRule>
  </conditionalFormatting>
  <conditionalFormatting sqref="AV209:AV214">
    <cfRule type="cellIs" dxfId="1005" priority="1007" operator="equal">
      <formula>"Bajo"</formula>
    </cfRule>
    <cfRule type="cellIs" dxfId="1004" priority="1008" operator="equal">
      <formula>"Moderado"</formula>
    </cfRule>
    <cfRule type="cellIs" dxfId="1003" priority="1009" operator="equal">
      <formula>"Alto"</formula>
    </cfRule>
    <cfRule type="cellIs" dxfId="1002" priority="1010" operator="equal">
      <formula>"Extremo"</formula>
    </cfRule>
  </conditionalFormatting>
  <conditionalFormatting sqref="AQ215:AQ220">
    <cfRule type="cellIs" dxfId="1001" priority="1002" operator="equal">
      <formula>"Muy Baja"</formula>
    </cfRule>
    <cfRule type="cellIs" dxfId="1000" priority="1003" operator="equal">
      <formula>"Baja"</formula>
    </cfRule>
    <cfRule type="cellIs" dxfId="999" priority="1004" operator="equal">
      <formula>"Media"</formula>
    </cfRule>
    <cfRule type="cellIs" dxfId="998" priority="1005" operator="equal">
      <formula>"Alta"</formula>
    </cfRule>
    <cfRule type="cellIs" dxfId="997" priority="1006" operator="equal">
      <formula>"Muy Alta"</formula>
    </cfRule>
  </conditionalFormatting>
  <conditionalFormatting sqref="AT215:AT220">
    <cfRule type="cellIs" dxfId="996" priority="997" operator="equal">
      <formula>"Leve"</formula>
    </cfRule>
    <cfRule type="cellIs" dxfId="995" priority="998" operator="equal">
      <formula>"Menor"</formula>
    </cfRule>
    <cfRule type="cellIs" dxfId="994" priority="999" operator="equal">
      <formula>"Moderado"</formula>
    </cfRule>
    <cfRule type="cellIs" dxfId="993" priority="1000" operator="equal">
      <formula>"Mayor"</formula>
    </cfRule>
    <cfRule type="cellIs" dxfId="992" priority="1001" operator="equal">
      <formula>"Catastrófico"</formula>
    </cfRule>
  </conditionalFormatting>
  <conditionalFormatting sqref="AV215:AV220">
    <cfRule type="cellIs" dxfId="991" priority="993" operator="equal">
      <formula>"Bajo"</formula>
    </cfRule>
    <cfRule type="cellIs" dxfId="990" priority="994" operator="equal">
      <formula>"Moderado"</formula>
    </cfRule>
    <cfRule type="cellIs" dxfId="989" priority="995" operator="equal">
      <formula>"Alto"</formula>
    </cfRule>
    <cfRule type="cellIs" dxfId="988" priority="996" operator="equal">
      <formula>"Extremo"</formula>
    </cfRule>
  </conditionalFormatting>
  <conditionalFormatting sqref="AU137:AU220">
    <cfRule type="cellIs" dxfId="987" priority="990" operator="equal">
      <formula>"Alto"</formula>
    </cfRule>
    <cfRule type="cellIs" dxfId="986" priority="991" operator="equal">
      <formula>"Moderado"</formula>
    </cfRule>
    <cfRule type="cellIs" dxfId="985" priority="992" operator="equal">
      <formula>"Bajo"</formula>
    </cfRule>
  </conditionalFormatting>
  <conditionalFormatting sqref="AU137:AU220">
    <cfRule type="cellIs" dxfId="984" priority="989" operator="equal">
      <formula>"Extremo"</formula>
    </cfRule>
  </conditionalFormatting>
  <conditionalFormatting sqref="AQ221:AQ226">
    <cfRule type="cellIs" dxfId="983" priority="984" operator="equal">
      <formula>"Muy Baja"</formula>
    </cfRule>
    <cfRule type="cellIs" dxfId="982" priority="985" operator="equal">
      <formula>"Baja"</formula>
    </cfRule>
    <cfRule type="cellIs" dxfId="981" priority="986" operator="equal">
      <formula>"Media"</formula>
    </cfRule>
    <cfRule type="cellIs" dxfId="980" priority="987" operator="equal">
      <formula>"Alta"</formula>
    </cfRule>
    <cfRule type="cellIs" dxfId="979" priority="988" operator="equal">
      <formula>"Muy Alta"</formula>
    </cfRule>
  </conditionalFormatting>
  <conditionalFormatting sqref="AT221:AT226">
    <cfRule type="cellIs" dxfId="978" priority="979" operator="equal">
      <formula>"Leve"</formula>
    </cfRule>
    <cfRule type="cellIs" dxfId="977" priority="980" operator="equal">
      <formula>"Menor"</formula>
    </cfRule>
    <cfRule type="cellIs" dxfId="976" priority="981" operator="equal">
      <formula>"Moderado"</formula>
    </cfRule>
    <cfRule type="cellIs" dxfId="975" priority="982" operator="equal">
      <formula>"Mayor"</formula>
    </cfRule>
    <cfRule type="cellIs" dxfId="974" priority="983" operator="equal">
      <formula>"Catastrófico"</formula>
    </cfRule>
  </conditionalFormatting>
  <conditionalFormatting sqref="AV221:AV226">
    <cfRule type="cellIs" dxfId="973" priority="975" operator="equal">
      <formula>"Bajo"</formula>
    </cfRule>
    <cfRule type="cellIs" dxfId="972" priority="976" operator="equal">
      <formula>"Moderado"</formula>
    </cfRule>
    <cfRule type="cellIs" dxfId="971" priority="977" operator="equal">
      <formula>"Alto"</formula>
    </cfRule>
    <cfRule type="cellIs" dxfId="970" priority="978" operator="equal">
      <formula>"Extremo"</formula>
    </cfRule>
  </conditionalFormatting>
  <conditionalFormatting sqref="AU221:AU226">
    <cfRule type="cellIs" dxfId="969" priority="972" operator="equal">
      <formula>"Alto"</formula>
    </cfRule>
    <cfRule type="cellIs" dxfId="968" priority="973" operator="equal">
      <formula>"Moderado"</formula>
    </cfRule>
    <cfRule type="cellIs" dxfId="967" priority="974" operator="equal">
      <formula>"Bajo"</formula>
    </cfRule>
  </conditionalFormatting>
  <conditionalFormatting sqref="AU221:AU226">
    <cfRule type="cellIs" dxfId="966" priority="971" operator="equal">
      <formula>"Extremo"</formula>
    </cfRule>
  </conditionalFormatting>
  <conditionalFormatting sqref="AQ227:AQ262">
    <cfRule type="cellIs" dxfId="965" priority="966" operator="equal">
      <formula>"Muy Baja"</formula>
    </cfRule>
    <cfRule type="cellIs" dxfId="964" priority="967" operator="equal">
      <formula>"Baja"</formula>
    </cfRule>
    <cfRule type="cellIs" dxfId="963" priority="968" operator="equal">
      <formula>"Media"</formula>
    </cfRule>
    <cfRule type="cellIs" dxfId="962" priority="969" operator="equal">
      <formula>"Alta"</formula>
    </cfRule>
    <cfRule type="cellIs" dxfId="961" priority="970" operator="equal">
      <formula>"Muy Alta"</formula>
    </cfRule>
  </conditionalFormatting>
  <conditionalFormatting sqref="AT227:AT262">
    <cfRule type="cellIs" dxfId="960" priority="961" operator="equal">
      <formula>"Leve"</formula>
    </cfRule>
    <cfRule type="cellIs" dxfId="959" priority="962" operator="equal">
      <formula>"Menor"</formula>
    </cfRule>
    <cfRule type="cellIs" dxfId="958" priority="963" operator="equal">
      <formula>"Moderado"</formula>
    </cfRule>
    <cfRule type="cellIs" dxfId="957" priority="964" operator="equal">
      <formula>"Mayor"</formula>
    </cfRule>
    <cfRule type="cellIs" dxfId="956" priority="965" operator="equal">
      <formula>"Catastrófico"</formula>
    </cfRule>
  </conditionalFormatting>
  <conditionalFormatting sqref="AV227:AV262">
    <cfRule type="cellIs" dxfId="955" priority="957" operator="equal">
      <formula>"Bajo"</formula>
    </cfRule>
    <cfRule type="cellIs" dxfId="954" priority="958" operator="equal">
      <formula>"Moderado"</formula>
    </cfRule>
    <cfRule type="cellIs" dxfId="953" priority="959" operator="equal">
      <formula>"Alto"</formula>
    </cfRule>
    <cfRule type="cellIs" dxfId="952" priority="960" operator="equal">
      <formula>"Extremo"</formula>
    </cfRule>
  </conditionalFormatting>
  <conditionalFormatting sqref="P227:P262">
    <cfRule type="cellIs" dxfId="951" priority="956" operator="equal">
      <formula>"Muy Baja"</formula>
    </cfRule>
  </conditionalFormatting>
  <conditionalFormatting sqref="P233:P238">
    <cfRule type="cellIs" dxfId="950" priority="948" operator="equal">
      <formula>"Muy Alta"</formula>
    </cfRule>
    <cfRule type="cellIs" dxfId="949" priority="949" operator="equal">
      <formula>"Alta"</formula>
    </cfRule>
    <cfRule type="cellIs" dxfId="948" priority="950" operator="equal">
      <formula>"Media"</formula>
    </cfRule>
    <cfRule type="cellIs" dxfId="947" priority="951" operator="equal">
      <formula>"Baja"</formula>
    </cfRule>
  </conditionalFormatting>
  <conditionalFormatting sqref="P239:P262">
    <cfRule type="cellIs" dxfId="946" priority="944" operator="equal">
      <formula>"Muy Alta"</formula>
    </cfRule>
    <cfRule type="cellIs" dxfId="945" priority="945" operator="equal">
      <formula>"Alta"</formula>
    </cfRule>
    <cfRule type="cellIs" dxfId="944" priority="946" operator="equal">
      <formula>"Media"</formula>
    </cfRule>
    <cfRule type="cellIs" dxfId="943" priority="947" operator="equal">
      <formula>"Baja"</formula>
    </cfRule>
  </conditionalFormatting>
  <conditionalFormatting sqref="R227:R262">
    <cfRule type="cellIs" dxfId="942" priority="939" operator="equal">
      <formula>"Catastrófico"</formula>
    </cfRule>
    <cfRule type="cellIs" dxfId="941" priority="940" operator="equal">
      <formula>"Mayor"</formula>
    </cfRule>
    <cfRule type="cellIs" dxfId="940" priority="941" operator="equal">
      <formula>"Moderado"</formula>
    </cfRule>
    <cfRule type="cellIs" dxfId="939" priority="942" operator="equal">
      <formula>"Menor"</formula>
    </cfRule>
    <cfRule type="cellIs" dxfId="938" priority="943" operator="equal">
      <formula>"Leve"</formula>
    </cfRule>
  </conditionalFormatting>
  <conditionalFormatting sqref="T227:T262">
    <cfRule type="cellIs" dxfId="937" priority="934" operator="equal">
      <formula>"Catastrófico"</formula>
    </cfRule>
    <cfRule type="cellIs" dxfId="936" priority="935" operator="equal">
      <formula>"Mayor"</formula>
    </cfRule>
    <cfRule type="cellIs" dxfId="935" priority="936" operator="equal">
      <formula>"Moderado"</formula>
    </cfRule>
    <cfRule type="cellIs" dxfId="934" priority="937" operator="equal">
      <formula>"Menor"</formula>
    </cfRule>
    <cfRule type="cellIs" dxfId="933" priority="938" operator="equal">
      <formula>"Leve"</formula>
    </cfRule>
  </conditionalFormatting>
  <conditionalFormatting sqref="V227:V262">
    <cfRule type="cellIs" dxfId="932" priority="928" operator="equal">
      <formula>"Catastrófico"</formula>
    </cfRule>
    <cfRule type="cellIs" dxfId="931" priority="930" operator="equal">
      <formula>"Mayor"</formula>
    </cfRule>
    <cfRule type="cellIs" dxfId="930" priority="931" operator="equal">
      <formula>"Moderado"</formula>
    </cfRule>
    <cfRule type="cellIs" dxfId="929" priority="932" operator="equal">
      <formula>"Menor"</formula>
    </cfRule>
    <cfRule type="cellIs" dxfId="928" priority="933" operator="equal">
      <formula>"Leve"</formula>
    </cfRule>
  </conditionalFormatting>
  <conditionalFormatting sqref="V227:V232">
    <cfRule type="cellIs" dxfId="927" priority="929" operator="equal">
      <formula>"Catastrófico"</formula>
    </cfRule>
  </conditionalFormatting>
  <conditionalFormatting sqref="Y227:Y262">
    <cfRule type="cellIs" dxfId="926" priority="924" operator="equal">
      <formula>"Extremo"</formula>
    </cfRule>
    <cfRule type="cellIs" dxfId="925" priority="925" operator="equal">
      <formula>"Alto"</formula>
    </cfRule>
    <cfRule type="cellIs" dxfId="924" priority="926" operator="equal">
      <formula>"Moderado"</formula>
    </cfRule>
    <cfRule type="cellIs" dxfId="923" priority="927" operator="equal">
      <formula>"Bajo"</formula>
    </cfRule>
  </conditionalFormatting>
  <conditionalFormatting sqref="AU227:AU232">
    <cfRule type="cellIs" dxfId="922" priority="921" operator="equal">
      <formula>"Alto"</formula>
    </cfRule>
    <cfRule type="cellIs" dxfId="921" priority="922" operator="equal">
      <formula>"Moderado"</formula>
    </cfRule>
    <cfRule type="cellIs" dxfId="920" priority="923" operator="equal">
      <formula>"Bajo"</formula>
    </cfRule>
  </conditionalFormatting>
  <conditionalFormatting sqref="AU227:AU232">
    <cfRule type="cellIs" dxfId="919" priority="920" operator="equal">
      <formula>"Extremo"</formula>
    </cfRule>
  </conditionalFormatting>
  <conditionalFormatting sqref="AU233:AU262">
    <cfRule type="cellIs" dxfId="918" priority="917" operator="equal">
      <formula>"Alto"</formula>
    </cfRule>
    <cfRule type="cellIs" dxfId="917" priority="918" operator="equal">
      <formula>"Moderado"</formula>
    </cfRule>
    <cfRule type="cellIs" dxfId="916" priority="919" operator="equal">
      <formula>"Bajo"</formula>
    </cfRule>
  </conditionalFormatting>
  <conditionalFormatting sqref="AU233:AU262">
    <cfRule type="cellIs" dxfId="915" priority="916" operator="equal">
      <formula>"Extremo"</formula>
    </cfRule>
  </conditionalFormatting>
  <conditionalFormatting sqref="AQ263:AQ274">
    <cfRule type="cellIs" dxfId="914" priority="911" operator="equal">
      <formula>"Muy Baja"</formula>
    </cfRule>
    <cfRule type="cellIs" dxfId="913" priority="912" operator="equal">
      <formula>"Baja"</formula>
    </cfRule>
    <cfRule type="cellIs" dxfId="912" priority="913" operator="equal">
      <formula>"Media"</formula>
    </cfRule>
    <cfRule type="cellIs" dxfId="911" priority="914" operator="equal">
      <formula>"Alta"</formula>
    </cfRule>
    <cfRule type="cellIs" dxfId="910" priority="915" operator="equal">
      <formula>"Muy Alta"</formula>
    </cfRule>
  </conditionalFormatting>
  <conditionalFormatting sqref="AT263:AT274">
    <cfRule type="cellIs" dxfId="909" priority="906" operator="equal">
      <formula>"Leve"</formula>
    </cfRule>
    <cfRule type="cellIs" dxfId="908" priority="907" operator="equal">
      <formula>"Menor"</formula>
    </cfRule>
    <cfRule type="cellIs" dxfId="907" priority="908" operator="equal">
      <formula>"Moderado"</formula>
    </cfRule>
    <cfRule type="cellIs" dxfId="906" priority="909" operator="equal">
      <formula>"Mayor"</formula>
    </cfRule>
    <cfRule type="cellIs" dxfId="905" priority="910" operator="equal">
      <formula>"Catastrófico"</formula>
    </cfRule>
  </conditionalFormatting>
  <conditionalFormatting sqref="AV263:AV274">
    <cfRule type="cellIs" dxfId="904" priority="902" operator="equal">
      <formula>"Bajo"</formula>
    </cfRule>
    <cfRule type="cellIs" dxfId="903" priority="903" operator="equal">
      <formula>"Moderado"</formula>
    </cfRule>
    <cfRule type="cellIs" dxfId="902" priority="904" operator="equal">
      <formula>"Alto"</formula>
    </cfRule>
    <cfRule type="cellIs" dxfId="901" priority="905" operator="equal">
      <formula>"Extremo"</formula>
    </cfRule>
  </conditionalFormatting>
  <conditionalFormatting sqref="P263:P274">
    <cfRule type="cellIs" dxfId="900" priority="901" operator="equal">
      <formula>"Muy Baja"</formula>
    </cfRule>
  </conditionalFormatting>
  <conditionalFormatting sqref="P263:P268">
    <cfRule type="cellIs" dxfId="899" priority="897" operator="equal">
      <formula>"Muy Alta"</formula>
    </cfRule>
    <cfRule type="cellIs" dxfId="898" priority="898" operator="equal">
      <formula>"Alta"</formula>
    </cfRule>
    <cfRule type="cellIs" dxfId="897" priority="899" operator="equal">
      <formula>"Media"</formula>
    </cfRule>
    <cfRule type="cellIs" dxfId="896" priority="900" operator="equal">
      <formula>"Baja"</formula>
    </cfRule>
  </conditionalFormatting>
  <conditionalFormatting sqref="P269:P274">
    <cfRule type="cellIs" dxfId="895" priority="893" operator="equal">
      <formula>"Muy Alta"</formula>
    </cfRule>
    <cfRule type="cellIs" dxfId="894" priority="894" operator="equal">
      <formula>"Alta"</formula>
    </cfRule>
    <cfRule type="cellIs" dxfId="893" priority="895" operator="equal">
      <formula>"Media"</formula>
    </cfRule>
    <cfRule type="cellIs" dxfId="892" priority="896" operator="equal">
      <formula>"Baja"</formula>
    </cfRule>
  </conditionalFormatting>
  <conditionalFormatting sqref="R263:R274">
    <cfRule type="cellIs" dxfId="891" priority="888" operator="equal">
      <formula>"Catastrófico"</formula>
    </cfRule>
    <cfRule type="cellIs" dxfId="890" priority="889" operator="equal">
      <formula>"Mayor"</formula>
    </cfRule>
    <cfRule type="cellIs" dxfId="889" priority="890" operator="equal">
      <formula>"Moderado"</formula>
    </cfRule>
    <cfRule type="cellIs" dxfId="888" priority="891" operator="equal">
      <formula>"Menor"</formula>
    </cfRule>
    <cfRule type="cellIs" dxfId="887" priority="892" operator="equal">
      <formula>"Leve"</formula>
    </cfRule>
  </conditionalFormatting>
  <conditionalFormatting sqref="T263:T274">
    <cfRule type="cellIs" dxfId="886" priority="883" operator="equal">
      <formula>"Catastrófico"</formula>
    </cfRule>
    <cfRule type="cellIs" dxfId="885" priority="884" operator="equal">
      <formula>"Mayor"</formula>
    </cfRule>
    <cfRule type="cellIs" dxfId="884" priority="885" operator="equal">
      <formula>"Moderado"</formula>
    </cfRule>
    <cfRule type="cellIs" dxfId="883" priority="886" operator="equal">
      <formula>"Menor"</formula>
    </cfRule>
    <cfRule type="cellIs" dxfId="882" priority="887" operator="equal">
      <formula>"Leve"</formula>
    </cfRule>
  </conditionalFormatting>
  <conditionalFormatting sqref="V263:V274">
    <cfRule type="cellIs" dxfId="881" priority="877" operator="equal">
      <formula>"Catastrófico"</formula>
    </cfRule>
    <cfRule type="cellIs" dxfId="880" priority="879" operator="equal">
      <formula>"Mayor"</formula>
    </cfRule>
    <cfRule type="cellIs" dxfId="879" priority="880" operator="equal">
      <formula>"Moderado"</formula>
    </cfRule>
    <cfRule type="cellIs" dxfId="878" priority="881" operator="equal">
      <formula>"Menor"</formula>
    </cfRule>
    <cfRule type="cellIs" dxfId="877" priority="882" operator="equal">
      <formula>"Leve"</formula>
    </cfRule>
  </conditionalFormatting>
  <conditionalFormatting sqref="V263:V268">
    <cfRule type="cellIs" dxfId="876" priority="878" operator="equal">
      <formula>"Catastrófico"</formula>
    </cfRule>
  </conditionalFormatting>
  <conditionalFormatting sqref="Y263:Y274">
    <cfRule type="cellIs" dxfId="875" priority="873" operator="equal">
      <formula>"Extremo"</formula>
    </cfRule>
    <cfRule type="cellIs" dxfId="874" priority="874" operator="equal">
      <formula>"Alto"</formula>
    </cfRule>
    <cfRule type="cellIs" dxfId="873" priority="875" operator="equal">
      <formula>"Moderado"</formula>
    </cfRule>
    <cfRule type="cellIs" dxfId="872" priority="876" operator="equal">
      <formula>"Bajo"</formula>
    </cfRule>
  </conditionalFormatting>
  <conditionalFormatting sqref="AU263:AU268">
    <cfRule type="cellIs" dxfId="871" priority="870" operator="equal">
      <formula>"Alto"</formula>
    </cfRule>
    <cfRule type="cellIs" dxfId="870" priority="871" operator="equal">
      <formula>"Moderado"</formula>
    </cfRule>
    <cfRule type="cellIs" dxfId="869" priority="872" operator="equal">
      <formula>"Bajo"</formula>
    </cfRule>
  </conditionalFormatting>
  <conditionalFormatting sqref="AU263:AU268">
    <cfRule type="cellIs" dxfId="868" priority="869" operator="equal">
      <formula>"Extremo"</formula>
    </cfRule>
  </conditionalFormatting>
  <conditionalFormatting sqref="AU269:AU274">
    <cfRule type="cellIs" dxfId="867" priority="866" operator="equal">
      <formula>"Alto"</formula>
    </cfRule>
    <cfRule type="cellIs" dxfId="866" priority="867" operator="equal">
      <formula>"Moderado"</formula>
    </cfRule>
    <cfRule type="cellIs" dxfId="865" priority="868" operator="equal">
      <formula>"Bajo"</formula>
    </cfRule>
  </conditionalFormatting>
  <conditionalFormatting sqref="AU269:AU274">
    <cfRule type="cellIs" dxfId="864" priority="865" operator="equal">
      <formula>"Extremo"</formula>
    </cfRule>
  </conditionalFormatting>
  <conditionalFormatting sqref="AQ275:AQ334">
    <cfRule type="cellIs" dxfId="863" priority="860" operator="equal">
      <formula>"Muy Baja"</formula>
    </cfRule>
    <cfRule type="cellIs" dxfId="862" priority="861" operator="equal">
      <formula>"Baja"</formula>
    </cfRule>
    <cfRule type="cellIs" dxfId="861" priority="862" operator="equal">
      <formula>"Media"</formula>
    </cfRule>
    <cfRule type="cellIs" dxfId="860" priority="863" operator="equal">
      <formula>"Alta"</formula>
    </cfRule>
    <cfRule type="cellIs" dxfId="859" priority="864" operator="equal">
      <formula>"Muy Alta"</formula>
    </cfRule>
  </conditionalFormatting>
  <conditionalFormatting sqref="AT275:AT334">
    <cfRule type="cellIs" dxfId="858" priority="855" operator="equal">
      <formula>"Leve"</formula>
    </cfRule>
    <cfRule type="cellIs" dxfId="857" priority="856" operator="equal">
      <formula>"Menor"</formula>
    </cfRule>
    <cfRule type="cellIs" dxfId="856" priority="857" operator="equal">
      <formula>"Moderado"</formula>
    </cfRule>
    <cfRule type="cellIs" dxfId="855" priority="858" operator="equal">
      <formula>"Mayor"</formula>
    </cfRule>
    <cfRule type="cellIs" dxfId="854" priority="859" operator="equal">
      <formula>"Catastrófico"</formula>
    </cfRule>
  </conditionalFormatting>
  <conditionalFormatting sqref="AV275:AV334">
    <cfRule type="cellIs" dxfId="853" priority="851" operator="equal">
      <formula>"Bajo"</formula>
    </cfRule>
    <cfRule type="cellIs" dxfId="852" priority="852" operator="equal">
      <formula>"Moderado"</formula>
    </cfRule>
    <cfRule type="cellIs" dxfId="851" priority="853" operator="equal">
      <formula>"Alto"</formula>
    </cfRule>
    <cfRule type="cellIs" dxfId="850" priority="854" operator="equal">
      <formula>"Extremo"</formula>
    </cfRule>
  </conditionalFormatting>
  <conditionalFormatting sqref="P275:P442">
    <cfRule type="cellIs" dxfId="849" priority="850" operator="equal">
      <formula>"Muy Baja"</formula>
    </cfRule>
  </conditionalFormatting>
  <conditionalFormatting sqref="P275:P280">
    <cfRule type="cellIs" dxfId="848" priority="846" operator="equal">
      <formula>"Muy Alta"</formula>
    </cfRule>
    <cfRule type="cellIs" dxfId="847" priority="847" operator="equal">
      <formula>"Alta"</formula>
    </cfRule>
    <cfRule type="cellIs" dxfId="846" priority="848" operator="equal">
      <formula>"Media"</formula>
    </cfRule>
    <cfRule type="cellIs" dxfId="845" priority="849" operator="equal">
      <formula>"Baja"</formula>
    </cfRule>
  </conditionalFormatting>
  <conditionalFormatting sqref="P281:P286">
    <cfRule type="cellIs" dxfId="844" priority="842" operator="equal">
      <formula>"Muy Alta"</formula>
    </cfRule>
    <cfRule type="cellIs" dxfId="843" priority="843" operator="equal">
      <formula>"Alta"</formula>
    </cfRule>
    <cfRule type="cellIs" dxfId="842" priority="844" operator="equal">
      <formula>"Media"</formula>
    </cfRule>
    <cfRule type="cellIs" dxfId="841" priority="845" operator="equal">
      <formula>"Baja"</formula>
    </cfRule>
  </conditionalFormatting>
  <conditionalFormatting sqref="P287:P442">
    <cfRule type="cellIs" dxfId="840" priority="838" operator="equal">
      <formula>"Muy Alta"</formula>
    </cfRule>
    <cfRule type="cellIs" dxfId="839" priority="839" operator="equal">
      <formula>"Alta"</formula>
    </cfRule>
    <cfRule type="cellIs" dxfId="838" priority="840" operator="equal">
      <formula>"Media"</formula>
    </cfRule>
    <cfRule type="cellIs" dxfId="837" priority="841" operator="equal">
      <formula>"Baja"</formula>
    </cfRule>
  </conditionalFormatting>
  <conditionalFormatting sqref="R275:R442">
    <cfRule type="cellIs" dxfId="836" priority="833" operator="equal">
      <formula>"Catastrófico"</formula>
    </cfRule>
    <cfRule type="cellIs" dxfId="835" priority="834" operator="equal">
      <formula>"Mayor"</formula>
    </cfRule>
    <cfRule type="cellIs" dxfId="834" priority="835" operator="equal">
      <formula>"Moderado"</formula>
    </cfRule>
    <cfRule type="cellIs" dxfId="833" priority="836" operator="equal">
      <formula>"Menor"</formula>
    </cfRule>
    <cfRule type="cellIs" dxfId="832" priority="837" operator="equal">
      <formula>"Leve"</formula>
    </cfRule>
  </conditionalFormatting>
  <conditionalFormatting sqref="T275:T442">
    <cfRule type="cellIs" dxfId="831" priority="828" operator="equal">
      <formula>"Catastrófico"</formula>
    </cfRule>
    <cfRule type="cellIs" dxfId="830" priority="829" operator="equal">
      <formula>"Mayor"</formula>
    </cfRule>
    <cfRule type="cellIs" dxfId="829" priority="830" operator="equal">
      <formula>"Moderado"</formula>
    </cfRule>
    <cfRule type="cellIs" dxfId="828" priority="831" operator="equal">
      <formula>"Menor"</formula>
    </cfRule>
    <cfRule type="cellIs" dxfId="827" priority="832" operator="equal">
      <formula>"Leve"</formula>
    </cfRule>
  </conditionalFormatting>
  <conditionalFormatting sqref="V275:V442">
    <cfRule type="cellIs" dxfId="826" priority="822" operator="equal">
      <formula>"Catastrófico"</formula>
    </cfRule>
    <cfRule type="cellIs" dxfId="825" priority="824" operator="equal">
      <formula>"Mayor"</formula>
    </cfRule>
    <cfRule type="cellIs" dxfId="824" priority="825" operator="equal">
      <formula>"Moderado"</formula>
    </cfRule>
    <cfRule type="cellIs" dxfId="823" priority="826" operator="equal">
      <formula>"Menor"</formula>
    </cfRule>
    <cfRule type="cellIs" dxfId="822" priority="827" operator="equal">
      <formula>"Leve"</formula>
    </cfRule>
  </conditionalFormatting>
  <conditionalFormatting sqref="V275:V280">
    <cfRule type="cellIs" dxfId="821" priority="823" operator="equal">
      <formula>"Catastrófico"</formula>
    </cfRule>
  </conditionalFormatting>
  <conditionalFormatting sqref="Y275:Y442">
    <cfRule type="cellIs" dxfId="820" priority="818" operator="equal">
      <formula>"Extremo"</formula>
    </cfRule>
    <cfRule type="cellIs" dxfId="819" priority="819" operator="equal">
      <formula>"Alto"</formula>
    </cfRule>
    <cfRule type="cellIs" dxfId="818" priority="820" operator="equal">
      <formula>"Moderado"</formula>
    </cfRule>
    <cfRule type="cellIs" dxfId="817" priority="821" operator="equal">
      <formula>"Bajo"</formula>
    </cfRule>
  </conditionalFormatting>
  <conditionalFormatting sqref="AU275:AU280">
    <cfRule type="cellIs" dxfId="816" priority="815" operator="equal">
      <formula>"Alto"</formula>
    </cfRule>
    <cfRule type="cellIs" dxfId="815" priority="816" operator="equal">
      <formula>"Moderado"</formula>
    </cfRule>
    <cfRule type="cellIs" dxfId="814" priority="817" operator="equal">
      <formula>"Bajo"</formula>
    </cfRule>
  </conditionalFormatting>
  <conditionalFormatting sqref="AU275:AU280">
    <cfRule type="cellIs" dxfId="813" priority="814" operator="equal">
      <formula>"Extremo"</formula>
    </cfRule>
  </conditionalFormatting>
  <conditionalFormatting sqref="AQ335:AQ340">
    <cfRule type="cellIs" dxfId="812" priority="809" operator="equal">
      <formula>"Muy Baja"</formula>
    </cfRule>
    <cfRule type="cellIs" dxfId="811" priority="810" operator="equal">
      <formula>"Baja"</formula>
    </cfRule>
    <cfRule type="cellIs" dxfId="810" priority="811" operator="equal">
      <formula>"Media"</formula>
    </cfRule>
    <cfRule type="cellIs" dxfId="809" priority="812" operator="equal">
      <formula>"Alta"</formula>
    </cfRule>
    <cfRule type="cellIs" dxfId="808" priority="813" operator="equal">
      <formula>"Muy Alta"</formula>
    </cfRule>
  </conditionalFormatting>
  <conditionalFormatting sqref="AT335:AT340">
    <cfRule type="cellIs" dxfId="807" priority="804" operator="equal">
      <formula>"Leve"</formula>
    </cfRule>
    <cfRule type="cellIs" dxfId="806" priority="805" operator="equal">
      <formula>"Menor"</formula>
    </cfRule>
    <cfRule type="cellIs" dxfId="805" priority="806" operator="equal">
      <formula>"Moderado"</formula>
    </cfRule>
    <cfRule type="cellIs" dxfId="804" priority="807" operator="equal">
      <formula>"Mayor"</formula>
    </cfRule>
    <cfRule type="cellIs" dxfId="803" priority="808" operator="equal">
      <formula>"Catastrófico"</formula>
    </cfRule>
  </conditionalFormatting>
  <conditionalFormatting sqref="AV335:AV340">
    <cfRule type="cellIs" dxfId="802" priority="800" operator="equal">
      <formula>"Bajo"</formula>
    </cfRule>
    <cfRule type="cellIs" dxfId="801" priority="801" operator="equal">
      <formula>"Moderado"</formula>
    </cfRule>
    <cfRule type="cellIs" dxfId="800" priority="802" operator="equal">
      <formula>"Alto"</formula>
    </cfRule>
    <cfRule type="cellIs" dxfId="799" priority="803" operator="equal">
      <formula>"Extremo"</formula>
    </cfRule>
  </conditionalFormatting>
  <conditionalFormatting sqref="AQ341:AQ346">
    <cfRule type="cellIs" dxfId="798" priority="795" operator="equal">
      <formula>"Muy Baja"</formula>
    </cfRule>
    <cfRule type="cellIs" dxfId="797" priority="796" operator="equal">
      <formula>"Baja"</formula>
    </cfRule>
    <cfRule type="cellIs" dxfId="796" priority="797" operator="equal">
      <formula>"Media"</formula>
    </cfRule>
    <cfRule type="cellIs" dxfId="795" priority="798" operator="equal">
      <formula>"Alta"</formula>
    </cfRule>
    <cfRule type="cellIs" dxfId="794" priority="799" operator="equal">
      <formula>"Muy Alta"</formula>
    </cfRule>
  </conditionalFormatting>
  <conditionalFormatting sqref="AT341:AT346">
    <cfRule type="cellIs" dxfId="793" priority="790" operator="equal">
      <formula>"Leve"</formula>
    </cfRule>
    <cfRule type="cellIs" dxfId="792" priority="791" operator="equal">
      <formula>"Menor"</formula>
    </cfRule>
    <cfRule type="cellIs" dxfId="791" priority="792" operator="equal">
      <formula>"Moderado"</formula>
    </cfRule>
    <cfRule type="cellIs" dxfId="790" priority="793" operator="equal">
      <formula>"Mayor"</formula>
    </cfRule>
    <cfRule type="cellIs" dxfId="789" priority="794" operator="equal">
      <formula>"Catastrófico"</formula>
    </cfRule>
  </conditionalFormatting>
  <conditionalFormatting sqref="AV341:AV346">
    <cfRule type="cellIs" dxfId="788" priority="786" operator="equal">
      <formula>"Bajo"</formula>
    </cfRule>
    <cfRule type="cellIs" dxfId="787" priority="787" operator="equal">
      <formula>"Moderado"</formula>
    </cfRule>
    <cfRule type="cellIs" dxfId="786" priority="788" operator="equal">
      <formula>"Alto"</formula>
    </cfRule>
    <cfRule type="cellIs" dxfId="785" priority="789" operator="equal">
      <formula>"Extremo"</formula>
    </cfRule>
  </conditionalFormatting>
  <conditionalFormatting sqref="AQ347:AQ352">
    <cfRule type="cellIs" dxfId="784" priority="781" operator="equal">
      <formula>"Muy Baja"</formula>
    </cfRule>
    <cfRule type="cellIs" dxfId="783" priority="782" operator="equal">
      <formula>"Baja"</formula>
    </cfRule>
    <cfRule type="cellIs" dxfId="782" priority="783" operator="equal">
      <formula>"Media"</formula>
    </cfRule>
    <cfRule type="cellIs" dxfId="781" priority="784" operator="equal">
      <formula>"Alta"</formula>
    </cfRule>
    <cfRule type="cellIs" dxfId="780" priority="785" operator="equal">
      <formula>"Muy Alta"</formula>
    </cfRule>
  </conditionalFormatting>
  <conditionalFormatting sqref="AT347:AT352">
    <cfRule type="cellIs" dxfId="779" priority="776" operator="equal">
      <formula>"Leve"</formula>
    </cfRule>
    <cfRule type="cellIs" dxfId="778" priority="777" operator="equal">
      <formula>"Menor"</formula>
    </cfRule>
    <cfRule type="cellIs" dxfId="777" priority="778" operator="equal">
      <formula>"Moderado"</formula>
    </cfRule>
    <cfRule type="cellIs" dxfId="776" priority="779" operator="equal">
      <formula>"Mayor"</formula>
    </cfRule>
    <cfRule type="cellIs" dxfId="775" priority="780" operator="equal">
      <formula>"Catastrófico"</formula>
    </cfRule>
  </conditionalFormatting>
  <conditionalFormatting sqref="AV347:AV352">
    <cfRule type="cellIs" dxfId="774" priority="772" operator="equal">
      <formula>"Bajo"</formula>
    </cfRule>
    <cfRule type="cellIs" dxfId="773" priority="773" operator="equal">
      <formula>"Moderado"</formula>
    </cfRule>
    <cfRule type="cellIs" dxfId="772" priority="774" operator="equal">
      <formula>"Alto"</formula>
    </cfRule>
    <cfRule type="cellIs" dxfId="771" priority="775" operator="equal">
      <formula>"Extremo"</formula>
    </cfRule>
  </conditionalFormatting>
  <conditionalFormatting sqref="AQ353:AQ358">
    <cfRule type="cellIs" dxfId="770" priority="767" operator="equal">
      <formula>"Muy Baja"</formula>
    </cfRule>
    <cfRule type="cellIs" dxfId="769" priority="768" operator="equal">
      <formula>"Baja"</formula>
    </cfRule>
    <cfRule type="cellIs" dxfId="768" priority="769" operator="equal">
      <formula>"Media"</formula>
    </cfRule>
    <cfRule type="cellIs" dxfId="767" priority="770" operator="equal">
      <formula>"Alta"</formula>
    </cfRule>
    <cfRule type="cellIs" dxfId="766" priority="771" operator="equal">
      <formula>"Muy Alta"</formula>
    </cfRule>
  </conditionalFormatting>
  <conditionalFormatting sqref="AT353:AT358">
    <cfRule type="cellIs" dxfId="765" priority="762" operator="equal">
      <formula>"Leve"</formula>
    </cfRule>
    <cfRule type="cellIs" dxfId="764" priority="763" operator="equal">
      <formula>"Menor"</formula>
    </cfRule>
    <cfRule type="cellIs" dxfId="763" priority="764" operator="equal">
      <formula>"Moderado"</formula>
    </cfRule>
    <cfRule type="cellIs" dxfId="762" priority="765" operator="equal">
      <formula>"Mayor"</formula>
    </cfRule>
    <cfRule type="cellIs" dxfId="761" priority="766" operator="equal">
      <formula>"Catastrófico"</formula>
    </cfRule>
  </conditionalFormatting>
  <conditionalFormatting sqref="AV353:AV358">
    <cfRule type="cellIs" dxfId="760" priority="758" operator="equal">
      <formula>"Bajo"</formula>
    </cfRule>
    <cfRule type="cellIs" dxfId="759" priority="759" operator="equal">
      <formula>"Moderado"</formula>
    </cfRule>
    <cfRule type="cellIs" dxfId="758" priority="760" operator="equal">
      <formula>"Alto"</formula>
    </cfRule>
    <cfRule type="cellIs" dxfId="757" priority="761" operator="equal">
      <formula>"Extremo"</formula>
    </cfRule>
  </conditionalFormatting>
  <conditionalFormatting sqref="AQ359:AQ364">
    <cfRule type="cellIs" dxfId="756" priority="753" operator="equal">
      <formula>"Muy Baja"</formula>
    </cfRule>
    <cfRule type="cellIs" dxfId="755" priority="754" operator="equal">
      <formula>"Baja"</formula>
    </cfRule>
    <cfRule type="cellIs" dxfId="754" priority="755" operator="equal">
      <formula>"Media"</formula>
    </cfRule>
    <cfRule type="cellIs" dxfId="753" priority="756" operator="equal">
      <formula>"Alta"</formula>
    </cfRule>
    <cfRule type="cellIs" dxfId="752" priority="757" operator="equal">
      <formula>"Muy Alta"</formula>
    </cfRule>
  </conditionalFormatting>
  <conditionalFormatting sqref="AT359:AT364">
    <cfRule type="cellIs" dxfId="751" priority="748" operator="equal">
      <formula>"Leve"</formula>
    </cfRule>
    <cfRule type="cellIs" dxfId="750" priority="749" operator="equal">
      <formula>"Menor"</formula>
    </cfRule>
    <cfRule type="cellIs" dxfId="749" priority="750" operator="equal">
      <formula>"Moderado"</formula>
    </cfRule>
    <cfRule type="cellIs" dxfId="748" priority="751" operator="equal">
      <formula>"Mayor"</formula>
    </cfRule>
    <cfRule type="cellIs" dxfId="747" priority="752" operator="equal">
      <formula>"Catastrófico"</formula>
    </cfRule>
  </conditionalFormatting>
  <conditionalFormatting sqref="AV359:AV364">
    <cfRule type="cellIs" dxfId="746" priority="744" operator="equal">
      <formula>"Bajo"</formula>
    </cfRule>
    <cfRule type="cellIs" dxfId="745" priority="745" operator="equal">
      <formula>"Moderado"</formula>
    </cfRule>
    <cfRule type="cellIs" dxfId="744" priority="746" operator="equal">
      <formula>"Alto"</formula>
    </cfRule>
    <cfRule type="cellIs" dxfId="743" priority="747" operator="equal">
      <formula>"Extremo"</formula>
    </cfRule>
  </conditionalFormatting>
  <conditionalFormatting sqref="AU281:AU364">
    <cfRule type="cellIs" dxfId="742" priority="741" operator="equal">
      <formula>"Alto"</formula>
    </cfRule>
    <cfRule type="cellIs" dxfId="741" priority="742" operator="equal">
      <formula>"Moderado"</formula>
    </cfRule>
    <cfRule type="cellIs" dxfId="740" priority="743" operator="equal">
      <formula>"Bajo"</formula>
    </cfRule>
  </conditionalFormatting>
  <conditionalFormatting sqref="AU281:AU364">
    <cfRule type="cellIs" dxfId="739" priority="740" operator="equal">
      <formula>"Extremo"</formula>
    </cfRule>
  </conditionalFormatting>
  <conditionalFormatting sqref="AQ365:AQ370">
    <cfRule type="cellIs" dxfId="738" priority="735" operator="equal">
      <formula>"Muy Baja"</formula>
    </cfRule>
    <cfRule type="cellIs" dxfId="737" priority="736" operator="equal">
      <formula>"Baja"</formula>
    </cfRule>
    <cfRule type="cellIs" dxfId="736" priority="737" operator="equal">
      <formula>"Media"</formula>
    </cfRule>
    <cfRule type="cellIs" dxfId="735" priority="738" operator="equal">
      <formula>"Alta"</formula>
    </cfRule>
    <cfRule type="cellIs" dxfId="734" priority="739" operator="equal">
      <formula>"Muy Alta"</formula>
    </cfRule>
  </conditionalFormatting>
  <conditionalFormatting sqref="AT365:AT370">
    <cfRule type="cellIs" dxfId="733" priority="730" operator="equal">
      <formula>"Leve"</formula>
    </cfRule>
    <cfRule type="cellIs" dxfId="732" priority="731" operator="equal">
      <formula>"Menor"</formula>
    </cfRule>
    <cfRule type="cellIs" dxfId="731" priority="732" operator="equal">
      <formula>"Moderado"</formula>
    </cfRule>
    <cfRule type="cellIs" dxfId="730" priority="733" operator="equal">
      <formula>"Mayor"</formula>
    </cfRule>
    <cfRule type="cellIs" dxfId="729" priority="734" operator="equal">
      <formula>"Catastrófico"</formula>
    </cfRule>
  </conditionalFormatting>
  <conditionalFormatting sqref="AV365:AV370">
    <cfRule type="cellIs" dxfId="728" priority="726" operator="equal">
      <formula>"Bajo"</formula>
    </cfRule>
    <cfRule type="cellIs" dxfId="727" priority="727" operator="equal">
      <formula>"Moderado"</formula>
    </cfRule>
    <cfRule type="cellIs" dxfId="726" priority="728" operator="equal">
      <formula>"Alto"</formula>
    </cfRule>
    <cfRule type="cellIs" dxfId="725" priority="729" operator="equal">
      <formula>"Extremo"</formula>
    </cfRule>
  </conditionalFormatting>
  <conditionalFormatting sqref="AU365:AU370">
    <cfRule type="cellIs" dxfId="724" priority="723" operator="equal">
      <formula>"Alto"</formula>
    </cfRule>
    <cfRule type="cellIs" dxfId="723" priority="724" operator="equal">
      <formula>"Moderado"</formula>
    </cfRule>
    <cfRule type="cellIs" dxfId="722" priority="725" operator="equal">
      <formula>"Bajo"</formula>
    </cfRule>
  </conditionalFormatting>
  <conditionalFormatting sqref="AU365:AU370">
    <cfRule type="cellIs" dxfId="721" priority="722" operator="equal">
      <formula>"Extremo"</formula>
    </cfRule>
  </conditionalFormatting>
  <conditionalFormatting sqref="AQ371:AQ376">
    <cfRule type="cellIs" dxfId="720" priority="717" operator="equal">
      <formula>"Muy Baja"</formula>
    </cfRule>
    <cfRule type="cellIs" dxfId="719" priority="718" operator="equal">
      <formula>"Baja"</formula>
    </cfRule>
    <cfRule type="cellIs" dxfId="718" priority="719" operator="equal">
      <formula>"Media"</formula>
    </cfRule>
    <cfRule type="cellIs" dxfId="717" priority="720" operator="equal">
      <formula>"Alta"</formula>
    </cfRule>
    <cfRule type="cellIs" dxfId="716" priority="721" operator="equal">
      <formula>"Muy Alta"</formula>
    </cfRule>
  </conditionalFormatting>
  <conditionalFormatting sqref="AT371:AT376">
    <cfRule type="cellIs" dxfId="715" priority="712" operator="equal">
      <formula>"Leve"</formula>
    </cfRule>
    <cfRule type="cellIs" dxfId="714" priority="713" operator="equal">
      <formula>"Menor"</formula>
    </cfRule>
    <cfRule type="cellIs" dxfId="713" priority="714" operator="equal">
      <formula>"Moderado"</formula>
    </cfRule>
    <cfRule type="cellIs" dxfId="712" priority="715" operator="equal">
      <formula>"Mayor"</formula>
    </cfRule>
    <cfRule type="cellIs" dxfId="711" priority="716" operator="equal">
      <formula>"Catastrófico"</formula>
    </cfRule>
  </conditionalFormatting>
  <conditionalFormatting sqref="AV371:AV376">
    <cfRule type="cellIs" dxfId="710" priority="708" operator="equal">
      <formula>"Bajo"</formula>
    </cfRule>
    <cfRule type="cellIs" dxfId="709" priority="709" operator="equal">
      <formula>"Moderado"</formula>
    </cfRule>
    <cfRule type="cellIs" dxfId="708" priority="710" operator="equal">
      <formula>"Alto"</formula>
    </cfRule>
    <cfRule type="cellIs" dxfId="707" priority="711" operator="equal">
      <formula>"Extremo"</formula>
    </cfRule>
  </conditionalFormatting>
  <conditionalFormatting sqref="AU371:AU376">
    <cfRule type="cellIs" dxfId="706" priority="705" operator="equal">
      <formula>"Alto"</formula>
    </cfRule>
    <cfRule type="cellIs" dxfId="705" priority="706" operator="equal">
      <formula>"Moderado"</formula>
    </cfRule>
    <cfRule type="cellIs" dxfId="704" priority="707" operator="equal">
      <formula>"Bajo"</formula>
    </cfRule>
  </conditionalFormatting>
  <conditionalFormatting sqref="AU371:AU376">
    <cfRule type="cellIs" dxfId="703" priority="704" operator="equal">
      <formula>"Extremo"</formula>
    </cfRule>
  </conditionalFormatting>
  <conditionalFormatting sqref="AQ377:AQ382">
    <cfRule type="cellIs" dxfId="702" priority="699" operator="equal">
      <formula>"Muy Baja"</formula>
    </cfRule>
    <cfRule type="cellIs" dxfId="701" priority="700" operator="equal">
      <formula>"Baja"</formula>
    </cfRule>
    <cfRule type="cellIs" dxfId="700" priority="701" operator="equal">
      <formula>"Media"</formula>
    </cfRule>
    <cfRule type="cellIs" dxfId="699" priority="702" operator="equal">
      <formula>"Alta"</formula>
    </cfRule>
    <cfRule type="cellIs" dxfId="698" priority="703" operator="equal">
      <formula>"Muy Alta"</formula>
    </cfRule>
  </conditionalFormatting>
  <conditionalFormatting sqref="AT377:AT382">
    <cfRule type="cellIs" dxfId="697" priority="694" operator="equal">
      <formula>"Leve"</formula>
    </cfRule>
    <cfRule type="cellIs" dxfId="696" priority="695" operator="equal">
      <formula>"Menor"</formula>
    </cfRule>
    <cfRule type="cellIs" dxfId="695" priority="696" operator="equal">
      <formula>"Moderado"</formula>
    </cfRule>
    <cfRule type="cellIs" dxfId="694" priority="697" operator="equal">
      <formula>"Mayor"</formula>
    </cfRule>
    <cfRule type="cellIs" dxfId="693" priority="698" operator="equal">
      <formula>"Catastrófico"</formula>
    </cfRule>
  </conditionalFormatting>
  <conditionalFormatting sqref="AV377:AV382">
    <cfRule type="cellIs" dxfId="692" priority="690" operator="equal">
      <formula>"Bajo"</formula>
    </cfRule>
    <cfRule type="cellIs" dxfId="691" priority="691" operator="equal">
      <formula>"Moderado"</formula>
    </cfRule>
    <cfRule type="cellIs" dxfId="690" priority="692" operator="equal">
      <formula>"Alto"</formula>
    </cfRule>
    <cfRule type="cellIs" dxfId="689" priority="693" operator="equal">
      <formula>"Extremo"</formula>
    </cfRule>
  </conditionalFormatting>
  <conditionalFormatting sqref="AU377:AU382">
    <cfRule type="cellIs" dxfId="688" priority="687" operator="equal">
      <formula>"Alto"</formula>
    </cfRule>
    <cfRule type="cellIs" dxfId="687" priority="688" operator="equal">
      <formula>"Moderado"</formula>
    </cfRule>
    <cfRule type="cellIs" dxfId="686" priority="689" operator="equal">
      <formula>"Bajo"</formula>
    </cfRule>
  </conditionalFormatting>
  <conditionalFormatting sqref="AU377:AU382">
    <cfRule type="cellIs" dxfId="685" priority="686" operator="equal">
      <formula>"Extremo"</formula>
    </cfRule>
  </conditionalFormatting>
  <conditionalFormatting sqref="AQ383:AQ388">
    <cfRule type="cellIs" dxfId="684" priority="681" operator="equal">
      <formula>"Muy Baja"</formula>
    </cfRule>
    <cfRule type="cellIs" dxfId="683" priority="682" operator="equal">
      <formula>"Baja"</formula>
    </cfRule>
    <cfRule type="cellIs" dxfId="682" priority="683" operator="equal">
      <formula>"Media"</formula>
    </cfRule>
    <cfRule type="cellIs" dxfId="681" priority="684" operator="equal">
      <formula>"Alta"</formula>
    </cfRule>
    <cfRule type="cellIs" dxfId="680" priority="685" operator="equal">
      <formula>"Muy Alta"</formula>
    </cfRule>
  </conditionalFormatting>
  <conditionalFormatting sqref="AT383:AT388">
    <cfRule type="cellIs" dxfId="679" priority="676" operator="equal">
      <formula>"Leve"</formula>
    </cfRule>
    <cfRule type="cellIs" dxfId="678" priority="677" operator="equal">
      <formula>"Menor"</formula>
    </cfRule>
    <cfRule type="cellIs" dxfId="677" priority="678" operator="equal">
      <formula>"Moderado"</formula>
    </cfRule>
    <cfRule type="cellIs" dxfId="676" priority="679" operator="equal">
      <formula>"Mayor"</formula>
    </cfRule>
    <cfRule type="cellIs" dxfId="675" priority="680" operator="equal">
      <formula>"Catastrófico"</formula>
    </cfRule>
  </conditionalFormatting>
  <conditionalFormatting sqref="AV383:AV388">
    <cfRule type="cellIs" dxfId="674" priority="672" operator="equal">
      <formula>"Bajo"</formula>
    </cfRule>
    <cfRule type="cellIs" dxfId="673" priority="673" operator="equal">
      <formula>"Moderado"</formula>
    </cfRule>
    <cfRule type="cellIs" dxfId="672" priority="674" operator="equal">
      <formula>"Alto"</formula>
    </cfRule>
    <cfRule type="cellIs" dxfId="671" priority="675" operator="equal">
      <formula>"Extremo"</formula>
    </cfRule>
  </conditionalFormatting>
  <conditionalFormatting sqref="AU383:AU388">
    <cfRule type="cellIs" dxfId="670" priority="669" operator="equal">
      <formula>"Alto"</formula>
    </cfRule>
    <cfRule type="cellIs" dxfId="669" priority="670" operator="equal">
      <formula>"Moderado"</formula>
    </cfRule>
    <cfRule type="cellIs" dxfId="668" priority="671" operator="equal">
      <formula>"Bajo"</formula>
    </cfRule>
  </conditionalFormatting>
  <conditionalFormatting sqref="AU383:AU388">
    <cfRule type="cellIs" dxfId="667" priority="668" operator="equal">
      <formula>"Extremo"</formula>
    </cfRule>
  </conditionalFormatting>
  <conditionalFormatting sqref="AQ389:AQ442">
    <cfRule type="cellIs" dxfId="666" priority="663" operator="equal">
      <formula>"Muy Baja"</formula>
    </cfRule>
    <cfRule type="cellIs" dxfId="665" priority="664" operator="equal">
      <formula>"Baja"</formula>
    </cfRule>
    <cfRule type="cellIs" dxfId="664" priority="665" operator="equal">
      <formula>"Media"</formula>
    </cfRule>
    <cfRule type="cellIs" dxfId="663" priority="666" operator="equal">
      <formula>"Alta"</formula>
    </cfRule>
    <cfRule type="cellIs" dxfId="662" priority="667" operator="equal">
      <formula>"Muy Alta"</formula>
    </cfRule>
  </conditionalFormatting>
  <conditionalFormatting sqref="AT389:AT442">
    <cfRule type="cellIs" dxfId="661" priority="658" operator="equal">
      <formula>"Leve"</formula>
    </cfRule>
    <cfRule type="cellIs" dxfId="660" priority="659" operator="equal">
      <formula>"Menor"</formula>
    </cfRule>
    <cfRule type="cellIs" dxfId="659" priority="660" operator="equal">
      <formula>"Moderado"</formula>
    </cfRule>
    <cfRule type="cellIs" dxfId="658" priority="661" operator="equal">
      <formula>"Mayor"</formula>
    </cfRule>
    <cfRule type="cellIs" dxfId="657" priority="662" operator="equal">
      <formula>"Catastrófico"</formula>
    </cfRule>
  </conditionalFormatting>
  <conditionalFormatting sqref="AV389:AV442">
    <cfRule type="cellIs" dxfId="656" priority="654" operator="equal">
      <formula>"Bajo"</formula>
    </cfRule>
    <cfRule type="cellIs" dxfId="655" priority="655" operator="equal">
      <formula>"Moderado"</formula>
    </cfRule>
    <cfRule type="cellIs" dxfId="654" priority="656" operator="equal">
      <formula>"Alto"</formula>
    </cfRule>
    <cfRule type="cellIs" dxfId="653" priority="657" operator="equal">
      <formula>"Extremo"</formula>
    </cfRule>
  </conditionalFormatting>
  <conditionalFormatting sqref="AU389:AU442">
    <cfRule type="cellIs" dxfId="652" priority="651" operator="equal">
      <formula>"Alto"</formula>
    </cfRule>
    <cfRule type="cellIs" dxfId="651" priority="652" operator="equal">
      <formula>"Moderado"</formula>
    </cfRule>
    <cfRule type="cellIs" dxfId="650" priority="653" operator="equal">
      <formula>"Bajo"</formula>
    </cfRule>
  </conditionalFormatting>
  <conditionalFormatting sqref="AU389:AU442">
    <cfRule type="cellIs" dxfId="649" priority="650" operator="equal">
      <formula>"Extremo"</formula>
    </cfRule>
  </conditionalFormatting>
  <conditionalFormatting sqref="AQ443:AQ502">
    <cfRule type="cellIs" dxfId="648" priority="645" operator="equal">
      <formula>"Muy Baja"</formula>
    </cfRule>
    <cfRule type="cellIs" dxfId="647" priority="646" operator="equal">
      <formula>"Baja"</formula>
    </cfRule>
    <cfRule type="cellIs" dxfId="646" priority="647" operator="equal">
      <formula>"Media"</formula>
    </cfRule>
    <cfRule type="cellIs" dxfId="645" priority="648" operator="equal">
      <formula>"Alta"</formula>
    </cfRule>
    <cfRule type="cellIs" dxfId="644" priority="649" operator="equal">
      <formula>"Muy Alta"</formula>
    </cfRule>
  </conditionalFormatting>
  <conditionalFormatting sqref="AT443:AT502">
    <cfRule type="cellIs" dxfId="643" priority="640" operator="equal">
      <formula>"Leve"</formula>
    </cfRule>
    <cfRule type="cellIs" dxfId="642" priority="641" operator="equal">
      <formula>"Menor"</formula>
    </cfRule>
    <cfRule type="cellIs" dxfId="641" priority="642" operator="equal">
      <formula>"Moderado"</formula>
    </cfRule>
    <cfRule type="cellIs" dxfId="640" priority="643" operator="equal">
      <formula>"Mayor"</formula>
    </cfRule>
    <cfRule type="cellIs" dxfId="639" priority="644" operator="equal">
      <formula>"Catastrófico"</formula>
    </cfRule>
  </conditionalFormatting>
  <conditionalFormatting sqref="AV443:AV502">
    <cfRule type="cellIs" dxfId="638" priority="636" operator="equal">
      <formula>"Bajo"</formula>
    </cfRule>
    <cfRule type="cellIs" dxfId="637" priority="637" operator="equal">
      <formula>"Moderado"</formula>
    </cfRule>
    <cfRule type="cellIs" dxfId="636" priority="638" operator="equal">
      <formula>"Alto"</formula>
    </cfRule>
    <cfRule type="cellIs" dxfId="635" priority="639" operator="equal">
      <formula>"Extremo"</formula>
    </cfRule>
  </conditionalFormatting>
  <conditionalFormatting sqref="P443:P514">
    <cfRule type="cellIs" dxfId="634" priority="635" operator="equal">
      <formula>"Muy Baja"</formula>
    </cfRule>
  </conditionalFormatting>
  <conditionalFormatting sqref="P455:P514">
    <cfRule type="cellIs" dxfId="633" priority="623" operator="equal">
      <formula>"Muy Alta"</formula>
    </cfRule>
    <cfRule type="cellIs" dxfId="632" priority="624" operator="equal">
      <formula>"Alta"</formula>
    </cfRule>
    <cfRule type="cellIs" dxfId="631" priority="625" operator="equal">
      <formula>"Media"</formula>
    </cfRule>
    <cfRule type="cellIs" dxfId="630" priority="626" operator="equal">
      <formula>"Baja"</formula>
    </cfRule>
  </conditionalFormatting>
  <conditionalFormatting sqref="R443:R514">
    <cfRule type="cellIs" dxfId="629" priority="618" operator="equal">
      <formula>"Catastrófico"</formula>
    </cfRule>
    <cfRule type="cellIs" dxfId="628" priority="619" operator="equal">
      <formula>"Mayor"</formula>
    </cfRule>
    <cfRule type="cellIs" dxfId="627" priority="620" operator="equal">
      <formula>"Moderado"</formula>
    </cfRule>
    <cfRule type="cellIs" dxfId="626" priority="621" operator="equal">
      <formula>"Menor"</formula>
    </cfRule>
    <cfRule type="cellIs" dxfId="625" priority="622" operator="equal">
      <formula>"Leve"</formula>
    </cfRule>
  </conditionalFormatting>
  <conditionalFormatting sqref="T443:T514">
    <cfRule type="cellIs" dxfId="624" priority="613" operator="equal">
      <formula>"Catastrófico"</formula>
    </cfRule>
    <cfRule type="cellIs" dxfId="623" priority="614" operator="equal">
      <formula>"Mayor"</formula>
    </cfRule>
    <cfRule type="cellIs" dxfId="622" priority="615" operator="equal">
      <formula>"Moderado"</formula>
    </cfRule>
    <cfRule type="cellIs" dxfId="621" priority="616" operator="equal">
      <formula>"Menor"</formula>
    </cfRule>
    <cfRule type="cellIs" dxfId="620" priority="617" operator="equal">
      <formula>"Leve"</formula>
    </cfRule>
  </conditionalFormatting>
  <conditionalFormatting sqref="V443:V514">
    <cfRule type="cellIs" dxfId="619" priority="607" operator="equal">
      <formula>"Catastrófico"</formula>
    </cfRule>
    <cfRule type="cellIs" dxfId="618" priority="609" operator="equal">
      <formula>"Mayor"</formula>
    </cfRule>
    <cfRule type="cellIs" dxfId="617" priority="610" operator="equal">
      <formula>"Moderado"</formula>
    </cfRule>
    <cfRule type="cellIs" dxfId="616" priority="611" operator="equal">
      <formula>"Menor"</formula>
    </cfRule>
    <cfRule type="cellIs" dxfId="615" priority="612" operator="equal">
      <formula>"Leve"</formula>
    </cfRule>
  </conditionalFormatting>
  <conditionalFormatting sqref="V443:V448">
    <cfRule type="cellIs" dxfId="614" priority="608" operator="equal">
      <formula>"Catastrófico"</formula>
    </cfRule>
  </conditionalFormatting>
  <conditionalFormatting sqref="Y443:Y514">
    <cfRule type="cellIs" dxfId="613" priority="603" operator="equal">
      <formula>"Extremo"</formula>
    </cfRule>
    <cfRule type="cellIs" dxfId="612" priority="604" operator="equal">
      <formula>"Alto"</formula>
    </cfRule>
    <cfRule type="cellIs" dxfId="611" priority="605" operator="equal">
      <formula>"Moderado"</formula>
    </cfRule>
    <cfRule type="cellIs" dxfId="610" priority="606" operator="equal">
      <formula>"Bajo"</formula>
    </cfRule>
  </conditionalFormatting>
  <conditionalFormatting sqref="AU443:AU448">
    <cfRule type="cellIs" dxfId="609" priority="600" operator="equal">
      <formula>"Alto"</formula>
    </cfRule>
    <cfRule type="cellIs" dxfId="608" priority="601" operator="equal">
      <formula>"Moderado"</formula>
    </cfRule>
    <cfRule type="cellIs" dxfId="607" priority="602" operator="equal">
      <formula>"Bajo"</formula>
    </cfRule>
  </conditionalFormatting>
  <conditionalFormatting sqref="AU443:AU448">
    <cfRule type="cellIs" dxfId="606" priority="599" operator="equal">
      <formula>"Extremo"</formula>
    </cfRule>
  </conditionalFormatting>
  <conditionalFormatting sqref="AQ503:AQ508">
    <cfRule type="cellIs" dxfId="605" priority="594" operator="equal">
      <formula>"Muy Baja"</formula>
    </cfRule>
    <cfRule type="cellIs" dxfId="604" priority="595" operator="equal">
      <formula>"Baja"</formula>
    </cfRule>
    <cfRule type="cellIs" dxfId="603" priority="596" operator="equal">
      <formula>"Media"</formula>
    </cfRule>
    <cfRule type="cellIs" dxfId="602" priority="597" operator="equal">
      <formula>"Alta"</formula>
    </cfRule>
    <cfRule type="cellIs" dxfId="601" priority="598" operator="equal">
      <formula>"Muy Alta"</formula>
    </cfRule>
  </conditionalFormatting>
  <conditionalFormatting sqref="AT503:AT508">
    <cfRule type="cellIs" dxfId="600" priority="589" operator="equal">
      <formula>"Leve"</formula>
    </cfRule>
    <cfRule type="cellIs" dxfId="599" priority="590" operator="equal">
      <formula>"Menor"</formula>
    </cfRule>
    <cfRule type="cellIs" dxfId="598" priority="591" operator="equal">
      <formula>"Moderado"</formula>
    </cfRule>
    <cfRule type="cellIs" dxfId="597" priority="592" operator="equal">
      <formula>"Mayor"</formula>
    </cfRule>
    <cfRule type="cellIs" dxfId="596" priority="593" operator="equal">
      <formula>"Catastrófico"</formula>
    </cfRule>
  </conditionalFormatting>
  <conditionalFormatting sqref="AV503:AV508">
    <cfRule type="cellIs" dxfId="595" priority="585" operator="equal">
      <formula>"Bajo"</formula>
    </cfRule>
    <cfRule type="cellIs" dxfId="594" priority="586" operator="equal">
      <formula>"Moderado"</formula>
    </cfRule>
    <cfRule type="cellIs" dxfId="593" priority="587" operator="equal">
      <formula>"Alto"</formula>
    </cfRule>
    <cfRule type="cellIs" dxfId="592" priority="588" operator="equal">
      <formula>"Extremo"</formula>
    </cfRule>
  </conditionalFormatting>
  <conditionalFormatting sqref="AQ509:AQ514">
    <cfRule type="cellIs" dxfId="591" priority="580" operator="equal">
      <formula>"Muy Baja"</formula>
    </cfRule>
    <cfRule type="cellIs" dxfId="590" priority="581" operator="equal">
      <formula>"Baja"</formula>
    </cfRule>
    <cfRule type="cellIs" dxfId="589" priority="582" operator="equal">
      <formula>"Media"</formula>
    </cfRule>
    <cfRule type="cellIs" dxfId="588" priority="583" operator="equal">
      <formula>"Alta"</formula>
    </cfRule>
    <cfRule type="cellIs" dxfId="587" priority="584" operator="equal">
      <formula>"Muy Alta"</formula>
    </cfRule>
  </conditionalFormatting>
  <conditionalFormatting sqref="AT509:AT514">
    <cfRule type="cellIs" dxfId="586" priority="575" operator="equal">
      <formula>"Leve"</formula>
    </cfRule>
    <cfRule type="cellIs" dxfId="585" priority="576" operator="equal">
      <formula>"Menor"</formula>
    </cfRule>
    <cfRule type="cellIs" dxfId="584" priority="577" operator="equal">
      <formula>"Moderado"</formula>
    </cfRule>
    <cfRule type="cellIs" dxfId="583" priority="578" operator="equal">
      <formula>"Mayor"</formula>
    </cfRule>
    <cfRule type="cellIs" dxfId="582" priority="579" operator="equal">
      <formula>"Catastrófico"</formula>
    </cfRule>
  </conditionalFormatting>
  <conditionalFormatting sqref="AV509:AV514">
    <cfRule type="cellIs" dxfId="581" priority="571" operator="equal">
      <formula>"Bajo"</formula>
    </cfRule>
    <cfRule type="cellIs" dxfId="580" priority="572" operator="equal">
      <formula>"Moderado"</formula>
    </cfRule>
    <cfRule type="cellIs" dxfId="579" priority="573" operator="equal">
      <formula>"Alto"</formula>
    </cfRule>
    <cfRule type="cellIs" dxfId="578" priority="574" operator="equal">
      <formula>"Extremo"</formula>
    </cfRule>
  </conditionalFormatting>
  <conditionalFormatting sqref="AU449:AU514">
    <cfRule type="cellIs" dxfId="577" priority="568" operator="equal">
      <formula>"Alto"</formula>
    </cfRule>
    <cfRule type="cellIs" dxfId="576" priority="569" operator="equal">
      <formula>"Moderado"</formula>
    </cfRule>
    <cfRule type="cellIs" dxfId="575" priority="570" operator="equal">
      <formula>"Bajo"</formula>
    </cfRule>
  </conditionalFormatting>
  <conditionalFormatting sqref="AU449:AU514">
    <cfRule type="cellIs" dxfId="574" priority="567" operator="equal">
      <formula>"Extremo"</formula>
    </cfRule>
  </conditionalFormatting>
  <conditionalFormatting sqref="AQ515:AQ550">
    <cfRule type="cellIs" dxfId="573" priority="562" operator="equal">
      <formula>"Muy Baja"</formula>
    </cfRule>
    <cfRule type="cellIs" dxfId="572" priority="563" operator="equal">
      <formula>"Baja"</formula>
    </cfRule>
    <cfRule type="cellIs" dxfId="571" priority="564" operator="equal">
      <formula>"Media"</formula>
    </cfRule>
    <cfRule type="cellIs" dxfId="570" priority="565" operator="equal">
      <formula>"Alta"</formula>
    </cfRule>
    <cfRule type="cellIs" dxfId="569" priority="566" operator="equal">
      <formula>"Muy Alta"</formula>
    </cfRule>
  </conditionalFormatting>
  <conditionalFormatting sqref="AT515:AT550">
    <cfRule type="cellIs" dxfId="568" priority="557" operator="equal">
      <formula>"Leve"</formula>
    </cfRule>
    <cfRule type="cellIs" dxfId="567" priority="558" operator="equal">
      <formula>"Menor"</formula>
    </cfRule>
    <cfRule type="cellIs" dxfId="566" priority="559" operator="equal">
      <formula>"Moderado"</formula>
    </cfRule>
    <cfRule type="cellIs" dxfId="565" priority="560" operator="equal">
      <formula>"Mayor"</formula>
    </cfRule>
    <cfRule type="cellIs" dxfId="564" priority="561" operator="equal">
      <formula>"Catastrófico"</formula>
    </cfRule>
  </conditionalFormatting>
  <conditionalFormatting sqref="AV515:AV550">
    <cfRule type="cellIs" dxfId="563" priority="553" operator="equal">
      <formula>"Bajo"</formula>
    </cfRule>
    <cfRule type="cellIs" dxfId="562" priority="554" operator="equal">
      <formula>"Moderado"</formula>
    </cfRule>
    <cfRule type="cellIs" dxfId="561" priority="555" operator="equal">
      <formula>"Alto"</formula>
    </cfRule>
    <cfRule type="cellIs" dxfId="560" priority="556" operator="equal">
      <formula>"Extremo"</formula>
    </cfRule>
  </conditionalFormatting>
  <conditionalFormatting sqref="P515:P550">
    <cfRule type="cellIs" dxfId="559" priority="552" operator="equal">
      <formula>"Muy Baja"</formula>
    </cfRule>
  </conditionalFormatting>
  <conditionalFormatting sqref="P515:P520">
    <cfRule type="cellIs" dxfId="558" priority="548" operator="equal">
      <formula>"Muy Alta"</formula>
    </cfRule>
    <cfRule type="cellIs" dxfId="557" priority="549" operator="equal">
      <formula>"Alta"</formula>
    </cfRule>
    <cfRule type="cellIs" dxfId="556" priority="550" operator="equal">
      <formula>"Media"</formula>
    </cfRule>
    <cfRule type="cellIs" dxfId="555" priority="551" operator="equal">
      <formula>"Baja"</formula>
    </cfRule>
  </conditionalFormatting>
  <conditionalFormatting sqref="P521:P526">
    <cfRule type="cellIs" dxfId="554" priority="544" operator="equal">
      <formula>"Muy Alta"</formula>
    </cfRule>
    <cfRule type="cellIs" dxfId="553" priority="545" operator="equal">
      <formula>"Alta"</formula>
    </cfRule>
    <cfRule type="cellIs" dxfId="552" priority="546" operator="equal">
      <formula>"Media"</formula>
    </cfRule>
    <cfRule type="cellIs" dxfId="551" priority="547" operator="equal">
      <formula>"Baja"</formula>
    </cfRule>
  </conditionalFormatting>
  <conditionalFormatting sqref="P527:P550">
    <cfRule type="cellIs" dxfId="550" priority="540" operator="equal">
      <formula>"Muy Alta"</formula>
    </cfRule>
    <cfRule type="cellIs" dxfId="549" priority="541" operator="equal">
      <formula>"Alta"</formula>
    </cfRule>
    <cfRule type="cellIs" dxfId="548" priority="542" operator="equal">
      <formula>"Media"</formula>
    </cfRule>
    <cfRule type="cellIs" dxfId="547" priority="543" operator="equal">
      <formula>"Baja"</formula>
    </cfRule>
  </conditionalFormatting>
  <conditionalFormatting sqref="R515:R550">
    <cfRule type="cellIs" dxfId="546" priority="535" operator="equal">
      <formula>"Catastrófico"</formula>
    </cfRule>
    <cfRule type="cellIs" dxfId="545" priority="536" operator="equal">
      <formula>"Mayor"</formula>
    </cfRule>
    <cfRule type="cellIs" dxfId="544" priority="537" operator="equal">
      <formula>"Moderado"</formula>
    </cfRule>
    <cfRule type="cellIs" dxfId="543" priority="538" operator="equal">
      <formula>"Menor"</formula>
    </cfRule>
    <cfRule type="cellIs" dxfId="542" priority="539" operator="equal">
      <formula>"Leve"</formula>
    </cfRule>
  </conditionalFormatting>
  <conditionalFormatting sqref="T515:T550">
    <cfRule type="cellIs" dxfId="541" priority="530" operator="equal">
      <formula>"Catastrófico"</formula>
    </cfRule>
    <cfRule type="cellIs" dxfId="540" priority="531" operator="equal">
      <formula>"Mayor"</formula>
    </cfRule>
    <cfRule type="cellIs" dxfId="539" priority="532" operator="equal">
      <formula>"Moderado"</formula>
    </cfRule>
    <cfRule type="cellIs" dxfId="538" priority="533" operator="equal">
      <formula>"Menor"</formula>
    </cfRule>
    <cfRule type="cellIs" dxfId="537" priority="534" operator="equal">
      <formula>"Leve"</formula>
    </cfRule>
  </conditionalFormatting>
  <conditionalFormatting sqref="V515:V550">
    <cfRule type="cellIs" dxfId="536" priority="524" operator="equal">
      <formula>"Catastrófico"</formula>
    </cfRule>
    <cfRule type="cellIs" dxfId="535" priority="526" operator="equal">
      <formula>"Mayor"</formula>
    </cfRule>
    <cfRule type="cellIs" dxfId="534" priority="527" operator="equal">
      <formula>"Moderado"</formula>
    </cfRule>
    <cfRule type="cellIs" dxfId="533" priority="528" operator="equal">
      <formula>"Menor"</formula>
    </cfRule>
    <cfRule type="cellIs" dxfId="532" priority="529" operator="equal">
      <formula>"Leve"</formula>
    </cfRule>
  </conditionalFormatting>
  <conditionalFormatting sqref="V515:V520">
    <cfRule type="cellIs" dxfId="531" priority="525" operator="equal">
      <formula>"Catastrófico"</formula>
    </cfRule>
  </conditionalFormatting>
  <conditionalFormatting sqref="Y515:Y550">
    <cfRule type="cellIs" dxfId="530" priority="520" operator="equal">
      <formula>"Extremo"</formula>
    </cfRule>
    <cfRule type="cellIs" dxfId="529" priority="521" operator="equal">
      <formula>"Alto"</formula>
    </cfRule>
    <cfRule type="cellIs" dxfId="528" priority="522" operator="equal">
      <formula>"Moderado"</formula>
    </cfRule>
    <cfRule type="cellIs" dxfId="527" priority="523" operator="equal">
      <formula>"Bajo"</formula>
    </cfRule>
  </conditionalFormatting>
  <conditionalFormatting sqref="AU515:AU520">
    <cfRule type="cellIs" dxfId="526" priority="517" operator="equal">
      <formula>"Alto"</formula>
    </cfRule>
    <cfRule type="cellIs" dxfId="525" priority="518" operator="equal">
      <formula>"Moderado"</formula>
    </cfRule>
    <cfRule type="cellIs" dxfId="524" priority="519" operator="equal">
      <formula>"Bajo"</formula>
    </cfRule>
  </conditionalFormatting>
  <conditionalFormatting sqref="AU515:AU520">
    <cfRule type="cellIs" dxfId="523" priority="516" operator="equal">
      <formula>"Extremo"</formula>
    </cfRule>
  </conditionalFormatting>
  <conditionalFormatting sqref="AU521:AU550">
    <cfRule type="cellIs" dxfId="522" priority="513" operator="equal">
      <formula>"Alto"</formula>
    </cfRule>
    <cfRule type="cellIs" dxfId="521" priority="514" operator="equal">
      <formula>"Moderado"</formula>
    </cfRule>
    <cfRule type="cellIs" dxfId="520" priority="515" operator="equal">
      <formula>"Bajo"</formula>
    </cfRule>
  </conditionalFormatting>
  <conditionalFormatting sqref="AU521:AU550">
    <cfRule type="cellIs" dxfId="519" priority="512" operator="equal">
      <formula>"Extremo"</formula>
    </cfRule>
  </conditionalFormatting>
  <conditionalFormatting sqref="AQ551:AQ610">
    <cfRule type="cellIs" dxfId="518" priority="507" operator="equal">
      <formula>"Muy Baja"</formula>
    </cfRule>
    <cfRule type="cellIs" dxfId="517" priority="508" operator="equal">
      <formula>"Baja"</formula>
    </cfRule>
    <cfRule type="cellIs" dxfId="516" priority="509" operator="equal">
      <formula>"Media"</formula>
    </cfRule>
    <cfRule type="cellIs" dxfId="515" priority="510" operator="equal">
      <formula>"Alta"</formula>
    </cfRule>
    <cfRule type="cellIs" dxfId="514" priority="511" operator="equal">
      <formula>"Muy Alta"</formula>
    </cfRule>
  </conditionalFormatting>
  <conditionalFormatting sqref="AT551:AT610">
    <cfRule type="cellIs" dxfId="513" priority="502" operator="equal">
      <formula>"Leve"</formula>
    </cfRule>
    <cfRule type="cellIs" dxfId="512" priority="503" operator="equal">
      <formula>"Menor"</formula>
    </cfRule>
    <cfRule type="cellIs" dxfId="511" priority="504" operator="equal">
      <formula>"Moderado"</formula>
    </cfRule>
    <cfRule type="cellIs" dxfId="510" priority="505" operator="equal">
      <formula>"Mayor"</formula>
    </cfRule>
    <cfRule type="cellIs" dxfId="509" priority="506" operator="equal">
      <formula>"Catastrófico"</formula>
    </cfRule>
  </conditionalFormatting>
  <conditionalFormatting sqref="AV551:AV610">
    <cfRule type="cellIs" dxfId="508" priority="498" operator="equal">
      <formula>"Bajo"</formula>
    </cfRule>
    <cfRule type="cellIs" dxfId="507" priority="499" operator="equal">
      <formula>"Moderado"</formula>
    </cfRule>
    <cfRule type="cellIs" dxfId="506" priority="500" operator="equal">
      <formula>"Alto"</formula>
    </cfRule>
    <cfRule type="cellIs" dxfId="505" priority="501" operator="equal">
      <formula>"Extremo"</formula>
    </cfRule>
  </conditionalFormatting>
  <conditionalFormatting sqref="P551:P634">
    <cfRule type="cellIs" dxfId="504" priority="497" operator="equal">
      <formula>"Muy Baja"</formula>
    </cfRule>
  </conditionalFormatting>
  <conditionalFormatting sqref="P551:P556">
    <cfRule type="cellIs" dxfId="503" priority="493" operator="equal">
      <formula>"Muy Alta"</formula>
    </cfRule>
    <cfRule type="cellIs" dxfId="502" priority="494" operator="equal">
      <formula>"Alta"</formula>
    </cfRule>
    <cfRule type="cellIs" dxfId="501" priority="495" operator="equal">
      <formula>"Media"</formula>
    </cfRule>
    <cfRule type="cellIs" dxfId="500" priority="496" operator="equal">
      <formula>"Baja"</formula>
    </cfRule>
  </conditionalFormatting>
  <conditionalFormatting sqref="P557:P562">
    <cfRule type="cellIs" dxfId="499" priority="489" operator="equal">
      <formula>"Muy Alta"</formula>
    </cfRule>
    <cfRule type="cellIs" dxfId="498" priority="490" operator="equal">
      <formula>"Alta"</formula>
    </cfRule>
    <cfRule type="cellIs" dxfId="497" priority="491" operator="equal">
      <formula>"Media"</formula>
    </cfRule>
    <cfRule type="cellIs" dxfId="496" priority="492" operator="equal">
      <formula>"Baja"</formula>
    </cfRule>
  </conditionalFormatting>
  <conditionalFormatting sqref="P563:P634">
    <cfRule type="cellIs" dxfId="495" priority="485" operator="equal">
      <formula>"Muy Alta"</formula>
    </cfRule>
    <cfRule type="cellIs" dxfId="494" priority="486" operator="equal">
      <formula>"Alta"</formula>
    </cfRule>
    <cfRule type="cellIs" dxfId="493" priority="487" operator="equal">
      <formula>"Media"</formula>
    </cfRule>
    <cfRule type="cellIs" dxfId="492" priority="488" operator="equal">
      <formula>"Baja"</formula>
    </cfRule>
  </conditionalFormatting>
  <conditionalFormatting sqref="R551:R634">
    <cfRule type="cellIs" dxfId="491" priority="480" operator="equal">
      <formula>"Catastrófico"</formula>
    </cfRule>
    <cfRule type="cellIs" dxfId="490" priority="481" operator="equal">
      <formula>"Mayor"</formula>
    </cfRule>
    <cfRule type="cellIs" dxfId="489" priority="482" operator="equal">
      <formula>"Moderado"</formula>
    </cfRule>
    <cfRule type="cellIs" dxfId="488" priority="483" operator="equal">
      <formula>"Menor"</formula>
    </cfRule>
    <cfRule type="cellIs" dxfId="487" priority="484" operator="equal">
      <formula>"Leve"</formula>
    </cfRule>
  </conditionalFormatting>
  <conditionalFormatting sqref="T551:T634">
    <cfRule type="cellIs" dxfId="486" priority="475" operator="equal">
      <formula>"Catastrófico"</formula>
    </cfRule>
    <cfRule type="cellIs" dxfId="485" priority="476" operator="equal">
      <formula>"Mayor"</formula>
    </cfRule>
    <cfRule type="cellIs" dxfId="484" priority="477" operator="equal">
      <formula>"Moderado"</formula>
    </cfRule>
    <cfRule type="cellIs" dxfId="483" priority="478" operator="equal">
      <formula>"Menor"</formula>
    </cfRule>
    <cfRule type="cellIs" dxfId="482" priority="479" operator="equal">
      <formula>"Leve"</formula>
    </cfRule>
  </conditionalFormatting>
  <conditionalFormatting sqref="V551:V634">
    <cfRule type="cellIs" dxfId="481" priority="469" operator="equal">
      <formula>"Catastrófico"</formula>
    </cfRule>
    <cfRule type="cellIs" dxfId="480" priority="471" operator="equal">
      <formula>"Mayor"</formula>
    </cfRule>
    <cfRule type="cellIs" dxfId="479" priority="472" operator="equal">
      <formula>"Moderado"</formula>
    </cfRule>
    <cfRule type="cellIs" dxfId="478" priority="473" operator="equal">
      <formula>"Menor"</formula>
    </cfRule>
    <cfRule type="cellIs" dxfId="477" priority="474" operator="equal">
      <formula>"Leve"</formula>
    </cfRule>
  </conditionalFormatting>
  <conditionalFormatting sqref="V551:V556">
    <cfRule type="cellIs" dxfId="476" priority="470" operator="equal">
      <formula>"Catastrófico"</formula>
    </cfRule>
  </conditionalFormatting>
  <conditionalFormatting sqref="Y551:Y634">
    <cfRule type="cellIs" dxfId="475" priority="465" operator="equal">
      <formula>"Extremo"</formula>
    </cfRule>
    <cfRule type="cellIs" dxfId="474" priority="466" operator="equal">
      <formula>"Alto"</formula>
    </cfRule>
    <cfRule type="cellIs" dxfId="473" priority="467" operator="equal">
      <formula>"Moderado"</formula>
    </cfRule>
    <cfRule type="cellIs" dxfId="472" priority="468" operator="equal">
      <formula>"Bajo"</formula>
    </cfRule>
  </conditionalFormatting>
  <conditionalFormatting sqref="AU551:AU556">
    <cfRule type="cellIs" dxfId="471" priority="462" operator="equal">
      <formula>"Alto"</formula>
    </cfRule>
    <cfRule type="cellIs" dxfId="470" priority="463" operator="equal">
      <formula>"Moderado"</formula>
    </cfRule>
    <cfRule type="cellIs" dxfId="469" priority="464" operator="equal">
      <formula>"Bajo"</formula>
    </cfRule>
  </conditionalFormatting>
  <conditionalFormatting sqref="AU551:AU556">
    <cfRule type="cellIs" dxfId="468" priority="461" operator="equal">
      <formula>"Extremo"</formula>
    </cfRule>
  </conditionalFormatting>
  <conditionalFormatting sqref="AQ611:AQ616">
    <cfRule type="cellIs" dxfId="467" priority="456" operator="equal">
      <formula>"Muy Baja"</formula>
    </cfRule>
    <cfRule type="cellIs" dxfId="466" priority="457" operator="equal">
      <formula>"Baja"</formula>
    </cfRule>
    <cfRule type="cellIs" dxfId="465" priority="458" operator="equal">
      <formula>"Media"</formula>
    </cfRule>
    <cfRule type="cellIs" dxfId="464" priority="459" operator="equal">
      <formula>"Alta"</formula>
    </cfRule>
    <cfRule type="cellIs" dxfId="463" priority="460" operator="equal">
      <formula>"Muy Alta"</formula>
    </cfRule>
  </conditionalFormatting>
  <conditionalFormatting sqref="AT611:AT616">
    <cfRule type="cellIs" dxfId="462" priority="451" operator="equal">
      <formula>"Leve"</formula>
    </cfRule>
    <cfRule type="cellIs" dxfId="461" priority="452" operator="equal">
      <formula>"Menor"</formula>
    </cfRule>
    <cfRule type="cellIs" dxfId="460" priority="453" operator="equal">
      <formula>"Moderado"</formula>
    </cfRule>
    <cfRule type="cellIs" dxfId="459" priority="454" operator="equal">
      <formula>"Mayor"</formula>
    </cfRule>
    <cfRule type="cellIs" dxfId="458" priority="455" operator="equal">
      <formula>"Catastrófico"</formula>
    </cfRule>
  </conditionalFormatting>
  <conditionalFormatting sqref="AV611:AV616">
    <cfRule type="cellIs" dxfId="457" priority="447" operator="equal">
      <formula>"Bajo"</formula>
    </cfRule>
    <cfRule type="cellIs" dxfId="456" priority="448" operator="equal">
      <formula>"Moderado"</formula>
    </cfRule>
    <cfRule type="cellIs" dxfId="455" priority="449" operator="equal">
      <formula>"Alto"</formula>
    </cfRule>
    <cfRule type="cellIs" dxfId="454" priority="450" operator="equal">
      <formula>"Extremo"</formula>
    </cfRule>
  </conditionalFormatting>
  <conditionalFormatting sqref="AQ617:AQ622">
    <cfRule type="cellIs" dxfId="453" priority="442" operator="equal">
      <formula>"Muy Baja"</formula>
    </cfRule>
    <cfRule type="cellIs" dxfId="452" priority="443" operator="equal">
      <formula>"Baja"</formula>
    </cfRule>
    <cfRule type="cellIs" dxfId="451" priority="444" operator="equal">
      <formula>"Media"</formula>
    </cfRule>
    <cfRule type="cellIs" dxfId="450" priority="445" operator="equal">
      <formula>"Alta"</formula>
    </cfRule>
    <cfRule type="cellIs" dxfId="449" priority="446" operator="equal">
      <formula>"Muy Alta"</formula>
    </cfRule>
  </conditionalFormatting>
  <conditionalFormatting sqref="AT617:AT622">
    <cfRule type="cellIs" dxfId="448" priority="437" operator="equal">
      <formula>"Leve"</formula>
    </cfRule>
    <cfRule type="cellIs" dxfId="447" priority="438" operator="equal">
      <formula>"Menor"</formula>
    </cfRule>
    <cfRule type="cellIs" dxfId="446" priority="439" operator="equal">
      <formula>"Moderado"</formula>
    </cfRule>
    <cfRule type="cellIs" dxfId="445" priority="440" operator="equal">
      <formula>"Mayor"</formula>
    </cfRule>
    <cfRule type="cellIs" dxfId="444" priority="441" operator="equal">
      <formula>"Catastrófico"</formula>
    </cfRule>
  </conditionalFormatting>
  <conditionalFormatting sqref="AV617:AV622">
    <cfRule type="cellIs" dxfId="443" priority="433" operator="equal">
      <formula>"Bajo"</formula>
    </cfRule>
    <cfRule type="cellIs" dxfId="442" priority="434" operator="equal">
      <formula>"Moderado"</formula>
    </cfRule>
    <cfRule type="cellIs" dxfId="441" priority="435" operator="equal">
      <formula>"Alto"</formula>
    </cfRule>
    <cfRule type="cellIs" dxfId="440" priority="436" operator="equal">
      <formula>"Extremo"</formula>
    </cfRule>
  </conditionalFormatting>
  <conditionalFormatting sqref="AQ623:AQ628">
    <cfRule type="cellIs" dxfId="439" priority="428" operator="equal">
      <formula>"Muy Baja"</formula>
    </cfRule>
    <cfRule type="cellIs" dxfId="438" priority="429" operator="equal">
      <formula>"Baja"</formula>
    </cfRule>
    <cfRule type="cellIs" dxfId="437" priority="430" operator="equal">
      <formula>"Media"</formula>
    </cfRule>
    <cfRule type="cellIs" dxfId="436" priority="431" operator="equal">
      <formula>"Alta"</formula>
    </cfRule>
    <cfRule type="cellIs" dxfId="435" priority="432" operator="equal">
      <formula>"Muy Alta"</formula>
    </cfRule>
  </conditionalFormatting>
  <conditionalFormatting sqref="AT623:AT628">
    <cfRule type="cellIs" dxfId="434" priority="423" operator="equal">
      <formula>"Leve"</formula>
    </cfRule>
    <cfRule type="cellIs" dxfId="433" priority="424" operator="equal">
      <formula>"Menor"</formula>
    </cfRule>
    <cfRule type="cellIs" dxfId="432" priority="425" operator="equal">
      <formula>"Moderado"</formula>
    </cfRule>
    <cfRule type="cellIs" dxfId="431" priority="426" operator="equal">
      <formula>"Mayor"</formula>
    </cfRule>
    <cfRule type="cellIs" dxfId="430" priority="427" operator="equal">
      <formula>"Catastrófico"</formula>
    </cfRule>
  </conditionalFormatting>
  <conditionalFormatting sqref="AV623:AV628">
    <cfRule type="cellIs" dxfId="429" priority="419" operator="equal">
      <formula>"Bajo"</formula>
    </cfRule>
    <cfRule type="cellIs" dxfId="428" priority="420" operator="equal">
      <formula>"Moderado"</formula>
    </cfRule>
    <cfRule type="cellIs" dxfId="427" priority="421" operator="equal">
      <formula>"Alto"</formula>
    </cfRule>
    <cfRule type="cellIs" dxfId="426" priority="422" operator="equal">
      <formula>"Extremo"</formula>
    </cfRule>
  </conditionalFormatting>
  <conditionalFormatting sqref="AQ629:AQ634">
    <cfRule type="cellIs" dxfId="425" priority="414" operator="equal">
      <formula>"Muy Baja"</formula>
    </cfRule>
    <cfRule type="cellIs" dxfId="424" priority="415" operator="equal">
      <formula>"Baja"</formula>
    </cfRule>
    <cfRule type="cellIs" dxfId="423" priority="416" operator="equal">
      <formula>"Media"</formula>
    </cfRule>
    <cfRule type="cellIs" dxfId="422" priority="417" operator="equal">
      <formula>"Alta"</formula>
    </cfRule>
    <cfRule type="cellIs" dxfId="421" priority="418" operator="equal">
      <formula>"Muy Alta"</formula>
    </cfRule>
  </conditionalFormatting>
  <conditionalFormatting sqref="AT629:AT634">
    <cfRule type="cellIs" dxfId="420" priority="409" operator="equal">
      <formula>"Leve"</formula>
    </cfRule>
    <cfRule type="cellIs" dxfId="419" priority="410" operator="equal">
      <formula>"Menor"</formula>
    </cfRule>
    <cfRule type="cellIs" dxfId="418" priority="411" operator="equal">
      <formula>"Moderado"</formula>
    </cfRule>
    <cfRule type="cellIs" dxfId="417" priority="412" operator="equal">
      <formula>"Mayor"</formula>
    </cfRule>
    <cfRule type="cellIs" dxfId="416" priority="413" operator="equal">
      <formula>"Catastrófico"</formula>
    </cfRule>
  </conditionalFormatting>
  <conditionalFormatting sqref="AV629:AV634">
    <cfRule type="cellIs" dxfId="415" priority="405" operator="equal">
      <formula>"Bajo"</formula>
    </cfRule>
    <cfRule type="cellIs" dxfId="414" priority="406" operator="equal">
      <formula>"Moderado"</formula>
    </cfRule>
    <cfRule type="cellIs" dxfId="413" priority="407" operator="equal">
      <formula>"Alto"</formula>
    </cfRule>
    <cfRule type="cellIs" dxfId="412" priority="408" operator="equal">
      <formula>"Extremo"</formula>
    </cfRule>
  </conditionalFormatting>
  <conditionalFormatting sqref="AU557:AU634">
    <cfRule type="cellIs" dxfId="411" priority="402" operator="equal">
      <formula>"Alto"</formula>
    </cfRule>
    <cfRule type="cellIs" dxfId="410" priority="403" operator="equal">
      <formula>"Moderado"</formula>
    </cfRule>
    <cfRule type="cellIs" dxfId="409" priority="404" operator="equal">
      <formula>"Bajo"</formula>
    </cfRule>
  </conditionalFormatting>
  <conditionalFormatting sqref="AU557:AU634">
    <cfRule type="cellIs" dxfId="408" priority="401" operator="equal">
      <formula>"Extremo"</formula>
    </cfRule>
  </conditionalFormatting>
  <conditionalFormatting sqref="AQ635:AQ694">
    <cfRule type="cellIs" dxfId="407" priority="396" operator="equal">
      <formula>"Muy Baja"</formula>
    </cfRule>
    <cfRule type="cellIs" dxfId="406" priority="397" operator="equal">
      <formula>"Baja"</formula>
    </cfRule>
    <cfRule type="cellIs" dxfId="405" priority="398" operator="equal">
      <formula>"Media"</formula>
    </cfRule>
    <cfRule type="cellIs" dxfId="404" priority="399" operator="equal">
      <formula>"Alta"</formula>
    </cfRule>
    <cfRule type="cellIs" dxfId="403" priority="400" operator="equal">
      <formula>"Muy Alta"</formula>
    </cfRule>
  </conditionalFormatting>
  <conditionalFormatting sqref="AT635:AT694">
    <cfRule type="cellIs" dxfId="402" priority="391" operator="equal">
      <formula>"Leve"</formula>
    </cfRule>
    <cfRule type="cellIs" dxfId="401" priority="392" operator="equal">
      <formula>"Menor"</formula>
    </cfRule>
    <cfRule type="cellIs" dxfId="400" priority="393" operator="equal">
      <formula>"Moderado"</formula>
    </cfRule>
    <cfRule type="cellIs" dxfId="399" priority="394" operator="equal">
      <formula>"Mayor"</formula>
    </cfRule>
    <cfRule type="cellIs" dxfId="398" priority="395" operator="equal">
      <formula>"Catastrófico"</formula>
    </cfRule>
  </conditionalFormatting>
  <conditionalFormatting sqref="AV635:AV694">
    <cfRule type="cellIs" dxfId="397" priority="387" operator="equal">
      <formula>"Bajo"</formula>
    </cfRule>
    <cfRule type="cellIs" dxfId="396" priority="388" operator="equal">
      <formula>"Moderado"</formula>
    </cfRule>
    <cfRule type="cellIs" dxfId="395" priority="389" operator="equal">
      <formula>"Alto"</formula>
    </cfRule>
    <cfRule type="cellIs" dxfId="394" priority="390" operator="equal">
      <formula>"Extremo"</formula>
    </cfRule>
  </conditionalFormatting>
  <conditionalFormatting sqref="P635:P718">
    <cfRule type="cellIs" dxfId="393" priority="386" operator="equal">
      <formula>"Muy Baja"</formula>
    </cfRule>
  </conditionalFormatting>
  <conditionalFormatting sqref="P635:P640">
    <cfRule type="cellIs" dxfId="392" priority="382" operator="equal">
      <formula>"Muy Alta"</formula>
    </cfRule>
    <cfRule type="cellIs" dxfId="391" priority="383" operator="equal">
      <formula>"Alta"</formula>
    </cfRule>
    <cfRule type="cellIs" dxfId="390" priority="384" operator="equal">
      <formula>"Media"</formula>
    </cfRule>
    <cfRule type="cellIs" dxfId="389" priority="385" operator="equal">
      <formula>"Baja"</formula>
    </cfRule>
  </conditionalFormatting>
  <conditionalFormatting sqref="P641:P646">
    <cfRule type="cellIs" dxfId="388" priority="378" operator="equal">
      <formula>"Muy Alta"</formula>
    </cfRule>
    <cfRule type="cellIs" dxfId="387" priority="379" operator="equal">
      <formula>"Alta"</formula>
    </cfRule>
    <cfRule type="cellIs" dxfId="386" priority="380" operator="equal">
      <formula>"Media"</formula>
    </cfRule>
    <cfRule type="cellIs" dxfId="385" priority="381" operator="equal">
      <formula>"Baja"</formula>
    </cfRule>
  </conditionalFormatting>
  <conditionalFormatting sqref="P647:P718">
    <cfRule type="cellIs" dxfId="384" priority="374" operator="equal">
      <formula>"Muy Alta"</formula>
    </cfRule>
    <cfRule type="cellIs" dxfId="383" priority="375" operator="equal">
      <formula>"Alta"</formula>
    </cfRule>
    <cfRule type="cellIs" dxfId="382" priority="376" operator="equal">
      <formula>"Media"</formula>
    </cfRule>
    <cfRule type="cellIs" dxfId="381" priority="377" operator="equal">
      <formula>"Baja"</formula>
    </cfRule>
  </conditionalFormatting>
  <conditionalFormatting sqref="R635:R718">
    <cfRule type="cellIs" dxfId="380" priority="369" operator="equal">
      <formula>"Catastrófico"</formula>
    </cfRule>
    <cfRule type="cellIs" dxfId="379" priority="370" operator="equal">
      <formula>"Mayor"</formula>
    </cfRule>
    <cfRule type="cellIs" dxfId="378" priority="371" operator="equal">
      <formula>"Moderado"</formula>
    </cfRule>
    <cfRule type="cellIs" dxfId="377" priority="372" operator="equal">
      <formula>"Menor"</formula>
    </cfRule>
    <cfRule type="cellIs" dxfId="376" priority="373" operator="equal">
      <formula>"Leve"</formula>
    </cfRule>
  </conditionalFormatting>
  <conditionalFormatting sqref="T635:T718">
    <cfRule type="cellIs" dxfId="375" priority="364" operator="equal">
      <formula>"Catastrófico"</formula>
    </cfRule>
    <cfRule type="cellIs" dxfId="374" priority="365" operator="equal">
      <formula>"Mayor"</formula>
    </cfRule>
    <cfRule type="cellIs" dxfId="373" priority="366" operator="equal">
      <formula>"Moderado"</formula>
    </cfRule>
    <cfRule type="cellIs" dxfId="372" priority="367" operator="equal">
      <formula>"Menor"</formula>
    </cfRule>
    <cfRule type="cellIs" dxfId="371" priority="368" operator="equal">
      <formula>"Leve"</formula>
    </cfRule>
  </conditionalFormatting>
  <conditionalFormatting sqref="V635:V718">
    <cfRule type="cellIs" dxfId="370" priority="358" operator="equal">
      <formula>"Catastrófico"</formula>
    </cfRule>
    <cfRule type="cellIs" dxfId="369" priority="360" operator="equal">
      <formula>"Mayor"</formula>
    </cfRule>
    <cfRule type="cellIs" dxfId="368" priority="361" operator="equal">
      <formula>"Moderado"</formula>
    </cfRule>
    <cfRule type="cellIs" dxfId="367" priority="362" operator="equal">
      <formula>"Menor"</formula>
    </cfRule>
    <cfRule type="cellIs" dxfId="366" priority="363" operator="equal">
      <formula>"Leve"</formula>
    </cfRule>
  </conditionalFormatting>
  <conditionalFormatting sqref="V635:V640">
    <cfRule type="cellIs" dxfId="365" priority="359" operator="equal">
      <formula>"Catastrófico"</formula>
    </cfRule>
  </conditionalFormatting>
  <conditionalFormatting sqref="Y635:Y718">
    <cfRule type="cellIs" dxfId="364" priority="354" operator="equal">
      <formula>"Extremo"</formula>
    </cfRule>
    <cfRule type="cellIs" dxfId="363" priority="355" operator="equal">
      <formula>"Alto"</formula>
    </cfRule>
    <cfRule type="cellIs" dxfId="362" priority="356" operator="equal">
      <formula>"Moderado"</formula>
    </cfRule>
    <cfRule type="cellIs" dxfId="361" priority="357" operator="equal">
      <formula>"Bajo"</formula>
    </cfRule>
  </conditionalFormatting>
  <conditionalFormatting sqref="AU635:AU640">
    <cfRule type="cellIs" dxfId="360" priority="351" operator="equal">
      <formula>"Alto"</formula>
    </cfRule>
    <cfRule type="cellIs" dxfId="359" priority="352" operator="equal">
      <formula>"Moderado"</formula>
    </cfRule>
    <cfRule type="cellIs" dxfId="358" priority="353" operator="equal">
      <formula>"Bajo"</formula>
    </cfRule>
  </conditionalFormatting>
  <conditionalFormatting sqref="AU635:AU640">
    <cfRule type="cellIs" dxfId="357" priority="350" operator="equal">
      <formula>"Extremo"</formula>
    </cfRule>
  </conditionalFormatting>
  <conditionalFormatting sqref="AQ695:AQ700">
    <cfRule type="cellIs" dxfId="356" priority="345" operator="equal">
      <formula>"Muy Baja"</formula>
    </cfRule>
    <cfRule type="cellIs" dxfId="355" priority="346" operator="equal">
      <formula>"Baja"</formula>
    </cfRule>
    <cfRule type="cellIs" dxfId="354" priority="347" operator="equal">
      <formula>"Media"</formula>
    </cfRule>
    <cfRule type="cellIs" dxfId="353" priority="348" operator="equal">
      <formula>"Alta"</formula>
    </cfRule>
    <cfRule type="cellIs" dxfId="352" priority="349" operator="equal">
      <formula>"Muy Alta"</formula>
    </cfRule>
  </conditionalFormatting>
  <conditionalFormatting sqref="AT695:AT700">
    <cfRule type="cellIs" dxfId="351" priority="340" operator="equal">
      <formula>"Leve"</formula>
    </cfRule>
    <cfRule type="cellIs" dxfId="350" priority="341" operator="equal">
      <formula>"Menor"</formula>
    </cfRule>
    <cfRule type="cellIs" dxfId="349" priority="342" operator="equal">
      <formula>"Moderado"</formula>
    </cfRule>
    <cfRule type="cellIs" dxfId="348" priority="343" operator="equal">
      <formula>"Mayor"</formula>
    </cfRule>
    <cfRule type="cellIs" dxfId="347" priority="344" operator="equal">
      <formula>"Catastrófico"</formula>
    </cfRule>
  </conditionalFormatting>
  <conditionalFormatting sqref="AV695:AV700">
    <cfRule type="cellIs" dxfId="346" priority="336" operator="equal">
      <formula>"Bajo"</formula>
    </cfRule>
    <cfRule type="cellIs" dxfId="345" priority="337" operator="equal">
      <formula>"Moderado"</formula>
    </cfRule>
    <cfRule type="cellIs" dxfId="344" priority="338" operator="equal">
      <formula>"Alto"</formula>
    </cfRule>
    <cfRule type="cellIs" dxfId="343" priority="339" operator="equal">
      <formula>"Extremo"</formula>
    </cfRule>
  </conditionalFormatting>
  <conditionalFormatting sqref="AQ701:AQ706">
    <cfRule type="cellIs" dxfId="342" priority="331" operator="equal">
      <formula>"Muy Baja"</formula>
    </cfRule>
    <cfRule type="cellIs" dxfId="341" priority="332" operator="equal">
      <formula>"Baja"</formula>
    </cfRule>
    <cfRule type="cellIs" dxfId="340" priority="333" operator="equal">
      <formula>"Media"</formula>
    </cfRule>
    <cfRule type="cellIs" dxfId="339" priority="334" operator="equal">
      <formula>"Alta"</formula>
    </cfRule>
    <cfRule type="cellIs" dxfId="338" priority="335" operator="equal">
      <formula>"Muy Alta"</formula>
    </cfRule>
  </conditionalFormatting>
  <conditionalFormatting sqref="AT701:AT706">
    <cfRule type="cellIs" dxfId="337" priority="326" operator="equal">
      <formula>"Leve"</formula>
    </cfRule>
    <cfRule type="cellIs" dxfId="336" priority="327" operator="equal">
      <formula>"Menor"</formula>
    </cfRule>
    <cfRule type="cellIs" dxfId="335" priority="328" operator="equal">
      <formula>"Moderado"</formula>
    </cfRule>
    <cfRule type="cellIs" dxfId="334" priority="329" operator="equal">
      <formula>"Mayor"</formula>
    </cfRule>
    <cfRule type="cellIs" dxfId="333" priority="330" operator="equal">
      <formula>"Catastrófico"</formula>
    </cfRule>
  </conditionalFormatting>
  <conditionalFormatting sqref="AV701:AV706">
    <cfRule type="cellIs" dxfId="332" priority="322" operator="equal">
      <formula>"Bajo"</formula>
    </cfRule>
    <cfRule type="cellIs" dxfId="331" priority="323" operator="equal">
      <formula>"Moderado"</formula>
    </cfRule>
    <cfRule type="cellIs" dxfId="330" priority="324" operator="equal">
      <formula>"Alto"</formula>
    </cfRule>
    <cfRule type="cellIs" dxfId="329" priority="325" operator="equal">
      <formula>"Extremo"</formula>
    </cfRule>
  </conditionalFormatting>
  <conditionalFormatting sqref="AQ707:AQ712">
    <cfRule type="cellIs" dxfId="328" priority="317" operator="equal">
      <formula>"Muy Baja"</formula>
    </cfRule>
    <cfRule type="cellIs" dxfId="327" priority="318" operator="equal">
      <formula>"Baja"</formula>
    </cfRule>
    <cfRule type="cellIs" dxfId="326" priority="319" operator="equal">
      <formula>"Media"</formula>
    </cfRule>
    <cfRule type="cellIs" dxfId="325" priority="320" operator="equal">
      <formula>"Alta"</formula>
    </cfRule>
    <cfRule type="cellIs" dxfId="324" priority="321" operator="equal">
      <formula>"Muy Alta"</formula>
    </cfRule>
  </conditionalFormatting>
  <conditionalFormatting sqref="AT707:AT712">
    <cfRule type="cellIs" dxfId="323" priority="312" operator="equal">
      <formula>"Leve"</formula>
    </cfRule>
    <cfRule type="cellIs" dxfId="322" priority="313" operator="equal">
      <formula>"Menor"</formula>
    </cfRule>
    <cfRule type="cellIs" dxfId="321" priority="314" operator="equal">
      <formula>"Moderado"</formula>
    </cfRule>
    <cfRule type="cellIs" dxfId="320" priority="315" operator="equal">
      <formula>"Mayor"</formula>
    </cfRule>
    <cfRule type="cellIs" dxfId="319" priority="316" operator="equal">
      <formula>"Catastrófico"</formula>
    </cfRule>
  </conditionalFormatting>
  <conditionalFormatting sqref="AV707:AV712">
    <cfRule type="cellIs" dxfId="318" priority="308" operator="equal">
      <formula>"Bajo"</formula>
    </cfRule>
    <cfRule type="cellIs" dxfId="317" priority="309" operator="equal">
      <formula>"Moderado"</formula>
    </cfRule>
    <cfRule type="cellIs" dxfId="316" priority="310" operator="equal">
      <formula>"Alto"</formula>
    </cfRule>
    <cfRule type="cellIs" dxfId="315" priority="311" operator="equal">
      <formula>"Extremo"</formula>
    </cfRule>
  </conditionalFormatting>
  <conditionalFormatting sqref="AQ713:AQ718">
    <cfRule type="cellIs" dxfId="314" priority="303" operator="equal">
      <formula>"Muy Baja"</formula>
    </cfRule>
    <cfRule type="cellIs" dxfId="313" priority="304" operator="equal">
      <formula>"Baja"</formula>
    </cfRule>
    <cfRule type="cellIs" dxfId="312" priority="305" operator="equal">
      <formula>"Media"</formula>
    </cfRule>
    <cfRule type="cellIs" dxfId="311" priority="306" operator="equal">
      <formula>"Alta"</formula>
    </cfRule>
    <cfRule type="cellIs" dxfId="310" priority="307" operator="equal">
      <formula>"Muy Alta"</formula>
    </cfRule>
  </conditionalFormatting>
  <conditionalFormatting sqref="AT713:AT718">
    <cfRule type="cellIs" dxfId="309" priority="298" operator="equal">
      <formula>"Leve"</formula>
    </cfRule>
    <cfRule type="cellIs" dxfId="308" priority="299" operator="equal">
      <formula>"Menor"</formula>
    </cfRule>
    <cfRule type="cellIs" dxfId="307" priority="300" operator="equal">
      <formula>"Moderado"</formula>
    </cfRule>
    <cfRule type="cellIs" dxfId="306" priority="301" operator="equal">
      <formula>"Mayor"</formula>
    </cfRule>
    <cfRule type="cellIs" dxfId="305" priority="302" operator="equal">
      <formula>"Catastrófico"</formula>
    </cfRule>
  </conditionalFormatting>
  <conditionalFormatting sqref="AV713:AV718">
    <cfRule type="cellIs" dxfId="304" priority="294" operator="equal">
      <formula>"Bajo"</formula>
    </cfRule>
    <cfRule type="cellIs" dxfId="303" priority="295" operator="equal">
      <formula>"Moderado"</formula>
    </cfRule>
    <cfRule type="cellIs" dxfId="302" priority="296" operator="equal">
      <formula>"Alto"</formula>
    </cfRule>
    <cfRule type="cellIs" dxfId="301" priority="297" operator="equal">
      <formula>"Extremo"</formula>
    </cfRule>
  </conditionalFormatting>
  <conditionalFormatting sqref="AU641:AU718">
    <cfRule type="cellIs" dxfId="300" priority="291" operator="equal">
      <formula>"Alto"</formula>
    </cfRule>
    <cfRule type="cellIs" dxfId="299" priority="292" operator="equal">
      <formula>"Moderado"</formula>
    </cfRule>
    <cfRule type="cellIs" dxfId="298" priority="293" operator="equal">
      <formula>"Bajo"</formula>
    </cfRule>
  </conditionalFormatting>
  <conditionalFormatting sqref="AU641:AU718">
    <cfRule type="cellIs" dxfId="297" priority="290" operator="equal">
      <formula>"Extremo"</formula>
    </cfRule>
  </conditionalFormatting>
  <conditionalFormatting sqref="AQ719:AQ754">
    <cfRule type="cellIs" dxfId="296" priority="285" operator="equal">
      <formula>"Muy Baja"</formula>
    </cfRule>
    <cfRule type="cellIs" dxfId="295" priority="286" operator="equal">
      <formula>"Baja"</formula>
    </cfRule>
    <cfRule type="cellIs" dxfId="294" priority="287" operator="equal">
      <formula>"Media"</formula>
    </cfRule>
    <cfRule type="cellIs" dxfId="293" priority="288" operator="equal">
      <formula>"Alta"</formula>
    </cfRule>
    <cfRule type="cellIs" dxfId="292" priority="289" operator="equal">
      <formula>"Muy Alta"</formula>
    </cfRule>
  </conditionalFormatting>
  <conditionalFormatting sqref="AT719:AT754">
    <cfRule type="cellIs" dxfId="291" priority="280" operator="equal">
      <formula>"Leve"</formula>
    </cfRule>
    <cfRule type="cellIs" dxfId="290" priority="281" operator="equal">
      <formula>"Menor"</formula>
    </cfRule>
    <cfRule type="cellIs" dxfId="289" priority="282" operator="equal">
      <formula>"Moderado"</formula>
    </cfRule>
    <cfRule type="cellIs" dxfId="288" priority="283" operator="equal">
      <formula>"Mayor"</formula>
    </cfRule>
    <cfRule type="cellIs" dxfId="287" priority="284" operator="equal">
      <formula>"Catastrófico"</formula>
    </cfRule>
  </conditionalFormatting>
  <conditionalFormatting sqref="AV719:AV754">
    <cfRule type="cellIs" dxfId="286" priority="276" operator="equal">
      <formula>"Bajo"</formula>
    </cfRule>
    <cfRule type="cellIs" dxfId="285" priority="277" operator="equal">
      <formula>"Moderado"</formula>
    </cfRule>
    <cfRule type="cellIs" dxfId="284" priority="278" operator="equal">
      <formula>"Alto"</formula>
    </cfRule>
    <cfRule type="cellIs" dxfId="283" priority="279" operator="equal">
      <formula>"Extremo"</formula>
    </cfRule>
  </conditionalFormatting>
  <conditionalFormatting sqref="P719:P754">
    <cfRule type="cellIs" dxfId="282" priority="275" operator="equal">
      <formula>"Muy Baja"</formula>
    </cfRule>
  </conditionalFormatting>
  <conditionalFormatting sqref="P719:P724">
    <cfRule type="cellIs" dxfId="281" priority="271" operator="equal">
      <formula>"Muy Alta"</formula>
    </cfRule>
    <cfRule type="cellIs" dxfId="280" priority="272" operator="equal">
      <formula>"Alta"</formula>
    </cfRule>
    <cfRule type="cellIs" dxfId="279" priority="273" operator="equal">
      <formula>"Media"</formula>
    </cfRule>
    <cfRule type="cellIs" dxfId="278" priority="274" operator="equal">
      <formula>"Baja"</formula>
    </cfRule>
  </conditionalFormatting>
  <conditionalFormatting sqref="P725:P730">
    <cfRule type="cellIs" dxfId="277" priority="267" operator="equal">
      <formula>"Muy Alta"</formula>
    </cfRule>
    <cfRule type="cellIs" dxfId="276" priority="268" operator="equal">
      <formula>"Alta"</formula>
    </cfRule>
    <cfRule type="cellIs" dxfId="275" priority="269" operator="equal">
      <formula>"Media"</formula>
    </cfRule>
    <cfRule type="cellIs" dxfId="274" priority="270" operator="equal">
      <formula>"Baja"</formula>
    </cfRule>
  </conditionalFormatting>
  <conditionalFormatting sqref="P731:P754">
    <cfRule type="cellIs" dxfId="273" priority="263" operator="equal">
      <formula>"Muy Alta"</formula>
    </cfRule>
    <cfRule type="cellIs" dxfId="272" priority="264" operator="equal">
      <formula>"Alta"</formula>
    </cfRule>
    <cfRule type="cellIs" dxfId="271" priority="265" operator="equal">
      <formula>"Media"</formula>
    </cfRule>
    <cfRule type="cellIs" dxfId="270" priority="266" operator="equal">
      <formula>"Baja"</formula>
    </cfRule>
  </conditionalFormatting>
  <conditionalFormatting sqref="R719:R754">
    <cfRule type="cellIs" dxfId="269" priority="258" operator="equal">
      <formula>"Catastrófico"</formula>
    </cfRule>
    <cfRule type="cellIs" dxfId="268" priority="259" operator="equal">
      <formula>"Mayor"</formula>
    </cfRule>
    <cfRule type="cellIs" dxfId="267" priority="260" operator="equal">
      <formula>"Moderado"</formula>
    </cfRule>
    <cfRule type="cellIs" dxfId="266" priority="261" operator="equal">
      <formula>"Menor"</formula>
    </cfRule>
    <cfRule type="cellIs" dxfId="265" priority="262" operator="equal">
      <formula>"Leve"</formula>
    </cfRule>
  </conditionalFormatting>
  <conditionalFormatting sqref="T719:T754">
    <cfRule type="cellIs" dxfId="264" priority="253" operator="equal">
      <formula>"Catastrófico"</formula>
    </cfRule>
    <cfRule type="cellIs" dxfId="263" priority="254" operator="equal">
      <formula>"Mayor"</formula>
    </cfRule>
    <cfRule type="cellIs" dxfId="262" priority="255" operator="equal">
      <formula>"Moderado"</formula>
    </cfRule>
    <cfRule type="cellIs" dxfId="261" priority="256" operator="equal">
      <formula>"Menor"</formula>
    </cfRule>
    <cfRule type="cellIs" dxfId="260" priority="257" operator="equal">
      <formula>"Leve"</formula>
    </cfRule>
  </conditionalFormatting>
  <conditionalFormatting sqref="V719:V754">
    <cfRule type="cellIs" dxfId="259" priority="247" operator="equal">
      <formula>"Catastrófico"</formula>
    </cfRule>
    <cfRule type="cellIs" dxfId="258" priority="249" operator="equal">
      <formula>"Mayor"</formula>
    </cfRule>
    <cfRule type="cellIs" dxfId="257" priority="250" operator="equal">
      <formula>"Moderado"</formula>
    </cfRule>
    <cfRule type="cellIs" dxfId="256" priority="251" operator="equal">
      <formula>"Menor"</formula>
    </cfRule>
    <cfRule type="cellIs" dxfId="255" priority="252" operator="equal">
      <formula>"Leve"</formula>
    </cfRule>
  </conditionalFormatting>
  <conditionalFormatting sqref="V719:V724">
    <cfRule type="cellIs" dxfId="254" priority="248" operator="equal">
      <formula>"Catastrófico"</formula>
    </cfRule>
  </conditionalFormatting>
  <conditionalFormatting sqref="Y719:Y754">
    <cfRule type="cellIs" dxfId="253" priority="243" operator="equal">
      <formula>"Extremo"</formula>
    </cfRule>
    <cfRule type="cellIs" dxfId="252" priority="244" operator="equal">
      <formula>"Alto"</formula>
    </cfRule>
    <cfRule type="cellIs" dxfId="251" priority="245" operator="equal">
      <formula>"Moderado"</formula>
    </cfRule>
    <cfRule type="cellIs" dxfId="250" priority="246" operator="equal">
      <formula>"Bajo"</formula>
    </cfRule>
  </conditionalFormatting>
  <conditionalFormatting sqref="AU719:AU724">
    <cfRule type="cellIs" dxfId="249" priority="240" operator="equal">
      <formula>"Alto"</formula>
    </cfRule>
    <cfRule type="cellIs" dxfId="248" priority="241" operator="equal">
      <formula>"Moderado"</formula>
    </cfRule>
    <cfRule type="cellIs" dxfId="247" priority="242" operator="equal">
      <formula>"Bajo"</formula>
    </cfRule>
  </conditionalFormatting>
  <conditionalFormatting sqref="AU719:AU724">
    <cfRule type="cellIs" dxfId="246" priority="239" operator="equal">
      <formula>"Extremo"</formula>
    </cfRule>
  </conditionalFormatting>
  <conditionalFormatting sqref="AU725:AU754">
    <cfRule type="cellIs" dxfId="245" priority="236" operator="equal">
      <formula>"Alto"</formula>
    </cfRule>
    <cfRule type="cellIs" dxfId="244" priority="237" operator="equal">
      <formula>"Moderado"</formula>
    </cfRule>
    <cfRule type="cellIs" dxfId="243" priority="238" operator="equal">
      <formula>"Bajo"</formula>
    </cfRule>
  </conditionalFormatting>
  <conditionalFormatting sqref="AU725:AU754">
    <cfRule type="cellIs" dxfId="242" priority="235" operator="equal">
      <formula>"Extremo"</formula>
    </cfRule>
  </conditionalFormatting>
  <conditionalFormatting sqref="AQ755:AQ814">
    <cfRule type="cellIs" dxfId="241" priority="230" operator="equal">
      <formula>"Muy Baja"</formula>
    </cfRule>
    <cfRule type="cellIs" dxfId="240" priority="231" operator="equal">
      <formula>"Baja"</formula>
    </cfRule>
    <cfRule type="cellIs" dxfId="239" priority="232" operator="equal">
      <formula>"Media"</formula>
    </cfRule>
    <cfRule type="cellIs" dxfId="238" priority="233" operator="equal">
      <formula>"Alta"</formula>
    </cfRule>
    <cfRule type="cellIs" dxfId="237" priority="234" operator="equal">
      <formula>"Muy Alta"</formula>
    </cfRule>
  </conditionalFormatting>
  <conditionalFormatting sqref="AT755:AT814">
    <cfRule type="cellIs" dxfId="236" priority="225" operator="equal">
      <formula>"Leve"</formula>
    </cfRule>
    <cfRule type="cellIs" dxfId="235" priority="226" operator="equal">
      <formula>"Menor"</formula>
    </cfRule>
    <cfRule type="cellIs" dxfId="234" priority="227" operator="equal">
      <formula>"Moderado"</formula>
    </cfRule>
    <cfRule type="cellIs" dxfId="233" priority="228" operator="equal">
      <formula>"Mayor"</formula>
    </cfRule>
    <cfRule type="cellIs" dxfId="232" priority="229" operator="equal">
      <formula>"Catastrófico"</formula>
    </cfRule>
  </conditionalFormatting>
  <conditionalFormatting sqref="AV755:AV814">
    <cfRule type="cellIs" dxfId="231" priority="221" operator="equal">
      <formula>"Bajo"</formula>
    </cfRule>
    <cfRule type="cellIs" dxfId="230" priority="222" operator="equal">
      <formula>"Moderado"</formula>
    </cfRule>
    <cfRule type="cellIs" dxfId="229" priority="223" operator="equal">
      <formula>"Alto"</formula>
    </cfRule>
    <cfRule type="cellIs" dxfId="228" priority="224" operator="equal">
      <formula>"Extremo"</formula>
    </cfRule>
  </conditionalFormatting>
  <conditionalFormatting sqref="P755:P862">
    <cfRule type="cellIs" dxfId="227" priority="220" operator="equal">
      <formula>"Muy Baja"</formula>
    </cfRule>
  </conditionalFormatting>
  <conditionalFormatting sqref="P755:P760">
    <cfRule type="cellIs" dxfId="226" priority="216" operator="equal">
      <formula>"Muy Alta"</formula>
    </cfRule>
    <cfRule type="cellIs" dxfId="225" priority="217" operator="equal">
      <formula>"Alta"</formula>
    </cfRule>
    <cfRule type="cellIs" dxfId="224" priority="218" operator="equal">
      <formula>"Media"</formula>
    </cfRule>
    <cfRule type="cellIs" dxfId="223" priority="219" operator="equal">
      <formula>"Baja"</formula>
    </cfRule>
  </conditionalFormatting>
  <conditionalFormatting sqref="P761:P766">
    <cfRule type="cellIs" dxfId="222" priority="212" operator="equal">
      <formula>"Muy Alta"</formula>
    </cfRule>
    <cfRule type="cellIs" dxfId="221" priority="213" operator="equal">
      <formula>"Alta"</formula>
    </cfRule>
    <cfRule type="cellIs" dxfId="220" priority="214" operator="equal">
      <formula>"Media"</formula>
    </cfRule>
    <cfRule type="cellIs" dxfId="219" priority="215" operator="equal">
      <formula>"Baja"</formula>
    </cfRule>
  </conditionalFormatting>
  <conditionalFormatting sqref="P767:P862">
    <cfRule type="cellIs" dxfId="218" priority="208" operator="equal">
      <formula>"Muy Alta"</formula>
    </cfRule>
    <cfRule type="cellIs" dxfId="217" priority="209" operator="equal">
      <formula>"Alta"</formula>
    </cfRule>
    <cfRule type="cellIs" dxfId="216" priority="210" operator="equal">
      <formula>"Media"</formula>
    </cfRule>
    <cfRule type="cellIs" dxfId="215" priority="211" operator="equal">
      <formula>"Baja"</formula>
    </cfRule>
  </conditionalFormatting>
  <conditionalFormatting sqref="R755:R862">
    <cfRule type="cellIs" dxfId="214" priority="203" operator="equal">
      <formula>"Catastrófico"</formula>
    </cfRule>
    <cfRule type="cellIs" dxfId="213" priority="204" operator="equal">
      <formula>"Mayor"</formula>
    </cfRule>
    <cfRule type="cellIs" dxfId="212" priority="205" operator="equal">
      <formula>"Moderado"</formula>
    </cfRule>
    <cfRule type="cellIs" dxfId="211" priority="206" operator="equal">
      <formula>"Menor"</formula>
    </cfRule>
    <cfRule type="cellIs" dxfId="210" priority="207" operator="equal">
      <formula>"Leve"</formula>
    </cfRule>
  </conditionalFormatting>
  <conditionalFormatting sqref="T755:T862">
    <cfRule type="cellIs" dxfId="209" priority="198" operator="equal">
      <formula>"Catastrófico"</formula>
    </cfRule>
    <cfRule type="cellIs" dxfId="208" priority="199" operator="equal">
      <formula>"Mayor"</formula>
    </cfRule>
    <cfRule type="cellIs" dxfId="207" priority="200" operator="equal">
      <formula>"Moderado"</formula>
    </cfRule>
    <cfRule type="cellIs" dxfId="206" priority="201" operator="equal">
      <formula>"Menor"</formula>
    </cfRule>
    <cfRule type="cellIs" dxfId="205" priority="202" operator="equal">
      <formula>"Leve"</formula>
    </cfRule>
  </conditionalFormatting>
  <conditionalFormatting sqref="V755:V862">
    <cfRule type="cellIs" dxfId="204" priority="192" operator="equal">
      <formula>"Catastrófico"</formula>
    </cfRule>
    <cfRule type="cellIs" dxfId="203" priority="194" operator="equal">
      <formula>"Mayor"</formula>
    </cfRule>
    <cfRule type="cellIs" dxfId="202" priority="195" operator="equal">
      <formula>"Moderado"</formula>
    </cfRule>
    <cfRule type="cellIs" dxfId="201" priority="196" operator="equal">
      <formula>"Menor"</formula>
    </cfRule>
    <cfRule type="cellIs" dxfId="200" priority="197" operator="equal">
      <formula>"Leve"</formula>
    </cfRule>
  </conditionalFormatting>
  <conditionalFormatting sqref="V755:V760">
    <cfRule type="cellIs" dxfId="199" priority="193" operator="equal">
      <formula>"Catastrófico"</formula>
    </cfRule>
  </conditionalFormatting>
  <conditionalFormatting sqref="Y755:Y862">
    <cfRule type="cellIs" dxfId="198" priority="188" operator="equal">
      <formula>"Extremo"</formula>
    </cfRule>
    <cfRule type="cellIs" dxfId="197" priority="189" operator="equal">
      <formula>"Alto"</formula>
    </cfRule>
    <cfRule type="cellIs" dxfId="196" priority="190" operator="equal">
      <formula>"Moderado"</formula>
    </cfRule>
    <cfRule type="cellIs" dxfId="195" priority="191" operator="equal">
      <formula>"Bajo"</formula>
    </cfRule>
  </conditionalFormatting>
  <conditionalFormatting sqref="AU755:AU760">
    <cfRule type="cellIs" dxfId="194" priority="185" operator="equal">
      <formula>"Alto"</formula>
    </cfRule>
    <cfRule type="cellIs" dxfId="193" priority="186" operator="equal">
      <formula>"Moderado"</formula>
    </cfRule>
    <cfRule type="cellIs" dxfId="192" priority="187" operator="equal">
      <formula>"Bajo"</formula>
    </cfRule>
  </conditionalFormatting>
  <conditionalFormatting sqref="AU755:AU760">
    <cfRule type="cellIs" dxfId="191" priority="184" operator="equal">
      <formula>"Extremo"</formula>
    </cfRule>
  </conditionalFormatting>
  <conditionalFormatting sqref="AQ815:AQ820">
    <cfRule type="cellIs" dxfId="190" priority="179" operator="equal">
      <formula>"Muy Baja"</formula>
    </cfRule>
    <cfRule type="cellIs" dxfId="189" priority="180" operator="equal">
      <formula>"Baja"</formula>
    </cfRule>
    <cfRule type="cellIs" dxfId="188" priority="181" operator="equal">
      <formula>"Media"</formula>
    </cfRule>
    <cfRule type="cellIs" dxfId="187" priority="182" operator="equal">
      <formula>"Alta"</formula>
    </cfRule>
    <cfRule type="cellIs" dxfId="186" priority="183" operator="equal">
      <formula>"Muy Alta"</formula>
    </cfRule>
  </conditionalFormatting>
  <conditionalFormatting sqref="AT815:AT820">
    <cfRule type="cellIs" dxfId="185" priority="174" operator="equal">
      <formula>"Leve"</formula>
    </cfRule>
    <cfRule type="cellIs" dxfId="184" priority="175" operator="equal">
      <formula>"Menor"</formula>
    </cfRule>
    <cfRule type="cellIs" dxfId="183" priority="176" operator="equal">
      <formula>"Moderado"</formula>
    </cfRule>
    <cfRule type="cellIs" dxfId="182" priority="177" operator="equal">
      <formula>"Mayor"</formula>
    </cfRule>
    <cfRule type="cellIs" dxfId="181" priority="178" operator="equal">
      <formula>"Catastrófico"</formula>
    </cfRule>
  </conditionalFormatting>
  <conditionalFormatting sqref="AV815:AV820">
    <cfRule type="cellIs" dxfId="180" priority="170" operator="equal">
      <formula>"Bajo"</formula>
    </cfRule>
    <cfRule type="cellIs" dxfId="179" priority="171" operator="equal">
      <formula>"Moderado"</formula>
    </cfRule>
    <cfRule type="cellIs" dxfId="178" priority="172" operator="equal">
      <formula>"Alto"</formula>
    </cfRule>
    <cfRule type="cellIs" dxfId="177" priority="173" operator="equal">
      <formula>"Extremo"</formula>
    </cfRule>
  </conditionalFormatting>
  <conditionalFormatting sqref="AQ821:AQ826">
    <cfRule type="cellIs" dxfId="176" priority="165" operator="equal">
      <formula>"Muy Baja"</formula>
    </cfRule>
    <cfRule type="cellIs" dxfId="175" priority="166" operator="equal">
      <formula>"Baja"</formula>
    </cfRule>
    <cfRule type="cellIs" dxfId="174" priority="167" operator="equal">
      <formula>"Media"</formula>
    </cfRule>
    <cfRule type="cellIs" dxfId="173" priority="168" operator="equal">
      <formula>"Alta"</formula>
    </cfRule>
    <cfRule type="cellIs" dxfId="172" priority="169" operator="equal">
      <formula>"Muy Alta"</formula>
    </cfRule>
  </conditionalFormatting>
  <conditionalFormatting sqref="AT821:AT826">
    <cfRule type="cellIs" dxfId="171" priority="160" operator="equal">
      <formula>"Leve"</formula>
    </cfRule>
    <cfRule type="cellIs" dxfId="170" priority="161" operator="equal">
      <formula>"Menor"</formula>
    </cfRule>
    <cfRule type="cellIs" dxfId="169" priority="162" operator="equal">
      <formula>"Moderado"</formula>
    </cfRule>
    <cfRule type="cellIs" dxfId="168" priority="163" operator="equal">
      <formula>"Mayor"</formula>
    </cfRule>
    <cfRule type="cellIs" dxfId="167" priority="164" operator="equal">
      <formula>"Catastrófico"</formula>
    </cfRule>
  </conditionalFormatting>
  <conditionalFormatting sqref="AV821:AV826">
    <cfRule type="cellIs" dxfId="166" priority="156" operator="equal">
      <formula>"Bajo"</formula>
    </cfRule>
    <cfRule type="cellIs" dxfId="165" priority="157" operator="equal">
      <formula>"Moderado"</formula>
    </cfRule>
    <cfRule type="cellIs" dxfId="164" priority="158" operator="equal">
      <formula>"Alto"</formula>
    </cfRule>
    <cfRule type="cellIs" dxfId="163" priority="159" operator="equal">
      <formula>"Extremo"</formula>
    </cfRule>
  </conditionalFormatting>
  <conditionalFormatting sqref="AQ827:AQ832">
    <cfRule type="cellIs" dxfId="162" priority="151" operator="equal">
      <formula>"Muy Baja"</formula>
    </cfRule>
    <cfRule type="cellIs" dxfId="161" priority="152" operator="equal">
      <formula>"Baja"</formula>
    </cfRule>
    <cfRule type="cellIs" dxfId="160" priority="153" operator="equal">
      <formula>"Media"</formula>
    </cfRule>
    <cfRule type="cellIs" dxfId="159" priority="154" operator="equal">
      <formula>"Alta"</formula>
    </cfRule>
    <cfRule type="cellIs" dxfId="158" priority="155" operator="equal">
      <formula>"Muy Alta"</formula>
    </cfRule>
  </conditionalFormatting>
  <conditionalFormatting sqref="AT827:AT832">
    <cfRule type="cellIs" dxfId="157" priority="146" operator="equal">
      <formula>"Leve"</formula>
    </cfRule>
    <cfRule type="cellIs" dxfId="156" priority="147" operator="equal">
      <formula>"Menor"</formula>
    </cfRule>
    <cfRule type="cellIs" dxfId="155" priority="148" operator="equal">
      <formula>"Moderado"</formula>
    </cfRule>
    <cfRule type="cellIs" dxfId="154" priority="149" operator="equal">
      <formula>"Mayor"</formula>
    </cfRule>
    <cfRule type="cellIs" dxfId="153" priority="150" operator="equal">
      <formula>"Catastrófico"</formula>
    </cfRule>
  </conditionalFormatting>
  <conditionalFormatting sqref="AV827:AV832">
    <cfRule type="cellIs" dxfId="152" priority="142" operator="equal">
      <formula>"Bajo"</formula>
    </cfRule>
    <cfRule type="cellIs" dxfId="151" priority="143" operator="equal">
      <formula>"Moderado"</formula>
    </cfRule>
    <cfRule type="cellIs" dxfId="150" priority="144" operator="equal">
      <formula>"Alto"</formula>
    </cfRule>
    <cfRule type="cellIs" dxfId="149" priority="145" operator="equal">
      <formula>"Extremo"</formula>
    </cfRule>
  </conditionalFormatting>
  <conditionalFormatting sqref="AQ833:AQ838">
    <cfRule type="cellIs" dxfId="148" priority="137" operator="equal">
      <formula>"Muy Baja"</formula>
    </cfRule>
    <cfRule type="cellIs" dxfId="147" priority="138" operator="equal">
      <formula>"Baja"</formula>
    </cfRule>
    <cfRule type="cellIs" dxfId="146" priority="139" operator="equal">
      <formula>"Media"</formula>
    </cfRule>
    <cfRule type="cellIs" dxfId="145" priority="140" operator="equal">
      <formula>"Alta"</formula>
    </cfRule>
    <cfRule type="cellIs" dxfId="144" priority="141" operator="equal">
      <formula>"Muy Alta"</formula>
    </cfRule>
  </conditionalFormatting>
  <conditionalFormatting sqref="AT833:AT838">
    <cfRule type="cellIs" dxfId="143" priority="132" operator="equal">
      <formula>"Leve"</formula>
    </cfRule>
    <cfRule type="cellIs" dxfId="142" priority="133" operator="equal">
      <formula>"Menor"</formula>
    </cfRule>
    <cfRule type="cellIs" dxfId="141" priority="134" operator="equal">
      <formula>"Moderado"</formula>
    </cfRule>
    <cfRule type="cellIs" dxfId="140" priority="135" operator="equal">
      <formula>"Mayor"</formula>
    </cfRule>
    <cfRule type="cellIs" dxfId="139" priority="136" operator="equal">
      <formula>"Catastrófico"</formula>
    </cfRule>
  </conditionalFormatting>
  <conditionalFormatting sqref="AV833:AV838">
    <cfRule type="cellIs" dxfId="138" priority="128" operator="equal">
      <formula>"Bajo"</formula>
    </cfRule>
    <cfRule type="cellIs" dxfId="137" priority="129" operator="equal">
      <formula>"Moderado"</formula>
    </cfRule>
    <cfRule type="cellIs" dxfId="136" priority="130" operator="equal">
      <formula>"Alto"</formula>
    </cfRule>
    <cfRule type="cellIs" dxfId="135" priority="131" operator="equal">
      <formula>"Extremo"</formula>
    </cfRule>
  </conditionalFormatting>
  <conditionalFormatting sqref="AQ839:AQ844">
    <cfRule type="cellIs" dxfId="134" priority="123" operator="equal">
      <formula>"Muy Baja"</formula>
    </cfRule>
    <cfRule type="cellIs" dxfId="133" priority="124" operator="equal">
      <formula>"Baja"</formula>
    </cfRule>
    <cfRule type="cellIs" dxfId="132" priority="125" operator="equal">
      <formula>"Media"</formula>
    </cfRule>
    <cfRule type="cellIs" dxfId="131" priority="126" operator="equal">
      <formula>"Alta"</formula>
    </cfRule>
    <cfRule type="cellIs" dxfId="130" priority="127" operator="equal">
      <formula>"Muy Alta"</formula>
    </cfRule>
  </conditionalFormatting>
  <conditionalFormatting sqref="AT839:AT844">
    <cfRule type="cellIs" dxfId="129" priority="118" operator="equal">
      <formula>"Leve"</formula>
    </cfRule>
    <cfRule type="cellIs" dxfId="128" priority="119" operator="equal">
      <formula>"Menor"</formula>
    </cfRule>
    <cfRule type="cellIs" dxfId="127" priority="120" operator="equal">
      <formula>"Moderado"</formula>
    </cfRule>
    <cfRule type="cellIs" dxfId="126" priority="121" operator="equal">
      <formula>"Mayor"</formula>
    </cfRule>
    <cfRule type="cellIs" dxfId="125" priority="122" operator="equal">
      <formula>"Catastrófico"</formula>
    </cfRule>
  </conditionalFormatting>
  <conditionalFormatting sqref="AV839:AV844">
    <cfRule type="cellIs" dxfId="124" priority="114" operator="equal">
      <formula>"Bajo"</formula>
    </cfRule>
    <cfRule type="cellIs" dxfId="123" priority="115" operator="equal">
      <formula>"Moderado"</formula>
    </cfRule>
    <cfRule type="cellIs" dxfId="122" priority="116" operator="equal">
      <formula>"Alto"</formula>
    </cfRule>
    <cfRule type="cellIs" dxfId="121" priority="117" operator="equal">
      <formula>"Extremo"</formula>
    </cfRule>
  </conditionalFormatting>
  <conditionalFormatting sqref="AU761:AU844">
    <cfRule type="cellIs" dxfId="120" priority="111" operator="equal">
      <formula>"Alto"</formula>
    </cfRule>
    <cfRule type="cellIs" dxfId="119" priority="112" operator="equal">
      <formula>"Moderado"</formula>
    </cfRule>
    <cfRule type="cellIs" dxfId="118" priority="113" operator="equal">
      <formula>"Bajo"</formula>
    </cfRule>
  </conditionalFormatting>
  <conditionalFormatting sqref="AU761:AU844">
    <cfRule type="cellIs" dxfId="117" priority="110" operator="equal">
      <formula>"Extremo"</formula>
    </cfRule>
  </conditionalFormatting>
  <conditionalFormatting sqref="AQ845:AQ850">
    <cfRule type="cellIs" dxfId="116" priority="105" operator="equal">
      <formula>"Muy Baja"</formula>
    </cfRule>
    <cfRule type="cellIs" dxfId="115" priority="106" operator="equal">
      <formula>"Baja"</formula>
    </cfRule>
    <cfRule type="cellIs" dxfId="114" priority="107" operator="equal">
      <formula>"Media"</formula>
    </cfRule>
    <cfRule type="cellIs" dxfId="113" priority="108" operator="equal">
      <formula>"Alta"</formula>
    </cfRule>
    <cfRule type="cellIs" dxfId="112" priority="109" operator="equal">
      <formula>"Muy Alta"</formula>
    </cfRule>
  </conditionalFormatting>
  <conditionalFormatting sqref="AT845:AT850">
    <cfRule type="cellIs" dxfId="111" priority="100" operator="equal">
      <formula>"Leve"</formula>
    </cfRule>
    <cfRule type="cellIs" dxfId="110" priority="101" operator="equal">
      <formula>"Menor"</formula>
    </cfRule>
    <cfRule type="cellIs" dxfId="109" priority="102" operator="equal">
      <formula>"Moderado"</formula>
    </cfRule>
    <cfRule type="cellIs" dxfId="108" priority="103" operator="equal">
      <formula>"Mayor"</formula>
    </cfRule>
    <cfRule type="cellIs" dxfId="107" priority="104" operator="equal">
      <formula>"Catastrófico"</formula>
    </cfRule>
  </conditionalFormatting>
  <conditionalFormatting sqref="AV845:AV850">
    <cfRule type="cellIs" dxfId="106" priority="96" operator="equal">
      <formula>"Bajo"</formula>
    </cfRule>
    <cfRule type="cellIs" dxfId="105" priority="97" operator="equal">
      <formula>"Moderado"</formula>
    </cfRule>
    <cfRule type="cellIs" dxfId="104" priority="98" operator="equal">
      <formula>"Alto"</formula>
    </cfRule>
    <cfRule type="cellIs" dxfId="103" priority="99" operator="equal">
      <formula>"Extremo"</formula>
    </cfRule>
  </conditionalFormatting>
  <conditionalFormatting sqref="AU845:AU850">
    <cfRule type="cellIs" dxfId="102" priority="93" operator="equal">
      <formula>"Alto"</formula>
    </cfRule>
    <cfRule type="cellIs" dxfId="101" priority="94" operator="equal">
      <formula>"Moderado"</formula>
    </cfRule>
    <cfRule type="cellIs" dxfId="100" priority="95" operator="equal">
      <formula>"Bajo"</formula>
    </cfRule>
  </conditionalFormatting>
  <conditionalFormatting sqref="AU845:AU850">
    <cfRule type="cellIs" dxfId="99" priority="92" operator="equal">
      <formula>"Extremo"</formula>
    </cfRule>
  </conditionalFormatting>
  <conditionalFormatting sqref="AQ851:AQ856">
    <cfRule type="cellIs" dxfId="98" priority="87" operator="equal">
      <formula>"Muy Baja"</formula>
    </cfRule>
    <cfRule type="cellIs" dxfId="97" priority="88" operator="equal">
      <formula>"Baja"</formula>
    </cfRule>
    <cfRule type="cellIs" dxfId="96" priority="89" operator="equal">
      <formula>"Media"</formula>
    </cfRule>
    <cfRule type="cellIs" dxfId="95" priority="90" operator="equal">
      <formula>"Alta"</formula>
    </cfRule>
    <cfRule type="cellIs" dxfId="94" priority="91" operator="equal">
      <formula>"Muy Alta"</formula>
    </cfRule>
  </conditionalFormatting>
  <conditionalFormatting sqref="AT851:AT856">
    <cfRule type="cellIs" dxfId="93" priority="82" operator="equal">
      <formula>"Leve"</formula>
    </cfRule>
    <cfRule type="cellIs" dxfId="92" priority="83" operator="equal">
      <formula>"Menor"</formula>
    </cfRule>
    <cfRule type="cellIs" dxfId="91" priority="84" operator="equal">
      <formula>"Moderado"</formula>
    </cfRule>
    <cfRule type="cellIs" dxfId="90" priority="85" operator="equal">
      <formula>"Mayor"</formula>
    </cfRule>
    <cfRule type="cellIs" dxfId="89" priority="86" operator="equal">
      <formula>"Catastrófico"</formula>
    </cfRule>
  </conditionalFormatting>
  <conditionalFormatting sqref="AV851:AV856">
    <cfRule type="cellIs" dxfId="88" priority="78" operator="equal">
      <formula>"Bajo"</formula>
    </cfRule>
    <cfRule type="cellIs" dxfId="87" priority="79" operator="equal">
      <formula>"Moderado"</formula>
    </cfRule>
    <cfRule type="cellIs" dxfId="86" priority="80" operator="equal">
      <formula>"Alto"</formula>
    </cfRule>
    <cfRule type="cellIs" dxfId="85" priority="81" operator="equal">
      <formula>"Extremo"</formula>
    </cfRule>
  </conditionalFormatting>
  <conditionalFormatting sqref="AU851:AU856">
    <cfRule type="cellIs" dxfId="84" priority="75" operator="equal">
      <formula>"Alto"</formula>
    </cfRule>
    <cfRule type="cellIs" dxfId="83" priority="76" operator="equal">
      <formula>"Moderado"</formula>
    </cfRule>
    <cfRule type="cellIs" dxfId="82" priority="77" operator="equal">
      <formula>"Bajo"</formula>
    </cfRule>
  </conditionalFormatting>
  <conditionalFormatting sqref="AU851:AU856">
    <cfRule type="cellIs" dxfId="81" priority="74" operator="equal">
      <formula>"Extremo"</formula>
    </cfRule>
  </conditionalFormatting>
  <conditionalFormatting sqref="AQ857:AQ862">
    <cfRule type="cellIs" dxfId="80" priority="69" operator="equal">
      <formula>"Muy Baja"</formula>
    </cfRule>
    <cfRule type="cellIs" dxfId="79" priority="70" operator="equal">
      <formula>"Baja"</formula>
    </cfRule>
    <cfRule type="cellIs" dxfId="78" priority="71" operator="equal">
      <formula>"Media"</formula>
    </cfRule>
    <cfRule type="cellIs" dxfId="77" priority="72" operator="equal">
      <formula>"Alta"</formula>
    </cfRule>
    <cfRule type="cellIs" dxfId="76" priority="73" operator="equal">
      <formula>"Muy Alta"</formula>
    </cfRule>
  </conditionalFormatting>
  <conditionalFormatting sqref="AT857:AT862">
    <cfRule type="cellIs" dxfId="75" priority="64" operator="equal">
      <formula>"Leve"</formula>
    </cfRule>
    <cfRule type="cellIs" dxfId="74" priority="65" operator="equal">
      <formula>"Menor"</formula>
    </cfRule>
    <cfRule type="cellIs" dxfId="73" priority="66" operator="equal">
      <formula>"Moderado"</formula>
    </cfRule>
    <cfRule type="cellIs" dxfId="72" priority="67" operator="equal">
      <formula>"Mayor"</formula>
    </cfRule>
    <cfRule type="cellIs" dxfId="71" priority="68" operator="equal">
      <formula>"Catastrófico"</formula>
    </cfRule>
  </conditionalFormatting>
  <conditionalFormatting sqref="AV857:AV862">
    <cfRule type="cellIs" dxfId="70" priority="60" operator="equal">
      <formula>"Bajo"</formula>
    </cfRule>
    <cfRule type="cellIs" dxfId="69" priority="61" operator="equal">
      <formula>"Moderado"</formula>
    </cfRule>
    <cfRule type="cellIs" dxfId="68" priority="62" operator="equal">
      <formula>"Alto"</formula>
    </cfRule>
    <cfRule type="cellIs" dxfId="67" priority="63" operator="equal">
      <formula>"Extremo"</formula>
    </cfRule>
  </conditionalFormatting>
  <conditionalFormatting sqref="AU857:AU862">
    <cfRule type="cellIs" dxfId="66" priority="57" operator="equal">
      <formula>"Alto"</formula>
    </cfRule>
    <cfRule type="cellIs" dxfId="65" priority="58" operator="equal">
      <formula>"Moderado"</formula>
    </cfRule>
    <cfRule type="cellIs" dxfId="64" priority="59" operator="equal">
      <formula>"Bajo"</formula>
    </cfRule>
  </conditionalFormatting>
  <conditionalFormatting sqref="AU857:AU862">
    <cfRule type="cellIs" dxfId="63" priority="56" operator="equal">
      <formula>"Extremo"</formula>
    </cfRule>
  </conditionalFormatting>
  <conditionalFormatting sqref="AQ863:AQ898">
    <cfRule type="cellIs" dxfId="62" priority="51" operator="equal">
      <formula>"Muy Baja"</formula>
    </cfRule>
    <cfRule type="cellIs" dxfId="61" priority="52" operator="equal">
      <formula>"Baja"</formula>
    </cfRule>
    <cfRule type="cellIs" dxfId="60" priority="53" operator="equal">
      <formula>"Media"</formula>
    </cfRule>
    <cfRule type="cellIs" dxfId="59" priority="54" operator="equal">
      <formula>"Alta"</formula>
    </cfRule>
    <cfRule type="cellIs" dxfId="58" priority="55" operator="equal">
      <formula>"Muy Alta"</formula>
    </cfRule>
  </conditionalFormatting>
  <conditionalFormatting sqref="AT863:AT898">
    <cfRule type="cellIs" dxfId="57" priority="46" operator="equal">
      <formula>"Leve"</formula>
    </cfRule>
    <cfRule type="cellIs" dxfId="56" priority="47" operator="equal">
      <formula>"Menor"</formula>
    </cfRule>
    <cfRule type="cellIs" dxfId="55" priority="48" operator="equal">
      <formula>"Moderado"</formula>
    </cfRule>
    <cfRule type="cellIs" dxfId="54" priority="49" operator="equal">
      <formula>"Mayor"</formula>
    </cfRule>
    <cfRule type="cellIs" dxfId="53" priority="50" operator="equal">
      <formula>"Catastrófico"</formula>
    </cfRule>
  </conditionalFormatting>
  <conditionalFormatting sqref="AV863:AV898">
    <cfRule type="cellIs" dxfId="52" priority="42" operator="equal">
      <formula>"Bajo"</formula>
    </cfRule>
    <cfRule type="cellIs" dxfId="51" priority="43" operator="equal">
      <formula>"Moderado"</formula>
    </cfRule>
    <cfRule type="cellIs" dxfId="50" priority="44" operator="equal">
      <formula>"Alto"</formula>
    </cfRule>
    <cfRule type="cellIs" dxfId="49" priority="45" operator="equal">
      <formula>"Extremo"</formula>
    </cfRule>
  </conditionalFormatting>
  <conditionalFormatting sqref="P863:P898">
    <cfRule type="cellIs" dxfId="48" priority="41" operator="equal">
      <formula>"Muy Baja"</formula>
    </cfRule>
  </conditionalFormatting>
  <conditionalFormatting sqref="P863:P868">
    <cfRule type="cellIs" dxfId="47" priority="37" operator="equal">
      <formula>"Muy Alta"</formula>
    </cfRule>
    <cfRule type="cellIs" dxfId="46" priority="38" operator="equal">
      <formula>"Alta"</formula>
    </cfRule>
    <cfRule type="cellIs" dxfId="45" priority="39" operator="equal">
      <formula>"Media"</formula>
    </cfRule>
    <cfRule type="cellIs" dxfId="44" priority="40" operator="equal">
      <formula>"Baja"</formula>
    </cfRule>
  </conditionalFormatting>
  <conditionalFormatting sqref="P869:P874">
    <cfRule type="cellIs" dxfId="43" priority="33" operator="equal">
      <formula>"Muy Alta"</formula>
    </cfRule>
    <cfRule type="cellIs" dxfId="42" priority="34" operator="equal">
      <formula>"Alta"</formula>
    </cfRule>
    <cfRule type="cellIs" dxfId="41" priority="35" operator="equal">
      <formula>"Media"</formula>
    </cfRule>
    <cfRule type="cellIs" dxfId="40" priority="36" operator="equal">
      <formula>"Baja"</formula>
    </cfRule>
  </conditionalFormatting>
  <conditionalFormatting sqref="P875:P898">
    <cfRule type="cellIs" dxfId="39" priority="29" operator="equal">
      <formula>"Muy Alta"</formula>
    </cfRule>
    <cfRule type="cellIs" dxfId="38" priority="30" operator="equal">
      <formula>"Alta"</formula>
    </cfRule>
    <cfRule type="cellIs" dxfId="37" priority="31" operator="equal">
      <formula>"Media"</formula>
    </cfRule>
    <cfRule type="cellIs" dxfId="36" priority="32" operator="equal">
      <formula>"Baja"</formula>
    </cfRule>
  </conditionalFormatting>
  <conditionalFormatting sqref="R863:R898">
    <cfRule type="cellIs" dxfId="35" priority="24" operator="equal">
      <formula>"Catastrófico"</formula>
    </cfRule>
    <cfRule type="cellIs" dxfId="34" priority="25" operator="equal">
      <formula>"Mayor"</formula>
    </cfRule>
    <cfRule type="cellIs" dxfId="33" priority="26" operator="equal">
      <formula>"Moderado"</formula>
    </cfRule>
    <cfRule type="cellIs" dxfId="32" priority="27" operator="equal">
      <formula>"Menor"</formula>
    </cfRule>
    <cfRule type="cellIs" dxfId="31" priority="28" operator="equal">
      <formula>"Leve"</formula>
    </cfRule>
  </conditionalFormatting>
  <conditionalFormatting sqref="T863:T898">
    <cfRule type="cellIs" dxfId="30" priority="19" operator="equal">
      <formula>"Catastrófico"</formula>
    </cfRule>
    <cfRule type="cellIs" dxfId="29" priority="20" operator="equal">
      <formula>"Mayor"</formula>
    </cfRule>
    <cfRule type="cellIs" dxfId="28" priority="21" operator="equal">
      <formula>"Moderado"</formula>
    </cfRule>
    <cfRule type="cellIs" dxfId="27" priority="22" operator="equal">
      <formula>"Menor"</formula>
    </cfRule>
    <cfRule type="cellIs" dxfId="26" priority="23" operator="equal">
      <formula>"Leve"</formula>
    </cfRule>
  </conditionalFormatting>
  <conditionalFormatting sqref="V863:V898">
    <cfRule type="cellIs" dxfId="25" priority="13" operator="equal">
      <formula>"Catastrófico"</formula>
    </cfRule>
    <cfRule type="cellIs" dxfId="24" priority="15" operator="equal">
      <formula>"Mayor"</formula>
    </cfRule>
    <cfRule type="cellIs" dxfId="23" priority="16" operator="equal">
      <formula>"Moderado"</formula>
    </cfRule>
    <cfRule type="cellIs" dxfId="22" priority="17" operator="equal">
      <formula>"Menor"</formula>
    </cfRule>
    <cfRule type="cellIs" dxfId="21" priority="18" operator="equal">
      <formula>"Leve"</formula>
    </cfRule>
  </conditionalFormatting>
  <conditionalFormatting sqref="V863:V868">
    <cfRule type="cellIs" dxfId="20" priority="14" operator="equal">
      <formula>"Catastrófico"</formula>
    </cfRule>
  </conditionalFormatting>
  <conditionalFormatting sqref="Y863:Y898">
    <cfRule type="cellIs" dxfId="19" priority="9" operator="equal">
      <formula>"Extremo"</formula>
    </cfRule>
    <cfRule type="cellIs" dxfId="18" priority="10" operator="equal">
      <formula>"Alto"</formula>
    </cfRule>
    <cfRule type="cellIs" dxfId="17" priority="11" operator="equal">
      <formula>"Moderado"</formula>
    </cfRule>
    <cfRule type="cellIs" dxfId="16" priority="12" operator="equal">
      <formula>"Bajo"</formula>
    </cfRule>
  </conditionalFormatting>
  <conditionalFormatting sqref="AU863:AU868">
    <cfRule type="cellIs" dxfId="15" priority="6" operator="equal">
      <formula>"Alto"</formula>
    </cfRule>
    <cfRule type="cellIs" dxfId="14" priority="7" operator="equal">
      <formula>"Moderado"</formula>
    </cfRule>
    <cfRule type="cellIs" dxfId="13" priority="8" operator="equal">
      <formula>"Bajo"</formula>
    </cfRule>
  </conditionalFormatting>
  <conditionalFormatting sqref="AU863:AU868">
    <cfRule type="cellIs" dxfId="12" priority="5" operator="equal">
      <formula>"Extremo"</formula>
    </cfRule>
  </conditionalFormatting>
  <conditionalFormatting sqref="AU869:AU898">
    <cfRule type="cellIs" dxfId="11" priority="2" operator="equal">
      <formula>"Alto"</formula>
    </cfRule>
    <cfRule type="cellIs" dxfId="10" priority="3" operator="equal">
      <formula>"Moderado"</formula>
    </cfRule>
    <cfRule type="cellIs" dxfId="9" priority="4" operator="equal">
      <formula>"Bajo"</formula>
    </cfRule>
  </conditionalFormatting>
  <conditionalFormatting sqref="AU869:AU898">
    <cfRule type="cellIs" dxfId="8" priority="1" operator="equal">
      <formula>"Extremo"</formula>
    </cfRule>
  </conditionalFormatting>
  <dataValidations count="5">
    <dataValidation type="list" allowBlank="1" showInputMessage="1" showErrorMessage="1" sqref="BD4:BD5" xr:uid="{3F04998B-7359-4618-B519-2F3DDE8E3996}">
      <formula1>"I TRIM, II TRIM, III TRIM, IV TRIM"</formula1>
    </dataValidation>
    <dataValidation type="list" allowBlank="1" showInputMessage="1" showErrorMessage="1" sqref="J11:J898" xr:uid="{993DBACD-81CE-4571-8605-373968DFA710}">
      <formula1>"SI, NO"</formula1>
    </dataValidation>
    <dataValidation type="list" allowBlank="1" showInputMessage="1" showErrorMessage="1" sqref="AB11:AB898" xr:uid="{CF81FF5F-098D-4F96-ACE4-9C88A20F0AF9}">
      <formula1>"Primera línea,Segunda línea,Tercera línea"</formula1>
    </dataValidation>
    <dataValidation type="list" allowBlank="1" showInputMessage="1" showErrorMessage="1" sqref="D11:D898" xr:uid="{95C363A7-4465-4F3D-B553-95D66586CBDF}">
      <formula1>"RG, RS"</formula1>
    </dataValidation>
    <dataValidation type="list" allowBlank="1" showInputMessage="1" showErrorMessage="1" sqref="AW11:AW898" xr:uid="{E3D53157-0AFE-42CD-B99C-3CAF12880BC2}">
      <formula1>"Reducir, Aceptar, Evitar"</formula1>
    </dataValidation>
  </dataValidations>
  <pageMargins left="0.70866141732283472" right="0.70866141732283472" top="0.74803149606299213" bottom="0.74803149606299213" header="0.31496062992125984" footer="0.31496062992125984"/>
  <pageSetup scale="10" orientation="landscape" r:id="rId1"/>
  <rowBreaks count="6" manualBreakCount="6">
    <brk id="100" max="63" man="1"/>
    <brk id="460" max="63" man="1"/>
    <brk id="574" max="63" man="1"/>
    <brk id="634" max="63" man="1"/>
    <brk id="718" max="63" man="1"/>
    <brk id="808" max="63" man="1"/>
  </rowBreaks>
  <drawing r:id="rId2"/>
  <legacyDrawing r:id="rId3"/>
  <extLst>
    <ext xmlns:x14="http://schemas.microsoft.com/office/spreadsheetml/2009/9/main" uri="{CCE6A557-97BC-4b89-ADB6-D9C93CAAB3DF}">
      <x14:dataValidations xmlns:xm="http://schemas.microsoft.com/office/excel/2006/main" count="29">
        <x14:dataValidation type="list" allowBlank="1" showInputMessage="1" showErrorMessage="1" xr:uid="{ABE6B86C-0996-41C4-A568-FE68761241CC}">
          <x14:formula1>
            <xm:f>'\\fileserver\OAP\78_MIPG\78.5_Riesgos de Procesos\2022_Riesgos_Nueva_Cadena\matrices_IIITRI_2022\[Matriz_riesgos_2022_COM.xlsb]Listas'!#REF!</xm:f>
          </x14:formula1>
          <xm:sqref>A23:B23</xm:sqref>
        </x14:dataValidation>
        <x14:dataValidation type="list" allowBlank="1" showInputMessage="1" showErrorMessage="1" xr:uid="{691CDB95-82C5-4D67-B7D3-21F3A1EEC771}">
          <x14:formula1>
            <xm:f>'D:\Contenedor\Users\lcortes\OneDrive - Unidad Administrativa Especial De Catastro Distrital\3. SegInf\3.3 Doc_Oper\RiesgosSD\2023\1_DIE\I_TRI\[Matriz_riesgosSD_2023_DIE_I.xlsb]Listas'!#REF!</xm:f>
          </x14:formula1>
          <xm:sqref>H11:H22 E11:E22</xm:sqref>
        </x14:dataValidation>
        <x14:dataValidation type="list" allowBlank="1" showInputMessage="1" showErrorMessage="1" xr:uid="{39E246DD-375A-47BB-BE29-7C2CCC9967D7}">
          <x14:formula1>
            <xm:f>'D:\Contenedor\Users\lcortes\OneDrive - Unidad Administrativa Especial De Catastro Distrital\3. SegInf\3.3 Doc_Oper\RiesgosSD\2023\1_DIE\I_TRI\[Matriz_riesgosSD_2023_DIE_I.xlsb]Tablas_GS'!#REF!</xm:f>
          </x14:formula1>
          <xm:sqref>AE11:AE22 P11:P22 T11:T22 R11:R22 AG11:AG22 AL11:AN22</xm:sqref>
        </x14:dataValidation>
        <x14:dataValidation type="list" allowBlank="1" showInputMessage="1" showErrorMessage="1" xr:uid="{CBE49672-0150-4F30-8062-48481D509DD9}">
          <x14:formula1>
            <xm:f>'D:\Contenedor\Users\lcortes\OneDrive - Unidad Administrativa Especial De Catastro Distrital\3. SegInf\3.3 Doc_Oper\RiesgosSD\2023\2_COM_\I_TRI\[Matriz_riesgosSD_2023_COM_I.xlsb]Listas'!#REF!</xm:f>
          </x14:formula1>
          <xm:sqref>H23:H58 E23:E58</xm:sqref>
        </x14:dataValidation>
        <x14:dataValidation type="list" allowBlank="1" showInputMessage="1" showErrorMessage="1" xr:uid="{7D0C7CF6-BCBB-4F8F-B53F-3B847A876DF7}">
          <x14:formula1>
            <xm:f>'D:\Contenedor\Users\lcortes\OneDrive - Unidad Administrativa Especial De Catastro Distrital\3. SegInf\3.3 Doc_Oper\RiesgosSD\2023\2_COM_\I_TRI\[Matriz_riesgosSD_2023_COM_I.xlsb]Tablas_GS'!#REF!</xm:f>
          </x14:formula1>
          <xm:sqref>AE23:AE58 P23:P58 T23:T58 R23:R58 AG23:AG58 AL23:AN58</xm:sqref>
        </x14:dataValidation>
        <x14:dataValidation type="list" allowBlank="1" showInputMessage="1" showErrorMessage="1" xr:uid="{F070EC29-6E29-4C08-89F5-330955FC96AF}">
          <x14:formula1>
            <xm:f>'D:\Contenedor\Users\lcortes\OneDrive - Unidad Administrativa Especial De Catastro Distrital\3. SegInf\3.3 Doc_Oper\RiesgosSD\2023\4_GCA\I_TRI\[Matriz_riesgosSD-GCA_2023_I.xlsb]Listas'!#REF!</xm:f>
          </x14:formula1>
          <xm:sqref>H59:H130 E59:E130</xm:sqref>
        </x14:dataValidation>
        <x14:dataValidation type="list" allowBlank="1" showInputMessage="1" showErrorMessage="1" xr:uid="{6947AA4D-7657-406F-8E8D-17DE704AF45C}">
          <x14:formula1>
            <xm:f>'D:\Contenedor\Users\lcortes\OneDrive - Unidad Administrativa Especial De Catastro Distrital\3. SegInf\3.3 Doc_Oper\RiesgosSD\2023\4_GCA\I_TRI\[Matriz_riesgosSD-GCA_2023_I.xlsb]Tablas_GS'!#REF!</xm:f>
          </x14:formula1>
          <xm:sqref>AE59:AE130 P59:P130 T59:T130 R59:R130 AG59:AG130 AL59:AN130</xm:sqref>
        </x14:dataValidation>
        <x14:dataValidation type="list" allowBlank="1" showInputMessage="1" showErrorMessage="1" xr:uid="{A6B88036-07E0-4016-8349-28106AFB96B8}">
          <x14:formula1>
            <xm:f>'D:\Contenedor\Users\lcortes\OneDrive - Unidad Administrativa Especial De Catastro Distrital\3. SegInf\3.3 Doc_Oper\RiesgosSD\2023\4_GCA\I_TRI\[MR_SegDigital_GCA_TERR_2023_I.xlsb]Listas'!#REF!</xm:f>
          </x14:formula1>
          <xm:sqref>H131:H226 E131:E226</xm:sqref>
        </x14:dataValidation>
        <x14:dataValidation type="list" allowBlank="1" showInputMessage="1" showErrorMessage="1" xr:uid="{39A16EBB-FFE8-4C92-9EDE-F2E4F02C1882}">
          <x14:formula1>
            <xm:f>'D:\Contenedor\Users\lcortes\OneDrive - Unidad Administrativa Especial De Catastro Distrital\3. SegInf\3.3 Doc_Oper\RiesgosSD\2023\4_GCA\I_TRI\[MR_SegDigital_GCA_TERR_2023_I.xlsb]Tablas_GS'!#REF!</xm:f>
          </x14:formula1>
          <xm:sqref>AE131:AE226 P131:P226 T131:T226 R131:R226 AG131:AG226 AL131:AN226</xm:sqref>
        </x14:dataValidation>
        <x14:dataValidation type="list" allowBlank="1" showInputMessage="1" showErrorMessage="1" xr:uid="{046B6ECC-1E97-4E4D-A19C-0B730556EEEC}">
          <x14:formula1>
            <xm:f>'D:\Contenedor\Users\lcortes\OneDrive - Unidad Administrativa Especial De Catastro Distrital\3. SegInf\3.3 Doc_Oper\RiesgosSD\2023\5_GIG\I_TRI\[Matriz_riesgos_GIG_2023_I.xlsb]Listas'!#REF!</xm:f>
          </x14:formula1>
          <xm:sqref>H227:H262 E227:E262</xm:sqref>
        </x14:dataValidation>
        <x14:dataValidation type="list" allowBlank="1" showInputMessage="1" showErrorMessage="1" xr:uid="{256E33D3-DF1A-451B-919A-398DDA04BD5E}">
          <x14:formula1>
            <xm:f>'D:\Contenedor\Users\lcortes\OneDrive - Unidad Administrativa Especial De Catastro Distrital\3. SegInf\3.3 Doc_Oper\RiesgosSD\2023\5_GIG\I_TRI\[Matriz_riesgos_GIG_2023_I.xlsb]Tablas_GS'!#REF!</xm:f>
          </x14:formula1>
          <xm:sqref>AE227:AE262 P227:P262 T227:T262 R227:R262 AG227:AG262 AL227:AL262 AM227:AM246 AM248:AM262 AN227:AN262</xm:sqref>
        </x14:dataValidation>
        <x14:dataValidation type="list" allowBlank="1" showInputMessage="1" showErrorMessage="1" xr:uid="{63D3FFDB-51DB-4A1A-87E4-BAABE90364AF}">
          <x14:formula1>
            <xm:f>'D:\Contenedor\Users\lcortes\OneDrive - Unidad Administrativa Especial De Catastro Distrital\3. SegInf\3.3 Doc_Oper\RiesgosSD\2023\7_GPS\I_TRI\[Matriz_riesgosSD_GPS_2023_I.xlsb]Listas'!#REF!</xm:f>
          </x14:formula1>
          <xm:sqref>H263:H274 E263:E274</xm:sqref>
        </x14:dataValidation>
        <x14:dataValidation type="list" allowBlank="1" showInputMessage="1" showErrorMessage="1" xr:uid="{73FE5F66-AB4C-4821-8151-61C69D192238}">
          <x14:formula1>
            <xm:f>'D:\Contenedor\Users\lcortes\OneDrive - Unidad Administrativa Especial De Catastro Distrital\3. SegInf\3.3 Doc_Oper\RiesgosSD\2023\7_GPS\I_TRI\[Matriz_riesgosSD_GPS_2023_I.xlsb]Tablas_GS'!#REF!</xm:f>
          </x14:formula1>
          <xm:sqref>AE263:AE274 P263:P274 T263:T274 R263:R274 AG263:AG274 AL263:AN274</xm:sqref>
        </x14:dataValidation>
        <x14:dataValidation type="list" allowBlank="1" showInputMessage="1" showErrorMessage="1" xr:uid="{C3AC6057-5AFD-4855-B136-756BE305CF07}">
          <x14:formula1>
            <xm:f>'D:\Contenedor\Users\lcortes\OneDrive - Unidad Administrativa Especial De Catastro Distrital\3. SegInf\3.3 Doc_Oper\RiesgosSD\2023\8_GDT\I_TRI\[Matriz_riesgosSD_GDT_2023_I.xlsb]Listas'!#REF!</xm:f>
          </x14:formula1>
          <xm:sqref>H275:H442 E275:E442</xm:sqref>
        </x14:dataValidation>
        <x14:dataValidation type="list" allowBlank="1" showInputMessage="1" showErrorMessage="1" xr:uid="{96592428-46E9-486E-810B-586B7B8EAA85}">
          <x14:formula1>
            <xm:f>'D:\Contenedor\Users\lcortes\OneDrive - Unidad Administrativa Especial De Catastro Distrital\3. SegInf\3.3 Doc_Oper\RiesgosSD\2023\8_GDT\I_TRI\[Matriz_riesgosSD_GDT_2023_I.xlsb]Tablas_GS'!#REF!</xm:f>
          </x14:formula1>
          <xm:sqref>AE275:AE442 P275:P442 T275:T442 R275:R442 AG275:AG442 AL275:AN442</xm:sqref>
        </x14:dataValidation>
        <x14:dataValidation type="list" allowBlank="1" showInputMessage="1" showErrorMessage="1" xr:uid="{08E7C6A7-C7A7-4A5B-A10D-E02302C8546E}">
          <x14:formula1>
            <xm:f>'D:\Contenedor\Users\lcortes\OneDrive - Unidad Administrativa Especial De Catastro Distrital\3. SegInf\3.3 Doc_Oper\RiesgosSD\2023\11_GFI\I_TRI\[Matriz_riesgosSD_GFI_2023_I.xlsb]Listas'!#REF!</xm:f>
          </x14:formula1>
          <xm:sqref>H443:H514 E443:E514</xm:sqref>
        </x14:dataValidation>
        <x14:dataValidation type="list" allowBlank="1" showInputMessage="1" showErrorMessage="1" xr:uid="{DB8E12D8-08C1-4D44-8FA8-34536CEA0850}">
          <x14:formula1>
            <xm:f>'D:\Contenedor\Users\lcortes\OneDrive - Unidad Administrativa Especial De Catastro Distrital\3. SegInf\3.3 Doc_Oper\RiesgosSD\2023\11_GFI\I_TRI\[Matriz_riesgosSD_GFI_2023_I.xlsb]Tablas_GS'!#REF!</xm:f>
          </x14:formula1>
          <xm:sqref>AE443:AE514 P443:P514 T443:T514 R443:R514 AG443:AG514 AL443:AN514</xm:sqref>
        </x14:dataValidation>
        <x14:dataValidation type="list" allowBlank="1" showInputMessage="1" showErrorMessage="1" xr:uid="{B4C76D41-7DF4-4B21-9AB0-4F0E7C2960C6}">
          <x14:formula1>
            <xm:f>'D:\Contenedor\Users\lcortes\OneDrive - Unidad Administrativa Especial De Catastro Distrital\3. SegInf\3.3 Doc_Oper\RiesgosSD\2023\9_GJU\I_TRI\[Matriz_riesgosSD_GJU_2023_I.xlsb]Listas'!#REF!</xm:f>
          </x14:formula1>
          <xm:sqref>H515:H550 E515 E521 E527 E533 E539 E545</xm:sqref>
        </x14:dataValidation>
        <x14:dataValidation type="list" allowBlank="1" showInputMessage="1" showErrorMessage="1" xr:uid="{3DD5B7A0-4DA1-4F6D-B23A-B70E620BDB2E}">
          <x14:formula1>
            <xm:f>'D:\Contenedor\Users\lcortes\OneDrive - Unidad Administrativa Especial De Catastro Distrital\3. SegInf\3.3 Doc_Oper\RiesgosSD\2023\9_GJU\I_TRI\[Matriz_riesgosSD_GJU_2023_I.xlsb]Tablas_GS'!#REF!</xm:f>
          </x14:formula1>
          <xm:sqref>AE515:AE550 P515:P550 T515:T550 R515:R550 AG515:AG550 AL515:AN550</xm:sqref>
        </x14:dataValidation>
        <x14:dataValidation type="list" allowBlank="1" showInputMessage="1" showErrorMessage="1" xr:uid="{1FAE926A-E4E4-49DE-B1C1-B58917708DE2}">
          <x14:formula1>
            <xm:f>'D:\Contenedor\Users\lcortes\OneDrive - Unidad Administrativa Especial De Catastro Distrital\3. SegInf\3.3 Doc_Oper\RiesgosSD\2023\6_GTH\I_TRI\[Matriz_RiesgosSD_GTH_2023_I.xlsb]Listas'!#REF!</xm:f>
          </x14:formula1>
          <xm:sqref>H551:H634 E551:E634</xm:sqref>
        </x14:dataValidation>
        <x14:dataValidation type="list" allowBlank="1" showInputMessage="1" showErrorMessage="1" xr:uid="{B0636678-D3A0-43C5-868E-643A700531F6}">
          <x14:formula1>
            <xm:f>'D:\Contenedor\Users\lcortes\OneDrive - Unidad Administrativa Especial De Catastro Distrital\3. SegInf\3.3 Doc_Oper\RiesgosSD\2023\6_GTH\I_TRI\[Matriz_RiesgosSD_GTH_2023_I.xlsb]Tablas_GS'!#REF!</xm:f>
          </x14:formula1>
          <xm:sqref>AE551:AE634 P551:P634 T551:T634 R551:R634 AG551:AG634 AL551:AN634</xm:sqref>
        </x14:dataValidation>
        <x14:dataValidation type="list" allowBlank="1" showInputMessage="1" showErrorMessage="1" xr:uid="{942E9301-86D9-4A26-A837-A02AD014C9DC}">
          <x14:formula1>
            <xm:f>'D:\Contenedor\Users\lcortes\OneDrive - Unidad Administrativa Especial De Catastro Distrital\3. SegInf\3.3 Doc_Oper\RiesgosSD\2023\12_GCO\I_TRI\[Matriz_riesgosSD_GCO_2023_I.xlsb]Listas'!#REF!</xm:f>
          </x14:formula1>
          <xm:sqref>H635:H718 E635:E718</xm:sqref>
        </x14:dataValidation>
        <x14:dataValidation type="list" allowBlank="1" showInputMessage="1" showErrorMessage="1" xr:uid="{AF5D18FB-02AF-4A88-9448-376E4FCE4355}">
          <x14:formula1>
            <xm:f>'D:\Contenedor\Users\lcortes\OneDrive - Unidad Administrativa Especial De Catastro Distrital\3. SegInf\3.3 Doc_Oper\RiesgosSD\2023\12_GCO\I_TRI\[Matriz_riesgosSD_GCO_2023_I.xlsb]Tablas_GS'!#REF!</xm:f>
          </x14:formula1>
          <xm:sqref>AE635:AE718 P635:P718 T635:T718 R635:R718 AG635:AG718 AL635:AN718</xm:sqref>
        </x14:dataValidation>
        <x14:dataValidation type="list" allowBlank="1" showInputMessage="1" showErrorMessage="1" xr:uid="{2C470BCF-9B47-4A9A-8094-9E76E68C9E08}">
          <x14:formula1>
            <xm:f>'D:\Contenedor\Users\lcortes\OneDrive - Unidad Administrativa Especial De Catastro Distrital\3. SegInf\3.3 Doc_Oper\RiesgosSD\2023\15-GDO\I_TRI\[Matriz_riesgosSD_GDO_2023_SI.xlsb]Listas'!#REF!</xm:f>
          </x14:formula1>
          <xm:sqref>H719:H754 E719:E754</xm:sqref>
        </x14:dataValidation>
        <x14:dataValidation type="list" allowBlank="1" showInputMessage="1" showErrorMessage="1" xr:uid="{F594FD74-47CE-412E-8C27-C06BDB6277B2}">
          <x14:formula1>
            <xm:f>'D:\Contenedor\Users\lcortes\OneDrive - Unidad Administrativa Especial De Catastro Distrital\3. SegInf\3.3 Doc_Oper\RiesgosSD\2023\15-GDO\I_TRI\[Matriz_riesgosSD_GDO_2023_SI.xlsb]Tablas_GS'!#REF!</xm:f>
          </x14:formula1>
          <xm:sqref>AE719:AE754 P719:P754 T719:T754 R719:R754 AG719:AG754 AL719:AN754</xm:sqref>
        </x14:dataValidation>
        <x14:dataValidation type="list" allowBlank="1" showInputMessage="1" showErrorMessage="1" xr:uid="{084FBFCF-F17A-441E-BA06-4D6CB638DB85}">
          <x14:formula1>
            <xm:f>'D:\Contenedor\Users\lcortes\OneDrive - Unidad Administrativa Especial De Catastro Distrital\3. SegInf\3.3 Doc_Oper\RiesgosSD\2023\14-GSC\I_TRI\[Matriz_riesgosSD_GCS_2023_I.xlsb]Listas'!#REF!</xm:f>
          </x14:formula1>
          <xm:sqref>H755:H862 E755:E862</xm:sqref>
        </x14:dataValidation>
        <x14:dataValidation type="list" allowBlank="1" showInputMessage="1" showErrorMessage="1" xr:uid="{1E2840B5-E89F-4FA8-9CFC-BB60181B08D9}">
          <x14:formula1>
            <xm:f>'D:\Contenedor\Users\lcortes\OneDrive - Unidad Administrativa Especial De Catastro Distrital\3. SegInf\3.3 Doc_Oper\RiesgosSD\2023\14-GSC\I_TRI\[Matriz_riesgosSD_GCS_2023_I.xlsb]Tablas_GS'!#REF!</xm:f>
          </x14:formula1>
          <xm:sqref>AE755:AE862 P755:P862 T755:T862 R755:R862 AG755:AG862 AL755:AN862</xm:sqref>
        </x14:dataValidation>
        <x14:dataValidation type="list" allowBlank="1" showInputMessage="1" showErrorMessage="1" xr:uid="{0CDF0E93-A44E-4971-9147-3B1A0D811181}">
          <x14:formula1>
            <xm:f>'D:\Contenedor\Users\lcortes\OneDrive - Unidad Administrativa Especial De Catastro Distrital\3. SegInf\3.3 Doc_Oper\RiesgosSD\2023\0_Transv\I_TRI\[Matriz_riesgosSD_Transv_2023_I.xlsb]Listas'!#REF!</xm:f>
          </x14:formula1>
          <xm:sqref>E863:E898 H863:H898</xm:sqref>
        </x14:dataValidation>
        <x14:dataValidation type="list" allowBlank="1" showInputMessage="1" showErrorMessage="1" xr:uid="{367D17C8-F894-4E9C-AD74-61E440149961}">
          <x14:formula1>
            <xm:f>'D:\Contenedor\Users\lcortes\OneDrive - Unidad Administrativa Especial De Catastro Distrital\3. SegInf\3.3 Doc_Oper\RiesgosSD\2023\0_Transv\I_TRI\[Matriz_riesgosSD_Transv_2023_I.xlsb]Tablas_GS'!#REF!</xm:f>
          </x14:formula1>
          <xm:sqref>AE863:AE898 P863:P898 T863:T898 R863:R898 AG863:AG898 AL863:AN898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D5D51-C4F8-44FF-BC8F-04B0BEEDFF78}">
  <sheetPr>
    <pageSetUpPr fitToPage="1"/>
  </sheetPr>
  <dimension ref="A1:D18"/>
  <sheetViews>
    <sheetView topLeftCell="A4" zoomScale="70" zoomScaleNormal="70" workbookViewId="0">
      <selection activeCell="B16" sqref="B16"/>
    </sheetView>
  </sheetViews>
  <sheetFormatPr baseColWidth="10" defaultRowHeight="15" x14ac:dyDescent="0.25"/>
  <cols>
    <col min="1" max="1" width="8.140625" style="488" bestFit="1" customWidth="1"/>
    <col min="2" max="2" width="54.28515625" style="488" customWidth="1"/>
    <col min="3" max="3" width="62.7109375" style="488" customWidth="1"/>
    <col min="4" max="4" width="47.42578125" style="488" customWidth="1"/>
    <col min="5" max="16384" width="11.42578125" style="488"/>
  </cols>
  <sheetData>
    <row r="1" spans="1:4" x14ac:dyDescent="0.25">
      <c r="A1"/>
      <c r="B1"/>
      <c r="C1"/>
      <c r="D1"/>
    </row>
    <row r="2" spans="1:4" x14ac:dyDescent="0.25">
      <c r="A2" s="1283" t="s">
        <v>820</v>
      </c>
      <c r="B2" s="1283"/>
      <c r="C2" s="1283"/>
      <c r="D2" s="1283"/>
    </row>
    <row r="3" spans="1:4" x14ac:dyDescent="0.25">
      <c r="A3"/>
      <c r="B3"/>
      <c r="C3"/>
      <c r="D3"/>
    </row>
    <row r="4" spans="1:4" x14ac:dyDescent="0.25">
      <c r="A4" s="32" t="s">
        <v>2</v>
      </c>
      <c r="B4" s="33" t="s">
        <v>821</v>
      </c>
      <c r="C4" s="33" t="s">
        <v>822</v>
      </c>
      <c r="D4" s="34" t="s">
        <v>19</v>
      </c>
    </row>
    <row r="5" spans="1:4" ht="75" x14ac:dyDescent="0.25">
      <c r="A5" s="35">
        <v>1</v>
      </c>
      <c r="B5" s="36" t="s">
        <v>823</v>
      </c>
      <c r="C5" s="37" t="s">
        <v>836</v>
      </c>
      <c r="D5" s="40" t="s">
        <v>837</v>
      </c>
    </row>
    <row r="6" spans="1:4" ht="75" x14ac:dyDescent="0.25">
      <c r="A6" s="35">
        <v>2</v>
      </c>
      <c r="B6" s="36" t="s">
        <v>824</v>
      </c>
      <c r="C6" s="37" t="s">
        <v>836</v>
      </c>
      <c r="D6" s="40" t="s">
        <v>837</v>
      </c>
    </row>
    <row r="7" spans="1:4" ht="39" customHeight="1" x14ac:dyDescent="0.25">
      <c r="A7" s="35">
        <v>3</v>
      </c>
      <c r="B7" s="41" t="s">
        <v>826</v>
      </c>
      <c r="C7" s="42" t="s">
        <v>836</v>
      </c>
      <c r="D7" s="40" t="s">
        <v>837</v>
      </c>
    </row>
    <row r="8" spans="1:4" ht="75" x14ac:dyDescent="0.25">
      <c r="A8" s="35">
        <v>4</v>
      </c>
      <c r="B8" s="41" t="s">
        <v>827</v>
      </c>
      <c r="C8" s="42" t="s">
        <v>836</v>
      </c>
      <c r="D8" s="40" t="s">
        <v>837</v>
      </c>
    </row>
    <row r="9" spans="1:4" ht="75" x14ac:dyDescent="0.25">
      <c r="A9" s="35">
        <v>5</v>
      </c>
      <c r="B9" s="41" t="s">
        <v>828</v>
      </c>
      <c r="C9" s="42" t="s">
        <v>836</v>
      </c>
      <c r="D9" s="40" t="s">
        <v>837</v>
      </c>
    </row>
    <row r="10" spans="1:4" ht="75" x14ac:dyDescent="0.25">
      <c r="A10" s="35">
        <v>6</v>
      </c>
      <c r="B10" s="36" t="s">
        <v>830</v>
      </c>
      <c r="C10" s="37" t="s">
        <v>836</v>
      </c>
      <c r="D10" s="40" t="s">
        <v>837</v>
      </c>
    </row>
    <row r="11" spans="1:4" ht="75" x14ac:dyDescent="0.25">
      <c r="A11" s="35">
        <v>7</v>
      </c>
      <c r="B11" s="36" t="s">
        <v>831</v>
      </c>
      <c r="C11" s="37" t="s">
        <v>836</v>
      </c>
      <c r="D11" s="40" t="s">
        <v>837</v>
      </c>
    </row>
    <row r="12" spans="1:4" ht="75" x14ac:dyDescent="0.25">
      <c r="A12" s="35">
        <v>8</v>
      </c>
      <c r="B12" s="36" t="s">
        <v>832</v>
      </c>
      <c r="C12" s="37" t="s">
        <v>836</v>
      </c>
      <c r="D12" s="40" t="s">
        <v>837</v>
      </c>
    </row>
    <row r="13" spans="1:4" ht="75" x14ac:dyDescent="0.25">
      <c r="A13" s="35">
        <v>9</v>
      </c>
      <c r="B13" s="36" t="s">
        <v>833</v>
      </c>
      <c r="C13" s="37" t="s">
        <v>836</v>
      </c>
      <c r="D13" s="40" t="s">
        <v>837</v>
      </c>
    </row>
    <row r="14" spans="1:4" ht="75" x14ac:dyDescent="0.25">
      <c r="A14" s="35">
        <v>10</v>
      </c>
      <c r="B14" s="36" t="s">
        <v>834</v>
      </c>
      <c r="C14" s="37" t="s">
        <v>836</v>
      </c>
      <c r="D14" s="40" t="s">
        <v>837</v>
      </c>
    </row>
    <row r="15" spans="1:4" ht="75" x14ac:dyDescent="0.25">
      <c r="A15" s="38">
        <v>11</v>
      </c>
      <c r="B15" s="39" t="s">
        <v>835</v>
      </c>
      <c r="C15" s="489" t="s">
        <v>836</v>
      </c>
      <c r="D15" s="490" t="s">
        <v>837</v>
      </c>
    </row>
    <row r="16" spans="1:4" x14ac:dyDescent="0.25">
      <c r="A16" s="491" t="s">
        <v>2</v>
      </c>
      <c r="B16" s="491" t="s">
        <v>2119</v>
      </c>
      <c r="C16" s="491" t="s">
        <v>822</v>
      </c>
      <c r="D16" s="491" t="s">
        <v>19</v>
      </c>
    </row>
    <row r="17" spans="1:4" ht="30" x14ac:dyDescent="0.25">
      <c r="A17" s="38">
        <v>1</v>
      </c>
      <c r="B17" s="39" t="s">
        <v>825</v>
      </c>
      <c r="C17" s="489" t="s">
        <v>2120</v>
      </c>
      <c r="D17" s="492" t="s">
        <v>838</v>
      </c>
    </row>
    <row r="18" spans="1:4" ht="30" x14ac:dyDescent="0.25">
      <c r="A18" s="38">
        <v>2</v>
      </c>
      <c r="B18" s="39" t="s">
        <v>829</v>
      </c>
      <c r="C18" s="489" t="s">
        <v>2120</v>
      </c>
      <c r="D18" s="492" t="s">
        <v>838</v>
      </c>
    </row>
  </sheetData>
  <mergeCells count="1">
    <mergeCell ref="A2:D2"/>
  </mergeCells>
  <pageMargins left="0.7" right="0.7" top="0.75" bottom="0.75" header="0.3" footer="0.3"/>
  <pageSetup scale="52"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CCB589-1CBE-406D-859D-BA73DE32620C}">
  <ds:schemaRefs>
    <ds:schemaRef ds:uri="http://schemas.microsoft.com/sharepoint/v3/contenttype/forms"/>
  </ds:schemaRefs>
</ds:datastoreItem>
</file>

<file path=customXml/itemProps2.xml><?xml version="1.0" encoding="utf-8"?>
<ds:datastoreItem xmlns:ds="http://schemas.openxmlformats.org/officeDocument/2006/customXml" ds:itemID="{36AA7709-3EC0-4D95-A9B4-124F006DE7F2}">
  <ds:schemaRef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sharepoint/v3"/>
    <ds:schemaRef ds:uri="http://purl.org/dc/terms/"/>
    <ds:schemaRef ds:uri="http://purl.org/dc/dcmitype/"/>
    <ds:schemaRef ds:uri="http://schemas.microsoft.com/office/infopath/2007/PartnerControls"/>
    <ds:schemaRef ds:uri="2f25a8a8-45b7-41bd-8691-1f4bb16f7423"/>
    <ds:schemaRef ds:uri="6ab0c25d-58da-4176-91f8-ece4bf43e2d4"/>
  </ds:schemaRefs>
</ds:datastoreItem>
</file>

<file path=customXml/itemProps3.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MR_Gestion_2023</vt:lpstr>
      <vt:lpstr>MR_Corrup_2023</vt:lpstr>
      <vt:lpstr>MR_Seguridad_Info_2023</vt:lpstr>
      <vt:lpstr>MR_Corrup_Trámites</vt:lpstr>
      <vt:lpstr>MR_Gestion_2023!Área_de_impresión</vt:lpstr>
      <vt:lpstr>MR_Seguridad_Info_2023!Área_de_impresión</vt:lpstr>
      <vt:lpstr>MR_Corrup_2023!Títulos_a_imprimir</vt:lpstr>
      <vt:lpstr>MR_Gestion_2023!Títulos_a_imprimir</vt:lpstr>
      <vt:lpstr>MR_Seguridad_Info_2023!Títulos_a_imprimir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Garcia Caceres</dc:creator>
  <cp:lastModifiedBy>Sandra Patricia Garcia Caceres</cp:lastModifiedBy>
  <cp:revision/>
  <cp:lastPrinted>2022-09-06T19:43:19Z</cp:lastPrinted>
  <dcterms:created xsi:type="dcterms:W3CDTF">2016-01-28T19:24:31Z</dcterms:created>
  <dcterms:modified xsi:type="dcterms:W3CDTF">2023-02-14T15:33:25Z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